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kill_config" sheetId="1" r:id="rId1"/>
    <sheet name="buff_config" sheetId="2" r:id="rId2"/>
    <sheet name="编号表" sheetId="3" r:id="rId3"/>
    <sheet name="名称表" sheetId="4" r:id="rId4"/>
    <sheet name="功法参数设计" sheetId="6" r:id="rId5"/>
    <sheet name="功法扩展需求" sheetId="7" r:id="rId6"/>
    <sheet name="器法转正映射" sheetId="8" r:id="rId7"/>
    <sheet name="能力接入需求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<sst xmlns="http://schemas.openxmlformats.org/spreadsheetml/2006/main" count="60192" uniqueCount="3902">
  <si>
    <t>##var</t>
  </si>
  <si>
    <t>id</t>
  </si>
  <si>
    <t>name</t>
  </si>
  <si>
    <t>internal_name</t>
  </si>
  <si>
    <t>skill_type</t>
  </si>
  <si>
    <t>skill_class</t>
  </si>
  <si>
    <t>is_passive_skill</t>
  </si>
  <si>
    <t>is_invoked</t>
  </si>
  <si>
    <t>skill_level</t>
  </si>
  <si>
    <t>identify_id</t>
  </si>
  <si>
    <t>color</t>
  </si>
  <si>
    <t>required_skill_id</t>
  </si>
  <si>
    <t>next_level_id</t>
  </si>
  <si>
    <t>description</t>
  </si>
  <si>
    <t>icon_id</t>
  </si>
  <si>
    <t>consumable_id</t>
  </si>
  <si>
    <t>lingli_cost</t>
  </si>
  <si>
    <t>required_level</t>
  </si>
  <si>
    <t>required_wupin</t>
  </si>
  <si>
    <t>exp_to_next</t>
  </si>
  <si>
    <t>exp_trigger</t>
  </si>
  <si>
    <t>cast_distance</t>
  </si>
  <si>
    <t>acquire_range</t>
  </si>
  <si>
    <t>aim_kind</t>
  </si>
  <si>
    <t>skill_selector</t>
  </si>
  <si>
    <t>sub_selector</t>
  </si>
  <si>
    <t>damage_type</t>
  </si>
  <si>
    <t>base_power</t>
  </si>
  <si>
    <t>skill_effects</t>
  </si>
  <si>
    <t>cast_time</t>
  </si>
  <si>
    <t>recovery_time</t>
  </si>
  <si>
    <t>cast_action</t>
  </si>
  <si>
    <t>cast_effect</t>
  </si>
  <si>
    <t>cast_point_effect</t>
  </si>
  <si>
    <t>hurt_effect</t>
  </si>
  <si>
    <t>stop_move</t>
  </si>
  <si>
    <t>cooldown</t>
  </si>
  <si>
    <t>cooldown_reduction_disabled</t>
  </si>
  <si>
    <t>max_charges</t>
  </si>
  <si>
    <t>charge_recover_time</t>
  </si>
  <si>
    <t>channel_time</t>
  </si>
  <si>
    <t>channel_interval</t>
  </si>
  <si>
    <t>channel_move_cancel</t>
  </si>
  <si>
    <t>hit_stun</t>
  </si>
  <si>
    <t>cast_sound_id</t>
  </si>
  <si>
    <t>hit_sound_id</t>
  </si>
  <si>
    <t>passive_trigger</t>
  </si>
  <si>
    <t>passive_skill_id</t>
  </si>
  <si>
    <t>passive_icd</t>
  </si>
  <si>
    <t>base_realm</t>
  </si>
  <si>
    <t>passive_hp_threshold</t>
  </si>
  <si>
    <t>is_basic_attack</t>
  </si>
  <si>
    <t>cast_origin_effect</t>
  </si>
  <si>
    <t>use_attack_target</t>
  </si>
  <si>
    <t>selector_at_caster</t>
  </si>
  <si>
    <t>$type</t>
  </si>
  <si>
    <t>target_faction</t>
  </si>
  <si>
    <t>max_target_ally</t>
  </si>
  <si>
    <t>max_target_enemy</t>
  </si>
  <si>
    <t>include_caster</t>
  </si>
  <si>
    <t>priority</t>
  </si>
  <si>
    <t>circle_radius</t>
  </si>
  <si>
    <t>sector_radius</t>
  </si>
  <si>
    <t>angle</t>
  </si>
  <si>
    <t>length</t>
  </si>
  <si>
    <t>width</t>
  </si>
  <si>
    <t>inner_radius</t>
  </si>
  <si>
    <t>outer_radius</t>
  </si>
  <si>
    <t>rate</t>
  </si>
  <si>
    <t>delay</t>
  </si>
  <si>
    <t>effect_range</t>
  </si>
  <si>
    <t>require_target_hp_below</t>
  </si>
  <si>
    <t>dmg_type</t>
  </si>
  <si>
    <t>dmg_coefficient</t>
  </si>
  <si>
    <t>dmg_flat</t>
  </si>
  <si>
    <t>dmg_can_crit</t>
  </si>
  <si>
    <t>dmg_crit</t>
  </si>
  <si>
    <t>falloff_edge_ratio</t>
  </si>
  <si>
    <t>buff_id</t>
  </si>
  <si>
    <t>heal_type</t>
  </si>
  <si>
    <t>heal_coefficient</t>
  </si>
  <si>
    <t>heal_flat</t>
  </si>
  <si>
    <t>heal_can_crit</t>
  </si>
  <si>
    <t>heal_crit</t>
  </si>
  <si>
    <t>summon_id</t>
  </si>
  <si>
    <t>position</t>
  </si>
  <si>
    <t>duration</t>
  </si>
  <si>
    <t>summon_count</t>
  </si>
  <si>
    <t>max_count</t>
  </si>
  <si>
    <t>init_lv</t>
  </si>
  <si>
    <t>max_lv</t>
  </si>
  <si>
    <t>subject</t>
  </si>
  <si>
    <t>distance</t>
  </si>
  <si>
    <t>mode</t>
  </si>
  <si>
    <t>direction</t>
  </si>
  <si>
    <t>pass_through</t>
  </si>
  <si>
    <t>move_speed</t>
  </si>
  <si>
    <t>effect</t>
  </si>
  <si>
    <t>sound</t>
  </si>
  <si>
    <t>proj_speed</t>
  </si>
  <si>
    <t>height</t>
  </si>
  <si>
    <t>path</t>
  </si>
  <si>
    <t>proj_count</t>
  </si>
  <si>
    <t>interval</t>
  </si>
  <si>
    <t>portion</t>
  </si>
  <si>
    <t>range</t>
  </si>
  <si>
    <t>hit_radius</t>
  </si>
  <si>
    <t>spread_angle</t>
  </si>
  <si>
    <t>pierce</t>
  </si>
  <si>
    <t>proj_sub_skill_id</t>
  </si>
  <si>
    <t>seek_distance</t>
  </si>
  <si>
    <t>seek_radius</t>
  </si>
  <si>
    <t>turn_rate</t>
  </si>
  <si>
    <t>seek_mode</t>
  </si>
  <si>
    <t>call_skill_id</t>
  </si>
  <si>
    <t>dispel_category</t>
  </si>
  <si>
    <t>dispel_strength</t>
  </si>
  <si>
    <t>##type</t>
  </si>
  <si>
    <t>int</t>
  </si>
  <si>
    <t>string</t>
  </si>
  <si>
    <t>SkillType</t>
  </si>
  <si>
    <t>ClassType</t>
  </si>
  <si>
    <t>bool</t>
  </si>
  <si>
    <t>ItemQuality</t>
  </si>
  <si>
    <t>(list#sep=|),ExpTriggerType</t>
  </si>
  <si>
    <t>AimKind</t>
  </si>
  <si>
    <t>SkillSelector?</t>
  </si>
  <si>
    <t>array,SkillEffect</t>
  </si>
  <si>
    <t>PassiveSkillTriggerType</t>
  </si>
  <si>
    <t>MajorRealm</t>
  </si>
  <si>
    <t>##group</t>
  </si>
  <si>
    <t>c</t>
  </si>
  <si>
    <t>c,s</t>
  </si>
  <si>
    <t>##</t>
  </si>
  <si>
    <t>技能ID</t>
  </si>
  <si>
    <t>技能显示名称</t>
  </si>
  <si>
    <t>内部名称</t>
  </si>
  <si>
    <t>技能分类</t>
  </si>
  <si>
    <t>使用系统</t>
  </si>
  <si>
    <t>技能系别</t>
  </si>
  <si>
    <t>是否被动类型技能</t>
  </si>
  <si>
    <t>是否为被调用技能</t>
  </si>
  <si>
    <t>技能等级</t>
  </si>
  <si>
    <t>技能识别ID</t>
  </si>
  <si>
    <t>颜色标签</t>
  </si>
  <si>
    <t>前置技能ID</t>
  </si>
  <si>
    <t>下一级技能ID</t>
  </si>
  <si>
    <t>技能描述文本</t>
  </si>
  <si>
    <t>技能图标ID</t>
  </si>
  <si>
    <t>施法消耗道具ID</t>
  </si>
  <si>
    <t>灵力消耗</t>
  </si>
  <si>
    <t>学习技能所需等级</t>
  </si>
  <si>
    <t>升级消耗道具</t>
  </si>
  <si>
    <t>熟练度上限</t>
  </si>
  <si>
    <t>熟练度触发行为</t>
  </si>
  <si>
    <t>施法距离</t>
  </si>
  <si>
    <t>智能施法查询半径</t>
  </si>
  <si>
    <t>施法瞄准类型</t>
  </si>
  <si>
    <t>形状：单体 / 圆形 / 扇形 / 线形 / 环形 选一个；单体没有专属列，其余只填该形状那一段列</t>
  </si>
  <si>
    <t>【公共】目标阵营</t>
  </si>
  <si>
    <t>【公共】友方最大目标数，0=不限</t>
  </si>
  <si>
    <t>【公共】敌对最大目标数，0=不限</t>
  </si>
  <si>
    <t>【公共】是否包含施法者自身</t>
  </si>
  <si>
    <t>【公共】目标选取优先级</t>
  </si>
  <si>
    <t>【圆形】半径</t>
  </si>
  <si>
    <t>【扇形】半径</t>
  </si>
  <si>
    <t>【扇形】角度（上限180）</t>
  </si>
  <si>
    <t>【线形】长度</t>
  </si>
  <si>
    <t>【线形】宽度</t>
  </si>
  <si>
    <t>【环形】内圈半径</t>
  </si>
  <si>
    <t>【环形】外圈半径</t>
  </si>
  <si>
    <t>伤害类型（仅用于展示，实际伤害类型由效果自身决定）</t>
  </si>
  <si>
    <t>技能威力基础值</t>
  </si>
  <si>
    <t>效果1·效果类型：选定后只填带同名前缀【…】的那一段列，其余留空</t>
  </si>
  <si>
    <t>效果1·【公共】应用目标阵营</t>
  </si>
  <si>
    <t>效果1·【公共】触发概率（万分比）</t>
  </si>
  <si>
    <t>效果1·【公共】延迟触发(毫秒)</t>
  </si>
  <si>
    <t>效果1·【公共】作用范围：全部候选 / 仅子范围内 / 子范围外，需配子选择器</t>
  </si>
  <si>
    <t>效果1·【公共】生效血量阈值（万分比）：目标生命低于此值才生效，0=无条件</t>
  </si>
  <si>
    <t>效果1·【伤害】伤害类型</t>
  </si>
  <si>
    <t>效果1·【伤害】万分比伤害系数</t>
  </si>
  <si>
    <t>效果1·【伤害】固定伤害数值</t>
  </si>
  <si>
    <t>效果1·【伤害】是否允许暴击：FALSE=按普通伤害结算，不判暴击</t>
  </si>
  <si>
    <t>效果1·【伤害】暴击率加成（万分比）：最终暴击率=施法者暴击率+本值−目标免暴击率，限 0～100%；0=不加成</t>
  </si>
  <si>
    <t>效果1·【伤害】边缘伤害系数（万分比）：10000=不衰减，5000=边缘半伤</t>
  </si>
  <si>
    <t>效果1·【调用状态】状态ID（buff_config.id）</t>
  </si>
  <si>
    <t>效果1·【治疗】治疗类型</t>
  </si>
  <si>
    <t>效果1·【治疗】治疗万分比系数</t>
  </si>
  <si>
    <t>效果1·【治疗】固定治疗值</t>
  </si>
  <si>
    <t>效果1·【治疗】是否允许暴击：治疗不暴击，填 FALSE</t>
  </si>
  <si>
    <t>效果1·【治疗】暴击参数：填 0</t>
  </si>
  <si>
    <t>效果1·【召唤】从属实体ID（owned_entity_config.config_id）</t>
  </si>
  <si>
    <t>效果1·【召唤】出生点</t>
  </si>
  <si>
    <t>效果1·【召唤】持续时间(毫秒)，0=不限</t>
  </si>
  <si>
    <t>效果1·【召唤】召唤数量</t>
  </si>
  <si>
    <t>效果1·【召唤】同类召唤物上限</t>
  </si>
  <si>
    <t>效果1·【召唤】初始等级</t>
  </si>
  <si>
    <t>效果1·【召唤】等级上限，0=不限</t>
  </si>
  <si>
    <t>效果1·【位移】位移目标单位</t>
  </si>
  <si>
    <t>效果1·【位移】位移距离</t>
  </si>
  <si>
    <t>效果1·【位移】位移模式</t>
  </si>
  <si>
    <t>效果1·【位移】位移方向</t>
  </si>
  <si>
    <t>效果1·【位移】能否穿越地形</t>
  </si>
  <si>
    <t>效果1·【位移】位移速度</t>
  </si>
  <si>
    <t>效果1·【弹道】投射物特效</t>
  </si>
  <si>
    <t>效果1·【弹道】投射物释放音效</t>
  </si>
  <si>
    <t>效果1·【弹道】投射物速度</t>
  </si>
  <si>
    <t>效果1·【弹道】投射物高度</t>
  </si>
  <si>
    <t>效果1·【弹道】运行轨迹</t>
  </si>
  <si>
    <t>效果1·【弹道】投射物总数量</t>
  </si>
  <si>
    <t>效果1·【弹道】发射波次间隔(毫秒)</t>
  </si>
  <si>
    <t>效果1·【弹道】每次发射数量</t>
  </si>
  <si>
    <t>效果1·【弹道】射程</t>
  </si>
  <si>
    <t>效果1·【弹道】命中半径</t>
  </si>
  <si>
    <t>效果1·【弹道】散布角</t>
  </si>
  <si>
    <t>效果1·【弹道】穿透目标数量</t>
  </si>
  <si>
    <t>效果1·【弹道】命中调用的子技能ID（弹道自身不带伤害）</t>
  </si>
  <si>
    <t>效果1·【弹道】追踪·外飞距离（码）：先直飞多远才开始索敌，0=出膛即索敌</t>
  </si>
  <si>
    <t>效果1·【弹道】追踪·索敌半径（码）：追踪轨迹必须 &gt;0</t>
  </si>
  <si>
    <t>效果1·【弹道】追踪·最大转向速度（度/秒）：0=不限</t>
  </si>
  <si>
    <t>效果1·【弹道】追踪·目标分配：最近 / 分散 / 集火，留空=最近</t>
  </si>
  <si>
    <t>效果1·【调用技能】被调用神通等级行ID</t>
  </si>
  <si>
    <t>【驱散】分类：减益净化自身/增益驱敌</t>
  </si>
  <si>
    <t>【驱散】强度：1普通/2强驱散（必填）</t>
  </si>
  <si>
    <t>效果2·效果类型：选定后只填带同名前缀【…】的那一段列，其余留空</t>
  </si>
  <si>
    <t>效果2·【公共】应用目标阵营</t>
  </si>
  <si>
    <t>效果2·【公共】触发概率（万分比）</t>
  </si>
  <si>
    <t>效果2·【公共】延迟触发(毫秒)</t>
  </si>
  <si>
    <t>效果2·【公共】作用范围：全部候选 / 仅子范围内 / 子范围外，需配子选择器</t>
  </si>
  <si>
    <t>效果2·【公共】生效血量阈值（万分比）：目标生命低于此值才生效，0=无条件</t>
  </si>
  <si>
    <t>效果2·【伤害】伤害类型</t>
  </si>
  <si>
    <t>效果2·【伤害】万分比伤害系数</t>
  </si>
  <si>
    <t>效果2·【伤害】固定伤害数值</t>
  </si>
  <si>
    <t>效果2·【伤害】是否允许暴击：FALSE=按普通伤害结算，不判暴击</t>
  </si>
  <si>
    <t>效果2·【伤害】暴击率加成（万分比）：最终暴击率=施法者暴击率+本值−目标免暴击率，限 0～100%；0=不加成</t>
  </si>
  <si>
    <t>效果2·【伤害】边缘伤害系数（万分比）：10000=不衰减，5000=边缘半伤</t>
  </si>
  <si>
    <t>效果2·【调用状态】状态ID（buff_config.id）</t>
  </si>
  <si>
    <t>效果2·【治疗】治疗类型</t>
  </si>
  <si>
    <t>效果2·【治疗】治疗万分比系数</t>
  </si>
  <si>
    <t>效果2·【治疗】固定治疗值</t>
  </si>
  <si>
    <t>效果2·【治疗】是否允许暴击：治疗不暴击，填 FALSE</t>
  </si>
  <si>
    <t>效果2·【治疗】暴击参数：填 0</t>
  </si>
  <si>
    <t>效果2·【召唤】从属实体ID（owned_entity_config.config_id）</t>
  </si>
  <si>
    <t>效果2·【召唤】出生点</t>
  </si>
  <si>
    <t>效果2·【召唤】持续时间(毫秒)，0=不限</t>
  </si>
  <si>
    <t>效果2·【召唤】召唤数量</t>
  </si>
  <si>
    <t>效果2·【召唤】同类召唤物上限</t>
  </si>
  <si>
    <t>效果2·【召唤】初始等级</t>
  </si>
  <si>
    <t>效果2·【召唤】等级上限，0=不限</t>
  </si>
  <si>
    <t>效果2·【位移】位移目标单位</t>
  </si>
  <si>
    <t>效果2·【位移】位移距离</t>
  </si>
  <si>
    <t>效果2·【位移】位移模式</t>
  </si>
  <si>
    <t>效果2·【位移】位移方向</t>
  </si>
  <si>
    <t>效果2·【位移】能否穿越地形</t>
  </si>
  <si>
    <t>效果2·【位移】位移速度</t>
  </si>
  <si>
    <t>效果2·【弹道】投射物特效</t>
  </si>
  <si>
    <t>效果2·【弹道】投射物释放音效</t>
  </si>
  <si>
    <t>效果2·【弹道】投射物速度</t>
  </si>
  <si>
    <t>效果2·【弹道】投射物高度</t>
  </si>
  <si>
    <t>效果2·【弹道】运行轨迹</t>
  </si>
  <si>
    <t>效果2·【弹道】投射物总数量</t>
  </si>
  <si>
    <t>效果2·【弹道】发射波次间隔(毫秒)</t>
  </si>
  <si>
    <t>效果2·【弹道】每次发射数量</t>
  </si>
  <si>
    <t>效果2·【弹道】射程</t>
  </si>
  <si>
    <t>效果2·【弹道】命中半径</t>
  </si>
  <si>
    <t>效果2·【弹道】散布角</t>
  </si>
  <si>
    <t>效果2·【弹道】穿透目标数量</t>
  </si>
  <si>
    <t>效果2·【弹道】命中调用的子技能ID（弹道自身不带伤害）</t>
  </si>
  <si>
    <t>效果2·【弹道】追踪·外飞距离（码）：先直飞多远才开始索敌，0=出膛即索敌</t>
  </si>
  <si>
    <t>效果2·【弹道】追踪·索敌半径（码）：追踪轨迹必须 &gt;0</t>
  </si>
  <si>
    <t>效果2·【弹道】追踪·最大转向速度（度/秒）：0=不限</t>
  </si>
  <si>
    <t>效果2·【弹道】追踪·目标分配：最近 / 分散 / 集火，留空=最近</t>
  </si>
  <si>
    <t>效果2·【调用技能】被调用神通等级行ID</t>
  </si>
  <si>
    <t>效果3·效果类型：选定后只填带同名前缀【…】的那一段列，其余留空</t>
  </si>
  <si>
    <t>效果3·【公共】应用目标阵营</t>
  </si>
  <si>
    <t>效果3·【公共】触发概率（万分比）</t>
  </si>
  <si>
    <t>效果3·【公共】延迟触发(毫秒)</t>
  </si>
  <si>
    <t>效果3·【公共】作用范围：全部候选 / 仅子范围内 / 子范围外，需配子选择器</t>
  </si>
  <si>
    <t>效果3·【公共】生效血量阈值（万分比）：目标生命低于此值才生效，0=无条件</t>
  </si>
  <si>
    <t>效果3·【伤害】伤害类型</t>
  </si>
  <si>
    <t>效果3·【伤害】万分比伤害系数</t>
  </si>
  <si>
    <t>效果3·【伤害】固定伤害数值</t>
  </si>
  <si>
    <t>效果3·【伤害】是否允许暴击：FALSE=按普通伤害结算，不判暴击</t>
  </si>
  <si>
    <t>效果3·【伤害】暴击率加成（万分比）：最终暴击率=施法者暴击率+本值−目标免暴击率，限 0～100%；0=不加成</t>
  </si>
  <si>
    <t>效果3·【伤害】边缘伤害系数（万分比）：10000=不衰减，5000=边缘半伤</t>
  </si>
  <si>
    <t>效果3·【调用状态】状态ID（buff_config.id）</t>
  </si>
  <si>
    <t>效果3·【治疗】治疗类型</t>
  </si>
  <si>
    <t>效果3·【治疗】治疗万分比系数</t>
  </si>
  <si>
    <t>效果3·【治疗】固定治疗值</t>
  </si>
  <si>
    <t>效果3·【治疗】是否允许暴击：治疗不暴击，填 FALSE</t>
  </si>
  <si>
    <t>效果3·【治疗】暴击参数：填 0</t>
  </si>
  <si>
    <t>效果3·【召唤】从属实体ID（owned_entity_config.config_id）</t>
  </si>
  <si>
    <t>效果3·【召唤】出生点</t>
  </si>
  <si>
    <t>效果3·【召唤】持续时间(毫秒)，0=不限</t>
  </si>
  <si>
    <t>效果3·【召唤】召唤数量</t>
  </si>
  <si>
    <t>效果3·【召唤】同类召唤物上限</t>
  </si>
  <si>
    <t>效果3·【召唤】初始等级</t>
  </si>
  <si>
    <t>效果3·【召唤】等级上限，0=不限</t>
  </si>
  <si>
    <t>效果3·【位移】位移目标单位</t>
  </si>
  <si>
    <t>效果3·【位移】位移距离</t>
  </si>
  <si>
    <t>效果3·【位移】位移模式</t>
  </si>
  <si>
    <t>效果3·【位移】位移方向</t>
  </si>
  <si>
    <t>效果3·【位移】能否穿越地形</t>
  </si>
  <si>
    <t>效果3·【位移】位移速度</t>
  </si>
  <si>
    <t>效果3·【弹道】投射物特效</t>
  </si>
  <si>
    <t>效果3·【弹道】投射物释放音效</t>
  </si>
  <si>
    <t>效果3·【弹道】投射物速度</t>
  </si>
  <si>
    <t>效果3·【弹道】投射物高度</t>
  </si>
  <si>
    <t>效果3·【弹道】运行轨迹</t>
  </si>
  <si>
    <t>效果3·【弹道】投射物总数量</t>
  </si>
  <si>
    <t>效果3·【弹道】发射波次间隔(毫秒)</t>
  </si>
  <si>
    <t>效果3·【弹道】每次发射数量</t>
  </si>
  <si>
    <t>效果3·【弹道】射程</t>
  </si>
  <si>
    <t>效果3·【弹道】命中半径</t>
  </si>
  <si>
    <t>效果3·【弹道】散布角</t>
  </si>
  <si>
    <t>效果3·【弹道】穿透目标数量</t>
  </si>
  <si>
    <t>效果3·【弹道】命中调用的子技能ID（弹道自身不带伤害）</t>
  </si>
  <si>
    <t>效果3·【弹道】追踪·外飞距离（码）：先直飞多远才开始索敌，0=出膛即索敌</t>
  </si>
  <si>
    <t>效果3·【弹道】追踪·索敌半径（码）：追踪轨迹必须 &gt;0</t>
  </si>
  <si>
    <t>效果3·【弹道】追踪·最大转向速度（度/秒）：0=不限</t>
  </si>
  <si>
    <t>效果3·【弹道】追踪·目标分配：最近 / 分散 / 集火，留空=最近</t>
  </si>
  <si>
    <t>效果3·【调用技能】被调用神通等级行ID</t>
  </si>
  <si>
    <t>前摇时长(毫秒)</t>
  </si>
  <si>
    <t>后摇时长(毫秒)</t>
  </si>
  <si>
    <t>施法动作名称</t>
  </si>
  <si>
    <t>施法特效ID（effect_config.id，0=不播）</t>
  </si>
  <si>
    <t>施法点特效ID（模型表ID；0=不播）</t>
  </si>
  <si>
    <t>受击特效ID（模型表ID；0=不播）</t>
  </si>
  <si>
    <t>是否停止移动</t>
  </si>
  <si>
    <t>冷却时间(毫秒)</t>
  </si>
  <si>
    <t>禁止冷却缩减</t>
  </si>
  <si>
    <t>最大充能层数</t>
  </si>
  <si>
    <t>单层充能恢复时间(毫秒)</t>
  </si>
  <si>
    <t>引导时长(毫秒)</t>
  </si>
  <si>
    <t>引导结算间隔(毫秒)</t>
  </si>
  <si>
    <t>引导时移动是否中断</t>
  </si>
  <si>
    <t>受击硬直时间(毫秒)</t>
  </si>
  <si>
    <t>施法音效ID（sound_config.id，0=不播）</t>
  </si>
  <si>
    <t>命中音效路径（命中帧在施法者身上播放）</t>
  </si>
  <si>
    <t>被动触发事件类型</t>
  </si>
  <si>
    <t>被动触发条件技能ID</t>
  </si>
  <si>
    <t>被动内置冷却(毫秒)</t>
  </si>
  <si>
    <t>基准境界</t>
  </si>
  <si>
    <t>被动血量阈值(万分比)</t>
  </si>
  <si>
    <t>是否普攻</t>
  </si>
  <si>
    <t>出手时施法者原点特效（模型配置ID，跟随施法者位置和朝向，0=不播）</t>
  </si>
  <si>
    <t>使用当前普攻锁定目标（默认=false；无目标不施放，不按鼠标索敌）</t>
  </si>
  <si>
    <t>范围中心取施法者（默认=false；方向指向瞄准目标，用于自身原点攻击特效）</t>
  </si>
  <si>
    <t>策划备注（不导出）</t>
  </si>
  <si>
    <t>青萍剑诀</t>
  </si>
  <si>
    <t>人道</t>
  </si>
  <si>
    <t>人道·神通／神通系统／剑道；境界配置；物品多效果组</t>
  </si>
  <si>
    <t>剑道</t>
  </si>
  <si>
    <t>凡品</t>
  </si>
  <si>
    <t>剑出青萍，疾刺目标，造成物理伤害。剑道诸式皆由此起。</t>
  </si>
  <si>
    <t>目标方向</t>
  </si>
  <si>
    <t>扇形</t>
  </si>
  <si>
    <t>敌对</t>
  </si>
  <si>
    <t>最近</t>
  </si>
  <si>
    <t>物理</t>
  </si>
  <si>
    <t>技能效果_伤害</t>
  </si>
  <si>
    <t>全部</t>
  </si>
  <si>
    <t>Attack One</t>
  </si>
  <si>
    <t>无</t>
  </si>
  <si>
    <t>人道·神通／神通系统／剑道；</t>
  </si>
  <si>
    <t>人道·神通／神通系统／剑道</t>
  </si>
  <si>
    <t>玄门伏虎击</t>
  </si>
  <si>
    <t>人道·神通／神通系统／炼体；</t>
  </si>
  <si>
    <t>炼体</t>
  </si>
  <si>
    <t>凝聚近身劲力向目标发动一击，造成物理伤害。</t>
  </si>
  <si>
    <t>施放本神通</t>
  </si>
  <si>
    <t>目标点</t>
  </si>
  <si>
    <t>圆形</t>
  </si>
  <si>
    <t/>
  </si>
  <si>
    <t>340</t>
  </si>
  <si>
    <t>人道·神通／神通系统／炼体</t>
  </si>
  <si>
    <t>太白藏锋斩</t>
  </si>
  <si>
    <t>藏锋蓄势，拔刃横扫前方扇形范围，对敌人造成物理伤害。</t>
  </si>
  <si>
    <t>技能效果_弹道</t>
  </si>
  <si>
    <t>Sound\Zs_Gongji1</t>
  </si>
  <si>
    <t>直线</t>
  </si>
  <si>
    <t>玄罡撼岳劲</t>
  </si>
  <si>
    <t>以玄罡重击目标，造成物理伤害并将其击退。</t>
  </si>
  <si>
    <t>庚芒诀</t>
  </si>
  <si>
    <t>人道·神通／神通系统／金行；符箓设计（参考组件）</t>
  </si>
  <si>
    <t>金行</t>
  </si>
  <si>
    <t>向前方贯出一线金芒，对路径上的敌人造成法术伤害。</t>
  </si>
  <si>
    <t>线形</t>
  </si>
  <si>
    <t>法术</t>
  </si>
  <si>
    <t>魔法</t>
  </si>
  <si>
    <t>Spell One</t>
  </si>
  <si>
    <t>青萝引</t>
  </si>
  <si>
    <t>人道·神通／神通系统／木行；</t>
  </si>
  <si>
    <t>木行</t>
  </si>
  <si>
    <t>引动藤刺穿击目标，造成法术伤害。</t>
  </si>
  <si>
    <t>人道·神通／神通系统／木行</t>
  </si>
  <si>
    <t>听潮印</t>
  </si>
  <si>
    <t>人道·神通／神通系统／水行；</t>
  </si>
  <si>
    <t>水行</t>
  </si>
  <si>
    <t>在目标身侧合拢潮纹，造成法术伤害。</t>
  </si>
  <si>
    <t>人道·神通／神通系统／水行</t>
  </si>
  <si>
    <t>离火星</t>
  </si>
  <si>
    <t>人道·神通／神通系统／火行；符箓设计（参考组件）</t>
  </si>
  <si>
    <t>火行</t>
  </si>
  <si>
    <t>凝成火球飞向目标，命中后造成法术伤害。</t>
  </si>
  <si>
    <t>凝岳印</t>
  </si>
  <si>
    <t>人道·神通／神通系统／土行；符箓设计（参考组件）</t>
  </si>
  <si>
    <t>土行</t>
  </si>
  <si>
    <t>在目标上方凝成土印砸落，造成法术伤害。</t>
  </si>
  <si>
    <t>技能效果_调用技能</t>
  </si>
  <si>
    <t>惊蛰落霆</t>
  </si>
  <si>
    <t>人道·神通／神通系统／术法；</t>
  </si>
  <si>
    <t>术法</t>
  </si>
  <si>
    <t>召下一道雷光轰击目标，造成法术伤害。</t>
  </si>
  <si>
    <t>人道·神通／神通系统／术法</t>
  </si>
  <si>
    <t>赤霄焚野</t>
  </si>
  <si>
    <t>在目标区域铺开火纹，对范围内敌人造成法术伤害。</t>
  </si>
  <si>
    <t>御锋诀</t>
  </si>
  <si>
    <t>御使飞剑射向目标，命中后造成物理伤害。</t>
  </si>
  <si>
    <t>单位</t>
  </si>
  <si>
    <t>单体</t>
  </si>
  <si>
    <t>分光剑诀</t>
  </si>
  <si>
    <t>飞剑命中后分出剑影，短暂延迟后追加一次物理伤害。</t>
  </si>
  <si>
    <t>周天游刃</t>
  </si>
  <si>
    <t>同时御使十六柄飞剑集火目标并逐枚结算伤害。</t>
  </si>
  <si>
    <t>星罗分锋</t>
  </si>
  <si>
    <t>同时御使十六柄飞剑向前方散开，分别命中路径上的敌人。</t>
  </si>
  <si>
    <t>青息回元</t>
  </si>
  <si>
    <t>以青色灵息为自己或友方立即恢复生命。</t>
  </si>
  <si>
    <t>友方</t>
  </si>
  <si>
    <t>血量最低</t>
  </si>
  <si>
    <t>技能效果_治疗</t>
  </si>
  <si>
    <t>春脉绵生</t>
  </si>
  <si>
    <t>为自己或友方施加持续恢复生命的状态。</t>
  </si>
  <si>
    <t>技能效果_调用状态</t>
  </si>
  <si>
    <t>定魄术</t>
  </si>
  <si>
    <t>人道·神通／神通系统／术法；符箓设计（参考组件）</t>
  </si>
  <si>
    <t>凝神定魄，使目标短时间眩晕。</t>
  </si>
  <si>
    <t>霜锁九脉</t>
  </si>
  <si>
    <t>以寒霜锁住目标，使其短时间冰冻。</t>
  </si>
  <si>
    <t>砺锋诀</t>
  </si>
  <si>
    <t>强化自身锋芒，暂时提升物理攻击上下限。</t>
  </si>
  <si>
    <t>自己</t>
  </si>
  <si>
    <t>玄炁贯灵</t>
  </si>
  <si>
    <t>引玄炁贯入经脉，暂时提升法术攻击上下限。</t>
  </si>
  <si>
    <t>破甲印</t>
  </si>
  <si>
    <t>人道·神通／神通系统／金行；</t>
  </si>
  <si>
    <t>使目标护身结构松动，暂时降低物理防御上下限。</t>
  </si>
  <si>
    <t>人道·神通／神通系统／金行</t>
  </si>
  <si>
    <t>蚀法咒</t>
  </si>
  <si>
    <t>扰乱目标护法灵气，暂时降低法术防御上下限。</t>
  </si>
  <si>
    <t>余烬侵脉</t>
  </si>
  <si>
    <t>人道·神通／神通系统／火行；</t>
  </si>
  <si>
    <t>将余烬附着目标经脉，持续造成法术伤害。</t>
  </si>
  <si>
    <t>人道·神通／神通系统／火行</t>
  </si>
  <si>
    <t>离焰周身</t>
  </si>
  <si>
    <t>在自身周围维持焰轮，周期性灼伤附近敌人。</t>
  </si>
  <si>
    <t>玄霜蚀法</t>
  </si>
  <si>
    <t>在自身周围维持霜环，周期性降低附近敌人的法术防御。</t>
  </si>
  <si>
    <t>坤岳辟界阵</t>
  </si>
  <si>
    <t>人道·神通／神通系统／土行；</t>
  </si>
  <si>
    <t>在自身周围维持坤岳阵纹，周期性将附近敌人向外推开。</t>
  </si>
  <si>
    <t>人道·神通／神通系统／土行</t>
  </si>
  <si>
    <t>游身九转</t>
  </si>
  <si>
    <t>沿瞄准方向快速掠出一段距离。</t>
  </si>
  <si>
    <t>技能效果_位移</t>
  </si>
  <si>
    <t>施法者</t>
  </si>
  <si>
    <t>技能瞄准处</t>
  </si>
  <si>
    <t>Spell Two</t>
  </si>
  <si>
    <t>灵植</t>
  </si>
  <si>
    <t>地道</t>
  </si>
  <si>
    <t>地道·百艺／灵植系统／灵植；炼丹／丹药</t>
  </si>
  <si>
    <t>提高对灵植灵性、药性与杂质的辨析和处理能力，并提高相关炼制的成功率。|n|cff00FF00“草木之用，不独在其形色；识其灵序、留其真性，方能去芜存精。”——《草木蕴生功》|r</t>
  </si>
  <si>
    <t>191</t>
  </si>
  <si>
    <t>筑基</t>
  </si>
  <si>
    <t>金丹</t>
  </si>
  <si>
    <t>元婴</t>
  </si>
  <si>
    <t>化神</t>
  </si>
  <si>
    <t>炼虚</t>
  </si>
  <si>
    <t>合体</t>
  </si>
  <si>
    <t>大乘</t>
  </si>
  <si>
    <t>灵材</t>
  </si>
  <si>
    <t>地道·百艺／灵材系统／灵材；</t>
  </si>
  <si>
    <t>提高对灵材结构、材性与杂质的辨析和处理能力，并提高相关炼制的成功率。|n|cff00FF00“石有纹，金有性；灵材虽默，其内秩序自有迹可循。”——《万材辨性篇》|r</t>
  </si>
  <si>
    <t>地道·百艺／灵材系统／灵材</t>
  </si>
  <si>
    <t>炼丹</t>
  </si>
  <si>
    <t>地道·百艺／炼丹系统／炼丹；炼丹／丹药</t>
  </si>
  <si>
    <t>提高炼丹时调和药性、掌控火候和去除药滓的能力，增加炼丹成功率。|n|cff00FF00“丹成非独赖火，须使四性五味各安其位，清浊自分。”——《九转合丹经》|r</t>
  </si>
  <si>
    <t>炼器</t>
  </si>
  <si>
    <t>地道·百艺／炼器系统／炼器；</t>
  </si>
  <si>
    <t>提高炼器时调和材性、贯通灵路和去除杂质的能力，增加炼器成功率。|n|cff00FF00“器成于材，灵生于序；材性不合，百炼亦为空。”——《天工铸灵经》|r</t>
  </si>
  <si>
    <t>地道·百艺／炼器系统／炼器</t>
  </si>
  <si>
    <t>符箓</t>
  </si>
  <si>
    <t>地道·百艺／符箓系统／符箓；制符配方（未导出）</t>
  </si>
  <si>
    <t>以神驭笔，引灵力循朱纹而行，使笔势与符意相应。符纹合度，可成筑基符箓；待此境符理纯熟，便可连制本境诸符。|n|cff00FF00“符者，以灵力为墨、符材为载，外写一段可自行运转之序。”——《云篆通玄诀》|r</t>
  </si>
  <si>
    <t>灵力随笔锋敛入符中，转折之间，诸纹相承而不散。符纹合度，可成金丹符箓；待此境符理纯熟，便可连制本境诸符。|n|cff00FF00“符者，以灵力为墨、符材为载，外写一段可自行运转之序。”——《云篆通玄诀》|r</t>
  </si>
  <si>
    <t>凝神照见符纹细处，令灵力沿笔势贯通首尾，将一道符意留于符中。符纹合度，可成元婴符箓；待此境符理纯熟，便可连制本境诸符。|n|cff00FF00“符者，以灵力为墨、符材为载，外写一段可自行运转之序。”——《云篆通玄诀》|r</t>
  </si>
  <si>
    <t>以神意统摄笔下诸纹，起落相应，符意不离其宗。符纹合度，可成化神符箓；待此境符理纯熟，便可连制本境诸符。|n|cff00FF00“符者，以灵力为墨、符材为载，外写一段可自行运转之序。”——《云篆通玄诀》|r</t>
  </si>
  <si>
    <t>辨符纹疏密，察灵力聚散，于留白与落墨之间守住符中章法。符纹合度，可成炼虚符箓；待此境符理纯熟，便可连制本境诸符。|n|cff00FF00“符者，以灵力为墨、符材为载，外写一段可自行运转之序。”——《云篆通玄诀》|r</t>
  </si>
  <si>
    <t>运笔与行气渐趋相合，诸纹各得其位，共承一意。符纹合度，可成合体符箓；待此境符理纯熟，便可连制本境诸符。|n|cff00FF00“符者，以灵力为墨、符材为载，外写一段可自行运转之序。”——《云篆通玄诀》|r</t>
  </si>
  <si>
    <t>深谙符理，落笔自有章法；纵横转折，皆使灵力有序而存。符纹合度，可成大乘符箓；待此境符理纯熟，便可连制本境诸符。|n|cff00FF00“符者，以灵力为墨、符材为载，外写一段可自行运转之序。”——《云篆通玄诀》|r</t>
  </si>
  <si>
    <t>阵法</t>
  </si>
  <si>
    <t>地道·百艺／阵法系统／阵法；</t>
  </si>
  <si>
    <t>提高布阵时推演阵眼、连接灵路和维持阵势的能力，增加布阵成功率。|n|cff00FF00“阵不在纹多，而在诸点相引、诸路成环，能借天地之势而自持。”——《河洛演阵篇》|r</t>
  </si>
  <si>
    <t>地道·百艺／阵法系统／阵法</t>
  </si>
  <si>
    <t>御兽</t>
  </si>
  <si>
    <t>地道·百艺／御兽系统／御兽；</t>
  </si>
  <si>
    <t>提高感知灵兽状态、传递意念和建立稳定联系的能力，增加驯服与御使成功率。|n|cff00FF00“御兽先通其心，后御其力；强压只得一时，感应方能同行长久。”——《万灵御心诀》|r</t>
  </si>
  <si>
    <t>地道·百艺／御兽系统／御兽</t>
  </si>
  <si>
    <t>天序化元经</t>
  </si>
  <si>
    <t>天道</t>
  </si>
  <si>
    <t>天道·功法／功法系统／修炼；</t>
  </si>
  <si>
    <t>修炼</t>
  </si>
  <si>
    <t>常驻：基础转化值+1。</t>
  </si>
  <si>
    <t>常驻</t>
  </si>
  <si>
    <t>常驻：基础转化值+2。</t>
  </si>
  <si>
    <t>常驻：基础转化值+3。</t>
  </si>
  <si>
    <t>常驻：基础转化值+4。</t>
  </si>
  <si>
    <t>常驻：基础转化值+5。</t>
  </si>
  <si>
    <t>常驻：基础转化值+6。</t>
  </si>
  <si>
    <t>常驻：基础转化值+7。</t>
  </si>
  <si>
    <t>常驻：基础转化值+8。</t>
  </si>
  <si>
    <t>常驻：基础转化值+9。</t>
  </si>
  <si>
    <t>天道·功法／功法系统／修炼</t>
  </si>
  <si>
    <t>常驻：基础转化值+10。</t>
  </si>
  <si>
    <t>周天转灵功</t>
  </si>
  <si>
    <t>常驻：转化值增幅+200。</t>
  </si>
  <si>
    <t>常驻：转化值增幅+400。</t>
  </si>
  <si>
    <t>常驻：转化值增幅+600。</t>
  </si>
  <si>
    <t>常驻：转化值增幅+800。</t>
  </si>
  <si>
    <t>常驻：转化值增幅+1000。</t>
  </si>
  <si>
    <t>常驻：转化值增幅+1200。</t>
  </si>
  <si>
    <t>常驻：转化值增幅+1400。</t>
  </si>
  <si>
    <t>常驻：转化值增幅+1600。</t>
  </si>
  <si>
    <t>常驻：转化值增幅+1800。</t>
  </si>
  <si>
    <t>常驻：转化值增幅+2000。</t>
  </si>
  <si>
    <t>九息纳灵功</t>
  </si>
  <si>
    <t>常驻：每时辰灵气吸收+5。</t>
  </si>
  <si>
    <t>常驻：每时辰灵气吸收+10。</t>
  </si>
  <si>
    <t>常驻：每时辰灵气吸收+15。</t>
  </si>
  <si>
    <t>常驻：每时辰灵气吸收+20。</t>
  </si>
  <si>
    <t>常驻：每时辰灵气吸收+25。</t>
  </si>
  <si>
    <t>常驻：每时辰灵气吸收+30。</t>
  </si>
  <si>
    <t>常驻：每时辰灵气吸收+35。</t>
  </si>
  <si>
    <t>常驻：每时辰灵气吸收+40。</t>
  </si>
  <si>
    <t>常驻：每时辰灵气吸收+45。</t>
  </si>
  <si>
    <t>常驻：每时辰灵气吸收+50。</t>
  </si>
  <si>
    <t>归元锁基篇</t>
  </si>
  <si>
    <t>常驻：额外转化值+1。</t>
  </si>
  <si>
    <t>常驻：额外转化值+2。</t>
  </si>
  <si>
    <t>常驻：额外转化值+3。</t>
  </si>
  <si>
    <t>常驻：额外转化值+4。</t>
  </si>
  <si>
    <t>常驻：额外转化值+5。</t>
  </si>
  <si>
    <t>常驻：额外转化值+6。</t>
  </si>
  <si>
    <t>常驻：额外转化值+7。</t>
  </si>
  <si>
    <t>常驻：额外转化值+8。</t>
  </si>
  <si>
    <t>常驻：额外转化值+9。</t>
  </si>
  <si>
    <t>常驻：额外转化值+10。</t>
  </si>
  <si>
    <t>太虚演化篇</t>
  </si>
  <si>
    <t>常驻：转化值增幅+100。</t>
  </si>
  <si>
    <t>常驻：转化值增幅+300。</t>
  </si>
  <si>
    <t>常驻：转化值增幅+500。</t>
  </si>
  <si>
    <t>常驻：转化值增幅+700。</t>
  </si>
  <si>
    <t>常驻：转化值增幅+900。</t>
  </si>
  <si>
    <t>抱一守真经</t>
  </si>
  <si>
    <t>常驻：额外基础修为+2。</t>
  </si>
  <si>
    <t>常驻：额外基础修为+4。</t>
  </si>
  <si>
    <t>常驻：额外基础修为+6。</t>
  </si>
  <si>
    <t>常驻：额外基础修为+8。</t>
  </si>
  <si>
    <t>常驻：额外基础修为+10。</t>
  </si>
  <si>
    <t>常驻：额外基础修为+12。</t>
  </si>
  <si>
    <t>常驻：额外基础修为+14。</t>
  </si>
  <si>
    <t>常驻：额外基础修为+16。</t>
  </si>
  <si>
    <t>常驻：额外基础修为+18。</t>
  </si>
  <si>
    <t>常驻：额外基础修为+20。</t>
  </si>
  <si>
    <t>日月顺时篇</t>
  </si>
  <si>
    <t>白昼提高灵气吸收，夜间提高灵气转化。|n|cff00FF00“日气升而宜引，月气沉而宜藏；顺时而修，事半功倍。”——《日月灵气考》|r</t>
  </si>
  <si>
    <t>一气朝元诀</t>
  </si>
  <si>
    <t>清晨修炼时，同时提高灵气吸收与修为转化。|n|cff00FF00“朝阳未盛，夜阴将退，一气最清，万流朝元。”——《朝元清气篇》|r</t>
  </si>
  <si>
    <t>元海藏真篇</t>
  </si>
  <si>
    <t>提高灵气储存上限，减少未炼化灵气的流失。|n|cff00FF00“海纳百川，丹田藏气；未化之灵，亦不可归散。”——《元海藏灵录》|r</t>
  </si>
  <si>
    <t>开玄破障诀</t>
  </si>
  <si>
    <t>天道·功法／功法系统／破境；</t>
  </si>
  <si>
    <t>破境</t>
  </si>
  <si>
    <t>提高突破成功率，并减轻突破失败的反噬。|n|cff00FF00“关隘非墙，乃旧序之极；稳其根本，方可开玄。”——《破境玄关论》|r</t>
  </si>
  <si>
    <t>天道·功法／功法系统／破境</t>
  </si>
  <si>
    <t>破妄观微篇</t>
  </si>
  <si>
    <t>天道·功法／功法系统／神识；</t>
  </si>
  <si>
    <t>神识</t>
  </si>
  <si>
    <t>常驻：神识+1；暴击率+50。</t>
  </si>
  <si>
    <t>天道·功法／功法系统／神识</t>
  </si>
  <si>
    <t>常驻：神识+2；暴击率+100。</t>
  </si>
  <si>
    <t>常驻：神识+3；暴击率+150。</t>
  </si>
  <si>
    <t>常驻：神识+4；暴击率+200。</t>
  </si>
  <si>
    <t>常驻：神识+5；暴击率+250。</t>
  </si>
  <si>
    <t>常驻：神识+6；暴击率+300。</t>
  </si>
  <si>
    <t>常驻：神识+7；暴击率+350。</t>
  </si>
  <si>
    <t>常驻：神识+8；暴击率+400。</t>
  </si>
  <si>
    <t>常驻：神识+9；暴击率+450。</t>
  </si>
  <si>
    <t>常驻：神识+10；暴击率+500。</t>
  </si>
  <si>
    <t>百战砺真功</t>
  </si>
  <si>
    <t>天道·功法／功法系统／神通；</t>
  </si>
  <si>
    <t>神通</t>
  </si>
  <si>
    <t>常驻：法术威力+100。</t>
  </si>
  <si>
    <t>天道·功法／功法系统／神通</t>
  </si>
  <si>
    <t>常驻：法术威力+200。</t>
  </si>
  <si>
    <t>常驻：法术威力+300。</t>
  </si>
  <si>
    <t>常驻：法术威力+400。</t>
  </si>
  <si>
    <t>常驻：法术威力+500。</t>
  </si>
  <si>
    <t>常驻：法术威力+600。</t>
  </si>
  <si>
    <t>常驻：法术威力+700。</t>
  </si>
  <si>
    <t>常驻：法术威力+800。</t>
  </si>
  <si>
    <t>常驻：法术威力+900。</t>
  </si>
  <si>
    <t>常驻：法术威力+1000。</t>
  </si>
  <si>
    <t>万象本命诀</t>
  </si>
  <si>
    <t>指定一门本命神通，大幅提高其威力；同时只能指定一门。|n|cff00FF00“万法皆可习，本命只存一；神意相合，则法如己身。”——《本命神通录》|r</t>
  </si>
  <si>
    <t>观剑养锋篇</t>
  </si>
  <si>
    <t>天道·功法／功法系统／剑道；</t>
  </si>
  <si>
    <t>提高所有剑道系神通的伤害与破防效果。|n|cff00FF00“剑锋养于未出之时，剑意成于久观之中。”——《剑堂养锋札》|r</t>
  </si>
  <si>
    <t>天道·功法／功法系统／剑道</t>
  </si>
  <si>
    <t>万法归流经</t>
  </si>
  <si>
    <t>天道·功法／功法系统／术法；</t>
  </si>
  <si>
    <t>提高所有术法系神通的效果。|n|cff00FF00“术有万象，气归一流；灵流无滞，则诸法尽显。”——《万法运灵总纲》|r</t>
  </si>
  <si>
    <t>天道·功法／功法系统／术法</t>
  </si>
  <si>
    <t>百炼淬元功</t>
  </si>
  <si>
    <t>天道·功法／功法系统／炼体；</t>
  </si>
  <si>
    <t>提高所有炼体系神通的近身伤害与护体效果。|n|cff00FF00“以身为炉，以气为火；百炼之后，血肉亦可承道。”——《古修身炉经》|r</t>
  </si>
  <si>
    <t>天道·功法／功法系统／炼体</t>
  </si>
  <si>
    <t>太白庚金经</t>
  </si>
  <si>
    <t>天道·功法／功法系统／金行；</t>
  </si>
  <si>
    <t>常驻：金行增幅+100。特殊条件扩展见功法参数页。</t>
  </si>
  <si>
    <t>常驻：金行增幅+200。特殊条件扩展见功法参数页。</t>
  </si>
  <si>
    <t>常驻：金行增幅+300。特殊条件扩展见功法参数页。</t>
  </si>
  <si>
    <t>常驻：金行增幅+400。特殊条件扩展见功法参数页。</t>
  </si>
  <si>
    <t>常驻：金行增幅+500。特殊条件扩展见功法参数页。</t>
  </si>
  <si>
    <t>常驻：金行增幅+600。特殊条件扩展见功法参数页。</t>
  </si>
  <si>
    <t>常驻：金行增幅+700。特殊条件扩展见功法参数页。</t>
  </si>
  <si>
    <t>常驻：金行增幅+800。特殊条件扩展见功法参数页。</t>
  </si>
  <si>
    <t>常驻：金行增幅+900。特殊条件扩展见功法参数页。</t>
  </si>
  <si>
    <t>天道·功法／功法系统／金行</t>
  </si>
  <si>
    <t>常驻：金行增幅+1000。特殊条件扩展见功法参数页。</t>
  </si>
  <si>
    <t>青木荣枯经</t>
  </si>
  <si>
    <t>天道·功法／功法系统／木行；</t>
  </si>
  <si>
    <t>常驻：木行增幅+100。特殊条件扩展见功法参数页。</t>
  </si>
  <si>
    <t>常驻：木行增幅+200。特殊条件扩展见功法参数页。</t>
  </si>
  <si>
    <t>常驻：木行增幅+300。特殊条件扩展见功法参数页。</t>
  </si>
  <si>
    <t>常驻：木行增幅+400。特殊条件扩展见功法参数页。</t>
  </si>
  <si>
    <t>常驻：木行增幅+500。特殊条件扩展见功法参数页。</t>
  </si>
  <si>
    <t>常驻：木行增幅+600。特殊条件扩展见功法参数页。</t>
  </si>
  <si>
    <t>常驻：木行增幅+700。特殊条件扩展见功法参数页。</t>
  </si>
  <si>
    <t>常驻：木行增幅+800。特殊条件扩展见功法参数页。</t>
  </si>
  <si>
    <t>常驻：木行增幅+900。特殊条件扩展见功法参数页。</t>
  </si>
  <si>
    <t>天道·功法／功法系统／木行</t>
  </si>
  <si>
    <t>常驻：木行增幅+1000。特殊条件扩展见功法参数页。</t>
  </si>
  <si>
    <t>沧溟叠浪篇</t>
  </si>
  <si>
    <t>天道·功法／功法系统／水行；</t>
  </si>
  <si>
    <t>常驻：水行增幅+100。特殊条件扩展见功法参数页。</t>
  </si>
  <si>
    <t>常驻：水行增幅+200。特殊条件扩展见功法参数页。</t>
  </si>
  <si>
    <t>常驻：水行增幅+300。特殊条件扩展见功法参数页。</t>
  </si>
  <si>
    <t>常驻：水行增幅+400。特殊条件扩展见功法参数页。</t>
  </si>
  <si>
    <t>常驻：水行增幅+500。特殊条件扩展见功法参数页。</t>
  </si>
  <si>
    <t>常驻：水行增幅+600。特殊条件扩展见功法参数页。</t>
  </si>
  <si>
    <t>常驻：水行增幅+700。特殊条件扩展见功法参数页。</t>
  </si>
  <si>
    <t>常驻：水行增幅+800。特殊条件扩展见功法参数页。</t>
  </si>
  <si>
    <t>常驻：水行增幅+900。特殊条件扩展见功法参数页。</t>
  </si>
  <si>
    <t>天道·功法／功法系统／水行</t>
  </si>
  <si>
    <t>常驻：水行增幅+1000。特殊条件扩展见功法参数页。</t>
  </si>
  <si>
    <t>离火升频诀</t>
  </si>
  <si>
    <t>天道·功法／功法系统／火行；</t>
  </si>
  <si>
    <t>常驻：火行增幅+100。特殊条件扩展见功法参数页。</t>
  </si>
  <si>
    <t>常驻：火行增幅+200。特殊条件扩展见功法参数页。</t>
  </si>
  <si>
    <t>常驻：火行增幅+300。特殊条件扩展见功法参数页。</t>
  </si>
  <si>
    <t>常驻：火行增幅+400。特殊条件扩展见功法参数页。</t>
  </si>
  <si>
    <t>常驻：火行增幅+500。特殊条件扩展见功法参数页。</t>
  </si>
  <si>
    <t>常驻：火行增幅+600。特殊条件扩展见功法参数页。</t>
  </si>
  <si>
    <t>常驻：火行增幅+700。特殊条件扩展见功法参数页。</t>
  </si>
  <si>
    <t>常驻：火行增幅+800。特殊条件扩展见功法参数页。</t>
  </si>
  <si>
    <t>常驻：火行增幅+900。特殊条件扩展见功法参数页。</t>
  </si>
  <si>
    <t>天道·功法／功法系统／火行</t>
  </si>
  <si>
    <t>常驻：火行增幅+1000。特殊条件扩展见功法参数页。</t>
  </si>
  <si>
    <t>玄岳镇元功</t>
  </si>
  <si>
    <t>天道·功法／功法系统／土行；</t>
  </si>
  <si>
    <t>常驻：土行增幅+100。特殊条件扩展见功法参数页。</t>
  </si>
  <si>
    <t>常驻：土行增幅+200。特殊条件扩展见功法参数页。</t>
  </si>
  <si>
    <t>常驻：土行增幅+300。特殊条件扩展见功法参数页。</t>
  </si>
  <si>
    <t>常驻：土行增幅+400。特殊条件扩展见功法参数页。</t>
  </si>
  <si>
    <t>常驻：土行增幅+500。特殊条件扩展见功法参数页。</t>
  </si>
  <si>
    <t>常驻：土行增幅+600。特殊条件扩展见功法参数页。</t>
  </si>
  <si>
    <t>常驻：土行增幅+700。特殊条件扩展见功法参数页。</t>
  </si>
  <si>
    <t>常驻：土行增幅+800。特殊条件扩展见功法参数页。</t>
  </si>
  <si>
    <t>常驻：土行增幅+900。特殊条件扩展见功法参数页。</t>
  </si>
  <si>
    <t>天道·功法／功法系统／土行</t>
  </si>
  <si>
    <t>常驻：土行增幅+1000。特殊条件扩展见功法参数页。</t>
  </si>
  <si>
    <t>五行生克经</t>
  </si>
  <si>
    <t>天道·功法／功法系统／五行；</t>
  </si>
  <si>
    <t>五行</t>
  </si>
  <si>
    <t>常驻：金行增幅+50；木行增幅+50；水行增幅+50；火行增幅+50；土行增幅+50。特殊条件扩展见功法参数页。</t>
  </si>
  <si>
    <t>天道·功法／功法系统／五行</t>
  </si>
  <si>
    <t>常驻：金行增幅+100；木行增幅+100；水行增幅+100；火行增幅+100；土行增幅+100。特殊条件扩展见功法参数页。</t>
  </si>
  <si>
    <t>常驻：金行增幅+150；木行增幅+150；水行增幅+150；火行增幅+150；土行增幅+150。特殊条件扩展见功法参数页。</t>
  </si>
  <si>
    <t>常驻：金行增幅+200；木行增幅+200；水行增幅+200；火行增幅+200；土行增幅+200。特殊条件扩展见功法参数页。</t>
  </si>
  <si>
    <t>常驻：金行增幅+250；木行增幅+250；水行增幅+250；火行增幅+250；土行增幅+250。特殊条件扩展见功法参数页。</t>
  </si>
  <si>
    <t>常驻：金行增幅+300；木行增幅+300；水行增幅+300；火行增幅+300；土行增幅+300。特殊条件扩展见功法参数页。</t>
  </si>
  <si>
    <t>常驻：金行增幅+350；木行增幅+350；水行增幅+350；火行增幅+350；土行增幅+350。特殊条件扩展见功法参数页。</t>
  </si>
  <si>
    <t>常驻：金行增幅+400；木行增幅+400；水行增幅+400；火行增幅+400；土行增幅+400。特殊条件扩展见功法参数页。</t>
  </si>
  <si>
    <t>常驻：金行增幅+450；木行增幅+450；水行增幅+450；火行增幅+450；土行增幅+450。特殊条件扩展见功法参数页。</t>
  </si>
  <si>
    <t>常驻：金行增幅+500；木行增幅+500；水行增幅+500；火行增幅+500；土行增幅+500。特殊条件扩展见功法参数页。</t>
  </si>
  <si>
    <t>草木蕴生功</t>
  </si>
  <si>
    <t>天道·功法／功法系统／灵植；</t>
  </si>
  <si>
    <t>提高所有灵植类技能的效果。|n|cff00FF00“草木各有其序，顺序而养，则生机自盛。”——《草木灵序考》|r</t>
  </si>
  <si>
    <t>天道·功法／功法系统／灵植</t>
  </si>
  <si>
    <t>万材辨性篇</t>
  </si>
  <si>
    <t>天道·功法／功法系统／灵材；</t>
  </si>
  <si>
    <t>提高所有灵材类技能的效果。|n|cff00FF00“万材形异而理可察，辨其灵序，方能尽其本性。”——《万材性理谱》|r</t>
  </si>
  <si>
    <t>天道·功法／功法系统／灵材</t>
  </si>
  <si>
    <t>九转合丹经</t>
  </si>
  <si>
    <t>天道·功法／功法系统／炼丹；</t>
  </si>
  <si>
    <t>提高所有炼丹类技能的效果。|n|cff00FF00“火不可一味求烈，九转徐急，四性五味方可归和。”——《丹火九转论》|r</t>
  </si>
  <si>
    <t>天道·功法／功法系统／炼丹</t>
  </si>
  <si>
    <t>天工铸灵经</t>
  </si>
  <si>
    <t>天道·功法／功法系统／炼器；</t>
  </si>
  <si>
    <t>提高所有炼器类技能的效果。|n|cff00FF00“器之贵不独在形，材性相合、灵路成环，方可长久。”——《天工器理录》|r</t>
  </si>
  <si>
    <t>天道·功法／功法系统／炼器</t>
  </si>
  <si>
    <t>云篆通玄诀</t>
  </si>
  <si>
    <t>天道·功法／功法系统／符箓；</t>
  </si>
  <si>
    <t>提高所有符箓类技能的效果。|n|cff00FF00“符者，以有限之笔，外写完整之序。”——《云篆外写法》|r</t>
  </si>
  <si>
    <t>天道·功法／功法系统／符箓</t>
  </si>
  <si>
    <t>河洛演阵篇</t>
  </si>
  <si>
    <t>天道·功法／功法系统／阵法；</t>
  </si>
  <si>
    <t>提高所有阵法类技能的效果。|n|cff00FF00“阵非纹多而强，贵在诸点相引、诸路成环。”——《河洛阵枢考》|r</t>
  </si>
  <si>
    <t>天道·功法／功法系统／阵法</t>
  </si>
  <si>
    <t>万灵御心诀</t>
  </si>
  <si>
    <t>天道·功法／功法系统／御兽；</t>
  </si>
  <si>
    <t>提高所有御兽类技能的效果。|n|cff00FF00“御兽先通其心，后御其力；强压得用一时，感应方可同行久远。”——《万灵感应录》|r</t>
  </si>
  <si>
    <t>天道·功法／功法系统／御兽</t>
  </si>
  <si>
    <t>普攻</t>
  </si>
  <si>
    <t>通用普攻：玩家、怪物、从属实体配置中的灵傀侍卫（8境界）</t>
  </si>
  <si>
    <t>普通攻击。</t>
  </si>
  <si>
    <t>离火星·命中</t>
  </si>
  <si>
    <t>人道·神通／离火星调用的子技能</t>
  </si>
  <si>
    <t>御锋诀·命中</t>
  </si>
  <si>
    <t>人道·神通／御锋诀调用的子技能</t>
  </si>
  <si>
    <t>分光剑诀·命中</t>
  </si>
  <si>
    <t>人道·神通／分光剑诀调用的子技能</t>
  </si>
  <si>
    <t>周天游刃·命中</t>
  </si>
  <si>
    <t>人道·神通／周天游刃调用的子技能</t>
  </si>
  <si>
    <t>星罗分锋·命中</t>
  </si>
  <si>
    <t>人道·神通／星罗分锋调用的子技能</t>
  </si>
  <si>
    <t>离焰周身·光环结算</t>
  </si>
  <si>
    <t>人道·神通／离焰周身调用的子技能</t>
  </si>
  <si>
    <t>玄霜蚀法·光环结算</t>
  </si>
  <si>
    <t>人道·神通／玄霜蚀法调用的子技能</t>
  </si>
  <si>
    <t>坤岳辟界阵·光环结算</t>
  </si>
  <si>
    <t>人道·神通／坤岳辟界阵调用的子技能</t>
  </si>
  <si>
    <t>命中者</t>
  </si>
  <si>
    <t>远离施法者</t>
  </si>
  <si>
    <t>远程普攻·命中</t>
  </si>
  <si>
    <t>远程普攻</t>
  </si>
  <si>
    <t>从属实体预配／火灵哨塔：远程普攻命中结算；尚未接入玩法</t>
  </si>
  <si>
    <t>从属实体预配／火灵哨塔：发射弹道，命中调用11010100；尚未接入玩法</t>
  </si>
  <si>
    <t>定魄术·命中</t>
  </si>
  <si>
    <t>人道·神通／定魄术调用的子技能</t>
  </si>
  <si>
    <t>太白藏锋斩·命中</t>
  </si>
  <si>
    <t>人道·神通／太白藏锋斩调用的子技能</t>
  </si>
  <si>
    <t>玄罡撼岳劲·命中</t>
  </si>
  <si>
    <t>人道·神通／玄罡撼岳劲调用的子技能</t>
  </si>
  <si>
    <t>赤霄焚野·计时</t>
  </si>
  <si>
    <t>人道·神通／赤霄焚野调用的子技能</t>
  </si>
  <si>
    <t>星罗分锋·第一段</t>
  </si>
  <si>
    <t>星罗分锋·第二段</t>
  </si>
  <si>
    <t>星罗分锋·第三段</t>
  </si>
  <si>
    <t>凝岳印·落地</t>
  </si>
  <si>
    <t>人道·神通／凝岳印调用的子技能</t>
  </si>
  <si>
    <t>赤霄焚野·灼烧</t>
  </si>
  <si>
    <t>器法·养锋</t>
  </si>
  <si>
    <t>器道</t>
  </si>
  <si>
    <t>器道／装备系统／攻击／施法增益</t>
  </si>
  <si>
    <t>玄品</t>
  </si>
  <si>
    <t>穿戴期间：攻击速度+2。</t>
  </si>
  <si>
    <t>【开发试配】装备专用；后续正式技能替换引用；不进入永久学习。</t>
  </si>
  <si>
    <t>穿戴期间：攻击速度+4。</t>
  </si>
  <si>
    <t>穿戴期间：攻击速度+6。</t>
  </si>
  <si>
    <t>器法·引灵</t>
  </si>
  <si>
    <t>穿戴期间：施法速度+2。</t>
  </si>
  <si>
    <t>穿戴期间：施法速度+4。</t>
  </si>
  <si>
    <t>穿戴期间：施法速度+6。</t>
  </si>
  <si>
    <t>器法·破军</t>
  </si>
  <si>
    <t>穿戴期间：暴击率+100。</t>
  </si>
  <si>
    <t>穿戴期间：暴击率+200。</t>
  </si>
  <si>
    <t>穿戴期间：暴击率+300。</t>
  </si>
  <si>
    <t>器法·疾行</t>
  </si>
  <si>
    <t>器道／装备系统／机动／闪避</t>
  </si>
  <si>
    <t>穿戴期间：移动速度+2。</t>
  </si>
  <si>
    <t>穿戴期间：移动速度+4。</t>
  </si>
  <si>
    <t>穿戴期间：移动速度+6。</t>
  </si>
  <si>
    <t>器法·轻灵</t>
  </si>
  <si>
    <t>穿戴期间：闪避+100。</t>
  </si>
  <si>
    <t>穿戴期间：闪避+200。</t>
  </si>
  <si>
    <t>穿戴期间：闪避+300。</t>
  </si>
  <si>
    <t>器法·避法</t>
  </si>
  <si>
    <t>器道／装备系统／防御／抗暴</t>
  </si>
  <si>
    <t>穿戴期间：法防上限增幅+200。</t>
  </si>
  <si>
    <t>穿戴期间：法防上限增幅+400。</t>
  </si>
  <si>
    <t>穿戴期间：法防上限增幅+600。</t>
  </si>
  <si>
    <t>器法·厚甲</t>
  </si>
  <si>
    <t>穿戴期间：物防上限增幅+200。</t>
  </si>
  <si>
    <t>穿戴期间：物防上限增幅+400。</t>
  </si>
  <si>
    <t>穿戴期间：物防上限增幅+600。</t>
  </si>
  <si>
    <t>器法·御法</t>
  </si>
  <si>
    <t>器法·凝神</t>
  </si>
  <si>
    <t>器道／装备系统／神识</t>
  </si>
  <si>
    <t>穿戴期间：神识+1。</t>
  </si>
  <si>
    <t>穿戴期间：神识+2。</t>
  </si>
  <si>
    <t>穿戴期间：神识+3。</t>
  </si>
  <si>
    <t>器法·护法</t>
  </si>
  <si>
    <t>穿戴期间：免暴击率+100。</t>
  </si>
  <si>
    <t>穿戴期间：免暴击率+200。</t>
  </si>
  <si>
    <t>穿戴期间：免暴击率+300。</t>
  </si>
  <si>
    <t>器法·镇压</t>
  </si>
  <si>
    <t>器道／装备系统／伤害事件控制</t>
  </si>
  <si>
    <t>造成伤害时使目标眩晕300毫秒，内置冷却10000毫秒。</t>
  </si>
  <si>
    <t>造成伤害</t>
  </si>
  <si>
    <t>造成伤害时使目标眩晕400毫秒，内置冷却10000毫秒。</t>
  </si>
  <si>
    <t>造成伤害时使目标眩晕500毫秒，内置冷却10000毫秒。</t>
  </si>
  <si>
    <t>器法·破势</t>
  </si>
  <si>
    <t>穿戴期间：暴击伤害加成+200。</t>
  </si>
  <si>
    <t>穿戴期间：暴击伤害加成+400。</t>
  </si>
  <si>
    <t>穿戴期间：暴击伤害加成+600。</t>
  </si>
  <si>
    <t>器法·护身</t>
  </si>
  <si>
    <t>器道／装备系统／生命／灵力续航</t>
  </si>
  <si>
    <t>穿戴期间：受击回血+1。</t>
  </si>
  <si>
    <t>穿戴期间：受击回血+2。</t>
  </si>
  <si>
    <t>穿戴期间：受击回血+3。</t>
  </si>
  <si>
    <t>器法·凝元</t>
  </si>
  <si>
    <t>穿戴期间：每秒回灵+1。</t>
  </si>
  <si>
    <t>穿戴期间：每秒回灵+2。</t>
  </si>
  <si>
    <t>穿戴期间：每秒回灵+3。</t>
  </si>
  <si>
    <t>器法·金曜</t>
  </si>
  <si>
    <t>器道／装备系统／五行增幅</t>
  </si>
  <si>
    <t>穿戴期间：金行增幅+200。</t>
  </si>
  <si>
    <t>穿戴期间：金行增幅+400。</t>
  </si>
  <si>
    <t>穿戴期间：金行增幅+600。</t>
  </si>
  <si>
    <t>器法·青荣</t>
  </si>
  <si>
    <t>穿戴期间：木行增幅+200。</t>
  </si>
  <si>
    <t>穿戴期间：木行增幅+400。</t>
  </si>
  <si>
    <t>穿戴期间：木行增幅+600。</t>
  </si>
  <si>
    <t>器法·沧澜</t>
  </si>
  <si>
    <t>穿戴期间：水行增幅+200。</t>
  </si>
  <si>
    <t>穿戴期间：水行增幅+400。</t>
  </si>
  <si>
    <t>穿戴期间：水行增幅+600。</t>
  </si>
  <si>
    <t>器法·离火</t>
  </si>
  <si>
    <t>穿戴期间：火行增幅+200。</t>
  </si>
  <si>
    <t>穿戴期间：火行增幅+400。</t>
  </si>
  <si>
    <t>穿戴期间：火行增幅+600。</t>
  </si>
  <si>
    <t>器法·玄岳</t>
  </si>
  <si>
    <t>穿戴期间：土行增幅+200。</t>
  </si>
  <si>
    <t>穿戴期间：土行增幅+400。</t>
  </si>
  <si>
    <t>穿戴期间：土行增幅+600。</t>
  </si>
  <si>
    <t>养锋</t>
  </si>
  <si>
    <t>器道／套装系统／常驻属性</t>
  </si>
  <si>
    <t>灵品</t>
  </si>
  <si>
    <t>常驻：攻击上下限各提升5%</t>
  </si>
  <si>
    <t>厚生</t>
  </si>
  <si>
    <t>常驻：生命上限提升5%</t>
  </si>
  <si>
    <t>引灵</t>
  </si>
  <si>
    <t>常驻：法力上下限各提升5%</t>
  </si>
  <si>
    <t>护体</t>
  </si>
  <si>
    <t>器道／套装系统／受伤触发护盾</t>
  </si>
  <si>
    <t>受到伤害时，每5000毫秒最多进行一次10%概率判定；判定未中也进入内置冷却。判中对自身获得生命上限3%的护盾，持续3000毫秒。</t>
  </si>
  <si>
    <t>受到伤害</t>
  </si>
  <si>
    <t>燃刃</t>
  </si>
  <si>
    <t>器道／套装系统／伤害触发灼烧</t>
  </si>
  <si>
    <t>造成伤害时，每5000毫秒最多进行一次10%概率判定；判定未中也进入内置冷却。判中对本次受害者施加燃刃，持续3000毫秒，每1000毫秒按施加时自身攻击下限的10%结算法术持续伤害；持续伤害不暴击。</t>
  </si>
  <si>
    <t>回元</t>
  </si>
  <si>
    <t>器道／套装系统／击杀触发恢复</t>
  </si>
  <si>
    <t>击杀时，每10000毫秒最多进行一次30%概率判定；判定未中也进入内置冷却。判中对自身施加回元，持续6000毫秒，每2000毫秒恢复自身当时生命上限的2%；恢复不复活死亡目标。</t>
  </si>
  <si>
    <t>击杀</t>
  </si>
  <si>
    <t>青萍剑诀·影锋追加</t>
  </si>
  <si>
    <t>神通真意／青萍剑诀·影锋真意：追加命中伤害，词条82010005取用效果</t>
  </si>
  <si>
    <t>玄门伏虎击·余震追加</t>
  </si>
  <si>
    <t>神通真意／玄门伏虎击·余震真意：延迟追加伤害，词条82010010取用效果</t>
  </si>
  <si>
    <t>青息回元·群体选择</t>
  </si>
  <si>
    <t>神通真意／青息回元·群息真意：把单体治疗改为友方范围治疗，词条82010076取用选择器</t>
  </si>
  <si>
    <t>真意·敌方范围</t>
  </si>
  <si>
    <t>神通真意</t>
  </si>
  <si>
    <t>神通真意／破甲印·群裂、蚀法咒·群蚀；法宝范围词条82040001～82040005取用选择器</t>
  </si>
  <si>
    <t>真意·附加状态</t>
  </si>
  <si>
    <t>神通真意／7条真意词条共用的附加状态效果（详见词条表）</t>
  </si>
  <si>
    <t>灵木图腾·治疗结算</t>
  </si>
  <si>
    <t>灵木图腾</t>
  </si>
  <si>
    <t>从属实体预配／灵木图腾：状态20590001调用治疗；尚未接入玩法</t>
  </si>
  <si>
    <t>目标血量上限</t>
  </si>
  <si>
    <t>烈焰地火·伤害结算</t>
  </si>
  <si>
    <t>烈焰地火</t>
  </si>
  <si>
    <t>从属实体预配／烈焰地火、赤炎火蛇：状态20600001、20610001调用伤害；尚未接入玩法</t>
  </si>
  <si>
    <t>青冥剑·断金</t>
  </si>
  <si>
    <t>剑玄铁獠牙金行</t>
  </si>
  <si>
    <t>法宝／筑基</t>
  </si>
  <si>
    <t>仙品</t>
  </si>
  <si>
    <t>神品</t>
  </si>
  <si>
    <t>道品</t>
  </si>
  <si>
    <t>青虹剑·断金</t>
  </si>
  <si>
    <t>法宝／金丹</t>
  </si>
  <si>
    <t>碧落剑·断金</t>
  </si>
  <si>
    <t>法宝／元婴</t>
  </si>
  <si>
    <t>太白剑·断金</t>
  </si>
  <si>
    <t>法宝／化神</t>
  </si>
  <si>
    <t>斩虚剑·断金</t>
  </si>
  <si>
    <t>法宝／炼虚</t>
  </si>
  <si>
    <t>问道剑·断金</t>
  </si>
  <si>
    <t>法宝／合体</t>
  </si>
  <si>
    <t>太清剑·断金</t>
  </si>
  <si>
    <t>法宝／大乘</t>
  </si>
  <si>
    <t>青冥剑·折柳</t>
  </si>
  <si>
    <t>剑玄铁獠牙木行</t>
  </si>
  <si>
    <t>青虹剑·折柳</t>
  </si>
  <si>
    <t>碧落剑·折柳</t>
  </si>
  <si>
    <t>太白剑·折柳</t>
  </si>
  <si>
    <t>斩虚剑·折柳</t>
  </si>
  <si>
    <t>问道剑·折柳</t>
  </si>
  <si>
    <t>太清剑·折柳</t>
  </si>
  <si>
    <t>青冥剑·分潮</t>
  </si>
  <si>
    <t>剑玄铁獠牙水行</t>
  </si>
  <si>
    <t>青虹剑·分潮</t>
  </si>
  <si>
    <t>碧落剑·分潮</t>
  </si>
  <si>
    <t>太白剑·分潮</t>
  </si>
  <si>
    <t>斩虚剑·分潮</t>
  </si>
  <si>
    <t>问道剑·分潮</t>
  </si>
  <si>
    <t>太清剑·分潮</t>
  </si>
  <si>
    <t>青冥剑·焚霄</t>
  </si>
  <si>
    <t>剑玄铁獠牙火行</t>
  </si>
  <si>
    <t>青虹剑·焚霄</t>
  </si>
  <si>
    <t>碧落剑·焚霄</t>
  </si>
  <si>
    <t>太白剑·焚霄</t>
  </si>
  <si>
    <t>斩虚剑·焚霄</t>
  </si>
  <si>
    <t>问道剑·焚霄</t>
  </si>
  <si>
    <t>太清剑·焚霄</t>
  </si>
  <si>
    <t>青冥剑·裂岳</t>
  </si>
  <si>
    <t>剑玄铁獠牙土行</t>
  </si>
  <si>
    <t>青虹剑·裂岳</t>
  </si>
  <si>
    <t>碧落剑·裂岳</t>
  </si>
  <si>
    <t>太白剑·裂岳</t>
  </si>
  <si>
    <t>斩虚剑·裂岳</t>
  </si>
  <si>
    <t>问道剑·裂岳</t>
  </si>
  <si>
    <t>太清剑·裂岳</t>
  </si>
  <si>
    <t>青冥剑·饮鸩</t>
  </si>
  <si>
    <t>剑玄铁獠牙毒血</t>
  </si>
  <si>
    <t>青虹剑·饮鸩</t>
  </si>
  <si>
    <t>碧落剑·饮鸩</t>
  </si>
  <si>
    <t>太白剑·饮鸩</t>
  </si>
  <si>
    <t>斩虚剑·饮鸩</t>
  </si>
  <si>
    <t>问道剑·饮鸩</t>
  </si>
  <si>
    <t>太清剑·饮鸩</t>
  </si>
  <si>
    <t>青冥剑·幽螫</t>
  </si>
  <si>
    <t>剑玄铁獠牙毒囊</t>
  </si>
  <si>
    <t>青虹剑·幽螫</t>
  </si>
  <si>
    <t>碧落剑·幽螫</t>
  </si>
  <si>
    <t>太白剑·幽螫</t>
  </si>
  <si>
    <t>斩虚剑·幽螫</t>
  </si>
  <si>
    <t>问道剑·幽螫</t>
  </si>
  <si>
    <t>太清剑·幽螫</t>
  </si>
  <si>
    <t>青冥剑·残红</t>
  </si>
  <si>
    <t>剑玄铁獠牙利爪</t>
  </si>
  <si>
    <t>青虹剑·残红</t>
  </si>
  <si>
    <t>碧落剑·残红</t>
  </si>
  <si>
    <t>太白剑·残红</t>
  </si>
  <si>
    <t>斩虚剑·残红</t>
  </si>
  <si>
    <t>问道剑·残红</t>
  </si>
  <si>
    <t>太清剑·残红</t>
  </si>
  <si>
    <t>青冥剑·惊鸿</t>
  </si>
  <si>
    <t>剑玄铁翎羽金行</t>
  </si>
  <si>
    <t>青虹剑·惊鸿</t>
  </si>
  <si>
    <t>碧落剑·惊鸿</t>
  </si>
  <si>
    <t>太白剑·惊鸿</t>
  </si>
  <si>
    <t>斩虚剑·惊鸿</t>
  </si>
  <si>
    <t>问道剑·惊鸿</t>
  </si>
  <si>
    <t>太清剑·惊鸿</t>
  </si>
  <si>
    <t>青冥剑·飞花</t>
  </si>
  <si>
    <t>剑玄铁翎羽木行</t>
  </si>
  <si>
    <t>青虹剑·飞花</t>
  </si>
  <si>
    <t>碧落剑·飞花</t>
  </si>
  <si>
    <t>太白剑·飞花</t>
  </si>
  <si>
    <t>斩虚剑·飞花</t>
  </si>
  <si>
    <t>问道剑·飞花</t>
  </si>
  <si>
    <t>太清剑·飞花</t>
  </si>
  <si>
    <t>青冥剑·听雨</t>
  </si>
  <si>
    <t>剑玄铁翎羽水行</t>
  </si>
  <si>
    <t>青虹剑·听雨</t>
  </si>
  <si>
    <t>碧落剑·听雨</t>
  </si>
  <si>
    <t>太白剑·听雨</t>
  </si>
  <si>
    <t>斩虚剑·听雨</t>
  </si>
  <si>
    <t>问道剑·听雨</t>
  </si>
  <si>
    <t>太清剑·听雨</t>
  </si>
  <si>
    <t>青冥剑·流萤</t>
  </si>
  <si>
    <t>剑玄铁翎羽火行</t>
  </si>
  <si>
    <t>青虹剑·流萤</t>
  </si>
  <si>
    <t>碧落剑·流萤</t>
  </si>
  <si>
    <t>太白剑·流萤</t>
  </si>
  <si>
    <t>斩虚剑·流萤</t>
  </si>
  <si>
    <t>问道剑·流萤</t>
  </si>
  <si>
    <t>太清剑·流萤</t>
  </si>
  <si>
    <t>青冥剑·卷尘</t>
  </si>
  <si>
    <t>剑玄铁翎羽土行</t>
  </si>
  <si>
    <t>青虹剑·卷尘</t>
  </si>
  <si>
    <t>碧落剑·卷尘</t>
  </si>
  <si>
    <t>太白剑·卷尘</t>
  </si>
  <si>
    <t>斩虚剑·卷尘</t>
  </si>
  <si>
    <t>问道剑·卷尘</t>
  </si>
  <si>
    <t>太清剑·卷尘</t>
  </si>
  <si>
    <t>青冥剑·碧痕</t>
  </si>
  <si>
    <t>剑玄铁翎羽毒血</t>
  </si>
  <si>
    <t>青虹剑·碧痕</t>
  </si>
  <si>
    <t>碧落剑·碧痕</t>
  </si>
  <si>
    <t>太白剑·碧痕</t>
  </si>
  <si>
    <t>斩虚剑·碧痕</t>
  </si>
  <si>
    <t>问道剑·碧痕</t>
  </si>
  <si>
    <t>太清剑·碧痕</t>
  </si>
  <si>
    <t>青冥剑·暗香</t>
  </si>
  <si>
    <t>剑玄铁翎羽毒囊</t>
  </si>
  <si>
    <t>青虹剑·暗香</t>
  </si>
  <si>
    <t>碧落剑·暗香</t>
  </si>
  <si>
    <t>太白剑·暗香</t>
  </si>
  <si>
    <t>斩虚剑·暗香</t>
  </si>
  <si>
    <t>问道剑·暗香</t>
  </si>
  <si>
    <t>太清剑·暗香</t>
  </si>
  <si>
    <t>青冥剑·落英</t>
  </si>
  <si>
    <t>剑玄铁翎羽利爪</t>
  </si>
  <si>
    <t>青虹剑·落英</t>
  </si>
  <si>
    <t>碧落剑·落英</t>
  </si>
  <si>
    <t>太白剑·落英</t>
  </si>
  <si>
    <t>斩虚剑·落英</t>
  </si>
  <si>
    <t>问道剑·落英</t>
  </si>
  <si>
    <t>太清剑·落英</t>
  </si>
  <si>
    <t>乌星剑·陨辰</t>
  </si>
  <si>
    <t>剑乌星铁獠牙金行</t>
  </si>
  <si>
    <t>乌星剑·摧枝</t>
  </si>
  <si>
    <t>剑乌星铁獠牙木行</t>
  </si>
  <si>
    <t>乌星剑·截流</t>
  </si>
  <si>
    <t>剑乌星铁獠牙水行</t>
  </si>
  <si>
    <t>乌星剑·坠焰</t>
  </si>
  <si>
    <t>剑乌星铁獠牙火行</t>
  </si>
  <si>
    <t>乌星剑·崩山</t>
  </si>
  <si>
    <t>剑乌星铁獠牙土行</t>
  </si>
  <si>
    <t>乌星剑·饮恨</t>
  </si>
  <si>
    <t>剑乌星铁獠牙毒血</t>
  </si>
  <si>
    <t>乌星剑·蚀心</t>
  </si>
  <si>
    <t>剑乌星铁獠牙毒囊</t>
  </si>
  <si>
    <t>乌星剑·裂血</t>
  </si>
  <si>
    <t>剑乌星铁獠牙利爪</t>
  </si>
  <si>
    <t>乌星剑·星驰</t>
  </si>
  <si>
    <t>剑乌星铁翎羽金行</t>
  </si>
  <si>
    <t>乌星剑·掠林</t>
  </si>
  <si>
    <t>剑乌星铁翎羽木行</t>
  </si>
  <si>
    <t>乌星剑·飞瀑</t>
  </si>
  <si>
    <t>剑乌星铁翎羽水行</t>
  </si>
  <si>
    <t>乌星剑·流焰</t>
  </si>
  <si>
    <t>剑乌星铁翎羽火行</t>
  </si>
  <si>
    <t>乌星剑·惊沙</t>
  </si>
  <si>
    <t>剑乌星铁翎羽土行</t>
  </si>
  <si>
    <t>乌星剑·夜啼</t>
  </si>
  <si>
    <t>剑乌星铁翎羽毒血</t>
  </si>
  <si>
    <t>乌星剑·鸦羽</t>
  </si>
  <si>
    <t>剑乌星铁翎羽毒囊</t>
  </si>
  <si>
    <t>乌星剑·孤月</t>
  </si>
  <si>
    <t>剑乌星铁翎羽利爪</t>
  </si>
  <si>
    <t>裂金剑·破晓</t>
  </si>
  <si>
    <t>剑裂金玄铁獠牙金行</t>
  </si>
  <si>
    <t>裂金剑·摧枯</t>
  </si>
  <si>
    <t>剑裂金玄铁獠牙木行</t>
  </si>
  <si>
    <t>裂金剑·劈浪</t>
  </si>
  <si>
    <t>剑裂金玄铁獠牙水行</t>
  </si>
  <si>
    <t>裂金剑·燎原</t>
  </si>
  <si>
    <t>剑裂金玄铁獠牙火行</t>
  </si>
  <si>
    <t>裂金剑·撼岳</t>
  </si>
  <si>
    <t>剑裂金玄铁獠牙土行</t>
  </si>
  <si>
    <t>裂金剑·碧蚀</t>
  </si>
  <si>
    <t>剑裂金玄铁獠牙毒血</t>
  </si>
  <si>
    <t>裂金剑·蚀骨</t>
  </si>
  <si>
    <t>剑裂金玄铁獠牙毒囊</t>
  </si>
  <si>
    <t>裂金剑·泣血</t>
  </si>
  <si>
    <t>剑裂金玄铁獠牙利爪</t>
  </si>
  <si>
    <t>裂金剑·鸣镝</t>
  </si>
  <si>
    <t>剑裂金玄铁翎羽金行</t>
  </si>
  <si>
    <t>裂金剑·穿叶</t>
  </si>
  <si>
    <t>剑裂金玄铁翎羽木行</t>
  </si>
  <si>
    <t>裂金剑·叠浪</t>
  </si>
  <si>
    <t>剑裂金玄铁翎羽水行</t>
  </si>
  <si>
    <t>裂金剑·流火</t>
  </si>
  <si>
    <t>剑裂金玄铁翎羽火行</t>
  </si>
  <si>
    <t>裂金剑·飞砾</t>
  </si>
  <si>
    <t>剑裂金玄铁翎羽土行</t>
  </si>
  <si>
    <t>裂金剑·惊蛇</t>
  </si>
  <si>
    <t>剑裂金玄铁翎羽毒血</t>
  </si>
  <si>
    <t>裂金剑·幽芒</t>
  </si>
  <si>
    <t>剑裂金玄铁翎羽毒囊</t>
  </si>
  <si>
    <t>裂金剑·碎红</t>
  </si>
  <si>
    <t>剑裂金玄铁翎羽利爪</t>
  </si>
  <si>
    <t>镇山印·金阙</t>
  </si>
  <si>
    <t>印玄铁兽骨金行</t>
  </si>
  <si>
    <t>覆岳印·金阙</t>
  </si>
  <si>
    <t>翻海印·金阙</t>
  </si>
  <si>
    <t>撼天印·金阙</t>
  </si>
  <si>
    <t>镇虚印·金阙</t>
  </si>
  <si>
    <t>山河印·金阙</t>
  </si>
  <si>
    <t>乾元印·金阙</t>
  </si>
  <si>
    <t>镇山印·苍梧</t>
  </si>
  <si>
    <t>印玄铁兽骨木行</t>
  </si>
  <si>
    <t>覆岳印·苍梧</t>
  </si>
  <si>
    <t>翻海印·苍梧</t>
  </si>
  <si>
    <t>撼天印·苍梧</t>
  </si>
  <si>
    <t>镇虚印·苍梧</t>
  </si>
  <si>
    <t>山河印·苍梧</t>
  </si>
  <si>
    <t>乾元印·苍梧</t>
  </si>
  <si>
    <t>镇山印·沧澜</t>
  </si>
  <si>
    <t>印玄铁兽骨水行</t>
  </si>
  <si>
    <t>覆岳印·沧澜</t>
  </si>
  <si>
    <t>翻海印·沧澜</t>
  </si>
  <si>
    <t>撼天印·沧澜</t>
  </si>
  <si>
    <t>镇虚印·沧澜</t>
  </si>
  <si>
    <t>山河印·沧澜</t>
  </si>
  <si>
    <t>乾元印·沧澜</t>
  </si>
  <si>
    <t>镇山印·赤嶂</t>
  </si>
  <si>
    <t>印玄铁兽骨火行</t>
  </si>
  <si>
    <t>覆岳印·赤嶂</t>
  </si>
  <si>
    <t>翻海印·赤嶂</t>
  </si>
  <si>
    <t>撼天印·赤嶂</t>
  </si>
  <si>
    <t>镇虚印·赤嶂</t>
  </si>
  <si>
    <t>山河印·赤嶂</t>
  </si>
  <si>
    <t>乾元印·赤嶂</t>
  </si>
  <si>
    <t>镇山印·昆冈</t>
  </si>
  <si>
    <t>印玄铁兽骨土行</t>
  </si>
  <si>
    <t>覆岳印·昆冈</t>
  </si>
  <si>
    <t>翻海印·昆冈</t>
  </si>
  <si>
    <t>撼天印·昆冈</t>
  </si>
  <si>
    <t>镇虚印·昆冈</t>
  </si>
  <si>
    <t>山河印·昆冈</t>
  </si>
  <si>
    <t>乾元印·昆冈</t>
  </si>
  <si>
    <t>镇山印·瘴岭</t>
  </si>
  <si>
    <t>印玄铁兽骨毒血</t>
  </si>
  <si>
    <t>覆岳印·瘴岭</t>
  </si>
  <si>
    <t>翻海印·瘴岭</t>
  </si>
  <si>
    <t>撼天印·瘴岭</t>
  </si>
  <si>
    <t>镇虚印·瘴岭</t>
  </si>
  <si>
    <t>山河印·瘴岭</t>
  </si>
  <si>
    <t>乾元印·瘴岭</t>
  </si>
  <si>
    <t>镇山印·幽壑</t>
  </si>
  <si>
    <t>印玄铁兽骨毒囊</t>
  </si>
  <si>
    <t>覆岳印·幽壑</t>
  </si>
  <si>
    <t>翻海印·幽壑</t>
  </si>
  <si>
    <t>撼天印·幽壑</t>
  </si>
  <si>
    <t>镇虚印·幽壑</t>
  </si>
  <si>
    <t>山河印·幽壑</t>
  </si>
  <si>
    <t>乾元印·幽壑</t>
  </si>
  <si>
    <t>镇山印·沉渊</t>
  </si>
  <si>
    <t>印玄铁兽骨古阵石</t>
  </si>
  <si>
    <t>覆岳印·沉渊</t>
  </si>
  <si>
    <t>翻海印·沉渊</t>
  </si>
  <si>
    <t>撼天印·沉渊</t>
  </si>
  <si>
    <t>镇虚印·沉渊</t>
  </si>
  <si>
    <t>山河印·沉渊</t>
  </si>
  <si>
    <t>乾元印·沉渊</t>
  </si>
  <si>
    <t>镇山印·回峦</t>
  </si>
  <si>
    <t>印玄铁兽骨妖丹</t>
  </si>
  <si>
    <t>覆岳印·回峦</t>
  </si>
  <si>
    <t>翻海印·回峦</t>
  </si>
  <si>
    <t>撼天印·回峦</t>
  </si>
  <si>
    <t>镇虚印·回峦</t>
  </si>
  <si>
    <t>山河印·回峦</t>
  </si>
  <si>
    <t>乾元印·回峦</t>
  </si>
  <si>
    <t>沉星印·太白</t>
  </si>
  <si>
    <t>印沉星铜兽骨金行</t>
  </si>
  <si>
    <t>沉星印·寒槎</t>
  </si>
  <si>
    <t>印沉星铜兽骨木行</t>
  </si>
  <si>
    <t>沉星印·落河</t>
  </si>
  <si>
    <t>印沉星铜兽骨水行</t>
  </si>
  <si>
    <t>沉星印·烬海</t>
  </si>
  <si>
    <t>印沉星铜兽骨火行</t>
  </si>
  <si>
    <t>沉星印·坠峰</t>
  </si>
  <si>
    <t>印沉星铜兽骨土行</t>
  </si>
  <si>
    <t>沉星印·瘴月</t>
  </si>
  <si>
    <t>印沉星铜兽骨毒血</t>
  </si>
  <si>
    <t>沉星印·沉碧</t>
  </si>
  <si>
    <t>印沉星铜兽骨毒囊</t>
  </si>
  <si>
    <t>沉星印·缚辰</t>
  </si>
  <si>
    <t>印沉星铜兽骨古阵石</t>
  </si>
  <si>
    <t>沉星印·斗转</t>
  </si>
  <si>
    <t>印沉星铜兽骨妖丹</t>
  </si>
  <si>
    <t>沉天印·天钧</t>
  </si>
  <si>
    <t>印沉天金兽骨金行</t>
  </si>
  <si>
    <t>沉天印·扶木</t>
  </si>
  <si>
    <t>印沉天金兽骨木行</t>
  </si>
  <si>
    <t>沉天印·海倾</t>
  </si>
  <si>
    <t>印沉天金兽骨水行</t>
  </si>
  <si>
    <t>沉天印·天烬</t>
  </si>
  <si>
    <t>印沉天金兽骨火行</t>
  </si>
  <si>
    <t>沉天印·九垓</t>
  </si>
  <si>
    <t>印沉天金兽骨土行</t>
  </si>
  <si>
    <t>沉天印·晦冥</t>
  </si>
  <si>
    <t>印沉天金兽骨毒血</t>
  </si>
  <si>
    <t>沉天印·幽陵</t>
  </si>
  <si>
    <t>印沉天金兽骨毒囊</t>
  </si>
  <si>
    <t>沉天印·定澜</t>
  </si>
  <si>
    <t>印沉天金兽骨古阵石</t>
  </si>
  <si>
    <t>沉天印·回天</t>
  </si>
  <si>
    <t>印沉天金兽骨妖丹</t>
  </si>
  <si>
    <t>缚影索·锁秋</t>
  </si>
  <si>
    <t>缚灵索灵蚕丝阵旗灵丝金行</t>
  </si>
  <si>
    <t>锁灵索·锁秋</t>
  </si>
  <si>
    <t>缚蛟索·锁秋</t>
  </si>
  <si>
    <t>拘灵索·锁秋</t>
  </si>
  <si>
    <t>锁虚索·锁秋</t>
  </si>
  <si>
    <t>缚天索·锁秋</t>
  </si>
  <si>
    <t>太玄缚灵索·锁秋</t>
  </si>
  <si>
    <t>缚影索·缠枝</t>
  </si>
  <si>
    <t>缚灵索灵蚕丝阵旗灵丝木行</t>
  </si>
  <si>
    <t>锁灵索·缠枝</t>
  </si>
  <si>
    <t>缚蛟索·缠枝</t>
  </si>
  <si>
    <t>拘灵索·缠枝</t>
  </si>
  <si>
    <t>锁虚索·缠枝</t>
  </si>
  <si>
    <t>缚天索·缠枝</t>
  </si>
  <si>
    <t>太玄缚灵索·缠枝</t>
  </si>
  <si>
    <t>缚影索·回澜</t>
  </si>
  <si>
    <t>缚灵索灵蚕丝阵旗灵丝水行</t>
  </si>
  <si>
    <t>锁灵索·回澜</t>
  </si>
  <si>
    <t>缚蛟索·回澜</t>
  </si>
  <si>
    <t>拘灵索·回澜</t>
  </si>
  <si>
    <t>锁虚索·回澜</t>
  </si>
  <si>
    <t>缚天索·回澜</t>
  </si>
  <si>
    <t>太玄缚灵索·回澜</t>
  </si>
  <si>
    <t>缚影索·燃犀</t>
  </si>
  <si>
    <t>缚灵索灵蚕丝阵旗灵丝火行</t>
  </si>
  <si>
    <t>锁灵索·燃犀</t>
  </si>
  <si>
    <t>缚蛟索·燃犀</t>
  </si>
  <si>
    <t>拘灵索·燃犀</t>
  </si>
  <si>
    <t>锁虚索·燃犀</t>
  </si>
  <si>
    <t>缚天索·燃犀</t>
  </si>
  <si>
    <t>太玄缚灵索·燃犀</t>
  </si>
  <si>
    <t>缚影索·伏岳</t>
  </si>
  <si>
    <t>缚灵索灵蚕丝阵旗灵丝土行</t>
  </si>
  <si>
    <t>锁灵索·伏岳</t>
  </si>
  <si>
    <t>缚蛟索·伏岳</t>
  </si>
  <si>
    <t>拘灵索·伏岳</t>
  </si>
  <si>
    <t>锁虚索·伏岳</t>
  </si>
  <si>
    <t>缚天索·伏岳</t>
  </si>
  <si>
    <t>太玄缚灵索·伏岳</t>
  </si>
  <si>
    <t>缚影索·青瘴</t>
  </si>
  <si>
    <t>缚灵索灵蚕丝阵旗灵丝毒血</t>
  </si>
  <si>
    <t>锁灵索·青瘴</t>
  </si>
  <si>
    <t>缚蛟索·青瘴</t>
  </si>
  <si>
    <t>拘灵索·青瘴</t>
  </si>
  <si>
    <t>锁虚索·青瘴</t>
  </si>
  <si>
    <t>缚天索·青瘴</t>
  </si>
  <si>
    <t>太玄缚灵索·青瘴</t>
  </si>
  <si>
    <t>缚影索·幽藤</t>
  </si>
  <si>
    <t>缚灵索灵蚕丝阵旗灵丝毒囊</t>
  </si>
  <si>
    <t>锁灵索·幽藤</t>
  </si>
  <si>
    <t>缚蛟索·幽藤</t>
  </si>
  <si>
    <t>拘灵索·幽藤</t>
  </si>
  <si>
    <t>锁虚索·幽藤</t>
  </si>
  <si>
    <t>缚天索·幽藤</t>
  </si>
  <si>
    <t>太玄缚灵索·幽藤</t>
  </si>
  <si>
    <t>缚影索·无言</t>
  </si>
  <si>
    <t>缚灵索灵蚕丝阵旗灵丝古阵石</t>
  </si>
  <si>
    <t>锁灵索·无言</t>
  </si>
  <si>
    <t>缚蛟索·无言</t>
  </si>
  <si>
    <t>拘灵索·无言</t>
  </si>
  <si>
    <t>锁虚索·无言</t>
  </si>
  <si>
    <t>缚天索·无言</t>
  </si>
  <si>
    <t>太玄缚灵索·无言</t>
  </si>
  <si>
    <t>缚影索·复缚</t>
  </si>
  <si>
    <t>缚灵索灵蚕丝阵旗灵丝妖丹</t>
  </si>
  <si>
    <t>锁灵索·复缚</t>
  </si>
  <si>
    <t>缚蛟索·复缚</t>
  </si>
  <si>
    <t>拘灵索·复缚</t>
  </si>
  <si>
    <t>锁虚索·复缚</t>
  </si>
  <si>
    <t>缚天索·复缚</t>
  </si>
  <si>
    <t>太玄缚灵索·复缚</t>
  </si>
  <si>
    <t>缚岳灵索·锁岑</t>
  </si>
  <si>
    <t>缚灵索缚岳灵筋阵旗灵丝金行</t>
  </si>
  <si>
    <t>缚岳灵索·蟠木</t>
  </si>
  <si>
    <t>缚灵索缚岳灵筋阵旗灵丝木行</t>
  </si>
  <si>
    <t>缚岳灵索·横江</t>
  </si>
  <si>
    <t>缚灵索缚岳灵筋阵旗灵丝水行</t>
  </si>
  <si>
    <t>缚岳灵索·灼霞</t>
  </si>
  <si>
    <t>缚灵索缚岳灵筋阵旗灵丝火行</t>
  </si>
  <si>
    <t>缚岳灵索·镇壑</t>
  </si>
  <si>
    <t>缚灵索缚岳灵筋阵旗灵丝土行</t>
  </si>
  <si>
    <t>缚岳灵索·牵萝</t>
  </si>
  <si>
    <t>缚灵索缚岳灵筋阵旗灵丝毒血</t>
  </si>
  <si>
    <t>缚岳灵索·蚀骨</t>
  </si>
  <si>
    <t>缚灵索缚岳灵筋阵旗灵丝毒囊</t>
  </si>
  <si>
    <t>缚岳灵索·绝音</t>
  </si>
  <si>
    <t>缚灵索缚岳灵筋阵旗灵丝古阵石</t>
  </si>
  <si>
    <t>缚岳灵索·环星</t>
  </si>
  <si>
    <t>缚灵索缚岳灵筋阵旗灵丝妖丹</t>
  </si>
  <si>
    <t>青罗伞·金罡</t>
  </si>
  <si>
    <t>宝伞兽皮甲壳金行</t>
  </si>
  <si>
    <t>紫霞伞·金罡</t>
  </si>
  <si>
    <t>烟霞伞·金罡</t>
  </si>
  <si>
    <t>玄天伞·金罡</t>
  </si>
  <si>
    <t>太虚伞·金罡</t>
  </si>
  <si>
    <t>两仪伞·金罡</t>
  </si>
  <si>
    <t>乾元伞·金罡</t>
  </si>
  <si>
    <t>青罗伞·翠盖</t>
  </si>
  <si>
    <t>宝伞兽皮甲壳木行</t>
  </si>
  <si>
    <t>紫霞伞·翠盖</t>
  </si>
  <si>
    <t>烟霞伞·翠盖</t>
  </si>
  <si>
    <t>玄天伞·翠盖</t>
  </si>
  <si>
    <t>太虚伞·翠盖</t>
  </si>
  <si>
    <t>两仪伞·翠盖</t>
  </si>
  <si>
    <t>乾元伞·翠盖</t>
  </si>
  <si>
    <t>青罗伞·涵波</t>
  </si>
  <si>
    <t>宝伞兽皮甲壳水行</t>
  </si>
  <si>
    <t>紫霞伞·涵波</t>
  </si>
  <si>
    <t>烟霞伞·涵波</t>
  </si>
  <si>
    <t>玄天伞·涵波</t>
  </si>
  <si>
    <t>太虚伞·涵波</t>
  </si>
  <si>
    <t>两仪伞·涵波</t>
  </si>
  <si>
    <t>乾元伞·涵波</t>
  </si>
  <si>
    <t>青罗伞·流丹</t>
  </si>
  <si>
    <t>宝伞兽皮甲壳火行</t>
  </si>
  <si>
    <t>紫霞伞·流丹</t>
  </si>
  <si>
    <t>烟霞伞·流丹</t>
  </si>
  <si>
    <t>玄天伞·流丹</t>
  </si>
  <si>
    <t>太虚伞·流丹</t>
  </si>
  <si>
    <t>两仪伞·流丹</t>
  </si>
  <si>
    <t>乾元伞·流丹</t>
  </si>
  <si>
    <t>青罗伞·叠嶂</t>
  </si>
  <si>
    <t>宝伞兽皮甲壳土行</t>
  </si>
  <si>
    <t>紫霞伞·叠嶂</t>
  </si>
  <si>
    <t>烟霞伞·叠嶂</t>
  </si>
  <si>
    <t>玄天伞·叠嶂</t>
  </si>
  <si>
    <t>太虚伞·叠嶂</t>
  </si>
  <si>
    <t>两仪伞·叠嶂</t>
  </si>
  <si>
    <t>乾元伞·叠嶂</t>
  </si>
  <si>
    <t>青罗伞·巍然</t>
  </si>
  <si>
    <t>宝伞兽皮甲壳甲壳</t>
  </si>
  <si>
    <t>紫霞伞·巍然</t>
  </si>
  <si>
    <t>烟霞伞·巍然</t>
  </si>
  <si>
    <t>玄天伞·巍然</t>
  </si>
  <si>
    <t>太虚伞·巍然</t>
  </si>
  <si>
    <t>两仪伞·巍然</t>
  </si>
  <si>
    <t>乾元伞·巍然</t>
  </si>
  <si>
    <t>青罗伞·涤尘</t>
  </si>
  <si>
    <t>宝伞兽皮甲壳毒囊</t>
  </si>
  <si>
    <t>紫霞伞·涤尘</t>
  </si>
  <si>
    <t>烟霞伞·涤尘</t>
  </si>
  <si>
    <t>玄天伞·涤尘</t>
  </si>
  <si>
    <t>太虚伞·涤尘</t>
  </si>
  <si>
    <t>两仪伞·涤尘</t>
  </si>
  <si>
    <t>乾元伞·涤尘</t>
  </si>
  <si>
    <t>青罗伞·回光</t>
  </si>
  <si>
    <t>宝伞兽皮甲壳妖丹</t>
  </si>
  <si>
    <t>紫霞伞·回光</t>
  </si>
  <si>
    <t>烟霞伞·回光</t>
  </si>
  <si>
    <t>玄天伞·回光</t>
  </si>
  <si>
    <t>太虚伞·回光</t>
  </si>
  <si>
    <t>两仪伞·回光</t>
  </si>
  <si>
    <t>乾元伞·回光</t>
  </si>
  <si>
    <t>青罗伞·素秋</t>
  </si>
  <si>
    <t>宝伞兽皮阵旗灵丝金行</t>
  </si>
  <si>
    <t>紫霞伞·素秋</t>
  </si>
  <si>
    <t>烟霞伞·素秋</t>
  </si>
  <si>
    <t>玄天伞·素秋</t>
  </si>
  <si>
    <t>太虚伞·素秋</t>
  </si>
  <si>
    <t>两仪伞·素秋</t>
  </si>
  <si>
    <t>乾元伞·素秋</t>
  </si>
  <si>
    <t>青罗伞·长春</t>
  </si>
  <si>
    <t>宝伞兽皮阵旗灵丝木行</t>
  </si>
  <si>
    <t>紫霞伞·长春</t>
  </si>
  <si>
    <t>烟霞伞·长春</t>
  </si>
  <si>
    <t>玄天伞·长春</t>
  </si>
  <si>
    <t>太虚伞·长春</t>
  </si>
  <si>
    <t>两仪伞·长春</t>
  </si>
  <si>
    <t>乾元伞·长春</t>
  </si>
  <si>
    <t>青罗伞·烟岚</t>
  </si>
  <si>
    <t>宝伞兽皮阵旗灵丝水行</t>
  </si>
  <si>
    <t>紫霞伞·烟岚</t>
  </si>
  <si>
    <t>烟霞伞·烟岚</t>
  </si>
  <si>
    <t>玄天伞·烟岚</t>
  </si>
  <si>
    <t>太虚伞·烟岚</t>
  </si>
  <si>
    <t>两仪伞·烟岚</t>
  </si>
  <si>
    <t>乾元伞·烟岚</t>
  </si>
  <si>
    <t>青罗伞·暮霞</t>
  </si>
  <si>
    <t>宝伞兽皮阵旗灵丝火行</t>
  </si>
  <si>
    <t>紫霞伞·暮霞</t>
  </si>
  <si>
    <t>烟霞伞·暮霞</t>
  </si>
  <si>
    <t>玄天伞·暮霞</t>
  </si>
  <si>
    <t>太虚伞·暮霞</t>
  </si>
  <si>
    <t>两仪伞·暮霞</t>
  </si>
  <si>
    <t>乾元伞·暮霞</t>
  </si>
  <si>
    <t>青罗伞·远岫</t>
  </si>
  <si>
    <t>宝伞兽皮阵旗灵丝土行</t>
  </si>
  <si>
    <t>紫霞伞·远岫</t>
  </si>
  <si>
    <t>烟霞伞·远岫</t>
  </si>
  <si>
    <t>玄天伞·远岫</t>
  </si>
  <si>
    <t>太虚伞·远岫</t>
  </si>
  <si>
    <t>两仪伞·远岫</t>
  </si>
  <si>
    <t>乾元伞·远岫</t>
  </si>
  <si>
    <t>青罗伞·绵山</t>
  </si>
  <si>
    <t>宝伞兽皮阵旗灵丝甲壳</t>
  </si>
  <si>
    <t>紫霞伞·绵山</t>
  </si>
  <si>
    <t>烟霞伞·绵山</t>
  </si>
  <si>
    <t>玄天伞·绵山</t>
  </si>
  <si>
    <t>太虚伞·绵山</t>
  </si>
  <si>
    <t>两仪伞·绵山</t>
  </si>
  <si>
    <t>乾元伞·绵山</t>
  </si>
  <si>
    <t>青罗伞·清芬</t>
  </si>
  <si>
    <t>宝伞兽皮阵旗灵丝毒囊</t>
  </si>
  <si>
    <t>紫霞伞·清芬</t>
  </si>
  <si>
    <t>烟霞伞·清芬</t>
  </si>
  <si>
    <t>玄天伞·清芬</t>
  </si>
  <si>
    <t>太虚伞·清芬</t>
  </si>
  <si>
    <t>两仪伞·清芬</t>
  </si>
  <si>
    <t>乾元伞·清芬</t>
  </si>
  <si>
    <t>青罗伞·留晖</t>
  </si>
  <si>
    <t>宝伞兽皮阵旗灵丝妖丹</t>
  </si>
  <si>
    <t>紫霞伞·留晖</t>
  </si>
  <si>
    <t>烟霞伞·留晖</t>
  </si>
  <si>
    <t>玄天伞·留晖</t>
  </si>
  <si>
    <t>太虚伞·留晖</t>
  </si>
  <si>
    <t>两仪伞·留晖</t>
  </si>
  <si>
    <t>乾元伞·留晖</t>
  </si>
  <si>
    <t>辟火玄鳞伞·金鳞</t>
  </si>
  <si>
    <t>宝伞辟火玄鳞甲壳金行</t>
  </si>
  <si>
    <t>辟火玄鳞伞·森罗</t>
  </si>
  <si>
    <t>宝伞辟火玄鳞甲壳木行</t>
  </si>
  <si>
    <t>辟火玄鳞伞·沧溟</t>
  </si>
  <si>
    <t>宝伞辟火玄鳞甲壳水行</t>
  </si>
  <si>
    <t>辟火玄鳞伞·却炎</t>
  </si>
  <si>
    <t>宝伞辟火玄鳞甲壳火行</t>
  </si>
  <si>
    <t>辟火玄鳞伞·磐岳</t>
  </si>
  <si>
    <t>宝伞辟火玄鳞甲壳土行</t>
  </si>
  <si>
    <t>辟火玄鳞伞·玄壁</t>
  </si>
  <si>
    <t>宝伞辟火玄鳞甲壳甲壳</t>
  </si>
  <si>
    <t>辟火玄鳞伞·清瘴</t>
  </si>
  <si>
    <t>宝伞辟火玄鳞甲壳毒囊</t>
  </si>
  <si>
    <t>辟火玄鳞伞·重明</t>
  </si>
  <si>
    <t>宝伞辟火玄鳞甲壳妖丹</t>
  </si>
  <si>
    <t>辟火玄鳞伞·秋屏</t>
  </si>
  <si>
    <t>宝伞辟火玄鳞阵旗灵丝金行</t>
  </si>
  <si>
    <t>辟火玄鳞伞·荫翠</t>
  </si>
  <si>
    <t>宝伞辟火玄鳞阵旗灵丝木行</t>
  </si>
  <si>
    <t>辟火玄鳞伞·水云</t>
  </si>
  <si>
    <t>宝伞辟火玄鳞阵旗灵丝水行</t>
  </si>
  <si>
    <t>辟火玄鳞伞·绛雪</t>
  </si>
  <si>
    <t>宝伞辟火玄鳞阵旗灵丝火行</t>
  </si>
  <si>
    <t>辟火玄鳞伞·重峦</t>
  </si>
  <si>
    <t>宝伞辟火玄鳞阵旗灵丝土行</t>
  </si>
  <si>
    <t>辟火玄鳞伞·千叠</t>
  </si>
  <si>
    <t>宝伞辟火玄鳞阵旗灵丝甲壳</t>
  </si>
  <si>
    <t>辟火玄鳞伞·空明</t>
  </si>
  <si>
    <t>宝伞辟火玄鳞阵旗灵丝毒囊</t>
  </si>
  <si>
    <t>辟火玄鳞伞·续照</t>
  </si>
  <si>
    <t>宝伞辟火玄鳞阵旗灵丝妖丹</t>
  </si>
  <si>
    <t>养元珠·初阳</t>
  </si>
  <si>
    <t>养生珠灵玉精血灵木灵核</t>
  </si>
  <si>
    <t>青华珠·初阳</t>
  </si>
  <si>
    <t>碧华珠·初阳</t>
  </si>
  <si>
    <t>太素珠·初阳</t>
  </si>
  <si>
    <t>玉髓养生珠·初阳</t>
  </si>
  <si>
    <t>抱一珠·初阳</t>
  </si>
  <si>
    <t>长春珠·初阳</t>
  </si>
  <si>
    <t>养元珠·回春</t>
  </si>
  <si>
    <t>养生珠灵玉精血木行</t>
  </si>
  <si>
    <t>青华珠·回春</t>
  </si>
  <si>
    <t>碧华珠·回春</t>
  </si>
  <si>
    <t>太素珠·回春</t>
  </si>
  <si>
    <t>玉髓养生珠·回春</t>
  </si>
  <si>
    <t>抱一珠·回春</t>
  </si>
  <si>
    <t>长春珠·回春</t>
  </si>
  <si>
    <t>养元珠·朝露</t>
  </si>
  <si>
    <t>养生珠灵玉地脉灵液灵木灵核</t>
  </si>
  <si>
    <t>青华珠·朝露</t>
  </si>
  <si>
    <t>碧华珠·朝露</t>
  </si>
  <si>
    <t>太素珠·朝露</t>
  </si>
  <si>
    <t>玉髓养生珠·朝露</t>
  </si>
  <si>
    <t>抱一珠·朝露</t>
  </si>
  <si>
    <t>长春珠·朝露</t>
  </si>
  <si>
    <t>养元珠·绵生</t>
  </si>
  <si>
    <t>养生珠灵玉地脉灵液木行</t>
  </si>
  <si>
    <t>青华珠·绵生</t>
  </si>
  <si>
    <t>碧华珠·绵生</t>
  </si>
  <si>
    <t>太素珠·绵生</t>
  </si>
  <si>
    <t>玉髓养生珠·绵生</t>
  </si>
  <si>
    <t>抱一珠·绵生</t>
  </si>
  <si>
    <t>长春珠·绵生</t>
  </si>
  <si>
    <t>抱元珠·春晖</t>
  </si>
  <si>
    <t>养生珠抱元玉精血灵木灵核</t>
  </si>
  <si>
    <t>抱元珠·绵息</t>
  </si>
  <si>
    <t>养生珠抱元玉精血木行</t>
  </si>
  <si>
    <t>抱元珠·露华</t>
  </si>
  <si>
    <t>养生珠抱元玉地脉灵液灵木灵核</t>
  </si>
  <si>
    <t>抱元珠·松龄</t>
  </si>
  <si>
    <t>养生珠抱元玉地脉灵液木行</t>
  </si>
  <si>
    <t>甘露瓶·沃野</t>
  </si>
  <si>
    <t>育植瓶灵玉精血灵木灵核</t>
  </si>
  <si>
    <t>青霖瓶·沃野</t>
  </si>
  <si>
    <t>玉露瓶·沃野</t>
  </si>
  <si>
    <t>青华瓶·沃野</t>
  </si>
  <si>
    <t>太素甘霖瓶·沃野</t>
  </si>
  <si>
    <t>五气玉露瓶·沃野</t>
  </si>
  <si>
    <t>太清甘露瓶·沃野</t>
  </si>
  <si>
    <t>甘露瓶·金穗</t>
  </si>
  <si>
    <t>育植瓶灵玉精血金行</t>
  </si>
  <si>
    <t>青霖瓶·金穗</t>
  </si>
  <si>
    <t>玉露瓶·金穗</t>
  </si>
  <si>
    <t>青华瓶·金穗</t>
  </si>
  <si>
    <t>太素甘霖瓶·金穗</t>
  </si>
  <si>
    <t>五气玉露瓶·金穗</t>
  </si>
  <si>
    <t>太清甘露瓶·金穗</t>
  </si>
  <si>
    <t>甘露瓶·芳华</t>
  </si>
  <si>
    <t>育植瓶灵玉精血木行</t>
  </si>
  <si>
    <t>青霖瓶·芳华</t>
  </si>
  <si>
    <t>玉露瓶·芳华</t>
  </si>
  <si>
    <t>青华瓶·芳华</t>
  </si>
  <si>
    <t>太素甘霖瓶·芳华</t>
  </si>
  <si>
    <t>五气玉露瓶·芳华</t>
  </si>
  <si>
    <t>太清甘露瓶·芳华</t>
  </si>
  <si>
    <t>甘露瓶·流碧</t>
  </si>
  <si>
    <t>育植瓶灵玉精血水行</t>
  </si>
  <si>
    <t>青霖瓶·流碧</t>
  </si>
  <si>
    <t>玉露瓶·流碧</t>
  </si>
  <si>
    <t>青华瓶·流碧</t>
  </si>
  <si>
    <t>太素甘霖瓶·流碧</t>
  </si>
  <si>
    <t>五气玉露瓶·流碧</t>
  </si>
  <si>
    <t>太清甘露瓶·流碧</t>
  </si>
  <si>
    <t>甘露瓶·照林</t>
  </si>
  <si>
    <t>育植瓶灵玉精血火行</t>
  </si>
  <si>
    <t>青霖瓶·照林</t>
  </si>
  <si>
    <t>玉露瓶·照林</t>
  </si>
  <si>
    <t>青华瓶·照林</t>
  </si>
  <si>
    <t>太素甘霖瓶·照林</t>
  </si>
  <si>
    <t>五气玉露瓶·照林</t>
  </si>
  <si>
    <t>太清甘露瓶·照林</t>
  </si>
  <si>
    <t>甘露瓶·丰年</t>
  </si>
  <si>
    <t>育植瓶灵玉精血土行</t>
  </si>
  <si>
    <t>青霖瓶·丰年</t>
  </si>
  <si>
    <t>玉露瓶·丰年</t>
  </si>
  <si>
    <t>青华瓶·丰年</t>
  </si>
  <si>
    <t>太素甘霖瓶·丰年</t>
  </si>
  <si>
    <t>五气玉露瓶·丰年</t>
  </si>
  <si>
    <t>太清甘露瓶·丰年</t>
  </si>
  <si>
    <t>甘露瓶·甘泉</t>
  </si>
  <si>
    <t>育植瓶灵玉石乳灵木灵核</t>
  </si>
  <si>
    <t>青霖瓶·甘泉</t>
  </si>
  <si>
    <t>玉露瓶·甘泉</t>
  </si>
  <si>
    <t>青华瓶·甘泉</t>
  </si>
  <si>
    <t>太素甘霖瓶·甘泉</t>
  </si>
  <si>
    <t>五气玉露瓶·甘泉</t>
  </si>
  <si>
    <t>太清甘露瓶·甘泉</t>
  </si>
  <si>
    <t>甘露瓶·玉粟</t>
  </si>
  <si>
    <t>育植瓶灵玉石乳金行</t>
  </si>
  <si>
    <t>青霖瓶·玉粟</t>
  </si>
  <si>
    <t>玉露瓶·玉粟</t>
  </si>
  <si>
    <t>青华瓶·玉粟</t>
  </si>
  <si>
    <t>太素甘霖瓶·玉粟</t>
  </si>
  <si>
    <t>五气玉露瓶·玉粟</t>
  </si>
  <si>
    <t>太清甘露瓶·玉粟</t>
  </si>
  <si>
    <t>甘露瓶·新篁</t>
  </si>
  <si>
    <t>育植瓶灵玉石乳木行</t>
  </si>
  <si>
    <t>青霖瓶·新篁</t>
  </si>
  <si>
    <t>玉露瓶·新篁</t>
  </si>
  <si>
    <t>青华瓶·新篁</t>
  </si>
  <si>
    <t>太素甘霖瓶·新篁</t>
  </si>
  <si>
    <t>五气玉露瓶·新篁</t>
  </si>
  <si>
    <t>太清甘露瓶·新篁</t>
  </si>
  <si>
    <t>甘露瓶·烟雨</t>
  </si>
  <si>
    <t>育植瓶灵玉石乳水行</t>
  </si>
  <si>
    <t>青霖瓶·烟雨</t>
  </si>
  <si>
    <t>玉露瓶·烟雨</t>
  </si>
  <si>
    <t>青华瓶·烟雨</t>
  </si>
  <si>
    <t>太素甘霖瓶·烟雨</t>
  </si>
  <si>
    <t>五气玉露瓶·烟雨</t>
  </si>
  <si>
    <t>太清甘露瓶·烟雨</t>
  </si>
  <si>
    <t>甘露瓶·暖翠</t>
  </si>
  <si>
    <t>育植瓶灵玉石乳火行</t>
  </si>
  <si>
    <t>青霖瓶·暖翠</t>
  </si>
  <si>
    <t>玉露瓶·暖翠</t>
  </si>
  <si>
    <t>青华瓶·暖翠</t>
  </si>
  <si>
    <t>太素甘霖瓶·暖翠</t>
  </si>
  <si>
    <t>五气玉露瓶·暖翠</t>
  </si>
  <si>
    <t>太清甘露瓶·暖翠</t>
  </si>
  <si>
    <t>甘露瓶·春壤</t>
  </si>
  <si>
    <t>育植瓶灵玉石乳土行</t>
  </si>
  <si>
    <t>青霖瓶·春壤</t>
  </si>
  <si>
    <t>玉露瓶·春壤</t>
  </si>
  <si>
    <t>青华瓶·春壤</t>
  </si>
  <si>
    <t>太素甘霖瓶·春壤</t>
  </si>
  <si>
    <t>五气玉露瓶·春壤</t>
  </si>
  <si>
    <t>太清甘露瓶·春壤</t>
  </si>
  <si>
    <t>坤元甘霖瓶·膏泽</t>
  </si>
  <si>
    <t>育植瓶坤元灵玉精血灵木灵核</t>
  </si>
  <si>
    <t>坤元甘霖瓶·垂颖</t>
  </si>
  <si>
    <t>育植瓶坤元灵玉精血金行</t>
  </si>
  <si>
    <t>坤元甘霖瓶·茂林</t>
  </si>
  <si>
    <t>育植瓶坤元灵玉精血木行</t>
  </si>
  <si>
    <t>坤元甘霖瓶·泽畔</t>
  </si>
  <si>
    <t>育植瓶坤元灵玉精血水行</t>
  </si>
  <si>
    <t>坤元甘霖瓶·熙光</t>
  </si>
  <si>
    <t>育植瓶坤元灵玉精血火行</t>
  </si>
  <si>
    <t>坤元甘霖瓶·厚生</t>
  </si>
  <si>
    <t>育植瓶坤元灵玉精血土行</t>
  </si>
  <si>
    <t>坤元甘霖瓶·雨膏</t>
  </si>
  <si>
    <t>育植瓶坤元灵玉石乳灵木灵核</t>
  </si>
  <si>
    <t>坤元甘霖瓶·秋实</t>
  </si>
  <si>
    <t>育植瓶坤元灵玉石乳金行</t>
  </si>
  <si>
    <t>坤元甘霖瓶·碧畦</t>
  </si>
  <si>
    <t>育植瓶坤元灵玉石乳木行</t>
  </si>
  <si>
    <t>坤元甘霖瓶·清渠</t>
  </si>
  <si>
    <t>育植瓶坤元灵玉石乳水行</t>
  </si>
  <si>
    <t>坤元甘霖瓶·晴岚</t>
  </si>
  <si>
    <t>育植瓶坤元灵玉石乳火行</t>
  </si>
  <si>
    <t>坤元甘霖瓶·稼穑</t>
  </si>
  <si>
    <t>育植瓶坤元灵玉石乳土行</t>
  </si>
  <si>
    <t>五气甘霖瓶·春满</t>
  </si>
  <si>
    <t>育植瓶五气灵玉精血灵木灵核</t>
  </si>
  <si>
    <t>五气甘霖瓶·金粟</t>
  </si>
  <si>
    <t>育植瓶五气灵玉精血金行</t>
  </si>
  <si>
    <t>五气甘霖瓶·木秀</t>
  </si>
  <si>
    <t>育植瓶五气灵玉精血木行</t>
  </si>
  <si>
    <t>五气甘霖瓶·涵泽</t>
  </si>
  <si>
    <t>育植瓶五气灵玉精血水行</t>
  </si>
  <si>
    <t>五气甘霖瓶·映华</t>
  </si>
  <si>
    <t>育植瓶五气灵玉精血火行</t>
  </si>
  <si>
    <t>五气甘霖瓶·丰畴</t>
  </si>
  <si>
    <t>育植瓶五气灵玉精血土行</t>
  </si>
  <si>
    <t>五气甘霖瓶·春霖</t>
  </si>
  <si>
    <t>育植瓶五气灵玉石乳灵木灵核</t>
  </si>
  <si>
    <t>五气甘霖瓶·瑞穗</t>
  </si>
  <si>
    <t>育植瓶五气灵玉石乳金行</t>
  </si>
  <si>
    <t>五气甘霖瓶·繁荫</t>
  </si>
  <si>
    <t>育植瓶五气灵玉石乳木行</t>
  </si>
  <si>
    <t>五气甘霖瓶·润川</t>
  </si>
  <si>
    <t>育植瓶五气灵玉石乳水行</t>
  </si>
  <si>
    <t>五气甘霖瓶·晴和</t>
  </si>
  <si>
    <t>育植瓶五气灵玉石乳火行</t>
  </si>
  <si>
    <t>五气甘霖瓶·息壤</t>
  </si>
  <si>
    <t>育植瓶五气灵玉石乳土行</t>
  </si>
  <si>
    <t>清烟丹炉·素真</t>
  </si>
  <si>
    <t>炼丹炉玄铁玄砂金行</t>
  </si>
  <si>
    <t>清虚丹炉·素真</t>
  </si>
  <si>
    <t>抱朴丹炉·素真</t>
  </si>
  <si>
    <t>紫霞丹炉·素真</t>
  </si>
  <si>
    <t>离尘丹炉·素真</t>
  </si>
  <si>
    <t>玉华丹炉·素真</t>
  </si>
  <si>
    <t>玉衡丹炉·素真</t>
  </si>
  <si>
    <t>玄真丹炉·素真</t>
  </si>
  <si>
    <t>紫霄丹炉·素真</t>
  </si>
  <si>
    <t>太玄丹炉·素真</t>
  </si>
  <si>
    <t>玉宸丹炉·素真</t>
  </si>
  <si>
    <t>玄都丹炉·素真</t>
  </si>
  <si>
    <t>洞真丹炉·素真</t>
  </si>
  <si>
    <t>洞玄丹炉·素真</t>
  </si>
  <si>
    <t>太虚丹炉·素真</t>
  </si>
  <si>
    <t>归一丹炉·素真</t>
  </si>
  <si>
    <t>两仪丹炉·素真</t>
  </si>
  <si>
    <t>乾元丹炉·素真</t>
  </si>
  <si>
    <t>太清丹炉·素真</t>
  </si>
  <si>
    <t>混元丹炉·素真</t>
  </si>
  <si>
    <t>兜率丹炉·素真</t>
  </si>
  <si>
    <t>清烟丹炉·养和</t>
  </si>
  <si>
    <t>炼丹炉玄铁玄砂木行</t>
  </si>
  <si>
    <t>清虚丹炉·养和</t>
  </si>
  <si>
    <t>抱朴丹炉·养和</t>
  </si>
  <si>
    <t>紫霞丹炉·养和</t>
  </si>
  <si>
    <t>离尘丹炉·养和</t>
  </si>
  <si>
    <t>玉华丹炉·养和</t>
  </si>
  <si>
    <t>玉衡丹炉·养和</t>
  </si>
  <si>
    <t>玄真丹炉·养和</t>
  </si>
  <si>
    <t>紫霄丹炉·养和</t>
  </si>
  <si>
    <t>太玄丹炉·养和</t>
  </si>
  <si>
    <t>玉宸丹炉·养和</t>
  </si>
  <si>
    <t>玄都丹炉·养和</t>
  </si>
  <si>
    <t>洞真丹炉·养和</t>
  </si>
  <si>
    <t>洞玄丹炉·养和</t>
  </si>
  <si>
    <t>太虚丹炉·养和</t>
  </si>
  <si>
    <t>归一丹炉·养和</t>
  </si>
  <si>
    <t>两仪丹炉·养和</t>
  </si>
  <si>
    <t>乾元丹炉·养和</t>
  </si>
  <si>
    <t>太清丹炉·养和</t>
  </si>
  <si>
    <t>混元丹炉·养和</t>
  </si>
  <si>
    <t>兜率丹炉·养和</t>
  </si>
  <si>
    <t>清烟丹炉·澄心</t>
  </si>
  <si>
    <t>炼丹炉玄铁玄砂水行</t>
  </si>
  <si>
    <t>清虚丹炉·澄心</t>
  </si>
  <si>
    <t>抱朴丹炉·澄心</t>
  </si>
  <si>
    <t>紫霞丹炉·澄心</t>
  </si>
  <si>
    <t>离尘丹炉·澄心</t>
  </si>
  <si>
    <t>玉华丹炉·澄心</t>
  </si>
  <si>
    <t>玉衡丹炉·澄心</t>
  </si>
  <si>
    <t>玄真丹炉·澄心</t>
  </si>
  <si>
    <t>紫霄丹炉·澄心</t>
  </si>
  <si>
    <t>太玄丹炉·澄心</t>
  </si>
  <si>
    <t>玉宸丹炉·澄心</t>
  </si>
  <si>
    <t>玄都丹炉·澄心</t>
  </si>
  <si>
    <t>洞真丹炉·澄心</t>
  </si>
  <si>
    <t>洞玄丹炉·澄心</t>
  </si>
  <si>
    <t>太虚丹炉·澄心</t>
  </si>
  <si>
    <t>归一丹炉·澄心</t>
  </si>
  <si>
    <t>两仪丹炉·澄心</t>
  </si>
  <si>
    <t>乾元丹炉·澄心</t>
  </si>
  <si>
    <t>太清丹炉·澄心</t>
  </si>
  <si>
    <t>混元丹炉·澄心</t>
  </si>
  <si>
    <t>兜率丹炉·澄心</t>
  </si>
  <si>
    <t>清烟丹炉·明离</t>
  </si>
  <si>
    <t>炼丹炉玄铁玄砂火行</t>
  </si>
  <si>
    <t>清虚丹炉·明离</t>
  </si>
  <si>
    <t>抱朴丹炉·明离</t>
  </si>
  <si>
    <t>紫霞丹炉·明离</t>
  </si>
  <si>
    <t>离尘丹炉·明离</t>
  </si>
  <si>
    <t>玉华丹炉·明离</t>
  </si>
  <si>
    <t>玉衡丹炉·明离</t>
  </si>
  <si>
    <t>玄真丹炉·明离</t>
  </si>
  <si>
    <t>紫霄丹炉·明离</t>
  </si>
  <si>
    <t>太玄丹炉·明离</t>
  </si>
  <si>
    <t>玉宸丹炉·明离</t>
  </si>
  <si>
    <t>玄都丹炉·明离</t>
  </si>
  <si>
    <t>洞真丹炉·明离</t>
  </si>
  <si>
    <t>洞玄丹炉·明离</t>
  </si>
  <si>
    <t>太虚丹炉·明离</t>
  </si>
  <si>
    <t>归一丹炉·明离</t>
  </si>
  <si>
    <t>两仪丹炉·明离</t>
  </si>
  <si>
    <t>乾元丹炉·明离</t>
  </si>
  <si>
    <t>太清丹炉·明离</t>
  </si>
  <si>
    <t>混元丹炉·明离</t>
  </si>
  <si>
    <t>兜率丹炉·明离</t>
  </si>
  <si>
    <t>清烟丹炉·抱朴</t>
  </si>
  <si>
    <t>炼丹炉玄铁玄砂土行</t>
  </si>
  <si>
    <t>清虚丹炉·抱朴</t>
  </si>
  <si>
    <t>抱朴丹炉·抱朴</t>
  </si>
  <si>
    <t>紫霞丹炉·抱朴</t>
  </si>
  <si>
    <t>离尘丹炉·抱朴</t>
  </si>
  <si>
    <t>玉华丹炉·抱朴</t>
  </si>
  <si>
    <t>玉衡丹炉·抱朴</t>
  </si>
  <si>
    <t>玄真丹炉·抱朴</t>
  </si>
  <si>
    <t>紫霄丹炉·抱朴</t>
  </si>
  <si>
    <t>太玄丹炉·抱朴</t>
  </si>
  <si>
    <t>玉宸丹炉·抱朴</t>
  </si>
  <si>
    <t>玄都丹炉·抱朴</t>
  </si>
  <si>
    <t>洞真丹炉·抱朴</t>
  </si>
  <si>
    <t>洞玄丹炉·抱朴</t>
  </si>
  <si>
    <t>太虚丹炉·抱朴</t>
  </si>
  <si>
    <t>归一丹炉·抱朴</t>
  </si>
  <si>
    <t>两仪丹炉·抱朴</t>
  </si>
  <si>
    <t>乾元丹炉·抱朴</t>
  </si>
  <si>
    <t>太清丹炉·抱朴</t>
  </si>
  <si>
    <t>混元丹炉·抱朴</t>
  </si>
  <si>
    <t>兜率丹炉·抱朴</t>
  </si>
  <si>
    <t>清烟丹炉·流金</t>
  </si>
  <si>
    <t>炼丹炉玄铁古炉铜金行</t>
  </si>
  <si>
    <t>清虚丹炉·流金</t>
  </si>
  <si>
    <t>抱朴丹炉·流金</t>
  </si>
  <si>
    <t>紫霞丹炉·流金</t>
  </si>
  <si>
    <t>离尘丹炉·流金</t>
  </si>
  <si>
    <t>玉华丹炉·流金</t>
  </si>
  <si>
    <t>玉衡丹炉·流金</t>
  </si>
  <si>
    <t>玄真丹炉·流金</t>
  </si>
  <si>
    <t>紫霄丹炉·流金</t>
  </si>
  <si>
    <t>太玄丹炉·流金</t>
  </si>
  <si>
    <t>玉宸丹炉·流金</t>
  </si>
  <si>
    <t>玄都丹炉·流金</t>
  </si>
  <si>
    <t>洞真丹炉·流金</t>
  </si>
  <si>
    <t>洞玄丹炉·流金</t>
  </si>
  <si>
    <t>太虚丹炉·流金</t>
  </si>
  <si>
    <t>归一丹炉·流金</t>
  </si>
  <si>
    <t>两仪丹炉·流金</t>
  </si>
  <si>
    <t>乾元丹炉·流金</t>
  </si>
  <si>
    <t>太清丹炉·流金</t>
  </si>
  <si>
    <t>混元丹炉·流金</t>
  </si>
  <si>
    <t>兜率丹炉·流金</t>
  </si>
  <si>
    <t>清烟丹炉·阳和</t>
  </si>
  <si>
    <t>炼丹炉玄铁古炉铜木行</t>
  </si>
  <si>
    <t>清虚丹炉·阳和</t>
  </si>
  <si>
    <t>抱朴丹炉·阳和</t>
  </si>
  <si>
    <t>紫霞丹炉·阳和</t>
  </si>
  <si>
    <t>离尘丹炉·阳和</t>
  </si>
  <si>
    <t>玉华丹炉·阳和</t>
  </si>
  <si>
    <t>玉衡丹炉·阳和</t>
  </si>
  <si>
    <t>玄真丹炉·阳和</t>
  </si>
  <si>
    <t>紫霄丹炉·阳和</t>
  </si>
  <si>
    <t>太玄丹炉·阳和</t>
  </si>
  <si>
    <t>玉宸丹炉·阳和</t>
  </si>
  <si>
    <t>玄都丹炉·阳和</t>
  </si>
  <si>
    <t>洞真丹炉·阳和</t>
  </si>
  <si>
    <t>洞玄丹炉·阳和</t>
  </si>
  <si>
    <t>太虚丹炉·阳和</t>
  </si>
  <si>
    <t>归一丹炉·阳和</t>
  </si>
  <si>
    <t>两仪丹炉·阳和</t>
  </si>
  <si>
    <t>乾元丹炉·阳和</t>
  </si>
  <si>
    <t>太清丹炉·阳和</t>
  </si>
  <si>
    <t>混元丹炉·阳和</t>
  </si>
  <si>
    <t>兜率丹炉·阳和</t>
  </si>
  <si>
    <t>清烟丹炉·济川</t>
  </si>
  <si>
    <t>炼丹炉玄铁古炉铜水行</t>
  </si>
  <si>
    <t>清虚丹炉·济川</t>
  </si>
  <si>
    <t>抱朴丹炉·济川</t>
  </si>
  <si>
    <t>紫霞丹炉·济川</t>
  </si>
  <si>
    <t>离尘丹炉·济川</t>
  </si>
  <si>
    <t>玉华丹炉·济川</t>
  </si>
  <si>
    <t>玉衡丹炉·济川</t>
  </si>
  <si>
    <t>玄真丹炉·济川</t>
  </si>
  <si>
    <t>紫霄丹炉·济川</t>
  </si>
  <si>
    <t>太玄丹炉·济川</t>
  </si>
  <si>
    <t>玉宸丹炉·济川</t>
  </si>
  <si>
    <t>玄都丹炉·济川</t>
  </si>
  <si>
    <t>洞真丹炉·济川</t>
  </si>
  <si>
    <t>洞玄丹炉·济川</t>
  </si>
  <si>
    <t>太虚丹炉·济川</t>
  </si>
  <si>
    <t>归一丹炉·济川</t>
  </si>
  <si>
    <t>两仪丹炉·济川</t>
  </si>
  <si>
    <t>乾元丹炉·济川</t>
  </si>
  <si>
    <t>太清丹炉·济川</t>
  </si>
  <si>
    <t>混元丹炉·济川</t>
  </si>
  <si>
    <t>兜率丹炉·济川</t>
  </si>
  <si>
    <t>清烟丹炉·丹霞</t>
  </si>
  <si>
    <t>炼丹炉玄铁古炉铜火行</t>
  </si>
  <si>
    <t>清虚丹炉·丹霞</t>
  </si>
  <si>
    <t>抱朴丹炉·丹霞</t>
  </si>
  <si>
    <t>紫霞丹炉·丹霞</t>
  </si>
  <si>
    <t>离尘丹炉·丹霞</t>
  </si>
  <si>
    <t>玉华丹炉·丹霞</t>
  </si>
  <si>
    <t>玉衡丹炉·丹霞</t>
  </si>
  <si>
    <t>玄真丹炉·丹霞</t>
  </si>
  <si>
    <t>紫霄丹炉·丹霞</t>
  </si>
  <si>
    <t>太玄丹炉·丹霞</t>
  </si>
  <si>
    <t>玉宸丹炉·丹霞</t>
  </si>
  <si>
    <t>玄都丹炉·丹霞</t>
  </si>
  <si>
    <t>洞真丹炉·丹霞</t>
  </si>
  <si>
    <t>洞玄丹炉·丹霞</t>
  </si>
  <si>
    <t>太虚丹炉·丹霞</t>
  </si>
  <si>
    <t>归一丹炉·丹霞</t>
  </si>
  <si>
    <t>两仪丹炉·丹霞</t>
  </si>
  <si>
    <t>乾元丹炉·丹霞</t>
  </si>
  <si>
    <t>太清丹炉·丹霞</t>
  </si>
  <si>
    <t>混元丹炉·丹霞</t>
  </si>
  <si>
    <t>兜率丹炉·丹霞</t>
  </si>
  <si>
    <t>清烟丹炉·温玉</t>
  </si>
  <si>
    <t>炼丹炉玄铁古炉铜土行</t>
  </si>
  <si>
    <t>清虚丹炉·温玉</t>
  </si>
  <si>
    <t>抱朴丹炉·温玉</t>
  </si>
  <si>
    <t>紫霞丹炉·温玉</t>
  </si>
  <si>
    <t>离尘丹炉·温玉</t>
  </si>
  <si>
    <t>玉华丹炉·温玉</t>
  </si>
  <si>
    <t>玉衡丹炉·温玉</t>
  </si>
  <si>
    <t>玄真丹炉·温玉</t>
  </si>
  <si>
    <t>紫霄丹炉·温玉</t>
  </si>
  <si>
    <t>太玄丹炉·温玉</t>
  </si>
  <si>
    <t>玉宸丹炉·温玉</t>
  </si>
  <si>
    <t>玄都丹炉·温玉</t>
  </si>
  <si>
    <t>洞真丹炉·温玉</t>
  </si>
  <si>
    <t>洞玄丹炉·温玉</t>
  </si>
  <si>
    <t>太虚丹炉·温玉</t>
  </si>
  <si>
    <t>归一丹炉·温玉</t>
  </si>
  <si>
    <t>两仪丹炉·温玉</t>
  </si>
  <si>
    <t>乾元丹炉·温玉</t>
  </si>
  <si>
    <t>太清丹炉·温玉</t>
  </si>
  <si>
    <t>混元丹炉·温玉</t>
  </si>
  <si>
    <t>兜率丹炉·温玉</t>
  </si>
  <si>
    <t>清烟丹炉·藏锋</t>
  </si>
  <si>
    <t>炼丹炉玄铁石乳金行</t>
  </si>
  <si>
    <t>清虚丹炉·藏锋</t>
  </si>
  <si>
    <t>抱朴丹炉·藏锋</t>
  </si>
  <si>
    <t>紫霞丹炉·藏锋</t>
  </si>
  <si>
    <t>离尘丹炉·藏锋</t>
  </si>
  <si>
    <t>玉华丹炉·藏锋</t>
  </si>
  <si>
    <t>玉衡丹炉·藏锋</t>
  </si>
  <si>
    <t>玄真丹炉·藏锋</t>
  </si>
  <si>
    <t>紫霄丹炉·藏锋</t>
  </si>
  <si>
    <t>太玄丹炉·藏锋</t>
  </si>
  <si>
    <t>玉宸丹炉·藏锋</t>
  </si>
  <si>
    <t>玄都丹炉·藏锋</t>
  </si>
  <si>
    <t>洞真丹炉·藏锋</t>
  </si>
  <si>
    <t>洞玄丹炉·藏锋</t>
  </si>
  <si>
    <t>太虚丹炉·藏锋</t>
  </si>
  <si>
    <t>归一丹炉·藏锋</t>
  </si>
  <si>
    <t>两仪丹炉·藏锋</t>
  </si>
  <si>
    <t>乾元丹炉·藏锋</t>
  </si>
  <si>
    <t>太清丹炉·藏锋</t>
  </si>
  <si>
    <t>混元丹炉·藏锋</t>
  </si>
  <si>
    <t>兜率丹炉·藏锋</t>
  </si>
  <si>
    <t>清烟丹炉·含章</t>
  </si>
  <si>
    <t>炼丹炉玄铁石乳木行</t>
  </si>
  <si>
    <t>清虚丹炉·含章</t>
  </si>
  <si>
    <t>抱朴丹炉·含章</t>
  </si>
  <si>
    <t>紫霞丹炉·含章</t>
  </si>
  <si>
    <t>离尘丹炉·含章</t>
  </si>
  <si>
    <t>玉华丹炉·含章</t>
  </si>
  <si>
    <t>玉衡丹炉·含章</t>
  </si>
  <si>
    <t>玄真丹炉·含章</t>
  </si>
  <si>
    <t>紫霄丹炉·含章</t>
  </si>
  <si>
    <t>太玄丹炉·含章</t>
  </si>
  <si>
    <t>玉宸丹炉·含章</t>
  </si>
  <si>
    <t>玄都丹炉·含章</t>
  </si>
  <si>
    <t>洞真丹炉·含章</t>
  </si>
  <si>
    <t>洞玄丹炉·含章</t>
  </si>
  <si>
    <t>太虚丹炉·含章</t>
  </si>
  <si>
    <t>归一丹炉·含章</t>
  </si>
  <si>
    <t>两仪丹炉·含章</t>
  </si>
  <si>
    <t>乾元丹炉·含章</t>
  </si>
  <si>
    <t>太清丹炉·含章</t>
  </si>
  <si>
    <t>混元丹炉·含章</t>
  </si>
  <si>
    <t>兜率丹炉·含章</t>
  </si>
  <si>
    <t>清烟丹炉·月魄</t>
  </si>
  <si>
    <t>炼丹炉玄铁石乳水行</t>
  </si>
  <si>
    <t>清虚丹炉·月魄</t>
  </si>
  <si>
    <t>抱朴丹炉·月魄</t>
  </si>
  <si>
    <t>紫霞丹炉·月魄</t>
  </si>
  <si>
    <t>离尘丹炉·月魄</t>
  </si>
  <si>
    <t>玉华丹炉·月魄</t>
  </si>
  <si>
    <t>玉衡丹炉·月魄</t>
  </si>
  <si>
    <t>玄真丹炉·月魄</t>
  </si>
  <si>
    <t>紫霄丹炉·月魄</t>
  </si>
  <si>
    <t>太玄丹炉·月魄</t>
  </si>
  <si>
    <t>玉宸丹炉·月魄</t>
  </si>
  <si>
    <t>玄都丹炉·月魄</t>
  </si>
  <si>
    <t>洞真丹炉·月魄</t>
  </si>
  <si>
    <t>洞玄丹炉·月魄</t>
  </si>
  <si>
    <t>太虚丹炉·月魄</t>
  </si>
  <si>
    <t>归一丹炉·月魄</t>
  </si>
  <si>
    <t>两仪丹炉·月魄</t>
  </si>
  <si>
    <t>乾元丹炉·月魄</t>
  </si>
  <si>
    <t>太清丹炉·月魄</t>
  </si>
  <si>
    <t>混元丹炉·月魄</t>
  </si>
  <si>
    <t>兜率丹炉·月魄</t>
  </si>
  <si>
    <t>清烟丹炉·余烬</t>
  </si>
  <si>
    <t>炼丹炉玄铁石乳火行</t>
  </si>
  <si>
    <t>清虚丹炉·余烬</t>
  </si>
  <si>
    <t>抱朴丹炉·余烬</t>
  </si>
  <si>
    <t>紫霞丹炉·余烬</t>
  </si>
  <si>
    <t>离尘丹炉·余烬</t>
  </si>
  <si>
    <t>玉华丹炉·余烬</t>
  </si>
  <si>
    <t>玉衡丹炉·余烬</t>
  </si>
  <si>
    <t>玄真丹炉·余烬</t>
  </si>
  <si>
    <t>紫霄丹炉·余烬</t>
  </si>
  <si>
    <t>太玄丹炉·余烬</t>
  </si>
  <si>
    <t>玉宸丹炉·余烬</t>
  </si>
  <si>
    <t>玄都丹炉·余烬</t>
  </si>
  <si>
    <t>洞真丹炉·余烬</t>
  </si>
  <si>
    <t>洞玄丹炉·余烬</t>
  </si>
  <si>
    <t>太虚丹炉·余烬</t>
  </si>
  <si>
    <t>归一丹炉·余烬</t>
  </si>
  <si>
    <t>两仪丹炉·余烬</t>
  </si>
  <si>
    <t>乾元丹炉·余烬</t>
  </si>
  <si>
    <t>太清丹炉·余烬</t>
  </si>
  <si>
    <t>混元丹炉·余烬</t>
  </si>
  <si>
    <t>兜率丹炉·余烬</t>
  </si>
  <si>
    <t>清烟丹炉·守中</t>
  </si>
  <si>
    <t>炼丹炉玄铁石乳土行</t>
  </si>
  <si>
    <t>清虚丹炉·守中</t>
  </si>
  <si>
    <t>抱朴丹炉·守中</t>
  </si>
  <si>
    <t>紫霞丹炉·守中</t>
  </si>
  <si>
    <t>离尘丹炉·守中</t>
  </si>
  <si>
    <t>玉华丹炉·守中</t>
  </si>
  <si>
    <t>玉衡丹炉·守中</t>
  </si>
  <si>
    <t>玄真丹炉·守中</t>
  </si>
  <si>
    <t>紫霄丹炉·守中</t>
  </si>
  <si>
    <t>太玄丹炉·守中</t>
  </si>
  <si>
    <t>玉宸丹炉·守中</t>
  </si>
  <si>
    <t>玄都丹炉·守中</t>
  </si>
  <si>
    <t>洞真丹炉·守中</t>
  </si>
  <si>
    <t>洞玄丹炉·守中</t>
  </si>
  <si>
    <t>太虚丹炉·守中</t>
  </si>
  <si>
    <t>归一丹炉·守中</t>
  </si>
  <si>
    <t>两仪丹炉·守中</t>
  </si>
  <si>
    <t>乾元丹炉·守中</t>
  </si>
  <si>
    <t>太清丹炉·守中</t>
  </si>
  <si>
    <t>混元丹炉·守中</t>
  </si>
  <si>
    <t>兜率丹炉·守中</t>
  </si>
  <si>
    <t>金灯炼霞炉·玉液</t>
  </si>
  <si>
    <t>炼丹炉金灯铜玄砂金行</t>
  </si>
  <si>
    <t>金灯蕴真炉·玉液</t>
  </si>
  <si>
    <t>金灯九转炉·玉液</t>
  </si>
  <si>
    <t>金灯炼霞炉·华滋</t>
  </si>
  <si>
    <t>炼丹炉金灯铜玄砂木行</t>
  </si>
  <si>
    <t>金灯蕴真炉·华滋</t>
  </si>
  <si>
    <t>金灯九转炉·华滋</t>
  </si>
  <si>
    <t>金灯炼霞炉·清和</t>
  </si>
  <si>
    <t>炼丹炉金灯铜玄砂水行</t>
  </si>
  <si>
    <t>金灯蕴真炉·清和</t>
  </si>
  <si>
    <t>金灯九转炉·清和</t>
  </si>
  <si>
    <t>金灯炼霞炉·烛明</t>
  </si>
  <si>
    <t>炼丹炉金灯铜玄砂火行</t>
  </si>
  <si>
    <t>金灯蕴真炉·烛明</t>
  </si>
  <si>
    <t>金灯九转炉·烛明</t>
  </si>
  <si>
    <t>金灯炼霞炉·黄庭</t>
  </si>
  <si>
    <t>炼丹炉金灯铜玄砂土行</t>
  </si>
  <si>
    <t>金灯蕴真炉·黄庭</t>
  </si>
  <si>
    <t>金灯九转炉·黄庭</t>
  </si>
  <si>
    <t>金灯炼霞炉·熔霞</t>
  </si>
  <si>
    <t>炼丹炉金灯铜古炉铜金行</t>
  </si>
  <si>
    <t>金灯蕴真炉·熔霞</t>
  </si>
  <si>
    <t>金灯九转炉·熔霞</t>
  </si>
  <si>
    <t>金灯炼霞炉·扶桑</t>
  </si>
  <si>
    <t>炼丹炉金灯铜古炉铜木行</t>
  </si>
  <si>
    <t>金灯蕴真炉·扶桑</t>
  </si>
  <si>
    <t>金灯九转炉·扶桑</t>
  </si>
  <si>
    <t>金灯炼霞炉·煎雪</t>
  </si>
  <si>
    <t>炼丹炉金灯铜古炉铜水行</t>
  </si>
  <si>
    <t>金灯蕴真炉·煎雪</t>
  </si>
  <si>
    <t>金灯九转炉·煎雪</t>
  </si>
  <si>
    <t>金灯炼霞炉·九曜</t>
  </si>
  <si>
    <t>炼丹炉金灯铜古炉铜火行</t>
  </si>
  <si>
    <t>金灯蕴真炉·九曜</t>
  </si>
  <si>
    <t>金灯九转炉·九曜</t>
  </si>
  <si>
    <t>金灯炼霞炉·熙和</t>
  </si>
  <si>
    <t>炼丹炉金灯铜古炉铜土行</t>
  </si>
  <si>
    <t>金灯蕴真炉·熙和</t>
  </si>
  <si>
    <t>金灯九转炉·熙和</t>
  </si>
  <si>
    <t>金灯炼霞炉·含光</t>
  </si>
  <si>
    <t>炼丹炉金灯铜石乳金行</t>
  </si>
  <si>
    <t>金灯蕴真炉·含光</t>
  </si>
  <si>
    <t>金灯九转炉·含光</t>
  </si>
  <si>
    <t>金灯炼霞炉·春熙</t>
  </si>
  <si>
    <t>炼丹炉金灯铜石乳木行</t>
  </si>
  <si>
    <t>金灯蕴真炉·春熙</t>
  </si>
  <si>
    <t>金灯九转炉·春熙</t>
  </si>
  <si>
    <t>金灯炼霞炉·浣月</t>
  </si>
  <si>
    <t>炼丹炉金灯铜石乳水行</t>
  </si>
  <si>
    <t>金灯蕴真炉·浣月</t>
  </si>
  <si>
    <t>金灯九转炉·浣月</t>
  </si>
  <si>
    <t>金灯炼霞炉·宿火</t>
  </si>
  <si>
    <t>炼丹炉金灯铜石乳火行</t>
  </si>
  <si>
    <t>金灯蕴真炉·宿火</t>
  </si>
  <si>
    <t>金灯九转炉·宿火</t>
  </si>
  <si>
    <t>金灯炼霞炉·藏元</t>
  </si>
  <si>
    <t>炼丹炉金灯铜石乳土行</t>
  </si>
  <si>
    <t>金灯蕴真炉·藏元</t>
  </si>
  <si>
    <t>金灯九转炉·藏元</t>
  </si>
  <si>
    <t>地心赤阳炉·金髓</t>
  </si>
  <si>
    <t>炼丹炉地心灵铜玄砂金行</t>
  </si>
  <si>
    <t>地心玄元炉·金髓</t>
  </si>
  <si>
    <t>地心两仪炉·金髓</t>
  </si>
  <si>
    <t>地心赤阳炉·青阳</t>
  </si>
  <si>
    <t>炼丹炉地心灵铜玄砂木行</t>
  </si>
  <si>
    <t>地心玄元炉·青阳</t>
  </si>
  <si>
    <t>地心两仪炉·青阳</t>
  </si>
  <si>
    <t>地心赤阳炉·玄津</t>
  </si>
  <si>
    <t>炼丹炉地心灵铜玄砂水行</t>
  </si>
  <si>
    <t>地心玄元炉·玄津</t>
  </si>
  <si>
    <t>地心两仪炉·玄津</t>
  </si>
  <si>
    <t>地心赤阳炉·抱一</t>
  </si>
  <si>
    <t>炼丹炉地心灵铜玄砂火行</t>
  </si>
  <si>
    <t>地心玄元炉·抱一</t>
  </si>
  <si>
    <t>地心两仪炉·抱一</t>
  </si>
  <si>
    <t>地心赤阳炉·太和</t>
  </si>
  <si>
    <t>炼丹炉地心灵铜玄砂土行</t>
  </si>
  <si>
    <t>地心玄元炉·太和</t>
  </si>
  <si>
    <t>地心两仪炉·太和</t>
  </si>
  <si>
    <t>地心赤阳炉·铄石</t>
  </si>
  <si>
    <t>炼丹炉地心灵铜古炉铜金行</t>
  </si>
  <si>
    <t>地心玄元炉·铄石</t>
  </si>
  <si>
    <t>地心两仪炉·铄石</t>
  </si>
  <si>
    <t>地心赤阳炉·返真</t>
  </si>
  <si>
    <t>炼丹炉地心灵铜古炉铜木行</t>
  </si>
  <si>
    <t>地心玄元炉·返真</t>
  </si>
  <si>
    <t>地心两仪炉·返真</t>
  </si>
  <si>
    <t>地心赤阳炉·温澜</t>
  </si>
  <si>
    <t>炼丹炉地心灵铜古炉铜水行</t>
  </si>
  <si>
    <t>地心玄元炉·温澜</t>
  </si>
  <si>
    <t>地心两仪炉·温澜</t>
  </si>
  <si>
    <t>地心赤阳炉·潜阳</t>
  </si>
  <si>
    <t>炼丹炉地心灵铜古炉铜火行</t>
  </si>
  <si>
    <t>地心玄元炉·潜阳</t>
  </si>
  <si>
    <t>地心两仪炉·潜阳</t>
  </si>
  <si>
    <t>地心赤阳炉·赤垣</t>
  </si>
  <si>
    <t>炼丹炉地心灵铜古炉铜土行</t>
  </si>
  <si>
    <t>地心玄元炉·赤垣</t>
  </si>
  <si>
    <t>地心两仪炉·赤垣</t>
  </si>
  <si>
    <t>地心赤阳炉·敛芒</t>
  </si>
  <si>
    <t>炼丹炉地心灵铜石乳金行</t>
  </si>
  <si>
    <t>地心玄元炉·敛芒</t>
  </si>
  <si>
    <t>地心两仪炉·敛芒</t>
  </si>
  <si>
    <t>地心赤阳炉·归藏</t>
  </si>
  <si>
    <t>炼丹炉地心灵铜石乳木行</t>
  </si>
  <si>
    <t>地心玄元炉·归藏</t>
  </si>
  <si>
    <t>地心两仪炉·归藏</t>
  </si>
  <si>
    <t>地心赤阳炉·涵渊</t>
  </si>
  <si>
    <t>炼丹炉地心灵铜石乳水行</t>
  </si>
  <si>
    <t>地心玄元炉·涵渊</t>
  </si>
  <si>
    <t>地心两仪炉·涵渊</t>
  </si>
  <si>
    <t>地心赤阳炉·照雪</t>
  </si>
  <si>
    <t>炼丹炉地心灵铜石乳火行</t>
  </si>
  <si>
    <t>地心玄元炉·照雪</t>
  </si>
  <si>
    <t>地心两仪炉·照雪</t>
  </si>
  <si>
    <t>地心赤阳炉·玄黄</t>
  </si>
  <si>
    <t>炼丹炉地心灵铜石乳土行</t>
  </si>
  <si>
    <t>地心玄元炉·玄黄</t>
  </si>
  <si>
    <t>地心两仪炉·玄黄</t>
  </si>
  <si>
    <t>聚灵鼎·守拙</t>
  </si>
  <si>
    <t>炼器鼎玄铁古炉铜土行</t>
  </si>
  <si>
    <t>凝纹鼎·守拙</t>
  </si>
  <si>
    <t>玄纹鼎·守拙</t>
  </si>
  <si>
    <t>百炼鼎·守拙</t>
  </si>
  <si>
    <t>太虚炼宝鼎·守拙</t>
  </si>
  <si>
    <t>两仪炼宝鼎·守拙</t>
  </si>
  <si>
    <t>混元炼宝鼎·守拙</t>
  </si>
  <si>
    <t>赤霞炼宝鼎·丹曦</t>
  </si>
  <si>
    <t>炼器鼎赤霞灵铜古炉铜土行</t>
  </si>
  <si>
    <t>镇岳炼宝鼎·玄枢</t>
  </si>
  <si>
    <t>炼器鼎镇岳玄铁古炉铜土行</t>
  </si>
  <si>
    <t>青竹符笔·惊弦</t>
  </si>
  <si>
    <t>符笔灵木芯细毫金行</t>
  </si>
  <si>
    <t>灵篆笔·惊弦</t>
  </si>
  <si>
    <t>紫毫符笔·惊弦</t>
  </si>
  <si>
    <t>太玄符笔·惊弦</t>
  </si>
  <si>
    <t>云篆笔·惊弦</t>
  </si>
  <si>
    <t>玉宸符笔·惊弦</t>
  </si>
  <si>
    <t>太清符笔·惊弦</t>
  </si>
  <si>
    <t>青竹符笔·沧浪</t>
  </si>
  <si>
    <t>符笔灵木芯细毫水行</t>
  </si>
  <si>
    <t>灵篆笔·沧浪</t>
  </si>
  <si>
    <t>紫毫符笔·沧浪</t>
  </si>
  <si>
    <t>太玄符笔·沧浪</t>
  </si>
  <si>
    <t>云篆笔·沧浪</t>
  </si>
  <si>
    <t>玉宸符笔·沧浪</t>
  </si>
  <si>
    <t>太清符笔·沧浪</t>
  </si>
  <si>
    <t>青竹符笔·赤书</t>
  </si>
  <si>
    <t>符笔灵木芯细毫火行</t>
  </si>
  <si>
    <t>灵篆笔·赤书</t>
  </si>
  <si>
    <t>紫毫符笔·赤书</t>
  </si>
  <si>
    <t>太玄符笔·赤书</t>
  </si>
  <si>
    <t>云篆笔·赤书</t>
  </si>
  <si>
    <t>玉宸符笔·赤书</t>
  </si>
  <si>
    <t>太清符笔·赤书</t>
  </si>
  <si>
    <t>青竹符笔·岳篆</t>
  </si>
  <si>
    <t>符笔灵木芯细毫土行</t>
  </si>
  <si>
    <t>灵篆笔·岳篆</t>
  </si>
  <si>
    <t>紫毫符笔·岳篆</t>
  </si>
  <si>
    <t>太玄符笔·岳篆</t>
  </si>
  <si>
    <t>云篆笔·岳篆</t>
  </si>
  <si>
    <t>玉宸符笔·岳篆</t>
  </si>
  <si>
    <t>太清符笔·岳篆</t>
  </si>
  <si>
    <t>烛微灵笔·金章</t>
  </si>
  <si>
    <t>符笔烛微灵竹细毫金行</t>
  </si>
  <si>
    <t>烛微灵笔·寒江</t>
  </si>
  <si>
    <t>符笔烛微灵竹细毫水行</t>
  </si>
  <si>
    <t>烛微灵笔·焚篆</t>
  </si>
  <si>
    <t>符笔烛微灵竹细毫火行</t>
  </si>
  <si>
    <t>烛微灵笔·镇川</t>
  </si>
  <si>
    <t>符笔烛微灵竹细毫土行</t>
  </si>
  <si>
    <t>纳魄葫芦·归梦</t>
  </si>
  <si>
    <t>葫芦灵木芯虫蜡灵兽残识</t>
  </si>
  <si>
    <t>青冥葫芦·归梦</t>
  </si>
  <si>
    <t>摄魄葫芦·归梦</t>
  </si>
  <si>
    <t>玄阴葫芦·归梦</t>
  </si>
  <si>
    <t>太阴葫芦·归梦</t>
  </si>
  <si>
    <t>归藏葫芦·归梦</t>
  </si>
  <si>
    <t>太虚葫芦·归梦</t>
  </si>
  <si>
    <t>回春摄魄葫芦·魂栖</t>
  </si>
  <si>
    <t>葫芦回春藤虫蜡灵兽残识</t>
  </si>
  <si>
    <t>纳物袋·芥子</t>
  </si>
  <si>
    <t>乾坤袋灵蚕丝阵旗灵丝土行</t>
  </si>
  <si>
    <t>纳宝袋·芥子</t>
  </si>
  <si>
    <t>藏珍袋·芥子</t>
  </si>
  <si>
    <t>小乾坤袋·芥子</t>
  </si>
  <si>
    <t>壶天袋·芥子</t>
  </si>
  <si>
    <t>须弥袋·芥子</t>
  </si>
  <si>
    <t>大罗乾坤袋·芥子</t>
  </si>
  <si>
    <t>太和乾坤袋·须弥</t>
  </si>
  <si>
    <t>乾坤袋太和灵丝阵旗灵丝土行</t>
  </si>
  <si>
    <t>涵灵瓶·朝元</t>
  </si>
  <si>
    <t>回灵瓶灵玉灵竹妖丹</t>
  </si>
  <si>
    <t>聚灵瓶·朝元</t>
  </si>
  <si>
    <t>玉泉瓶·朝元</t>
  </si>
  <si>
    <t>玄泉瓶·朝元</t>
  </si>
  <si>
    <t>太素回灵瓶·朝元</t>
  </si>
  <si>
    <t>归元瓶·朝元</t>
  </si>
  <si>
    <t>太清回灵瓶·朝元</t>
  </si>
  <si>
    <t>涵灵瓶·环碧</t>
  </si>
  <si>
    <t>回灵瓶灵玉灵竹水行</t>
  </si>
  <si>
    <t>聚灵瓶·环碧</t>
  </si>
  <si>
    <t>玉泉瓶·环碧</t>
  </si>
  <si>
    <t>玄泉瓶·环碧</t>
  </si>
  <si>
    <t>太素回灵瓶·环碧</t>
  </si>
  <si>
    <t>归元瓶·环碧</t>
  </si>
  <si>
    <t>太清回灵瓶·环碧</t>
  </si>
  <si>
    <t>涵灵瓶·灵泉</t>
  </si>
  <si>
    <t>回灵瓶灵玉地脉灵液妖丹</t>
  </si>
  <si>
    <t>聚灵瓶·灵泉</t>
  </si>
  <si>
    <t>玉泉瓶·灵泉</t>
  </si>
  <si>
    <t>玄泉瓶·灵泉</t>
  </si>
  <si>
    <t>太素回灵瓶·灵泉</t>
  </si>
  <si>
    <t>归元瓶·灵泉</t>
  </si>
  <si>
    <t>太清回灵瓶·灵泉</t>
  </si>
  <si>
    <t>涵灵瓶·涌月</t>
  </si>
  <si>
    <t>回灵瓶灵玉地脉灵液水行</t>
  </si>
  <si>
    <t>聚灵瓶·涌月</t>
  </si>
  <si>
    <t>玉泉瓶·涌月</t>
  </si>
  <si>
    <t>玄泉瓶·涌月</t>
  </si>
  <si>
    <t>太素回灵瓶·涌月</t>
  </si>
  <si>
    <t>归元瓶·涌月</t>
  </si>
  <si>
    <t>太清回灵瓶·涌月</t>
  </si>
  <si>
    <t>玉泉灵瓶·怀清</t>
  </si>
  <si>
    <t>回灵瓶玉泉灵玉灵竹妖丹</t>
  </si>
  <si>
    <t>玉泉灵瓶·沁碧</t>
  </si>
  <si>
    <t>回灵瓶玉泉灵玉灵竹水行</t>
  </si>
  <si>
    <t>玉泉灵瓶·鸣泉</t>
  </si>
  <si>
    <t>回灵瓶玉泉灵玉地脉灵液妖丹</t>
  </si>
  <si>
    <t>玉泉灵瓶·漱石</t>
  </si>
  <si>
    <t>回灵瓶玉泉灵玉地脉灵液水行</t>
  </si>
  <si>
    <t>九窍通灵瓶·吐纳</t>
  </si>
  <si>
    <t>回灵瓶九窍灵玉灵竹妖丹</t>
  </si>
  <si>
    <t>九窍通灵瓶·回环</t>
  </si>
  <si>
    <t>回灵瓶九窍灵玉灵竹水行</t>
  </si>
  <si>
    <t>九窍通灵瓶·听潮</t>
  </si>
  <si>
    <t>回灵瓶九窍灵玉地脉灵液妖丹</t>
  </si>
  <si>
    <t>九窍通灵瓶·海息</t>
  </si>
  <si>
    <t>回灵瓶九窍灵玉地脉灵液水行</t>
  </si>
  <si>
    <t>照灵镜·拾遗</t>
  </si>
  <si>
    <t>探灵镜灵玉明光晶灵目</t>
  </si>
  <si>
    <t>鉴宝镜·拾遗</t>
  </si>
  <si>
    <t>烛微镜·拾遗</t>
  </si>
  <si>
    <t>洞明镜·拾遗</t>
  </si>
  <si>
    <t>太虚鉴宝镜·拾遗</t>
  </si>
  <si>
    <t>太清鉴物镜·拾遗</t>
  </si>
  <si>
    <t>周天宝镜·拾遗</t>
  </si>
  <si>
    <t>照夜灵镜·烛幽</t>
  </si>
  <si>
    <t>探灵镜照夜玉明光晶灵目</t>
  </si>
  <si>
    <t>听泉鉴灵镜·漱玉</t>
  </si>
  <si>
    <t>探灵镜听泉玉明光晶灵目</t>
  </si>
  <si>
    <t>照微鉴宝镜·洞玄</t>
  </si>
  <si>
    <t>探灵镜照微璧明光晶灵目</t>
  </si>
  <si>
    <t>渡灵舟·问津</t>
  </si>
  <si>
    <t>行舟灵木芯兽骨土行</t>
  </si>
  <si>
    <t>凌虚舟·问津</t>
  </si>
  <si>
    <t>云汉舟·问津</t>
  </si>
  <si>
    <t>横霄舟·问津</t>
  </si>
  <si>
    <t>太虚舟·问津</t>
  </si>
  <si>
    <t>天河舟·问津</t>
  </si>
  <si>
    <t>渡天舟·问津</t>
  </si>
  <si>
    <t>流云渡玄舟·凌虚</t>
  </si>
  <si>
    <t>行舟流云灵木兽骨土行</t>
  </si>
  <si>
    <t>通天渡虚舟·彼岸</t>
  </si>
  <si>
    <t>行舟通天木兽骨土行</t>
  </si>
  <si>
    <t>掩息幡·无踪</t>
  </si>
  <si>
    <t>隐息幡灵蚕丝阵旗灵丝妖丹</t>
  </si>
  <si>
    <t>藏形幡·无踪</t>
  </si>
  <si>
    <t>敛影幡·无踪</t>
  </si>
  <si>
    <t>隐元幡·无踪</t>
  </si>
  <si>
    <t>遁虚幡·无踪</t>
  </si>
  <si>
    <t>无相幡·无踪</t>
  </si>
  <si>
    <t>太清隐形幡·无踪</t>
  </si>
  <si>
    <t>余照藏形幡·暮隐</t>
  </si>
  <si>
    <t>隐息幡余照灵绢阵旗灵丝妖丹</t>
  </si>
  <si>
    <t>万象藏形幡·忘形</t>
  </si>
  <si>
    <t>隐息幡万象灵绢阵旗灵丝妖丹</t>
  </si>
  <si>
    <t>火弹符</t>
  </si>
  <si>
    <t>符箓／筑基</t>
  </si>
  <si>
    <t>向一个敌人发射火弹，造成120点法术伤害。一次性符箓，使用后消耗。</t>
  </si>
  <si>
    <t>向一个敌人发射火弹，造成180点法术伤害。一次性符箓，使用后消耗。</t>
  </si>
  <si>
    <t>向一个敌人发射火弹，造成252点法术伤害。一次性符箓，使用后消耗。</t>
  </si>
  <si>
    <t>符箓／金丹</t>
  </si>
  <si>
    <t>向一个敌人发射火弹，造成576点法术伤害。一次性符箓，使用后消耗。</t>
  </si>
  <si>
    <t>向一个敌人发射火弹，造成864点法术伤害。一次性符箓，使用后消耗。</t>
  </si>
  <si>
    <t>向一个敌人发射火弹，造成1209点法术伤害。一次性符箓，使用后消耗。</t>
  </si>
  <si>
    <t>符箓／元婴</t>
  </si>
  <si>
    <t>向一个敌人发射火弹，造成2800点法术伤害。一次性符箓，使用后消耗。</t>
  </si>
  <si>
    <t>向一个敌人发射火弹，造成4200点法术伤害。一次性符箓，使用后消耗。</t>
  </si>
  <si>
    <t>向一个敌人发射火弹，造成5880点法术伤害。一次性符箓，使用后消耗。</t>
  </si>
  <si>
    <t>符箓／化神</t>
  </si>
  <si>
    <t>向一个敌人发射火弹，造成12799点法术伤害。一次性符箓，使用后消耗。</t>
  </si>
  <si>
    <t>向一个敌人发射火弹，造成19199点法术伤害。一次性符箓，使用后消耗。</t>
  </si>
  <si>
    <t>向一个敌人发射火弹，造成26879点法术伤害。一次性符箓，使用后消耗。</t>
  </si>
  <si>
    <t>符箓／炼虚</t>
  </si>
  <si>
    <t>向一个敌人发射火弹，造成60799点法术伤害。一次性符箓，使用后消耗。</t>
  </si>
  <si>
    <t>向一个敌人发射火弹，造成91199点法术伤害。一次性符箓，使用后消耗。</t>
  </si>
  <si>
    <t>向一个敌人发射火弹，造成127679点法术伤害。一次性符箓，使用后消耗。</t>
  </si>
  <si>
    <t>符箓／合体</t>
  </si>
  <si>
    <t>向一个敌人发射火弹，造成272000点法术伤害。一次性符箓，使用后消耗。</t>
  </si>
  <si>
    <t>向一个敌人发射火弹，造成408000点法术伤害。一次性符箓，使用后消耗。</t>
  </si>
  <si>
    <t>向一个敌人发射火弹，造成571200点法术伤害。一次性符箓，使用后消耗。</t>
  </si>
  <si>
    <t>符箓／大乘</t>
  </si>
  <si>
    <t>向一个敌人发射火弹，造成1200000点法术伤害。一次性符箓，使用后消耗。</t>
  </si>
  <si>
    <t>向一个敌人发射火弹，造成1800000点法术伤害。一次性符箓，使用后消耗。</t>
  </si>
  <si>
    <t>向一个敌人发射火弹，造成2520000点法术伤害。一次性符箓，使用后消耗。</t>
  </si>
  <si>
    <t>火云符</t>
  </si>
  <si>
    <t>在目标地点形成半径220码的固定火云，每秒对范围内敌人造成30点法术伤害，持续120秒。一次性符箓，使用后消耗。</t>
  </si>
  <si>
    <t>技能效果_召唤单位</t>
  </si>
  <si>
    <t>在目标地点形成半径220码的固定火云，每秒对范围内敌人造成45点法术伤害，持续120秒。一次性符箓，使用后消耗。</t>
  </si>
  <si>
    <t>在目标地点形成半径220码的固定火云，每秒对范围内敌人造成63点法术伤害，持续120秒。一次性符箓，使用后消耗。</t>
  </si>
  <si>
    <t>在目标地点形成半径220码的固定火云，每秒对范围内敌人造成144点法术伤害，持续120秒。一次性符箓，使用后消耗。</t>
  </si>
  <si>
    <t>在目标地点形成半径220码的固定火云，每秒对范围内敌人造成216点法术伤害，持续120秒。一次性符箓，使用后消耗。</t>
  </si>
  <si>
    <t>在目标地点形成半径220码的固定火云，每秒对范围内敌人造成302点法术伤害，持续120秒。一次性符箓，使用后消耗。</t>
  </si>
  <si>
    <t>在目标地点形成半径220码的固定火云，每秒对范围内敌人造成700点法术伤害，持续120秒。一次性符箓，使用后消耗。</t>
  </si>
  <si>
    <t>在目标地点形成半径220码的固定火云，每秒对范围内敌人造成1050点法术伤害，持续120秒。一次性符箓，使用后消耗。</t>
  </si>
  <si>
    <t>在目标地点形成半径220码的固定火云，每秒对范围内敌人造成1470点法术伤害，持续120秒。一次性符箓，使用后消耗。</t>
  </si>
  <si>
    <t>在目标地点形成半径220码的固定火云，每秒对范围内敌人造成3199点法术伤害，持续120秒。一次性符箓，使用后消耗。</t>
  </si>
  <si>
    <t>在目标地点形成半径220码的固定火云，每秒对范围内敌人造成4799点法术伤害，持续120秒。一次性符箓，使用后消耗。</t>
  </si>
  <si>
    <t>在目标地点形成半径220码的固定火云，每秒对范围内敌人造成6719点法术伤害，持续120秒。一次性符箓，使用后消耗。</t>
  </si>
  <si>
    <t>在目标地点形成半径220码的固定火云，每秒对范围内敌人造成15199点法术伤害，持续120秒。一次性符箓，使用后消耗。</t>
  </si>
  <si>
    <t>在目标地点形成半径220码的固定火云，每秒对范围内敌人造成22799点法术伤害，持续120秒。一次性符箓，使用后消耗。</t>
  </si>
  <si>
    <t>在目标地点形成半径220码的固定火云，每秒对范围内敌人造成31919点法术伤害，持续120秒。一次性符箓，使用后消耗。</t>
  </si>
  <si>
    <t>在目标地点形成半径220码的固定火云，每秒对范围内敌人造成68000点法术伤害，持续120秒。一次性符箓，使用后消耗。</t>
  </si>
  <si>
    <t>在目标地点形成半径220码的固定火云，每秒对范围内敌人造成102000点法术伤害，持续120秒。一次性符箓，使用后消耗。</t>
  </si>
  <si>
    <t>在目标地点形成半径220码的固定火云，每秒对范围内敌人造成142800点法术伤害，持续120秒。一次性符箓，使用后消耗。</t>
  </si>
  <si>
    <t>在目标地点形成半径220码的固定火云，每秒对范围内敌人造成300000点法术伤害，持续120秒。一次性符箓，使用后消耗。</t>
  </si>
  <si>
    <t>在目标地点形成半径220码的固定火云，每秒对范围内敌人造成450000点法术伤害，持续120秒。一次性符箓，使用后消耗。</t>
  </si>
  <si>
    <t>在目标地点形成半径220码的固定火云，每秒对范围内敌人造成630000点法术伤害，持续120秒。一次性符箓，使用后消耗。</t>
  </si>
  <si>
    <t>冰锥符</t>
  </si>
  <si>
    <t>向一个敌人发射冰锥，造成90点法术伤害。一次性符箓，使用后消耗。</t>
  </si>
  <si>
    <t>向一个敌人发射冰锥，造成135点法术伤害。一次性符箓，使用后消耗。</t>
  </si>
  <si>
    <t>向一个敌人发射冰锥，造成189点法术伤害。一次性符箓，使用后消耗。</t>
  </si>
  <si>
    <t>向一个敌人发射冰锥，造成432点法术伤害。一次性符箓，使用后消耗。</t>
  </si>
  <si>
    <t>向一个敌人发射冰锥，造成648点法术伤害。一次性符箓，使用后消耗。</t>
  </si>
  <si>
    <t>向一个敌人发射冰锥，造成907点法术伤害。一次性符箓，使用后消耗。</t>
  </si>
  <si>
    <t>向一个敌人发射冰锥，造成2100点法术伤害。一次性符箓，使用后消耗。</t>
  </si>
  <si>
    <t>向一个敌人发射冰锥，造成3150点法术伤害。一次性符箓，使用后消耗。</t>
  </si>
  <si>
    <t>向一个敌人发射冰锥，造成4410点法术伤害。一次性符箓，使用后消耗。</t>
  </si>
  <si>
    <t>向一个敌人发射冰锥，造成9600点法术伤害。一次性符箓，使用后消耗。</t>
  </si>
  <si>
    <t>向一个敌人发射冰锥，造成14400点法术伤害。一次性符箓，使用后消耗。</t>
  </si>
  <si>
    <t>向一个敌人发射冰锥，造成20160点法术伤害。一次性符箓，使用后消耗。</t>
  </si>
  <si>
    <t>向一个敌人发射冰锥，造成45600点法术伤害。一次性符箓，使用后消耗。</t>
  </si>
  <si>
    <t>向一个敌人发射冰锥，造成68400点法术伤害。一次性符箓，使用后消耗。</t>
  </si>
  <si>
    <t>向一个敌人发射冰锥，造成95760点法术伤害。一次性符箓，使用后消耗。</t>
  </si>
  <si>
    <t>向一个敌人发射冰锥，造成204000点法术伤害。一次性符箓，使用后消耗。</t>
  </si>
  <si>
    <t>向一个敌人发射冰锥，造成306000点法术伤害。一次性符箓，使用后消耗。</t>
  </si>
  <si>
    <t>向一个敌人发射冰锥，造成428400点法术伤害。一次性符箓，使用后消耗。</t>
  </si>
  <si>
    <t>向一个敌人发射冰锥，造成900000点法术伤害。一次性符箓，使用后消耗。</t>
  </si>
  <si>
    <t>向一个敌人发射冰锥，造成1350000点法术伤害。一次性符箓，使用后消耗。</t>
  </si>
  <si>
    <t>向一个敌人发射冰锥，造成1890000点法术伤害。一次性符箓，使用后消耗。</t>
  </si>
  <si>
    <t>金刃符</t>
  </si>
  <si>
    <t>对前方直线内敌人造成90点法术伤害。一次性符箓，使用后消耗。</t>
  </si>
  <si>
    <t>对前方直线内敌人造成135点法术伤害。一次性符箓，使用后消耗。</t>
  </si>
  <si>
    <t>对前方直线内敌人造成189点法术伤害。一次性符箓，使用后消耗。</t>
  </si>
  <si>
    <t>对前方直线内敌人造成432点法术伤害。一次性符箓，使用后消耗。</t>
  </si>
  <si>
    <t>对前方直线内敌人造成648点法术伤害。一次性符箓，使用后消耗。</t>
  </si>
  <si>
    <t>对前方直线内敌人造成907点法术伤害。一次性符箓，使用后消耗。</t>
  </si>
  <si>
    <t>对前方直线内敌人造成2100点法术伤害。一次性符箓，使用后消耗。</t>
  </si>
  <si>
    <t>对前方直线内敌人造成3150点法术伤害。一次性符箓，使用后消耗。</t>
  </si>
  <si>
    <t>对前方直线内敌人造成4410点法术伤害。一次性符箓，使用后消耗。</t>
  </si>
  <si>
    <t>对前方直线内敌人造成9600点法术伤害。一次性符箓，使用后消耗。</t>
  </si>
  <si>
    <t>对前方直线内敌人造成14400点法术伤害。一次性符箓，使用后消耗。</t>
  </si>
  <si>
    <t>对前方直线内敌人造成20160点法术伤害。一次性符箓，使用后消耗。</t>
  </si>
  <si>
    <t>对前方直线内敌人造成45600点法术伤害。一次性符箓，使用后消耗。</t>
  </si>
  <si>
    <t>对前方直线内敌人造成68400点法术伤害。一次性符箓，使用后消耗。</t>
  </si>
  <si>
    <t>对前方直线内敌人造成95760点法术伤害。一次性符箓，使用后消耗。</t>
  </si>
  <si>
    <t>对前方直线内敌人造成204000点法术伤害。一次性符箓，使用后消耗。</t>
  </si>
  <si>
    <t>对前方直线内敌人造成306000点法术伤害。一次性符箓，使用后消耗。</t>
  </si>
  <si>
    <t>对前方直线内敌人造成428400点法术伤害。一次性符箓，使用后消耗。</t>
  </si>
  <si>
    <t>对前方直线内敌人造成900000点法术伤害。一次性符箓，使用后消耗。</t>
  </si>
  <si>
    <t>对前方直线内敌人造成1350000点法术伤害。一次性符箓，使用后消耗。</t>
  </si>
  <si>
    <t>对前方直线内敌人造成1890000点法术伤害。一次性符箓，使用后消耗。</t>
  </si>
  <si>
    <t>落石符</t>
  </si>
  <si>
    <t>对目标小范围内敌人造成100点法术伤害。一次性符箓，使用后消耗。</t>
  </si>
  <si>
    <t>对目标小范围内敌人造成150点法术伤害。一次性符箓，使用后消耗。</t>
  </si>
  <si>
    <t>对目标小范围内敌人造成210点法术伤害。一次性符箓，使用后消耗。</t>
  </si>
  <si>
    <t>对目标小范围内敌人造成480点法术伤害。一次性符箓，使用后消耗。</t>
  </si>
  <si>
    <t>对目标小范围内敌人造成720点法术伤害。一次性符箓，使用后消耗。</t>
  </si>
  <si>
    <t>对目标小范围内敌人造成1008点法术伤害。一次性符箓，使用后消耗。</t>
  </si>
  <si>
    <t>对目标小范围内敌人造成2333点法术伤害。一次性符箓，使用后消耗。</t>
  </si>
  <si>
    <t>对目标小范围内敌人造成3500点法术伤害。一次性符箓，使用后消耗。</t>
  </si>
  <si>
    <t>对目标小范围内敌人造成4900点法术伤害。一次性符箓，使用后消耗。</t>
  </si>
  <si>
    <t>对目标小范围内敌人造成10666点法术伤害。一次性符箓，使用后消耗。</t>
  </si>
  <si>
    <t>对目标小范围内敌人造成16000点法术伤害。一次性符箓，使用后消耗。</t>
  </si>
  <si>
    <t>对目标小范围内敌人造成22400点法术伤害。一次性符箓，使用后消耗。</t>
  </si>
  <si>
    <t>对目标小范围内敌人造成50666点法术伤害。一次性符箓，使用后消耗。</t>
  </si>
  <si>
    <t>对目标小范围内敌人造成76000点法术伤害。一次性符箓，使用后消耗。</t>
  </si>
  <si>
    <t>对目标小范围内敌人造成106400点法术伤害。一次性符箓，使用后消耗。</t>
  </si>
  <si>
    <t>对目标小范围内敌人造成226666点法术伤害。一次性符箓，使用后消耗。</t>
  </si>
  <si>
    <t>对目标小范围内敌人造成340000点法术伤害。一次性符箓，使用后消耗。</t>
  </si>
  <si>
    <t>对目标小范围内敌人造成476000点法术伤害。一次性符箓，使用后消耗。</t>
  </si>
  <si>
    <t>对目标小范围内敌人造成1000000点法术伤害。一次性符箓，使用后消耗。</t>
  </si>
  <si>
    <t>对目标小范围内敌人造成1500000点法术伤害。一次性符箓，使用后消耗。</t>
  </si>
  <si>
    <t>对目标小范围内敌人造成2100000点法术伤害。一次性符箓，使用后消耗。</t>
  </si>
  <si>
    <t>雷击符</t>
  </si>
  <si>
    <t>对一个敌人造成80点法术伤害。一次性符箓，使用后消耗。</t>
  </si>
  <si>
    <t>对一个敌人造成120点法术伤害。一次性符箓，使用后消耗。</t>
  </si>
  <si>
    <t>对一个敌人造成168点法术伤害。一次性符箓，使用后消耗。</t>
  </si>
  <si>
    <t>对一个敌人造成384点法术伤害。一次性符箓，使用后消耗。</t>
  </si>
  <si>
    <t>对一个敌人造成576点法术伤害。一次性符箓，使用后消耗。</t>
  </si>
  <si>
    <t>对一个敌人造成806点法术伤害。一次性符箓，使用后消耗。</t>
  </si>
  <si>
    <t>对一个敌人造成1866点法术伤害。一次性符箓，使用后消耗。</t>
  </si>
  <si>
    <t>对一个敌人造成2800点法术伤害。一次性符箓，使用后消耗。</t>
  </si>
  <si>
    <t>对一个敌人造成3920点法术伤害。一次性符箓，使用后消耗。</t>
  </si>
  <si>
    <t>对一个敌人造成8533点法术伤害。一次性符箓，使用后消耗。</t>
  </si>
  <si>
    <t>对一个敌人造成12800点法术伤害。一次性符箓，使用后消耗。</t>
  </si>
  <si>
    <t>对一个敌人造成17920点法术伤害。一次性符箓，使用后消耗。</t>
  </si>
  <si>
    <t>对一个敌人造成40533点法术伤害。一次性符箓，使用后消耗。</t>
  </si>
  <si>
    <t>对一个敌人造成60800点法术伤害。一次性符箓，使用后消耗。</t>
  </si>
  <si>
    <t>对一个敌人造成85120点法术伤害。一次性符箓，使用后消耗。</t>
  </si>
  <si>
    <t>对一个敌人造成181333点法术伤害。一次性符箓，使用后消耗。</t>
  </si>
  <si>
    <t>对一个敌人造成272000点法术伤害。一次性符箓，使用后消耗。</t>
  </si>
  <si>
    <t>对一个敌人造成380800点法术伤害。一次性符箓，使用后消耗。</t>
  </si>
  <si>
    <t>对一个敌人造成800000点法术伤害。一次性符箓，使用后消耗。</t>
  </si>
  <si>
    <t>对一个敌人造成1200000点法术伤害。一次性符箓，使用后消耗。</t>
  </si>
  <si>
    <t>对一个敌人造成1680000点法术伤害。一次性符箓，使用后消耗。</t>
  </si>
  <si>
    <t>裂甲符</t>
  </si>
  <si>
    <t>降低敌人的物理、法术防御上下限各15%，持续120秒。一次性符箓，使用后消耗。</t>
  </si>
  <si>
    <t>降低敌人的物理、法术防御上下限各18.75%，持续120秒。一次性符箓，使用后消耗。</t>
  </si>
  <si>
    <t>降低敌人的物理、法术防御上下限各22.5%，持续120秒。一次性符箓，使用后消耗。</t>
  </si>
  <si>
    <t>惊魂符</t>
  </si>
  <si>
    <t>对一个敌人造成一次神识伤害。一次性符箓，使用后消耗。</t>
  </si>
  <si>
    <t>金刚符</t>
  </si>
  <si>
    <t>自身或友方获得吸收126点伤害的护盾，持续120秒。一次性符箓，使用后消耗。</t>
  </si>
  <si>
    <t>自身或友方获得吸收189点伤害的护盾，持续120秒。一次性符箓，使用后消耗。</t>
  </si>
  <si>
    <t>自身或友方获得吸收252点伤害的护盾，持续120秒。一次性符箓，使用后消耗。</t>
  </si>
  <si>
    <t>自身或友方获得吸收492点伤害的护盾，持续120秒。一次性符箓，使用后消耗。</t>
  </si>
  <si>
    <t>自身或友方获得吸收738点伤害的护盾，持续120秒。一次性符箓，使用后消耗。</t>
  </si>
  <si>
    <t>自身或友方获得吸收984点伤害的护盾，持续120秒。一次性符箓，使用后消耗。</t>
  </si>
  <si>
    <t>自身或友方获得吸收2040点伤害的护盾，持续120秒。一次性符箓，使用后消耗。</t>
  </si>
  <si>
    <t>自身或友方获得吸收3060点伤害的护盾，持续120秒。一次性符箓，使用后消耗。</t>
  </si>
  <si>
    <t>自身或友方获得吸收4080点伤害的护盾，持续120秒。一次性符箓，使用后消耗。</t>
  </si>
  <si>
    <t>自身或友方获得吸收8640点伤害的护盾，持续120秒。一次性符箓，使用后消耗。</t>
  </si>
  <si>
    <t>自身或友方获得吸收12960点伤害的护盾，持续120秒。一次性符箓，使用后消耗。</t>
  </si>
  <si>
    <t>自身或友方获得吸收17280点伤害的护盾，持续120秒。一次性符箓，使用后消耗。</t>
  </si>
  <si>
    <t>自身或友方获得吸收36000点伤害的护盾，持续120秒。一次性符箓，使用后消耗。</t>
  </si>
  <si>
    <t>自身或友方获得吸收54000点伤害的护盾，持续120秒。一次性符箓，使用后消耗。</t>
  </si>
  <si>
    <t>自身或友方获得吸收72000点伤害的护盾，持续120秒。一次性符箓，使用后消耗。</t>
  </si>
  <si>
    <t>自身或友方获得吸收150000点伤害的护盾，持续120秒。一次性符箓，使用后消耗。</t>
  </si>
  <si>
    <t>自身或友方获得吸收225000点伤害的护盾，持续120秒。一次性符箓，使用后消耗。</t>
  </si>
  <si>
    <t>自身或友方获得吸收300000点伤害的护盾，持续120秒。一次性符箓，使用后消耗。</t>
  </si>
  <si>
    <t>自身或友方获得吸收624000点伤害的护盾，持续120秒。一次性符箓，使用后消耗。</t>
  </si>
  <si>
    <t>自身或友方获得吸收936000点伤害的护盾，持续120秒。一次性符箓，使用后消耗。</t>
  </si>
  <si>
    <t>自身或友方获得吸收1248000点伤害的护盾，持续120秒。一次性符箓，使用后消耗。</t>
  </si>
  <si>
    <t>铁甲符</t>
  </si>
  <si>
    <t>提高自身或友方物理防御上下限各15%，持续120秒。一次性符箓，使用后消耗。</t>
  </si>
  <si>
    <t>提高自身或友方物理防御上下限各18.75%，持续120秒。一次性符箓，使用后消耗。</t>
  </si>
  <si>
    <t>提高自身或友方物理防御上下限各22.5%，持续120秒。一次性符箓，使用后消耗。</t>
  </si>
  <si>
    <t>水幕符</t>
  </si>
  <si>
    <t>提高自身或友方法术防御上下限各20%，持续120秒。一次性符箓，使用后消耗。</t>
  </si>
  <si>
    <t>提高自身或友方法术防御上下限各25%，持续120秒。一次性符箓，使用后消耗。</t>
  </si>
  <si>
    <t>提高自身或友方法术防御上下限各30%，持续120秒。一次性符箓，使用后消耗。</t>
  </si>
  <si>
    <t>避火符</t>
  </si>
  <si>
    <t>自身或友方提高火系伤害抗性，持续120秒。一次性符箓，使用后消耗。</t>
  </si>
  <si>
    <t>御寒符</t>
  </si>
  <si>
    <t>自身或友方提高水系伤害抗性，持续120秒。一次性符箓，使用后消耗。</t>
  </si>
  <si>
    <t>镇魂符</t>
  </si>
  <si>
    <t>自身或友方降低受到的神识伤害，持续120秒。一次性符箓，使用后消耗。</t>
  </si>
  <si>
    <t>定身符</t>
  </si>
  <si>
    <t>使一个敌人定身2秒，不能移动，仍可普攻、施法。一次性符箓，使用后消耗。</t>
  </si>
  <si>
    <t>缚藤符</t>
  </si>
  <si>
    <t>使小范围敌人定身2秒，不能移动，仍可普攻、施法。一次性符箓，使用后消耗。</t>
  </si>
  <si>
    <t>流沙符</t>
  </si>
  <si>
    <t>在目标地点形成半径220码的流沙区域，持续2秒；区域内敌人移动速度降低30，减速持续2秒。一次性符箓，使用后消耗。</t>
  </si>
  <si>
    <t>在目标地点形成半径220码的流沙区域，持续2秒；区域内敌人移动速度降低45，减速持续2秒。一次性符箓，使用后消耗。</t>
  </si>
  <si>
    <t>在目标地点形成半径220码的流沙区域，持续2秒；区域内敌人移动速度降低60，减速持续2秒。一次性符箓，使用后消耗。</t>
  </si>
  <si>
    <t>封窍符</t>
  </si>
  <si>
    <t>使一个敌人沉默2秒，仍可移动、普攻。一次性符箓，使用后消耗。</t>
  </si>
  <si>
    <t>巨力符</t>
  </si>
  <si>
    <t>提高自身或友方攻击上下限各10%，持续120秒。一次性符箓，使用后消耗。</t>
  </si>
  <si>
    <t>提高自身或友方攻击上下限各12.5%，持续120秒。一次性符箓，使用后消耗。</t>
  </si>
  <si>
    <t>提高自身或友方攻击上下限各15%，持续120秒。一次性符箓，使用后消耗。</t>
  </si>
  <si>
    <t>锐锋符</t>
  </si>
  <si>
    <t>自身获得15%无视物理防御，持续120秒。一次性符箓，使用后消耗。</t>
  </si>
  <si>
    <t>自身获得18.75%无视物理防御，持续120秒。一次性符箓，使用后消耗。</t>
  </si>
  <si>
    <t>自身获得22.5%无视物理防御，持续120秒。一次性符箓，使用后消耗。</t>
  </si>
  <si>
    <t>凝神符</t>
  </si>
  <si>
    <t>提高自身或友方命中8个百分点，持续120秒。一次性符箓，使用后消耗。</t>
  </si>
  <si>
    <t>提高自身或友方命中10个百分点，持续120秒。一次性符箓，使用后消耗。</t>
  </si>
  <si>
    <t>提高自身或友方命中12个百分点，持续120秒。一次性符箓，使用后消耗。</t>
  </si>
  <si>
    <t>激元符</t>
  </si>
  <si>
    <t>自身获得15%无视法术防御，持续120秒。一次性符箓，使用后消耗。</t>
  </si>
  <si>
    <t>自身获得18.75%无视法术防御，持续120秒。一次性符箓，使用后消耗。</t>
  </si>
  <si>
    <t>自身获得22.5%无视法术防御，持续120秒。一次性符箓，使用后消耗。</t>
  </si>
  <si>
    <t>回春符</t>
  </si>
  <si>
    <t>自身或友方每秒恢复84点生命，持续120秒。一次性符箓，使用后消耗。</t>
  </si>
  <si>
    <t>自身或友方每秒恢复126点生命，持续120秒。一次性符箓，使用后消耗。</t>
  </si>
  <si>
    <t>自身或友方每秒恢复176点生命，持续120秒。一次性符箓，使用后消耗。</t>
  </si>
  <si>
    <t>自身或友方每秒恢复328点生命，持续120秒。一次性符箓，使用后消耗。</t>
  </si>
  <si>
    <t>自身或友方每秒恢复492点生命，持续120秒。一次性符箓，使用后消耗。</t>
  </si>
  <si>
    <t>自身或友方每秒恢复688点生命，持续120秒。一次性符箓，使用后消耗。</t>
  </si>
  <si>
    <t>自身或友方每秒恢复1360点生命，持续120秒。一次性符箓，使用后消耗。</t>
  </si>
  <si>
    <t>自身或友方每秒恢复2040点生命，持续120秒。一次性符箓，使用后消耗。</t>
  </si>
  <si>
    <t>自身或友方每秒恢复2856点生命，持续120秒。一次性符箓，使用后消耗。</t>
  </si>
  <si>
    <t>自身或友方每秒恢复5760点生命，持续120秒。一次性符箓，使用后消耗。</t>
  </si>
  <si>
    <t>自身或友方每秒恢复8640点生命，持续120秒。一次性符箓，使用后消耗。</t>
  </si>
  <si>
    <t>自身或友方每秒恢复12096点生命，持续120秒。一次性符箓，使用后消耗。</t>
  </si>
  <si>
    <t>自身或友方每秒恢复24000点生命，持续120秒。一次性符箓，使用后消耗。</t>
  </si>
  <si>
    <t>自身或友方每秒恢复36000点生命，持续120秒。一次性符箓，使用后消耗。</t>
  </si>
  <si>
    <t>自身或友方每秒恢复50400点生命，持续120秒。一次性符箓，使用后消耗。</t>
  </si>
  <si>
    <t>自身或友方每秒恢复100000点生命，持续120秒。一次性符箓，使用后消耗。</t>
  </si>
  <si>
    <t>自身或友方每秒恢复150000点生命，持续120秒。一次性符箓，使用后消耗。</t>
  </si>
  <si>
    <t>自身或友方每秒恢复210000点生命，持续120秒。一次性符箓，使用后消耗。</t>
  </si>
  <si>
    <t>自身或友方每秒恢复416000点生命，持续120秒。一次性符箓，使用后消耗。</t>
  </si>
  <si>
    <t>自身或友方每秒恢复624000点生命，持续120秒。一次性符箓，使用后消耗。</t>
  </si>
  <si>
    <t>自身或友方每秒恢复873600点生命，持续120秒。一次性符箓，使用后消耗。</t>
  </si>
  <si>
    <t>回气符</t>
  </si>
  <si>
    <t>自身或友方每秒恢复16点灵力，持续120秒。一次性符箓，使用后消耗。</t>
  </si>
  <si>
    <t>自身或友方每秒恢复25点灵力，持续120秒。一次性符箓，使用后消耗。</t>
  </si>
  <si>
    <t>自身或友方每秒恢复35点灵力，持续120秒。一次性符箓，使用后消耗。</t>
  </si>
  <si>
    <t>自身或友方每秒恢复65点灵力，持续120秒。一次性符箓，使用后消耗。</t>
  </si>
  <si>
    <t>自身或友方每秒恢复98点灵力，持续120秒。一次性符箓，使用后消耗。</t>
  </si>
  <si>
    <t>自身或友方每秒恢复137点灵力，持续120秒。一次性符箓，使用后消耗。</t>
  </si>
  <si>
    <t>自身或友方每秒恢复272点灵力，持续120秒。一次性符箓，使用后消耗。</t>
  </si>
  <si>
    <t>自身或友方每秒恢复408点灵力，持续120秒。一次性符箓，使用后消耗。</t>
  </si>
  <si>
    <t>自身或友方每秒恢复571点灵力，持续120秒。一次性符箓，使用后消耗。</t>
  </si>
  <si>
    <t>自身或友方每秒恢复1152点灵力，持续120秒。一次性符箓，使用后消耗。</t>
  </si>
  <si>
    <t>自身或友方每秒恢复1728点灵力，持续120秒。一次性符箓，使用后消耗。</t>
  </si>
  <si>
    <t>自身或友方每秒恢复2419点灵力，持续120秒。一次性符箓，使用后消耗。</t>
  </si>
  <si>
    <t>自身或友方每秒恢复4800点灵力，持续120秒。一次性符箓，使用后消耗。</t>
  </si>
  <si>
    <t>自身或友方每秒恢复7200点灵力，持续120秒。一次性符箓，使用后消耗。</t>
  </si>
  <si>
    <t>自身或友方每秒恢复10080点灵力，持续120秒。一次性符箓，使用后消耗。</t>
  </si>
  <si>
    <t>自身或友方每秒恢复20000点灵力，持续120秒。一次性符箓，使用后消耗。</t>
  </si>
  <si>
    <t>自身或友方每秒恢复30000点灵力，持续120秒。一次性符箓，使用后消耗。</t>
  </si>
  <si>
    <t>自身或友方每秒恢复42000点灵力，持续120秒。一次性符箓，使用后消耗。</t>
  </si>
  <si>
    <t>自身或友方每秒恢复83200点灵力，持续120秒。一次性符箓，使用后消耗。</t>
  </si>
  <si>
    <t>自身或友方每秒恢复124800点灵力，持续120秒。一次性符箓，使用后消耗。</t>
  </si>
  <si>
    <t>自身或友方每秒恢复174720点灵力，持续120秒。一次性符箓，使用后消耗。</t>
  </si>
  <si>
    <t>清心符</t>
  </si>
  <si>
    <t>以50%概率净化自身或友方全部可被普通驱散移除的减益状态。仅判定一次。一次性符箓，使用后消耗。</t>
  </si>
  <si>
    <t>技能效果_驱散</t>
  </si>
  <si>
    <t>减益</t>
  </si>
  <si>
    <t>以62.5%概率净化自身或友方全部可被普通驱散移除的减益状态。仅判定一次。一次性符箓，使用后消耗。</t>
  </si>
  <si>
    <t>以75%概率净化自身或友方全部可被普通驱散移除的减益状态。仅判定一次。一次性符箓，使用后消耗。</t>
  </si>
  <si>
    <t>辟瘴符</t>
  </si>
  <si>
    <t>自身或友方提高战斗毒性伤害与减益抗性，持续120秒。一次性符箓，使用后消耗。</t>
  </si>
  <si>
    <t>神行符</t>
  </si>
  <si>
    <t>自身移动速度提高60，持续120秒。一次性符箓，使用后消耗。</t>
  </si>
  <si>
    <t>自身移动速度提高80，持续120秒。一次性符箓，使用后消耗。</t>
  </si>
  <si>
    <t>自身移动速度提高100，持续120秒。一次性符箓，使用后消耗。</t>
  </si>
  <si>
    <t>轻身符</t>
  </si>
  <si>
    <t>自身闪避提高10个百分点，持续120秒。一次性符箓，使用后消耗。</t>
  </si>
  <si>
    <t>自身闪避提高12.5个百分点，持续120秒。一次性符箓，使用后消耗。</t>
  </si>
  <si>
    <t>自身闪避提高15个百分点，持续120秒。一次性符箓，使用后消耗。</t>
  </si>
  <si>
    <t>缩地符</t>
  </si>
  <si>
    <t>向目标地点闪现最多400码；沿途遇墙停在障碍前最近可达点。一次性符箓，使用后消耗。</t>
  </si>
  <si>
    <t>闪现</t>
  </si>
  <si>
    <t>向目标地点闪现最多500码；沿途遇墙停在障碍前最近可达点。一次性符箓，使用后消耗。</t>
  </si>
  <si>
    <t>向目标地点闪现最多600码；沿途遇墙停在障碍前最近可达点。一次性符箓，使用后消耗。</t>
  </si>
  <si>
    <t>隐身符</t>
  </si>
  <si>
    <t>自身获得隐身，战斗中不可被未携带隐形侦测的敌人选取，角色显示半透明，持续120秒。一次性符箓，使用后消耗。</t>
  </si>
  <si>
    <t>敛息符</t>
  </si>
  <si>
    <t>怪物主动发现自己的距离缩减20%，持续120秒。不影响队友、既有追击及怪物受击还手。一次性符箓，使用后消耗。</t>
  </si>
  <si>
    <t>震音符</t>
  </si>
  <si>
    <t>向周围释放声波，对半径220码内敌人造成120点普通法术伤害，并向外击退160码。一次性符箓，使用后消耗。</t>
  </si>
  <si>
    <t>向周围释放声波，对半径220码内敌人造成180点普通法术伤害，并向外击退160码。一次性符箓，使用后消耗。</t>
  </si>
  <si>
    <t>向周围释放声波，对半径220码内敌人造成252点普通法术伤害，并向外击退160码。一次性符箓，使用后消耗。</t>
  </si>
  <si>
    <t>向周围释放声波，对半径220码内敌人造成576点普通法术伤害，并向外击退160码。一次性符箓，使用后消耗。</t>
  </si>
  <si>
    <t>向周围释放声波，对半径220码内敌人造成864点普通法术伤害，并向外击退160码。一次性符箓，使用后消耗。</t>
  </si>
  <si>
    <t>向周围释放声波，对半径220码内敌人造成1209点普通法术伤害，并向外击退160码。一次性符箓，使用后消耗。</t>
  </si>
  <si>
    <t>向周围释放声波，对半径220码内敌人造成2800点普通法术伤害，并向外击退160码。一次性符箓，使用后消耗。</t>
  </si>
  <si>
    <t>向周围释放声波，对半径220码内敌人造成4200点普通法术伤害，并向外击退160码。一次性符箓，使用后消耗。</t>
  </si>
  <si>
    <t>向周围释放声波，对半径220码内敌人造成5880点普通法术伤害，并向外击退160码。一次性符箓，使用后消耗。</t>
  </si>
  <si>
    <t>向周围释放声波，对半径220码内敌人造成12799点普通法术伤害，并向外击退160码。一次性符箓，使用后消耗。</t>
  </si>
  <si>
    <t>向周围释放声波，对半径220码内敌人造成19199点普通法术伤害，并向外击退160码。一次性符箓，使用后消耗。</t>
  </si>
  <si>
    <t>向周围释放声波，对半径220码内敌人造成26879点普通法术伤害，并向外击退160码。一次性符箓，使用后消耗。</t>
  </si>
  <si>
    <t>向周围释放声波，对半径220码内敌人造成60799点普通法术伤害，并向外击退160码。一次性符箓，使用后消耗。</t>
  </si>
  <si>
    <t>向周围释放声波，对半径220码内敌人造成91199点普通法术伤害，并向外击退160码。一次性符箓，使用后消耗。</t>
  </si>
  <si>
    <t>向周围释放声波，对半径220码内敌人造成127679点普通法术伤害，并向外击退160码。一次性符箓，使用后消耗。</t>
  </si>
  <si>
    <t>向周围释放声波，对半径220码内敌人造成272000点普通法术伤害，并向外击退160码。一次性符箓，使用后消耗。</t>
  </si>
  <si>
    <t>向周围释放声波，对半径220码内敌人造成408000点普通法术伤害，并向外击退160码。一次性符箓，使用后消耗。</t>
  </si>
  <si>
    <t>向周围释放声波，对半径220码内敌人造成571200点普通法术伤害，并向外击退160码。一次性符箓，使用后消耗。</t>
  </si>
  <si>
    <t>向周围释放声波，对半径220码内敌人造成1200000点普通法术伤害，并向外击退160码。一次性符箓，使用后消耗。</t>
  </si>
  <si>
    <t>向周围释放声波，对半径220码内敌人造成1800000点普通法术伤害，并向外击退160码。一次性符箓，使用后消耗。</t>
  </si>
  <si>
    <t>向周围释放声波，对半径220码内敌人造成2520000点普通法术伤害，并向外击退160码。一次性符箓，使用后消耗。</t>
  </si>
  <si>
    <t>障眼符</t>
  </si>
  <si>
    <t>降低敌人命中8个百分点，持续120秒。一次性符箓，使用后消耗。</t>
  </si>
  <si>
    <t>降低敌人命中10个百分点，持续120秒。一次性符箓，使用后消耗。</t>
  </si>
  <si>
    <t>降低敌人命中12个百分点，持续120秒。一次性符箓，使用后消耗。</t>
  </si>
  <si>
    <t>破妄符</t>
  </si>
  <si>
    <t>自身获得隐形侦测，可选取隐身怪物，持续120秒；其他不可选限制仍生效。一次性符箓，使用后消耗。</t>
  </si>
  <si>
    <t>照夜符</t>
  </si>
  <si>
    <t>获得一个跟随自身的光照点，持续120秒。一次性符箓，使用后消耗。</t>
  </si>
  <si>
    <t>寻踪符</t>
  </si>
  <si>
    <t>传送到当前场景最近一只精英或首领附近的安全落点。无可用目标时不能使用。一次性符箓，使用后消耗。</t>
  </si>
  <si>
    <t>技能效果_寻踪传送</t>
  </si>
  <si>
    <t>传音符</t>
  </si>
  <si>
    <t>打开NPC交易面板。待NPC交易系统完成后开放。一次性符箓，使用后消耗。</t>
  </si>
  <si>
    <t>指路符</t>
  </si>
  <si>
    <t>在小地图上显示当前场景精英与首领的位置，持续120秒。一次性符箓，使用后消耗。</t>
  </si>
  <si>
    <t>技能效果_精英标记</t>
  </si>
  <si>
    <t>震慑符</t>
  </si>
  <si>
    <t>使一个敌人恐惧2秒，随机逃窜，不能普攻和施法。一次性符箓，使用后消耗。</t>
  </si>
  <si>
    <t>挪移符</t>
  </si>
  <si>
    <t>在当前场景内随机传送到1200码内的一个安全位置。一次性符箓，使用后消耗。</t>
  </si>
  <si>
    <t>技能效果_随机挪移</t>
  </si>
  <si>
    <t>替身符</t>
  </si>
  <si>
    <t>120秒内受到下一次暴击时，取消该次全部暴击伤害，并消耗此状态。一次性符箓，使用后消耗。</t>
  </si>
  <si>
    <t>问心符</t>
  </si>
  <si>
    <t>降低敌人物理攻击、法术攻击上下限各10%，持续120秒。一次性符箓，使用后消耗。</t>
  </si>
  <si>
    <t>降低敌人物理攻击、法术攻击上下限各12.5%，持续120秒。一次性符箓，使用后消耗。</t>
  </si>
  <si>
    <t>降低敌人物理攻击、法术攻击上下限各15%，持续120秒。一次性符箓，使用后消耗。</t>
  </si>
  <si>
    <t>火弹符·命中</t>
  </si>
  <si>
    <t>符箓／调用子技能</t>
  </si>
  <si>
    <t>火云符·灼烧</t>
  </si>
  <si>
    <t>冰锥符·命中</t>
  </si>
  <si>
    <t>流沙符·减速结算</t>
  </si>
  <si>
    <t>level</t>
  </si>
  <si>
    <t>show_time</t>
  </si>
  <si>
    <t>time_override</t>
  </si>
  <si>
    <t>pile_type</t>
  </si>
  <si>
    <t>pile_max</t>
  </si>
  <si>
    <t>display_position</t>
  </si>
  <si>
    <t>effect_path</t>
  </si>
  <si>
    <t>binding_position</t>
  </si>
  <si>
    <t>category</t>
  </si>
  <si>
    <t>dispel_level</t>
  </si>
  <si>
    <t>effects</t>
  </si>
  <si>
    <t>icon_name</t>
  </si>
  <si>
    <t>tag</t>
  </si>
  <si>
    <t>dot_coefficient</t>
  </si>
  <si>
    <t>dot_flat</t>
  </si>
  <si>
    <t>dot_can_crit</t>
  </si>
  <si>
    <t>dot_crit</t>
  </si>
  <si>
    <t>hot_coefficient</t>
  </si>
  <si>
    <t>hot_flat</t>
  </si>
  <si>
    <t>hot_can_crit</t>
  </si>
  <si>
    <t>hot_crit</t>
  </si>
  <si>
    <t>attr_key</t>
  </si>
  <si>
    <t>attr_value</t>
  </si>
  <si>
    <t>sub_skill_id</t>
  </si>
  <si>
    <t>per_target_interval_ms</t>
  </si>
  <si>
    <t>shield_coefficient</t>
  </si>
  <si>
    <t>shield_flat</t>
  </si>
  <si>
    <t>trigger_condition</t>
  </si>
  <si>
    <t>trigger_param</t>
  </si>
  <si>
    <t>trigger_sub_skill_id</t>
  </si>
  <si>
    <t>BuffTarget</t>
  </si>
  <si>
    <t>BuffTimeOverrideType</t>
  </si>
  <si>
    <t>BuffOverrideType</t>
  </si>
  <si>
    <t>BuffBindPosition</t>
  </si>
  <si>
    <t>BuffCategory</t>
  </si>
  <si>
    <t>array,BuffEffect</t>
  </si>
  <si>
    <t>状态ID</t>
  </si>
  <si>
    <t>状态显示名</t>
  </si>
  <si>
    <t>编号内部名</t>
  </si>
  <si>
    <t>状态适用目标类型（不导出：程序不读，只供策划分类）
记录所属对象类别：角色身上填 角色状态，怪物、宠物等填 怪物状态；不限制施加对象</t>
  </si>
  <si>
    <t>状态等级</t>
  </si>
  <si>
    <t>状态描述文本</t>
  </si>
  <si>
    <t>识别ID</t>
  </si>
  <si>
    <t>显示剩余时间</t>
  </si>
  <si>
    <t>时间覆盖类型</t>
  </si>
  <si>
    <t>层数叠加类型</t>
  </si>
  <si>
    <t>最大叠加层数</t>
  </si>
  <si>
    <t>持续时间(毫秒)</t>
  </si>
  <si>
    <t>作用间隔(毫秒)</t>
  </si>
  <si>
    <t>图标显示位置</t>
  </si>
  <si>
    <t>状态图标ID</t>
  </si>
  <si>
    <t>状态特效路径</t>
  </si>
  <si>
    <t>特效绑定位置</t>
  </si>
  <si>
    <t>Buff分类</t>
  </si>
  <si>
    <t>驱散级别
0=不可驱散（剧情、BOSS 机制状态），1=普通驱散可驱，2=需强驱散；驱散强度≥本值才驱得掉</t>
  </si>
  <si>
    <t>效果1·【控制】控制类型</t>
  </si>
  <si>
    <t>效果1·【持续伤害】伤害类型</t>
  </si>
  <si>
    <t>效果1·【持续伤害】万分比伤害系数</t>
  </si>
  <si>
    <t>效果1·【持续伤害】固定伤害数值</t>
  </si>
  <si>
    <t>效果1·【持续伤害】是否允许暴击：持续伤害不暴击，填 FALSE</t>
  </si>
  <si>
    <t>效果1·【持续伤害】暴击参数：填 0</t>
  </si>
  <si>
    <t>效果1·【持续治疗】治疗类型</t>
  </si>
  <si>
    <t>效果1·【持续治疗】治疗万分比系数</t>
  </si>
  <si>
    <t>效果1·【持续治疗】固定治疗值</t>
  </si>
  <si>
    <t>效果1·【持续治疗】是否允许暴击：持续治疗不暴击，填 FALSE</t>
  </si>
  <si>
    <t>效果1·【持续治疗】暴击参数：填 0</t>
  </si>
  <si>
    <t>效果1·【属性修正】修正属性类型</t>
  </si>
  <si>
    <t>效果1·【属性修正】修正属性值</t>
  </si>
  <si>
    <t>效果1·【光环】光环释放的技能ID（按状态作用间隔释放）</t>
  </si>
  <si>
    <t>效果1·【光环】同一目标再触发间隔(毫秒)：0=每跳都打；正数=同一目标至少隔这么久再打；-1=同一目标只生效一次（火蛇/火墙/地刺填 -1）</t>
  </si>
  <si>
    <t>效果1·【护盾】万分比系数：基数取携带者的生命上限</t>
  </si>
  <si>
    <t>效果1·【护盾】固定护盾值</t>
  </si>
  <si>
    <t>效果1·【触发器】触发条件</t>
  </si>
  <si>
    <t>效果1·【触发器】条件参数（万分比）：只有生命低于阈值这一档读它，其余填 0</t>
  </si>
  <si>
    <t>效果1·【触发器】条件满足后施放的子技能ID（效果列表全在子技能里）</t>
  </si>
  <si>
    <t>效果2·【控制】控制类型</t>
  </si>
  <si>
    <t>效果2·【持续伤害】伤害类型</t>
  </si>
  <si>
    <t>效果2·【持续伤害】万分比伤害系数</t>
  </si>
  <si>
    <t>效果2·【持续伤害】固定伤害数值</t>
  </si>
  <si>
    <t>效果2·【持续伤害】是否允许暴击：持续伤害不暴击，填 FALSE</t>
  </si>
  <si>
    <t>效果2·【持续伤害】暴击参数：填 0</t>
  </si>
  <si>
    <t>效果2·【持续治疗】治疗类型</t>
  </si>
  <si>
    <t>效果2·【持续治疗】治疗万分比系数</t>
  </si>
  <si>
    <t>效果2·【持续治疗】固定治疗值</t>
  </si>
  <si>
    <t>效果2·【持续治疗】是否允许暴击：持续治疗不暴击，填 FALSE</t>
  </si>
  <si>
    <t>效果2·【持续治疗】暴击参数：填 0</t>
  </si>
  <si>
    <t>效果2·【属性修正】修正属性类型</t>
  </si>
  <si>
    <t>效果2·【属性修正】修正属性值</t>
  </si>
  <si>
    <t>效果2·【光环】光环释放的技能ID（按状态作用间隔释放）</t>
  </si>
  <si>
    <t>效果2·【光环】同一目标再触发间隔(毫秒)：0=每跳都打；正数=同一目标至少隔这么久再打；-1=同一目标只生效一次（火蛇/火墙/地刺填 -1）</t>
  </si>
  <si>
    <t>效果2·【护盾】万分比系数：基数取携带者的生命上限</t>
  </si>
  <si>
    <t>效果2·【护盾】固定护盾值</t>
  </si>
  <si>
    <t>效果2·【触发器】触发条件</t>
  </si>
  <si>
    <t>效果2·【触发器】条件参数（万分比）：只有生命低于阈值这一档读它，其余填 0</t>
  </si>
  <si>
    <t>效果2·【触发器】条件满足后施放的子技能ID（效果列表全在子技能里）</t>
  </si>
  <si>
    <t>效果3·【控制】控制类型</t>
  </si>
  <si>
    <t>效果3·【持续伤害】伤害类型</t>
  </si>
  <si>
    <t>效果3·【持续伤害】万分比伤害系数</t>
  </si>
  <si>
    <t>效果3·【持续伤害】固定伤害数值</t>
  </si>
  <si>
    <t>效果3·【持续伤害】是否允许暴击：持续伤害不暴击，填 FALSE</t>
  </si>
  <si>
    <t>效果3·【持续伤害】暴击参数：填 0</t>
  </si>
  <si>
    <t>效果3·【持续治疗】治疗类型</t>
  </si>
  <si>
    <t>效果3·【持续治疗】治疗万分比系数</t>
  </si>
  <si>
    <t>效果3·【持续治疗】固定治疗值</t>
  </si>
  <si>
    <t>效果3·【持续治疗】是否允许暴击：持续治疗不暴击，填 FALSE</t>
  </si>
  <si>
    <t>效果3·【持续治疗】暴击参数：填 0</t>
  </si>
  <si>
    <t>效果3·【属性修正】修正属性类型</t>
  </si>
  <si>
    <t>效果3·【属性修正】修正属性值</t>
  </si>
  <si>
    <t>效果3·【光环】光环释放的技能ID（按状态作用间隔释放）</t>
  </si>
  <si>
    <t>效果3·【光环】同一目标再触发间隔(毫秒)：0=每跳都打；正数=同一目标至少隔这么久再打；-1=同一目标只生效一次（火蛇/火墙/地刺填 -1）</t>
  </si>
  <si>
    <t>效果3·【护盾】万分比系数：基数取携带者的生命上限</t>
  </si>
  <si>
    <t>效果3·【护盾】固定护盾值</t>
  </si>
  <si>
    <t>效果3·【触发器】触发条件</t>
  </si>
  <si>
    <t>效果3·【触发器】条件参数（万分比）：只有生命低于阈值这一档读它，其余填 0</t>
  </si>
  <si>
    <t>效果3·【触发器】条件满足后施放的子技能ID（效果列表全在子技能里）</t>
  </si>
  <si>
    <t>状态编号族序号（不导出）</t>
  </si>
  <si>
    <t>状态图标资源名称</t>
  </si>
  <si>
    <t>眩晕</t>
  </si>
  <si>
    <t>角色状态</t>
  </si>
  <si>
    <t>眩晕(无法行动)2秒</t>
  </si>
  <si>
    <t>覆盖</t>
  </si>
  <si>
    <t>原点</t>
  </si>
  <si>
    <t>状态效果_控制</t>
  </si>
  <si>
    <t>石化</t>
  </si>
  <si>
    <t>石化(无法行动)2秒</t>
  </si>
  <si>
    <t>冰冻</t>
  </si>
  <si>
    <t>目标被冰冻定身</t>
  </si>
  <si>
    <t>虚弱</t>
  </si>
  <si>
    <t>敌方伤害减免减20%，持续10秒</t>
  </si>
  <si>
    <t>状态效果_属性修正</t>
  </si>
  <si>
    <t>伤害减免增幅</t>
  </si>
  <si>
    <t>中毒</t>
  </si>
  <si>
    <t>中毒状态，持续减少血量</t>
  </si>
  <si>
    <t>状态效果_持续伤害</t>
  </si>
  <si>
    <t>周期性恢复生命。</t>
  </si>
  <si>
    <t>增益</t>
  </si>
  <si>
    <t>状态效果_持续治疗</t>
  </si>
  <si>
    <t>受到定魄术约束，暂时无法行动。</t>
  </si>
  <si>
    <t>经脉被寒霜封锁，暂时陷入冰冻。</t>
  </si>
  <si>
    <t>物理攻击上下限提高。</t>
  </si>
  <si>
    <t>攻击下限增幅</t>
  </si>
  <si>
    <t>攻击上限增幅</t>
  </si>
  <si>
    <t>法术攻击上下限提高。</t>
  </si>
  <si>
    <t>法力下限增幅</t>
  </si>
  <si>
    <t>法力上限增幅</t>
  </si>
  <si>
    <t>物理防御上下限降低。</t>
  </si>
  <si>
    <t>物防下限增幅</t>
  </si>
  <si>
    <t>物防上限增幅</t>
  </si>
  <si>
    <t>法术防御上下限降低。</t>
  </si>
  <si>
    <t>法防下限增幅</t>
  </si>
  <si>
    <t>法防上限增幅</t>
  </si>
  <si>
    <t>余烬侵入经脉，周期性受到法术伤害。</t>
  </si>
  <si>
    <t>维持离焰光环，周期性灼伤附近敌人。</t>
  </si>
  <si>
    <t>状态效果_光环</t>
  </si>
  <si>
    <t>玄霜蚀法·光环</t>
  </si>
  <si>
    <t>维持玄霜光环，周期性向附近敌人施加法防减益。</t>
  </si>
  <si>
    <t>玄霜蚀法·法防减益</t>
  </si>
  <si>
    <t>维持坤岳辟界阵纹，周期性推开附近敌人。</t>
  </si>
  <si>
    <t>攻击速度</t>
  </si>
  <si>
    <t>【开发试配】只供装备器法联调；数值与名称可替换。</t>
  </si>
  <si>
    <t>equip_trial_1</t>
  </si>
  <si>
    <t>施法速度</t>
  </si>
  <si>
    <t>equip_trial_2</t>
  </si>
  <si>
    <t>暴击率</t>
  </si>
  <si>
    <t>equip_trial_3</t>
  </si>
  <si>
    <t>移动速度</t>
  </si>
  <si>
    <t>equip_trial_4</t>
  </si>
  <si>
    <t>闪避</t>
  </si>
  <si>
    <t>equip_trial_5</t>
  </si>
  <si>
    <t>equip_trial_6</t>
  </si>
  <si>
    <t>equip_trial_7</t>
  </si>
  <si>
    <t>equip_trial_8</t>
  </si>
  <si>
    <t>equip_trial_9</t>
  </si>
  <si>
    <t>免暴击率</t>
  </si>
  <si>
    <t>equip_trial_10</t>
  </si>
  <si>
    <t>equip_trial_11</t>
  </si>
  <si>
    <t>暴击伤害加成</t>
  </si>
  <si>
    <t>equip_trial_12</t>
  </si>
  <si>
    <t>受击回血</t>
  </si>
  <si>
    <t>equip_trial_13</t>
  </si>
  <si>
    <t>每秒回灵</t>
  </si>
  <si>
    <t>equip_trial_14</t>
  </si>
  <si>
    <t>金行增幅</t>
  </si>
  <si>
    <t>equip_trial_15</t>
  </si>
  <si>
    <t>木行增幅</t>
  </si>
  <si>
    <t>equip_trial_16</t>
  </si>
  <si>
    <t>水行增幅</t>
  </si>
  <si>
    <t>equip_trial_17</t>
  </si>
  <si>
    <t>火行增幅</t>
  </si>
  <si>
    <t>equip_trial_18</t>
  </si>
  <si>
    <t>土行增幅</t>
  </si>
  <si>
    <t>equip_trial_19</t>
  </si>
  <si>
    <t>攻击下限增幅+500、攻击上限增幅+500</t>
  </si>
  <si>
    <t>生命值增幅+500</t>
  </si>
  <si>
    <t>生命值增幅</t>
  </si>
  <si>
    <t>法力下限增幅+500、法力上限增幅+500</t>
  </si>
  <si>
    <t>获得生命上限3%的护盾，持续3秒。</t>
  </si>
  <si>
    <t>状态效果_护盾</t>
  </si>
  <si>
    <t>灼烧3秒，每秒按施加者攻击下限快照的10%结算魔法伤害。</t>
  </si>
  <si>
    <t>6秒内每2秒恢复目标生命上限2%，共3跳。</t>
  </si>
  <si>
    <t>真意·护元</t>
  </si>
  <si>
    <t>获得目标生命上限3%的护盾，持续3秒。</t>
  </si>
  <si>
    <t>真意·护游</t>
  </si>
  <si>
    <t>获得目标生命上限3%的护盾，持续2秒。</t>
  </si>
  <si>
    <t>真意·寒蚀</t>
  </si>
  <si>
    <t>天序化元经·功法</t>
  </si>
  <si>
    <t>基础转化值+1</t>
  </si>
  <si>
    <t>基础转化值</t>
  </si>
  <si>
    <t>基础转化值+2</t>
  </si>
  <si>
    <t>基础转化值+3</t>
  </si>
  <si>
    <t>基础转化值+4</t>
  </si>
  <si>
    <t>基础转化值+5</t>
  </si>
  <si>
    <t>基础转化值+6</t>
  </si>
  <si>
    <t>基础转化值+7</t>
  </si>
  <si>
    <t>基础转化值+8</t>
  </si>
  <si>
    <t>基础转化值+9</t>
  </si>
  <si>
    <t>基础转化值+10</t>
  </si>
  <si>
    <t>周天转灵功·功法</t>
  </si>
  <si>
    <t>转化值增幅+200</t>
  </si>
  <si>
    <t>转化值增幅</t>
  </si>
  <si>
    <t>转化值增幅+400</t>
  </si>
  <si>
    <t>转化值增幅+600</t>
  </si>
  <si>
    <t>转化值增幅+800</t>
  </si>
  <si>
    <t>转化值增幅+1000</t>
  </si>
  <si>
    <t>转化值增幅+1200</t>
  </si>
  <si>
    <t>转化值增幅+1400</t>
  </si>
  <si>
    <t>转化值增幅+1600</t>
  </si>
  <si>
    <t>转化值增幅+1800</t>
  </si>
  <si>
    <t>转化值增幅+2000</t>
  </si>
  <si>
    <t>九息纳灵功·功法</t>
  </si>
  <si>
    <t>每时辰灵气吸收+5</t>
  </si>
  <si>
    <t>每时辰灵气吸收</t>
  </si>
  <si>
    <t>每时辰灵气吸收+10</t>
  </si>
  <si>
    <t>每时辰灵气吸收+15</t>
  </si>
  <si>
    <t>每时辰灵气吸收+20</t>
  </si>
  <si>
    <t>每时辰灵气吸收+25</t>
  </si>
  <si>
    <t>每时辰灵气吸收+30</t>
  </si>
  <si>
    <t>每时辰灵气吸收+35</t>
  </si>
  <si>
    <t>每时辰灵气吸收+40</t>
  </si>
  <si>
    <t>每时辰灵气吸收+45</t>
  </si>
  <si>
    <t>每时辰灵气吸收+50</t>
  </si>
  <si>
    <t>归元锁基篇·功法</t>
  </si>
  <si>
    <t>额外转化值+1</t>
  </si>
  <si>
    <t>额外转化值</t>
  </si>
  <si>
    <t>额外转化值+2</t>
  </si>
  <si>
    <t>额外转化值+3</t>
  </si>
  <si>
    <t>额外转化值+4</t>
  </si>
  <si>
    <t>额外转化值+5</t>
  </si>
  <si>
    <t>额外转化值+6</t>
  </si>
  <si>
    <t>额外转化值+7</t>
  </si>
  <si>
    <t>额外转化值+8</t>
  </si>
  <si>
    <t>额外转化值+9</t>
  </si>
  <si>
    <t>额外转化值+10</t>
  </si>
  <si>
    <t>太虚演化篇·功法</t>
  </si>
  <si>
    <t>转化值增幅+100</t>
  </si>
  <si>
    <t>转化值增幅+300</t>
  </si>
  <si>
    <t>转化值增幅+500</t>
  </si>
  <si>
    <t>转化值增幅+700</t>
  </si>
  <si>
    <t>转化值增幅+900</t>
  </si>
  <si>
    <t>抱一守真经·功法</t>
  </si>
  <si>
    <t>额外基础修为+2</t>
  </si>
  <si>
    <t>额外基础修为</t>
  </si>
  <si>
    <t>额外基础修为+4</t>
  </si>
  <si>
    <t>额外基础修为+6</t>
  </si>
  <si>
    <t>额外基础修为+8</t>
  </si>
  <si>
    <t>额外基础修为+10</t>
  </si>
  <si>
    <t>额外基础修为+12</t>
  </si>
  <si>
    <t>额外基础修为+14</t>
  </si>
  <si>
    <t>额外基础修为+16</t>
  </si>
  <si>
    <t>额外基础修为+18</t>
  </si>
  <si>
    <t>额外基础修为+20</t>
  </si>
  <si>
    <t>破妄观微篇·功法</t>
  </si>
  <si>
    <t>神识+1；暴击率+50</t>
  </si>
  <si>
    <t>神识+2；暴击率+100</t>
  </si>
  <si>
    <t>神识+3；暴击率+150</t>
  </si>
  <si>
    <t>神识+4；暴击率+200</t>
  </si>
  <si>
    <t>神识+5；暴击率+250</t>
  </si>
  <si>
    <t>神识+6；暴击率+300</t>
  </si>
  <si>
    <t>神识+7；暴击率+350</t>
  </si>
  <si>
    <t>神识+8；暴击率+400</t>
  </si>
  <si>
    <t>神识+9；暴击率+450</t>
  </si>
  <si>
    <t>神识+10；暴击率+500</t>
  </si>
  <si>
    <t>百战砺真功·功法</t>
  </si>
  <si>
    <t>法术威力+100</t>
  </si>
  <si>
    <t>法术威力</t>
  </si>
  <si>
    <t>法术威力+200</t>
  </si>
  <si>
    <t>法术威力+300</t>
  </si>
  <si>
    <t>法术威力+400</t>
  </si>
  <si>
    <t>法术威力+500</t>
  </si>
  <si>
    <t>法术威力+600</t>
  </si>
  <si>
    <t>法术威力+700</t>
  </si>
  <si>
    <t>法术威力+800</t>
  </si>
  <si>
    <t>法术威力+900</t>
  </si>
  <si>
    <t>法术威力+1000</t>
  </si>
  <si>
    <t>太白庚金经·功法</t>
  </si>
  <si>
    <t>金行增幅+100</t>
  </si>
  <si>
    <t>金行增幅+200</t>
  </si>
  <si>
    <t>金行增幅+300</t>
  </si>
  <si>
    <t>金行增幅+400</t>
  </si>
  <si>
    <t>金行增幅+500</t>
  </si>
  <si>
    <t>金行增幅+600</t>
  </si>
  <si>
    <t>金行增幅+700</t>
  </si>
  <si>
    <t>金行增幅+800</t>
  </si>
  <si>
    <t>金行增幅+900</t>
  </si>
  <si>
    <t>金行增幅+1000</t>
  </si>
  <si>
    <t>青木荣枯经·功法</t>
  </si>
  <si>
    <t>木行增幅+100</t>
  </si>
  <si>
    <t>木行增幅+200</t>
  </si>
  <si>
    <t>木行增幅+300</t>
  </si>
  <si>
    <t>木行增幅+400</t>
  </si>
  <si>
    <t>木行增幅+500</t>
  </si>
  <si>
    <t>木行增幅+600</t>
  </si>
  <si>
    <t>木行增幅+700</t>
  </si>
  <si>
    <t>木行增幅+800</t>
  </si>
  <si>
    <t>木行增幅+900</t>
  </si>
  <si>
    <t>木行增幅+1000</t>
  </si>
  <si>
    <t>沧溟叠浪篇·功法</t>
  </si>
  <si>
    <t>水行增幅+100</t>
  </si>
  <si>
    <t>水行增幅+200</t>
  </si>
  <si>
    <t>水行增幅+300</t>
  </si>
  <si>
    <t>水行增幅+400</t>
  </si>
  <si>
    <t>水行增幅+500</t>
  </si>
  <si>
    <t>水行增幅+600</t>
  </si>
  <si>
    <t>水行增幅+700</t>
  </si>
  <si>
    <t>水行增幅+800</t>
  </si>
  <si>
    <t>水行增幅+900</t>
  </si>
  <si>
    <t>水行增幅+1000</t>
  </si>
  <si>
    <t>离火升频诀·功法</t>
  </si>
  <si>
    <t>火行增幅+100</t>
  </si>
  <si>
    <t>火行增幅+200</t>
  </si>
  <si>
    <t>火行增幅+300</t>
  </si>
  <si>
    <t>火行增幅+400</t>
  </si>
  <si>
    <t>火行增幅+500</t>
  </si>
  <si>
    <t>火行增幅+600</t>
  </si>
  <si>
    <t>火行增幅+700</t>
  </si>
  <si>
    <t>火行增幅+800</t>
  </si>
  <si>
    <t>火行增幅+900</t>
  </si>
  <si>
    <t>火行增幅+1000</t>
  </si>
  <si>
    <t>玄岳镇元功·功法</t>
  </si>
  <si>
    <t>土行增幅+100</t>
  </si>
  <si>
    <t>土行增幅+200</t>
  </si>
  <si>
    <t>土行增幅+300</t>
  </si>
  <si>
    <t>土行增幅+400</t>
  </si>
  <si>
    <t>土行增幅+500</t>
  </si>
  <si>
    <t>土行增幅+600</t>
  </si>
  <si>
    <t>土行增幅+700</t>
  </si>
  <si>
    <t>土行增幅+800</t>
  </si>
  <si>
    <t>土行增幅+900</t>
  </si>
  <si>
    <t>土行增幅+1000</t>
  </si>
  <si>
    <t>五行生克经·功法</t>
  </si>
  <si>
    <t>金行增幅+50；木行增幅+50；水行增幅+50</t>
  </si>
  <si>
    <t>火行增幅+50；土行增幅+50</t>
  </si>
  <si>
    <t>金行增幅+100；木行增幅+100；水行增幅+100</t>
  </si>
  <si>
    <t>火行增幅+100；土行增幅+100</t>
  </si>
  <si>
    <t>金行增幅+150；木行增幅+150；水行增幅+150</t>
  </si>
  <si>
    <t>火行增幅+150；土行增幅+150</t>
  </si>
  <si>
    <t>金行增幅+200；木行增幅+200；水行增幅+200</t>
  </si>
  <si>
    <t>火行增幅+200；土行增幅+200</t>
  </si>
  <si>
    <t>金行增幅+250；木行增幅+250；水行增幅+250</t>
  </si>
  <si>
    <t>火行增幅+250；土行增幅+250</t>
  </si>
  <si>
    <t>金行增幅+300；木行增幅+300；水行增幅+300</t>
  </si>
  <si>
    <t>火行增幅+300；土行增幅+300</t>
  </si>
  <si>
    <t>金行增幅+350；木行增幅+350；水行增幅+350</t>
  </si>
  <si>
    <t>火行增幅+350；土行增幅+350</t>
  </si>
  <si>
    <t>金行增幅+400；木行增幅+400；水行增幅+400</t>
  </si>
  <si>
    <t>火行增幅+400；土行增幅+400</t>
  </si>
  <si>
    <t>金行增幅+450；木行增幅+450；水行增幅+450</t>
  </si>
  <si>
    <t>火行增幅+450；土行增幅+450</t>
  </si>
  <si>
    <t>金行增幅+500；木行增幅+500；水行增幅+500</t>
  </si>
  <si>
    <t>火行增幅+500；土行增幅+500</t>
  </si>
  <si>
    <t>灵木图腾光环</t>
  </si>
  <si>
    <t>烈焰地火光环</t>
  </si>
  <si>
    <t>赤炎火蛇光环</t>
  </si>
  <si>
    <t>赤炎火蛇</t>
  </si>
  <si>
    <t>法宝护伞</t>
  </si>
  <si>
    <t>为法宝自身提供生命上限6%的护盾，持续4秒；由来源决定主体，不能默认施给主人。</t>
  </si>
  <si>
    <t>炼气·法宝护伞</t>
  </si>
  <si>
    <t>法宝灵珠</t>
  </si>
  <si>
    <t>法宝自身6秒内每2秒回复2%生命上限，共3跳。</t>
  </si>
  <si>
    <t>炼气·法宝灵珠</t>
  </si>
  <si>
    <t>筑基·法宝护伞</t>
  </si>
  <si>
    <t>筑基·法宝灵珠</t>
  </si>
  <si>
    <t>金丹·法宝护伞</t>
  </si>
  <si>
    <t>金丹·法宝灵珠</t>
  </si>
  <si>
    <t>元婴·法宝护伞</t>
  </si>
  <si>
    <t>元婴·法宝灵珠</t>
  </si>
  <si>
    <t>化神·法宝护伞</t>
  </si>
  <si>
    <t>化神·法宝灵珠</t>
  </si>
  <si>
    <t>炼虚·法宝护伞</t>
  </si>
  <si>
    <t>炼虚·法宝灵珠</t>
  </si>
  <si>
    <t>合体·法宝护伞</t>
  </si>
  <si>
    <t>合体·法宝灵珠</t>
  </si>
  <si>
    <t>大乘·法宝护伞</t>
  </si>
  <si>
    <t>大乘·法宝灵珠</t>
  </si>
  <si>
    <t>缚索·束缚</t>
  </si>
  <si>
    <t>禁锢</t>
  </si>
  <si>
    <t>法宝·余毒</t>
  </si>
  <si>
    <t>法宝·裂伤</t>
  </si>
  <si>
    <t>法宝·迟滞</t>
  </si>
  <si>
    <t>法宝·缄言</t>
  </si>
  <si>
    <t>沉默</t>
  </si>
  <si>
    <t>火云符·区域</t>
  </si>
  <si>
    <t>固定火云区域每秒对半径220码内敌人造成30点法术伤害，持续120秒。</t>
  </si>
  <si>
    <t>有限叠加</t>
  </si>
  <si>
    <t>中性</t>
  </si>
  <si>
    <t>固定火云区域每秒对半径220码内敌人造成45点法术伤害，持续120秒。</t>
  </si>
  <si>
    <t>固定火云区域每秒对半径220码内敌人造成63点法术伤害，持续120秒。</t>
  </si>
  <si>
    <t>固定火云区域每秒对半径220码内敌人造成144点法术伤害，持续120秒。</t>
  </si>
  <si>
    <t>固定火云区域每秒对半径220码内敌人造成216点法术伤害，持续120秒。</t>
  </si>
  <si>
    <t>固定火云区域每秒对半径220码内敌人造成302点法术伤害，持续120秒。</t>
  </si>
  <si>
    <t>固定火云区域每秒对半径220码内敌人造成700点法术伤害，持续120秒。</t>
  </si>
  <si>
    <t>固定火云区域每秒对半径220码内敌人造成1050点法术伤害，持续120秒。</t>
  </si>
  <si>
    <t>固定火云区域每秒对半径220码内敌人造成1470点法术伤害，持续120秒。</t>
  </si>
  <si>
    <t>固定火云区域每秒对半径220码内敌人造成3199点法术伤害，持续120秒。</t>
  </si>
  <si>
    <t>固定火云区域每秒对半径220码内敌人造成4799点法术伤害，持续120秒。</t>
  </si>
  <si>
    <t>固定火云区域每秒对半径220码内敌人造成6719点法术伤害，持续120秒。</t>
  </si>
  <si>
    <t>固定火云区域每秒对半径220码内敌人造成15199点法术伤害，持续120秒。</t>
  </si>
  <si>
    <t>固定火云区域每秒对半径220码内敌人造成22799点法术伤害，持续120秒。</t>
  </si>
  <si>
    <t>固定火云区域每秒对半径220码内敌人造成31919点法术伤害，持续120秒。</t>
  </si>
  <si>
    <t>固定火云区域每秒对半径220码内敌人造成68000点法术伤害，持续120秒。</t>
  </si>
  <si>
    <t>固定火云区域每秒对半径220码内敌人造成102000点法术伤害，持续120秒。</t>
  </si>
  <si>
    <t>固定火云区域每秒对半径220码内敌人造成142800点法术伤害，持续120秒。</t>
  </si>
  <si>
    <t>固定火云区域每秒对半径220码内敌人造成300000点法术伤害，持续120秒。</t>
  </si>
  <si>
    <t>固定火云区域每秒对半径220码内敌人造成450000点法术伤害，持续120秒。</t>
  </si>
  <si>
    <t>固定火云区域每秒对半径220码内敌人造成630000点法术伤害，持续120秒。</t>
  </si>
  <si>
    <t>裂甲符·法防</t>
  </si>
  <si>
    <t>降低敌人的物理、法术防御上下限各15%，持续120秒。</t>
  </si>
  <si>
    <t>裂甲符·物防</t>
  </si>
  <si>
    <t>降低敌人的物理、法术防御上下限各18.75%，持续120秒。</t>
  </si>
  <si>
    <t>降低敌人的物理、法术防御上下限各22.5%，持续120秒。</t>
  </si>
  <si>
    <t>金刚符·护盾</t>
  </si>
  <si>
    <t>自身或友方获得吸收126点伤害的护盾，持续120秒。</t>
  </si>
  <si>
    <t>自身或友方获得吸收189点伤害的护盾，持续120秒。</t>
  </si>
  <si>
    <t>自身或友方获得吸收252点伤害的护盾，持续120秒。</t>
  </si>
  <si>
    <t>自身或友方获得吸收492点伤害的护盾，持续120秒。</t>
  </si>
  <si>
    <t>自身或友方获得吸收738点伤害的护盾，持续120秒。</t>
  </si>
  <si>
    <t>自身或友方获得吸收984点伤害的护盾，持续120秒。</t>
  </si>
  <si>
    <t>自身或友方获得吸收2040点伤害的护盾，持续120秒。</t>
  </si>
  <si>
    <t>自身或友方获得吸收3060点伤害的护盾，持续120秒。</t>
  </si>
  <si>
    <t>自身或友方获得吸收4080点伤害的护盾，持续120秒。</t>
  </si>
  <si>
    <t>自身或友方获得吸收8640点伤害的护盾，持续120秒。</t>
  </si>
  <si>
    <t>自身或友方获得吸收12960点伤害的护盾，持续120秒。</t>
  </si>
  <si>
    <t>自身或友方获得吸收17280点伤害的护盾，持续120秒。</t>
  </si>
  <si>
    <t>自身或友方获得吸收36000点伤害的护盾，持续120秒。</t>
  </si>
  <si>
    <t>自身或友方获得吸收54000点伤害的护盾，持续120秒。</t>
  </si>
  <si>
    <t>自身或友方获得吸收72000点伤害的护盾，持续120秒。</t>
  </si>
  <si>
    <t>自身或友方获得吸收150000点伤害的护盾，持续120秒。</t>
  </si>
  <si>
    <t>自身或友方获得吸收225000点伤害的护盾，持续120秒。</t>
  </si>
  <si>
    <t>自身或友方获得吸收300000点伤害的护盾，持续120秒。</t>
  </si>
  <si>
    <t>自身或友方获得吸收624000点伤害的护盾，持续120秒。</t>
  </si>
  <si>
    <t>自身或友方获得吸收936000点伤害的护盾，持续120秒。</t>
  </si>
  <si>
    <t>自身或友方获得吸收1248000点伤害的护盾，持续120秒。</t>
  </si>
  <si>
    <t>铁甲符·状态</t>
  </si>
  <si>
    <t>提高自身或友方物理防御上下限各15%，持续120秒。</t>
  </si>
  <si>
    <t>提高自身或友方物理防御上下限各18.75%，持续120秒。</t>
  </si>
  <si>
    <t>提高自身或友方物理防御上下限各22.5%，持续120秒。</t>
  </si>
  <si>
    <t>水幕符·状态</t>
  </si>
  <si>
    <t>提高自身或友方法术防御上下限各20%，持续120秒。</t>
  </si>
  <si>
    <t>提高自身或友方法术防御上下限各25%，持续120秒。</t>
  </si>
  <si>
    <t>提高自身或友方法术防御上下限各30%，持续120秒。</t>
  </si>
  <si>
    <t>定身符·禁锢</t>
  </si>
  <si>
    <t>使一个敌人定身2秒，不能移动，仍可普攻、施法。</t>
  </si>
  <si>
    <t>缚藤符·禁锢</t>
  </si>
  <si>
    <t>使小范围敌人定身2秒，不能移动，仍可普攻、施法。</t>
  </si>
  <si>
    <t>流沙符·减速</t>
  </si>
  <si>
    <t>在目标地点形成半径220码的流沙区域，持续2秒；区域内敌人移动速度降低30，减速持续2秒。</t>
  </si>
  <si>
    <t>流沙符·区域</t>
  </si>
  <si>
    <t>在目标地点形成半径220码的流沙区域，持续2秒；区域内敌人移动速度降低45，减速持续2秒。</t>
  </si>
  <si>
    <t>在目标地点形成半径220码的流沙区域，持续2秒；区域内敌人移动速度降低60，减速持续2秒。</t>
  </si>
  <si>
    <t>封窍符·沉默</t>
  </si>
  <si>
    <t>使一个敌人沉默2秒，仍可移动、普攻。</t>
  </si>
  <si>
    <t>巨力符·状态</t>
  </si>
  <si>
    <t>提高自身或友方攻击上下限各10%，持续120秒。</t>
  </si>
  <si>
    <t>提高自身或友方攻击上下限各12.5%，持续120秒。</t>
  </si>
  <si>
    <t>提高自身或友方攻击上下限各15%，持续120秒。</t>
  </si>
  <si>
    <t>锐锋符·状态</t>
  </si>
  <si>
    <t>自身获得15%无视物理防御，持续120秒。</t>
  </si>
  <si>
    <t>无视防御增幅</t>
  </si>
  <si>
    <t>自身获得18.75%无视物理防御，持续120秒。</t>
  </si>
  <si>
    <t>自身获得22.5%无视物理防御，持续120秒。</t>
  </si>
  <si>
    <t>凝神符·状态</t>
  </si>
  <si>
    <t>提高自身或友方命中8个百分点，持续120秒。</t>
  </si>
  <si>
    <t>命中</t>
  </si>
  <si>
    <t>提高自身或友方命中10个百分点，持续120秒。</t>
  </si>
  <si>
    <t>提高自身或友方命中12个百分点，持续120秒。</t>
  </si>
  <si>
    <t>激元符·状态</t>
  </si>
  <si>
    <t>自身获得15%无视法术防御，持续120秒。</t>
  </si>
  <si>
    <t>无视法防增幅</t>
  </si>
  <si>
    <t>自身获得18.75%无视法术防御，持续120秒。</t>
  </si>
  <si>
    <t>自身获得22.5%无视法术防御，持续120秒。</t>
  </si>
  <si>
    <t>回春符·状态</t>
  </si>
  <si>
    <t>自身或友方每秒恢复84点生命，持续120秒。</t>
  </si>
  <si>
    <t>每秒回血</t>
  </si>
  <si>
    <t>自身或友方每秒恢复126点生命，持续120秒。</t>
  </si>
  <si>
    <t>自身或友方每秒恢复176点生命，持续120秒。</t>
  </si>
  <si>
    <t>自身或友方每秒恢复328点生命，持续120秒。</t>
  </si>
  <si>
    <t>自身或友方每秒恢复492点生命，持续120秒。</t>
  </si>
  <si>
    <t>自身或友方每秒恢复688点生命，持续120秒。</t>
  </si>
  <si>
    <t>自身或友方每秒恢复1360点生命，持续120秒。</t>
  </si>
  <si>
    <t>自身或友方每秒恢复2040点生命，持续120秒。</t>
  </si>
  <si>
    <t>自身或友方每秒恢复2856点生命，持续120秒。</t>
  </si>
  <si>
    <t>自身或友方每秒恢复5760点生命，持续120秒。</t>
  </si>
  <si>
    <t>自身或友方每秒恢复8640点生命，持续120秒。</t>
  </si>
  <si>
    <t>自身或友方每秒恢复12096点生命，持续120秒。</t>
  </si>
  <si>
    <t>自身或友方每秒恢复24000点生命，持续120秒。</t>
  </si>
  <si>
    <t>自身或友方每秒恢复36000点生命，持续120秒。</t>
  </si>
  <si>
    <t>自身或友方每秒恢复50400点生命，持续120秒。</t>
  </si>
  <si>
    <t>自身或友方每秒恢复100000点生命，持续120秒。</t>
  </si>
  <si>
    <t>自身或友方每秒恢复150000点生命，持续120秒。</t>
  </si>
  <si>
    <t>自身或友方每秒恢复210000点生命，持续120秒。</t>
  </si>
  <si>
    <t>自身或友方每秒恢复416000点生命，持续120秒。</t>
  </si>
  <si>
    <t>自身或友方每秒恢复624000点生命，持续120秒。</t>
  </si>
  <si>
    <t>自身或友方每秒恢复873600点生命，持续120秒。</t>
  </si>
  <si>
    <t>回气符·状态</t>
  </si>
  <si>
    <t>自身或友方每秒恢复16点灵力，持续120秒。</t>
  </si>
  <si>
    <t>自身或友方每秒恢复25点灵力，持续120秒。</t>
  </si>
  <si>
    <t>自身或友方每秒恢复35点灵力，持续120秒。</t>
  </si>
  <si>
    <t>自身或友方每秒恢复65点灵力，持续120秒。</t>
  </si>
  <si>
    <t>自身或友方每秒恢复98点灵力，持续120秒。</t>
  </si>
  <si>
    <t>自身或友方每秒恢复137点灵力，持续120秒。</t>
  </si>
  <si>
    <t>自身或友方每秒恢复272点灵力，持续120秒。</t>
  </si>
  <si>
    <t>自身或友方每秒恢复408点灵力，持续120秒。</t>
  </si>
  <si>
    <t>自身或友方每秒恢复571点灵力，持续120秒。</t>
  </si>
  <si>
    <t>自身或友方每秒恢复1152点灵力，持续120秒。</t>
  </si>
  <si>
    <t>自身或友方每秒恢复1728点灵力，持续120秒。</t>
  </si>
  <si>
    <t>自身或友方每秒恢复2419点灵力，持续120秒。</t>
  </si>
  <si>
    <t>自身或友方每秒恢复4800点灵力，持续120秒。</t>
  </si>
  <si>
    <t>自身或友方每秒恢复7200点灵力，持续120秒。</t>
  </si>
  <si>
    <t>自身或友方每秒恢复10080点灵力，持续120秒。</t>
  </si>
  <si>
    <t>自身或友方每秒恢复20000点灵力，持续120秒。</t>
  </si>
  <si>
    <t>自身或友方每秒恢复30000点灵力，持续120秒。</t>
  </si>
  <si>
    <t>自身或友方每秒恢复42000点灵力，持续120秒。</t>
  </si>
  <si>
    <t>自身或友方每秒恢复83200点灵力，持续120秒。</t>
  </si>
  <si>
    <t>自身或友方每秒恢复124800点灵力，持续120秒。</t>
  </si>
  <si>
    <t>自身或友方每秒恢复174720点灵力，持续120秒。</t>
  </si>
  <si>
    <t>神行符·状态</t>
  </si>
  <si>
    <t>自身移动速度提高60，持续120秒。</t>
  </si>
  <si>
    <t>自身移动速度提高80，持续120秒。</t>
  </si>
  <si>
    <t>自身移动速度提高100，持续120秒。</t>
  </si>
  <si>
    <t>轻身符·状态</t>
  </si>
  <si>
    <t>自身闪避提高10个百分点，持续120秒。</t>
  </si>
  <si>
    <t>自身闪避提高12.5个百分点，持续120秒。</t>
  </si>
  <si>
    <t>自身闪避提高15个百分点，持续120秒。</t>
  </si>
  <si>
    <t>隐身符·状态</t>
  </si>
  <si>
    <t>自身获得隐身，战斗中不可被未携带隐形侦测的敌人选取，角色显示半透明，持续120秒。</t>
  </si>
  <si>
    <t>隐身</t>
  </si>
  <si>
    <t>敛息符·状态</t>
  </si>
  <si>
    <t>怪物主动发现自己的距离缩减20%，持续120秒。不影响队友、既有追击及怪物受击还手。</t>
  </si>
  <si>
    <t>被察觉距离缩减</t>
  </si>
  <si>
    <t>障眼符·状态</t>
  </si>
  <si>
    <t>降低敌人命中8个百分点，持续120秒。</t>
  </si>
  <si>
    <t>降低敌人命中10个百分点，持续120秒。</t>
  </si>
  <si>
    <t>降低敌人命中12个百分点，持续120秒。</t>
  </si>
  <si>
    <t>破妄符·状态</t>
  </si>
  <si>
    <t>自身获得隐形侦测，可选取隐身怪物，持续120秒；其他不可选限制仍生效。</t>
  </si>
  <si>
    <t>隐形侦测</t>
  </si>
  <si>
    <t>照夜符·状态</t>
  </si>
  <si>
    <t>获得一个跟随自身的光照点，持续120秒。</t>
  </si>
  <si>
    <t>震慑符·恐惧</t>
  </si>
  <si>
    <t>使一个敌人恐惧2秒，随机逃窜，不能普攻和施法。</t>
  </si>
  <si>
    <t>恐惧</t>
  </si>
  <si>
    <t>替身符·状态</t>
  </si>
  <si>
    <t>120秒内受到下一次暴击时，取消该次全部暴击伤害，并消耗此状态。</t>
  </si>
  <si>
    <t>问心符·法攻虚弱</t>
  </si>
  <si>
    <t>降低敌人物理攻击、法术攻击上下限各10%，持续120秒。</t>
  </si>
  <si>
    <t>问心符·物攻虚弱</t>
  </si>
  <si>
    <t>降低敌人物理攻击、法术攻击上下限各12.5%，持续120秒。</t>
  </si>
  <si>
    <t>降低敌人物理攻击、法术攻击上下限各15%，持续120秒。</t>
  </si>
  <si>
    <t>技能内部名</t>
  </si>
  <si>
    <t>内部名编号</t>
  </si>
  <si>
    <t>状态内部名</t>
  </si>
  <si>
    <t>编号</t>
  </si>
  <si>
    <t>施法目标</t>
  </si>
  <si>
    <t>范围类型</t>
  </si>
  <si>
    <t>效果目标</t>
  </si>
  <si>
    <t>技能效果</t>
  </si>
  <si>
    <t>数据类型</t>
  </si>
  <si>
    <t>介绍</t>
  </si>
  <si>
    <t>状态效果</t>
  </si>
  <si>
    <t>施法目标_自身</t>
  </si>
  <si>
    <t>范围类型_所选目标</t>
  </si>
  <si>
    <t>效果目标_所选</t>
  </si>
  <si>
    <t>筛选的所有目标</t>
  </si>
  <si>
    <t>BindingPosition</t>
  </si>
  <si>
    <t>技能效果_技能增伤</t>
  </si>
  <si>
    <t>状态效果_眩晕</t>
  </si>
  <si>
    <t>不配数据</t>
  </si>
  <si>
    <t>引擎内置（BuffModuleswitch-case，War3未使用（持续时间走配置）</t>
  </si>
  <si>
    <t>施法目标_敌对</t>
  </si>
  <si>
    <t>范围类型_目标圆形范围</t>
  </si>
  <si>
    <t>圆形范围</t>
  </si>
  <si>
    <t>效果目标_自身</t>
  </si>
  <si>
    <t>无视筛选，对自身施放</t>
  </si>
  <si>
    <t>脚底</t>
  </si>
  <si>
    <t>origin</t>
  </si>
  <si>
    <t>技能效果_忽视防御</t>
  </si>
  <si>
    <t>万分比</t>
  </si>
  <si>
    <t>状态效果_石化</t>
  </si>
  <si>
    <t>引擎内置（同上）未使用</t>
  </si>
  <si>
    <t>施法目标_友方</t>
  </si>
  <si>
    <t>范围类型_目标矩形范围</t>
  </si>
  <si>
    <t>效果目标_范围内的敌对</t>
  </si>
  <si>
    <t>筛选的所有敌方目标</t>
  </si>
  <si>
    <t>胸部</t>
  </si>
  <si>
    <t>chest</t>
  </si>
  <si>
    <t>状态效果_封印</t>
  </si>
  <si>
    <t>施法目标_目标点</t>
  </si>
  <si>
    <t>范围类型_目标扇形范围</t>
  </si>
  <si>
    <t>效果目标_范围内的友方</t>
  </si>
  <si>
    <t>筛选的所有友方目标</t>
  </si>
  <si>
    <t>背部</t>
  </si>
  <si>
    <t>rear</t>
  </si>
  <si>
    <t>状态效果_中毒</t>
  </si>
  <si>
    <t>game层PoisonHandler每DOT</t>
  </si>
  <si>
    <t>施法目标_主人</t>
  </si>
  <si>
    <t>范围类型_自身为中心矩形</t>
  </si>
  <si>
    <t>效果目标_目标点</t>
  </si>
  <si>
    <t>头顶上方</t>
  </si>
  <si>
    <t>overhead</t>
  </si>
  <si>
    <t>状态效果_火墙</t>
  </si>
  <si>
    <t>game层PoisonHandler同上</t>
  </si>
  <si>
    <t>范围类型_自身为圆心</t>
  </si>
  <si>
    <t>效果目标_主人</t>
  </si>
  <si>
    <t>头部</t>
  </si>
  <si>
    <t>head</t>
  </si>
  <si>
    <t>状态效果_火墙整数</t>
  </si>
  <si>
    <t>效果目标_范围内的全部</t>
  </si>
  <si>
    <t>手</t>
  </si>
  <si>
    <t>hand</t>
  </si>
  <si>
    <t>技能效果_冲撞位移</t>
  </si>
  <si>
    <t>状态效果_虚弱</t>
  </si>
  <si>
    <t>game层AttrModHandler伤害减少的万分比</t>
  </si>
  <si>
    <t>效果目标_范围内的队友</t>
  </si>
  <si>
    <t>左手</t>
  </si>
  <si>
    <t>hand left</t>
  </si>
  <si>
    <t>技能效果_火环位移</t>
  </si>
  <si>
    <t>状态效果_易伤</t>
  </si>
  <si>
    <t>game层AttrModHandler受伤增幅值</t>
  </si>
  <si>
    <t>效果目标_范围内的中立</t>
  </si>
  <si>
    <t>右手</t>
  </si>
  <si>
    <t>hand right</t>
  </si>
  <si>
    <t>技能效果_隔位刺杀</t>
  </si>
  <si>
    <t>状态效果_物防上限整数增加</t>
  </si>
  <si>
    <t>整数</t>
  </si>
  <si>
    <t>game层AttrModHandler平坦物防变化量（乘层数）</t>
  </si>
  <si>
    <t>效果目标_范围内的敌对怪</t>
  </si>
  <si>
    <t>脚</t>
  </si>
  <si>
    <t>foot</t>
  </si>
  <si>
    <t>技能效果_被触发</t>
  </si>
  <si>
    <t>状态效果_魔防上限整数增加</t>
  </si>
  <si>
    <t>game层AttrModHandler平坦魔防变化量（乘层数）</t>
  </si>
  <si>
    <t>效果目标_友方生命值最低</t>
  </si>
  <si>
    <t>左脚</t>
  </si>
  <si>
    <t>foot left</t>
  </si>
  <si>
    <t>技能效果_被动增加准确</t>
  </si>
  <si>
    <t>未实现</t>
  </si>
  <si>
    <t>状态效果_物防上限万分比增加</t>
  </si>
  <si>
    <t>game层AttrModHandler基于施法者法术强度的万分比</t>
  </si>
  <si>
    <t>右脚</t>
  </si>
  <si>
    <t>foot right</t>
  </si>
  <si>
    <t>技能效果_无</t>
  </si>
  <si>
    <t>枚举占位，无逻辑—</t>
  </si>
  <si>
    <t>状态效果_魔防上限万分比增加</t>
  </si>
  <si>
    <t>game层AttrModHandler同上</t>
  </si>
  <si>
    <t>施法逻辑</t>
  </si>
  <si>
    <t>武器</t>
  </si>
  <si>
    <t>weapon</t>
  </si>
  <si>
    <t>技能效果_刺杀近身</t>
  </si>
  <si>
    <t>状态效果_回血</t>
  </si>
  <si>
    <t>game层HealHandler（瞬时）回复HP量（整数）</t>
  </si>
  <si>
    <t>1、通过【施法目标】确定施法目标点(单位)</t>
  </si>
  <si>
    <t>精灵绑定点</t>
  </si>
  <si>
    <t>sprite</t>
  </si>
  <si>
    <t>技能效果_刺杀隔位</t>
  </si>
  <si>
    <t>状态效果_回蓝</t>
  </si>
  <si>
    <t>game层HealHandler（瞬时）回复MP量（整数）</t>
  </si>
  <si>
    <t>2、在目标点以【范围类型】再次进行筛选</t>
  </si>
  <si>
    <t>模型中部</t>
  </si>
  <si>
    <t>medium</t>
  </si>
  <si>
    <t>技能效果_传送</t>
  </si>
  <si>
    <t>1，2，3分别是回城，随机，指定传送</t>
  </si>
  <si>
    <t>状态效果_治愈术</t>
  </si>
  <si>
    <t>game层HealHandler（DOT）施法者法术强度的万分比（每跳）</t>
  </si>
  <si>
    <t>3、筛选的所有目标里，对符合【效果目标】的单位确定具体对谁施加（包括数量）</t>
  </si>
  <si>
    <t>坐骑</t>
  </si>
  <si>
    <t>mount</t>
  </si>
  <si>
    <t>状态效果_治愈术整数</t>
  </si>
  <si>
    <t>game层HealHandler（DOT）每跳回血量（整数，乘层数）</t>
  </si>
  <si>
    <t>3、对符合【效果目标】的单位施加技能效果</t>
  </si>
  <si>
    <t>只配置中文部分，英文是引擎使用，我们只要上面5个挂点，下面黄底色先不管，需要动作全部做一下挂点，这一点上我们具体跟动作同学聊。</t>
  </si>
  <si>
    <t>状态效果_魔法盾系数</t>
  </si>
  <si>
    <t>game层MagicShieldHandler盾值系数（万分比，基于法力值）</t>
  </si>
  <si>
    <t>4、如果【技能效果】是【调用技能B】，则技能B以【每个效果目标】作为【施法目标】(多个效果目标时，技能B会执行多次)</t>
  </si>
  <si>
    <t>状态效果_魔法盾吸收伤害</t>
  </si>
  <si>
    <t>game层MagicShieldHandler伤害吸收百分比（万分比）</t>
  </si>
  <si>
    <t>5、技能B【跳过逻辑1】【执行逻辑2】</t>
  </si>
  <si>
    <t>状态效果_隐身</t>
  </si>
  <si>
    <t>game层InvisibleHandler未使用</t>
  </si>
  <si>
    <t>6.效果目标选择 效果目标_自身 时，无视前面说的，只对自己施放</t>
  </si>
  <si>
    <t>状态效果_隐身术</t>
  </si>
  <si>
    <t>game层InvisibleHandler（别名）未使用</t>
  </si>
  <si>
    <t>7.被调用的技能一般不需要配置施法目标。</t>
  </si>
  <si>
    <t>状态效果_盾破CD</t>
  </si>
  <si>
    <t>game层ShieldBreakCDHandler未使用（持续时间走配置）</t>
  </si>
  <si>
    <t>状态效果_缓慢回血</t>
  </si>
  <si>
    <t>game层HealHandler（BUFF按配置缓慢回）回复HP量（整数）</t>
  </si>
  <si>
    <t>状态效果_缓慢回蓝</t>
  </si>
  <si>
    <t>game层HealHandler（BUFF按配置缓慢回）回复MP量（整数）</t>
  </si>
  <si>
    <t>计算自己道术属性，效果值相当于取值以后X万分比，是一个系数。算出来是整数DOT掉血（上面已有）</t>
  </si>
  <si>
    <t>状态效果_战士DOT</t>
  </si>
  <si>
    <t>计算自己攻击属性，效果值相当于取值以后X万分比，是一个系数。算出来是整数DOT掉血</t>
  </si>
  <si>
    <t>状态效果_法师DOT</t>
  </si>
  <si>
    <t>计算自己魔法属性，效果值相当于取值以后X万分比，是一个系数。算出来是整数DOT掉血（相当于火墙技能）</t>
  </si>
  <si>
    <t>状态效果_攻击万分比</t>
  </si>
  <si>
    <t>状态效果_魔法万分比</t>
  </si>
  <si>
    <t>状态效果_道术万分比</t>
  </si>
  <si>
    <t>状态效果_攻击速度</t>
  </si>
  <si>
    <t>？？</t>
  </si>
  <si>
    <t>状态效果_施法速度</t>
  </si>
  <si>
    <t>状态效果_物防上限整数降低</t>
  </si>
  <si>
    <t>状态效果_魔防上限整数降低</t>
  </si>
  <si>
    <t>状态效果_物防上限万分比降低</t>
  </si>
  <si>
    <t>状态效果_魔防上限万分比降低</t>
  </si>
  <si>
    <t>状态效果_暴击增加</t>
  </si>
  <si>
    <t>状态效果_流血战</t>
  </si>
  <si>
    <t>每秒损失攻击力*X%的生命，每秒这个事情通过间隔配置，伤害计算上和前面不一样，攻击力单独算一次，考虑幸运值的情况，从上下限取值</t>
  </si>
  <si>
    <t>状态效果_流血法</t>
  </si>
  <si>
    <t>每秒损失魔法*X%的生命，每秒这个事情通过间隔配置，伤害计算上和前面不一样，攻击力单独算一次，考虑幸运值的情况，从上下限取值</t>
  </si>
  <si>
    <t>状态效果_流血道</t>
  </si>
  <si>
    <t>每秒损失道术*X%的生命，每秒这个事情通过间隔配置，伤害计算上和前面不一样，攻击力单独算一次，考虑幸运值的情况，从上下限取值</t>
  </si>
  <si>
    <t>状态效果_加攻击下限整数</t>
  </si>
  <si>
    <t>增加攻击下限X值</t>
  </si>
  <si>
    <t>状态效果_加攻击上限整数</t>
  </si>
  <si>
    <t>增加攻击上限X值</t>
  </si>
  <si>
    <t>状态效果_加攻击下限万分比</t>
  </si>
  <si>
    <t>增加攻击下限万分比</t>
  </si>
  <si>
    <t>状态效果_加攻击上限万分比</t>
  </si>
  <si>
    <t>增加攻击上限万分比</t>
  </si>
  <si>
    <t>状态效果_加魔法下限整数</t>
  </si>
  <si>
    <t>增加魔法下限X值</t>
  </si>
  <si>
    <t>状态效果_加魔法上限整数</t>
  </si>
  <si>
    <t>增加魔法上限X值</t>
  </si>
  <si>
    <t>状态效果_加魔法下限万分比</t>
  </si>
  <si>
    <t>增加魔法下限万分比</t>
  </si>
  <si>
    <t>状态效果_加魔法上限万分比</t>
  </si>
  <si>
    <t>增加魔法上限万分比</t>
  </si>
  <si>
    <t>状态效果_加道术下限整数</t>
  </si>
  <si>
    <t>增加道术下限X值</t>
  </si>
  <si>
    <t>状态效果_加道术上限整数</t>
  </si>
  <si>
    <t>增加道术上限X值</t>
  </si>
  <si>
    <t>状态效果_加道术下限万分比</t>
  </si>
  <si>
    <t>增加道术下限万分比</t>
  </si>
  <si>
    <t>状态效果_加道术上限万分比</t>
  </si>
  <si>
    <t>增加道术上限万分比</t>
  </si>
  <si>
    <t>状态效果_流血</t>
  </si>
  <si>
    <t>状态效果_物攻百分比增加</t>
  </si>
  <si>
    <t>状态效果_移动百分比增加</t>
  </si>
  <si>
    <t>状态效果_攻速百分比增加</t>
  </si>
  <si>
    <t>状态效果_双防百分比增加</t>
  </si>
  <si>
    <t>状态效果_目标双防百分比减少</t>
  </si>
  <si>
    <t>状态效果_暴击百分比增加</t>
  </si>
  <si>
    <t>状态效果_召唤大技能</t>
  </si>
  <si>
    <t>状态效果_目标按攻击百分比扣血</t>
  </si>
  <si>
    <t>状态效果_施法速度百分比增加</t>
  </si>
  <si>
    <t>状态效果_物攻麻痹定身</t>
  </si>
  <si>
    <t>状态效果_道术百分比增加</t>
  </si>
  <si>
    <t>计算自己道术属性，算出来是整数DOT掉血</t>
  </si>
  <si>
    <t>计算自己攻击属性，算出来是整数DOT掉血</t>
  </si>
  <si>
    <t>计算自己魔法属性，算出来是整数DOT掉血</t>
  </si>
  <si>
    <t>技能行ID</t>
  </si>
  <si>
    <t>名称</t>
  </si>
  <si>
    <t>等级</t>
  </si>
  <si>
    <t>实现方式</t>
  </si>
  <si>
    <t>效果与精确数值</t>
  </si>
  <si>
    <t>状态引用</t>
  </si>
  <si>
    <t>落地边界</t>
  </si>
  <si>
    <t>常驻属性</t>
  </si>
  <si>
    <t>20450001</t>
  </si>
  <si>
    <t>属性字典可表达；实际结算需联调</t>
  </si>
  <si>
    <t>20450002</t>
  </si>
  <si>
    <t>20450003</t>
  </si>
  <si>
    <t>20450004</t>
  </si>
  <si>
    <t>20450005</t>
  </si>
  <si>
    <t>20450006</t>
  </si>
  <si>
    <t>20450007</t>
  </si>
  <si>
    <t>20450008</t>
  </si>
  <si>
    <t>20450009</t>
  </si>
  <si>
    <t>20450010</t>
  </si>
  <si>
    <t>20460001</t>
  </si>
  <si>
    <t>20460002</t>
  </si>
  <si>
    <t>20460003</t>
  </si>
  <si>
    <t>20460004</t>
  </si>
  <si>
    <t>20460005</t>
  </si>
  <si>
    <t>20460006</t>
  </si>
  <si>
    <t>20460007</t>
  </si>
  <si>
    <t>20460008</t>
  </si>
  <si>
    <t>20460009</t>
  </si>
  <si>
    <t>20460010</t>
  </si>
  <si>
    <t>20470001</t>
  </si>
  <si>
    <t>20470002</t>
  </si>
  <si>
    <t>20470003</t>
  </si>
  <si>
    <t>20470004</t>
  </si>
  <si>
    <t>20470005</t>
  </si>
  <si>
    <t>20470006</t>
  </si>
  <si>
    <t>20470007</t>
  </si>
  <si>
    <t>20470008</t>
  </si>
  <si>
    <t>20470009</t>
  </si>
  <si>
    <t>20470010</t>
  </si>
  <si>
    <t>20480001</t>
  </si>
  <si>
    <t>20480002</t>
  </si>
  <si>
    <t>20480003</t>
  </si>
  <si>
    <t>20480004</t>
  </si>
  <si>
    <t>20480005</t>
  </si>
  <si>
    <t>20480006</t>
  </si>
  <si>
    <t>20480007</t>
  </si>
  <si>
    <t>20480008</t>
  </si>
  <si>
    <t>20480009</t>
  </si>
  <si>
    <t>20480010</t>
  </si>
  <si>
    <t>20490001</t>
  </si>
  <si>
    <t>20490002</t>
  </si>
  <si>
    <t>20490003</t>
  </si>
  <si>
    <t>20490004</t>
  </si>
  <si>
    <t>20490005</t>
  </si>
  <si>
    <t>20490006</t>
  </si>
  <si>
    <t>20490007</t>
  </si>
  <si>
    <t>20490008</t>
  </si>
  <si>
    <t>20490009</t>
  </si>
  <si>
    <t>20490010</t>
  </si>
  <si>
    <t>20500001</t>
  </si>
  <si>
    <t>20500002</t>
  </si>
  <si>
    <t>20500003</t>
  </si>
  <si>
    <t>20500004</t>
  </si>
  <si>
    <t>20500005</t>
  </si>
  <si>
    <t>20500006</t>
  </si>
  <si>
    <t>20500007</t>
  </si>
  <si>
    <t>20500008</t>
  </si>
  <si>
    <t>20500009</t>
  </si>
  <si>
    <t>20500010</t>
  </si>
  <si>
    <t>扩展设计</t>
  </si>
  <si>
    <t>白昼灵气吸收增幅+100；夜间转化值增幅+100</t>
  </si>
  <si>
    <t>完整内容已设计，当前schema无法表达，接入前不当作已生效</t>
  </si>
  <si>
    <t>白昼灵气吸收增幅+200；夜间转化值增幅+200</t>
  </si>
  <si>
    <t>白昼灵气吸收增幅+300；夜间转化值增幅+300</t>
  </si>
  <si>
    <t>白昼灵气吸收增幅+400；夜间转化值增幅+400</t>
  </si>
  <si>
    <t>白昼灵气吸收增幅+500；夜间转化值增幅+500</t>
  </si>
  <si>
    <t>白昼灵气吸收增幅+600；夜间转化值增幅+600</t>
  </si>
  <si>
    <t>白昼灵气吸收增幅+700；夜间转化值增幅+700</t>
  </si>
  <si>
    <t>白昼灵气吸收增幅+800；夜间转化值增幅+800</t>
  </si>
  <si>
    <t>白昼灵气吸收增幅+900；夜间转化值增幅+900</t>
  </si>
  <si>
    <t>白昼灵气吸收增幅+1000；夜间转化值增幅+1000</t>
  </si>
  <si>
    <t>卯时灵气吸收增幅+100；卯时转化值增幅+100</t>
  </si>
  <si>
    <t>卯时灵气吸收增幅+200；卯时转化值增幅+200</t>
  </si>
  <si>
    <t>卯时灵气吸收增幅+300；卯时转化值增幅+300</t>
  </si>
  <si>
    <t>卯时灵气吸收增幅+400；卯时转化值增幅+400</t>
  </si>
  <si>
    <t>卯时灵气吸收增幅+500；卯时转化值增幅+500</t>
  </si>
  <si>
    <t>卯时灵气吸收增幅+600；卯时转化值增幅+600</t>
  </si>
  <si>
    <t>卯时灵气吸收增幅+700；卯时转化值增幅+700</t>
  </si>
  <si>
    <t>卯时灵气吸收增幅+800；卯时转化值增幅+800</t>
  </si>
  <si>
    <t>卯时灵气吸收增幅+900；卯时转化值增幅+900</t>
  </si>
  <si>
    <t>卯时灵气吸收增幅+1000；卯时转化值增幅+1000</t>
  </si>
  <si>
    <t>储灵上限增幅+200；储灵流失降低+100</t>
  </si>
  <si>
    <t>储灵上限增幅+400；储灵流失降低+200</t>
  </si>
  <si>
    <t>储灵上限增幅+600；储灵流失降低+300</t>
  </si>
  <si>
    <t>储灵上限增幅+800；储灵流失降低+400</t>
  </si>
  <si>
    <t>储灵上限增幅+1000；储灵流失降低+500</t>
  </si>
  <si>
    <t>储灵上限增幅+1200；储灵流失降低+600</t>
  </si>
  <si>
    <t>储灵上限增幅+1400；储灵流失降低+700</t>
  </si>
  <si>
    <t>储灵上限增幅+1600；储灵流失降低+800</t>
  </si>
  <si>
    <t>储灵上限增幅+1800；储灵流失降低+900</t>
  </si>
  <si>
    <t>储灵上限增幅+2000；储灵流失降低+1000</t>
  </si>
  <si>
    <t>突破成功率增量+30；失败反噬降低+100</t>
  </si>
  <si>
    <t>突破成功率增量+60；失败反噬降低+200</t>
  </si>
  <si>
    <t>突破成功率增量+90；失败反噬降低+300</t>
  </si>
  <si>
    <t>突破成功率增量+120；失败反噬降低+400</t>
  </si>
  <si>
    <t>突破成功率增量+150；失败反噬降低+500</t>
  </si>
  <si>
    <t>突破成功率增量+180；失败反噬降低+600</t>
  </si>
  <si>
    <t>突破成功率增量+210；失败反噬降低+700</t>
  </si>
  <si>
    <t>突破成功率增量+240；失败反噬降低+800</t>
  </si>
  <si>
    <t>突破成功率增量+270；失败反噬降低+900</t>
  </si>
  <si>
    <t>突破成功率增量+300；失败反噬降低+1000</t>
  </si>
  <si>
    <t>20510001</t>
  </si>
  <si>
    <t>20510002</t>
  </si>
  <si>
    <t>20510003</t>
  </si>
  <si>
    <t>20510004</t>
  </si>
  <si>
    <t>20510005</t>
  </si>
  <si>
    <t>20510006</t>
  </si>
  <si>
    <t>20510007</t>
  </si>
  <si>
    <t>20510008</t>
  </si>
  <si>
    <t>20510009</t>
  </si>
  <si>
    <t>20510010</t>
  </si>
  <si>
    <t>20520001</t>
  </si>
  <si>
    <t>20520002</t>
  </si>
  <si>
    <t>20520003</t>
  </si>
  <si>
    <t>20520004</t>
  </si>
  <si>
    <t>20520005</t>
  </si>
  <si>
    <t>20520006</t>
  </si>
  <si>
    <t>20520007</t>
  </si>
  <si>
    <t>20520008</t>
  </si>
  <si>
    <t>20520009</t>
  </si>
  <si>
    <t>20520010</t>
  </si>
  <si>
    <t>本命神通完整威力增幅+200；最多指定神通数+1</t>
  </si>
  <si>
    <t>本命神通完整威力增幅+400；最多指定神通数+1</t>
  </si>
  <si>
    <t>本命神通完整威力增幅+600；最多指定神通数+1</t>
  </si>
  <si>
    <t>本命神通完整威力增幅+800；最多指定神通数+1</t>
  </si>
  <si>
    <t>本命神通完整威力增幅+1000；最多指定神通数+1</t>
  </si>
  <si>
    <t>本命神通完整威力增幅+1200；最多指定神通数+1</t>
  </si>
  <si>
    <t>本命神通完整威力增幅+1400；最多指定神通数+1</t>
  </si>
  <si>
    <t>本命神通完整威力增幅+1600；最多指定神通数+1</t>
  </si>
  <si>
    <t>本命神通完整威力增幅+1800；最多指定神通数+1</t>
  </si>
  <si>
    <t>本命神通完整威力增幅+2000；最多指定神通数+1</t>
  </si>
  <si>
    <t>剑道完整伤害增幅+150；剑道穿透增量+50</t>
  </si>
  <si>
    <t>剑道完整伤害增幅+300；剑道穿透增量+100</t>
  </si>
  <si>
    <t>剑道完整伤害增幅+450；剑道穿透增量+150</t>
  </si>
  <si>
    <t>剑道完整伤害增幅+600；剑道穿透增量+200</t>
  </si>
  <si>
    <t>剑道完整伤害增幅+750；剑道穿透增量+250</t>
  </si>
  <si>
    <t>剑道完整伤害增幅+900；剑道穿透增量+300</t>
  </si>
  <si>
    <t>剑道完整伤害增幅+1050；剑道穿透增量+350</t>
  </si>
  <si>
    <t>剑道完整伤害增幅+1200；剑道穿透增量+400</t>
  </si>
  <si>
    <t>剑道完整伤害增幅+1350；剑道穿透增量+450</t>
  </si>
  <si>
    <t>剑道完整伤害增幅+1500；剑道穿透增量+500</t>
  </si>
  <si>
    <t>术法伤害增幅+150；术法状态时间增幅+100</t>
  </si>
  <si>
    <t>术法伤害增幅+300；术法状态时间增幅+200</t>
  </si>
  <si>
    <t>术法伤害增幅+450；术法状态时间增幅+300</t>
  </si>
  <si>
    <t>术法伤害增幅+600；术法状态时间增幅+400</t>
  </si>
  <si>
    <t>术法伤害增幅+750；术法状态时间增幅+500</t>
  </si>
  <si>
    <t>术法伤害增幅+900；术法状态时间增幅+600</t>
  </si>
  <si>
    <t>术法伤害增幅+1050；术法状态时间增幅+700</t>
  </si>
  <si>
    <t>术法伤害增幅+1200；术法状态时间增幅+800</t>
  </si>
  <si>
    <t>术法伤害增幅+1350；术法状态时间增幅+900</t>
  </si>
  <si>
    <t>术法伤害增幅+1500；术法状态时间增幅+1000</t>
  </si>
  <si>
    <t>炼体伤害增幅+150；炼体护盾量增幅+100</t>
  </si>
  <si>
    <t>炼体伤害增幅+300；炼体护盾量增幅+200</t>
  </si>
  <si>
    <t>炼体伤害增幅+450；炼体护盾量增幅+300</t>
  </si>
  <si>
    <t>炼体伤害增幅+600；炼体护盾量增幅+400</t>
  </si>
  <si>
    <t>炼体伤害增幅+750；炼体护盾量增幅+500</t>
  </si>
  <si>
    <t>炼体伤害增幅+900；炼体护盾量增幅+600</t>
  </si>
  <si>
    <t>炼体伤害增幅+1050；炼体护盾量增幅+700</t>
  </si>
  <si>
    <t>炼体伤害增幅+1200；炼体护盾量增幅+800</t>
  </si>
  <si>
    <t>炼体伤害增幅+1350；炼体护盾量增幅+900</t>
  </si>
  <si>
    <t>炼体伤害增幅+1500；炼体护盾量增幅+1000</t>
  </si>
  <si>
    <t>20530001</t>
  </si>
  <si>
    <t>20530002</t>
  </si>
  <si>
    <t>20530003</t>
  </si>
  <si>
    <t>20530004</t>
  </si>
  <si>
    <t>20530005</t>
  </si>
  <si>
    <t>20530006</t>
  </si>
  <si>
    <t>20530007</t>
  </si>
  <si>
    <t>20530008</t>
  </si>
  <si>
    <t>20530009</t>
  </si>
  <si>
    <t>20530010</t>
  </si>
  <si>
    <t>20540001</t>
  </si>
  <si>
    <t>20540002</t>
  </si>
  <si>
    <t>20540003</t>
  </si>
  <si>
    <t>20540004</t>
  </si>
  <si>
    <t>20540005</t>
  </si>
  <si>
    <t>20540006</t>
  </si>
  <si>
    <t>20540007</t>
  </si>
  <si>
    <t>20540008</t>
  </si>
  <si>
    <t>20540009</t>
  </si>
  <si>
    <t>20540010</t>
  </si>
  <si>
    <t>20550001</t>
  </si>
  <si>
    <t>20550002</t>
  </si>
  <si>
    <t>20550003</t>
  </si>
  <si>
    <t>20550004</t>
  </si>
  <si>
    <t>20550005</t>
  </si>
  <si>
    <t>20550006</t>
  </si>
  <si>
    <t>20550007</t>
  </si>
  <si>
    <t>20550008</t>
  </si>
  <si>
    <t>20550009</t>
  </si>
  <si>
    <t>20550010</t>
  </si>
  <si>
    <t>20560001</t>
  </si>
  <si>
    <t>20560002</t>
  </si>
  <si>
    <t>20560003</t>
  </si>
  <si>
    <t>20560004</t>
  </si>
  <si>
    <t>20560005</t>
  </si>
  <si>
    <t>20560006</t>
  </si>
  <si>
    <t>20560007</t>
  </si>
  <si>
    <t>20560008</t>
  </si>
  <si>
    <t>20560009</t>
  </si>
  <si>
    <t>20560010</t>
  </si>
  <si>
    <t>20570001</t>
  </si>
  <si>
    <t>20570002</t>
  </si>
  <si>
    <t>20570003</t>
  </si>
  <si>
    <t>20570004</t>
  </si>
  <si>
    <t>20570005</t>
  </si>
  <si>
    <t>20570006</t>
  </si>
  <si>
    <t>20570007</t>
  </si>
  <si>
    <t>20570008</t>
  </si>
  <si>
    <t>20570009</t>
  </si>
  <si>
    <t>20570010</t>
  </si>
  <si>
    <t>20580001,20580100</t>
  </si>
  <si>
    <t>20580002,20580101</t>
  </si>
  <si>
    <t>20580003,20580102</t>
  </si>
  <si>
    <t>20580004,20580103</t>
  </si>
  <si>
    <t>20580005,20580104</t>
  </si>
  <si>
    <t>20580006,20580105</t>
  </si>
  <si>
    <t>20580007,20580106</t>
  </si>
  <si>
    <t>20580008,20580107</t>
  </si>
  <si>
    <t>20580009,20580108</t>
  </si>
  <si>
    <t>20580010,20580109</t>
  </si>
  <si>
    <t>灵植培育成功率增量+30；灵植采集收益增幅+100</t>
  </si>
  <si>
    <t>灵植培育成功率增量+60；灵植采集收益增幅+200</t>
  </si>
  <si>
    <t>灵植培育成功率增量+90；灵植采集收益增幅+300</t>
  </si>
  <si>
    <t>灵植培育成功率增量+120；灵植采集收益增幅+400</t>
  </si>
  <si>
    <t>灵植培育成功率增量+150；灵植采集收益增幅+500</t>
  </si>
  <si>
    <t>灵植培育成功率增量+180；灵植采集收益增幅+600</t>
  </si>
  <si>
    <t>灵植培育成功率增量+210；灵植采集收益增幅+700</t>
  </si>
  <si>
    <t>灵植培育成功率增量+240；灵植采集收益增幅+800</t>
  </si>
  <si>
    <t>灵植培育成功率增量+270；灵植采集收益增幅+900</t>
  </si>
  <si>
    <t>灵植培育成功率增量+300；灵植采集收益增幅+1000</t>
  </si>
  <si>
    <t>灵材鉴别成功率增量+30；灵材处理保留率增量+50</t>
  </si>
  <si>
    <t>灵材鉴别成功率增量+60；灵材处理保留率增量+100</t>
  </si>
  <si>
    <t>灵材鉴别成功率增量+90；灵材处理保留率增量+150</t>
  </si>
  <si>
    <t>灵材鉴别成功率增量+120；灵材处理保留率增量+200</t>
  </si>
  <si>
    <t>灵材鉴别成功率增量+150；灵材处理保留率增量+250</t>
  </si>
  <si>
    <t>灵材鉴别成功率增量+180；灵材处理保留率增量+300</t>
  </si>
  <si>
    <t>灵材鉴别成功率增量+210；灵材处理保留率增量+350</t>
  </si>
  <si>
    <t>灵材鉴别成功率增量+240；灵材处理保留率增量+400</t>
  </si>
  <si>
    <t>灵材鉴别成功率增量+270；灵材处理保留率增量+450</t>
  </si>
  <si>
    <t>灵材鉴别成功率增量+300；灵材处理保留率增量+500</t>
  </si>
  <si>
    <t>炼丹成功率增量+30；炼丹去杂效率增幅+100</t>
  </si>
  <si>
    <t>炼丹成功率增量+60；炼丹去杂效率增幅+200</t>
  </si>
  <si>
    <t>炼丹成功率增量+90；炼丹去杂效率增幅+300</t>
  </si>
  <si>
    <t>炼丹成功率增量+120；炼丹去杂效率增幅+400</t>
  </si>
  <si>
    <t>炼丹成功率增量+150；炼丹去杂效率增幅+500</t>
  </si>
  <si>
    <t>炼丹成功率增量+180；炼丹去杂效率增幅+600</t>
  </si>
  <si>
    <t>炼丹成功率增量+210；炼丹去杂效率增幅+700</t>
  </si>
  <si>
    <t>炼丹成功率增量+240；炼丹去杂效率增幅+800</t>
  </si>
  <si>
    <t>炼丹成功率增量+270；炼丹去杂效率增幅+900</t>
  </si>
  <si>
    <t>炼丹成功率增量+300；炼丹去杂效率增幅+1000</t>
  </si>
  <si>
    <t>炼器成功率增量+30；炼器去杂效率增幅+100</t>
  </si>
  <si>
    <t>炼器成功率增量+60；炼器去杂效率增幅+200</t>
  </si>
  <si>
    <t>炼器成功率增量+90；炼器去杂效率增幅+300</t>
  </si>
  <si>
    <t>炼器成功率增量+120；炼器去杂效率增幅+400</t>
  </si>
  <si>
    <t>炼器成功率增量+150；炼器去杂效率增幅+500</t>
  </si>
  <si>
    <t>炼器成功率增量+180；炼器去杂效率增幅+600</t>
  </si>
  <si>
    <t>炼器成功率增量+210；炼器去杂效率增幅+700</t>
  </si>
  <si>
    <t>炼器成功率增量+240；炼器去杂效率增幅+800</t>
  </si>
  <si>
    <t>炼器成功率增量+270；炼器去杂效率增幅+900</t>
  </si>
  <si>
    <t>炼器成功率增量+300；炼器去杂效率增幅+1000</t>
  </si>
  <si>
    <t>制符成功率增量+30；制符产出增幅+100</t>
  </si>
  <si>
    <t>制符成功率增量+60；制符产出增幅+200</t>
  </si>
  <si>
    <t>制符成功率增量+90；制符产出增幅+300</t>
  </si>
  <si>
    <t>制符成功率增量+120；制符产出增幅+400</t>
  </si>
  <si>
    <t>制符成功率增量+150；制符产出增幅+500</t>
  </si>
  <si>
    <t>制符成功率增量+180；制符产出增幅+600</t>
  </si>
  <si>
    <t>制符成功率增量+210；制符产出增幅+700</t>
  </si>
  <si>
    <t>制符成功率增量+240；制符产出增幅+800</t>
  </si>
  <si>
    <t>制符成功率增量+270；制符产出增幅+900</t>
  </si>
  <si>
    <t>制符成功率增量+300；制符产出增幅+1000</t>
  </si>
  <si>
    <t>布阵成功率增量+30；阵法消耗降低+50</t>
  </si>
  <si>
    <t>布阵成功率增量+60；阵法消耗降低+100</t>
  </si>
  <si>
    <t>布阵成功率增量+90；阵法消耗降低+150</t>
  </si>
  <si>
    <t>布阵成功率增量+120；阵法消耗降低+200</t>
  </si>
  <si>
    <t>布阵成功率增量+150；阵法消耗降低+250</t>
  </si>
  <si>
    <t>布阵成功率增量+180；阵法消耗降低+300</t>
  </si>
  <si>
    <t>布阵成功率增量+210；阵法消耗降低+350</t>
  </si>
  <si>
    <t>布阵成功率增量+240；阵法消耗降低+400</t>
  </si>
  <si>
    <t>布阵成功率增量+270；阵法消耗降低+450</t>
  </si>
  <si>
    <t>布阵成功率增量+300；阵法消耗降低+500</t>
  </si>
  <si>
    <t>驯服成功率增量+30；御兽指令稳定增幅+100</t>
  </si>
  <si>
    <t>驯服成功率增量+60；御兽指令稳定增幅+200</t>
  </si>
  <si>
    <t>驯服成功率增量+90；御兽指令稳定增幅+300</t>
  </si>
  <si>
    <t>驯服成功率增量+120；御兽指令稳定增幅+400</t>
  </si>
  <si>
    <t>驯服成功率增量+150；御兽指令稳定增幅+500</t>
  </si>
  <si>
    <t>驯服成功率增量+180；御兽指令稳定增幅+600</t>
  </si>
  <si>
    <t>驯服成功率增量+210；御兽指令稳定增幅+700</t>
  </si>
  <si>
    <t>驯服成功率增量+240；御兽指令稳定增幅+800</t>
  </si>
  <si>
    <t>驯服成功率增量+270；御兽指令稳定增幅+900</t>
  </si>
  <si>
    <t>驯服成功率增量+300；御兽指令稳定增幅+1000</t>
  </si>
  <si>
    <t>条件入口</t>
  </si>
  <si>
    <t>参数一</t>
  </si>
  <si>
    <t>值一</t>
  </si>
  <si>
    <t>参数二</t>
  </si>
  <si>
    <t>值二</t>
  </si>
  <si>
    <t>依赖</t>
  </si>
  <si>
    <t>时辰条件</t>
  </si>
  <si>
    <t>白昼灵气吸收增幅</t>
  </si>
  <si>
    <t>夜间转化值增幅</t>
  </si>
  <si>
    <t>万分比；数量项为整数</t>
  </si>
  <si>
    <t>缺对应运行条件/效果通道，禁止用词条代替功法来源</t>
  </si>
  <si>
    <t>卯时条件</t>
  </si>
  <si>
    <t>卯时灵气吸收增幅</t>
  </si>
  <si>
    <t>卯时转化值增幅</t>
  </si>
  <si>
    <t>储灵容量与流失</t>
  </si>
  <si>
    <t>储灵上限增幅</t>
  </si>
  <si>
    <t>储灵流失降低</t>
  </si>
  <si>
    <t>突破结算</t>
  </si>
  <si>
    <t>突破成功率增量</t>
  </si>
  <si>
    <t>失败反噬降低</t>
  </si>
  <si>
    <t>单一本命选择</t>
  </si>
  <si>
    <t>本命神通完整威力增幅</t>
  </si>
  <si>
    <t>最多指定神通数</t>
  </si>
  <si>
    <t>剑道系别限定</t>
  </si>
  <si>
    <t>剑道完整伤害增幅</t>
  </si>
  <si>
    <t>剑道穿透增量</t>
  </si>
  <si>
    <t>术法系别限定</t>
  </si>
  <si>
    <t>术法伤害增幅</t>
  </si>
  <si>
    <t>术法状态时间增幅</t>
  </si>
  <si>
    <t>炼体系别限定</t>
  </si>
  <si>
    <t>炼体伤害增幅</t>
  </si>
  <si>
    <t>炼体护盾量增幅</t>
  </si>
  <si>
    <t>灵植造诣入口</t>
  </si>
  <si>
    <t>灵植培育成功率增量</t>
  </si>
  <si>
    <t>灵植采集收益增幅</t>
  </si>
  <si>
    <t>灵材造诣入口</t>
  </si>
  <si>
    <t>灵材鉴别成功率增量</t>
  </si>
  <si>
    <t>灵材处理保留率增量</t>
  </si>
  <si>
    <t>炼丹造诣入口</t>
  </si>
  <si>
    <t>炼丹成功率增量</t>
  </si>
  <si>
    <t>炼丹去杂效率增幅</t>
  </si>
  <si>
    <t>炼器造诣入口</t>
  </si>
  <si>
    <t>炼器成功率增量</t>
  </si>
  <si>
    <t>炼器去杂效率增幅</t>
  </si>
  <si>
    <t>制符造诣入口</t>
  </si>
  <si>
    <t>制符成功率增量</t>
  </si>
  <si>
    <t>制符产出增幅</t>
  </si>
  <si>
    <t>阵法造诣入口</t>
  </si>
  <si>
    <t>布阵成功率增量</t>
  </si>
  <si>
    <t>阵法消耗降低</t>
  </si>
  <si>
    <t>御兽造诣入口</t>
  </si>
  <si>
    <t>驯服成功率增量</t>
  </si>
  <si>
    <t>御兽指令稳定增幅</t>
  </si>
  <si>
    <t>页签</t>
  </si>
  <si>
    <t>原行号</t>
  </si>
  <si>
    <t>原ID</t>
  </si>
  <si>
    <t>配置说明</t>
  </si>
  <si>
    <t>处理</t>
  </si>
  <si>
    <t>skill_config</t>
  </si>
  <si>
    <t>器法·养锋·1</t>
  </si>
  <si>
    <t>【配置提案】穿戴期间：攻击速度+2。</t>
  </si>
  <si>
    <t>保留原编号与数值；独立于共用P系</t>
  </si>
  <si>
    <t>器法·养锋·2</t>
  </si>
  <si>
    <t>【配置提案】穿戴期间：攻击速度+4。</t>
  </si>
  <si>
    <t>器法·养锋·3</t>
  </si>
  <si>
    <t>【配置提案】穿戴期间：攻击速度+6。</t>
  </si>
  <si>
    <t>器法·引灵·1</t>
  </si>
  <si>
    <t>【配置提案】穿戴期间：施法速度+2。</t>
  </si>
  <si>
    <t>器法·引灵·2</t>
  </si>
  <si>
    <t>【配置提案】穿戴期间：施法速度+4。</t>
  </si>
  <si>
    <t>器法·引灵·3</t>
  </si>
  <si>
    <t>【配置提案】穿戴期间：施法速度+6。</t>
  </si>
  <si>
    <t>器法·破军·1</t>
  </si>
  <si>
    <t>【配置提案】穿戴期间：暴击率+100。</t>
  </si>
  <si>
    <t>器法·破军·2</t>
  </si>
  <si>
    <t>【配置提案】穿戴期间：暴击率+200。</t>
  </si>
  <si>
    <t>器法·破军·3</t>
  </si>
  <si>
    <t>【配置提案】穿戴期间：暴击率+300。</t>
  </si>
  <si>
    <t>器法·疾行·1</t>
  </si>
  <si>
    <t>【配置提案】穿戴期间：移动速度+2。</t>
  </si>
  <si>
    <t>器法·疾行·2</t>
  </si>
  <si>
    <t>【配置提案】穿戴期间：移动速度+4。</t>
  </si>
  <si>
    <t>器法·疾行·3</t>
  </si>
  <si>
    <t>【配置提案】穿戴期间：移动速度+6。</t>
  </si>
  <si>
    <t>器法·轻灵·1</t>
  </si>
  <si>
    <t>【配置提案】穿戴期间：闪避+100。</t>
  </si>
  <si>
    <t>器法·轻灵·2</t>
  </si>
  <si>
    <t>【配置提案】穿戴期间：闪避+200。</t>
  </si>
  <si>
    <t>器法·轻灵·3</t>
  </si>
  <si>
    <t>【配置提案】穿戴期间：闪避+300。</t>
  </si>
  <si>
    <t>器法·避法·1</t>
  </si>
  <si>
    <t>【配置提案】穿戴期间：法防上限增幅+200。</t>
  </si>
  <si>
    <t>器法·避法·2</t>
  </si>
  <si>
    <t>【配置提案】穿戴期间：法防上限增幅+400。</t>
  </si>
  <si>
    <t>器法·避法·3</t>
  </si>
  <si>
    <t>【配置提案】穿戴期间：法防上限增幅+600。</t>
  </si>
  <si>
    <t>器法·厚甲·1</t>
  </si>
  <si>
    <t>【配置提案】穿戴期间：物防上限增幅+200。</t>
  </si>
  <si>
    <t>器法·厚甲·2</t>
  </si>
  <si>
    <t>【配置提案】穿戴期间：物防上限增幅+400。</t>
  </si>
  <si>
    <t>器法·厚甲·3</t>
  </si>
  <si>
    <t>【配置提案】穿戴期间：物防上限增幅+600。</t>
  </si>
  <si>
    <t>器法·御法·1</t>
  </si>
  <si>
    <t>器法·御法·2</t>
  </si>
  <si>
    <t>器法·御法·3</t>
  </si>
  <si>
    <t>器法·凝神·1</t>
  </si>
  <si>
    <t>【配置提案】穿戴期间：神识+1。</t>
  </si>
  <si>
    <t>器法·凝神·2</t>
  </si>
  <si>
    <t>【配置提案】穿戴期间：神识+2。</t>
  </si>
  <si>
    <t>器法·凝神·3</t>
  </si>
  <si>
    <t>【配置提案】穿戴期间：神识+3。</t>
  </si>
  <si>
    <t>器法·护法·1</t>
  </si>
  <si>
    <t>【配置提案】穿戴期间：免暴击率+100。</t>
  </si>
  <si>
    <t>器法·护法·2</t>
  </si>
  <si>
    <t>【配置提案】穿戴期间：免暴击率+200。</t>
  </si>
  <si>
    <t>器法·护法·3</t>
  </si>
  <si>
    <t>【配置提案】穿戴期间：免暴击率+300。</t>
  </si>
  <si>
    <t>器法·镇压·1</t>
  </si>
  <si>
    <t>【配置提案】造成伤害时使目标眩晕300毫秒，内置冷却10000毫秒。</t>
  </si>
  <si>
    <t>器法·镇压·2</t>
  </si>
  <si>
    <t>【配置提案】造成伤害时使目标眩晕400毫秒，内置冷却10000毫秒。</t>
  </si>
  <si>
    <t>器法·镇压·3</t>
  </si>
  <si>
    <t>【配置提案】造成伤害时使目标眩晕500毫秒，内置冷却10000毫秒。</t>
  </si>
  <si>
    <t>器法·破势·1</t>
  </si>
  <si>
    <t>【配置提案】穿戴期间：暴击伤害加成+200。</t>
  </si>
  <si>
    <t>器法·破势·2</t>
  </si>
  <si>
    <t>【配置提案】穿戴期间：暴击伤害加成+400。</t>
  </si>
  <si>
    <t>器法·破势·3</t>
  </si>
  <si>
    <t>【配置提案】穿戴期间：暴击伤害加成+600。</t>
  </si>
  <si>
    <t>器法·护身·1</t>
  </si>
  <si>
    <t>【配置提案】穿戴期间：受击回血+1。</t>
  </si>
  <si>
    <t>器法·护身·2</t>
  </si>
  <si>
    <t>【配置提案】穿戴期间：受击回血+2。</t>
  </si>
  <si>
    <t>器法·护身·3</t>
  </si>
  <si>
    <t>【配置提案】穿戴期间：受击回血+3。</t>
  </si>
  <si>
    <t>器法·凝元·1</t>
  </si>
  <si>
    <t>【配置提案】穿戴期间：每秒回灵+1。</t>
  </si>
  <si>
    <t>器法·凝元·2</t>
  </si>
  <si>
    <t>【配置提案】穿戴期间：每秒回灵+2。</t>
  </si>
  <si>
    <t>器法·凝元·3</t>
  </si>
  <si>
    <t>【配置提案】穿戴期间：每秒回灵+3。</t>
  </si>
  <si>
    <t>器法·金曜·1</t>
  </si>
  <si>
    <t>【配置提案】穿戴期间：金行增幅+200。</t>
  </si>
  <si>
    <t>器法·金曜·2</t>
  </si>
  <si>
    <t>【配置提案】穿戴期间：金行增幅+400。</t>
  </si>
  <si>
    <t>器法·金曜·3</t>
  </si>
  <si>
    <t>【配置提案】穿戴期间：金行增幅+600。</t>
  </si>
  <si>
    <t>器法·青荣·1</t>
  </si>
  <si>
    <t>【配置提案】穿戴期间：木行增幅+200。</t>
  </si>
  <si>
    <t>器法·青荣·2</t>
  </si>
  <si>
    <t>【配置提案】穿戴期间：木行增幅+400。</t>
  </si>
  <si>
    <t>器法·青荣·3</t>
  </si>
  <si>
    <t>【配置提案】穿戴期间：木行增幅+600。</t>
  </si>
  <si>
    <t>器法·沧澜·1</t>
  </si>
  <si>
    <t>【配置提案】穿戴期间：水行增幅+200。</t>
  </si>
  <si>
    <t>器法·沧澜·2</t>
  </si>
  <si>
    <t>【配置提案】穿戴期间：水行增幅+400。</t>
  </si>
  <si>
    <t>器法·沧澜·3</t>
  </si>
  <si>
    <t>【配置提案】穿戴期间：水行增幅+600。</t>
  </si>
  <si>
    <t>器法·离火·1</t>
  </si>
  <si>
    <t>【配置提案】穿戴期间：火行增幅+200。</t>
  </si>
  <si>
    <t>器法·离火·2</t>
  </si>
  <si>
    <t>【配置提案】穿戴期间：火行增幅+400。</t>
  </si>
  <si>
    <t>器法·离火·3</t>
  </si>
  <si>
    <t>【配置提案】穿戴期间：火行增幅+600。</t>
  </si>
  <si>
    <t>器法·玄岳·1</t>
  </si>
  <si>
    <t>【配置提案】穿戴期间：土行增幅+200。</t>
  </si>
  <si>
    <t>器法·玄岳·2</t>
  </si>
  <si>
    <t>【配置提案】穿戴期间：土行增幅+400。</t>
  </si>
  <si>
    <t>器法·玄岳·3</t>
  </si>
  <si>
    <t>【配置提案】穿戴期间：土行增幅+600。</t>
  </si>
  <si>
    <t>buff_config</t>
  </si>
  <si>
    <t>器法状态·养锋·1</t>
  </si>
  <si>
    <t>器法状态·养锋·2</t>
  </si>
  <si>
    <t>器法状态·养锋·3</t>
  </si>
  <si>
    <t>器法状态·引灵·1</t>
  </si>
  <si>
    <t>器法状态·引灵·2</t>
  </si>
  <si>
    <t>器法状态·引灵·3</t>
  </si>
  <si>
    <t>器法状态·破军·1</t>
  </si>
  <si>
    <t>器法状态·破军·2</t>
  </si>
  <si>
    <t>器法状态·破军·3</t>
  </si>
  <si>
    <t>器法状态·疾行·1</t>
  </si>
  <si>
    <t>器法状态·疾行·2</t>
  </si>
  <si>
    <t>器法状态·疾行·3</t>
  </si>
  <si>
    <t>器法状态·轻灵·1</t>
  </si>
  <si>
    <t>器法状态·轻灵·2</t>
  </si>
  <si>
    <t>器法状态·轻灵·3</t>
  </si>
  <si>
    <t>器法状态·避法·1</t>
  </si>
  <si>
    <t>器法状态·避法·2</t>
  </si>
  <si>
    <t>器法状态·避法·3</t>
  </si>
  <si>
    <t>器法状态·厚甲·1</t>
  </si>
  <si>
    <t>器法状态·厚甲·2</t>
  </si>
  <si>
    <t>器法状态·厚甲·3</t>
  </si>
  <si>
    <t>器法状态·御法·1</t>
  </si>
  <si>
    <t>器法状态·御法·2</t>
  </si>
  <si>
    <t>器法状态·御法·3</t>
  </si>
  <si>
    <t>器法状态·凝神·1</t>
  </si>
  <si>
    <t>器法状态·凝神·2</t>
  </si>
  <si>
    <t>器法状态·凝神·3</t>
  </si>
  <si>
    <t>器法状态·护法·1</t>
  </si>
  <si>
    <t>器法状态·护法·2</t>
  </si>
  <si>
    <t>器法状态·护法·3</t>
  </si>
  <si>
    <t>器法状态·镇压·1</t>
  </si>
  <si>
    <t>器法状态·镇压·2</t>
  </si>
  <si>
    <t>器法状态·镇压·3</t>
  </si>
  <si>
    <t>器法状态·破势·1</t>
  </si>
  <si>
    <t>器法状态·破势·2</t>
  </si>
  <si>
    <t>器法状态·破势·3</t>
  </si>
  <si>
    <t>器法状态·护身·1</t>
  </si>
  <si>
    <t>器法状态·护身·2</t>
  </si>
  <si>
    <t>器法状态·护身·3</t>
  </si>
  <si>
    <t>器法状态·凝元·1</t>
  </si>
  <si>
    <t>器法状态·凝元·2</t>
  </si>
  <si>
    <t>器法状态·凝元·3</t>
  </si>
  <si>
    <t>器法状态·金曜·1</t>
  </si>
  <si>
    <t>器法状态·金曜·2</t>
  </si>
  <si>
    <t>器法状态·金曜·3</t>
  </si>
  <si>
    <t>器法状态·青荣·1</t>
  </si>
  <si>
    <t>器法状态·青荣·2</t>
  </si>
  <si>
    <t>器法状态·青荣·3</t>
  </si>
  <si>
    <t>器法状态·沧澜·1</t>
  </si>
  <si>
    <t>器法状态·沧澜·2</t>
  </si>
  <si>
    <t>器法状态·沧澜·3</t>
  </si>
  <si>
    <t>器法状态·离火·1</t>
  </si>
  <si>
    <t>器法状态·离火·2</t>
  </si>
  <si>
    <t>器法状态·离火·3</t>
  </si>
  <si>
    <t>器法状态·玄岳·1</t>
  </si>
  <si>
    <t>器法状态·玄岳·2</t>
  </si>
  <si>
    <t>器法状态·玄岳·3</t>
  </si>
  <si>
    <t>系统</t>
  </si>
  <si>
    <t>需求</t>
  </si>
  <si>
    <t>状态</t>
  </si>
  <si>
    <t>功法</t>
  </si>
  <si>
    <t>需对完整伤害/持续伤害/治疗统一增幅；当前法术威力仅作用现有直接伤害路径</t>
  </si>
  <si>
    <t>设计明确，程序能力仍待接入</t>
  </si>
  <si>
    <t>破甲/穿透须按金行来源限定</t>
  </si>
  <si>
    <t>木行治疗与HOT增幅未由伤害属性覆盖</t>
  </si>
  <si>
    <t>连续命中叠浪：每次命中+100万分比/级、最多5层、3秒刷新</t>
  </si>
  <si>
    <t>灼烧完整伤害与爆发附加通道需接入</t>
  </si>
  <si>
    <t>护盾/减伤/镇压不由土行伤害增幅覆盖</t>
  </si>
  <si>
    <t>五行克制额外增幅100万分比/级，需判克制</t>
  </si>
  <si>
    <t>从属实体</t>
  </si>
  <si>
    <t>unit_id</t>
  </si>
  <si>
    <t>复用源样例h001/h010/e000/e001/h011；是否均有正确物编与美术需地图侧验证</t>
  </si>
  <si>
    <t>资源复用，未新增不存在路径</t>
  </si>
  <si>
    <t>法宝</t>
  </si>
  <si>
    <t>419404/419405</t>
  </si>
  <si>
    <t>伞珠效果的对象必须是所属角色。需增加主人目标协议并校验来源移除；16条计划技能及2条关联词条标##保留，不错误作用法宝自身。</t>
  </si>
  <si>
    <t>接入后才可启用</t>
  </si>
  <si>
    <t>法宝词条</t>
  </si>
  <si>
    <t>增盾量：建议护盾系数+100万分比，需要AffixParam护盾万分比系数，当前不导出本ID</t>
  </si>
  <si>
    <t>不得引用未加载ID</t>
  </si>
  <si>
    <t>净毒：只移除持续伤害毒类减益，需要状态毒标签与选择性驱散效果，当前均无对应字段</t>
  </si>
  <si>
    <t>不得用免疫或回血代称净毒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</si>
</sst>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2"/>
      <color theme="1"/>
      <name val="宋体"/>
      <charset val="134"/>
    </font>
    <font>
      <b/>
      <sz val="10"/>
      <color rgb="FFFFFFFF"/>
      <name val="Microsoft YaHei"/>
      <charset val="134"/>
    </font>
    <font>
      <sz val="10"/>
      <name val="Microsoft YaHei"/>
      <charset val="134"/>
    </font>
    <font>
      <sz val="9"/>
      <color indexed="8"/>
      <name val="微软雅黑"/>
      <charset val="134"/>
    </font>
    <font>
      <sz val="11"/>
      <color indexed="8"/>
      <name val="宋体"/>
      <charset val="134"/>
    </font>
    <font>
      <sz val="9"/>
      <color rgb="FFFF0000"/>
      <name val="微软雅黑"/>
      <charset val="134"/>
    </font>
    <font>
      <sz val="10"/>
      <color theme="1"/>
      <name val="微软雅黑"/>
      <charset val="134"/>
    </font>
    <font>
      <sz val="9"/>
      <color theme="1"/>
      <name val="微软雅黑"/>
      <charset val="134"/>
    </font>
    <font>
      <sz val="12"/>
      <color rgb="FF000000"/>
      <name val="微软雅黑"/>
      <charset val="134"/>
    </font>
    <font>
      <sz val="9"/>
      <color indexed="8"/>
      <name val="宋体"/>
      <charset val="134"/>
    </font>
    <font>
      <sz val="10"/>
      <color rgb="FF000000"/>
      <name val="微软雅黑"/>
      <charset val="134"/>
    </font>
    <font>
      <sz val="12"/>
      <color theme="1"/>
      <name val="微软雅黑"/>
      <charset val="134"/>
    </font>
    <font>
      <sz val="11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1"/>
      <name val="Carlito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0" applyNumberFormat="0" applyAlignment="0" applyProtection="0">
      <alignment vertical="center"/>
    </xf>
    <xf numFmtId="0" fontId="23" fillId="7" borderId="11" applyNumberFormat="0" applyAlignment="0" applyProtection="0">
      <alignment vertical="center"/>
    </xf>
    <xf numFmtId="0" fontId="24" fillId="7" borderId="10" applyNumberFormat="0" applyAlignment="0" applyProtection="0">
      <alignment vertical="center"/>
    </xf>
    <xf numFmtId="0" fontId="25" fillId="8" borderId="12" applyNumberFormat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/>
  </cellStyleXfs>
  <cellXfs count="42">
    <xf numFmtId="0" fontId="0" fillId="0" borderId="0" xfId="0"/>
    <xf numFmtId="0" fontId="1" fillId="2" borderId="0" xfId="0" applyNumberFormat="1" applyFont="1" applyFill="1" applyBorder="1" applyAlignment="1">
      <alignment wrapText="1"/>
    </xf>
    <xf numFmtId="0" fontId="2" fillId="0" borderId="0" xfId="0" applyNumberFormat="1" applyFont="1" applyFill="1" applyBorder="1" applyAlignment="1">
      <alignment wrapText="1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/>
    <xf numFmtId="0" fontId="6" fillId="3" borderId="1" xfId="0" applyFont="1" applyFill="1" applyBorder="1"/>
    <xf numFmtId="0" fontId="7" fillId="0" borderId="0" xfId="0" applyFont="1"/>
    <xf numFmtId="0" fontId="7" fillId="0" borderId="0" xfId="0" applyFont="1" applyAlignment="1">
      <alignment vertical="center"/>
    </xf>
    <xf numFmtId="0" fontId="5" fillId="4" borderId="0" xfId="0" applyFont="1" applyFill="1"/>
    <xf numFmtId="0" fontId="7" fillId="4" borderId="0" xfId="0" applyFont="1" applyFill="1"/>
    <xf numFmtId="0" fontId="5" fillId="4" borderId="0" xfId="0" applyFont="1" applyFill="1" applyAlignment="1">
      <alignment horizontal="left" vertical="top"/>
    </xf>
    <xf numFmtId="0" fontId="7" fillId="4" borderId="0" xfId="0" applyFont="1" applyFill="1" applyAlignment="1">
      <alignment vertical="center"/>
    </xf>
    <xf numFmtId="0" fontId="3" fillId="4" borderId="0" xfId="0" applyFont="1" applyFill="1" applyAlignment="1">
      <alignment horizontal="left" vertical="top"/>
    </xf>
    <xf numFmtId="0" fontId="6" fillId="0" borderId="0" xfId="0" applyFont="1"/>
    <xf numFmtId="0" fontId="6" fillId="4" borderId="0" xfId="0" applyFont="1" applyFill="1"/>
    <xf numFmtId="0" fontId="5" fillId="0" borderId="2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0" applyNumberFormat="1" applyFont="1" applyFill="1" applyBorder="1"/>
    <xf numFmtId="0" fontId="9" fillId="0" borderId="0" xfId="0" applyFont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6" fillId="3" borderId="3" xfId="0" applyFont="1" applyFill="1" applyBorder="1" applyAlignment="1">
      <alignment horizontal="left"/>
    </xf>
    <xf numFmtId="0" fontId="6" fillId="3" borderId="0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6" fillId="3" borderId="5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6" fillId="3" borderId="3" xfId="0" applyFont="1" applyFill="1" applyBorder="1"/>
    <xf numFmtId="0" fontId="6" fillId="3" borderId="0" xfId="0" applyFont="1" applyFill="1" applyBorder="1"/>
    <xf numFmtId="0" fontId="6" fillId="3" borderId="1" xfId="0" applyFont="1" applyFill="1" applyBorder="1" applyAlignment="1">
      <alignment horizontal="left"/>
    </xf>
    <xf numFmtId="0" fontId="6" fillId="3" borderId="1" xfId="0" applyNumberFormat="1" applyFont="1" applyFill="1" applyBorder="1" applyAlignment="1">
      <alignment vertical="center" wrapText="1"/>
    </xf>
    <xf numFmtId="0" fontId="0" fillId="0" borderId="0" xfId="0" applyFill="1"/>
    <xf numFmtId="0" fontId="10" fillId="0" borderId="0" xfId="0" applyNumberFormat="1" applyFont="1" applyFill="1" applyBorder="1"/>
    <xf numFmtId="0" fontId="11" fillId="0" borderId="0" xfId="0" applyFon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0" fontId="11" fillId="3" borderId="0" xfId="0" applyFont="1" applyFill="1" applyAlignment="1">
      <alignment horizontal="left"/>
    </xf>
    <xf numFmtId="0" fontId="11" fillId="3" borderId="0" xfId="0" applyNumberFormat="1" applyFont="1" applyFill="1" applyBorder="1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0" borderId="0" xfId="0" applyNumberFormat="1" applyFont="1" applyFill="1" applyBorder="1" applyAlignment="1">
      <alignment wrapText="1"/>
    </xf>
    <xf numFmtId="0" fontId="11" fillId="0" borderId="0" xfId="0" applyFont="1" applyFill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A1:JR4297"/>
  <sheetViews>
    <sheetView tabSelected="1" workbookViewId="0">
      <pane xSplit="7" ySplit="6" topLeftCell="H3308" activePane="bottomRight" state="frozen"/>
      <selection/>
      <selection pane="topRight"/>
      <selection pane="bottomLeft"/>
      <selection pane="bottomRight" activeCell="C3320" sqref="C3320"/>
    </sheetView>
  </sheetViews>
  <sheetFormatPr defaultColWidth="9" defaultRowHeight="17.25"/>
  <cols>
    <col min="1" max="1" width="9" style="34" customWidth="1"/>
    <col min="2" max="2" width="10.3333333333333" style="34" customWidth="1"/>
    <col min="3" max="3" width="22.125" style="34" customWidth="1"/>
    <col min="4" max="4" width="42" style="34" customWidth="1"/>
    <col min="5" max="5" width="10.6666666666667" style="34" customWidth="1"/>
    <col min="6" max="6" width="14.125" style="34" customWidth="1"/>
    <col min="7" max="7" width="10.8333333333333" style="34" customWidth="1"/>
    <col min="8" max="9" width="18.4166666666667" style="34" customWidth="1"/>
    <col min="10" max="10" width="9" style="34" customWidth="1"/>
    <col min="11" max="11" width="11.8333333333333" style="34" customWidth="1"/>
    <col min="12" max="12" width="12.8333333333333" style="34" customWidth="1"/>
    <col min="13" max="13" width="10.3333333333333" style="34" customWidth="1"/>
    <col min="14" max="14" width="12.5833333333333" style="34" customWidth="1"/>
    <col min="15" max="15" width="100" customWidth="1"/>
    <col min="16" max="16" width="11.8333333333333" style="34" customWidth="1"/>
    <col min="17" max="18" width="9" style="34" customWidth="1"/>
    <col min="19" max="19" width="16.8333333333333" style="34" customWidth="1"/>
    <col min="20" max="20" width="15.75" style="34" customWidth="1"/>
    <col min="21" max="21" width="11.6666666666667" style="34" customWidth="1"/>
    <col min="22" max="22" width="24" style="34" customWidth="1"/>
    <col min="23" max="23" width="9" style="34" customWidth="1"/>
    <col min="24" max="24" width="18.4166666666667" style="34" customWidth="1"/>
    <col min="25" max="25" width="17.5833333333333" style="34" customWidth="1"/>
    <col min="26" max="26" width="11.4166666666667" style="34" customWidth="1"/>
    <col min="27" max="27" width="9.83333333333333" style="34" customWidth="1"/>
    <col min="28" max="29" width="15.5" style="34" customWidth="1"/>
    <col min="30" max="30" width="13.5833333333333" style="34" customWidth="1"/>
    <col min="31" max="31" width="25.0833333333333" style="34" customWidth="1"/>
    <col min="32" max="32" width="8.33333333333333" style="34" customWidth="1"/>
    <col min="33" max="38" width="8.25" style="34" customWidth="1"/>
    <col min="39" max="39" width="9" style="34" customWidth="1"/>
    <col min="40" max="40" width="19.4166666666667" style="34" customWidth="1"/>
    <col min="41" max="42" width="35.8333333333333" style="34" customWidth="1"/>
    <col min="43" max="43" width="30.5" style="34" customWidth="1"/>
    <col min="44" max="44" width="9.25" style="34" customWidth="1"/>
    <col min="45" max="53" width="16.0833333333333" style="34" customWidth="1"/>
    <col min="54" max="54" width="19.6666666666667" style="34" customWidth="1"/>
    <col min="55" max="55" width="24.1666666666667" style="34" customWidth="1"/>
    <col min="56" max="57" width="19.6666666666667" style="34" customWidth="1"/>
    <col min="58" max="96" width="16.0833333333333" style="34" customWidth="1"/>
    <col min="97" max="102" width="9" style="34" customWidth="1"/>
    <col min="105" max="105" width="12.75" style="34" customWidth="1"/>
    <col min="106" max="106" width="16.25" style="34" customWidth="1"/>
    <col min="107" max="107" width="18.1666666666667" style="34" customWidth="1"/>
    <col min="108" max="108" width="18.4166666666667" style="34" customWidth="1"/>
    <col min="109" max="208" width="9" style="34" customWidth="1"/>
    <col min="209" max="209" width="13.9166666666667" style="34" customWidth="1"/>
    <col min="210" max="210" width="14.0833333333333" style="34" customWidth="1"/>
    <col min="211" max="211" width="18.1666666666667" style="34" customWidth="1"/>
    <col min="212" max="212" width="18.4166666666667" style="34" customWidth="1"/>
    <col min="213" max="213" width="13.9166666666667" style="34" customWidth="1"/>
    <col min="214" max="218" width="9" style="34" customWidth="1"/>
    <col min="219" max="219" width="19.9166666666667" style="34" customWidth="1"/>
    <col min="220" max="220" width="23.3333333333333" style="34" customWidth="1"/>
    <col min="221" max="221" width="9" style="34" customWidth="1"/>
    <col min="222" max="223" width="16.1666666666667" style="34" customWidth="1"/>
    <col min="224" max="224" width="14.25" style="34" customWidth="1"/>
    <col min="225" max="225" width="21.0833333333333" style="34" customWidth="1"/>
    <col min="226" max="226" width="9" style="34" customWidth="1"/>
    <col min="227" max="232" width="9" style="34"/>
    <col min="233" max="233" width="110" customWidth="1"/>
    <col width="16.0833333333333" style="34" customWidth="1" min="234" max="234"/>
    <col width="16.0833333333333" style="34" customWidth="1" min="235" max="235"/>
    <col width="16.0833333333333" style="34" customWidth="1" min="236" max="236"/>
    <col width="16.0833333333333" style="34" customWidth="1" min="237" max="237"/>
    <col width="16.0833333333333" style="34" customWidth="1" min="238" max="238"/>
    <col width="16.0833333333333" style="34" customWidth="1" min="239" max="239"/>
    <col width="16.0833333333333" style="34" customWidth="1" min="240" max="240"/>
    <col width="16.0833333333333" style="34" customWidth="1" min="241" max="241"/>
    <col width="16.0833333333333" style="34" customWidth="1" min="242" max="242"/>
    <col width="16.0833333333333" style="34" customWidth="1" min="243" max="243"/>
    <col width="16.0833333333333" style="34" customWidth="1" min="244" max="244"/>
    <col width="16.0833333333333" style="34" customWidth="1" min="245" max="245"/>
    <col width="16.0833333333333" style="34" customWidth="1" min="246" max="246"/>
    <col width="16.0833333333333" style="34" customWidth="1" min="247" max="247"/>
    <col width="16.0833333333333" style="34" customWidth="1" min="248" max="248"/>
    <col width="16.0833333333333" style="34" customWidth="1" min="249" max="249"/>
    <col width="16.0833333333333" style="34" customWidth="1" min="250" max="250"/>
    <col width="16.0833333333333" style="34" customWidth="1" min="251" max="251"/>
    <col width="16.0833333333333" style="34" customWidth="1" min="252" max="252"/>
    <col width="16.0833333333333" style="34" customWidth="1" min="253" max="253"/>
    <col width="16.0833333333333" style="34" customWidth="1" min="254" max="254"/>
    <col width="16.0833333333333" style="34" customWidth="1" min="255" max="255"/>
    <col width="16.0833333333333" style="34" customWidth="1" min="256" max="256"/>
    <col width="16.0833333333333" style="34" customWidth="1" min="257" max="257"/>
    <col width="16.0833333333333" style="34" customWidth="1" min="258" max="258"/>
    <col width="16.0833333333333" style="34" customWidth="1" min="259" max="259"/>
    <col width="16.0833333333333" style="34" customWidth="1" min="260" max="260"/>
    <col width="16.0833333333333" style="34" customWidth="1" min="261" max="261"/>
    <col width="16.0833333333333" style="34" customWidth="1" min="262" max="262"/>
    <col width="16.0833333333333" style="34" customWidth="1" min="263" max="263"/>
    <col width="16.0833333333333" style="34" customWidth="1" min="264" max="264"/>
    <col width="16.0833333333333" style="34" customWidth="1" min="265" max="265"/>
    <col width="16.0833333333333" style="34" customWidth="1" min="266" max="266"/>
    <col width="16.0833333333333" style="34" customWidth="1" min="267" max="267"/>
    <col width="16.0833333333333" style="34" customWidth="1" min="268" max="268"/>
    <col width="16.0833333333333" style="34" customWidth="1" min="269" max="269"/>
    <col width="16.0833333333333" style="34" customWidth="1" min="270" max="270"/>
    <col width="16.0833333333333" style="34" customWidth="1" min="271" max="271"/>
    <col width="16.0833333333333" style="34" customWidth="1" min="272" max="272"/>
    <col width="16.0833333333333" style="34" customWidth="1" min="273" max="273"/>
    <col width="16.0833333333333" style="34" customWidth="1" min="274" max="274"/>
    <col width="16.0833333333333" style="34" customWidth="1" min="275" max="275"/>
    <col width="16.0833333333333" style="34" customWidth="1" min="276" max="276"/>
    <col width="16.0833333333333" style="34" customWidth="1" min="277" max="277"/>
    <col width="16.0833333333333" style="34" customWidth="1" min="278" max="278"/>
    <col min="279" max="16384" width="9" style="34"/>
  </cols>
  <sheetData>
    <row r="1" spans="1:234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/>
      <c r="G1" s="35" t="s">
        <v>5</v>
      </c>
      <c r="H1" s="35" t="s">
        <v>6</v>
      </c>
      <c r="I1" s="35" t="s">
        <v>7</v>
      </c>
      <c r="J1" s="35" t="s">
        <v>8</v>
      </c>
      <c r="K1" s="35" t="s">
        <v>9</v>
      </c>
      <c r="L1" s="35" t="s">
        <v>10</v>
      </c>
      <c r="M1" s="35" t="s">
        <v>11</v>
      </c>
      <c r="N1" s="35" t="s">
        <v>12</v>
      </c>
      <c r="O1" s="35" t="s">
        <v>13</v>
      </c>
      <c r="P1" s="35" t="s">
        <v>14</v>
      </c>
      <c r="Q1" s="35" t="s">
        <v>15</v>
      </c>
      <c r="R1" s="35" t="s">
        <v>16</v>
      </c>
      <c r="S1" s="35" t="s">
        <v>17</v>
      </c>
      <c r="T1" s="35" t="s">
        <v>18</v>
      </c>
      <c r="U1" s="35" t="s">
        <v>19</v>
      </c>
      <c r="V1" s="35" t="s">
        <v>20</v>
      </c>
      <c r="W1" s="35" t="s">
        <v>21</v>
      </c>
      <c r="X1" s="35" t="s">
        <v>22</v>
      </c>
      <c r="Y1" s="35" t="s">
        <v>23</v>
      </c>
      <c r="Z1" s="36" t="s">
        <v>24</v>
      </c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5" t="s">
        <v>25</v>
      </c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 t="s">
        <v>26</v>
      </c>
      <c r="BA1" s="35" t="s">
        <v>27</v>
      </c>
      <c r="BB1" s="37" t="s">
        <v>28</v>
      </c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DA1" s="37"/>
      <c r="DB1" s="37"/>
      <c r="DC1" s="37"/>
      <c r="DD1" s="37"/>
      <c r="DE1" s="37"/>
      <c r="DF1" s="37"/>
      <c r="DG1" s="37"/>
      <c r="DH1" s="37"/>
      <c r="DI1" s="37"/>
      <c r="DJ1" s="37"/>
      <c r="DK1" s="37"/>
      <c r="DL1" s="37"/>
      <c r="DM1" s="37"/>
      <c r="DN1" s="37"/>
      <c r="DO1" s="37"/>
      <c r="DP1" s="37"/>
      <c r="DQ1" s="37"/>
      <c r="DR1" s="37"/>
      <c r="DS1" s="37"/>
      <c r="DT1" s="37"/>
      <c r="DU1" s="37"/>
      <c r="DV1" s="37"/>
      <c r="DW1" s="37"/>
      <c r="DX1" s="37"/>
      <c r="DY1" s="37"/>
      <c r="DZ1" s="37"/>
      <c r="EA1" s="37"/>
      <c r="EB1" s="37"/>
      <c r="EC1" s="37"/>
      <c r="ED1" s="37"/>
      <c r="EE1" s="37"/>
      <c r="EF1" s="37"/>
      <c r="EG1" s="37"/>
      <c r="EH1" s="37"/>
      <c r="EI1" s="37"/>
      <c r="EJ1" s="37"/>
      <c r="EK1" s="37"/>
      <c r="EL1" s="37"/>
      <c r="EM1" s="37"/>
      <c r="EN1" s="37"/>
      <c r="EO1" s="37"/>
      <c r="EP1" s="37"/>
      <c r="EQ1" s="37"/>
      <c r="ER1" s="37"/>
      <c r="ES1" s="37"/>
      <c r="ET1" s="37"/>
      <c r="EU1" s="37"/>
      <c r="EV1" s="37"/>
      <c r="EW1" s="37"/>
      <c r="EZ1" s="37"/>
      <c r="FA1" s="37"/>
      <c r="FB1" s="37"/>
      <c r="FC1" s="37"/>
      <c r="FD1" s="37"/>
      <c r="FE1" s="37"/>
      <c r="FF1" s="37"/>
      <c r="FG1" s="37"/>
      <c r="FH1" s="37"/>
      <c r="FI1" s="37"/>
      <c r="FJ1" s="37"/>
      <c r="FK1" s="37"/>
      <c r="FL1" s="37"/>
      <c r="FM1" s="37"/>
      <c r="FN1" s="37"/>
      <c r="FO1" s="37"/>
      <c r="FP1" s="37"/>
      <c r="FQ1" s="37"/>
      <c r="FR1" s="37"/>
      <c r="FS1" s="37"/>
      <c r="FT1" s="37"/>
      <c r="FU1" s="37"/>
      <c r="FV1" s="37"/>
      <c r="FW1" s="37"/>
      <c r="FX1" s="37"/>
      <c r="FY1" s="37"/>
      <c r="FZ1" s="37"/>
      <c r="GA1" s="37"/>
      <c r="GB1" s="37"/>
      <c r="GC1" s="37"/>
      <c r="GD1" s="37"/>
      <c r="GE1" s="37"/>
      <c r="GF1" s="37"/>
      <c r="GG1" s="37"/>
      <c r="GH1" s="37"/>
      <c r="GI1" s="37"/>
      <c r="GJ1" s="37"/>
      <c r="GK1" s="37"/>
      <c r="GL1" s="37"/>
      <c r="GM1" s="37"/>
      <c r="GN1" s="37"/>
      <c r="GO1" s="37"/>
      <c r="GP1" s="37"/>
      <c r="GQ1" s="37"/>
      <c r="GR1" s="37"/>
      <c r="GS1" s="37"/>
      <c r="GT1" s="37"/>
      <c r="GU1" s="37"/>
      <c r="GV1" s="37"/>
      <c r="GY1" s="35" t="s">
        <v>29</v>
      </c>
      <c r="GZ1" s="35" t="s">
        <v>30</v>
      </c>
      <c r="HA1" s="35" t="s">
        <v>31</v>
      </c>
      <c r="HB1" s="35" t="s">
        <v>32</v>
      </c>
      <c r="HC1" s="35" t="s">
        <v>33</v>
      </c>
      <c r="HD1" s="35" t="s">
        <v>34</v>
      </c>
      <c r="HE1" s="35" t="s">
        <v>35</v>
      </c>
      <c r="HF1" s="35" t="s">
        <v>36</v>
      </c>
      <c r="HG1" s="35" t="s">
        <v>37</v>
      </c>
      <c r="HH1" s="35" t="s">
        <v>38</v>
      </c>
      <c r="HI1" s="35" t="s">
        <v>39</v>
      </c>
      <c r="HJ1" s="35" t="s">
        <v>40</v>
      </c>
      <c r="HK1" s="35" t="s">
        <v>41</v>
      </c>
      <c r="HL1" s="35" t="s">
        <v>42</v>
      </c>
      <c r="HM1" s="35" t="s">
        <v>43</v>
      </c>
      <c r="HN1" s="35" t="s">
        <v>44</v>
      </c>
      <c r="HO1" s="35" t="s">
        <v>45</v>
      </c>
      <c r="HP1" s="35" t="s">
        <v>46</v>
      </c>
      <c r="HQ1" s="35" t="s">
        <v>47</v>
      </c>
      <c r="HR1" s="35" t="s">
        <v>48</v>
      </c>
      <c r="HS1" s="35" t="s">
        <v>49</v>
      </c>
      <c r="HT1" s="35" t="s">
        <v>50</v>
      </c>
      <c r="HU1" s="35" t="s">
        <v>51</v>
      </c>
      <c r="HV1" t="s">
        <v>52</v>
      </c>
      <c r="HW1" t="s">
        <v>53</v>
      </c>
      <c r="HX1" t="s">
        <v>54</v>
      </c>
      <c r="HZ1" t="inlineStr" s="37">
        <is>
          <t xml:space="preserve">damage_components</t>
        </is>
      </c>
    </row>
    <row r="2" spans="1:234">
      <c r="A2" s="35" t="s">
        <v>0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6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7">
        <v>0</v>
      </c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DA2" s="35">
        <v>1</v>
      </c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  <c r="EL2" s="35"/>
      <c r="EM2" s="35"/>
      <c r="EN2" s="35"/>
      <c r="EO2" s="35"/>
      <c r="EP2" s="35"/>
      <c r="EQ2" s="35"/>
      <c r="ER2" s="35"/>
      <c r="ES2" s="35"/>
      <c r="ET2" s="35"/>
      <c r="EU2" s="35"/>
      <c r="EV2" s="35"/>
      <c r="EW2" s="35"/>
      <c r="EZ2" s="35">
        <v>2</v>
      </c>
      <c r="FA2" s="35"/>
      <c r="FB2" s="35"/>
      <c r="FC2" s="35"/>
      <c r="FD2" s="35"/>
      <c r="FE2" s="35"/>
      <c r="FF2" s="35"/>
      <c r="FG2" s="35"/>
      <c r="FH2" s="35"/>
      <c r="FI2" s="35"/>
      <c r="FJ2" s="35"/>
      <c r="FK2" s="35"/>
      <c r="FL2" s="35"/>
      <c r="FM2" s="35"/>
      <c r="FN2" s="35"/>
      <c r="FO2" s="35"/>
      <c r="FP2" s="35"/>
      <c r="FQ2" s="35"/>
      <c r="FR2" s="35"/>
      <c r="FS2" s="35"/>
      <c r="FT2" s="35"/>
      <c r="FU2" s="35"/>
      <c r="FV2" s="35"/>
      <c r="FW2" s="35"/>
      <c r="FX2" s="35"/>
      <c r="FY2" s="35"/>
      <c r="FZ2" s="35"/>
      <c r="GA2" s="35"/>
      <c r="GB2" s="35"/>
      <c r="GC2" s="35"/>
      <c r="GD2" s="35"/>
      <c r="GE2" s="35"/>
      <c r="GF2" s="35"/>
      <c r="GG2" s="35"/>
      <c r="GH2" s="35"/>
      <c r="GI2" s="35"/>
      <c r="GJ2" s="35"/>
      <c r="GK2" s="35"/>
      <c r="GL2" s="35"/>
      <c r="GM2" s="35"/>
      <c r="GN2" s="35"/>
      <c r="GO2" s="35"/>
      <c r="GP2" s="35"/>
      <c r="GQ2" s="35"/>
      <c r="GR2" s="35"/>
      <c r="GS2" s="35"/>
      <c r="GT2" s="35"/>
      <c r="GU2" s="35"/>
      <c r="GV2" s="35"/>
      <c r="GY2" s="35"/>
      <c r="GZ2" s="35"/>
      <c r="HA2" s="35"/>
      <c r="HB2" s="35"/>
      <c r="HC2" s="35"/>
      <c r="HD2" s="35"/>
      <c r="HE2" s="35"/>
      <c r="HF2" s="35"/>
      <c r="HG2" s="35"/>
      <c r="HH2" s="35"/>
      <c r="HI2" s="35"/>
      <c r="HJ2" s="35"/>
      <c r="HK2" s="35"/>
      <c r="HL2" s="35"/>
      <c r="HM2" s="35"/>
      <c r="HN2" s="35"/>
      <c r="HO2" s="35"/>
      <c r="HP2" s="35"/>
      <c r="HQ2" s="35"/>
      <c r="HR2" s="35"/>
      <c r="HS2" s="35"/>
      <c r="HT2" s="35"/>
      <c r="HU2" s="35"/>
      <c r="HZ2" s="37">
        <v>0</v>
      </c>
      <c r="IE2" s="37">
        <v>1</v>
      </c>
      <c r="IJ2" s="37">
        <v>2</v>
      </c>
      <c r="IO2" s="37">
        <v>3</v>
      </c>
      <c r="IT2" s="37">
        <v>4</v>
      </c>
      <c r="IY2" s="37">
        <v>5</v>
      </c>
      <c r="JD2" s="37">
        <v>6</v>
      </c>
      <c r="JI2" s="37">
        <v>7</v>
      </c>
      <c r="JN2" s="37">
        <v>8</v>
      </c>
    </row>
    <row r="3" spans="1:234">
      <c r="A3" s="35" t="s">
        <v>0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6" t="s">
        <v>55</v>
      </c>
      <c r="AA3" s="35" t="s">
        <v>56</v>
      </c>
      <c r="AB3" s="35" t="s">
        <v>57</v>
      </c>
      <c r="AC3" s="35" t="s">
        <v>58</v>
      </c>
      <c r="AD3" s="35" t="s">
        <v>59</v>
      </c>
      <c r="AE3" s="35" t="s">
        <v>60</v>
      </c>
      <c r="AF3" s="35" t="s">
        <v>61</v>
      </c>
      <c r="AG3" s="35" t="s">
        <v>62</v>
      </c>
      <c r="AH3" s="35" t="s">
        <v>63</v>
      </c>
      <c r="AI3" s="35" t="s">
        <v>64</v>
      </c>
      <c r="AJ3" s="35" t="s">
        <v>65</v>
      </c>
      <c r="AK3" s="35" t="s">
        <v>66</v>
      </c>
      <c r="AL3" s="35" t="s">
        <v>67</v>
      </c>
      <c r="AM3" s="35" t="s">
        <v>55</v>
      </c>
      <c r="AN3" s="35" t="s">
        <v>56</v>
      </c>
      <c r="AO3" s="35" t="s">
        <v>57</v>
      </c>
      <c r="AP3" s="35" t="s">
        <v>58</v>
      </c>
      <c r="AQ3" s="35" t="s">
        <v>59</v>
      </c>
      <c r="AR3" s="35" t="s">
        <v>60</v>
      </c>
      <c r="AS3" s="35" t="s">
        <v>61</v>
      </c>
      <c r="AT3" s="35" t="s">
        <v>62</v>
      </c>
      <c r="AU3" s="35" t="s">
        <v>63</v>
      </c>
      <c r="AV3" s="35" t="s">
        <v>64</v>
      </c>
      <c r="AW3" s="35" t="s">
        <v>65</v>
      </c>
      <c r="AX3" s="35" t="s">
        <v>66</v>
      </c>
      <c r="AY3" s="35" t="s">
        <v>67</v>
      </c>
      <c r="AZ3" s="35"/>
      <c r="BA3" s="35"/>
      <c r="BB3" s="37" t="s">
        <v>55</v>
      </c>
      <c r="BC3" s="35" t="s">
        <v>56</v>
      </c>
      <c r="BD3" s="35" t="s">
        <v>68</v>
      </c>
      <c r="BE3" s="35" t="s">
        <v>69</v>
      </c>
      <c r="BF3" s="35" t="s">
        <v>70</v>
      </c>
      <c r="BG3" s="35" t="s">
        <v>71</v>
      </c>
      <c r="BH3" s="35" t="s">
        <v>72</v>
      </c>
      <c r="BI3" s="35" t="s">
        <v>73</v>
      </c>
      <c r="BJ3" s="35" t="s">
        <v>74</v>
      </c>
      <c r="BK3" s="35" t="s">
        <v>75</v>
      </c>
      <c r="BL3" s="35" t="s">
        <v>76</v>
      </c>
      <c r="BM3" s="35" t="s">
        <v>77</v>
      </c>
      <c r="BN3" s="35" t="s">
        <v>78</v>
      </c>
      <c r="BO3" s="35" t="s">
        <v>79</v>
      </c>
      <c r="BP3" s="35" t="s">
        <v>80</v>
      </c>
      <c r="BQ3" s="35" t="s">
        <v>81</v>
      </c>
      <c r="BR3" s="35" t="s">
        <v>82</v>
      </c>
      <c r="BS3" s="35" t="s">
        <v>83</v>
      </c>
      <c r="BT3" s="35" t="s">
        <v>84</v>
      </c>
      <c r="BU3" s="35" t="s">
        <v>85</v>
      </c>
      <c r="BV3" s="35" t="s">
        <v>86</v>
      </c>
      <c r="BW3" s="35" t="s">
        <v>87</v>
      </c>
      <c r="BX3" s="35" t="s">
        <v>88</v>
      </c>
      <c r="BY3" s="35" t="s">
        <v>89</v>
      </c>
      <c r="BZ3" s="35" t="s">
        <v>90</v>
      </c>
      <c r="CA3" s="35" t="s">
        <v>91</v>
      </c>
      <c r="CB3" s="35" t="s">
        <v>92</v>
      </c>
      <c r="CC3" s="35" t="s">
        <v>93</v>
      </c>
      <c r="CD3" s="35" t="s">
        <v>94</v>
      </c>
      <c r="CE3" s="35" t="s">
        <v>95</v>
      </c>
      <c r="CF3" s="35" t="s">
        <v>96</v>
      </c>
      <c r="CG3" s="35" t="s">
        <v>97</v>
      </c>
      <c r="CH3" s="35" t="s">
        <v>98</v>
      </c>
      <c r="CI3" s="35" t="s">
        <v>99</v>
      </c>
      <c r="CJ3" s="35" t="s">
        <v>100</v>
      </c>
      <c r="CK3" s="35" t="s">
        <v>101</v>
      </c>
      <c r="CL3" s="35" t="s">
        <v>102</v>
      </c>
      <c r="CM3" s="35" t="s">
        <v>103</v>
      </c>
      <c r="CN3" s="35" t="s">
        <v>104</v>
      </c>
      <c r="CO3" s="35" t="s">
        <v>105</v>
      </c>
      <c r="CP3" s="35" t="s">
        <v>106</v>
      </c>
      <c r="CQ3" s="35" t="s">
        <v>107</v>
      </c>
      <c r="CR3" s="35" t="s">
        <v>108</v>
      </c>
      <c r="CS3" s="35" t="s">
        <v>109</v>
      </c>
      <c r="CT3" s="35" t="s">
        <v>110</v>
      </c>
      <c r="CU3" s="35" t="s">
        <v>111</v>
      </c>
      <c r="CV3" s="35" t="s">
        <v>112</v>
      </c>
      <c r="CW3" s="35" t="s">
        <v>113</v>
      </c>
      <c r="CX3" s="35" t="s">
        <v>114</v>
      </c>
      <c r="CY3" t="s">
        <v>115</v>
      </c>
      <c r="CZ3" t="s">
        <v>116</v>
      </c>
      <c r="DA3" s="35" t="s">
        <v>55</v>
      </c>
      <c r="DB3" s="35" t="s">
        <v>56</v>
      </c>
      <c r="DC3" s="35" t="s">
        <v>68</v>
      </c>
      <c r="DD3" s="35" t="s">
        <v>69</v>
      </c>
      <c r="DE3" s="35" t="s">
        <v>70</v>
      </c>
      <c r="DF3" s="35" t="s">
        <v>71</v>
      </c>
      <c r="DG3" s="35" t="s">
        <v>72</v>
      </c>
      <c r="DH3" s="35" t="s">
        <v>73</v>
      </c>
      <c r="DI3" s="35" t="s">
        <v>74</v>
      </c>
      <c r="DJ3" s="35" t="s">
        <v>75</v>
      </c>
      <c r="DK3" s="35" t="s">
        <v>76</v>
      </c>
      <c r="DL3" s="35" t="s">
        <v>77</v>
      </c>
      <c r="DM3" s="35" t="s">
        <v>78</v>
      </c>
      <c r="DN3" s="35" t="s">
        <v>79</v>
      </c>
      <c r="DO3" s="35" t="s">
        <v>80</v>
      </c>
      <c r="DP3" s="35" t="s">
        <v>81</v>
      </c>
      <c r="DQ3" s="35" t="s">
        <v>82</v>
      </c>
      <c r="DR3" s="35" t="s">
        <v>83</v>
      </c>
      <c r="DS3" s="35" t="s">
        <v>84</v>
      </c>
      <c r="DT3" s="35" t="s">
        <v>85</v>
      </c>
      <c r="DU3" s="35" t="s">
        <v>86</v>
      </c>
      <c r="DV3" s="35" t="s">
        <v>87</v>
      </c>
      <c r="DW3" s="35" t="s">
        <v>88</v>
      </c>
      <c r="DX3" s="35" t="s">
        <v>89</v>
      </c>
      <c r="DY3" s="35" t="s">
        <v>90</v>
      </c>
      <c r="DZ3" s="35" t="s">
        <v>91</v>
      </c>
      <c r="EA3" s="35" t="s">
        <v>92</v>
      </c>
      <c r="EB3" s="35" t="s">
        <v>93</v>
      </c>
      <c r="EC3" s="35" t="s">
        <v>94</v>
      </c>
      <c r="ED3" s="35" t="s">
        <v>95</v>
      </c>
      <c r="EE3" s="35" t="s">
        <v>96</v>
      </c>
      <c r="EF3" s="35" t="s">
        <v>97</v>
      </c>
      <c r="EG3" s="35" t="s">
        <v>98</v>
      </c>
      <c r="EH3" s="35" t="s">
        <v>99</v>
      </c>
      <c r="EI3" s="35" t="s">
        <v>100</v>
      </c>
      <c r="EJ3" s="35" t="s">
        <v>101</v>
      </c>
      <c r="EK3" s="35" t="s">
        <v>102</v>
      </c>
      <c r="EL3" s="35" t="s">
        <v>103</v>
      </c>
      <c r="EM3" s="35" t="s">
        <v>104</v>
      </c>
      <c r="EN3" s="35" t="s">
        <v>105</v>
      </c>
      <c r="EO3" s="35" t="s">
        <v>106</v>
      </c>
      <c r="EP3" s="35" t="s">
        <v>107</v>
      </c>
      <c r="EQ3" s="35" t="s">
        <v>108</v>
      </c>
      <c r="ER3" s="35" t="s">
        <v>109</v>
      </c>
      <c r="ES3" s="35" t="s">
        <v>110</v>
      </c>
      <c r="ET3" s="35" t="s">
        <v>111</v>
      </c>
      <c r="EU3" s="35" t="s">
        <v>112</v>
      </c>
      <c r="EV3" s="35" t="s">
        <v>113</v>
      </c>
      <c r="EW3" s="35" t="s">
        <v>114</v>
      </c>
      <c r="EX3" t="s">
        <v>115</v>
      </c>
      <c r="EY3" t="s">
        <v>116</v>
      </c>
      <c r="EZ3" s="35" t="s">
        <v>55</v>
      </c>
      <c r="FA3" s="35" t="s">
        <v>56</v>
      </c>
      <c r="FB3" s="35" t="s">
        <v>68</v>
      </c>
      <c r="FC3" s="35" t="s">
        <v>69</v>
      </c>
      <c r="FD3" s="35" t="s">
        <v>70</v>
      </c>
      <c r="FE3" s="35" t="s">
        <v>71</v>
      </c>
      <c r="FF3" s="35" t="s">
        <v>72</v>
      </c>
      <c r="FG3" s="35" t="s">
        <v>73</v>
      </c>
      <c r="FH3" s="35" t="s">
        <v>74</v>
      </c>
      <c r="FI3" s="35" t="s">
        <v>75</v>
      </c>
      <c r="FJ3" s="35" t="s">
        <v>76</v>
      </c>
      <c r="FK3" s="35" t="s">
        <v>77</v>
      </c>
      <c r="FL3" s="35" t="s">
        <v>78</v>
      </c>
      <c r="FM3" s="35" t="s">
        <v>79</v>
      </c>
      <c r="FN3" s="35" t="s">
        <v>80</v>
      </c>
      <c r="FO3" s="35" t="s">
        <v>81</v>
      </c>
      <c r="FP3" s="35" t="s">
        <v>82</v>
      </c>
      <c r="FQ3" s="35" t="s">
        <v>83</v>
      </c>
      <c r="FR3" s="35" t="s">
        <v>84</v>
      </c>
      <c r="FS3" s="35" t="s">
        <v>85</v>
      </c>
      <c r="FT3" s="35" t="s">
        <v>86</v>
      </c>
      <c r="FU3" s="35" t="s">
        <v>87</v>
      </c>
      <c r="FV3" s="35" t="s">
        <v>88</v>
      </c>
      <c r="FW3" s="35" t="s">
        <v>89</v>
      </c>
      <c r="FX3" s="35" t="s">
        <v>90</v>
      </c>
      <c r="FY3" s="35" t="s">
        <v>91</v>
      </c>
      <c r="FZ3" s="35" t="s">
        <v>92</v>
      </c>
      <c r="GA3" s="35" t="s">
        <v>93</v>
      </c>
      <c r="GB3" s="35" t="s">
        <v>94</v>
      </c>
      <c r="GC3" s="35" t="s">
        <v>95</v>
      </c>
      <c r="GD3" s="35" t="s">
        <v>96</v>
      </c>
      <c r="GE3" s="35" t="s">
        <v>97</v>
      </c>
      <c r="GF3" s="35" t="s">
        <v>98</v>
      </c>
      <c r="GG3" s="35" t="s">
        <v>99</v>
      </c>
      <c r="GH3" s="35" t="s">
        <v>100</v>
      </c>
      <c r="GI3" s="35" t="s">
        <v>101</v>
      </c>
      <c r="GJ3" s="35" t="s">
        <v>102</v>
      </c>
      <c r="GK3" s="35" t="s">
        <v>103</v>
      </c>
      <c r="GL3" s="35" t="s">
        <v>104</v>
      </c>
      <c r="GM3" s="35" t="s">
        <v>105</v>
      </c>
      <c r="GN3" s="35" t="s">
        <v>106</v>
      </c>
      <c r="GO3" s="35" t="s">
        <v>107</v>
      </c>
      <c r="GP3" s="35" t="s">
        <v>108</v>
      </c>
      <c r="GQ3" s="35" t="s">
        <v>109</v>
      </c>
      <c r="GR3" s="35" t="s">
        <v>110</v>
      </c>
      <c r="GS3" s="35" t="s">
        <v>111</v>
      </c>
      <c r="GT3" s="35" t="s">
        <v>112</v>
      </c>
      <c r="GU3" s="35" t="s">
        <v>113</v>
      </c>
      <c r="GV3" s="35" t="s">
        <v>114</v>
      </c>
      <c r="GW3" t="s">
        <v>115</v>
      </c>
      <c r="GX3" t="s">
        <v>116</v>
      </c>
      <c r="GY3" s="35"/>
      <c r="GZ3" s="35"/>
      <c r="HA3" s="35"/>
      <c r="HB3" s="35"/>
      <c r="HC3" s="35"/>
      <c r="HD3" s="35"/>
      <c r="HE3" s="35"/>
      <c r="HF3" s="35"/>
      <c r="HG3" s="35"/>
      <c r="HH3" s="35"/>
      <c r="HI3" s="35"/>
      <c r="HJ3" s="35"/>
      <c r="HK3" s="35"/>
      <c r="HL3" s="35"/>
      <c r="HM3" s="35"/>
      <c r="HN3" s="35"/>
      <c r="HO3" s="35"/>
      <c r="HP3" s="35"/>
      <c r="HQ3" s="35"/>
      <c r="HR3" s="35"/>
      <c r="HS3" s="35"/>
      <c r="HT3" s="35"/>
      <c r="HU3" s="35"/>
      <c r="HZ3" t="inlineStr" s="35">
        <is>
          <t xml:space="preserve">effect_index</t>
        </is>
      </c>
      <c r="IA3" t="inlineStr" s="35">
        <is>
          <t xml:space="preserve">skill_class</t>
        </is>
      </c>
      <c r="IB3" t="inlineStr" s="35">
        <is>
          <t xml:space="preserve">damage_type</t>
        </is>
      </c>
      <c r="IC3" t="inlineStr" s="35">
        <is>
          <t xml:space="preserve">coefficient</t>
        </is>
      </c>
      <c r="ID3" t="inlineStr" s="35">
        <is>
          <t xml:space="preserve">flat</t>
        </is>
      </c>
      <c r="IE3" t="inlineStr" s="35">
        <is>
          <t xml:space="preserve">effect_index</t>
        </is>
      </c>
      <c r="IF3" t="inlineStr" s="35">
        <is>
          <t xml:space="preserve">skill_class</t>
        </is>
      </c>
      <c r="IG3" t="inlineStr" s="35">
        <is>
          <t xml:space="preserve">damage_type</t>
        </is>
      </c>
      <c r="IH3" t="inlineStr" s="35">
        <is>
          <t xml:space="preserve">coefficient</t>
        </is>
      </c>
      <c r="II3" t="inlineStr" s="35">
        <is>
          <t xml:space="preserve">flat</t>
        </is>
      </c>
      <c r="IJ3" t="inlineStr" s="35">
        <is>
          <t xml:space="preserve">effect_index</t>
        </is>
      </c>
      <c r="IK3" t="inlineStr" s="35">
        <is>
          <t xml:space="preserve">skill_class</t>
        </is>
      </c>
      <c r="IL3" t="inlineStr" s="35">
        <is>
          <t xml:space="preserve">damage_type</t>
        </is>
      </c>
      <c r="IM3" t="inlineStr" s="35">
        <is>
          <t xml:space="preserve">coefficient</t>
        </is>
      </c>
      <c r="IN3" t="inlineStr" s="35">
        <is>
          <t xml:space="preserve">flat</t>
        </is>
      </c>
      <c r="IO3" t="inlineStr" s="35">
        <is>
          <t xml:space="preserve">effect_index</t>
        </is>
      </c>
      <c r="IP3" t="inlineStr" s="35">
        <is>
          <t xml:space="preserve">skill_class</t>
        </is>
      </c>
      <c r="IQ3" t="inlineStr" s="35">
        <is>
          <t xml:space="preserve">damage_type</t>
        </is>
      </c>
      <c r="IR3" t="inlineStr" s="35">
        <is>
          <t xml:space="preserve">coefficient</t>
        </is>
      </c>
      <c r="IS3" t="inlineStr" s="35">
        <is>
          <t xml:space="preserve">flat</t>
        </is>
      </c>
      <c r="IT3" t="inlineStr" s="35">
        <is>
          <t xml:space="preserve">effect_index</t>
        </is>
      </c>
      <c r="IU3" t="inlineStr" s="35">
        <is>
          <t xml:space="preserve">skill_class</t>
        </is>
      </c>
      <c r="IV3" t="inlineStr" s="35">
        <is>
          <t xml:space="preserve">damage_type</t>
        </is>
      </c>
      <c r="IW3" t="inlineStr" s="35">
        <is>
          <t xml:space="preserve">coefficient</t>
        </is>
      </c>
      <c r="IX3" t="inlineStr" s="35">
        <is>
          <t xml:space="preserve">flat</t>
        </is>
      </c>
      <c r="IY3" t="inlineStr" s="35">
        <is>
          <t xml:space="preserve">effect_index</t>
        </is>
      </c>
      <c r="IZ3" t="inlineStr" s="35">
        <is>
          <t xml:space="preserve">skill_class</t>
        </is>
      </c>
      <c r="JA3" t="inlineStr" s="35">
        <is>
          <t xml:space="preserve">damage_type</t>
        </is>
      </c>
      <c r="JB3" t="inlineStr" s="35">
        <is>
          <t xml:space="preserve">coefficient</t>
        </is>
      </c>
      <c r="JC3" t="inlineStr" s="35">
        <is>
          <t xml:space="preserve">flat</t>
        </is>
      </c>
      <c r="JD3" t="inlineStr" s="35">
        <is>
          <t xml:space="preserve">effect_index</t>
        </is>
      </c>
      <c r="JE3" t="inlineStr" s="35">
        <is>
          <t xml:space="preserve">skill_class</t>
        </is>
      </c>
      <c r="JF3" t="inlineStr" s="35">
        <is>
          <t xml:space="preserve">damage_type</t>
        </is>
      </c>
      <c r="JG3" t="inlineStr" s="35">
        <is>
          <t xml:space="preserve">coefficient</t>
        </is>
      </c>
      <c r="JH3" t="inlineStr" s="35">
        <is>
          <t xml:space="preserve">flat</t>
        </is>
      </c>
      <c r="JI3" t="inlineStr" s="35">
        <is>
          <t xml:space="preserve">effect_index</t>
        </is>
      </c>
      <c r="JJ3" t="inlineStr" s="35">
        <is>
          <t xml:space="preserve">skill_class</t>
        </is>
      </c>
      <c r="JK3" t="inlineStr" s="35">
        <is>
          <t xml:space="preserve">damage_type</t>
        </is>
      </c>
      <c r="JL3" t="inlineStr" s="35">
        <is>
          <t xml:space="preserve">coefficient</t>
        </is>
      </c>
      <c r="JM3" t="inlineStr" s="35">
        <is>
          <t xml:space="preserve">flat</t>
        </is>
      </c>
      <c r="JN3" t="inlineStr" s="35">
        <is>
          <t xml:space="preserve">effect_index</t>
        </is>
      </c>
      <c r="JO3" t="inlineStr" s="35">
        <is>
          <t xml:space="preserve">skill_class</t>
        </is>
      </c>
      <c r="JP3" t="inlineStr" s="35">
        <is>
          <t xml:space="preserve">damage_type</t>
        </is>
      </c>
      <c r="JQ3" t="inlineStr" s="35">
        <is>
          <t xml:space="preserve">coefficient</t>
        </is>
      </c>
      <c r="JR3" t="inlineStr" s="35">
        <is>
          <t xml:space="preserve">flat</t>
        </is>
      </c>
    </row>
    <row r="4" spans="1:234">
      <c r="A4" s="35" t="s">
        <v>117</v>
      </c>
      <c r="B4" s="35" t="s">
        <v>118</v>
      </c>
      <c r="C4" s="35" t="s">
        <v>119</v>
      </c>
      <c r="D4" s="35" t="s">
        <v>119</v>
      </c>
      <c r="E4" s="35" t="s">
        <v>120</v>
      </c>
      <c r="F4" s="35"/>
      <c r="G4" s="35" t="s">
        <v>121</v>
      </c>
      <c r="H4" s="35" t="s">
        <v>122</v>
      </c>
      <c r="I4" s="35" t="s">
        <v>122</v>
      </c>
      <c r="J4" s="35" t="s">
        <v>118</v>
      </c>
      <c r="K4" s="35" t="s">
        <v>118</v>
      </c>
      <c r="L4" s="35" t="s">
        <v>123</v>
      </c>
      <c r="M4" s="35" t="s">
        <v>118</v>
      </c>
      <c r="N4" s="35" t="s">
        <v>118</v>
      </c>
      <c r="O4" s="35" t="s">
        <v>119</v>
      </c>
      <c r="P4" s="35" t="s">
        <v>118</v>
      </c>
      <c r="Q4" s="35" t="s">
        <v>118</v>
      </c>
      <c r="R4" s="35" t="s">
        <v>118</v>
      </c>
      <c r="S4" s="35" t="s">
        <v>118</v>
      </c>
      <c r="T4" s="35" t="s">
        <v>118</v>
      </c>
      <c r="U4" s="35" t="s">
        <v>118</v>
      </c>
      <c r="V4" s="35" t="s">
        <v>124</v>
      </c>
      <c r="W4" s="35" t="s">
        <v>118</v>
      </c>
      <c r="X4" s="35" t="s">
        <v>118</v>
      </c>
      <c r="Y4" s="35" t="s">
        <v>125</v>
      </c>
      <c r="Z4" s="36" t="s">
        <v>126</v>
      </c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5" t="s">
        <v>126</v>
      </c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 t="s">
        <v>119</v>
      </c>
      <c r="BA4" s="35" t="s">
        <v>118</v>
      </c>
      <c r="BB4" s="37" t="s">
        <v>127</v>
      </c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  <c r="CP4" s="37"/>
      <c r="CQ4" s="37"/>
      <c r="CR4" s="37"/>
      <c r="CS4" s="37"/>
      <c r="CT4" s="37"/>
      <c r="CU4" s="37"/>
      <c r="CV4" s="37"/>
      <c r="CW4" s="37"/>
      <c r="CX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/>
      <c r="EF4" s="37"/>
      <c r="EG4" s="37"/>
      <c r="EH4" s="37"/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Z4" s="37"/>
      <c r="FA4" s="37"/>
      <c r="FB4" s="37"/>
      <c r="FC4" s="37"/>
      <c r="FD4" s="37"/>
      <c r="FE4" s="37"/>
      <c r="FF4" s="37"/>
      <c r="FG4" s="37"/>
      <c r="FH4" s="37"/>
      <c r="FI4" s="37"/>
      <c r="FJ4" s="37"/>
      <c r="FK4" s="37"/>
      <c r="FL4" s="37"/>
      <c r="FM4" s="37"/>
      <c r="FN4" s="37"/>
      <c r="FO4" s="37"/>
      <c r="FP4" s="37"/>
      <c r="FQ4" s="37"/>
      <c r="FR4" s="37"/>
      <c r="FS4" s="37"/>
      <c r="FT4" s="37"/>
      <c r="FU4" s="37"/>
      <c r="FV4" s="37"/>
      <c r="FW4" s="37"/>
      <c r="FX4" s="37"/>
      <c r="FY4" s="37"/>
      <c r="FZ4" s="37"/>
      <c r="GA4" s="37"/>
      <c r="GB4" s="37"/>
      <c r="GC4" s="37"/>
      <c r="GD4" s="37"/>
      <c r="GE4" s="37"/>
      <c r="GF4" s="37"/>
      <c r="GG4" s="37"/>
      <c r="GH4" s="37"/>
      <c r="GI4" s="37"/>
      <c r="GJ4" s="37"/>
      <c r="GK4" s="37"/>
      <c r="GL4" s="37"/>
      <c r="GM4" s="37"/>
      <c r="GN4" s="37"/>
      <c r="GO4" s="37"/>
      <c r="GP4" s="37"/>
      <c r="GQ4" s="37"/>
      <c r="GR4" s="37"/>
      <c r="GS4" s="37"/>
      <c r="GT4" s="37"/>
      <c r="GU4" s="37"/>
      <c r="GV4" s="37"/>
      <c r="GY4" s="35" t="s">
        <v>118</v>
      </c>
      <c r="GZ4" s="35" t="s">
        <v>118</v>
      </c>
      <c r="HA4" s="35" t="s">
        <v>119</v>
      </c>
      <c r="HB4" s="35" t="s">
        <v>118</v>
      </c>
      <c r="HC4" s="35" t="s">
        <v>118</v>
      </c>
      <c r="HD4" s="35" t="s">
        <v>118</v>
      </c>
      <c r="HE4" s="35" t="s">
        <v>122</v>
      </c>
      <c r="HF4" s="35" t="s">
        <v>118</v>
      </c>
      <c r="HG4" s="35" t="s">
        <v>122</v>
      </c>
      <c r="HH4" s="35" t="s">
        <v>118</v>
      </c>
      <c r="HI4" s="35" t="s">
        <v>118</v>
      </c>
      <c r="HJ4" s="35" t="s">
        <v>118</v>
      </c>
      <c r="HK4" s="35" t="s">
        <v>118</v>
      </c>
      <c r="HL4" s="35" t="s">
        <v>122</v>
      </c>
      <c r="HM4" s="35" t="s">
        <v>118</v>
      </c>
      <c r="HN4" s="35" t="s">
        <v>118</v>
      </c>
      <c r="HO4" s="35" t="s">
        <v>119</v>
      </c>
      <c r="HP4" s="35" t="s">
        <v>128</v>
      </c>
      <c r="HQ4" s="35" t="s">
        <v>118</v>
      </c>
      <c r="HR4" s="35" t="s">
        <v>118</v>
      </c>
      <c r="HS4" s="35" t="s">
        <v>129</v>
      </c>
      <c r="HT4" s="35" t="s">
        <v>118</v>
      </c>
      <c r="HU4" s="35" t="s">
        <v>122</v>
      </c>
      <c r="HV4" t="s">
        <v>118</v>
      </c>
      <c r="HW4" t="s">
        <v>122</v>
      </c>
      <c r="HX4" t="s">
        <v>122</v>
      </c>
      <c r="HZ4" t="inlineStr" s="37">
        <is>
          <t xml:space="preserve">list,SkillDamageComponent</t>
        </is>
      </c>
    </row>
    <row r="5" spans="1:234">
      <c r="A5" s="35" t="s">
        <v>130</v>
      </c>
      <c r="B5" s="35"/>
      <c r="C5" s="35" t="s">
        <v>131</v>
      </c>
      <c r="D5" s="35" t="s">
        <v>131</v>
      </c>
      <c r="E5" s="35"/>
      <c r="F5" s="35"/>
      <c r="G5" s="35"/>
      <c r="H5" s="35" t="s">
        <v>132</v>
      </c>
      <c r="I5" s="35" t="s">
        <v>132</v>
      </c>
      <c r="J5" s="35"/>
      <c r="K5" s="35"/>
      <c r="L5" s="35"/>
      <c r="M5" s="35"/>
      <c r="N5" s="35"/>
      <c r="O5" s="35" t="s">
        <v>131</v>
      </c>
      <c r="P5" s="35" t="s">
        <v>131</v>
      </c>
      <c r="Q5" s="35"/>
      <c r="R5" s="35" t="s">
        <v>131</v>
      </c>
      <c r="S5" s="35"/>
      <c r="T5" s="35"/>
      <c r="U5" s="35"/>
      <c r="V5" s="35" t="s">
        <v>132</v>
      </c>
      <c r="W5" s="35" t="s">
        <v>131</v>
      </c>
      <c r="X5" s="35" t="s">
        <v>131</v>
      </c>
      <c r="Y5" s="35" t="s">
        <v>131</v>
      </c>
      <c r="Z5" s="36" t="s">
        <v>131</v>
      </c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5" t="s">
        <v>131</v>
      </c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 t="s">
        <v>131</v>
      </c>
      <c r="BA5" s="35" t="s">
        <v>131</v>
      </c>
      <c r="BB5" s="37" t="s">
        <v>132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Z5" s="37"/>
      <c r="FA5" s="37"/>
      <c r="FB5" s="37"/>
      <c r="FC5" s="37"/>
      <c r="FD5" s="37"/>
      <c r="FE5" s="37"/>
      <c r="FF5" s="37"/>
      <c r="FG5" s="37"/>
      <c r="FH5" s="37"/>
      <c r="FI5" s="37"/>
      <c r="FJ5" s="37"/>
      <c r="FK5" s="37"/>
      <c r="FL5" s="37"/>
      <c r="FM5" s="37"/>
      <c r="FN5" s="37"/>
      <c r="FO5" s="37"/>
      <c r="FP5" s="37"/>
      <c r="FQ5" s="37"/>
      <c r="FR5" s="37"/>
      <c r="FS5" s="37"/>
      <c r="FT5" s="37"/>
      <c r="FU5" s="37"/>
      <c r="FV5" s="37"/>
      <c r="FW5" s="37"/>
      <c r="FX5" s="37"/>
      <c r="FY5" s="37"/>
      <c r="FZ5" s="37"/>
      <c r="GA5" s="37"/>
      <c r="GB5" s="37"/>
      <c r="GC5" s="37"/>
      <c r="GD5" s="37"/>
      <c r="GE5" s="37"/>
      <c r="GF5" s="37"/>
      <c r="GG5" s="37"/>
      <c r="GH5" s="37"/>
      <c r="GI5" s="37"/>
      <c r="GJ5" s="37"/>
      <c r="GK5" s="37"/>
      <c r="GL5" s="37"/>
      <c r="GM5" s="37"/>
      <c r="GN5" s="37"/>
      <c r="GO5" s="37"/>
      <c r="GP5" s="37"/>
      <c r="GQ5" s="37"/>
      <c r="GR5" s="37"/>
      <c r="GS5" s="37"/>
      <c r="GT5" s="37"/>
      <c r="GU5" s="37"/>
      <c r="GV5" s="37"/>
      <c r="GY5" s="35" t="s">
        <v>131</v>
      </c>
      <c r="GZ5" s="35" t="s">
        <v>131</v>
      </c>
      <c r="HA5" s="35" t="s">
        <v>131</v>
      </c>
      <c r="HB5" s="35" t="s">
        <v>131</v>
      </c>
      <c r="HC5" s="35" t="s">
        <v>131</v>
      </c>
      <c r="HD5" s="35" t="s">
        <v>131</v>
      </c>
      <c r="HE5" s="35" t="s">
        <v>131</v>
      </c>
      <c r="HF5" s="35" t="s">
        <v>131</v>
      </c>
      <c r="HG5" s="35" t="s">
        <v>131</v>
      </c>
      <c r="HH5" s="35" t="s">
        <v>131</v>
      </c>
      <c r="HI5" s="35" t="s">
        <v>131</v>
      </c>
      <c r="HJ5" s="35" t="s">
        <v>131</v>
      </c>
      <c r="HK5" s="35" t="s">
        <v>131</v>
      </c>
      <c r="HL5" s="35" t="s">
        <v>131</v>
      </c>
      <c r="HM5" s="35" t="s">
        <v>131</v>
      </c>
      <c r="HN5" s="35" t="s">
        <v>131</v>
      </c>
      <c r="HO5" s="35" t="s">
        <v>131</v>
      </c>
      <c r="HP5" s="35" t="s">
        <v>132</v>
      </c>
      <c r="HQ5" s="35" t="s">
        <v>131</v>
      </c>
      <c r="HR5" s="35" t="s">
        <v>131</v>
      </c>
      <c r="HS5" s="35"/>
      <c r="HT5" s="35" t="s">
        <v>131</v>
      </c>
      <c r="HU5" s="35" t="s">
        <v>132</v>
      </c>
      <c r="HV5" t="s">
        <v>131</v>
      </c>
      <c r="HW5" t="s">
        <v>132</v>
      </c>
      <c r="HX5" t="s">
        <v>132</v>
      </c>
      <c r="HZ5" t="inlineStr" s="37">
        <is>
          <t xml:space="preserve">c,s</t>
        </is>
      </c>
    </row>
    <row r="6" ht="30" customHeight="1" spans="1:234">
      <c r="A6" s="35" t="s">
        <v>133</v>
      </c>
      <c r="B6" s="38" t="s">
        <v>134</v>
      </c>
      <c r="C6" s="38" t="s">
        <v>135</v>
      </c>
      <c r="D6" s="35" t="s">
        <v>136</v>
      </c>
      <c r="E6" s="38" t="s">
        <v>137</v>
      </c>
      <c r="F6" s="38" t="s">
        <v>138</v>
      </c>
      <c r="G6" s="38" t="s">
        <v>139</v>
      </c>
      <c r="H6" s="35" t="s">
        <v>140</v>
      </c>
      <c r="I6" s="35" t="s">
        <v>141</v>
      </c>
      <c r="J6" s="38" t="s">
        <v>142</v>
      </c>
      <c r="K6" s="38" t="s">
        <v>143</v>
      </c>
      <c r="L6" s="35" t="s">
        <v>144</v>
      </c>
      <c r="M6" s="35" t="s">
        <v>145</v>
      </c>
      <c r="N6" s="35" t="s">
        <v>146</v>
      </c>
      <c r="O6" s="35" t="s">
        <v>147</v>
      </c>
      <c r="P6" s="35" t="s">
        <v>148</v>
      </c>
      <c r="Q6" s="35" t="s">
        <v>149</v>
      </c>
      <c r="R6" s="35" t="s">
        <v>150</v>
      </c>
      <c r="S6" s="35" t="s">
        <v>151</v>
      </c>
      <c r="T6" s="35" t="s">
        <v>152</v>
      </c>
      <c r="U6" s="35" t="s">
        <v>153</v>
      </c>
      <c r="V6" s="35" t="s">
        <v>154</v>
      </c>
      <c r="W6" s="35" t="s">
        <v>155</v>
      </c>
      <c r="X6" s="35" t="s">
        <v>156</v>
      </c>
      <c r="Y6" s="35" t="s">
        <v>157</v>
      </c>
      <c r="Z6" s="35" t="s">
        <v>158</v>
      </c>
      <c r="AA6" s="35" t="s">
        <v>159</v>
      </c>
      <c r="AB6" s="35" t="s">
        <v>160</v>
      </c>
      <c r="AC6" s="35" t="s">
        <v>161</v>
      </c>
      <c r="AD6" s="35" t="s">
        <v>162</v>
      </c>
      <c r="AE6" s="35" t="s">
        <v>163</v>
      </c>
      <c r="AF6" s="35" t="s">
        <v>164</v>
      </c>
      <c r="AG6" s="35" t="s">
        <v>165</v>
      </c>
      <c r="AH6" s="35" t="s">
        <v>166</v>
      </c>
      <c r="AI6" s="35" t="s">
        <v>167</v>
      </c>
      <c r="AJ6" s="35" t="s">
        <v>168</v>
      </c>
      <c r="AK6" s="35" t="s">
        <v>169</v>
      </c>
      <c r="AL6" s="35" t="s">
        <v>170</v>
      </c>
      <c r="AM6" s="35" t="s">
        <v>158</v>
      </c>
      <c r="AN6" s="35" t="s">
        <v>159</v>
      </c>
      <c r="AO6" s="35" t="s">
        <v>160</v>
      </c>
      <c r="AP6" s="35" t="s">
        <v>161</v>
      </c>
      <c r="AQ6" s="35" t="s">
        <v>162</v>
      </c>
      <c r="AR6" s="35" t="s">
        <v>163</v>
      </c>
      <c r="AS6" s="35" t="s">
        <v>164</v>
      </c>
      <c r="AT6" s="35" t="s">
        <v>165</v>
      </c>
      <c r="AU6" s="35" t="s">
        <v>166</v>
      </c>
      <c r="AV6" s="35" t="s">
        <v>167</v>
      </c>
      <c r="AW6" s="35" t="s">
        <v>168</v>
      </c>
      <c r="AX6" s="35" t="s">
        <v>169</v>
      </c>
      <c r="AY6" s="35" t="s">
        <v>170</v>
      </c>
      <c r="AZ6" s="35" t="s">
        <v>171</v>
      </c>
      <c r="BA6" s="35" t="s">
        <v>172</v>
      </c>
      <c r="BB6" s="35" t="s">
        <v>173</v>
      </c>
      <c r="BC6" s="35" t="s">
        <v>174</v>
      </c>
      <c r="BD6" s="35" t="s">
        <v>175</v>
      </c>
      <c r="BE6" s="35" t="s">
        <v>176</v>
      </c>
      <c r="BF6" s="35" t="s">
        <v>177</v>
      </c>
      <c r="BG6" s="35" t="s">
        <v>178</v>
      </c>
      <c r="BH6" s="35" t="s">
        <v>179</v>
      </c>
      <c r="BI6" s="35" t="s">
        <v>180</v>
      </c>
      <c r="BJ6" s="35" t="s">
        <v>181</v>
      </c>
      <c r="BK6" s="35" t="s">
        <v>182</v>
      </c>
      <c r="BL6" s="35" t="s">
        <v>183</v>
      </c>
      <c r="BM6" s="35" t="s">
        <v>184</v>
      </c>
      <c r="BN6" s="35" t="s">
        <v>185</v>
      </c>
      <c r="BO6" s="35" t="s">
        <v>186</v>
      </c>
      <c r="BP6" s="35" t="s">
        <v>187</v>
      </c>
      <c r="BQ6" s="35" t="s">
        <v>188</v>
      </c>
      <c r="BR6" s="35" t="s">
        <v>189</v>
      </c>
      <c r="BS6" s="35" t="s">
        <v>190</v>
      </c>
      <c r="BT6" s="35" t="s">
        <v>191</v>
      </c>
      <c r="BU6" s="35" t="s">
        <v>192</v>
      </c>
      <c r="BV6" s="35" t="s">
        <v>193</v>
      </c>
      <c r="BW6" s="35" t="s">
        <v>194</v>
      </c>
      <c r="BX6" s="35" t="s">
        <v>195</v>
      </c>
      <c r="BY6" s="35" t="s">
        <v>196</v>
      </c>
      <c r="BZ6" s="35" t="s">
        <v>197</v>
      </c>
      <c r="CA6" s="35" t="s">
        <v>198</v>
      </c>
      <c r="CB6" s="35" t="s">
        <v>199</v>
      </c>
      <c r="CC6" s="35" t="s">
        <v>200</v>
      </c>
      <c r="CD6" s="35" t="s">
        <v>201</v>
      </c>
      <c r="CE6" s="35" t="s">
        <v>202</v>
      </c>
      <c r="CF6" s="35" t="s">
        <v>203</v>
      </c>
      <c r="CG6" s="35" t="s">
        <v>204</v>
      </c>
      <c r="CH6" s="35" t="s">
        <v>205</v>
      </c>
      <c r="CI6" s="35" t="s">
        <v>206</v>
      </c>
      <c r="CJ6" s="35" t="s">
        <v>207</v>
      </c>
      <c r="CK6" s="35" t="s">
        <v>208</v>
      </c>
      <c r="CL6" s="35" t="s">
        <v>209</v>
      </c>
      <c r="CM6" s="35" t="s">
        <v>210</v>
      </c>
      <c r="CN6" s="35" t="s">
        <v>211</v>
      </c>
      <c r="CO6" s="35" t="s">
        <v>212</v>
      </c>
      <c r="CP6" s="35" t="s">
        <v>213</v>
      </c>
      <c r="CQ6" s="35" t="s">
        <v>214</v>
      </c>
      <c r="CR6" s="35" t="s">
        <v>215</v>
      </c>
      <c r="CS6" s="35" t="s">
        <v>216</v>
      </c>
      <c r="CT6" s="35" t="s">
        <v>217</v>
      </c>
      <c r="CU6" s="35" t="s">
        <v>218</v>
      </c>
      <c r="CV6" s="35" t="s">
        <v>219</v>
      </c>
      <c r="CW6" s="35" t="s">
        <v>220</v>
      </c>
      <c r="CX6" s="35" t="s">
        <v>221</v>
      </c>
      <c r="CY6" t="s">
        <v>222</v>
      </c>
      <c r="CZ6" t="s">
        <v>223</v>
      </c>
      <c r="DA6" s="35" t="s">
        <v>224</v>
      </c>
      <c r="DB6" s="35" t="s">
        <v>225</v>
      </c>
      <c r="DC6" s="35" t="s">
        <v>226</v>
      </c>
      <c r="DD6" s="35" t="s">
        <v>227</v>
      </c>
      <c r="DE6" s="35" t="s">
        <v>228</v>
      </c>
      <c r="DF6" s="35" t="s">
        <v>229</v>
      </c>
      <c r="DG6" s="35" t="s">
        <v>230</v>
      </c>
      <c r="DH6" s="35" t="s">
        <v>231</v>
      </c>
      <c r="DI6" s="35" t="s">
        <v>232</v>
      </c>
      <c r="DJ6" s="35" t="s">
        <v>233</v>
      </c>
      <c r="DK6" s="35" t="s">
        <v>234</v>
      </c>
      <c r="DL6" s="35" t="s">
        <v>235</v>
      </c>
      <c r="DM6" s="35" t="s">
        <v>236</v>
      </c>
      <c r="DN6" s="35" t="s">
        <v>237</v>
      </c>
      <c r="DO6" s="35" t="s">
        <v>238</v>
      </c>
      <c r="DP6" s="35" t="s">
        <v>239</v>
      </c>
      <c r="DQ6" s="35" t="s">
        <v>240</v>
      </c>
      <c r="DR6" s="35" t="s">
        <v>241</v>
      </c>
      <c r="DS6" s="35" t="s">
        <v>242</v>
      </c>
      <c r="DT6" s="35" t="s">
        <v>243</v>
      </c>
      <c r="DU6" s="35" t="s">
        <v>244</v>
      </c>
      <c r="DV6" s="35" t="s">
        <v>245</v>
      </c>
      <c r="DW6" s="35" t="s">
        <v>246</v>
      </c>
      <c r="DX6" s="35" t="s">
        <v>247</v>
      </c>
      <c r="DY6" s="35" t="s">
        <v>248</v>
      </c>
      <c r="DZ6" s="35" t="s">
        <v>249</v>
      </c>
      <c r="EA6" s="35" t="s">
        <v>250</v>
      </c>
      <c r="EB6" s="35" t="s">
        <v>251</v>
      </c>
      <c r="EC6" s="35" t="s">
        <v>252</v>
      </c>
      <c r="ED6" s="35" t="s">
        <v>253</v>
      </c>
      <c r="EE6" s="35" t="s">
        <v>254</v>
      </c>
      <c r="EF6" s="35" t="s">
        <v>255</v>
      </c>
      <c r="EG6" s="35" t="s">
        <v>256</v>
      </c>
      <c r="EH6" s="35" t="s">
        <v>257</v>
      </c>
      <c r="EI6" s="35" t="s">
        <v>258</v>
      </c>
      <c r="EJ6" s="35" t="s">
        <v>259</v>
      </c>
      <c r="EK6" s="35" t="s">
        <v>260</v>
      </c>
      <c r="EL6" s="35" t="s">
        <v>261</v>
      </c>
      <c r="EM6" s="35" t="s">
        <v>262</v>
      </c>
      <c r="EN6" s="35" t="s">
        <v>263</v>
      </c>
      <c r="EO6" s="35" t="s">
        <v>264</v>
      </c>
      <c r="EP6" s="35" t="s">
        <v>265</v>
      </c>
      <c r="EQ6" s="35" t="s">
        <v>266</v>
      </c>
      <c r="ER6" s="35" t="s">
        <v>267</v>
      </c>
      <c r="ES6" s="35" t="s">
        <v>268</v>
      </c>
      <c r="ET6" s="35" t="s">
        <v>269</v>
      </c>
      <c r="EU6" s="35" t="s">
        <v>270</v>
      </c>
      <c r="EV6" s="35" t="s">
        <v>271</v>
      </c>
      <c r="EW6" s="35" t="s">
        <v>272</v>
      </c>
      <c r="EX6" t="s">
        <v>222</v>
      </c>
      <c r="EY6" t="s">
        <v>223</v>
      </c>
      <c r="EZ6" s="35" t="s">
        <v>273</v>
      </c>
      <c r="FA6" s="35" t="s">
        <v>274</v>
      </c>
      <c r="FB6" s="35" t="s">
        <v>275</v>
      </c>
      <c r="FC6" s="35" t="s">
        <v>276</v>
      </c>
      <c r="FD6" s="35" t="s">
        <v>277</v>
      </c>
      <c r="FE6" s="35" t="s">
        <v>278</v>
      </c>
      <c r="FF6" s="35" t="s">
        <v>279</v>
      </c>
      <c r="FG6" s="35" t="s">
        <v>280</v>
      </c>
      <c r="FH6" s="35" t="s">
        <v>281</v>
      </c>
      <c r="FI6" s="35" t="s">
        <v>282</v>
      </c>
      <c r="FJ6" s="35" t="s">
        <v>283</v>
      </c>
      <c r="FK6" s="35" t="s">
        <v>284</v>
      </c>
      <c r="FL6" s="35" t="s">
        <v>285</v>
      </c>
      <c r="FM6" s="35" t="s">
        <v>286</v>
      </c>
      <c r="FN6" s="35" t="s">
        <v>287</v>
      </c>
      <c r="FO6" s="35" t="s">
        <v>288</v>
      </c>
      <c r="FP6" s="35" t="s">
        <v>289</v>
      </c>
      <c r="FQ6" s="35" t="s">
        <v>290</v>
      </c>
      <c r="FR6" s="35" t="s">
        <v>291</v>
      </c>
      <c r="FS6" s="35" t="s">
        <v>292</v>
      </c>
      <c r="FT6" s="35" t="s">
        <v>293</v>
      </c>
      <c r="FU6" s="35" t="s">
        <v>294</v>
      </c>
      <c r="FV6" s="35" t="s">
        <v>295</v>
      </c>
      <c r="FW6" s="35" t="s">
        <v>296</v>
      </c>
      <c r="FX6" s="35" t="s">
        <v>297</v>
      </c>
      <c r="FY6" s="35" t="s">
        <v>298</v>
      </c>
      <c r="FZ6" s="35" t="s">
        <v>299</v>
      </c>
      <c r="GA6" s="35" t="s">
        <v>300</v>
      </c>
      <c r="GB6" s="35" t="s">
        <v>301</v>
      </c>
      <c r="GC6" s="35" t="s">
        <v>302</v>
      </c>
      <c r="GD6" s="35" t="s">
        <v>303</v>
      </c>
      <c r="GE6" s="35" t="s">
        <v>304</v>
      </c>
      <c r="GF6" s="35" t="s">
        <v>305</v>
      </c>
      <c r="GG6" s="35" t="s">
        <v>306</v>
      </c>
      <c r="GH6" s="35" t="s">
        <v>307</v>
      </c>
      <c r="GI6" s="35" t="s">
        <v>308</v>
      </c>
      <c r="GJ6" s="35" t="s">
        <v>309</v>
      </c>
      <c r="GK6" s="35" t="s">
        <v>310</v>
      </c>
      <c r="GL6" s="35" t="s">
        <v>311</v>
      </c>
      <c r="GM6" s="35" t="s">
        <v>312</v>
      </c>
      <c r="GN6" s="35" t="s">
        <v>313</v>
      </c>
      <c r="GO6" s="35" t="s">
        <v>314</v>
      </c>
      <c r="GP6" s="35" t="s">
        <v>315</v>
      </c>
      <c r="GQ6" s="35" t="s">
        <v>316</v>
      </c>
      <c r="GR6" s="35" t="s">
        <v>317</v>
      </c>
      <c r="GS6" s="35" t="s">
        <v>318</v>
      </c>
      <c r="GT6" s="35" t="s">
        <v>319</v>
      </c>
      <c r="GU6" s="35" t="s">
        <v>320</v>
      </c>
      <c r="GV6" s="35" t="s">
        <v>321</v>
      </c>
      <c r="GW6" t="s">
        <v>222</v>
      </c>
      <c r="GX6" t="s">
        <v>223</v>
      </c>
      <c r="GY6" s="35" t="s">
        <v>322</v>
      </c>
      <c r="GZ6" s="35" t="s">
        <v>323</v>
      </c>
      <c r="HA6" s="35" t="s">
        <v>324</v>
      </c>
      <c r="HB6" s="35" t="s">
        <v>325</v>
      </c>
      <c r="HC6" s="35" t="s">
        <v>326</v>
      </c>
      <c r="HD6" s="35" t="s">
        <v>327</v>
      </c>
      <c r="HE6" s="35" t="s">
        <v>328</v>
      </c>
      <c r="HF6" s="35" t="s">
        <v>329</v>
      </c>
      <c r="HG6" s="35" t="s">
        <v>330</v>
      </c>
      <c r="HH6" s="35" t="s">
        <v>331</v>
      </c>
      <c r="HI6" s="35" t="s">
        <v>332</v>
      </c>
      <c r="HJ6" s="35" t="s">
        <v>333</v>
      </c>
      <c r="HK6" s="35" t="s">
        <v>334</v>
      </c>
      <c r="HL6" s="35" t="s">
        <v>335</v>
      </c>
      <c r="HM6" s="35" t="s">
        <v>336</v>
      </c>
      <c r="HN6" s="35" t="s">
        <v>337</v>
      </c>
      <c r="HO6" s="35" t="s">
        <v>338</v>
      </c>
      <c r="HP6" s="35" t="s">
        <v>339</v>
      </c>
      <c r="HQ6" s="35" t="s">
        <v>340</v>
      </c>
      <c r="HR6" s="35" t="s">
        <v>341</v>
      </c>
      <c r="HS6" s="35" t="s">
        <v>342</v>
      </c>
      <c r="HT6" s="35" t="s">
        <v>343</v>
      </c>
      <c r="HU6" s="35" t="s">
        <v>344</v>
      </c>
      <c r="HV6" t="s">
        <v>345</v>
      </c>
      <c r="HW6" t="s">
        <v>346</v>
      </c>
      <c r="HX6" t="s">
        <v>347</v>
      </c>
      <c r="HY6" t="s">
        <v>348</v>
      </c>
      <c r="HZ6" t="inlineStr" s="38">
        <is>
          <t xml:space="preserve">分量1·效果序号
从1开始</t>
        </is>
      </c>
      <c r="IA6" t="inlineStr" s="38">
        <is>
          <t xml:space="preserve">分量1·分类
空继承/无0/毒21</t>
        </is>
      </c>
      <c r="IB6" t="inlineStr" s="38">
        <is>
          <t xml:space="preserve">分量1·攻防通道
0沿原效果</t>
        </is>
      </c>
      <c r="IC6" t="inlineStr" s="38">
        <is>
          <t xml:space="preserve">分量1·独立系数
万分比</t>
        </is>
      </c>
      <c r="ID6" t="inlineStr" s="38">
        <is>
          <t xml:space="preserve">分量1·自身固定值
整数</t>
        </is>
      </c>
      <c r="IE6" t="inlineStr" s="38">
        <is>
          <t xml:space="preserve">分量2·效果序号
从1开始</t>
        </is>
      </c>
      <c r="IF6" t="inlineStr" s="38">
        <is>
          <t xml:space="preserve">分量2·分类
空继承/无0/毒21</t>
        </is>
      </c>
      <c r="IG6" t="inlineStr" s="38">
        <is>
          <t xml:space="preserve">分量2·攻防通道
0沿原效果</t>
        </is>
      </c>
      <c r="IH6" t="inlineStr" s="38">
        <is>
          <t xml:space="preserve">分量2·独立系数
万分比</t>
        </is>
      </c>
      <c r="II6" t="inlineStr" s="38">
        <is>
          <t xml:space="preserve">分量2·自身固定值
整数</t>
        </is>
      </c>
      <c r="IJ6" t="inlineStr" s="38">
        <is>
          <t xml:space="preserve">分量3·效果序号
从1开始</t>
        </is>
      </c>
      <c r="IK6" t="inlineStr" s="38">
        <is>
          <t xml:space="preserve">分量3·分类
空继承/无0/毒21</t>
        </is>
      </c>
      <c r="IL6" t="inlineStr" s="38">
        <is>
          <t xml:space="preserve">分量3·攻防通道
0沿原效果</t>
        </is>
      </c>
      <c r="IM6" t="inlineStr" s="38">
        <is>
          <t xml:space="preserve">分量3·独立系数
万分比</t>
        </is>
      </c>
      <c r="IN6" t="inlineStr" s="38">
        <is>
          <t xml:space="preserve">分量3·自身固定值
整数</t>
        </is>
      </c>
      <c r="IO6" t="inlineStr" s="38">
        <is>
          <t xml:space="preserve">分量4·效果序号
从1开始</t>
        </is>
      </c>
      <c r="IP6" t="inlineStr" s="38">
        <is>
          <t xml:space="preserve">分量4·分类
空继承/无0/毒21</t>
        </is>
      </c>
      <c r="IQ6" t="inlineStr" s="38">
        <is>
          <t xml:space="preserve">分量4·攻防通道
0沿原效果</t>
        </is>
      </c>
      <c r="IR6" t="inlineStr" s="38">
        <is>
          <t xml:space="preserve">分量4·独立系数
万分比</t>
        </is>
      </c>
      <c r="IS6" t="inlineStr" s="38">
        <is>
          <t xml:space="preserve">分量4·自身固定值
整数</t>
        </is>
      </c>
      <c r="IT6" t="inlineStr" s="38">
        <is>
          <t xml:space="preserve">分量5·效果序号
从1开始</t>
        </is>
      </c>
      <c r="IU6" t="inlineStr" s="38">
        <is>
          <t xml:space="preserve">分量5·分类
空继承/无0/毒21</t>
        </is>
      </c>
      <c r="IV6" t="inlineStr" s="38">
        <is>
          <t xml:space="preserve">分量5·攻防通道
0沿原效果</t>
        </is>
      </c>
      <c r="IW6" t="inlineStr" s="38">
        <is>
          <t xml:space="preserve">分量5·独立系数
万分比</t>
        </is>
      </c>
      <c r="IX6" t="inlineStr" s="38">
        <is>
          <t xml:space="preserve">分量5·自身固定值
整数</t>
        </is>
      </c>
      <c r="IY6" t="inlineStr" s="38">
        <is>
          <t xml:space="preserve">分量6·效果序号
从1开始</t>
        </is>
      </c>
      <c r="IZ6" t="inlineStr" s="38">
        <is>
          <t xml:space="preserve">分量6·分类
空继承/无0/毒21</t>
        </is>
      </c>
      <c r="JA6" t="inlineStr" s="38">
        <is>
          <t xml:space="preserve">分量6·攻防通道
0沿原效果</t>
        </is>
      </c>
      <c r="JB6" t="inlineStr" s="38">
        <is>
          <t xml:space="preserve">分量6·独立系数
万分比</t>
        </is>
      </c>
      <c r="JC6" t="inlineStr" s="38">
        <is>
          <t xml:space="preserve">分量6·自身固定值
整数</t>
        </is>
      </c>
      <c r="JD6" t="inlineStr" s="38">
        <is>
          <t xml:space="preserve">分量7·效果序号
从1开始</t>
        </is>
      </c>
      <c r="JE6" t="inlineStr" s="38">
        <is>
          <t xml:space="preserve">分量7·分类
空继承/无0/毒21</t>
        </is>
      </c>
      <c r="JF6" t="inlineStr" s="38">
        <is>
          <t xml:space="preserve">分量7·攻防通道
0沿原效果</t>
        </is>
      </c>
      <c r="JG6" t="inlineStr" s="38">
        <is>
          <t xml:space="preserve">分量7·独立系数
万分比</t>
        </is>
      </c>
      <c r="JH6" t="inlineStr" s="38">
        <is>
          <t xml:space="preserve">分量7·自身固定值
整数</t>
        </is>
      </c>
      <c r="JI6" t="inlineStr" s="38">
        <is>
          <t xml:space="preserve">分量8·效果序号
从1开始</t>
        </is>
      </c>
      <c r="JJ6" t="inlineStr" s="38">
        <is>
          <t xml:space="preserve">分量8·分类
空继承/无0/毒21</t>
        </is>
      </c>
      <c r="JK6" t="inlineStr" s="38">
        <is>
          <t xml:space="preserve">分量8·攻防通道
0沿原效果</t>
        </is>
      </c>
      <c r="JL6" t="inlineStr" s="38">
        <is>
          <t xml:space="preserve">分量8·独立系数
万分比</t>
        </is>
      </c>
      <c r="JM6" t="inlineStr" s="38">
        <is>
          <t xml:space="preserve">分量8·自身固定值
整数</t>
        </is>
      </c>
      <c r="JN6" t="inlineStr" s="38">
        <is>
          <t xml:space="preserve">分量9·效果序号
从1开始</t>
        </is>
      </c>
      <c r="JO6" t="inlineStr" s="38">
        <is>
          <t xml:space="preserve">分量9·分类
空继承/无0/毒21</t>
        </is>
      </c>
      <c r="JP6" t="inlineStr" s="38">
        <is>
          <t xml:space="preserve">分量9·攻防通道
0沿原效果</t>
        </is>
      </c>
      <c r="JQ6" t="inlineStr" s="38">
        <is>
          <t xml:space="preserve">分量9·独立系数
万分比</t>
        </is>
      </c>
      <c r="JR6" t="inlineStr" s="38">
        <is>
          <t xml:space="preserve">分量9·自身固定值
整数</t>
        </is>
      </c>
    </row>
    <row r="7" ht="30" customHeight="1" spans="1:234">
      <c r="B7" s="34">
        <f>10000000+INDEX(编号表!$B:$B,MATCH(D7,编号表!$A:$A,0))*10000+J7</f>
        <v>10010001</v>
      </c>
      <c r="C7" s="34" t="s">
        <v>349</v>
      </c>
      <c r="D7" s="34" t="s">
        <v>349</v>
      </c>
      <c r="E7" s="34" t="s">
        <v>350</v>
      </c>
      <c r="F7" s="39" t="s">
        <v>351</v>
      </c>
      <c r="G7" s="34" t="s">
        <v>352</v>
      </c>
      <c r="H7" s="34" t="b">
        <v>0</v>
      </c>
      <c r="I7" s="34" t="b">
        <v>0</v>
      </c>
      <c r="J7" s="34">
        <v>1</v>
      </c>
      <c r="K7" s="34" t="str">
        <f t="shared" ref="K7:K70" si="0">LEFT(B7,6)</f>
        <v>100100</v>
      </c>
      <c r="L7" s="34" t="s">
        <v>353</v>
      </c>
      <c r="N7" s="34">
        <f t="shared" ref="N7:N15" si="1">B8</f>
        <v>10010002</v>
      </c>
      <c r="O7" s="34" t="s">
        <v>354</v>
      </c>
      <c r="P7" s="34">
        <v>10202000</v>
      </c>
      <c r="Q7" s="34">
        <v>0</v>
      </c>
      <c r="R7" s="34">
        <v>0</v>
      </c>
      <c r="S7" s="34">
        <v>1</v>
      </c>
      <c r="T7">
        <v>10201029</v>
      </c>
      <c r="U7" s="34">
        <v>100</v>
      </c>
      <c r="W7" s="34">
        <v>500</v>
      </c>
      <c r="X7" s="34">
        <v>0</v>
      </c>
      <c r="Y7" s="34" t="s">
        <v>355</v>
      </c>
      <c r="Z7" s="34" t="s">
        <v>356</v>
      </c>
      <c r="AA7" s="34" t="s">
        <v>357</v>
      </c>
      <c r="AB7" s="34">
        <v>0</v>
      </c>
      <c r="AC7" s="34">
        <v>0</v>
      </c>
      <c r="AD7" s="34" t="b">
        <v>0</v>
      </c>
      <c r="AE7" s="34" t="s">
        <v>358</v>
      </c>
      <c r="AF7"/>
      <c r="AG7">
        <v>320</v>
      </c>
      <c r="AH7">
        <v>180</v>
      </c>
      <c r="AI7"/>
      <c r="AJ7"/>
      <c r="AK7"/>
      <c r="AL7"/>
      <c r="AZ7" s="34" t="s">
        <v>359</v>
      </c>
      <c r="BA7" s="34">
        <v>10000</v>
      </c>
      <c r="BB7" s="34" t="s">
        <v>360</v>
      </c>
      <c r="BC7" s="34" t="s">
        <v>357</v>
      </c>
      <c r="BD7" s="34">
        <v>10000</v>
      </c>
      <c r="BE7" s="34">
        <v>0</v>
      </c>
      <c r="BF7" s="34" t="s">
        <v>361</v>
      </c>
      <c r="BG7" s="34">
        <v>0</v>
      </c>
      <c r="BH7" s="34">
        <v>0</v>
      </c>
      <c r="BI7" s="34">
        <v>10000</v>
      </c>
      <c r="BJ7" s="34">
        <v>3</v>
      </c>
      <c r="BK7" s="34" t="b">
        <v>1</v>
      </c>
      <c r="BL7" s="34">
        <v>0</v>
      </c>
      <c r="BM7" s="34">
        <v>10000</v>
      </c>
      <c r="GY7" s="34">
        <v>200</v>
      </c>
      <c r="GZ7" s="34">
        <v>400</v>
      </c>
      <c r="HA7" s="34" t="s">
        <v>362</v>
      </c>
      <c r="HB7" s="34">
        <v>0</v>
      </c>
      <c r="HC7">
        <v>0</v>
      </c>
      <c r="HE7" s="34">
        <v>1</v>
      </c>
      <c r="HG7" s="34">
        <v>0</v>
      </c>
      <c r="HH7" s="34">
        <v>0</v>
      </c>
      <c r="HI7" s="34">
        <v>0</v>
      </c>
      <c r="HJ7" s="34">
        <v>0</v>
      </c>
      <c r="HK7" s="34">
        <v>0</v>
      </c>
      <c r="HL7" s="34" t="b">
        <v>0</v>
      </c>
      <c r="HN7" s="34">
        <v>10001</v>
      </c>
      <c r="HP7" s="34" t="s">
        <v>363</v>
      </c>
      <c r="HQ7" s="34">
        <v>0</v>
      </c>
      <c r="HR7" s="34">
        <v>0</v>
      </c>
      <c r="HS7" s="34">
        <v>0</v>
      </c>
      <c r="HV7">
        <v>30046</v>
      </c>
      <c r="HW7" t="b">
        <v>0</v>
      </c>
      <c r="HX7" t="b">
        <v>1</v>
      </c>
      <c r="HZ7"/>
    </row>
    <row r="8" ht="30" customHeight="1" spans="1:234">
      <c r="B8" s="34">
        <f>10000000+INDEX(编号表!$B:$B,MATCH(D8,编号表!$A:$A,0))*10000+J8</f>
        <v>10010002</v>
      </c>
      <c r="C8" s="34" t="s">
        <v>349</v>
      </c>
      <c r="D8" s="34" t="s">
        <v>349</v>
      </c>
      <c r="E8" s="34" t="s">
        <v>350</v>
      </c>
      <c r="F8" s="39" t="s">
        <v>364</v>
      </c>
      <c r="G8" s="34" t="s">
        <v>352</v>
      </c>
      <c r="H8" s="34" t="b">
        <v>0</v>
      </c>
      <c r="I8" s="34" t="b">
        <v>0</v>
      </c>
      <c r="J8" s="34">
        <v>2</v>
      </c>
      <c r="K8" s="34" t="str">
        <f t="shared" si="0"/>
        <v>100100</v>
      </c>
      <c r="L8" s="34" t="s">
        <v>353</v>
      </c>
      <c r="M8" s="34">
        <f t="shared" ref="M8:M16" si="2">B7</f>
        <v>10010001</v>
      </c>
      <c r="N8" s="34">
        <f t="shared" si="1"/>
        <v>10010003</v>
      </c>
      <c r="O8" s="34" t="s">
        <v>354</v>
      </c>
      <c r="P8" s="34">
        <v>10202000</v>
      </c>
      <c r="Q8" s="34">
        <v>0</v>
      </c>
      <c r="R8" s="34">
        <v>1</v>
      </c>
      <c r="S8" s="34">
        <v>7</v>
      </c>
      <c r="T8">
        <v>10201030</v>
      </c>
      <c r="U8" s="34">
        <v>100</v>
      </c>
      <c r="W8" s="34">
        <v>500</v>
      </c>
      <c r="X8" s="34">
        <v>0</v>
      </c>
      <c r="Y8" s="34" t="s">
        <v>355</v>
      </c>
      <c r="Z8" s="34" t="s">
        <v>356</v>
      </c>
      <c r="AA8" s="34" t="s">
        <v>357</v>
      </c>
      <c r="AB8" s="34">
        <v>0</v>
      </c>
      <c r="AC8" s="34">
        <v>0</v>
      </c>
      <c r="AD8" s="34" t="b">
        <v>0</v>
      </c>
      <c r="AE8" s="34" t="s">
        <v>358</v>
      </c>
      <c r="AF8"/>
      <c r="AG8">
        <v>320</v>
      </c>
      <c r="AH8">
        <v>180</v>
      </c>
      <c r="AI8"/>
      <c r="AJ8"/>
      <c r="AK8"/>
      <c r="AL8"/>
      <c r="AZ8" s="34" t="s">
        <v>359</v>
      </c>
      <c r="BA8" s="34">
        <v>10400</v>
      </c>
      <c r="BB8" s="34" t="s">
        <v>360</v>
      </c>
      <c r="BC8" s="34" t="s">
        <v>357</v>
      </c>
      <c r="BD8" s="34">
        <v>10000</v>
      </c>
      <c r="BE8" s="34">
        <v>0</v>
      </c>
      <c r="BF8" s="34" t="s">
        <v>361</v>
      </c>
      <c r="BG8" s="34">
        <v>0</v>
      </c>
      <c r="BH8" s="34">
        <v>0</v>
      </c>
      <c r="BI8" s="34">
        <v>10000</v>
      </c>
      <c r="BJ8" s="34">
        <v>4</v>
      </c>
      <c r="BK8" s="34" t="b">
        <v>1</v>
      </c>
      <c r="BL8" s="34">
        <v>0</v>
      </c>
      <c r="BM8" s="34">
        <v>10000</v>
      </c>
      <c r="GY8" s="34">
        <v>200</v>
      </c>
      <c r="GZ8" s="34">
        <v>400</v>
      </c>
      <c r="HA8" s="34" t="s">
        <v>362</v>
      </c>
      <c r="HB8" s="34">
        <v>0</v>
      </c>
      <c r="HC8">
        <v>0</v>
      </c>
      <c r="HE8" s="34">
        <v>1</v>
      </c>
      <c r="HG8" s="34">
        <v>0</v>
      </c>
      <c r="HH8" s="34">
        <v>0</v>
      </c>
      <c r="HI8" s="34">
        <v>0</v>
      </c>
      <c r="HJ8" s="34">
        <v>0</v>
      </c>
      <c r="HK8" s="34">
        <v>0</v>
      </c>
      <c r="HL8" s="34" t="b">
        <v>0</v>
      </c>
      <c r="HN8" s="34">
        <v>10001</v>
      </c>
      <c r="HP8" s="34" t="s">
        <v>363</v>
      </c>
      <c r="HQ8" s="34">
        <v>0</v>
      </c>
      <c r="HR8" s="34">
        <v>0</v>
      </c>
      <c r="HS8" s="34">
        <v>0</v>
      </c>
      <c r="HV8">
        <v>30046</v>
      </c>
      <c r="HW8" t="b">
        <v>0</v>
      </c>
      <c r="HX8" t="b">
        <v>1</v>
      </c>
      <c r="HZ8"/>
    </row>
    <row r="9" ht="30" customHeight="1" spans="1:234">
      <c r="B9" s="34">
        <f>10000000+INDEX(编号表!$B:$B,MATCH(D9,编号表!$A:$A,0))*10000+J9</f>
        <v>10010003</v>
      </c>
      <c r="C9" s="34" t="s">
        <v>349</v>
      </c>
      <c r="D9" s="34" t="s">
        <v>349</v>
      </c>
      <c r="E9" s="34" t="s">
        <v>350</v>
      </c>
      <c r="F9" s="39" t="s">
        <v>364</v>
      </c>
      <c r="G9" s="34" t="s">
        <v>352</v>
      </c>
      <c r="H9" s="34" t="b">
        <v>0</v>
      </c>
      <c r="I9" s="34" t="b">
        <v>0</v>
      </c>
      <c r="J9" s="34">
        <v>3</v>
      </c>
      <c r="K9" s="34" t="str">
        <f t="shared" si="0"/>
        <v>100100</v>
      </c>
      <c r="L9" s="34" t="s">
        <v>353</v>
      </c>
      <c r="M9" s="34">
        <f t="shared" si="2"/>
        <v>10010002</v>
      </c>
      <c r="N9" s="34">
        <f t="shared" si="1"/>
        <v>10010004</v>
      </c>
      <c r="O9" s="34" t="s">
        <v>354</v>
      </c>
      <c r="P9" s="34">
        <v>10202000</v>
      </c>
      <c r="Q9" s="34">
        <v>0</v>
      </c>
      <c r="R9" s="34">
        <v>2</v>
      </c>
      <c r="S9" s="34">
        <v>11</v>
      </c>
      <c r="T9">
        <v>10202031</v>
      </c>
      <c r="U9" s="34">
        <v>100</v>
      </c>
      <c r="W9" s="34">
        <v>500</v>
      </c>
      <c r="X9" s="34">
        <v>0</v>
      </c>
      <c r="Y9" s="34" t="s">
        <v>355</v>
      </c>
      <c r="Z9" s="34" t="s">
        <v>356</v>
      </c>
      <c r="AA9" s="34" t="s">
        <v>357</v>
      </c>
      <c r="AB9" s="34">
        <v>0</v>
      </c>
      <c r="AC9" s="34">
        <v>0</v>
      </c>
      <c r="AD9" s="34" t="b">
        <v>0</v>
      </c>
      <c r="AE9" s="34" t="s">
        <v>358</v>
      </c>
      <c r="AF9"/>
      <c r="AG9">
        <v>320</v>
      </c>
      <c r="AH9">
        <v>180</v>
      </c>
      <c r="AI9"/>
      <c r="AJ9"/>
      <c r="AK9"/>
      <c r="AL9"/>
      <c r="AZ9" s="34" t="s">
        <v>359</v>
      </c>
      <c r="BA9" s="34">
        <v>10800</v>
      </c>
      <c r="BB9" s="34" t="s">
        <v>360</v>
      </c>
      <c r="BC9" s="34" t="s">
        <v>357</v>
      </c>
      <c r="BD9" s="34">
        <v>10000</v>
      </c>
      <c r="BE9" s="34">
        <v>0</v>
      </c>
      <c r="BF9" s="34" t="s">
        <v>361</v>
      </c>
      <c r="BG9" s="34">
        <v>0</v>
      </c>
      <c r="BH9" s="34">
        <v>0</v>
      </c>
      <c r="BI9" s="34">
        <v>10000</v>
      </c>
      <c r="BJ9" s="34">
        <v>5</v>
      </c>
      <c r="BK9" s="34" t="b">
        <v>1</v>
      </c>
      <c r="BL9" s="34">
        <v>0</v>
      </c>
      <c r="BM9" s="34">
        <v>10000</v>
      </c>
      <c r="GY9" s="34">
        <v>200</v>
      </c>
      <c r="GZ9" s="34">
        <v>400</v>
      </c>
      <c r="HA9" s="34" t="s">
        <v>362</v>
      </c>
      <c r="HB9" s="34">
        <v>0</v>
      </c>
      <c r="HC9">
        <v>0</v>
      </c>
      <c r="HE9" s="34">
        <v>1</v>
      </c>
      <c r="HG9" s="34">
        <v>0</v>
      </c>
      <c r="HH9" s="34">
        <v>0</v>
      </c>
      <c r="HI9" s="34">
        <v>0</v>
      </c>
      <c r="HJ9" s="34">
        <v>0</v>
      </c>
      <c r="HK9" s="34">
        <v>0</v>
      </c>
      <c r="HL9" s="34" t="b">
        <v>0</v>
      </c>
      <c r="HN9" s="34">
        <v>10001</v>
      </c>
      <c r="HP9" s="34" t="s">
        <v>363</v>
      </c>
      <c r="HQ9" s="34">
        <v>0</v>
      </c>
      <c r="HR9" s="34">
        <v>0</v>
      </c>
      <c r="HS9" s="34">
        <v>0</v>
      </c>
      <c r="HV9">
        <v>30046</v>
      </c>
      <c r="HW9" t="b">
        <v>0</v>
      </c>
      <c r="HX9" t="b">
        <v>1</v>
      </c>
      <c r="HZ9"/>
    </row>
    <row r="10" ht="30" customHeight="1" spans="1:234">
      <c r="B10" s="34">
        <f>10000000+INDEX(编号表!$B:$B,MATCH(D10,编号表!$A:$A,0))*10000+J10</f>
        <v>10010004</v>
      </c>
      <c r="C10" s="34" t="s">
        <v>349</v>
      </c>
      <c r="D10" s="34" t="s">
        <v>349</v>
      </c>
      <c r="E10" s="34" t="s">
        <v>350</v>
      </c>
      <c r="F10" s="39" t="s">
        <v>364</v>
      </c>
      <c r="G10" s="34" t="s">
        <v>352</v>
      </c>
      <c r="H10" s="34" t="b">
        <v>0</v>
      </c>
      <c r="I10" s="34" t="b">
        <v>0</v>
      </c>
      <c r="J10" s="34">
        <v>4</v>
      </c>
      <c r="K10" s="34" t="str">
        <f t="shared" si="0"/>
        <v>100100</v>
      </c>
      <c r="L10" s="34" t="s">
        <v>353</v>
      </c>
      <c r="M10" s="34">
        <f t="shared" si="2"/>
        <v>10010003</v>
      </c>
      <c r="N10" s="34">
        <f t="shared" si="1"/>
        <v>10010005</v>
      </c>
      <c r="O10" s="34" t="s">
        <v>354</v>
      </c>
      <c r="P10" s="34">
        <v>10202000</v>
      </c>
      <c r="Q10" s="34">
        <v>0</v>
      </c>
      <c r="R10" s="34">
        <v>3</v>
      </c>
      <c r="S10" s="34">
        <v>16</v>
      </c>
      <c r="T10">
        <v>10202032</v>
      </c>
      <c r="U10" s="34">
        <v>100</v>
      </c>
      <c r="W10" s="34">
        <v>500</v>
      </c>
      <c r="X10" s="34">
        <v>0</v>
      </c>
      <c r="Y10" s="34" t="s">
        <v>355</v>
      </c>
      <c r="Z10" s="34" t="s">
        <v>356</v>
      </c>
      <c r="AA10" s="34" t="s">
        <v>357</v>
      </c>
      <c r="AB10" s="34">
        <v>0</v>
      </c>
      <c r="AC10" s="34">
        <v>0</v>
      </c>
      <c r="AD10" s="34" t="b">
        <v>0</v>
      </c>
      <c r="AE10" s="34" t="s">
        <v>358</v>
      </c>
      <c r="AF10"/>
      <c r="AG10">
        <v>320</v>
      </c>
      <c r="AH10">
        <v>180</v>
      </c>
      <c r="AI10"/>
      <c r="AJ10"/>
      <c r="AK10"/>
      <c r="AL10"/>
      <c r="AZ10" s="34" t="s">
        <v>359</v>
      </c>
      <c r="BA10" s="34">
        <v>11200</v>
      </c>
      <c r="BB10" s="34" t="s">
        <v>360</v>
      </c>
      <c r="BC10" s="34" t="s">
        <v>357</v>
      </c>
      <c r="BD10" s="34">
        <v>10000</v>
      </c>
      <c r="BE10" s="34">
        <v>0</v>
      </c>
      <c r="BF10" s="34" t="s">
        <v>361</v>
      </c>
      <c r="BG10" s="34">
        <v>0</v>
      </c>
      <c r="BH10" s="34">
        <v>0</v>
      </c>
      <c r="BI10" s="34">
        <v>10000</v>
      </c>
      <c r="BJ10" s="34">
        <v>6</v>
      </c>
      <c r="BK10" s="34" t="b">
        <v>1</v>
      </c>
      <c r="BL10" s="34">
        <v>0</v>
      </c>
      <c r="BM10" s="34">
        <v>10000</v>
      </c>
      <c r="GY10" s="34">
        <v>200</v>
      </c>
      <c r="GZ10" s="34">
        <v>400</v>
      </c>
      <c r="HA10" s="34" t="s">
        <v>362</v>
      </c>
      <c r="HB10" s="34">
        <v>0</v>
      </c>
      <c r="HC10">
        <v>0</v>
      </c>
      <c r="HE10" s="34">
        <v>1</v>
      </c>
      <c r="HG10" s="34">
        <v>0</v>
      </c>
      <c r="HH10" s="34">
        <v>0</v>
      </c>
      <c r="HI10" s="34">
        <v>0</v>
      </c>
      <c r="HJ10" s="34">
        <v>0</v>
      </c>
      <c r="HK10" s="34">
        <v>0</v>
      </c>
      <c r="HL10" s="34" t="b">
        <v>0</v>
      </c>
      <c r="HN10" s="34">
        <v>10001</v>
      </c>
      <c r="HP10" s="34" t="s">
        <v>363</v>
      </c>
      <c r="HQ10" s="34">
        <v>0</v>
      </c>
      <c r="HR10" s="34">
        <v>0</v>
      </c>
      <c r="HS10" s="34">
        <v>0</v>
      </c>
      <c r="HV10">
        <v>30046</v>
      </c>
      <c r="HW10" t="b">
        <v>0</v>
      </c>
      <c r="HX10" t="b">
        <v>1</v>
      </c>
      <c r="HZ10"/>
    </row>
    <row r="11" ht="30" customHeight="1" spans="1:234">
      <c r="B11" s="34">
        <f>10000000+INDEX(编号表!$B:$B,MATCH(D11,编号表!$A:$A,0))*10000+J11</f>
        <v>10010005</v>
      </c>
      <c r="C11" s="34" t="s">
        <v>349</v>
      </c>
      <c r="D11" s="34" t="s">
        <v>349</v>
      </c>
      <c r="E11" s="34" t="s">
        <v>350</v>
      </c>
      <c r="F11" s="39" t="s">
        <v>364</v>
      </c>
      <c r="G11" s="34" t="s">
        <v>352</v>
      </c>
      <c r="H11" s="34" t="b">
        <v>0</v>
      </c>
      <c r="I11" s="34" t="b">
        <v>0</v>
      </c>
      <c r="J11" s="34">
        <v>5</v>
      </c>
      <c r="K11" s="34" t="str">
        <f t="shared" si="0"/>
        <v>100100</v>
      </c>
      <c r="L11" s="34" t="s">
        <v>353</v>
      </c>
      <c r="M11" s="34">
        <f t="shared" si="2"/>
        <v>10010004</v>
      </c>
      <c r="N11" s="34">
        <f t="shared" si="1"/>
        <v>10010006</v>
      </c>
      <c r="O11" s="34" t="s">
        <v>354</v>
      </c>
      <c r="P11" s="34">
        <v>10202000</v>
      </c>
      <c r="Q11" s="34">
        <v>0</v>
      </c>
      <c r="R11" s="34">
        <v>3</v>
      </c>
      <c r="S11" s="34">
        <v>25</v>
      </c>
      <c r="T11">
        <v>10202033</v>
      </c>
      <c r="U11" s="34">
        <v>100</v>
      </c>
      <c r="W11" s="34">
        <v>500</v>
      </c>
      <c r="X11" s="34">
        <v>0</v>
      </c>
      <c r="Y11" s="34" t="s">
        <v>355</v>
      </c>
      <c r="Z11" s="34" t="s">
        <v>356</v>
      </c>
      <c r="AA11" s="34" t="s">
        <v>357</v>
      </c>
      <c r="AB11" s="34">
        <v>0</v>
      </c>
      <c r="AC11" s="34">
        <v>0</v>
      </c>
      <c r="AD11" s="34" t="b">
        <v>0</v>
      </c>
      <c r="AE11" s="34" t="s">
        <v>358</v>
      </c>
      <c r="AF11"/>
      <c r="AG11">
        <v>320</v>
      </c>
      <c r="AH11">
        <v>180</v>
      </c>
      <c r="AI11"/>
      <c r="AJ11"/>
      <c r="AK11"/>
      <c r="AL11"/>
      <c r="AZ11" s="34" t="s">
        <v>359</v>
      </c>
      <c r="BA11" s="34">
        <v>11300</v>
      </c>
      <c r="BB11" s="34" t="s">
        <v>360</v>
      </c>
      <c r="BC11" s="34" t="s">
        <v>357</v>
      </c>
      <c r="BD11" s="34">
        <v>10000</v>
      </c>
      <c r="BE11" s="34">
        <v>0</v>
      </c>
      <c r="BF11" s="34" t="s">
        <v>361</v>
      </c>
      <c r="BG11" s="34">
        <v>0</v>
      </c>
      <c r="BH11" s="34">
        <v>0</v>
      </c>
      <c r="BI11" s="34">
        <v>10000</v>
      </c>
      <c r="BJ11" s="34">
        <v>6</v>
      </c>
      <c r="BK11" s="34" t="b">
        <v>1</v>
      </c>
      <c r="BL11" s="34">
        <v>0</v>
      </c>
      <c r="BM11" s="34">
        <v>10000</v>
      </c>
      <c r="GY11" s="34">
        <v>200</v>
      </c>
      <c r="GZ11" s="34">
        <v>400</v>
      </c>
      <c r="HA11" s="34" t="s">
        <v>362</v>
      </c>
      <c r="HB11" s="34">
        <v>0</v>
      </c>
      <c r="HC11">
        <v>0</v>
      </c>
      <c r="HE11" s="34">
        <v>1</v>
      </c>
      <c r="HG11" s="34">
        <v>0</v>
      </c>
      <c r="HH11" s="34">
        <v>0</v>
      </c>
      <c r="HI11" s="34">
        <v>0</v>
      </c>
      <c r="HJ11" s="34">
        <v>0</v>
      </c>
      <c r="HK11" s="34">
        <v>0</v>
      </c>
      <c r="HL11" s="34" t="b">
        <v>0</v>
      </c>
      <c r="HN11" s="34">
        <v>10001</v>
      </c>
      <c r="HP11" s="34" t="s">
        <v>363</v>
      </c>
      <c r="HQ11" s="34">
        <v>0</v>
      </c>
      <c r="HR11" s="34">
        <v>0</v>
      </c>
      <c r="HS11" s="34">
        <v>0</v>
      </c>
      <c r="HV11">
        <v>30046</v>
      </c>
      <c r="HW11" t="b">
        <v>0</v>
      </c>
      <c r="HX11" t="b">
        <v>1</v>
      </c>
      <c r="HZ11"/>
    </row>
    <row r="12" ht="30" customHeight="1" spans="1:234">
      <c r="B12" s="34">
        <f>10000000+INDEX(编号表!$B:$B,MATCH(D12,编号表!$A:$A,0))*10000+J12</f>
        <v>10010006</v>
      </c>
      <c r="C12" s="34" t="s">
        <v>349</v>
      </c>
      <c r="D12" s="34" t="s">
        <v>349</v>
      </c>
      <c r="E12" s="34" t="s">
        <v>350</v>
      </c>
      <c r="F12" s="39" t="s">
        <v>364</v>
      </c>
      <c r="G12" s="34" t="s">
        <v>352</v>
      </c>
      <c r="H12" s="34" t="b">
        <v>0</v>
      </c>
      <c r="I12" s="34" t="b">
        <v>0</v>
      </c>
      <c r="J12" s="34">
        <v>6</v>
      </c>
      <c r="K12" s="34" t="str">
        <f t="shared" si="0"/>
        <v>100100</v>
      </c>
      <c r="L12" s="34" t="s">
        <v>353</v>
      </c>
      <c r="M12" s="34">
        <f t="shared" si="2"/>
        <v>10010005</v>
      </c>
      <c r="N12" s="34">
        <f t="shared" si="1"/>
        <v>10010007</v>
      </c>
      <c r="O12" s="34" t="s">
        <v>354</v>
      </c>
      <c r="P12" s="34">
        <v>10202000</v>
      </c>
      <c r="Q12" s="34">
        <v>0</v>
      </c>
      <c r="R12" s="34">
        <v>3</v>
      </c>
      <c r="S12" s="34">
        <v>30</v>
      </c>
      <c r="T12">
        <v>10203034</v>
      </c>
      <c r="U12" s="34">
        <v>100</v>
      </c>
      <c r="W12" s="34">
        <v>500</v>
      </c>
      <c r="X12" s="34">
        <v>0</v>
      </c>
      <c r="Y12" s="34" t="s">
        <v>355</v>
      </c>
      <c r="Z12" s="34" t="s">
        <v>356</v>
      </c>
      <c r="AA12" s="34" t="s">
        <v>357</v>
      </c>
      <c r="AB12" s="34">
        <v>0</v>
      </c>
      <c r="AC12" s="34">
        <v>0</v>
      </c>
      <c r="AD12" s="34" t="b">
        <v>0</v>
      </c>
      <c r="AE12" s="34" t="s">
        <v>358</v>
      </c>
      <c r="AF12"/>
      <c r="AG12">
        <v>320</v>
      </c>
      <c r="AH12">
        <v>180</v>
      </c>
      <c r="AI12"/>
      <c r="AJ12"/>
      <c r="AK12"/>
      <c r="AL12"/>
      <c r="AZ12" s="34" t="s">
        <v>359</v>
      </c>
      <c r="BA12" s="34">
        <v>11600</v>
      </c>
      <c r="BB12" s="34" t="s">
        <v>360</v>
      </c>
      <c r="BC12" s="34" t="s">
        <v>357</v>
      </c>
      <c r="BD12" s="34">
        <v>10000</v>
      </c>
      <c r="BE12" s="34">
        <v>0</v>
      </c>
      <c r="BF12" s="34" t="s">
        <v>361</v>
      </c>
      <c r="BG12" s="34">
        <v>0</v>
      </c>
      <c r="BH12" s="34">
        <v>0</v>
      </c>
      <c r="BI12" s="34">
        <v>10000</v>
      </c>
      <c r="BJ12" s="34">
        <v>7</v>
      </c>
      <c r="BK12" s="34" t="b">
        <v>1</v>
      </c>
      <c r="BL12" s="34">
        <v>0</v>
      </c>
      <c r="BM12" s="34">
        <v>10000</v>
      </c>
      <c r="GY12" s="34">
        <v>200</v>
      </c>
      <c r="GZ12" s="34">
        <v>400</v>
      </c>
      <c r="HA12" s="34" t="s">
        <v>362</v>
      </c>
      <c r="HB12" s="34">
        <v>0</v>
      </c>
      <c r="HC12">
        <v>0</v>
      </c>
      <c r="HE12" s="34">
        <v>1</v>
      </c>
      <c r="HG12" s="34">
        <v>0</v>
      </c>
      <c r="HH12" s="34">
        <v>0</v>
      </c>
      <c r="HI12" s="34">
        <v>0</v>
      </c>
      <c r="HJ12" s="34">
        <v>0</v>
      </c>
      <c r="HK12" s="34">
        <v>0</v>
      </c>
      <c r="HL12" s="34" t="b">
        <v>0</v>
      </c>
      <c r="HN12" s="34">
        <v>10001</v>
      </c>
      <c r="HP12" s="34" t="s">
        <v>363</v>
      </c>
      <c r="HQ12" s="34">
        <v>0</v>
      </c>
      <c r="HR12" s="34">
        <v>0</v>
      </c>
      <c r="HS12" s="34">
        <v>0</v>
      </c>
      <c r="HV12">
        <v>30046</v>
      </c>
      <c r="HW12" t="b">
        <v>0</v>
      </c>
      <c r="HX12" t="b">
        <v>1</v>
      </c>
      <c r="HZ12"/>
    </row>
    <row r="13" ht="30" customHeight="1" spans="1:234">
      <c r="B13" s="34">
        <f>10000000+INDEX(编号表!$B:$B,MATCH(D13,编号表!$A:$A,0))*10000+J13</f>
        <v>10010007</v>
      </c>
      <c r="C13" s="34" t="s">
        <v>349</v>
      </c>
      <c r="D13" s="34" t="s">
        <v>349</v>
      </c>
      <c r="E13" s="34" t="s">
        <v>350</v>
      </c>
      <c r="F13" s="39" t="s">
        <v>364</v>
      </c>
      <c r="G13" s="34" t="s">
        <v>352</v>
      </c>
      <c r="H13" s="34" t="b">
        <v>0</v>
      </c>
      <c r="I13" s="34" t="b">
        <v>0</v>
      </c>
      <c r="J13" s="34">
        <v>7</v>
      </c>
      <c r="K13" s="34" t="str">
        <f t="shared" si="0"/>
        <v>100100</v>
      </c>
      <c r="L13" s="34" t="s">
        <v>353</v>
      </c>
      <c r="M13" s="34">
        <f t="shared" si="2"/>
        <v>10010006</v>
      </c>
      <c r="N13" s="34">
        <f t="shared" si="1"/>
        <v>10010008</v>
      </c>
      <c r="O13" s="34" t="s">
        <v>354</v>
      </c>
      <c r="P13" s="34">
        <v>10202000</v>
      </c>
      <c r="Q13" s="34">
        <v>0</v>
      </c>
      <c r="R13" s="34">
        <v>3</v>
      </c>
      <c r="S13" s="34">
        <v>35</v>
      </c>
      <c r="T13">
        <v>10203035</v>
      </c>
      <c r="U13" s="34">
        <v>100</v>
      </c>
      <c r="W13" s="34">
        <v>500</v>
      </c>
      <c r="X13" s="34">
        <v>0</v>
      </c>
      <c r="Y13" s="34" t="s">
        <v>355</v>
      </c>
      <c r="Z13" s="34" t="s">
        <v>356</v>
      </c>
      <c r="AA13" s="34" t="s">
        <v>357</v>
      </c>
      <c r="AB13" s="34">
        <v>0</v>
      </c>
      <c r="AC13" s="34">
        <v>0</v>
      </c>
      <c r="AD13" s="34" t="b">
        <v>0</v>
      </c>
      <c r="AE13" s="34" t="s">
        <v>358</v>
      </c>
      <c r="AF13"/>
      <c r="AG13">
        <v>320</v>
      </c>
      <c r="AH13">
        <v>180</v>
      </c>
      <c r="AI13"/>
      <c r="AJ13"/>
      <c r="AK13"/>
      <c r="AL13"/>
      <c r="AZ13" s="34" t="s">
        <v>359</v>
      </c>
      <c r="BA13" s="34">
        <v>11700</v>
      </c>
      <c r="BB13" s="34" t="s">
        <v>360</v>
      </c>
      <c r="BC13" s="34" t="s">
        <v>357</v>
      </c>
      <c r="BD13" s="34">
        <v>10000</v>
      </c>
      <c r="BE13" s="34">
        <v>0</v>
      </c>
      <c r="BF13" s="34" t="s">
        <v>361</v>
      </c>
      <c r="BG13" s="34">
        <v>0</v>
      </c>
      <c r="BH13" s="34">
        <v>0</v>
      </c>
      <c r="BI13" s="34">
        <v>10000</v>
      </c>
      <c r="BJ13" s="34">
        <v>9</v>
      </c>
      <c r="BK13" s="34" t="b">
        <v>1</v>
      </c>
      <c r="BL13" s="34">
        <v>0</v>
      </c>
      <c r="BM13" s="34">
        <v>10000</v>
      </c>
      <c r="GY13" s="34">
        <v>200</v>
      </c>
      <c r="GZ13" s="34">
        <v>400</v>
      </c>
      <c r="HA13" s="34" t="s">
        <v>362</v>
      </c>
      <c r="HB13" s="34">
        <v>0</v>
      </c>
      <c r="HC13">
        <v>0</v>
      </c>
      <c r="HE13" s="34">
        <v>1</v>
      </c>
      <c r="HG13" s="34">
        <v>0</v>
      </c>
      <c r="HH13" s="34">
        <v>0</v>
      </c>
      <c r="HI13" s="34">
        <v>0</v>
      </c>
      <c r="HJ13" s="34">
        <v>0</v>
      </c>
      <c r="HK13" s="34">
        <v>0</v>
      </c>
      <c r="HL13" s="34" t="b">
        <v>0</v>
      </c>
      <c r="HN13" s="34">
        <v>10001</v>
      </c>
      <c r="HP13" s="34" t="s">
        <v>363</v>
      </c>
      <c r="HQ13" s="34">
        <v>0</v>
      </c>
      <c r="HR13" s="34">
        <v>0</v>
      </c>
      <c r="HS13" s="34">
        <v>0</v>
      </c>
      <c r="HV13">
        <v>30046</v>
      </c>
      <c r="HW13" t="b">
        <v>0</v>
      </c>
      <c r="HX13" t="b">
        <v>1</v>
      </c>
      <c r="HZ13"/>
    </row>
    <row r="14" ht="30" customHeight="1" spans="1:234">
      <c r="B14" s="34">
        <f>10000000+INDEX(编号表!$B:$B,MATCH(D14,编号表!$A:$A,0))*10000+J14</f>
        <v>10010008</v>
      </c>
      <c r="C14" s="34" t="s">
        <v>349</v>
      </c>
      <c r="D14" s="34" t="s">
        <v>349</v>
      </c>
      <c r="E14" s="34" t="s">
        <v>350</v>
      </c>
      <c r="F14" s="39" t="s">
        <v>364</v>
      </c>
      <c r="G14" s="34" t="s">
        <v>352</v>
      </c>
      <c r="H14" s="34" t="b">
        <v>0</v>
      </c>
      <c r="I14" s="34" t="b">
        <v>0</v>
      </c>
      <c r="J14" s="34">
        <v>8</v>
      </c>
      <c r="K14" s="34" t="str">
        <f t="shared" si="0"/>
        <v>100100</v>
      </c>
      <c r="L14" s="34" t="s">
        <v>353</v>
      </c>
      <c r="M14" s="34">
        <f t="shared" si="2"/>
        <v>10010007</v>
      </c>
      <c r="N14" s="34">
        <f t="shared" si="1"/>
        <v>10010009</v>
      </c>
      <c r="O14" s="34" t="s">
        <v>354</v>
      </c>
      <c r="P14" s="34">
        <v>10202000</v>
      </c>
      <c r="Q14" s="34">
        <v>0</v>
      </c>
      <c r="R14" s="34">
        <v>3</v>
      </c>
      <c r="S14" s="34">
        <v>35</v>
      </c>
      <c r="T14">
        <v>10203036</v>
      </c>
      <c r="U14" s="34">
        <v>100</v>
      </c>
      <c r="W14" s="34">
        <v>500</v>
      </c>
      <c r="X14" s="34">
        <v>0</v>
      </c>
      <c r="Y14" s="34" t="s">
        <v>355</v>
      </c>
      <c r="Z14" s="34" t="s">
        <v>356</v>
      </c>
      <c r="AA14" s="34" t="s">
        <v>357</v>
      </c>
      <c r="AB14" s="34">
        <v>0</v>
      </c>
      <c r="AC14" s="34">
        <v>0</v>
      </c>
      <c r="AD14" s="34" t="b">
        <v>0</v>
      </c>
      <c r="AE14" s="34" t="s">
        <v>358</v>
      </c>
      <c r="AF14"/>
      <c r="AG14">
        <v>320</v>
      </c>
      <c r="AH14">
        <v>180</v>
      </c>
      <c r="AI14"/>
      <c r="AJ14"/>
      <c r="AK14"/>
      <c r="AL14"/>
      <c r="AZ14" s="34" t="s">
        <v>359</v>
      </c>
      <c r="BA14" s="34">
        <v>11800</v>
      </c>
      <c r="BB14" s="34" t="s">
        <v>360</v>
      </c>
      <c r="BC14" s="34" t="s">
        <v>357</v>
      </c>
      <c r="BD14" s="34">
        <v>10000</v>
      </c>
      <c r="BE14" s="34">
        <v>0</v>
      </c>
      <c r="BF14" s="34" t="s">
        <v>361</v>
      </c>
      <c r="BG14" s="34">
        <v>0</v>
      </c>
      <c r="BH14" s="34">
        <v>0</v>
      </c>
      <c r="BI14" s="34">
        <v>10000</v>
      </c>
      <c r="BJ14" s="34">
        <v>10</v>
      </c>
      <c r="BK14" s="34" t="b">
        <v>1</v>
      </c>
      <c r="BL14" s="34">
        <v>0</v>
      </c>
      <c r="BM14" s="34">
        <v>10000</v>
      </c>
      <c r="GY14" s="34">
        <v>200</v>
      </c>
      <c r="GZ14" s="34">
        <v>400</v>
      </c>
      <c r="HA14" s="34" t="s">
        <v>362</v>
      </c>
      <c r="HB14" s="34">
        <v>0</v>
      </c>
      <c r="HC14">
        <v>0</v>
      </c>
      <c r="HE14" s="34">
        <v>1</v>
      </c>
      <c r="HG14" s="34">
        <v>0</v>
      </c>
      <c r="HH14" s="34">
        <v>0</v>
      </c>
      <c r="HI14" s="34">
        <v>0</v>
      </c>
      <c r="HJ14" s="34">
        <v>0</v>
      </c>
      <c r="HK14" s="34">
        <v>0</v>
      </c>
      <c r="HL14" s="34" t="b">
        <v>0</v>
      </c>
      <c r="HN14" s="34">
        <v>10001</v>
      </c>
      <c r="HP14" s="34" t="s">
        <v>363</v>
      </c>
      <c r="HQ14" s="34">
        <v>0</v>
      </c>
      <c r="HR14" s="34">
        <v>0</v>
      </c>
      <c r="HS14" s="34">
        <v>0</v>
      </c>
      <c r="HV14">
        <v>30046</v>
      </c>
      <c r="HW14" t="b">
        <v>0</v>
      </c>
      <c r="HX14" t="b">
        <v>1</v>
      </c>
      <c r="HZ14"/>
    </row>
    <row r="15" ht="30" customHeight="1" spans="1:234">
      <c r="B15" s="34">
        <f>10000000+INDEX(编号表!$B:$B,MATCH(D15,编号表!$A:$A,0))*10000+J15</f>
        <v>10010009</v>
      </c>
      <c r="C15" s="34" t="s">
        <v>349</v>
      </c>
      <c r="D15" s="34" t="s">
        <v>349</v>
      </c>
      <c r="E15" s="34" t="s">
        <v>350</v>
      </c>
      <c r="F15" s="39" t="s">
        <v>364</v>
      </c>
      <c r="G15" s="34" t="s">
        <v>352</v>
      </c>
      <c r="H15" s="34" t="b">
        <v>0</v>
      </c>
      <c r="I15" s="34" t="b">
        <v>0</v>
      </c>
      <c r="J15" s="34">
        <v>9</v>
      </c>
      <c r="K15" s="34" t="str">
        <f t="shared" si="0"/>
        <v>100100</v>
      </c>
      <c r="L15" s="34" t="s">
        <v>353</v>
      </c>
      <c r="M15" s="34">
        <f t="shared" si="2"/>
        <v>10010008</v>
      </c>
      <c r="N15" s="34">
        <f t="shared" si="1"/>
        <v>10010010</v>
      </c>
      <c r="O15" s="34" t="s">
        <v>354</v>
      </c>
      <c r="P15" s="34">
        <v>10202000</v>
      </c>
      <c r="Q15" s="34">
        <v>0</v>
      </c>
      <c r="R15" s="34">
        <v>3</v>
      </c>
      <c r="S15" s="34">
        <v>40</v>
      </c>
      <c r="T15">
        <v>10204037</v>
      </c>
      <c r="U15" s="34">
        <v>100</v>
      </c>
      <c r="W15" s="34">
        <v>500</v>
      </c>
      <c r="X15" s="34">
        <v>0</v>
      </c>
      <c r="Y15" s="34" t="s">
        <v>355</v>
      </c>
      <c r="Z15" s="34" t="s">
        <v>356</v>
      </c>
      <c r="AA15" s="34" t="s">
        <v>357</v>
      </c>
      <c r="AB15" s="34">
        <v>0</v>
      </c>
      <c r="AC15" s="34">
        <v>0</v>
      </c>
      <c r="AD15" s="34" t="b">
        <v>0</v>
      </c>
      <c r="AE15" s="34" t="s">
        <v>358</v>
      </c>
      <c r="AF15"/>
      <c r="AG15">
        <v>320</v>
      </c>
      <c r="AH15">
        <v>180</v>
      </c>
      <c r="AI15"/>
      <c r="AJ15"/>
      <c r="AK15"/>
      <c r="AL15"/>
      <c r="AZ15" s="34" t="s">
        <v>359</v>
      </c>
      <c r="BA15" s="34">
        <v>11900</v>
      </c>
      <c r="BB15" s="34" t="s">
        <v>360</v>
      </c>
      <c r="BC15" s="34" t="s">
        <v>357</v>
      </c>
      <c r="BD15" s="34">
        <v>10000</v>
      </c>
      <c r="BE15" s="34">
        <v>0</v>
      </c>
      <c r="BF15" s="34" t="s">
        <v>361</v>
      </c>
      <c r="BG15" s="34">
        <v>0</v>
      </c>
      <c r="BH15" s="34">
        <v>0</v>
      </c>
      <c r="BI15" s="34">
        <v>10000</v>
      </c>
      <c r="BJ15" s="34">
        <v>12</v>
      </c>
      <c r="BK15" s="34" t="b">
        <v>1</v>
      </c>
      <c r="BL15" s="34">
        <v>0</v>
      </c>
      <c r="BM15" s="34">
        <v>10000</v>
      </c>
      <c r="GY15" s="34">
        <v>200</v>
      </c>
      <c r="GZ15" s="34">
        <v>400</v>
      </c>
      <c r="HA15" s="34" t="s">
        <v>362</v>
      </c>
      <c r="HB15" s="34">
        <v>0</v>
      </c>
      <c r="HC15">
        <v>0</v>
      </c>
      <c r="HE15" s="34">
        <v>1</v>
      </c>
      <c r="HG15" s="34">
        <v>0</v>
      </c>
      <c r="HH15" s="34">
        <v>0</v>
      </c>
      <c r="HI15" s="34">
        <v>0</v>
      </c>
      <c r="HJ15" s="34">
        <v>0</v>
      </c>
      <c r="HK15" s="34">
        <v>0</v>
      </c>
      <c r="HL15" s="34" t="b">
        <v>0</v>
      </c>
      <c r="HN15" s="34">
        <v>10001</v>
      </c>
      <c r="HP15" s="34" t="s">
        <v>363</v>
      </c>
      <c r="HQ15" s="34">
        <v>0</v>
      </c>
      <c r="HR15" s="34">
        <v>0</v>
      </c>
      <c r="HS15" s="34">
        <v>0</v>
      </c>
      <c r="HV15">
        <v>30046</v>
      </c>
      <c r="HW15" t="b">
        <v>0</v>
      </c>
      <c r="HX15" t="b">
        <v>1</v>
      </c>
      <c r="HZ15"/>
    </row>
    <row r="16" ht="30" customHeight="1" spans="1:234">
      <c r="B16" s="34">
        <f>10000000+INDEX(编号表!$B:$B,MATCH(D16,编号表!$A:$A,0))*10000+J16</f>
        <v>10010010</v>
      </c>
      <c r="C16" s="34" t="s">
        <v>349</v>
      </c>
      <c r="D16" s="34" t="s">
        <v>349</v>
      </c>
      <c r="E16" s="34" t="s">
        <v>350</v>
      </c>
      <c r="F16" s="39" t="s">
        <v>365</v>
      </c>
      <c r="G16" s="34" t="s">
        <v>352</v>
      </c>
      <c r="H16" s="34" t="b">
        <v>0</v>
      </c>
      <c r="I16" s="34" t="b">
        <v>0</v>
      </c>
      <c r="J16" s="34">
        <v>10</v>
      </c>
      <c r="K16" s="34" t="str">
        <f t="shared" si="0"/>
        <v>100100</v>
      </c>
      <c r="L16" s="34" t="s">
        <v>353</v>
      </c>
      <c r="M16" s="34">
        <f t="shared" si="2"/>
        <v>10010009</v>
      </c>
      <c r="O16" s="34" t="s">
        <v>354</v>
      </c>
      <c r="P16" s="34">
        <v>10202000</v>
      </c>
      <c r="Q16" s="34">
        <v>0</v>
      </c>
      <c r="R16" s="34">
        <v>3</v>
      </c>
      <c r="S16" s="34">
        <v>40</v>
      </c>
      <c r="U16" s="34">
        <v>100</v>
      </c>
      <c r="W16" s="34">
        <v>500</v>
      </c>
      <c r="X16" s="34">
        <v>0</v>
      </c>
      <c r="Y16" s="34" t="s">
        <v>355</v>
      </c>
      <c r="Z16" s="34" t="s">
        <v>356</v>
      </c>
      <c r="AA16" s="34" t="s">
        <v>357</v>
      </c>
      <c r="AB16" s="34">
        <v>0</v>
      </c>
      <c r="AC16" s="34">
        <v>0</v>
      </c>
      <c r="AD16" s="34" t="b">
        <v>0</v>
      </c>
      <c r="AE16" s="34" t="s">
        <v>358</v>
      </c>
      <c r="AF16"/>
      <c r="AG16">
        <v>320</v>
      </c>
      <c r="AH16">
        <v>180</v>
      </c>
      <c r="AI16"/>
      <c r="AJ16"/>
      <c r="AK16"/>
      <c r="AL16"/>
      <c r="AZ16" s="34" t="s">
        <v>359</v>
      </c>
      <c r="BA16" s="34">
        <v>12000</v>
      </c>
      <c r="BB16" s="34" t="s">
        <v>360</v>
      </c>
      <c r="BC16" s="34" t="s">
        <v>357</v>
      </c>
      <c r="BD16" s="34">
        <v>10000</v>
      </c>
      <c r="BE16" s="34">
        <v>0</v>
      </c>
      <c r="BF16" s="34" t="s">
        <v>361</v>
      </c>
      <c r="BG16" s="34">
        <v>0</v>
      </c>
      <c r="BH16" s="34">
        <v>0</v>
      </c>
      <c r="BI16" s="34">
        <v>10000</v>
      </c>
      <c r="BJ16" s="34">
        <v>15</v>
      </c>
      <c r="BK16" s="34" t="b">
        <v>1</v>
      </c>
      <c r="BL16" s="34">
        <v>0</v>
      </c>
      <c r="BM16" s="34">
        <v>10000</v>
      </c>
      <c r="GY16" s="34">
        <v>200</v>
      </c>
      <c r="GZ16" s="34">
        <v>400</v>
      </c>
      <c r="HA16" s="34" t="s">
        <v>362</v>
      </c>
      <c r="HB16" s="34">
        <v>0</v>
      </c>
      <c r="HC16">
        <v>0</v>
      </c>
      <c r="HE16" s="34">
        <v>1</v>
      </c>
      <c r="HG16" s="34">
        <v>0</v>
      </c>
      <c r="HH16" s="34">
        <v>0</v>
      </c>
      <c r="HI16" s="34">
        <v>0</v>
      </c>
      <c r="HJ16" s="34">
        <v>0</v>
      </c>
      <c r="HK16" s="34">
        <v>0</v>
      </c>
      <c r="HL16" s="34" t="b">
        <v>0</v>
      </c>
      <c r="HN16" s="34">
        <v>10001</v>
      </c>
      <c r="HP16" s="34" t="s">
        <v>363</v>
      </c>
      <c r="HQ16" s="34">
        <v>0</v>
      </c>
      <c r="HR16" s="34">
        <v>0</v>
      </c>
      <c r="HS16" s="34">
        <v>0</v>
      </c>
      <c r="HV16">
        <v>30046</v>
      </c>
      <c r="HW16" t="b">
        <v>0</v>
      </c>
      <c r="HX16" t="b">
        <v>1</v>
      </c>
      <c r="HZ16"/>
    </row>
    <row r="17" ht="30" customHeight="1" spans="1:234">
      <c r="A17"/>
      <c r="B17" s="34">
        <f>10000000+INDEX(编号表!$B:$B,MATCH(D17,编号表!$A:$A,0))*10000+J17</f>
        <v>10020001</v>
      </c>
      <c r="C17" s="34" t="s">
        <v>366</v>
      </c>
      <c r="D17" s="34" t="s">
        <v>366</v>
      </c>
      <c r="E17" s="34" t="s">
        <v>350</v>
      </c>
      <c r="F17" s="39" t="s">
        <v>367</v>
      </c>
      <c r="G17" s="34" t="s">
        <v>368</v>
      </c>
      <c r="H17" s="34" t="b">
        <v>0</v>
      </c>
      <c r="I17" s="34" t="b">
        <v>0</v>
      </c>
      <c r="J17" s="34">
        <v>1</v>
      </c>
      <c r="K17" s="34" t="str">
        <f t="shared" si="0"/>
        <v>100200</v>
      </c>
      <c r="L17" s="34" t="s">
        <v>353</v>
      </c>
      <c r="M17">
        <v>0</v>
      </c>
      <c r="N17" s="34">
        <v>10020002</v>
      </c>
      <c r="O17" s="34" t="s">
        <v>369</v>
      </c>
      <c r="P17" s="34">
        <v>10202001</v>
      </c>
      <c r="Q17" s="34">
        <v>0</v>
      </c>
      <c r="R17" s="34">
        <v>0</v>
      </c>
      <c r="S17" s="34">
        <v>1</v>
      </c>
      <c r="T17">
        <v>10201039</v>
      </c>
      <c r="U17" s="34">
        <v>100</v>
      </c>
      <c r="V17" t="s">
        <v>370</v>
      </c>
      <c r="W17" s="34">
        <v>500</v>
      </c>
      <c r="X17" s="34">
        <v>0</v>
      </c>
      <c r="Y17" s="34" t="s">
        <v>371</v>
      </c>
      <c r="Z17" s="34" t="s">
        <v>372</v>
      </c>
      <c r="AA17" s="34" t="s">
        <v>357</v>
      </c>
      <c r="AB17" s="34">
        <v>0</v>
      </c>
      <c r="AC17" s="34">
        <v>0</v>
      </c>
      <c r="AD17" s="34" t="b">
        <v>0</v>
      </c>
      <c r="AE17" s="34" t="s">
        <v>358</v>
      </c>
      <c r="AF17">
        <v>200</v>
      </c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 s="34" t="s">
        <v>359</v>
      </c>
      <c r="BA17" s="34">
        <v>10000</v>
      </c>
      <c r="BB17" s="34" t="s">
        <v>360</v>
      </c>
      <c r="BC17" s="34" t="s">
        <v>357</v>
      </c>
      <c r="BD17" s="34">
        <v>10000</v>
      </c>
      <c r="BE17" s="34">
        <v>0</v>
      </c>
      <c r="BF17" s="34" t="s">
        <v>361</v>
      </c>
      <c r="BG17" s="34">
        <v>0</v>
      </c>
      <c r="BH17" s="34" t="s">
        <v>359</v>
      </c>
      <c r="BI17" s="34">
        <v>10000</v>
      </c>
      <c r="BJ17" s="34">
        <v>3</v>
      </c>
      <c r="BK17" s="34" t="b">
        <v>1</v>
      </c>
      <c r="BL17" s="34">
        <v>0</v>
      </c>
      <c r="BM17" s="34">
        <v>10000</v>
      </c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Y17" s="34">
        <v>200</v>
      </c>
      <c r="GZ17" s="34">
        <v>400</v>
      </c>
      <c r="HA17" s="34" t="s">
        <v>362</v>
      </c>
      <c r="HB17" s="34">
        <v>0</v>
      </c>
      <c r="HC17">
        <v>30043</v>
      </c>
      <c r="HD17" t="s">
        <v>373</v>
      </c>
      <c r="HE17" s="34" t="b">
        <v>1</v>
      </c>
      <c r="HF17">
        <v>1200</v>
      </c>
      <c r="HG17" s="34" t="b">
        <v>0</v>
      </c>
      <c r="HH17" s="34">
        <v>0</v>
      </c>
      <c r="HI17" s="34">
        <v>0</v>
      </c>
      <c r="HJ17" s="34">
        <v>0</v>
      </c>
      <c r="HK17" s="34">
        <v>0</v>
      </c>
      <c r="HL17" s="34" t="b">
        <v>0</v>
      </c>
      <c r="HM17">
        <v>0</v>
      </c>
      <c r="HN17" s="34">
        <v>10001</v>
      </c>
      <c r="HO17" t="s">
        <v>374</v>
      </c>
      <c r="HP17" s="34" t="s">
        <v>363</v>
      </c>
      <c r="HQ17" s="34">
        <v>0</v>
      </c>
      <c r="HR17" s="34">
        <v>0</v>
      </c>
      <c r="HS17" s="34">
        <v>0</v>
      </c>
      <c r="HT17">
        <v>0</v>
      </c>
      <c r="HU17" t="b">
        <v>0</v>
      </c>
      <c r="HZ17"/>
    </row>
    <row r="18" ht="30" customHeight="1" spans="1:234">
      <c r="A18"/>
      <c r="B18" s="34">
        <f>10000000+INDEX(编号表!$B:$B,MATCH(D18,编号表!$A:$A,0))*10000+J18</f>
        <v>10020002</v>
      </c>
      <c r="C18" s="34" t="s">
        <v>366</v>
      </c>
      <c r="D18" s="34" t="s">
        <v>366</v>
      </c>
      <c r="E18" s="34" t="s">
        <v>350</v>
      </c>
      <c r="F18" s="39" t="s">
        <v>367</v>
      </c>
      <c r="G18" s="34" t="s">
        <v>368</v>
      </c>
      <c r="H18" s="34" t="b">
        <v>0</v>
      </c>
      <c r="I18" s="34" t="b">
        <v>0</v>
      </c>
      <c r="J18" s="34">
        <v>2</v>
      </c>
      <c r="K18" s="34" t="str">
        <f t="shared" si="0"/>
        <v>100200</v>
      </c>
      <c r="L18" s="34" t="s">
        <v>353</v>
      </c>
      <c r="M18" s="34">
        <f t="shared" ref="M18:M26" si="3">B17</f>
        <v>10020001</v>
      </c>
      <c r="N18" s="34">
        <f t="shared" ref="N18:N25" si="4">B19</f>
        <v>10020003</v>
      </c>
      <c r="O18" s="34" t="s">
        <v>369</v>
      </c>
      <c r="P18" s="34">
        <v>10202001</v>
      </c>
      <c r="Q18" s="34">
        <v>0</v>
      </c>
      <c r="R18" s="34">
        <v>1</v>
      </c>
      <c r="S18" s="34">
        <v>7</v>
      </c>
      <c r="T18">
        <v>10201040</v>
      </c>
      <c r="U18" s="34">
        <v>100</v>
      </c>
      <c r="V18" t="s">
        <v>370</v>
      </c>
      <c r="W18" s="34">
        <v>500</v>
      </c>
      <c r="X18" s="34">
        <v>0</v>
      </c>
      <c r="Y18" s="34" t="s">
        <v>371</v>
      </c>
      <c r="Z18" s="34" t="s">
        <v>372</v>
      </c>
      <c r="AA18" s="34" t="s">
        <v>357</v>
      </c>
      <c r="AB18" s="34">
        <v>0</v>
      </c>
      <c r="AC18" s="34">
        <v>0</v>
      </c>
      <c r="AD18" s="34" t="b">
        <v>0</v>
      </c>
      <c r="AE18" s="34" t="s">
        <v>358</v>
      </c>
      <c r="AF18">
        <v>200</v>
      </c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 s="34" t="s">
        <v>359</v>
      </c>
      <c r="BA18" s="34">
        <v>10400</v>
      </c>
      <c r="BB18" s="34" t="s">
        <v>360</v>
      </c>
      <c r="BC18" s="34" t="s">
        <v>357</v>
      </c>
      <c r="BD18" s="34">
        <v>10000</v>
      </c>
      <c r="BE18" s="34">
        <v>0</v>
      </c>
      <c r="BF18" s="34" t="s">
        <v>361</v>
      </c>
      <c r="BG18" s="34">
        <v>0</v>
      </c>
      <c r="BH18" s="34" t="s">
        <v>359</v>
      </c>
      <c r="BI18" s="34">
        <v>10000</v>
      </c>
      <c r="BJ18" s="34">
        <v>4</v>
      </c>
      <c r="BK18" s="34" t="b">
        <v>1</v>
      </c>
      <c r="BL18" s="34">
        <v>0</v>
      </c>
      <c r="BM18" s="34">
        <v>10000</v>
      </c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Y18" s="34">
        <v>200</v>
      </c>
      <c r="GZ18" s="34">
        <v>400</v>
      </c>
      <c r="HA18" s="34" t="s">
        <v>362</v>
      </c>
      <c r="HB18" s="34">
        <v>0</v>
      </c>
      <c r="HC18">
        <v>30043</v>
      </c>
      <c r="HD18" t="s">
        <v>373</v>
      </c>
      <c r="HE18" s="34" t="b">
        <v>1</v>
      </c>
      <c r="HF18">
        <v>1200</v>
      </c>
      <c r="HG18" s="34" t="b">
        <v>0</v>
      </c>
      <c r="HH18" s="34">
        <v>0</v>
      </c>
      <c r="HI18" s="34">
        <v>0</v>
      </c>
      <c r="HJ18" s="34">
        <v>0</v>
      </c>
      <c r="HK18" s="34">
        <v>0</v>
      </c>
      <c r="HL18" s="34" t="b">
        <v>0</v>
      </c>
      <c r="HM18">
        <v>0</v>
      </c>
      <c r="HN18" s="34">
        <v>10001</v>
      </c>
      <c r="HO18" t="s">
        <v>374</v>
      </c>
      <c r="HP18" s="34" t="s">
        <v>363</v>
      </c>
      <c r="HQ18" s="34">
        <v>0</v>
      </c>
      <c r="HR18" s="34">
        <v>0</v>
      </c>
      <c r="HS18" s="34">
        <v>0</v>
      </c>
      <c r="HT18">
        <v>0</v>
      </c>
      <c r="HU18" t="b">
        <v>0</v>
      </c>
      <c r="HZ18"/>
    </row>
    <row r="19" ht="30" customHeight="1" spans="1:234">
      <c r="A19"/>
      <c r="B19" s="34">
        <f>10000000+INDEX(编号表!$B:$B,MATCH(D19,编号表!$A:$A,0))*10000+J19</f>
        <v>10020003</v>
      </c>
      <c r="C19" s="34" t="s">
        <v>366</v>
      </c>
      <c r="D19" s="34" t="s">
        <v>366</v>
      </c>
      <c r="E19" s="34" t="s">
        <v>350</v>
      </c>
      <c r="F19" s="39" t="s">
        <v>367</v>
      </c>
      <c r="G19" s="34" t="s">
        <v>368</v>
      </c>
      <c r="H19" s="34" t="b">
        <v>0</v>
      </c>
      <c r="I19" s="34" t="b">
        <v>0</v>
      </c>
      <c r="J19" s="34">
        <v>3</v>
      </c>
      <c r="K19" s="34" t="str">
        <f t="shared" si="0"/>
        <v>100200</v>
      </c>
      <c r="L19" s="34" t="s">
        <v>353</v>
      </c>
      <c r="M19" s="34">
        <f t="shared" si="3"/>
        <v>10020002</v>
      </c>
      <c r="N19" s="34">
        <f t="shared" si="4"/>
        <v>10020004</v>
      </c>
      <c r="O19" s="34" t="s">
        <v>369</v>
      </c>
      <c r="P19" s="34">
        <v>10202001</v>
      </c>
      <c r="Q19" s="34">
        <v>0</v>
      </c>
      <c r="R19" s="34">
        <v>2</v>
      </c>
      <c r="S19" s="34">
        <v>11</v>
      </c>
      <c r="T19">
        <v>10202041</v>
      </c>
      <c r="U19" s="34">
        <v>100</v>
      </c>
      <c r="V19" t="s">
        <v>370</v>
      </c>
      <c r="W19" s="34">
        <v>500</v>
      </c>
      <c r="X19" s="34">
        <v>0</v>
      </c>
      <c r="Y19" s="34" t="s">
        <v>371</v>
      </c>
      <c r="Z19" s="34" t="s">
        <v>372</v>
      </c>
      <c r="AA19" s="34" t="s">
        <v>357</v>
      </c>
      <c r="AB19" s="34">
        <v>0</v>
      </c>
      <c r="AC19" s="34">
        <v>0</v>
      </c>
      <c r="AD19" s="34" t="b">
        <v>0</v>
      </c>
      <c r="AE19" s="34" t="s">
        <v>358</v>
      </c>
      <c r="AF19">
        <v>200</v>
      </c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 s="34" t="s">
        <v>359</v>
      </c>
      <c r="BA19" s="34">
        <v>10800</v>
      </c>
      <c r="BB19" s="34" t="s">
        <v>360</v>
      </c>
      <c r="BC19" s="34" t="s">
        <v>357</v>
      </c>
      <c r="BD19" s="34">
        <v>10000</v>
      </c>
      <c r="BE19" s="34">
        <v>0</v>
      </c>
      <c r="BF19" s="34" t="s">
        <v>361</v>
      </c>
      <c r="BG19" s="34">
        <v>0</v>
      </c>
      <c r="BH19" s="34" t="s">
        <v>359</v>
      </c>
      <c r="BI19" s="34">
        <v>10000</v>
      </c>
      <c r="BJ19" s="34">
        <v>5</v>
      </c>
      <c r="BK19" s="34" t="b">
        <v>1</v>
      </c>
      <c r="BL19" s="34">
        <v>0</v>
      </c>
      <c r="BM19" s="34">
        <v>10000</v>
      </c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Y19" s="34">
        <v>200</v>
      </c>
      <c r="GZ19" s="34">
        <v>400</v>
      </c>
      <c r="HA19" s="34" t="s">
        <v>362</v>
      </c>
      <c r="HB19" s="34">
        <v>0</v>
      </c>
      <c r="HC19">
        <v>30043</v>
      </c>
      <c r="HD19" t="s">
        <v>373</v>
      </c>
      <c r="HE19" s="34" t="b">
        <v>1</v>
      </c>
      <c r="HF19">
        <v>1200</v>
      </c>
      <c r="HG19" s="34" t="b">
        <v>0</v>
      </c>
      <c r="HH19" s="34">
        <v>0</v>
      </c>
      <c r="HI19" s="34">
        <v>0</v>
      </c>
      <c r="HJ19" s="34">
        <v>0</v>
      </c>
      <c r="HK19" s="34">
        <v>0</v>
      </c>
      <c r="HL19" s="34" t="b">
        <v>0</v>
      </c>
      <c r="HM19">
        <v>0</v>
      </c>
      <c r="HN19" s="34">
        <v>10001</v>
      </c>
      <c r="HO19" t="s">
        <v>374</v>
      </c>
      <c r="HP19" s="34" t="s">
        <v>363</v>
      </c>
      <c r="HQ19" s="34">
        <v>0</v>
      </c>
      <c r="HR19" s="34">
        <v>0</v>
      </c>
      <c r="HS19" s="34">
        <v>0</v>
      </c>
      <c r="HT19">
        <v>0</v>
      </c>
      <c r="HU19" t="b">
        <v>0</v>
      </c>
      <c r="HZ19"/>
    </row>
    <row r="20" ht="30" customHeight="1" spans="1:234">
      <c r="A20"/>
      <c r="B20" s="34">
        <f>10000000+INDEX(编号表!$B:$B,MATCH(D20,编号表!$A:$A,0))*10000+J20</f>
        <v>10020004</v>
      </c>
      <c r="C20" s="34" t="s">
        <v>366</v>
      </c>
      <c r="D20" s="34" t="s">
        <v>366</v>
      </c>
      <c r="E20" s="34" t="s">
        <v>350</v>
      </c>
      <c r="F20" s="39" t="s">
        <v>367</v>
      </c>
      <c r="G20" s="34" t="s">
        <v>368</v>
      </c>
      <c r="H20" s="34" t="b">
        <v>0</v>
      </c>
      <c r="I20" s="34" t="b">
        <v>0</v>
      </c>
      <c r="J20" s="34">
        <v>4</v>
      </c>
      <c r="K20" s="34" t="str">
        <f t="shared" si="0"/>
        <v>100200</v>
      </c>
      <c r="L20" s="34" t="s">
        <v>353</v>
      </c>
      <c r="M20" s="34">
        <f t="shared" si="3"/>
        <v>10020003</v>
      </c>
      <c r="N20" s="34">
        <f t="shared" si="4"/>
        <v>10020005</v>
      </c>
      <c r="O20" s="34" t="s">
        <v>369</v>
      </c>
      <c r="P20" s="34">
        <v>10202001</v>
      </c>
      <c r="Q20" s="34">
        <v>0</v>
      </c>
      <c r="R20" s="34">
        <v>3</v>
      </c>
      <c r="S20" s="34">
        <v>16</v>
      </c>
      <c r="T20">
        <v>10202042</v>
      </c>
      <c r="U20" s="34">
        <v>100</v>
      </c>
      <c r="V20" t="s">
        <v>370</v>
      </c>
      <c r="W20" s="34">
        <v>500</v>
      </c>
      <c r="X20" s="34">
        <v>0</v>
      </c>
      <c r="Y20" s="34" t="s">
        <v>371</v>
      </c>
      <c r="Z20" s="34" t="s">
        <v>372</v>
      </c>
      <c r="AA20" s="34" t="s">
        <v>357</v>
      </c>
      <c r="AB20" s="34">
        <v>0</v>
      </c>
      <c r="AC20" s="34">
        <v>0</v>
      </c>
      <c r="AD20" s="34" t="b">
        <v>0</v>
      </c>
      <c r="AE20" s="34" t="s">
        <v>358</v>
      </c>
      <c r="AF20">
        <v>200</v>
      </c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 s="34" t="s">
        <v>359</v>
      </c>
      <c r="BA20" s="34">
        <v>11200</v>
      </c>
      <c r="BB20" s="34" t="s">
        <v>360</v>
      </c>
      <c r="BC20" s="34" t="s">
        <v>357</v>
      </c>
      <c r="BD20" s="34">
        <v>10000</v>
      </c>
      <c r="BE20" s="34">
        <v>0</v>
      </c>
      <c r="BF20" s="34" t="s">
        <v>361</v>
      </c>
      <c r="BG20" s="34">
        <v>0</v>
      </c>
      <c r="BH20" s="34" t="s">
        <v>359</v>
      </c>
      <c r="BI20" s="34">
        <v>10000</v>
      </c>
      <c r="BJ20" s="34">
        <v>6</v>
      </c>
      <c r="BK20" s="34" t="b">
        <v>1</v>
      </c>
      <c r="BL20" s="34">
        <v>0</v>
      </c>
      <c r="BM20" s="34">
        <v>10000</v>
      </c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Y20" s="34">
        <v>200</v>
      </c>
      <c r="GZ20" s="34">
        <v>400</v>
      </c>
      <c r="HA20" s="34" t="s">
        <v>362</v>
      </c>
      <c r="HB20" s="34">
        <v>0</v>
      </c>
      <c r="HC20">
        <v>30043</v>
      </c>
      <c r="HD20" t="s">
        <v>373</v>
      </c>
      <c r="HE20" s="34" t="b">
        <v>1</v>
      </c>
      <c r="HF20">
        <v>1200</v>
      </c>
      <c r="HG20" s="34" t="b">
        <v>0</v>
      </c>
      <c r="HH20" s="34">
        <v>0</v>
      </c>
      <c r="HI20" s="34">
        <v>0</v>
      </c>
      <c r="HJ20" s="34">
        <v>0</v>
      </c>
      <c r="HK20" s="34">
        <v>0</v>
      </c>
      <c r="HL20" s="34" t="b">
        <v>0</v>
      </c>
      <c r="HM20">
        <v>0</v>
      </c>
      <c r="HN20" s="34">
        <v>10001</v>
      </c>
      <c r="HO20" t="s">
        <v>374</v>
      </c>
      <c r="HP20" s="34" t="s">
        <v>363</v>
      </c>
      <c r="HQ20" s="34">
        <v>0</v>
      </c>
      <c r="HR20" s="34">
        <v>0</v>
      </c>
      <c r="HS20" s="34">
        <v>0</v>
      </c>
      <c r="HT20">
        <v>0</v>
      </c>
      <c r="HU20" t="b">
        <v>0</v>
      </c>
      <c r="HZ20"/>
    </row>
    <row r="21" ht="30" customHeight="1" spans="1:234">
      <c r="A21"/>
      <c r="B21" s="34">
        <f>10000000+INDEX(编号表!$B:$B,MATCH(D21,编号表!$A:$A,0))*10000+J21</f>
        <v>10020005</v>
      </c>
      <c r="C21" s="34" t="s">
        <v>366</v>
      </c>
      <c r="D21" s="34" t="s">
        <v>366</v>
      </c>
      <c r="E21" s="34" t="s">
        <v>350</v>
      </c>
      <c r="F21" s="39" t="s">
        <v>367</v>
      </c>
      <c r="G21" s="34" t="s">
        <v>368</v>
      </c>
      <c r="H21" s="34" t="b">
        <v>0</v>
      </c>
      <c r="I21" s="34" t="b">
        <v>0</v>
      </c>
      <c r="J21" s="34">
        <v>5</v>
      </c>
      <c r="K21" s="34" t="str">
        <f t="shared" si="0"/>
        <v>100200</v>
      </c>
      <c r="L21" s="34" t="s">
        <v>353</v>
      </c>
      <c r="M21" s="34">
        <f t="shared" si="3"/>
        <v>10020004</v>
      </c>
      <c r="N21" s="34">
        <f t="shared" si="4"/>
        <v>10020006</v>
      </c>
      <c r="O21" s="34" t="s">
        <v>369</v>
      </c>
      <c r="P21" s="34">
        <v>10202001</v>
      </c>
      <c r="Q21" s="34">
        <v>0</v>
      </c>
      <c r="R21" s="34">
        <v>3</v>
      </c>
      <c r="S21" s="34">
        <v>25</v>
      </c>
      <c r="T21">
        <v>10202043</v>
      </c>
      <c r="U21" s="34">
        <v>100</v>
      </c>
      <c r="V21" t="s">
        <v>370</v>
      </c>
      <c r="W21" s="34">
        <v>500</v>
      </c>
      <c r="X21" s="34">
        <v>0</v>
      </c>
      <c r="Y21" s="34" t="s">
        <v>371</v>
      </c>
      <c r="Z21" s="34" t="s">
        <v>372</v>
      </c>
      <c r="AA21" s="34" t="s">
        <v>357</v>
      </c>
      <c r="AB21" s="34">
        <v>0</v>
      </c>
      <c r="AC21" s="34">
        <v>0</v>
      </c>
      <c r="AD21" s="34" t="b">
        <v>0</v>
      </c>
      <c r="AE21" s="34" t="s">
        <v>358</v>
      </c>
      <c r="AF21">
        <v>200</v>
      </c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 s="34" t="s">
        <v>359</v>
      </c>
      <c r="BA21" s="34">
        <v>11300</v>
      </c>
      <c r="BB21" s="34" t="s">
        <v>360</v>
      </c>
      <c r="BC21" s="34" t="s">
        <v>357</v>
      </c>
      <c r="BD21" s="34">
        <v>10000</v>
      </c>
      <c r="BE21" s="34">
        <v>0</v>
      </c>
      <c r="BF21" s="34" t="s">
        <v>361</v>
      </c>
      <c r="BG21" s="34">
        <v>0</v>
      </c>
      <c r="BH21" s="34" t="s">
        <v>359</v>
      </c>
      <c r="BI21" s="34">
        <v>10000</v>
      </c>
      <c r="BJ21" s="34">
        <v>6</v>
      </c>
      <c r="BK21" s="34" t="b">
        <v>1</v>
      </c>
      <c r="BL21" s="34">
        <v>0</v>
      </c>
      <c r="BM21" s="34">
        <v>10000</v>
      </c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Y21" s="34">
        <v>200</v>
      </c>
      <c r="GZ21" s="34">
        <v>400</v>
      </c>
      <c r="HA21" s="34" t="s">
        <v>362</v>
      </c>
      <c r="HB21" s="34">
        <v>0</v>
      </c>
      <c r="HC21">
        <v>30043</v>
      </c>
      <c r="HD21" t="s">
        <v>373</v>
      </c>
      <c r="HE21" s="34" t="b">
        <v>1</v>
      </c>
      <c r="HF21">
        <v>1200</v>
      </c>
      <c r="HG21" s="34" t="b">
        <v>0</v>
      </c>
      <c r="HH21" s="34">
        <v>0</v>
      </c>
      <c r="HI21" s="34">
        <v>0</v>
      </c>
      <c r="HJ21" s="34">
        <v>0</v>
      </c>
      <c r="HK21" s="34">
        <v>0</v>
      </c>
      <c r="HL21" s="34" t="b">
        <v>0</v>
      </c>
      <c r="HM21">
        <v>0</v>
      </c>
      <c r="HN21" s="34">
        <v>10001</v>
      </c>
      <c r="HO21" t="s">
        <v>374</v>
      </c>
      <c r="HP21" s="34" t="s">
        <v>363</v>
      </c>
      <c r="HQ21" s="34">
        <v>0</v>
      </c>
      <c r="HR21" s="34">
        <v>0</v>
      </c>
      <c r="HS21" s="34">
        <v>0</v>
      </c>
      <c r="HT21">
        <v>0</v>
      </c>
      <c r="HU21" t="b">
        <v>0</v>
      </c>
      <c r="HZ21"/>
    </row>
    <row r="22" ht="30" customHeight="1" spans="1:234">
      <c r="A22"/>
      <c r="B22" s="34">
        <f>10000000+INDEX(编号表!$B:$B,MATCH(D22,编号表!$A:$A,0))*10000+J22</f>
        <v>10020006</v>
      </c>
      <c r="C22" s="34" t="s">
        <v>366</v>
      </c>
      <c r="D22" s="34" t="s">
        <v>366</v>
      </c>
      <c r="E22" s="34" t="s">
        <v>350</v>
      </c>
      <c r="F22" s="39" t="s">
        <v>367</v>
      </c>
      <c r="G22" s="34" t="s">
        <v>368</v>
      </c>
      <c r="H22" s="34" t="b">
        <v>0</v>
      </c>
      <c r="I22" s="34" t="b">
        <v>0</v>
      </c>
      <c r="J22" s="34">
        <v>6</v>
      </c>
      <c r="K22" s="34" t="str">
        <f t="shared" si="0"/>
        <v>100200</v>
      </c>
      <c r="L22" s="34" t="s">
        <v>353</v>
      </c>
      <c r="M22" s="34">
        <f t="shared" si="3"/>
        <v>10020005</v>
      </c>
      <c r="N22" s="34">
        <f t="shared" si="4"/>
        <v>10020007</v>
      </c>
      <c r="O22" s="34" t="s">
        <v>369</v>
      </c>
      <c r="P22" s="34">
        <v>10202001</v>
      </c>
      <c r="Q22" s="34">
        <v>0</v>
      </c>
      <c r="R22" s="34">
        <v>3</v>
      </c>
      <c r="S22" s="34">
        <v>30</v>
      </c>
      <c r="T22">
        <v>10203044</v>
      </c>
      <c r="U22" s="34">
        <v>100</v>
      </c>
      <c r="V22" t="s">
        <v>370</v>
      </c>
      <c r="W22" s="34">
        <v>500</v>
      </c>
      <c r="X22" s="34">
        <v>0</v>
      </c>
      <c r="Y22" s="34" t="s">
        <v>371</v>
      </c>
      <c r="Z22" s="34" t="s">
        <v>372</v>
      </c>
      <c r="AA22" s="34" t="s">
        <v>357</v>
      </c>
      <c r="AB22" s="34">
        <v>0</v>
      </c>
      <c r="AC22" s="34">
        <v>0</v>
      </c>
      <c r="AD22" s="34" t="b">
        <v>0</v>
      </c>
      <c r="AE22" s="34" t="s">
        <v>358</v>
      </c>
      <c r="AF22">
        <v>200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 s="34" t="s">
        <v>359</v>
      </c>
      <c r="BA22" s="34">
        <v>11600</v>
      </c>
      <c r="BB22" s="34" t="s">
        <v>360</v>
      </c>
      <c r="BC22" s="34" t="s">
        <v>357</v>
      </c>
      <c r="BD22" s="34">
        <v>10000</v>
      </c>
      <c r="BE22" s="34">
        <v>0</v>
      </c>
      <c r="BF22" s="34" t="s">
        <v>361</v>
      </c>
      <c r="BG22" s="34">
        <v>0</v>
      </c>
      <c r="BH22" s="34" t="s">
        <v>359</v>
      </c>
      <c r="BI22" s="34">
        <v>10000</v>
      </c>
      <c r="BJ22" s="34">
        <v>7</v>
      </c>
      <c r="BK22" s="34" t="b">
        <v>1</v>
      </c>
      <c r="BL22" s="34">
        <v>0</v>
      </c>
      <c r="BM22" s="34">
        <v>10000</v>
      </c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Y22" s="34">
        <v>200</v>
      </c>
      <c r="GZ22" s="34">
        <v>400</v>
      </c>
      <c r="HA22" s="34" t="s">
        <v>362</v>
      </c>
      <c r="HB22" s="34">
        <v>0</v>
      </c>
      <c r="HC22">
        <v>30043</v>
      </c>
      <c r="HD22" t="s">
        <v>373</v>
      </c>
      <c r="HE22" s="34" t="b">
        <v>1</v>
      </c>
      <c r="HF22">
        <v>1200</v>
      </c>
      <c r="HG22" s="34" t="b">
        <v>0</v>
      </c>
      <c r="HH22" s="34">
        <v>0</v>
      </c>
      <c r="HI22" s="34">
        <v>0</v>
      </c>
      <c r="HJ22" s="34">
        <v>0</v>
      </c>
      <c r="HK22" s="34">
        <v>0</v>
      </c>
      <c r="HL22" s="34" t="b">
        <v>0</v>
      </c>
      <c r="HM22">
        <v>0</v>
      </c>
      <c r="HN22" s="34">
        <v>10001</v>
      </c>
      <c r="HO22" t="s">
        <v>374</v>
      </c>
      <c r="HP22" s="34" t="s">
        <v>363</v>
      </c>
      <c r="HQ22" s="34">
        <v>0</v>
      </c>
      <c r="HR22" s="34">
        <v>0</v>
      </c>
      <c r="HS22" s="34">
        <v>0</v>
      </c>
      <c r="HT22">
        <v>0</v>
      </c>
      <c r="HU22" t="b">
        <v>0</v>
      </c>
      <c r="HZ22"/>
    </row>
    <row r="23" ht="30" customHeight="1" spans="1:234">
      <c r="A23"/>
      <c r="B23" s="34">
        <f>10000000+INDEX(编号表!$B:$B,MATCH(D23,编号表!$A:$A,0))*10000+J23</f>
        <v>10020007</v>
      </c>
      <c r="C23" s="34" t="s">
        <v>366</v>
      </c>
      <c r="D23" s="34" t="s">
        <v>366</v>
      </c>
      <c r="E23" s="34" t="s">
        <v>350</v>
      </c>
      <c r="F23" s="39" t="s">
        <v>367</v>
      </c>
      <c r="G23" s="34" t="s">
        <v>368</v>
      </c>
      <c r="H23" s="34" t="b">
        <v>0</v>
      </c>
      <c r="I23" s="34" t="b">
        <v>0</v>
      </c>
      <c r="J23" s="34">
        <v>7</v>
      </c>
      <c r="K23" s="34" t="str">
        <f t="shared" si="0"/>
        <v>100200</v>
      </c>
      <c r="L23" s="34" t="s">
        <v>353</v>
      </c>
      <c r="M23" s="34">
        <f t="shared" si="3"/>
        <v>10020006</v>
      </c>
      <c r="N23" s="34">
        <f t="shared" si="4"/>
        <v>10020008</v>
      </c>
      <c r="O23" s="34" t="s">
        <v>369</v>
      </c>
      <c r="P23" s="34">
        <v>10202001</v>
      </c>
      <c r="Q23" s="34">
        <v>0</v>
      </c>
      <c r="R23" s="34">
        <v>3</v>
      </c>
      <c r="S23" s="34">
        <v>35</v>
      </c>
      <c r="T23">
        <v>10203045</v>
      </c>
      <c r="U23" s="34">
        <v>100</v>
      </c>
      <c r="V23" t="s">
        <v>370</v>
      </c>
      <c r="W23" s="34">
        <v>500</v>
      </c>
      <c r="X23" s="34">
        <v>0</v>
      </c>
      <c r="Y23" s="34" t="s">
        <v>371</v>
      </c>
      <c r="Z23" s="34" t="s">
        <v>372</v>
      </c>
      <c r="AA23" s="34" t="s">
        <v>357</v>
      </c>
      <c r="AB23" s="34">
        <v>0</v>
      </c>
      <c r="AC23" s="34">
        <v>0</v>
      </c>
      <c r="AD23" s="34" t="b">
        <v>0</v>
      </c>
      <c r="AE23" s="34" t="s">
        <v>358</v>
      </c>
      <c r="AF23">
        <v>200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 s="34" t="s">
        <v>359</v>
      </c>
      <c r="BA23" s="34">
        <v>11700</v>
      </c>
      <c r="BB23" s="34" t="s">
        <v>360</v>
      </c>
      <c r="BC23" s="34" t="s">
        <v>357</v>
      </c>
      <c r="BD23" s="34">
        <v>10000</v>
      </c>
      <c r="BE23" s="34">
        <v>0</v>
      </c>
      <c r="BF23" s="34" t="s">
        <v>361</v>
      </c>
      <c r="BG23" s="34">
        <v>0</v>
      </c>
      <c r="BH23" s="34" t="s">
        <v>359</v>
      </c>
      <c r="BI23" s="34">
        <v>10000</v>
      </c>
      <c r="BJ23" s="34">
        <v>9</v>
      </c>
      <c r="BK23" s="34" t="b">
        <v>1</v>
      </c>
      <c r="BL23" s="34">
        <v>0</v>
      </c>
      <c r="BM23" s="34">
        <v>10000</v>
      </c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Y23" s="34">
        <v>200</v>
      </c>
      <c r="GZ23" s="34">
        <v>400</v>
      </c>
      <c r="HA23" s="34" t="s">
        <v>362</v>
      </c>
      <c r="HB23" s="34">
        <v>0</v>
      </c>
      <c r="HC23">
        <v>30043</v>
      </c>
      <c r="HD23" t="s">
        <v>373</v>
      </c>
      <c r="HE23" s="34" t="b">
        <v>1</v>
      </c>
      <c r="HF23">
        <v>1200</v>
      </c>
      <c r="HG23" s="34" t="b">
        <v>0</v>
      </c>
      <c r="HH23" s="34">
        <v>0</v>
      </c>
      <c r="HI23" s="34">
        <v>0</v>
      </c>
      <c r="HJ23" s="34">
        <v>0</v>
      </c>
      <c r="HK23" s="34">
        <v>0</v>
      </c>
      <c r="HL23" s="34" t="b">
        <v>0</v>
      </c>
      <c r="HM23">
        <v>0</v>
      </c>
      <c r="HN23" s="34">
        <v>10001</v>
      </c>
      <c r="HO23" t="s">
        <v>374</v>
      </c>
      <c r="HP23" s="34" t="s">
        <v>363</v>
      </c>
      <c r="HQ23" s="34">
        <v>0</v>
      </c>
      <c r="HR23" s="34">
        <v>0</v>
      </c>
      <c r="HS23" s="34">
        <v>0</v>
      </c>
      <c r="HT23">
        <v>0</v>
      </c>
      <c r="HU23" t="b">
        <v>0</v>
      </c>
      <c r="HZ23"/>
    </row>
    <row r="24" ht="30" customHeight="1" spans="1:234">
      <c r="A24"/>
      <c r="B24" s="34">
        <f>10000000+INDEX(编号表!$B:$B,MATCH(D24,编号表!$A:$A,0))*10000+J24</f>
        <v>10020008</v>
      </c>
      <c r="C24" s="34" t="s">
        <v>366</v>
      </c>
      <c r="D24" s="34" t="s">
        <v>366</v>
      </c>
      <c r="E24" s="34" t="s">
        <v>350</v>
      </c>
      <c r="F24" s="39" t="s">
        <v>367</v>
      </c>
      <c r="G24" s="34" t="s">
        <v>368</v>
      </c>
      <c r="H24" s="34" t="b">
        <v>0</v>
      </c>
      <c r="I24" s="34" t="b">
        <v>0</v>
      </c>
      <c r="J24" s="34">
        <v>8</v>
      </c>
      <c r="K24" s="34" t="str">
        <f t="shared" si="0"/>
        <v>100200</v>
      </c>
      <c r="L24" s="34" t="s">
        <v>353</v>
      </c>
      <c r="M24" s="34">
        <f t="shared" si="3"/>
        <v>10020007</v>
      </c>
      <c r="N24" s="34">
        <f t="shared" si="4"/>
        <v>10020009</v>
      </c>
      <c r="O24" s="34" t="s">
        <v>369</v>
      </c>
      <c r="P24" s="34">
        <v>10202001</v>
      </c>
      <c r="Q24" s="34">
        <v>0</v>
      </c>
      <c r="R24" s="34">
        <v>3</v>
      </c>
      <c r="S24" s="34">
        <v>35</v>
      </c>
      <c r="T24">
        <v>10203046</v>
      </c>
      <c r="U24" s="34">
        <v>100</v>
      </c>
      <c r="V24" t="s">
        <v>370</v>
      </c>
      <c r="W24" s="34">
        <v>500</v>
      </c>
      <c r="X24" s="34">
        <v>0</v>
      </c>
      <c r="Y24" s="34" t="s">
        <v>371</v>
      </c>
      <c r="Z24" s="34" t="s">
        <v>372</v>
      </c>
      <c r="AA24" s="34" t="s">
        <v>357</v>
      </c>
      <c r="AB24" s="34">
        <v>0</v>
      </c>
      <c r="AC24" s="34">
        <v>0</v>
      </c>
      <c r="AD24" s="34" t="b">
        <v>0</v>
      </c>
      <c r="AE24" s="34" t="s">
        <v>358</v>
      </c>
      <c r="AF24">
        <v>200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 s="34" t="s">
        <v>359</v>
      </c>
      <c r="BA24" s="34">
        <v>11800</v>
      </c>
      <c r="BB24" s="34" t="s">
        <v>360</v>
      </c>
      <c r="BC24" s="34" t="s">
        <v>357</v>
      </c>
      <c r="BD24" s="34">
        <v>10000</v>
      </c>
      <c r="BE24" s="34">
        <v>0</v>
      </c>
      <c r="BF24" s="34" t="s">
        <v>361</v>
      </c>
      <c r="BG24" s="34">
        <v>0</v>
      </c>
      <c r="BH24" s="34" t="s">
        <v>359</v>
      </c>
      <c r="BI24" s="34">
        <v>10000</v>
      </c>
      <c r="BJ24" s="34">
        <v>10</v>
      </c>
      <c r="BK24" s="34" t="b">
        <v>1</v>
      </c>
      <c r="BL24" s="34">
        <v>0</v>
      </c>
      <c r="BM24" s="34">
        <v>10000</v>
      </c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Y24" s="34">
        <v>200</v>
      </c>
      <c r="GZ24" s="34">
        <v>400</v>
      </c>
      <c r="HA24" s="34" t="s">
        <v>362</v>
      </c>
      <c r="HB24" s="34">
        <v>0</v>
      </c>
      <c r="HC24">
        <v>30043</v>
      </c>
      <c r="HD24" t="s">
        <v>373</v>
      </c>
      <c r="HE24" s="34" t="b">
        <v>1</v>
      </c>
      <c r="HF24">
        <v>1200</v>
      </c>
      <c r="HG24" s="34" t="b">
        <v>0</v>
      </c>
      <c r="HH24" s="34">
        <v>0</v>
      </c>
      <c r="HI24" s="34">
        <v>0</v>
      </c>
      <c r="HJ24" s="34">
        <v>0</v>
      </c>
      <c r="HK24" s="34">
        <v>0</v>
      </c>
      <c r="HL24" s="34" t="b">
        <v>0</v>
      </c>
      <c r="HM24">
        <v>0</v>
      </c>
      <c r="HN24" s="34">
        <v>10001</v>
      </c>
      <c r="HO24" t="s">
        <v>374</v>
      </c>
      <c r="HP24" s="34" t="s">
        <v>363</v>
      </c>
      <c r="HQ24" s="34">
        <v>0</v>
      </c>
      <c r="HR24" s="34">
        <v>0</v>
      </c>
      <c r="HS24" s="34">
        <v>0</v>
      </c>
      <c r="HT24">
        <v>0</v>
      </c>
      <c r="HU24" t="b">
        <v>0</v>
      </c>
      <c r="HZ24"/>
    </row>
    <row r="25" ht="30" customHeight="1" spans="1:234">
      <c r="A25"/>
      <c r="B25" s="34">
        <f>10000000+INDEX(编号表!$B:$B,MATCH(D25,编号表!$A:$A,0))*10000+J25</f>
        <v>10020009</v>
      </c>
      <c r="C25" s="34" t="s">
        <v>366</v>
      </c>
      <c r="D25" s="34" t="s">
        <v>366</v>
      </c>
      <c r="E25" s="34" t="s">
        <v>350</v>
      </c>
      <c r="F25" s="39" t="s">
        <v>367</v>
      </c>
      <c r="G25" s="34" t="s">
        <v>368</v>
      </c>
      <c r="H25" s="34" t="b">
        <v>0</v>
      </c>
      <c r="I25" s="34" t="b">
        <v>0</v>
      </c>
      <c r="J25" s="34">
        <v>9</v>
      </c>
      <c r="K25" s="34" t="str">
        <f t="shared" si="0"/>
        <v>100200</v>
      </c>
      <c r="L25" s="34" t="s">
        <v>353</v>
      </c>
      <c r="M25" s="34">
        <f t="shared" si="3"/>
        <v>10020008</v>
      </c>
      <c r="N25" s="34">
        <f t="shared" si="4"/>
        <v>10020010</v>
      </c>
      <c r="O25" s="34" t="s">
        <v>369</v>
      </c>
      <c r="P25" s="34">
        <v>10202001</v>
      </c>
      <c r="Q25" s="34">
        <v>0</v>
      </c>
      <c r="R25" s="34">
        <v>3</v>
      </c>
      <c r="S25" s="34">
        <v>40</v>
      </c>
      <c r="T25">
        <v>10204047</v>
      </c>
      <c r="U25" s="34">
        <v>100</v>
      </c>
      <c r="V25" t="s">
        <v>370</v>
      </c>
      <c r="W25" s="34">
        <v>500</v>
      </c>
      <c r="X25" s="34">
        <v>0</v>
      </c>
      <c r="Y25" s="34" t="s">
        <v>371</v>
      </c>
      <c r="Z25" s="34" t="s">
        <v>372</v>
      </c>
      <c r="AA25" s="34" t="s">
        <v>357</v>
      </c>
      <c r="AB25" s="34">
        <v>0</v>
      </c>
      <c r="AC25" s="34">
        <v>0</v>
      </c>
      <c r="AD25" s="34" t="b">
        <v>0</v>
      </c>
      <c r="AE25" s="34" t="s">
        <v>358</v>
      </c>
      <c r="AF25">
        <v>200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 s="34" t="s">
        <v>359</v>
      </c>
      <c r="BA25" s="34">
        <v>11900</v>
      </c>
      <c r="BB25" s="34" t="s">
        <v>360</v>
      </c>
      <c r="BC25" s="34" t="s">
        <v>357</v>
      </c>
      <c r="BD25" s="34">
        <v>10000</v>
      </c>
      <c r="BE25" s="34">
        <v>0</v>
      </c>
      <c r="BF25" s="34" t="s">
        <v>361</v>
      </c>
      <c r="BG25" s="34">
        <v>0</v>
      </c>
      <c r="BH25" s="34" t="s">
        <v>359</v>
      </c>
      <c r="BI25" s="34">
        <v>10000</v>
      </c>
      <c r="BJ25" s="34">
        <v>12</v>
      </c>
      <c r="BK25" s="34" t="b">
        <v>1</v>
      </c>
      <c r="BL25" s="34">
        <v>0</v>
      </c>
      <c r="BM25" s="34">
        <v>10000</v>
      </c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Y25" s="34">
        <v>200</v>
      </c>
      <c r="GZ25" s="34">
        <v>400</v>
      </c>
      <c r="HA25" s="34" t="s">
        <v>362</v>
      </c>
      <c r="HB25" s="34">
        <v>0</v>
      </c>
      <c r="HC25">
        <v>30043</v>
      </c>
      <c r="HD25" t="s">
        <v>373</v>
      </c>
      <c r="HE25" s="34" t="b">
        <v>1</v>
      </c>
      <c r="HF25">
        <v>1200</v>
      </c>
      <c r="HG25" s="34" t="b">
        <v>0</v>
      </c>
      <c r="HH25" s="34">
        <v>0</v>
      </c>
      <c r="HI25" s="34">
        <v>0</v>
      </c>
      <c r="HJ25" s="34">
        <v>0</v>
      </c>
      <c r="HK25" s="34">
        <v>0</v>
      </c>
      <c r="HL25" s="34" t="b">
        <v>0</v>
      </c>
      <c r="HM25">
        <v>0</v>
      </c>
      <c r="HN25" s="34">
        <v>10001</v>
      </c>
      <c r="HO25" t="s">
        <v>374</v>
      </c>
      <c r="HP25" s="34" t="s">
        <v>363</v>
      </c>
      <c r="HQ25" s="34">
        <v>0</v>
      </c>
      <c r="HR25" s="34">
        <v>0</v>
      </c>
      <c r="HS25" s="34">
        <v>0</v>
      </c>
      <c r="HT25">
        <v>0</v>
      </c>
      <c r="HU25" t="b">
        <v>0</v>
      </c>
      <c r="HZ25"/>
    </row>
    <row r="26" ht="30" customHeight="1" spans="1:234">
      <c r="A26"/>
      <c r="B26" s="34">
        <f>10000000+INDEX(编号表!$B:$B,MATCH(D26,编号表!$A:$A,0))*10000+J26</f>
        <v>10020010</v>
      </c>
      <c r="C26" s="34" t="s">
        <v>366</v>
      </c>
      <c r="D26" s="34" t="s">
        <v>366</v>
      </c>
      <c r="E26" s="34" t="s">
        <v>350</v>
      </c>
      <c r="F26" s="39" t="s">
        <v>375</v>
      </c>
      <c r="G26" s="34" t="s">
        <v>368</v>
      </c>
      <c r="H26" s="34" t="b">
        <v>0</v>
      </c>
      <c r="I26" s="34" t="b">
        <v>0</v>
      </c>
      <c r="J26" s="34">
        <v>10</v>
      </c>
      <c r="K26" s="34" t="str">
        <f t="shared" si="0"/>
        <v>100200</v>
      </c>
      <c r="L26" s="34" t="s">
        <v>353</v>
      </c>
      <c r="M26" s="34">
        <f t="shared" si="3"/>
        <v>10020009</v>
      </c>
      <c r="N26">
        <v>0</v>
      </c>
      <c r="O26" s="34" t="s">
        <v>369</v>
      </c>
      <c r="P26" s="34">
        <v>10202001</v>
      </c>
      <c r="Q26" s="34">
        <v>0</v>
      </c>
      <c r="R26" s="34">
        <v>3</v>
      </c>
      <c r="S26" s="34">
        <v>40</v>
      </c>
      <c r="T26">
        <v>0</v>
      </c>
      <c r="U26" s="34">
        <v>0</v>
      </c>
      <c r="V26" t="s">
        <v>370</v>
      </c>
      <c r="W26" s="34">
        <v>500</v>
      </c>
      <c r="X26" s="34">
        <v>0</v>
      </c>
      <c r="Y26" s="34" t="s">
        <v>371</v>
      </c>
      <c r="Z26" s="34" t="s">
        <v>372</v>
      </c>
      <c r="AA26" s="34" t="s">
        <v>357</v>
      </c>
      <c r="AB26" s="34">
        <v>0</v>
      </c>
      <c r="AC26" s="34">
        <v>0</v>
      </c>
      <c r="AD26" s="34" t="b">
        <v>0</v>
      </c>
      <c r="AE26" s="34" t="s">
        <v>358</v>
      </c>
      <c r="AF26">
        <v>200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 s="34" t="s">
        <v>359</v>
      </c>
      <c r="BA26" s="34">
        <v>12000</v>
      </c>
      <c r="BB26" s="34" t="s">
        <v>360</v>
      </c>
      <c r="BC26" s="34" t="s">
        <v>357</v>
      </c>
      <c r="BD26" s="34">
        <v>10000</v>
      </c>
      <c r="BE26" s="34">
        <v>0</v>
      </c>
      <c r="BF26" s="34" t="s">
        <v>361</v>
      </c>
      <c r="BG26" s="34">
        <v>0</v>
      </c>
      <c r="BH26" s="34" t="s">
        <v>359</v>
      </c>
      <c r="BI26" s="34">
        <v>10000</v>
      </c>
      <c r="BJ26" s="34">
        <v>15</v>
      </c>
      <c r="BK26" s="34" t="b">
        <v>1</v>
      </c>
      <c r="BL26" s="34">
        <v>0</v>
      </c>
      <c r="BM26" s="34">
        <v>10000</v>
      </c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Y26" s="34">
        <v>200</v>
      </c>
      <c r="GZ26" s="34">
        <v>400</v>
      </c>
      <c r="HA26" s="34" t="s">
        <v>362</v>
      </c>
      <c r="HB26" s="34">
        <v>0</v>
      </c>
      <c r="HC26">
        <v>30043</v>
      </c>
      <c r="HD26" t="s">
        <v>373</v>
      </c>
      <c r="HE26" s="34" t="b">
        <v>1</v>
      </c>
      <c r="HF26">
        <v>1200</v>
      </c>
      <c r="HG26" s="34" t="b">
        <v>0</v>
      </c>
      <c r="HH26" s="34">
        <v>0</v>
      </c>
      <c r="HI26" s="34">
        <v>0</v>
      </c>
      <c r="HJ26" s="34">
        <v>0</v>
      </c>
      <c r="HK26" s="34">
        <v>0</v>
      </c>
      <c r="HL26" s="34" t="b">
        <v>0</v>
      </c>
      <c r="HM26">
        <v>0</v>
      </c>
      <c r="HN26" s="34">
        <v>10001</v>
      </c>
      <c r="HO26" t="s">
        <v>374</v>
      </c>
      <c r="HP26" s="34" t="s">
        <v>363</v>
      </c>
      <c r="HQ26" s="34">
        <v>0</v>
      </c>
      <c r="HR26" s="34">
        <v>0</v>
      </c>
      <c r="HS26" s="34">
        <v>0</v>
      </c>
      <c r="HT26">
        <v>0</v>
      </c>
      <c r="HU26" t="b">
        <v>0</v>
      </c>
      <c r="HZ26"/>
    </row>
    <row r="27" ht="30" customHeight="1" spans="1:234">
      <c r="A27"/>
      <c r="B27" s="34">
        <f>10000000+INDEX(编号表!$B:$B,MATCH(D27,编号表!$A:$A,0))*10000+J27</f>
        <v>10030001</v>
      </c>
      <c r="C27" s="34" t="s">
        <v>376</v>
      </c>
      <c r="D27" s="34" t="s">
        <v>376</v>
      </c>
      <c r="E27" s="34" t="s">
        <v>350</v>
      </c>
      <c r="F27" s="39" t="s">
        <v>367</v>
      </c>
      <c r="G27" s="34" t="s">
        <v>368</v>
      </c>
      <c r="H27" s="34" t="b">
        <v>0</v>
      </c>
      <c r="I27" s="34" t="b">
        <v>0</v>
      </c>
      <c r="J27" s="34">
        <v>1</v>
      </c>
      <c r="K27" s="34" t="str">
        <f t="shared" si="0"/>
        <v>100300</v>
      </c>
      <c r="L27" s="34" t="s">
        <v>353</v>
      </c>
      <c r="M27">
        <v>0</v>
      </c>
      <c r="N27" s="34">
        <f t="shared" ref="N27:N35" si="5">B28</f>
        <v>10030002</v>
      </c>
      <c r="O27" s="34" t="s">
        <v>377</v>
      </c>
      <c r="P27" s="34">
        <v>10202002</v>
      </c>
      <c r="Q27" s="34">
        <v>0</v>
      </c>
      <c r="R27" s="34">
        <v>0</v>
      </c>
      <c r="S27" s="34">
        <v>1</v>
      </c>
      <c r="T27">
        <v>10201049</v>
      </c>
      <c r="U27" s="34">
        <v>100</v>
      </c>
      <c r="V27" t="s">
        <v>370</v>
      </c>
      <c r="W27" s="34">
        <v>0</v>
      </c>
      <c r="X27" s="34">
        <v>0</v>
      </c>
      <c r="Y27" s="34" t="s">
        <v>355</v>
      </c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 s="34" t="s">
        <v>359</v>
      </c>
      <c r="BA27" s="34">
        <v>10000</v>
      </c>
      <c r="BB27" s="34" t="s">
        <v>378</v>
      </c>
      <c r="BC27" s="34" t="s">
        <v>357</v>
      </c>
      <c r="BD27" s="34">
        <v>10000</v>
      </c>
      <c r="BE27" s="34">
        <v>0</v>
      </c>
      <c r="BF27" s="34" t="s">
        <v>361</v>
      </c>
      <c r="BG27" s="34">
        <v>0</v>
      </c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>
        <v>30057</v>
      </c>
      <c r="CH27" t="s">
        <v>379</v>
      </c>
      <c r="CI27">
        <v>900</v>
      </c>
      <c r="CJ27">
        <v>80</v>
      </c>
      <c r="CK27" t="s">
        <v>380</v>
      </c>
      <c r="CL27">
        <v>1</v>
      </c>
      <c r="CM27">
        <v>0</v>
      </c>
      <c r="CN27">
        <v>1</v>
      </c>
      <c r="CO27">
        <v>320</v>
      </c>
      <c r="CP27">
        <v>65</v>
      </c>
      <c r="CQ27">
        <v>0</v>
      </c>
      <c r="CR27">
        <v>0</v>
      </c>
      <c r="CS27">
        <v>10030100</v>
      </c>
      <c r="CT27">
        <v>0</v>
      </c>
      <c r="CU27">
        <v>0</v>
      </c>
      <c r="CV27">
        <v>0</v>
      </c>
      <c r="CW27" t="s">
        <v>358</v>
      </c>
      <c r="CX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 s="34">
        <v>200</v>
      </c>
      <c r="GZ27" s="34">
        <v>400</v>
      </c>
      <c r="HA27" s="34" t="s">
        <v>362</v>
      </c>
      <c r="HB27" s="34">
        <v>0</v>
      </c>
      <c r="HC27" t="s">
        <v>373</v>
      </c>
      <c r="HD27" t="s">
        <v>373</v>
      </c>
      <c r="HE27" s="34" t="b">
        <v>1</v>
      </c>
      <c r="HF27">
        <v>2500</v>
      </c>
      <c r="HG27" s="34" t="b">
        <v>0</v>
      </c>
      <c r="HH27" s="34">
        <v>0</v>
      </c>
      <c r="HI27" s="34">
        <v>0</v>
      </c>
      <c r="HJ27" s="34">
        <v>0</v>
      </c>
      <c r="HK27" s="34">
        <v>0</v>
      </c>
      <c r="HL27" s="34" t="b">
        <v>0</v>
      </c>
      <c r="HM27">
        <v>0</v>
      </c>
      <c r="HN27" s="34">
        <v>10001</v>
      </c>
      <c r="HO27" t="s">
        <v>374</v>
      </c>
      <c r="HP27" s="34" t="s">
        <v>363</v>
      </c>
      <c r="HQ27" s="34">
        <v>0</v>
      </c>
      <c r="HR27" s="34">
        <v>0</v>
      </c>
      <c r="HS27" s="34">
        <v>0</v>
      </c>
      <c r="HT27">
        <v>0</v>
      </c>
      <c r="HU27" t="b">
        <v>0</v>
      </c>
      <c r="HV27">
        <v>0</v>
      </c>
      <c r="HZ27"/>
    </row>
    <row r="28" ht="30" customHeight="1" spans="1:234">
      <c r="A28"/>
      <c r="B28" s="34">
        <f>10000000+INDEX(编号表!$B:$B,MATCH(D28,编号表!$A:$A,0))*10000+J28</f>
        <v>10030002</v>
      </c>
      <c r="C28" s="34" t="s">
        <v>376</v>
      </c>
      <c r="D28" s="34" t="s">
        <v>376</v>
      </c>
      <c r="E28" s="34" t="s">
        <v>350</v>
      </c>
      <c r="F28" s="39" t="s">
        <v>367</v>
      </c>
      <c r="G28" s="34" t="s">
        <v>368</v>
      </c>
      <c r="H28" s="34" t="b">
        <v>0</v>
      </c>
      <c r="I28" s="34" t="b">
        <v>0</v>
      </c>
      <c r="J28" s="34">
        <v>2</v>
      </c>
      <c r="K28" s="34" t="str">
        <f t="shared" si="0"/>
        <v>100300</v>
      </c>
      <c r="L28" s="34" t="s">
        <v>353</v>
      </c>
      <c r="M28" s="34">
        <f t="shared" ref="M28:M36" si="6">B27</f>
        <v>10030001</v>
      </c>
      <c r="N28" s="34">
        <f t="shared" si="5"/>
        <v>10030003</v>
      </c>
      <c r="O28" s="34" t="s">
        <v>377</v>
      </c>
      <c r="P28" s="34">
        <v>10202002</v>
      </c>
      <c r="Q28" s="34">
        <v>0</v>
      </c>
      <c r="R28" s="34">
        <v>1</v>
      </c>
      <c r="S28" s="34">
        <v>7</v>
      </c>
      <c r="T28">
        <v>10201050</v>
      </c>
      <c r="U28" s="34">
        <v>100</v>
      </c>
      <c r="V28" t="s">
        <v>370</v>
      </c>
      <c r="W28" s="34">
        <v>0</v>
      </c>
      <c r="X28" s="34">
        <v>0</v>
      </c>
      <c r="Y28" s="34" t="s">
        <v>355</v>
      </c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 s="34" t="s">
        <v>359</v>
      </c>
      <c r="BA28" s="34">
        <v>10400</v>
      </c>
      <c r="BB28" s="34" t="s">
        <v>378</v>
      </c>
      <c r="BC28" s="34" t="s">
        <v>357</v>
      </c>
      <c r="BD28" s="34">
        <v>10000</v>
      </c>
      <c r="BE28" s="34">
        <v>0</v>
      </c>
      <c r="BF28" s="34" t="s">
        <v>361</v>
      </c>
      <c r="BG28" s="34">
        <v>0</v>
      </c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>
        <v>30057</v>
      </c>
      <c r="CH28" t="s">
        <v>379</v>
      </c>
      <c r="CI28">
        <v>900</v>
      </c>
      <c r="CJ28">
        <v>80</v>
      </c>
      <c r="CK28" t="s">
        <v>380</v>
      </c>
      <c r="CL28">
        <v>1</v>
      </c>
      <c r="CM28">
        <v>0</v>
      </c>
      <c r="CN28">
        <v>1</v>
      </c>
      <c r="CO28">
        <v>320</v>
      </c>
      <c r="CP28">
        <v>65</v>
      </c>
      <c r="CQ28">
        <v>0</v>
      </c>
      <c r="CR28">
        <v>0</v>
      </c>
      <c r="CS28">
        <v>10030101</v>
      </c>
      <c r="CT28">
        <v>0</v>
      </c>
      <c r="CU28">
        <v>0</v>
      </c>
      <c r="CV28">
        <v>0</v>
      </c>
      <c r="CW28" t="s">
        <v>358</v>
      </c>
      <c r="CX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 s="34">
        <v>200</v>
      </c>
      <c r="GZ28" s="34">
        <v>400</v>
      </c>
      <c r="HA28" s="34" t="s">
        <v>362</v>
      </c>
      <c r="HB28" s="34">
        <v>0</v>
      </c>
      <c r="HC28" t="s">
        <v>373</v>
      </c>
      <c r="HD28" t="s">
        <v>373</v>
      </c>
      <c r="HE28" s="34" t="b">
        <v>1</v>
      </c>
      <c r="HF28">
        <v>2500</v>
      </c>
      <c r="HG28" s="34" t="b">
        <v>0</v>
      </c>
      <c r="HH28" s="34">
        <v>0</v>
      </c>
      <c r="HI28" s="34">
        <v>0</v>
      </c>
      <c r="HJ28" s="34">
        <v>0</v>
      </c>
      <c r="HK28" s="34">
        <v>0</v>
      </c>
      <c r="HL28" s="34" t="b">
        <v>0</v>
      </c>
      <c r="HM28">
        <v>0</v>
      </c>
      <c r="HN28" s="34">
        <v>10001</v>
      </c>
      <c r="HO28" t="s">
        <v>374</v>
      </c>
      <c r="HP28" s="34" t="s">
        <v>363</v>
      </c>
      <c r="HQ28" s="34">
        <v>0</v>
      </c>
      <c r="HR28" s="34">
        <v>0</v>
      </c>
      <c r="HS28" s="34">
        <v>0</v>
      </c>
      <c r="HT28">
        <v>0</v>
      </c>
      <c r="HU28" t="b">
        <v>0</v>
      </c>
      <c r="HV28">
        <v>0</v>
      </c>
      <c r="HZ28"/>
    </row>
    <row r="29" ht="30" customHeight="1" spans="1:234">
      <c r="A29"/>
      <c r="B29" s="34">
        <f>10000000+INDEX(编号表!$B:$B,MATCH(D29,编号表!$A:$A,0))*10000+J29</f>
        <v>10030003</v>
      </c>
      <c r="C29" s="34" t="s">
        <v>376</v>
      </c>
      <c r="D29" s="34" t="s">
        <v>376</v>
      </c>
      <c r="E29" s="34" t="s">
        <v>350</v>
      </c>
      <c r="F29" s="39" t="s">
        <v>367</v>
      </c>
      <c r="G29" s="34" t="s">
        <v>368</v>
      </c>
      <c r="H29" s="34" t="b">
        <v>0</v>
      </c>
      <c r="I29" s="34" t="b">
        <v>0</v>
      </c>
      <c r="J29" s="34">
        <v>3</v>
      </c>
      <c r="K29" s="34" t="str">
        <f t="shared" si="0"/>
        <v>100300</v>
      </c>
      <c r="L29" s="34" t="s">
        <v>353</v>
      </c>
      <c r="M29" s="34">
        <f t="shared" si="6"/>
        <v>10030002</v>
      </c>
      <c r="N29" s="34">
        <f t="shared" si="5"/>
        <v>10030004</v>
      </c>
      <c r="O29" s="34" t="s">
        <v>377</v>
      </c>
      <c r="P29" s="34">
        <v>10202002</v>
      </c>
      <c r="Q29" s="34">
        <v>0</v>
      </c>
      <c r="R29" s="34">
        <v>2</v>
      </c>
      <c r="S29" s="34">
        <v>11</v>
      </c>
      <c r="T29">
        <v>10202051</v>
      </c>
      <c r="U29" s="34">
        <v>100</v>
      </c>
      <c r="V29" t="s">
        <v>370</v>
      </c>
      <c r="W29" s="34">
        <v>0</v>
      </c>
      <c r="X29" s="34">
        <v>0</v>
      </c>
      <c r="Y29" s="34" t="s">
        <v>355</v>
      </c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 s="34" t="s">
        <v>359</v>
      </c>
      <c r="BA29" s="34">
        <v>10800</v>
      </c>
      <c r="BB29" s="34" t="s">
        <v>378</v>
      </c>
      <c r="BC29" s="34" t="s">
        <v>357</v>
      </c>
      <c r="BD29" s="34">
        <v>10000</v>
      </c>
      <c r="BE29" s="34">
        <v>0</v>
      </c>
      <c r="BF29" s="34" t="s">
        <v>361</v>
      </c>
      <c r="BG29" s="34">
        <v>0</v>
      </c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>
        <v>30057</v>
      </c>
      <c r="CH29" t="s">
        <v>379</v>
      </c>
      <c r="CI29">
        <v>900</v>
      </c>
      <c r="CJ29">
        <v>80</v>
      </c>
      <c r="CK29" t="s">
        <v>380</v>
      </c>
      <c r="CL29">
        <v>1</v>
      </c>
      <c r="CM29">
        <v>0</v>
      </c>
      <c r="CN29">
        <v>1</v>
      </c>
      <c r="CO29">
        <v>320</v>
      </c>
      <c r="CP29">
        <v>65</v>
      </c>
      <c r="CQ29">
        <v>0</v>
      </c>
      <c r="CR29">
        <v>0</v>
      </c>
      <c r="CS29">
        <v>10030102</v>
      </c>
      <c r="CT29">
        <v>0</v>
      </c>
      <c r="CU29">
        <v>0</v>
      </c>
      <c r="CV29">
        <v>0</v>
      </c>
      <c r="CW29" t="s">
        <v>358</v>
      </c>
      <c r="CX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 s="34">
        <v>200</v>
      </c>
      <c r="GZ29" s="34">
        <v>400</v>
      </c>
      <c r="HA29" s="34" t="s">
        <v>362</v>
      </c>
      <c r="HB29" s="34">
        <v>0</v>
      </c>
      <c r="HC29" t="s">
        <v>373</v>
      </c>
      <c r="HD29" t="s">
        <v>373</v>
      </c>
      <c r="HE29" s="34" t="b">
        <v>1</v>
      </c>
      <c r="HF29">
        <v>2500</v>
      </c>
      <c r="HG29" s="34" t="b">
        <v>0</v>
      </c>
      <c r="HH29" s="34">
        <v>0</v>
      </c>
      <c r="HI29" s="34">
        <v>0</v>
      </c>
      <c r="HJ29" s="34">
        <v>0</v>
      </c>
      <c r="HK29" s="34">
        <v>0</v>
      </c>
      <c r="HL29" s="34" t="b">
        <v>0</v>
      </c>
      <c r="HM29">
        <v>0</v>
      </c>
      <c r="HN29" s="34">
        <v>10001</v>
      </c>
      <c r="HO29" t="s">
        <v>374</v>
      </c>
      <c r="HP29" s="34" t="s">
        <v>363</v>
      </c>
      <c r="HQ29" s="34">
        <v>0</v>
      </c>
      <c r="HR29" s="34">
        <v>0</v>
      </c>
      <c r="HS29" s="34">
        <v>0</v>
      </c>
      <c r="HT29">
        <v>0</v>
      </c>
      <c r="HU29" t="b">
        <v>0</v>
      </c>
      <c r="HV29">
        <v>0</v>
      </c>
      <c r="HZ29"/>
    </row>
    <row r="30" ht="30" customHeight="1" spans="1:234">
      <c r="A30"/>
      <c r="B30" s="34">
        <f>10000000+INDEX(编号表!$B:$B,MATCH(D30,编号表!$A:$A,0))*10000+J30</f>
        <v>10030004</v>
      </c>
      <c r="C30" s="34" t="s">
        <v>376</v>
      </c>
      <c r="D30" s="34" t="s">
        <v>376</v>
      </c>
      <c r="E30" s="34" t="s">
        <v>350</v>
      </c>
      <c r="F30" s="39" t="s">
        <v>367</v>
      </c>
      <c r="G30" s="34" t="s">
        <v>368</v>
      </c>
      <c r="H30" s="34" t="b">
        <v>0</v>
      </c>
      <c r="I30" s="34" t="b">
        <v>0</v>
      </c>
      <c r="J30" s="34">
        <v>4</v>
      </c>
      <c r="K30" s="34" t="str">
        <f t="shared" si="0"/>
        <v>100300</v>
      </c>
      <c r="L30" s="34" t="s">
        <v>353</v>
      </c>
      <c r="M30" s="34">
        <f t="shared" si="6"/>
        <v>10030003</v>
      </c>
      <c r="N30" s="34">
        <f t="shared" si="5"/>
        <v>10030005</v>
      </c>
      <c r="O30" s="34" t="s">
        <v>377</v>
      </c>
      <c r="P30" s="34">
        <v>10202002</v>
      </c>
      <c r="Q30" s="34">
        <v>0</v>
      </c>
      <c r="R30" s="34">
        <v>3</v>
      </c>
      <c r="S30" s="34">
        <v>16</v>
      </c>
      <c r="T30">
        <v>10202052</v>
      </c>
      <c r="U30" s="34">
        <v>100</v>
      </c>
      <c r="V30" t="s">
        <v>370</v>
      </c>
      <c r="W30" s="34">
        <v>0</v>
      </c>
      <c r="X30" s="34">
        <v>0</v>
      </c>
      <c r="Y30" s="34" t="s">
        <v>355</v>
      </c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 s="34" t="s">
        <v>359</v>
      </c>
      <c r="BA30" s="34">
        <v>11200</v>
      </c>
      <c r="BB30" s="34" t="s">
        <v>378</v>
      </c>
      <c r="BC30" s="34" t="s">
        <v>357</v>
      </c>
      <c r="BD30" s="34">
        <v>10000</v>
      </c>
      <c r="BE30" s="34">
        <v>0</v>
      </c>
      <c r="BF30" s="34" t="s">
        <v>361</v>
      </c>
      <c r="BG30" s="34">
        <v>0</v>
      </c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>
        <v>30057</v>
      </c>
      <c r="CH30" t="s">
        <v>379</v>
      </c>
      <c r="CI30">
        <v>900</v>
      </c>
      <c r="CJ30">
        <v>80</v>
      </c>
      <c r="CK30" t="s">
        <v>380</v>
      </c>
      <c r="CL30">
        <v>1</v>
      </c>
      <c r="CM30">
        <v>0</v>
      </c>
      <c r="CN30">
        <v>1</v>
      </c>
      <c r="CO30">
        <v>320</v>
      </c>
      <c r="CP30">
        <v>65</v>
      </c>
      <c r="CQ30">
        <v>0</v>
      </c>
      <c r="CR30">
        <v>0</v>
      </c>
      <c r="CS30">
        <v>10030103</v>
      </c>
      <c r="CT30">
        <v>0</v>
      </c>
      <c r="CU30">
        <v>0</v>
      </c>
      <c r="CV30">
        <v>0</v>
      </c>
      <c r="CW30" t="s">
        <v>358</v>
      </c>
      <c r="CX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 s="34">
        <v>200</v>
      </c>
      <c r="GZ30" s="34">
        <v>400</v>
      </c>
      <c r="HA30" s="34" t="s">
        <v>362</v>
      </c>
      <c r="HB30" s="34">
        <v>0</v>
      </c>
      <c r="HC30" t="s">
        <v>373</v>
      </c>
      <c r="HD30" t="s">
        <v>373</v>
      </c>
      <c r="HE30" s="34" t="b">
        <v>1</v>
      </c>
      <c r="HF30">
        <v>2500</v>
      </c>
      <c r="HG30" s="34" t="b">
        <v>0</v>
      </c>
      <c r="HH30" s="34">
        <v>0</v>
      </c>
      <c r="HI30" s="34">
        <v>0</v>
      </c>
      <c r="HJ30" s="34">
        <v>0</v>
      </c>
      <c r="HK30" s="34">
        <v>0</v>
      </c>
      <c r="HL30" s="34" t="b">
        <v>0</v>
      </c>
      <c r="HM30">
        <v>0</v>
      </c>
      <c r="HN30" s="34">
        <v>10001</v>
      </c>
      <c r="HO30" t="s">
        <v>374</v>
      </c>
      <c r="HP30" s="34" t="s">
        <v>363</v>
      </c>
      <c r="HQ30" s="34">
        <v>0</v>
      </c>
      <c r="HR30" s="34">
        <v>0</v>
      </c>
      <c r="HS30" s="34">
        <v>0</v>
      </c>
      <c r="HT30">
        <v>0</v>
      </c>
      <c r="HU30" t="b">
        <v>0</v>
      </c>
      <c r="HV30">
        <v>0</v>
      </c>
      <c r="HZ30"/>
    </row>
    <row r="31" ht="30" customHeight="1" spans="1:234">
      <c r="A31"/>
      <c r="B31" s="34">
        <f>10000000+INDEX(编号表!$B:$B,MATCH(D31,编号表!$A:$A,0))*10000+J31</f>
        <v>10030005</v>
      </c>
      <c r="C31" s="34" t="s">
        <v>376</v>
      </c>
      <c r="D31" s="34" t="s">
        <v>376</v>
      </c>
      <c r="E31" s="34" t="s">
        <v>350</v>
      </c>
      <c r="F31" s="39" t="s">
        <v>367</v>
      </c>
      <c r="G31" s="34" t="s">
        <v>368</v>
      </c>
      <c r="H31" s="34" t="b">
        <v>0</v>
      </c>
      <c r="I31" s="34" t="b">
        <v>0</v>
      </c>
      <c r="J31" s="34">
        <v>5</v>
      </c>
      <c r="K31" s="34" t="str">
        <f t="shared" si="0"/>
        <v>100300</v>
      </c>
      <c r="L31" s="34" t="s">
        <v>353</v>
      </c>
      <c r="M31" s="34">
        <f t="shared" si="6"/>
        <v>10030004</v>
      </c>
      <c r="N31" s="34">
        <f t="shared" si="5"/>
        <v>10030006</v>
      </c>
      <c r="O31" s="34" t="s">
        <v>377</v>
      </c>
      <c r="P31" s="34">
        <v>10202002</v>
      </c>
      <c r="Q31" s="34">
        <v>0</v>
      </c>
      <c r="R31" s="34">
        <v>3</v>
      </c>
      <c r="S31" s="34">
        <v>25</v>
      </c>
      <c r="T31">
        <v>10202053</v>
      </c>
      <c r="U31" s="34">
        <v>100</v>
      </c>
      <c r="V31" t="s">
        <v>370</v>
      </c>
      <c r="W31" s="34">
        <v>0</v>
      </c>
      <c r="X31" s="34">
        <v>0</v>
      </c>
      <c r="Y31" s="34" t="s">
        <v>355</v>
      </c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 s="34" t="s">
        <v>359</v>
      </c>
      <c r="BA31" s="34">
        <v>11300</v>
      </c>
      <c r="BB31" s="34" t="s">
        <v>378</v>
      </c>
      <c r="BC31" s="34" t="s">
        <v>357</v>
      </c>
      <c r="BD31" s="34">
        <v>10000</v>
      </c>
      <c r="BE31" s="34">
        <v>0</v>
      </c>
      <c r="BF31" s="34" t="s">
        <v>361</v>
      </c>
      <c r="BG31" s="34">
        <v>0</v>
      </c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>
        <v>30057</v>
      </c>
      <c r="CH31" t="s">
        <v>379</v>
      </c>
      <c r="CI31">
        <v>900</v>
      </c>
      <c r="CJ31">
        <v>80</v>
      </c>
      <c r="CK31" t="s">
        <v>380</v>
      </c>
      <c r="CL31">
        <v>1</v>
      </c>
      <c r="CM31">
        <v>0</v>
      </c>
      <c r="CN31">
        <v>1</v>
      </c>
      <c r="CO31">
        <v>320</v>
      </c>
      <c r="CP31">
        <v>65</v>
      </c>
      <c r="CQ31">
        <v>0</v>
      </c>
      <c r="CR31">
        <v>0</v>
      </c>
      <c r="CS31">
        <v>10030104</v>
      </c>
      <c r="CT31">
        <v>0</v>
      </c>
      <c r="CU31">
        <v>0</v>
      </c>
      <c r="CV31">
        <v>0</v>
      </c>
      <c r="CW31" t="s">
        <v>358</v>
      </c>
      <c r="CX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 s="34">
        <v>200</v>
      </c>
      <c r="GZ31" s="34">
        <v>400</v>
      </c>
      <c r="HA31" s="34" t="s">
        <v>362</v>
      </c>
      <c r="HB31" s="34">
        <v>0</v>
      </c>
      <c r="HC31" t="s">
        <v>373</v>
      </c>
      <c r="HD31" t="s">
        <v>373</v>
      </c>
      <c r="HE31" s="34" t="b">
        <v>1</v>
      </c>
      <c r="HF31">
        <v>2500</v>
      </c>
      <c r="HG31" s="34" t="b">
        <v>0</v>
      </c>
      <c r="HH31" s="34">
        <v>0</v>
      </c>
      <c r="HI31" s="34">
        <v>0</v>
      </c>
      <c r="HJ31" s="34">
        <v>0</v>
      </c>
      <c r="HK31" s="34">
        <v>0</v>
      </c>
      <c r="HL31" s="34" t="b">
        <v>0</v>
      </c>
      <c r="HM31">
        <v>0</v>
      </c>
      <c r="HN31" s="34">
        <v>10001</v>
      </c>
      <c r="HO31" t="s">
        <v>374</v>
      </c>
      <c r="HP31" s="34" t="s">
        <v>363</v>
      </c>
      <c r="HQ31" s="34">
        <v>0</v>
      </c>
      <c r="HR31" s="34">
        <v>0</v>
      </c>
      <c r="HS31" s="34">
        <v>0</v>
      </c>
      <c r="HT31">
        <v>0</v>
      </c>
      <c r="HU31" t="b">
        <v>0</v>
      </c>
      <c r="HV31">
        <v>0</v>
      </c>
      <c r="HZ31"/>
    </row>
    <row r="32" ht="30" customHeight="1" spans="1:234">
      <c r="A32"/>
      <c r="B32" s="34">
        <f>10000000+INDEX(编号表!$B:$B,MATCH(D32,编号表!$A:$A,0))*10000+J32</f>
        <v>10030006</v>
      </c>
      <c r="C32" s="34" t="s">
        <v>376</v>
      </c>
      <c r="D32" s="34" t="s">
        <v>376</v>
      </c>
      <c r="E32" s="34" t="s">
        <v>350</v>
      </c>
      <c r="F32" s="39" t="s">
        <v>367</v>
      </c>
      <c r="G32" s="34" t="s">
        <v>368</v>
      </c>
      <c r="H32" s="34" t="b">
        <v>0</v>
      </c>
      <c r="I32" s="34" t="b">
        <v>0</v>
      </c>
      <c r="J32" s="34">
        <v>6</v>
      </c>
      <c r="K32" s="34" t="str">
        <f t="shared" si="0"/>
        <v>100300</v>
      </c>
      <c r="L32" s="34" t="s">
        <v>353</v>
      </c>
      <c r="M32" s="34">
        <f t="shared" si="6"/>
        <v>10030005</v>
      </c>
      <c r="N32" s="34">
        <f t="shared" si="5"/>
        <v>10030007</v>
      </c>
      <c r="O32" s="34" t="s">
        <v>377</v>
      </c>
      <c r="P32" s="34">
        <v>10202002</v>
      </c>
      <c r="Q32" s="34">
        <v>0</v>
      </c>
      <c r="R32" s="34">
        <v>3</v>
      </c>
      <c r="S32" s="34">
        <v>30</v>
      </c>
      <c r="T32">
        <v>10203054</v>
      </c>
      <c r="U32" s="34">
        <v>100</v>
      </c>
      <c r="V32" t="s">
        <v>370</v>
      </c>
      <c r="W32" s="34">
        <v>0</v>
      </c>
      <c r="X32" s="34">
        <v>0</v>
      </c>
      <c r="Y32" s="34" t="s">
        <v>355</v>
      </c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 s="34" t="s">
        <v>359</v>
      </c>
      <c r="BA32" s="34">
        <v>11600</v>
      </c>
      <c r="BB32" s="34" t="s">
        <v>378</v>
      </c>
      <c r="BC32" s="34" t="s">
        <v>357</v>
      </c>
      <c r="BD32" s="34">
        <v>10000</v>
      </c>
      <c r="BE32" s="34">
        <v>0</v>
      </c>
      <c r="BF32" s="34" t="s">
        <v>361</v>
      </c>
      <c r="BG32" s="34">
        <v>0</v>
      </c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>
        <v>30057</v>
      </c>
      <c r="CH32" t="s">
        <v>379</v>
      </c>
      <c r="CI32">
        <v>900</v>
      </c>
      <c r="CJ32">
        <v>80</v>
      </c>
      <c r="CK32" t="s">
        <v>380</v>
      </c>
      <c r="CL32">
        <v>1</v>
      </c>
      <c r="CM32">
        <v>0</v>
      </c>
      <c r="CN32">
        <v>1</v>
      </c>
      <c r="CO32">
        <v>320</v>
      </c>
      <c r="CP32">
        <v>65</v>
      </c>
      <c r="CQ32">
        <v>0</v>
      </c>
      <c r="CR32">
        <v>0</v>
      </c>
      <c r="CS32">
        <v>10030105</v>
      </c>
      <c r="CT32">
        <v>0</v>
      </c>
      <c r="CU32">
        <v>0</v>
      </c>
      <c r="CV32">
        <v>0</v>
      </c>
      <c r="CW32" t="s">
        <v>358</v>
      </c>
      <c r="CX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 s="34">
        <v>200</v>
      </c>
      <c r="GZ32" s="34">
        <v>400</v>
      </c>
      <c r="HA32" s="34" t="s">
        <v>362</v>
      </c>
      <c r="HB32" s="34">
        <v>0</v>
      </c>
      <c r="HC32" t="s">
        <v>373</v>
      </c>
      <c r="HD32" t="s">
        <v>373</v>
      </c>
      <c r="HE32" s="34" t="b">
        <v>1</v>
      </c>
      <c r="HF32">
        <v>2500</v>
      </c>
      <c r="HG32" s="34" t="b">
        <v>0</v>
      </c>
      <c r="HH32" s="34">
        <v>0</v>
      </c>
      <c r="HI32" s="34">
        <v>0</v>
      </c>
      <c r="HJ32" s="34">
        <v>0</v>
      </c>
      <c r="HK32" s="34">
        <v>0</v>
      </c>
      <c r="HL32" s="34" t="b">
        <v>0</v>
      </c>
      <c r="HM32">
        <v>0</v>
      </c>
      <c r="HN32" s="34">
        <v>10001</v>
      </c>
      <c r="HO32" t="s">
        <v>374</v>
      </c>
      <c r="HP32" s="34" t="s">
        <v>363</v>
      </c>
      <c r="HQ32" s="34">
        <v>0</v>
      </c>
      <c r="HR32" s="34">
        <v>0</v>
      </c>
      <c r="HS32" s="34">
        <v>0</v>
      </c>
      <c r="HT32">
        <v>0</v>
      </c>
      <c r="HU32" t="b">
        <v>0</v>
      </c>
      <c r="HV32">
        <v>0</v>
      </c>
      <c r="HZ32"/>
    </row>
    <row r="33" ht="30" customHeight="1" spans="1:234">
      <c r="A33"/>
      <c r="B33" s="34">
        <f>10000000+INDEX(编号表!$B:$B,MATCH(D33,编号表!$A:$A,0))*10000+J33</f>
        <v>10030007</v>
      </c>
      <c r="C33" s="34" t="s">
        <v>376</v>
      </c>
      <c r="D33" s="34" t="s">
        <v>376</v>
      </c>
      <c r="E33" s="34" t="s">
        <v>350</v>
      </c>
      <c r="F33" s="39" t="s">
        <v>367</v>
      </c>
      <c r="G33" s="34" t="s">
        <v>368</v>
      </c>
      <c r="H33" s="34" t="b">
        <v>0</v>
      </c>
      <c r="I33" s="34" t="b">
        <v>0</v>
      </c>
      <c r="J33" s="34">
        <v>7</v>
      </c>
      <c r="K33" s="34" t="str">
        <f t="shared" si="0"/>
        <v>100300</v>
      </c>
      <c r="L33" s="34" t="s">
        <v>353</v>
      </c>
      <c r="M33" s="34">
        <f t="shared" si="6"/>
        <v>10030006</v>
      </c>
      <c r="N33" s="34">
        <f t="shared" si="5"/>
        <v>10030008</v>
      </c>
      <c r="O33" s="34" t="s">
        <v>377</v>
      </c>
      <c r="P33" s="34">
        <v>10202002</v>
      </c>
      <c r="Q33" s="34">
        <v>0</v>
      </c>
      <c r="R33" s="34">
        <v>3</v>
      </c>
      <c r="S33" s="34">
        <v>35</v>
      </c>
      <c r="T33">
        <v>10203055</v>
      </c>
      <c r="U33" s="34">
        <v>100</v>
      </c>
      <c r="V33" t="s">
        <v>370</v>
      </c>
      <c r="W33" s="34">
        <v>0</v>
      </c>
      <c r="X33" s="34">
        <v>0</v>
      </c>
      <c r="Y33" s="34" t="s">
        <v>355</v>
      </c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 s="34" t="s">
        <v>359</v>
      </c>
      <c r="BA33" s="34">
        <v>11700</v>
      </c>
      <c r="BB33" s="34" t="s">
        <v>378</v>
      </c>
      <c r="BC33" s="34" t="s">
        <v>357</v>
      </c>
      <c r="BD33" s="34">
        <v>10000</v>
      </c>
      <c r="BE33" s="34">
        <v>0</v>
      </c>
      <c r="BF33" s="34" t="s">
        <v>361</v>
      </c>
      <c r="BG33" s="34">
        <v>0</v>
      </c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>
        <v>30057</v>
      </c>
      <c r="CH33" t="s">
        <v>379</v>
      </c>
      <c r="CI33">
        <v>900</v>
      </c>
      <c r="CJ33">
        <v>80</v>
      </c>
      <c r="CK33" t="s">
        <v>380</v>
      </c>
      <c r="CL33">
        <v>1</v>
      </c>
      <c r="CM33">
        <v>0</v>
      </c>
      <c r="CN33">
        <v>1</v>
      </c>
      <c r="CO33">
        <v>320</v>
      </c>
      <c r="CP33">
        <v>65</v>
      </c>
      <c r="CQ33">
        <v>0</v>
      </c>
      <c r="CR33">
        <v>0</v>
      </c>
      <c r="CS33">
        <v>10030106</v>
      </c>
      <c r="CT33">
        <v>0</v>
      </c>
      <c r="CU33">
        <v>0</v>
      </c>
      <c r="CV33">
        <v>0</v>
      </c>
      <c r="CW33" t="s">
        <v>358</v>
      </c>
      <c r="CX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 s="34">
        <v>200</v>
      </c>
      <c r="GZ33" s="34">
        <v>400</v>
      </c>
      <c r="HA33" s="34" t="s">
        <v>362</v>
      </c>
      <c r="HB33" s="34">
        <v>0</v>
      </c>
      <c r="HC33" t="s">
        <v>373</v>
      </c>
      <c r="HD33" t="s">
        <v>373</v>
      </c>
      <c r="HE33" s="34" t="b">
        <v>1</v>
      </c>
      <c r="HF33">
        <v>2500</v>
      </c>
      <c r="HG33" s="34" t="b">
        <v>0</v>
      </c>
      <c r="HH33" s="34">
        <v>0</v>
      </c>
      <c r="HI33" s="34">
        <v>0</v>
      </c>
      <c r="HJ33" s="34">
        <v>0</v>
      </c>
      <c r="HK33" s="34">
        <v>0</v>
      </c>
      <c r="HL33" s="34" t="b">
        <v>0</v>
      </c>
      <c r="HM33">
        <v>0</v>
      </c>
      <c r="HN33" s="34">
        <v>10001</v>
      </c>
      <c r="HO33" t="s">
        <v>374</v>
      </c>
      <c r="HP33" s="34" t="s">
        <v>363</v>
      </c>
      <c r="HQ33" s="34">
        <v>0</v>
      </c>
      <c r="HR33" s="34">
        <v>0</v>
      </c>
      <c r="HS33" s="34">
        <v>0</v>
      </c>
      <c r="HT33">
        <v>0</v>
      </c>
      <c r="HU33" t="b">
        <v>0</v>
      </c>
      <c r="HV33">
        <v>0</v>
      </c>
      <c r="HZ33"/>
    </row>
    <row r="34" ht="30" customHeight="1" spans="1:234">
      <c r="A34"/>
      <c r="B34" s="34">
        <f>10000000+INDEX(编号表!$B:$B,MATCH(D34,编号表!$A:$A,0))*10000+J34</f>
        <v>10030008</v>
      </c>
      <c r="C34" s="34" t="s">
        <v>376</v>
      </c>
      <c r="D34" s="34" t="s">
        <v>376</v>
      </c>
      <c r="E34" s="34" t="s">
        <v>350</v>
      </c>
      <c r="F34" s="39" t="s">
        <v>367</v>
      </c>
      <c r="G34" s="34" t="s">
        <v>368</v>
      </c>
      <c r="H34" s="34" t="b">
        <v>0</v>
      </c>
      <c r="I34" s="34" t="b">
        <v>0</v>
      </c>
      <c r="J34" s="34">
        <v>8</v>
      </c>
      <c r="K34" s="34" t="str">
        <f t="shared" si="0"/>
        <v>100300</v>
      </c>
      <c r="L34" s="34" t="s">
        <v>353</v>
      </c>
      <c r="M34" s="34">
        <f t="shared" si="6"/>
        <v>10030007</v>
      </c>
      <c r="N34" s="34">
        <f t="shared" si="5"/>
        <v>10030009</v>
      </c>
      <c r="O34" s="34" t="s">
        <v>377</v>
      </c>
      <c r="P34" s="34">
        <v>10202002</v>
      </c>
      <c r="Q34" s="34">
        <v>0</v>
      </c>
      <c r="R34" s="34">
        <v>3</v>
      </c>
      <c r="S34" s="34">
        <v>35</v>
      </c>
      <c r="T34">
        <v>10203056</v>
      </c>
      <c r="U34" s="34">
        <v>100</v>
      </c>
      <c r="V34" t="s">
        <v>370</v>
      </c>
      <c r="W34" s="34">
        <v>0</v>
      </c>
      <c r="X34" s="34">
        <v>0</v>
      </c>
      <c r="Y34" s="34" t="s">
        <v>355</v>
      </c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 s="34" t="s">
        <v>359</v>
      </c>
      <c r="BA34" s="34">
        <v>11800</v>
      </c>
      <c r="BB34" s="34" t="s">
        <v>378</v>
      </c>
      <c r="BC34" s="34" t="s">
        <v>357</v>
      </c>
      <c r="BD34" s="34">
        <v>10000</v>
      </c>
      <c r="BE34" s="34">
        <v>0</v>
      </c>
      <c r="BF34" s="34" t="s">
        <v>361</v>
      </c>
      <c r="BG34" s="34">
        <v>0</v>
      </c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>
        <v>30057</v>
      </c>
      <c r="CH34" t="s">
        <v>379</v>
      </c>
      <c r="CI34">
        <v>900</v>
      </c>
      <c r="CJ34">
        <v>80</v>
      </c>
      <c r="CK34" t="s">
        <v>380</v>
      </c>
      <c r="CL34">
        <v>1</v>
      </c>
      <c r="CM34">
        <v>0</v>
      </c>
      <c r="CN34">
        <v>1</v>
      </c>
      <c r="CO34">
        <v>320</v>
      </c>
      <c r="CP34">
        <v>65</v>
      </c>
      <c r="CQ34">
        <v>0</v>
      </c>
      <c r="CR34">
        <v>0</v>
      </c>
      <c r="CS34">
        <v>10030107</v>
      </c>
      <c r="CT34">
        <v>0</v>
      </c>
      <c r="CU34">
        <v>0</v>
      </c>
      <c r="CV34">
        <v>0</v>
      </c>
      <c r="CW34" t="s">
        <v>358</v>
      </c>
      <c r="CX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 s="34">
        <v>200</v>
      </c>
      <c r="GZ34" s="34">
        <v>400</v>
      </c>
      <c r="HA34" s="34" t="s">
        <v>362</v>
      </c>
      <c r="HB34" s="34">
        <v>0</v>
      </c>
      <c r="HC34" t="s">
        <v>373</v>
      </c>
      <c r="HD34" t="s">
        <v>373</v>
      </c>
      <c r="HE34" s="34" t="b">
        <v>1</v>
      </c>
      <c r="HF34">
        <v>2500</v>
      </c>
      <c r="HG34" s="34" t="b">
        <v>0</v>
      </c>
      <c r="HH34" s="34">
        <v>0</v>
      </c>
      <c r="HI34" s="34">
        <v>0</v>
      </c>
      <c r="HJ34" s="34">
        <v>0</v>
      </c>
      <c r="HK34" s="34">
        <v>0</v>
      </c>
      <c r="HL34" s="34" t="b">
        <v>0</v>
      </c>
      <c r="HM34">
        <v>0</v>
      </c>
      <c r="HN34" s="34">
        <v>10001</v>
      </c>
      <c r="HO34" t="s">
        <v>374</v>
      </c>
      <c r="HP34" s="34" t="s">
        <v>363</v>
      </c>
      <c r="HQ34" s="34">
        <v>0</v>
      </c>
      <c r="HR34" s="34">
        <v>0</v>
      </c>
      <c r="HS34" s="34">
        <v>0</v>
      </c>
      <c r="HT34">
        <v>0</v>
      </c>
      <c r="HU34" t="b">
        <v>0</v>
      </c>
      <c r="HV34">
        <v>0</v>
      </c>
      <c r="HZ34"/>
    </row>
    <row r="35" ht="30" customHeight="1" spans="1:234">
      <c r="A35"/>
      <c r="B35" s="34">
        <f>10000000+INDEX(编号表!$B:$B,MATCH(D35,编号表!$A:$A,0))*10000+J35</f>
        <v>10030009</v>
      </c>
      <c r="C35" s="34" t="s">
        <v>376</v>
      </c>
      <c r="D35" s="34" t="s">
        <v>376</v>
      </c>
      <c r="E35" s="34" t="s">
        <v>350</v>
      </c>
      <c r="F35" s="39" t="s">
        <v>367</v>
      </c>
      <c r="G35" s="34" t="s">
        <v>368</v>
      </c>
      <c r="H35" s="34" t="b">
        <v>0</v>
      </c>
      <c r="I35" s="34" t="b">
        <v>0</v>
      </c>
      <c r="J35" s="34">
        <v>9</v>
      </c>
      <c r="K35" s="34" t="str">
        <f t="shared" si="0"/>
        <v>100300</v>
      </c>
      <c r="L35" s="34" t="s">
        <v>353</v>
      </c>
      <c r="M35" s="34">
        <f t="shared" si="6"/>
        <v>10030008</v>
      </c>
      <c r="N35" s="34">
        <f t="shared" si="5"/>
        <v>10030010</v>
      </c>
      <c r="O35" s="34" t="s">
        <v>377</v>
      </c>
      <c r="P35" s="34">
        <v>10202002</v>
      </c>
      <c r="Q35" s="34">
        <v>0</v>
      </c>
      <c r="R35" s="34">
        <v>3</v>
      </c>
      <c r="S35" s="34">
        <v>40</v>
      </c>
      <c r="T35">
        <v>10204057</v>
      </c>
      <c r="U35" s="34">
        <v>100</v>
      </c>
      <c r="V35" t="s">
        <v>370</v>
      </c>
      <c r="W35" s="34">
        <v>0</v>
      </c>
      <c r="X35" s="34">
        <v>0</v>
      </c>
      <c r="Y35" s="34" t="s">
        <v>355</v>
      </c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 s="34" t="s">
        <v>359</v>
      </c>
      <c r="BA35" s="34">
        <v>11900</v>
      </c>
      <c r="BB35" s="34" t="s">
        <v>378</v>
      </c>
      <c r="BC35" s="34" t="s">
        <v>357</v>
      </c>
      <c r="BD35" s="34">
        <v>10000</v>
      </c>
      <c r="BE35" s="34">
        <v>0</v>
      </c>
      <c r="BF35" s="34" t="s">
        <v>361</v>
      </c>
      <c r="BG35" s="34">
        <v>0</v>
      </c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>
        <v>30057</v>
      </c>
      <c r="CH35" t="s">
        <v>379</v>
      </c>
      <c r="CI35">
        <v>900</v>
      </c>
      <c r="CJ35">
        <v>80</v>
      </c>
      <c r="CK35" t="s">
        <v>380</v>
      </c>
      <c r="CL35">
        <v>1</v>
      </c>
      <c r="CM35">
        <v>0</v>
      </c>
      <c r="CN35">
        <v>1</v>
      </c>
      <c r="CO35">
        <v>320</v>
      </c>
      <c r="CP35">
        <v>65</v>
      </c>
      <c r="CQ35">
        <v>0</v>
      </c>
      <c r="CR35">
        <v>0</v>
      </c>
      <c r="CS35">
        <v>10030108</v>
      </c>
      <c r="CT35">
        <v>0</v>
      </c>
      <c r="CU35">
        <v>0</v>
      </c>
      <c r="CV35">
        <v>0</v>
      </c>
      <c r="CW35" t="s">
        <v>358</v>
      </c>
      <c r="CX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 s="34">
        <v>200</v>
      </c>
      <c r="GZ35" s="34">
        <v>400</v>
      </c>
      <c r="HA35" s="34" t="s">
        <v>362</v>
      </c>
      <c r="HB35" s="34">
        <v>0</v>
      </c>
      <c r="HC35" t="s">
        <v>373</v>
      </c>
      <c r="HD35" t="s">
        <v>373</v>
      </c>
      <c r="HE35" s="34" t="b">
        <v>1</v>
      </c>
      <c r="HF35">
        <v>2500</v>
      </c>
      <c r="HG35" s="34" t="b">
        <v>0</v>
      </c>
      <c r="HH35" s="34">
        <v>0</v>
      </c>
      <c r="HI35" s="34">
        <v>0</v>
      </c>
      <c r="HJ35" s="34">
        <v>0</v>
      </c>
      <c r="HK35" s="34">
        <v>0</v>
      </c>
      <c r="HL35" s="34" t="b">
        <v>0</v>
      </c>
      <c r="HM35">
        <v>0</v>
      </c>
      <c r="HN35" s="34">
        <v>10001</v>
      </c>
      <c r="HO35" t="s">
        <v>374</v>
      </c>
      <c r="HP35" s="34" t="s">
        <v>363</v>
      </c>
      <c r="HQ35" s="34">
        <v>0</v>
      </c>
      <c r="HR35" s="34">
        <v>0</v>
      </c>
      <c r="HS35" s="34">
        <v>0</v>
      </c>
      <c r="HT35">
        <v>0</v>
      </c>
      <c r="HU35" t="b">
        <v>0</v>
      </c>
      <c r="HV35">
        <v>0</v>
      </c>
      <c r="HZ35"/>
    </row>
    <row r="36" ht="30" customHeight="1" spans="1:234">
      <c r="A36"/>
      <c r="B36" s="34">
        <f>10000000+INDEX(编号表!$B:$B,MATCH(D36,编号表!$A:$A,0))*10000+J36</f>
        <v>10030010</v>
      </c>
      <c r="C36" s="34" t="s">
        <v>376</v>
      </c>
      <c r="D36" s="34" t="s">
        <v>376</v>
      </c>
      <c r="E36" s="34" t="s">
        <v>350</v>
      </c>
      <c r="F36" s="39" t="s">
        <v>375</v>
      </c>
      <c r="G36" s="34" t="s">
        <v>368</v>
      </c>
      <c r="H36" s="34" t="b">
        <v>0</v>
      </c>
      <c r="I36" s="34" t="b">
        <v>0</v>
      </c>
      <c r="J36" s="34">
        <v>10</v>
      </c>
      <c r="K36" s="34" t="str">
        <f t="shared" si="0"/>
        <v>100300</v>
      </c>
      <c r="L36" s="34" t="s">
        <v>353</v>
      </c>
      <c r="M36" s="34">
        <f t="shared" si="6"/>
        <v>10030009</v>
      </c>
      <c r="N36">
        <v>0</v>
      </c>
      <c r="O36" s="34" t="s">
        <v>377</v>
      </c>
      <c r="P36" s="34">
        <v>10202002</v>
      </c>
      <c r="Q36" s="34">
        <v>0</v>
      </c>
      <c r="R36" s="34">
        <v>3</v>
      </c>
      <c r="S36" s="34">
        <v>40</v>
      </c>
      <c r="T36">
        <v>0</v>
      </c>
      <c r="U36" s="34">
        <v>0</v>
      </c>
      <c r="V36" t="s">
        <v>370</v>
      </c>
      <c r="W36" s="34">
        <v>0</v>
      </c>
      <c r="X36" s="34">
        <v>0</v>
      </c>
      <c r="Y36" s="34" t="s">
        <v>355</v>
      </c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 s="34" t="s">
        <v>359</v>
      </c>
      <c r="BA36" s="34">
        <v>12000</v>
      </c>
      <c r="BB36" s="34" t="s">
        <v>378</v>
      </c>
      <c r="BC36" s="34" t="s">
        <v>357</v>
      </c>
      <c r="BD36" s="34">
        <v>10000</v>
      </c>
      <c r="BE36" s="34">
        <v>0</v>
      </c>
      <c r="BF36" s="34" t="s">
        <v>361</v>
      </c>
      <c r="BG36" s="34">
        <v>0</v>
      </c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>
        <v>30057</v>
      </c>
      <c r="CH36" t="s">
        <v>379</v>
      </c>
      <c r="CI36">
        <v>900</v>
      </c>
      <c r="CJ36">
        <v>80</v>
      </c>
      <c r="CK36" t="s">
        <v>380</v>
      </c>
      <c r="CL36">
        <v>1</v>
      </c>
      <c r="CM36">
        <v>0</v>
      </c>
      <c r="CN36">
        <v>1</v>
      </c>
      <c r="CO36">
        <v>320</v>
      </c>
      <c r="CP36">
        <v>65</v>
      </c>
      <c r="CQ36">
        <v>0</v>
      </c>
      <c r="CR36">
        <v>0</v>
      </c>
      <c r="CS36">
        <v>10030109</v>
      </c>
      <c r="CT36">
        <v>0</v>
      </c>
      <c r="CU36">
        <v>0</v>
      </c>
      <c r="CV36">
        <v>0</v>
      </c>
      <c r="CW36" t="s">
        <v>358</v>
      </c>
      <c r="CX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 s="34">
        <v>200</v>
      </c>
      <c r="GZ36" s="34">
        <v>400</v>
      </c>
      <c r="HA36" s="34" t="s">
        <v>362</v>
      </c>
      <c r="HB36" s="34">
        <v>0</v>
      </c>
      <c r="HC36" t="s">
        <v>373</v>
      </c>
      <c r="HD36" t="s">
        <v>373</v>
      </c>
      <c r="HE36" s="34" t="b">
        <v>1</v>
      </c>
      <c r="HF36">
        <v>2500</v>
      </c>
      <c r="HG36" s="34" t="b">
        <v>0</v>
      </c>
      <c r="HH36" s="34">
        <v>0</v>
      </c>
      <c r="HI36" s="34">
        <v>0</v>
      </c>
      <c r="HJ36" s="34">
        <v>0</v>
      </c>
      <c r="HK36" s="34">
        <v>0</v>
      </c>
      <c r="HL36" s="34" t="b">
        <v>0</v>
      </c>
      <c r="HM36">
        <v>0</v>
      </c>
      <c r="HN36" s="34">
        <v>10001</v>
      </c>
      <c r="HO36" t="s">
        <v>374</v>
      </c>
      <c r="HP36" s="34" t="s">
        <v>363</v>
      </c>
      <c r="HQ36" s="34">
        <v>0</v>
      </c>
      <c r="HR36" s="34">
        <v>0</v>
      </c>
      <c r="HS36" s="34">
        <v>0</v>
      </c>
      <c r="HT36">
        <v>0</v>
      </c>
      <c r="HU36" t="b">
        <v>0</v>
      </c>
      <c r="HV36">
        <v>0</v>
      </c>
      <c r="HZ36"/>
    </row>
    <row r="37" ht="30" customHeight="1" spans="1:234">
      <c r="A37"/>
      <c r="B37" s="34">
        <f>10000000+INDEX(编号表!$B:$B,MATCH(D37,编号表!$A:$A,0))*10000+J37</f>
        <v>10040001</v>
      </c>
      <c r="C37" s="20" t="s">
        <v>381</v>
      </c>
      <c r="D37" s="20" t="s">
        <v>381</v>
      </c>
      <c r="E37" s="20" t="s">
        <v>350</v>
      </c>
      <c r="F37" s="39" t="s">
        <v>367</v>
      </c>
      <c r="G37" s="20" t="s">
        <v>368</v>
      </c>
      <c r="H37" s="20" t="b">
        <v>0</v>
      </c>
      <c r="I37" s="20" t="b">
        <v>0</v>
      </c>
      <c r="J37" s="20">
        <v>1</v>
      </c>
      <c r="K37" s="20" t="str">
        <f t="shared" si="0"/>
        <v>100400</v>
      </c>
      <c r="L37" s="20" t="s">
        <v>353</v>
      </c>
      <c r="M37" s="20">
        <v>0</v>
      </c>
      <c r="N37" s="20">
        <v>10040002</v>
      </c>
      <c r="O37" s="20" t="s">
        <v>382</v>
      </c>
      <c r="P37" s="20">
        <v>10202003</v>
      </c>
      <c r="Q37" s="20">
        <v>0</v>
      </c>
      <c r="R37" s="20">
        <v>0</v>
      </c>
      <c r="S37" s="20">
        <v>1</v>
      </c>
      <c r="T37" s="20">
        <v>10201059</v>
      </c>
      <c r="U37" s="20">
        <v>100</v>
      </c>
      <c r="V37" s="20" t="s">
        <v>370</v>
      </c>
      <c r="W37" s="20">
        <v>220</v>
      </c>
      <c r="X37" s="20">
        <v>0</v>
      </c>
      <c r="Y37" s="20" t="s">
        <v>371</v>
      </c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 t="s">
        <v>359</v>
      </c>
      <c r="BA37" s="20">
        <v>10000</v>
      </c>
      <c r="BB37" s="20" t="s">
        <v>378</v>
      </c>
      <c r="BC37" s="20" t="s">
        <v>357</v>
      </c>
      <c r="BD37" s="20">
        <v>10000</v>
      </c>
      <c r="BE37" s="20">
        <v>0</v>
      </c>
      <c r="BF37" s="20" t="s">
        <v>361</v>
      </c>
      <c r="BG37" s="20">
        <v>0</v>
      </c>
      <c r="BH37" s="20"/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>
        <v>30047</v>
      </c>
      <c r="CH37" s="20" t="s">
        <v>379</v>
      </c>
      <c r="CI37" s="20">
        <v>900</v>
      </c>
      <c r="CJ37" s="20">
        <v>80</v>
      </c>
      <c r="CK37" s="20" t="s">
        <v>380</v>
      </c>
      <c r="CL37" s="20">
        <v>1</v>
      </c>
      <c r="CM37" s="20">
        <v>0</v>
      </c>
      <c r="CN37" s="20">
        <v>1</v>
      </c>
      <c r="CO37" s="20">
        <v>400</v>
      </c>
      <c r="CP37" s="20">
        <v>65</v>
      </c>
      <c r="CQ37" s="20">
        <v>0</v>
      </c>
      <c r="CR37" s="20">
        <v>-1</v>
      </c>
      <c r="CS37" s="20">
        <v>10040100</v>
      </c>
      <c r="CT37" s="20">
        <v>0</v>
      </c>
      <c r="CU37" s="20">
        <v>0</v>
      </c>
      <c r="CV37" s="20">
        <v>0</v>
      </c>
      <c r="CW37" s="20" t="s">
        <v>358</v>
      </c>
      <c r="CX37" s="20"/>
      <c r="DA37" s="20"/>
      <c r="DB37" s="20"/>
      <c r="DC37" s="20"/>
      <c r="DD37" s="20"/>
      <c r="DE37" s="20"/>
      <c r="DF37" s="20"/>
      <c r="DG37" s="20"/>
      <c r="DH37" s="20"/>
      <c r="DI37" s="20"/>
      <c r="DJ37" s="20"/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0"/>
      <c r="DY37" s="20"/>
      <c r="DZ37" s="20"/>
      <c r="EA37" s="20"/>
      <c r="EB37" s="20"/>
      <c r="EC37" s="20"/>
      <c r="ED37" s="20"/>
      <c r="EE37" s="20"/>
      <c r="EF37" s="20"/>
      <c r="EG37" s="20"/>
      <c r="EH37" s="20"/>
      <c r="EI37" s="20"/>
      <c r="EJ37" s="20"/>
      <c r="EK37" s="20"/>
      <c r="EL37" s="20"/>
      <c r="EM37" s="20"/>
      <c r="EN37" s="20"/>
      <c r="EO37" s="20"/>
      <c r="EP37" s="20"/>
      <c r="EQ37" s="20"/>
      <c r="ER37" s="20"/>
      <c r="ES37" s="20"/>
      <c r="ET37" s="20"/>
      <c r="EU37" s="20"/>
      <c r="EV37" s="20"/>
      <c r="EW37" s="20"/>
      <c r="EX37"/>
      <c r="EY37"/>
      <c r="EZ37" s="20"/>
      <c r="FA37" s="20"/>
      <c r="FB37" s="20"/>
      <c r="FC37" s="20"/>
      <c r="FD37" s="20"/>
      <c r="FE37" s="20"/>
      <c r="FF37" s="20"/>
      <c r="FG37" s="20"/>
      <c r="FH37" s="20"/>
      <c r="FI37" s="20"/>
      <c r="FJ37" s="20"/>
      <c r="FK37" s="20"/>
      <c r="FL37" s="20"/>
      <c r="FM37" s="20"/>
      <c r="FN37" s="20"/>
      <c r="FO37" s="20"/>
      <c r="FP37" s="20"/>
      <c r="FQ37" s="20"/>
      <c r="FR37" s="20"/>
      <c r="FS37" s="20"/>
      <c r="FT37" s="20"/>
      <c r="FU37" s="20"/>
      <c r="FV37" s="20"/>
      <c r="FW37" s="20"/>
      <c r="FX37" s="20"/>
      <c r="FY37" s="20"/>
      <c r="FZ37" s="20"/>
      <c r="GA37" s="20"/>
      <c r="GB37" s="20"/>
      <c r="GC37" s="20"/>
      <c r="GD37" s="20"/>
      <c r="GE37" s="20"/>
      <c r="GF37" s="20"/>
      <c r="GG37" s="20"/>
      <c r="GH37" s="20"/>
      <c r="GI37" s="20"/>
      <c r="GJ37" s="20"/>
      <c r="GK37" s="20"/>
      <c r="GL37" s="20"/>
      <c r="GM37" s="20"/>
      <c r="GN37" s="20"/>
      <c r="GO37" s="20"/>
      <c r="GP37" s="20"/>
      <c r="GQ37" s="20"/>
      <c r="GR37" s="20"/>
      <c r="GS37" s="20"/>
      <c r="GT37" s="20"/>
      <c r="GU37" s="20"/>
      <c r="GV37" s="20"/>
      <c r="GW37"/>
      <c r="GX37"/>
      <c r="GY37" s="20">
        <v>200</v>
      </c>
      <c r="GZ37" s="20">
        <v>400</v>
      </c>
      <c r="HA37" s="20" t="s">
        <v>362</v>
      </c>
      <c r="HB37" s="20">
        <v>0</v>
      </c>
      <c r="HC37" s="20">
        <v>0</v>
      </c>
      <c r="HD37" s="20" t="s">
        <v>373</v>
      </c>
      <c r="HE37" s="20" t="b">
        <v>1</v>
      </c>
      <c r="HF37" s="20">
        <v>3500</v>
      </c>
      <c r="HG37" s="20" t="b">
        <v>0</v>
      </c>
      <c r="HH37" s="20">
        <v>0</v>
      </c>
      <c r="HI37" s="20">
        <v>0</v>
      </c>
      <c r="HJ37" s="20">
        <v>0</v>
      </c>
      <c r="HK37" s="20">
        <v>0</v>
      </c>
      <c r="HL37" s="20" t="b">
        <v>0</v>
      </c>
      <c r="HM37" s="20">
        <v>0</v>
      </c>
      <c r="HN37" s="20">
        <v>10001</v>
      </c>
      <c r="HO37" s="20" t="s">
        <v>374</v>
      </c>
      <c r="HP37" s="20" t="s">
        <v>363</v>
      </c>
      <c r="HQ37" s="20">
        <v>0</v>
      </c>
      <c r="HR37" s="20">
        <v>0</v>
      </c>
      <c r="HS37" s="20">
        <v>0</v>
      </c>
      <c r="HT37" s="20">
        <v>0</v>
      </c>
      <c r="HU37" s="20" t="b">
        <v>0</v>
      </c>
      <c r="HZ37"/>
    </row>
    <row r="38" ht="30" customHeight="1" spans="1:234">
      <c r="A38"/>
      <c r="B38" s="34">
        <f>10000000+INDEX(编号表!$B:$B,MATCH(D38,编号表!$A:$A,0))*10000+J38</f>
        <v>10040002</v>
      </c>
      <c r="C38" s="20" t="s">
        <v>381</v>
      </c>
      <c r="D38" s="20" t="s">
        <v>381</v>
      </c>
      <c r="E38" s="20" t="s">
        <v>350</v>
      </c>
      <c r="F38" s="39" t="s">
        <v>367</v>
      </c>
      <c r="G38" s="20" t="s">
        <v>368</v>
      </c>
      <c r="H38" s="20" t="b">
        <v>0</v>
      </c>
      <c r="I38" s="20" t="b">
        <v>0</v>
      </c>
      <c r="J38" s="20">
        <v>2</v>
      </c>
      <c r="K38" s="20" t="str">
        <f t="shared" si="0"/>
        <v>100400</v>
      </c>
      <c r="L38" s="20" t="s">
        <v>353</v>
      </c>
      <c r="M38" s="20">
        <v>10040001</v>
      </c>
      <c r="N38" s="20">
        <v>10040003</v>
      </c>
      <c r="O38" s="20" t="s">
        <v>382</v>
      </c>
      <c r="P38" s="20">
        <v>10202003</v>
      </c>
      <c r="Q38" s="20">
        <v>0</v>
      </c>
      <c r="R38" s="20">
        <v>1</v>
      </c>
      <c r="S38" s="20">
        <v>7</v>
      </c>
      <c r="T38" s="20">
        <v>10201060</v>
      </c>
      <c r="U38" s="20">
        <v>100</v>
      </c>
      <c r="V38" s="20" t="s">
        <v>370</v>
      </c>
      <c r="W38" s="20">
        <v>220</v>
      </c>
      <c r="X38" s="20">
        <v>0</v>
      </c>
      <c r="Y38" s="20" t="s">
        <v>371</v>
      </c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 t="s">
        <v>359</v>
      </c>
      <c r="BA38" s="20">
        <v>10400</v>
      </c>
      <c r="BB38" s="20" t="s">
        <v>378</v>
      </c>
      <c r="BC38" s="20" t="s">
        <v>357</v>
      </c>
      <c r="BD38" s="20">
        <v>10000</v>
      </c>
      <c r="BE38" s="20">
        <v>0</v>
      </c>
      <c r="BF38" s="20" t="s">
        <v>361</v>
      </c>
      <c r="BG38" s="20">
        <v>0</v>
      </c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>
        <v>30047</v>
      </c>
      <c r="CH38" s="20" t="s">
        <v>379</v>
      </c>
      <c r="CI38" s="20">
        <v>900</v>
      </c>
      <c r="CJ38" s="20">
        <v>80</v>
      </c>
      <c r="CK38" s="20" t="s">
        <v>380</v>
      </c>
      <c r="CL38" s="20">
        <v>1</v>
      </c>
      <c r="CM38" s="20">
        <v>0</v>
      </c>
      <c r="CN38" s="20">
        <v>1</v>
      </c>
      <c r="CO38" s="20">
        <v>400</v>
      </c>
      <c r="CP38" s="20">
        <v>65</v>
      </c>
      <c r="CQ38" s="20">
        <v>0</v>
      </c>
      <c r="CR38" s="20">
        <v>-1</v>
      </c>
      <c r="CS38" s="20">
        <v>10040101</v>
      </c>
      <c r="CT38" s="20">
        <v>0</v>
      </c>
      <c r="CU38" s="20">
        <v>0</v>
      </c>
      <c r="CV38" s="20">
        <v>0</v>
      </c>
      <c r="CW38" s="20" t="s">
        <v>358</v>
      </c>
      <c r="CX38" s="20"/>
      <c r="DA38" s="20"/>
      <c r="DB38" s="20"/>
      <c r="DC38" s="20"/>
      <c r="DD38" s="20"/>
      <c r="DE38" s="20"/>
      <c r="DF38" s="20"/>
      <c r="DG38" s="20"/>
      <c r="DH38" s="20"/>
      <c r="DI38" s="20"/>
      <c r="DJ38" s="20"/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20"/>
      <c r="EG38" s="20"/>
      <c r="EH38" s="20"/>
      <c r="EI38" s="20"/>
      <c r="EJ38" s="20"/>
      <c r="EK38" s="20"/>
      <c r="EL38" s="20"/>
      <c r="EM38" s="20"/>
      <c r="EN38" s="20"/>
      <c r="EO38" s="20"/>
      <c r="EP38" s="20"/>
      <c r="EQ38" s="20"/>
      <c r="ER38" s="20"/>
      <c r="ES38" s="20"/>
      <c r="ET38" s="20"/>
      <c r="EU38" s="20"/>
      <c r="EV38" s="20"/>
      <c r="EW38" s="20"/>
      <c r="EX38"/>
      <c r="EY38"/>
      <c r="EZ38" s="20"/>
      <c r="FA38" s="20"/>
      <c r="FB38" s="20"/>
      <c r="FC38" s="20"/>
      <c r="FD38" s="20"/>
      <c r="FE38" s="20"/>
      <c r="FF38" s="20"/>
      <c r="FG38" s="20"/>
      <c r="FH38" s="20"/>
      <c r="FI38" s="20"/>
      <c r="FJ38" s="20"/>
      <c r="FK38" s="20"/>
      <c r="FL38" s="20"/>
      <c r="FM38" s="20"/>
      <c r="FN38" s="20"/>
      <c r="FO38" s="20"/>
      <c r="FP38" s="20"/>
      <c r="FQ38" s="20"/>
      <c r="FR38" s="20"/>
      <c r="FS38" s="20"/>
      <c r="FT38" s="20"/>
      <c r="FU38" s="20"/>
      <c r="FV38" s="20"/>
      <c r="FW38" s="20"/>
      <c r="FX38" s="20"/>
      <c r="FY38" s="20"/>
      <c r="FZ38" s="20"/>
      <c r="GA38" s="20"/>
      <c r="GB38" s="20"/>
      <c r="GC38" s="20"/>
      <c r="GD38" s="20"/>
      <c r="GE38" s="20"/>
      <c r="GF38" s="20"/>
      <c r="GG38" s="20"/>
      <c r="GH38" s="20"/>
      <c r="GI38" s="20"/>
      <c r="GJ38" s="20"/>
      <c r="GK38" s="20"/>
      <c r="GL38" s="20"/>
      <c r="GM38" s="20"/>
      <c r="GN38" s="20"/>
      <c r="GO38" s="20"/>
      <c r="GP38" s="20"/>
      <c r="GQ38" s="20"/>
      <c r="GR38" s="20"/>
      <c r="GS38" s="20"/>
      <c r="GT38" s="20"/>
      <c r="GU38" s="20"/>
      <c r="GV38" s="20"/>
      <c r="GW38"/>
      <c r="GX38"/>
      <c r="GY38" s="20">
        <v>200</v>
      </c>
      <c r="GZ38" s="20">
        <v>400</v>
      </c>
      <c r="HA38" s="20" t="s">
        <v>362</v>
      </c>
      <c r="HB38" s="20">
        <v>0</v>
      </c>
      <c r="HC38" s="20">
        <v>0</v>
      </c>
      <c r="HD38" s="20" t="s">
        <v>373</v>
      </c>
      <c r="HE38" s="20" t="b">
        <v>1</v>
      </c>
      <c r="HF38" s="20">
        <v>3500</v>
      </c>
      <c r="HG38" s="20" t="b">
        <v>0</v>
      </c>
      <c r="HH38" s="20">
        <v>0</v>
      </c>
      <c r="HI38" s="20">
        <v>0</v>
      </c>
      <c r="HJ38" s="20">
        <v>0</v>
      </c>
      <c r="HK38" s="20">
        <v>0</v>
      </c>
      <c r="HL38" s="20" t="b">
        <v>0</v>
      </c>
      <c r="HM38" s="20">
        <v>0</v>
      </c>
      <c r="HN38" s="20">
        <v>10001</v>
      </c>
      <c r="HO38" s="20" t="s">
        <v>374</v>
      </c>
      <c r="HP38" s="20" t="s">
        <v>363</v>
      </c>
      <c r="HQ38" s="20">
        <v>0</v>
      </c>
      <c r="HR38" s="20">
        <v>0</v>
      </c>
      <c r="HS38" s="20">
        <v>0</v>
      </c>
      <c r="HT38" s="20">
        <v>0</v>
      </c>
      <c r="HU38" s="20" t="b">
        <v>0</v>
      </c>
      <c r="HZ38"/>
    </row>
    <row r="39" ht="30" customHeight="1" spans="1:234">
      <c r="A39"/>
      <c r="B39" s="34">
        <f>10000000+INDEX(编号表!$B:$B,MATCH(D39,编号表!$A:$A,0))*10000+J39</f>
        <v>10040003</v>
      </c>
      <c r="C39" s="20" t="s">
        <v>381</v>
      </c>
      <c r="D39" s="20" t="s">
        <v>381</v>
      </c>
      <c r="E39" s="20" t="s">
        <v>350</v>
      </c>
      <c r="F39" s="39" t="s">
        <v>367</v>
      </c>
      <c r="G39" s="20" t="s">
        <v>368</v>
      </c>
      <c r="H39" s="20" t="b">
        <v>0</v>
      </c>
      <c r="I39" s="20" t="b">
        <v>0</v>
      </c>
      <c r="J39" s="20">
        <v>3</v>
      </c>
      <c r="K39" s="20" t="str">
        <f t="shared" si="0"/>
        <v>100400</v>
      </c>
      <c r="L39" s="20" t="s">
        <v>353</v>
      </c>
      <c r="M39" s="20">
        <v>10040002</v>
      </c>
      <c r="N39" s="20">
        <v>10040004</v>
      </c>
      <c r="O39" s="20" t="s">
        <v>382</v>
      </c>
      <c r="P39" s="20">
        <v>10202003</v>
      </c>
      <c r="Q39" s="20">
        <v>0</v>
      </c>
      <c r="R39" s="20">
        <v>2</v>
      </c>
      <c r="S39" s="20">
        <v>11</v>
      </c>
      <c r="T39" s="20">
        <v>10202061</v>
      </c>
      <c r="U39" s="20">
        <v>100</v>
      </c>
      <c r="V39" s="20" t="s">
        <v>370</v>
      </c>
      <c r="W39" s="20">
        <v>220</v>
      </c>
      <c r="X39" s="20">
        <v>0</v>
      </c>
      <c r="Y39" s="20" t="s">
        <v>371</v>
      </c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 t="s">
        <v>359</v>
      </c>
      <c r="BA39" s="20">
        <v>10800</v>
      </c>
      <c r="BB39" s="20" t="s">
        <v>378</v>
      </c>
      <c r="BC39" s="20" t="s">
        <v>357</v>
      </c>
      <c r="BD39" s="20">
        <v>10000</v>
      </c>
      <c r="BE39" s="20">
        <v>0</v>
      </c>
      <c r="BF39" s="20" t="s">
        <v>361</v>
      </c>
      <c r="BG39" s="20">
        <v>0</v>
      </c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0"/>
      <c r="BU39" s="20"/>
      <c r="BV39" s="20"/>
      <c r="BW39" s="20"/>
      <c r="BX39" s="20"/>
      <c r="BY39" s="20"/>
      <c r="BZ39" s="20"/>
      <c r="CA39" s="20"/>
      <c r="CB39" s="20"/>
      <c r="CC39" s="20"/>
      <c r="CD39" s="20"/>
      <c r="CE39" s="20"/>
      <c r="CF39" s="20"/>
      <c r="CG39" s="20">
        <v>30047</v>
      </c>
      <c r="CH39" s="20" t="s">
        <v>379</v>
      </c>
      <c r="CI39" s="20">
        <v>900</v>
      </c>
      <c r="CJ39" s="20">
        <v>80</v>
      </c>
      <c r="CK39" s="20" t="s">
        <v>380</v>
      </c>
      <c r="CL39" s="20">
        <v>1</v>
      </c>
      <c r="CM39" s="20">
        <v>0</v>
      </c>
      <c r="CN39" s="20">
        <v>1</v>
      </c>
      <c r="CO39" s="20">
        <v>400</v>
      </c>
      <c r="CP39" s="20">
        <v>65</v>
      </c>
      <c r="CQ39" s="20">
        <v>0</v>
      </c>
      <c r="CR39" s="20">
        <v>-1</v>
      </c>
      <c r="CS39" s="20">
        <v>10040102</v>
      </c>
      <c r="CT39" s="20">
        <v>0</v>
      </c>
      <c r="CU39" s="20">
        <v>0</v>
      </c>
      <c r="CV39" s="20">
        <v>0</v>
      </c>
      <c r="CW39" s="20" t="s">
        <v>358</v>
      </c>
      <c r="CX39" s="20"/>
      <c r="DA39" s="20"/>
      <c r="DB39" s="20"/>
      <c r="DC39" s="20"/>
      <c r="DD39" s="20"/>
      <c r="DE39" s="20"/>
      <c r="DF39" s="20"/>
      <c r="DG39" s="20"/>
      <c r="DH39" s="20"/>
      <c r="DI39" s="20"/>
      <c r="DJ39" s="20"/>
      <c r="DK39" s="20"/>
      <c r="DL39" s="20"/>
      <c r="DM39" s="20"/>
      <c r="DN39" s="20"/>
      <c r="DO39" s="20"/>
      <c r="DP39" s="20"/>
      <c r="DQ39" s="20"/>
      <c r="DR39" s="20"/>
      <c r="DS39" s="20"/>
      <c r="DT39" s="20"/>
      <c r="DU39" s="20"/>
      <c r="DV39" s="20"/>
      <c r="DW39" s="20"/>
      <c r="DX39" s="20"/>
      <c r="DY39" s="20"/>
      <c r="DZ39" s="20"/>
      <c r="EA39" s="20"/>
      <c r="EB39" s="20"/>
      <c r="EC39" s="20"/>
      <c r="ED39" s="20"/>
      <c r="EE39" s="20"/>
      <c r="EF39" s="20"/>
      <c r="EG39" s="20"/>
      <c r="EH39" s="20"/>
      <c r="EI39" s="20"/>
      <c r="EJ39" s="20"/>
      <c r="EK39" s="20"/>
      <c r="EL39" s="20"/>
      <c r="EM39" s="20"/>
      <c r="EN39" s="20"/>
      <c r="EO39" s="20"/>
      <c r="EP39" s="20"/>
      <c r="EQ39" s="20"/>
      <c r="ER39" s="20"/>
      <c r="ES39" s="20"/>
      <c r="ET39" s="20"/>
      <c r="EU39" s="20"/>
      <c r="EV39" s="20"/>
      <c r="EW39" s="20"/>
      <c r="EX39"/>
      <c r="EY39"/>
      <c r="EZ39" s="20"/>
      <c r="FA39" s="20"/>
      <c r="FB39" s="20"/>
      <c r="FC39" s="20"/>
      <c r="FD39" s="20"/>
      <c r="FE39" s="20"/>
      <c r="FF39" s="20"/>
      <c r="FG39" s="20"/>
      <c r="FH39" s="20"/>
      <c r="FI39" s="20"/>
      <c r="FJ39" s="20"/>
      <c r="FK39" s="20"/>
      <c r="FL39" s="20"/>
      <c r="FM39" s="20"/>
      <c r="FN39" s="20"/>
      <c r="FO39" s="20"/>
      <c r="FP39" s="20"/>
      <c r="FQ39" s="20"/>
      <c r="FR39" s="20"/>
      <c r="FS39" s="20"/>
      <c r="FT39" s="20"/>
      <c r="FU39" s="20"/>
      <c r="FV39" s="20"/>
      <c r="FW39" s="20"/>
      <c r="FX39" s="20"/>
      <c r="FY39" s="20"/>
      <c r="FZ39" s="20"/>
      <c r="GA39" s="20"/>
      <c r="GB39" s="20"/>
      <c r="GC39" s="20"/>
      <c r="GD39" s="20"/>
      <c r="GE39" s="20"/>
      <c r="GF39" s="20"/>
      <c r="GG39" s="20"/>
      <c r="GH39" s="20"/>
      <c r="GI39" s="20"/>
      <c r="GJ39" s="20"/>
      <c r="GK39" s="20"/>
      <c r="GL39" s="20"/>
      <c r="GM39" s="20"/>
      <c r="GN39" s="20"/>
      <c r="GO39" s="20"/>
      <c r="GP39" s="20"/>
      <c r="GQ39" s="20"/>
      <c r="GR39" s="20"/>
      <c r="GS39" s="20"/>
      <c r="GT39" s="20"/>
      <c r="GU39" s="20"/>
      <c r="GV39" s="20"/>
      <c r="GW39"/>
      <c r="GX39"/>
      <c r="GY39" s="20">
        <v>200</v>
      </c>
      <c r="GZ39" s="20">
        <v>400</v>
      </c>
      <c r="HA39" s="20" t="s">
        <v>362</v>
      </c>
      <c r="HB39" s="20">
        <v>0</v>
      </c>
      <c r="HC39" s="20">
        <v>0</v>
      </c>
      <c r="HD39" s="20" t="s">
        <v>373</v>
      </c>
      <c r="HE39" s="20" t="b">
        <v>1</v>
      </c>
      <c r="HF39" s="20">
        <v>3500</v>
      </c>
      <c r="HG39" s="20" t="b">
        <v>0</v>
      </c>
      <c r="HH39" s="20">
        <v>0</v>
      </c>
      <c r="HI39" s="20">
        <v>0</v>
      </c>
      <c r="HJ39" s="20">
        <v>0</v>
      </c>
      <c r="HK39" s="20">
        <v>0</v>
      </c>
      <c r="HL39" s="20" t="b">
        <v>0</v>
      </c>
      <c r="HM39" s="20">
        <v>0</v>
      </c>
      <c r="HN39" s="20">
        <v>10001</v>
      </c>
      <c r="HO39" s="20" t="s">
        <v>374</v>
      </c>
      <c r="HP39" s="20" t="s">
        <v>363</v>
      </c>
      <c r="HQ39" s="20">
        <v>0</v>
      </c>
      <c r="HR39" s="20">
        <v>0</v>
      </c>
      <c r="HS39" s="20">
        <v>0</v>
      </c>
      <c r="HT39" s="20">
        <v>0</v>
      </c>
      <c r="HU39" s="20" t="b">
        <v>0</v>
      </c>
      <c r="HZ39"/>
    </row>
    <row r="40" ht="30" customHeight="1" spans="1:234">
      <c r="A40"/>
      <c r="B40" s="34">
        <f>10000000+INDEX(编号表!$B:$B,MATCH(D40,编号表!$A:$A,0))*10000+J40</f>
        <v>10040004</v>
      </c>
      <c r="C40" s="20" t="s">
        <v>381</v>
      </c>
      <c r="D40" s="20" t="s">
        <v>381</v>
      </c>
      <c r="E40" s="20" t="s">
        <v>350</v>
      </c>
      <c r="F40" s="39" t="s">
        <v>367</v>
      </c>
      <c r="G40" s="20" t="s">
        <v>368</v>
      </c>
      <c r="H40" s="20" t="b">
        <v>0</v>
      </c>
      <c r="I40" s="20" t="b">
        <v>0</v>
      </c>
      <c r="J40" s="20">
        <v>4</v>
      </c>
      <c r="K40" s="20" t="str">
        <f t="shared" si="0"/>
        <v>100400</v>
      </c>
      <c r="L40" s="20" t="s">
        <v>353</v>
      </c>
      <c r="M40" s="20">
        <v>10040003</v>
      </c>
      <c r="N40" s="20">
        <v>10040005</v>
      </c>
      <c r="O40" s="20" t="s">
        <v>382</v>
      </c>
      <c r="P40" s="20">
        <v>10202003</v>
      </c>
      <c r="Q40" s="20">
        <v>0</v>
      </c>
      <c r="R40" s="20">
        <v>3</v>
      </c>
      <c r="S40" s="20">
        <v>16</v>
      </c>
      <c r="T40" s="20">
        <v>10202062</v>
      </c>
      <c r="U40" s="20">
        <v>100</v>
      </c>
      <c r="V40" s="20" t="s">
        <v>370</v>
      </c>
      <c r="W40" s="20">
        <v>220</v>
      </c>
      <c r="X40" s="20">
        <v>0</v>
      </c>
      <c r="Y40" s="20" t="s">
        <v>371</v>
      </c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 t="s">
        <v>359</v>
      </c>
      <c r="BA40" s="20">
        <v>11200</v>
      </c>
      <c r="BB40" s="20" t="s">
        <v>378</v>
      </c>
      <c r="BC40" s="20" t="s">
        <v>357</v>
      </c>
      <c r="BD40" s="20">
        <v>10000</v>
      </c>
      <c r="BE40" s="20">
        <v>0</v>
      </c>
      <c r="BF40" s="20" t="s">
        <v>361</v>
      </c>
      <c r="BG40" s="20">
        <v>0</v>
      </c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  <c r="BV40" s="20"/>
      <c r="BW40" s="20"/>
      <c r="BX40" s="20"/>
      <c r="BY40" s="20"/>
      <c r="BZ40" s="20"/>
      <c r="CA40" s="20"/>
      <c r="CB40" s="20"/>
      <c r="CC40" s="20"/>
      <c r="CD40" s="20"/>
      <c r="CE40" s="20"/>
      <c r="CF40" s="20"/>
      <c r="CG40" s="20">
        <v>30047</v>
      </c>
      <c r="CH40" s="20" t="s">
        <v>379</v>
      </c>
      <c r="CI40" s="20">
        <v>900</v>
      </c>
      <c r="CJ40" s="20">
        <v>80</v>
      </c>
      <c r="CK40" s="20" t="s">
        <v>380</v>
      </c>
      <c r="CL40" s="20">
        <v>1</v>
      </c>
      <c r="CM40" s="20">
        <v>0</v>
      </c>
      <c r="CN40" s="20">
        <v>1</v>
      </c>
      <c r="CO40" s="20">
        <v>400</v>
      </c>
      <c r="CP40" s="20">
        <v>65</v>
      </c>
      <c r="CQ40" s="20">
        <v>0</v>
      </c>
      <c r="CR40" s="20">
        <v>-1</v>
      </c>
      <c r="CS40" s="20">
        <v>10040103</v>
      </c>
      <c r="CT40" s="20">
        <v>0</v>
      </c>
      <c r="CU40" s="20">
        <v>0</v>
      </c>
      <c r="CV40" s="20">
        <v>0</v>
      </c>
      <c r="CW40" s="20" t="s">
        <v>358</v>
      </c>
      <c r="CX40" s="20"/>
      <c r="DA40" s="20"/>
      <c r="DB40" s="20"/>
      <c r="DC40" s="20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20"/>
      <c r="EG40" s="20"/>
      <c r="EH40" s="20"/>
      <c r="EI40" s="20"/>
      <c r="EJ40" s="20"/>
      <c r="EK40" s="20"/>
      <c r="EL40" s="20"/>
      <c r="EM40" s="20"/>
      <c r="EN40" s="20"/>
      <c r="EO40" s="20"/>
      <c r="EP40" s="20"/>
      <c r="EQ40" s="20"/>
      <c r="ER40" s="20"/>
      <c r="ES40" s="20"/>
      <c r="ET40" s="20"/>
      <c r="EU40" s="20"/>
      <c r="EV40" s="20"/>
      <c r="EW40" s="20"/>
      <c r="EX40"/>
      <c r="EY40"/>
      <c r="EZ40" s="20"/>
      <c r="FA40" s="20"/>
      <c r="FB40" s="20"/>
      <c r="FC40" s="20"/>
      <c r="FD40" s="20"/>
      <c r="FE40" s="20"/>
      <c r="FF40" s="20"/>
      <c r="FG40" s="20"/>
      <c r="FH40" s="20"/>
      <c r="FI40" s="20"/>
      <c r="FJ40" s="20"/>
      <c r="FK40" s="20"/>
      <c r="FL40" s="20"/>
      <c r="FM40" s="20"/>
      <c r="FN40" s="20"/>
      <c r="FO40" s="20"/>
      <c r="FP40" s="20"/>
      <c r="FQ40" s="20"/>
      <c r="FR40" s="20"/>
      <c r="FS40" s="20"/>
      <c r="FT40" s="20"/>
      <c r="FU40" s="20"/>
      <c r="FV40" s="20"/>
      <c r="FW40" s="20"/>
      <c r="FX40" s="20"/>
      <c r="FY40" s="20"/>
      <c r="FZ40" s="20"/>
      <c r="GA40" s="20"/>
      <c r="GB40" s="20"/>
      <c r="GC40" s="20"/>
      <c r="GD40" s="20"/>
      <c r="GE40" s="20"/>
      <c r="GF40" s="20"/>
      <c r="GG40" s="20"/>
      <c r="GH40" s="20"/>
      <c r="GI40" s="20"/>
      <c r="GJ40" s="20"/>
      <c r="GK40" s="20"/>
      <c r="GL40" s="20"/>
      <c r="GM40" s="20"/>
      <c r="GN40" s="20"/>
      <c r="GO40" s="20"/>
      <c r="GP40" s="20"/>
      <c r="GQ40" s="20"/>
      <c r="GR40" s="20"/>
      <c r="GS40" s="20"/>
      <c r="GT40" s="20"/>
      <c r="GU40" s="20"/>
      <c r="GV40" s="20"/>
      <c r="GW40"/>
      <c r="GX40"/>
      <c r="GY40" s="20">
        <v>200</v>
      </c>
      <c r="GZ40" s="20">
        <v>400</v>
      </c>
      <c r="HA40" s="20" t="s">
        <v>362</v>
      </c>
      <c r="HB40" s="20">
        <v>0</v>
      </c>
      <c r="HC40" s="20">
        <v>0</v>
      </c>
      <c r="HD40" s="20" t="s">
        <v>373</v>
      </c>
      <c r="HE40" s="20" t="b">
        <v>1</v>
      </c>
      <c r="HF40" s="20">
        <v>3500</v>
      </c>
      <c r="HG40" s="20" t="b">
        <v>0</v>
      </c>
      <c r="HH40" s="20">
        <v>0</v>
      </c>
      <c r="HI40" s="20">
        <v>0</v>
      </c>
      <c r="HJ40" s="20">
        <v>0</v>
      </c>
      <c r="HK40" s="20">
        <v>0</v>
      </c>
      <c r="HL40" s="20" t="b">
        <v>0</v>
      </c>
      <c r="HM40" s="20">
        <v>0</v>
      </c>
      <c r="HN40" s="20">
        <v>10001</v>
      </c>
      <c r="HO40" s="20" t="s">
        <v>374</v>
      </c>
      <c r="HP40" s="20" t="s">
        <v>363</v>
      </c>
      <c r="HQ40" s="20">
        <v>0</v>
      </c>
      <c r="HR40" s="20">
        <v>0</v>
      </c>
      <c r="HS40" s="20">
        <v>0</v>
      </c>
      <c r="HT40" s="20">
        <v>0</v>
      </c>
      <c r="HU40" s="20" t="b">
        <v>0</v>
      </c>
      <c r="HZ40"/>
    </row>
    <row r="41" ht="30" customHeight="1" spans="1:234">
      <c r="A41"/>
      <c r="B41" s="34">
        <f>10000000+INDEX(编号表!$B:$B,MATCH(D41,编号表!$A:$A,0))*10000+J41</f>
        <v>10040005</v>
      </c>
      <c r="C41" s="20" t="s">
        <v>381</v>
      </c>
      <c r="D41" s="20" t="s">
        <v>381</v>
      </c>
      <c r="E41" s="20" t="s">
        <v>350</v>
      </c>
      <c r="F41" s="39" t="s">
        <v>367</v>
      </c>
      <c r="G41" s="20" t="s">
        <v>368</v>
      </c>
      <c r="H41" s="20" t="b">
        <v>0</v>
      </c>
      <c r="I41" s="20" t="b">
        <v>0</v>
      </c>
      <c r="J41" s="20">
        <v>5</v>
      </c>
      <c r="K41" s="20" t="str">
        <f t="shared" si="0"/>
        <v>100400</v>
      </c>
      <c r="L41" s="20" t="s">
        <v>353</v>
      </c>
      <c r="M41" s="20">
        <v>10040004</v>
      </c>
      <c r="N41" s="20">
        <v>10040006</v>
      </c>
      <c r="O41" s="20" t="s">
        <v>382</v>
      </c>
      <c r="P41" s="20">
        <v>10202003</v>
      </c>
      <c r="Q41" s="20">
        <v>0</v>
      </c>
      <c r="R41" s="20">
        <v>3</v>
      </c>
      <c r="S41" s="20">
        <v>25</v>
      </c>
      <c r="T41" s="20">
        <v>10202063</v>
      </c>
      <c r="U41" s="20">
        <v>100</v>
      </c>
      <c r="V41" s="20" t="s">
        <v>370</v>
      </c>
      <c r="W41" s="20">
        <v>220</v>
      </c>
      <c r="X41" s="20">
        <v>0</v>
      </c>
      <c r="Y41" s="20" t="s">
        <v>371</v>
      </c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 t="s">
        <v>359</v>
      </c>
      <c r="BA41" s="20">
        <v>11300</v>
      </c>
      <c r="BB41" s="20" t="s">
        <v>378</v>
      </c>
      <c r="BC41" s="20" t="s">
        <v>357</v>
      </c>
      <c r="BD41" s="20">
        <v>10000</v>
      </c>
      <c r="BE41" s="20">
        <v>0</v>
      </c>
      <c r="BF41" s="20" t="s">
        <v>361</v>
      </c>
      <c r="BG41" s="20">
        <v>0</v>
      </c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20"/>
      <c r="CC41" s="20"/>
      <c r="CD41" s="20"/>
      <c r="CE41" s="20"/>
      <c r="CF41" s="20"/>
      <c r="CG41" s="20">
        <v>30047</v>
      </c>
      <c r="CH41" s="20" t="s">
        <v>379</v>
      </c>
      <c r="CI41" s="20">
        <v>900</v>
      </c>
      <c r="CJ41" s="20">
        <v>80</v>
      </c>
      <c r="CK41" s="20" t="s">
        <v>380</v>
      </c>
      <c r="CL41" s="20">
        <v>1</v>
      </c>
      <c r="CM41" s="20">
        <v>0</v>
      </c>
      <c r="CN41" s="20">
        <v>1</v>
      </c>
      <c r="CO41" s="20">
        <v>400</v>
      </c>
      <c r="CP41" s="20">
        <v>65</v>
      </c>
      <c r="CQ41" s="20">
        <v>0</v>
      </c>
      <c r="CR41" s="20">
        <v>-1</v>
      </c>
      <c r="CS41" s="20">
        <v>10040104</v>
      </c>
      <c r="CT41" s="20">
        <v>0</v>
      </c>
      <c r="CU41" s="20">
        <v>0</v>
      </c>
      <c r="CV41" s="20">
        <v>0</v>
      </c>
      <c r="CW41" s="20" t="s">
        <v>358</v>
      </c>
      <c r="CX41" s="20"/>
      <c r="DA41" s="20"/>
      <c r="DB41" s="20"/>
      <c r="DC41" s="20"/>
      <c r="DD41" s="20"/>
      <c r="DE41" s="20"/>
      <c r="DF41" s="20"/>
      <c r="DG41" s="20"/>
      <c r="DH41" s="20"/>
      <c r="DI41" s="20"/>
      <c r="DJ41" s="20"/>
      <c r="DK41" s="20"/>
      <c r="DL41" s="20"/>
      <c r="DM41" s="20"/>
      <c r="DN41" s="20"/>
      <c r="DO41" s="20"/>
      <c r="DP41" s="20"/>
      <c r="DQ41" s="20"/>
      <c r="DR41" s="20"/>
      <c r="DS41" s="20"/>
      <c r="DT41" s="20"/>
      <c r="DU41" s="20"/>
      <c r="DV41" s="20"/>
      <c r="DW41" s="20"/>
      <c r="DX41" s="20"/>
      <c r="DY41" s="20"/>
      <c r="DZ41" s="20"/>
      <c r="EA41" s="20"/>
      <c r="EB41" s="20"/>
      <c r="EC41" s="20"/>
      <c r="ED41" s="20"/>
      <c r="EE41" s="20"/>
      <c r="EF41" s="20"/>
      <c r="EG41" s="20"/>
      <c r="EH41" s="20"/>
      <c r="EI41" s="20"/>
      <c r="EJ41" s="20"/>
      <c r="EK41" s="20"/>
      <c r="EL41" s="20"/>
      <c r="EM41" s="20"/>
      <c r="EN41" s="20"/>
      <c r="EO41" s="20"/>
      <c r="EP41" s="20"/>
      <c r="EQ41" s="20"/>
      <c r="ER41" s="20"/>
      <c r="ES41" s="20"/>
      <c r="ET41" s="20"/>
      <c r="EU41" s="20"/>
      <c r="EV41" s="20"/>
      <c r="EW41" s="20"/>
      <c r="EX41"/>
      <c r="EY41"/>
      <c r="EZ41" s="20"/>
      <c r="FA41" s="20"/>
      <c r="FB41" s="20"/>
      <c r="FC41" s="20"/>
      <c r="FD41" s="20"/>
      <c r="FE41" s="20"/>
      <c r="FF41" s="20"/>
      <c r="FG41" s="20"/>
      <c r="FH41" s="20"/>
      <c r="FI41" s="20"/>
      <c r="FJ41" s="20"/>
      <c r="FK41" s="20"/>
      <c r="FL41" s="20"/>
      <c r="FM41" s="20"/>
      <c r="FN41" s="20"/>
      <c r="FO41" s="20"/>
      <c r="FP41" s="20"/>
      <c r="FQ41" s="20"/>
      <c r="FR41" s="20"/>
      <c r="FS41" s="20"/>
      <c r="FT41" s="20"/>
      <c r="FU41" s="20"/>
      <c r="FV41" s="20"/>
      <c r="FW41" s="20"/>
      <c r="FX41" s="20"/>
      <c r="FY41" s="20"/>
      <c r="FZ41" s="20"/>
      <c r="GA41" s="20"/>
      <c r="GB41" s="20"/>
      <c r="GC41" s="20"/>
      <c r="GD41" s="20"/>
      <c r="GE41" s="20"/>
      <c r="GF41" s="20"/>
      <c r="GG41" s="20"/>
      <c r="GH41" s="20"/>
      <c r="GI41" s="20"/>
      <c r="GJ41" s="20"/>
      <c r="GK41" s="20"/>
      <c r="GL41" s="20"/>
      <c r="GM41" s="20"/>
      <c r="GN41" s="20"/>
      <c r="GO41" s="20"/>
      <c r="GP41" s="20"/>
      <c r="GQ41" s="20"/>
      <c r="GR41" s="20"/>
      <c r="GS41" s="20"/>
      <c r="GT41" s="20"/>
      <c r="GU41" s="20"/>
      <c r="GV41" s="20"/>
      <c r="GW41"/>
      <c r="GX41"/>
      <c r="GY41" s="20">
        <v>200</v>
      </c>
      <c r="GZ41" s="20">
        <v>400</v>
      </c>
      <c r="HA41" s="20" t="s">
        <v>362</v>
      </c>
      <c r="HB41" s="20">
        <v>0</v>
      </c>
      <c r="HC41" s="20">
        <v>0</v>
      </c>
      <c r="HD41" s="20" t="s">
        <v>373</v>
      </c>
      <c r="HE41" s="20" t="b">
        <v>1</v>
      </c>
      <c r="HF41" s="20">
        <v>3500</v>
      </c>
      <c r="HG41" s="20" t="b">
        <v>0</v>
      </c>
      <c r="HH41" s="20">
        <v>0</v>
      </c>
      <c r="HI41" s="20">
        <v>0</v>
      </c>
      <c r="HJ41" s="20">
        <v>0</v>
      </c>
      <c r="HK41" s="20">
        <v>0</v>
      </c>
      <c r="HL41" s="20" t="b">
        <v>0</v>
      </c>
      <c r="HM41" s="20">
        <v>0</v>
      </c>
      <c r="HN41" s="20">
        <v>10001</v>
      </c>
      <c r="HO41" s="20" t="s">
        <v>374</v>
      </c>
      <c r="HP41" s="20" t="s">
        <v>363</v>
      </c>
      <c r="HQ41" s="20">
        <v>0</v>
      </c>
      <c r="HR41" s="20">
        <v>0</v>
      </c>
      <c r="HS41" s="20">
        <v>0</v>
      </c>
      <c r="HT41" s="20">
        <v>0</v>
      </c>
      <c r="HU41" s="20" t="b">
        <v>0</v>
      </c>
      <c r="HZ41"/>
    </row>
    <row r="42" ht="30" customHeight="1" spans="1:234">
      <c r="A42"/>
      <c r="B42" s="34">
        <f>10000000+INDEX(编号表!$B:$B,MATCH(D42,编号表!$A:$A,0))*10000+J42</f>
        <v>10040006</v>
      </c>
      <c r="C42" s="20" t="s">
        <v>381</v>
      </c>
      <c r="D42" s="20" t="s">
        <v>381</v>
      </c>
      <c r="E42" s="20" t="s">
        <v>350</v>
      </c>
      <c r="F42" s="39" t="s">
        <v>367</v>
      </c>
      <c r="G42" s="20" t="s">
        <v>368</v>
      </c>
      <c r="H42" s="20" t="b">
        <v>0</v>
      </c>
      <c r="I42" s="20" t="b">
        <v>0</v>
      </c>
      <c r="J42" s="20">
        <v>6</v>
      </c>
      <c r="K42" s="20" t="str">
        <f t="shared" si="0"/>
        <v>100400</v>
      </c>
      <c r="L42" s="20" t="s">
        <v>353</v>
      </c>
      <c r="M42" s="20">
        <v>10040005</v>
      </c>
      <c r="N42" s="20">
        <v>10040007</v>
      </c>
      <c r="O42" s="20" t="s">
        <v>382</v>
      </c>
      <c r="P42" s="20">
        <v>10202003</v>
      </c>
      <c r="Q42" s="20">
        <v>0</v>
      </c>
      <c r="R42" s="20">
        <v>3</v>
      </c>
      <c r="S42" s="20">
        <v>30</v>
      </c>
      <c r="T42" s="20">
        <v>10203064</v>
      </c>
      <c r="U42" s="20">
        <v>100</v>
      </c>
      <c r="V42" s="20" t="s">
        <v>370</v>
      </c>
      <c r="W42" s="20">
        <v>220</v>
      </c>
      <c r="X42" s="20">
        <v>0</v>
      </c>
      <c r="Y42" s="20" t="s">
        <v>371</v>
      </c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 t="s">
        <v>359</v>
      </c>
      <c r="BA42" s="20">
        <v>11600</v>
      </c>
      <c r="BB42" s="20" t="s">
        <v>378</v>
      </c>
      <c r="BC42" s="20" t="s">
        <v>357</v>
      </c>
      <c r="BD42" s="20">
        <v>10000</v>
      </c>
      <c r="BE42" s="20">
        <v>0</v>
      </c>
      <c r="BF42" s="20" t="s">
        <v>361</v>
      </c>
      <c r="BG42" s="20">
        <v>0</v>
      </c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0"/>
      <c r="BW42" s="20"/>
      <c r="BX42" s="20"/>
      <c r="BY42" s="20"/>
      <c r="BZ42" s="20"/>
      <c r="CA42" s="20"/>
      <c r="CB42" s="20"/>
      <c r="CC42" s="20"/>
      <c r="CD42" s="20"/>
      <c r="CE42" s="20"/>
      <c r="CF42" s="20"/>
      <c r="CG42" s="20">
        <v>30047</v>
      </c>
      <c r="CH42" s="20" t="s">
        <v>379</v>
      </c>
      <c r="CI42" s="20">
        <v>900</v>
      </c>
      <c r="CJ42" s="20">
        <v>80</v>
      </c>
      <c r="CK42" s="20" t="s">
        <v>380</v>
      </c>
      <c r="CL42" s="20">
        <v>1</v>
      </c>
      <c r="CM42" s="20">
        <v>0</v>
      </c>
      <c r="CN42" s="20">
        <v>1</v>
      </c>
      <c r="CO42" s="20">
        <v>400</v>
      </c>
      <c r="CP42" s="20">
        <v>65</v>
      </c>
      <c r="CQ42" s="20">
        <v>0</v>
      </c>
      <c r="CR42" s="20">
        <v>-1</v>
      </c>
      <c r="CS42" s="20">
        <v>10040105</v>
      </c>
      <c r="CT42" s="20">
        <v>0</v>
      </c>
      <c r="CU42" s="20">
        <v>0</v>
      </c>
      <c r="CV42" s="20">
        <v>0</v>
      </c>
      <c r="CW42" s="20" t="s">
        <v>358</v>
      </c>
      <c r="CX42" s="20"/>
      <c r="DA42" s="20"/>
      <c r="DB42" s="20"/>
      <c r="DC42" s="20"/>
      <c r="DD42" s="20"/>
      <c r="DE42" s="20"/>
      <c r="DF42" s="20"/>
      <c r="DG42" s="20"/>
      <c r="DH42" s="20"/>
      <c r="DI42" s="20"/>
      <c r="DJ42" s="20"/>
      <c r="DK42" s="20"/>
      <c r="DL42" s="20"/>
      <c r="DM42" s="20"/>
      <c r="DN42" s="20"/>
      <c r="DO42" s="20"/>
      <c r="DP42" s="20"/>
      <c r="DQ42" s="20"/>
      <c r="DR42" s="20"/>
      <c r="DS42" s="20"/>
      <c r="DT42" s="20"/>
      <c r="DU42" s="20"/>
      <c r="DV42" s="20"/>
      <c r="DW42" s="20"/>
      <c r="DX42" s="20"/>
      <c r="DY42" s="20"/>
      <c r="DZ42" s="20"/>
      <c r="EA42" s="20"/>
      <c r="EB42" s="20"/>
      <c r="EC42" s="20"/>
      <c r="ED42" s="20"/>
      <c r="EE42" s="20"/>
      <c r="EF42" s="20"/>
      <c r="EG42" s="20"/>
      <c r="EH42" s="20"/>
      <c r="EI42" s="20"/>
      <c r="EJ42" s="20"/>
      <c r="EK42" s="20"/>
      <c r="EL42" s="20"/>
      <c r="EM42" s="20"/>
      <c r="EN42" s="20"/>
      <c r="EO42" s="20"/>
      <c r="EP42" s="20"/>
      <c r="EQ42" s="20"/>
      <c r="ER42" s="20"/>
      <c r="ES42" s="20"/>
      <c r="ET42" s="20"/>
      <c r="EU42" s="20"/>
      <c r="EV42" s="20"/>
      <c r="EW42" s="20"/>
      <c r="EX42"/>
      <c r="EY42"/>
      <c r="EZ42" s="20"/>
      <c r="FA42" s="20"/>
      <c r="FB42" s="20"/>
      <c r="FC42" s="20"/>
      <c r="FD42" s="20"/>
      <c r="FE42" s="20"/>
      <c r="FF42" s="20"/>
      <c r="FG42" s="20"/>
      <c r="FH42" s="20"/>
      <c r="FI42" s="20"/>
      <c r="FJ42" s="20"/>
      <c r="FK42" s="20"/>
      <c r="FL42" s="20"/>
      <c r="FM42" s="20"/>
      <c r="FN42" s="20"/>
      <c r="FO42" s="20"/>
      <c r="FP42" s="20"/>
      <c r="FQ42" s="20"/>
      <c r="FR42" s="20"/>
      <c r="FS42" s="20"/>
      <c r="FT42" s="20"/>
      <c r="FU42" s="20"/>
      <c r="FV42" s="20"/>
      <c r="FW42" s="20"/>
      <c r="FX42" s="20"/>
      <c r="FY42" s="20"/>
      <c r="FZ42" s="20"/>
      <c r="GA42" s="20"/>
      <c r="GB42" s="20"/>
      <c r="GC42" s="20"/>
      <c r="GD42" s="20"/>
      <c r="GE42" s="20"/>
      <c r="GF42" s="20"/>
      <c r="GG42" s="20"/>
      <c r="GH42" s="20"/>
      <c r="GI42" s="20"/>
      <c r="GJ42" s="20"/>
      <c r="GK42" s="20"/>
      <c r="GL42" s="20"/>
      <c r="GM42" s="20"/>
      <c r="GN42" s="20"/>
      <c r="GO42" s="20"/>
      <c r="GP42" s="20"/>
      <c r="GQ42" s="20"/>
      <c r="GR42" s="20"/>
      <c r="GS42" s="20"/>
      <c r="GT42" s="20"/>
      <c r="GU42" s="20"/>
      <c r="GV42" s="20"/>
      <c r="GW42"/>
      <c r="GX42"/>
      <c r="GY42" s="20">
        <v>200</v>
      </c>
      <c r="GZ42" s="20">
        <v>400</v>
      </c>
      <c r="HA42" s="20" t="s">
        <v>362</v>
      </c>
      <c r="HB42" s="20">
        <v>0</v>
      </c>
      <c r="HC42" s="20">
        <v>0</v>
      </c>
      <c r="HD42" s="20" t="s">
        <v>373</v>
      </c>
      <c r="HE42" s="20" t="b">
        <v>1</v>
      </c>
      <c r="HF42" s="20">
        <v>3500</v>
      </c>
      <c r="HG42" s="20" t="b">
        <v>0</v>
      </c>
      <c r="HH42" s="20">
        <v>0</v>
      </c>
      <c r="HI42" s="20">
        <v>0</v>
      </c>
      <c r="HJ42" s="20">
        <v>0</v>
      </c>
      <c r="HK42" s="20">
        <v>0</v>
      </c>
      <c r="HL42" s="20" t="b">
        <v>0</v>
      </c>
      <c r="HM42" s="20">
        <v>0</v>
      </c>
      <c r="HN42" s="20">
        <v>10001</v>
      </c>
      <c r="HO42" s="20" t="s">
        <v>374</v>
      </c>
      <c r="HP42" s="20" t="s">
        <v>363</v>
      </c>
      <c r="HQ42" s="20">
        <v>0</v>
      </c>
      <c r="HR42" s="20">
        <v>0</v>
      </c>
      <c r="HS42" s="20">
        <v>0</v>
      </c>
      <c r="HT42" s="20">
        <v>0</v>
      </c>
      <c r="HU42" s="20" t="b">
        <v>0</v>
      </c>
      <c r="HZ42"/>
    </row>
    <row r="43" ht="30" customHeight="1" spans="1:234">
      <c r="A43"/>
      <c r="B43" s="34">
        <f>10000000+INDEX(编号表!$B:$B,MATCH(D43,编号表!$A:$A,0))*10000+J43</f>
        <v>10040007</v>
      </c>
      <c r="C43" s="20" t="s">
        <v>381</v>
      </c>
      <c r="D43" s="20" t="s">
        <v>381</v>
      </c>
      <c r="E43" s="20" t="s">
        <v>350</v>
      </c>
      <c r="F43" s="39" t="s">
        <v>367</v>
      </c>
      <c r="G43" s="20" t="s">
        <v>368</v>
      </c>
      <c r="H43" s="20" t="b">
        <v>0</v>
      </c>
      <c r="I43" s="20" t="b">
        <v>0</v>
      </c>
      <c r="J43" s="20">
        <v>7</v>
      </c>
      <c r="K43" s="20" t="str">
        <f t="shared" si="0"/>
        <v>100400</v>
      </c>
      <c r="L43" s="20" t="s">
        <v>353</v>
      </c>
      <c r="M43" s="20">
        <v>10040006</v>
      </c>
      <c r="N43" s="20">
        <v>10040008</v>
      </c>
      <c r="O43" s="20" t="s">
        <v>382</v>
      </c>
      <c r="P43" s="20">
        <v>10202003</v>
      </c>
      <c r="Q43" s="20">
        <v>0</v>
      </c>
      <c r="R43" s="20">
        <v>3</v>
      </c>
      <c r="S43" s="20">
        <v>35</v>
      </c>
      <c r="T43" s="20">
        <v>10203065</v>
      </c>
      <c r="U43" s="20">
        <v>100</v>
      </c>
      <c r="V43" s="20" t="s">
        <v>370</v>
      </c>
      <c r="W43" s="20">
        <v>220</v>
      </c>
      <c r="X43" s="20">
        <v>0</v>
      </c>
      <c r="Y43" s="20" t="s">
        <v>371</v>
      </c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 t="s">
        <v>359</v>
      </c>
      <c r="BA43" s="20">
        <v>11700</v>
      </c>
      <c r="BB43" s="20" t="s">
        <v>378</v>
      </c>
      <c r="BC43" s="20" t="s">
        <v>357</v>
      </c>
      <c r="BD43" s="20">
        <v>10000</v>
      </c>
      <c r="BE43" s="20">
        <v>0</v>
      </c>
      <c r="BF43" s="20" t="s">
        <v>361</v>
      </c>
      <c r="BG43" s="20">
        <v>0</v>
      </c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  <c r="CF43" s="20"/>
      <c r="CG43" s="20">
        <v>30047</v>
      </c>
      <c r="CH43" s="20" t="s">
        <v>379</v>
      </c>
      <c r="CI43" s="20">
        <v>900</v>
      </c>
      <c r="CJ43" s="20">
        <v>80</v>
      </c>
      <c r="CK43" s="20" t="s">
        <v>380</v>
      </c>
      <c r="CL43" s="20">
        <v>1</v>
      </c>
      <c r="CM43" s="20">
        <v>0</v>
      </c>
      <c r="CN43" s="20">
        <v>1</v>
      </c>
      <c r="CO43" s="20">
        <v>400</v>
      </c>
      <c r="CP43" s="20">
        <v>65</v>
      </c>
      <c r="CQ43" s="20">
        <v>0</v>
      </c>
      <c r="CR43" s="20">
        <v>-1</v>
      </c>
      <c r="CS43" s="20">
        <v>10040106</v>
      </c>
      <c r="CT43" s="20">
        <v>0</v>
      </c>
      <c r="CU43" s="20">
        <v>0</v>
      </c>
      <c r="CV43" s="20">
        <v>0</v>
      </c>
      <c r="CW43" s="20" t="s">
        <v>358</v>
      </c>
      <c r="CX43" s="20"/>
      <c r="DA43" s="20"/>
      <c r="DB43" s="20"/>
      <c r="DC43" s="20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20"/>
      <c r="EG43" s="20"/>
      <c r="EH43" s="20"/>
      <c r="EI43" s="20"/>
      <c r="EJ43" s="20"/>
      <c r="EK43" s="20"/>
      <c r="EL43" s="20"/>
      <c r="EM43" s="20"/>
      <c r="EN43" s="20"/>
      <c r="EO43" s="20"/>
      <c r="EP43" s="20"/>
      <c r="EQ43" s="20"/>
      <c r="ER43" s="20"/>
      <c r="ES43" s="20"/>
      <c r="ET43" s="20"/>
      <c r="EU43" s="20"/>
      <c r="EV43" s="20"/>
      <c r="EW43" s="20"/>
      <c r="EX43"/>
      <c r="EY43"/>
      <c r="EZ43" s="20"/>
      <c r="FA43" s="20"/>
      <c r="FB43" s="20"/>
      <c r="FC43" s="20"/>
      <c r="FD43" s="20"/>
      <c r="FE43" s="20"/>
      <c r="FF43" s="20"/>
      <c r="FG43" s="20"/>
      <c r="FH43" s="20"/>
      <c r="FI43" s="20"/>
      <c r="FJ43" s="20"/>
      <c r="FK43" s="20"/>
      <c r="FL43" s="20"/>
      <c r="FM43" s="20"/>
      <c r="FN43" s="20"/>
      <c r="FO43" s="20"/>
      <c r="FP43" s="20"/>
      <c r="FQ43" s="20"/>
      <c r="FR43" s="20"/>
      <c r="FS43" s="20"/>
      <c r="FT43" s="20"/>
      <c r="FU43" s="20"/>
      <c r="FV43" s="20"/>
      <c r="FW43" s="20"/>
      <c r="FX43" s="20"/>
      <c r="FY43" s="20"/>
      <c r="FZ43" s="20"/>
      <c r="GA43" s="20"/>
      <c r="GB43" s="20"/>
      <c r="GC43" s="20"/>
      <c r="GD43" s="20"/>
      <c r="GE43" s="20"/>
      <c r="GF43" s="20"/>
      <c r="GG43" s="20"/>
      <c r="GH43" s="20"/>
      <c r="GI43" s="20"/>
      <c r="GJ43" s="20"/>
      <c r="GK43" s="20"/>
      <c r="GL43" s="20"/>
      <c r="GM43" s="20"/>
      <c r="GN43" s="20"/>
      <c r="GO43" s="20"/>
      <c r="GP43" s="20"/>
      <c r="GQ43" s="20"/>
      <c r="GR43" s="20"/>
      <c r="GS43" s="20"/>
      <c r="GT43" s="20"/>
      <c r="GU43" s="20"/>
      <c r="GV43" s="20"/>
      <c r="GW43"/>
      <c r="GX43"/>
      <c r="GY43" s="20">
        <v>200</v>
      </c>
      <c r="GZ43" s="20">
        <v>400</v>
      </c>
      <c r="HA43" s="20" t="s">
        <v>362</v>
      </c>
      <c r="HB43" s="20">
        <v>0</v>
      </c>
      <c r="HC43" s="20">
        <v>0</v>
      </c>
      <c r="HD43" s="20" t="s">
        <v>373</v>
      </c>
      <c r="HE43" s="20" t="b">
        <v>1</v>
      </c>
      <c r="HF43" s="20">
        <v>3500</v>
      </c>
      <c r="HG43" s="20" t="b">
        <v>0</v>
      </c>
      <c r="HH43" s="20">
        <v>0</v>
      </c>
      <c r="HI43" s="20">
        <v>0</v>
      </c>
      <c r="HJ43" s="20">
        <v>0</v>
      </c>
      <c r="HK43" s="20">
        <v>0</v>
      </c>
      <c r="HL43" s="20" t="b">
        <v>0</v>
      </c>
      <c r="HM43" s="20">
        <v>0</v>
      </c>
      <c r="HN43" s="20">
        <v>10001</v>
      </c>
      <c r="HO43" s="20" t="s">
        <v>374</v>
      </c>
      <c r="HP43" s="20" t="s">
        <v>363</v>
      </c>
      <c r="HQ43" s="20">
        <v>0</v>
      </c>
      <c r="HR43" s="20">
        <v>0</v>
      </c>
      <c r="HS43" s="20">
        <v>0</v>
      </c>
      <c r="HT43" s="20">
        <v>0</v>
      </c>
      <c r="HU43" s="20" t="b">
        <v>0</v>
      </c>
      <c r="HZ43"/>
    </row>
    <row r="44" ht="30" customHeight="1" spans="1:234">
      <c r="A44"/>
      <c r="B44" s="34">
        <f>10000000+INDEX(编号表!$B:$B,MATCH(D44,编号表!$A:$A,0))*10000+J44</f>
        <v>10040008</v>
      </c>
      <c r="C44" s="20" t="s">
        <v>381</v>
      </c>
      <c r="D44" s="20" t="s">
        <v>381</v>
      </c>
      <c r="E44" s="20" t="s">
        <v>350</v>
      </c>
      <c r="F44" s="39" t="s">
        <v>367</v>
      </c>
      <c r="G44" s="20" t="s">
        <v>368</v>
      </c>
      <c r="H44" s="20" t="b">
        <v>0</v>
      </c>
      <c r="I44" s="20" t="b">
        <v>0</v>
      </c>
      <c r="J44" s="20">
        <v>8</v>
      </c>
      <c r="K44" s="20" t="str">
        <f t="shared" si="0"/>
        <v>100400</v>
      </c>
      <c r="L44" s="20" t="s">
        <v>353</v>
      </c>
      <c r="M44" s="20">
        <v>10040007</v>
      </c>
      <c r="N44" s="20">
        <v>10040009</v>
      </c>
      <c r="O44" s="20" t="s">
        <v>382</v>
      </c>
      <c r="P44" s="20">
        <v>10202003</v>
      </c>
      <c r="Q44" s="20">
        <v>0</v>
      </c>
      <c r="R44" s="20">
        <v>3</v>
      </c>
      <c r="S44" s="20">
        <v>35</v>
      </c>
      <c r="T44" s="20">
        <v>10203066</v>
      </c>
      <c r="U44" s="20">
        <v>100</v>
      </c>
      <c r="V44" s="20" t="s">
        <v>370</v>
      </c>
      <c r="W44" s="20">
        <v>220</v>
      </c>
      <c r="X44" s="20">
        <v>0</v>
      </c>
      <c r="Y44" s="20" t="s">
        <v>371</v>
      </c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 t="s">
        <v>359</v>
      </c>
      <c r="BA44" s="20">
        <v>11800</v>
      </c>
      <c r="BB44" s="20" t="s">
        <v>378</v>
      </c>
      <c r="BC44" s="20" t="s">
        <v>357</v>
      </c>
      <c r="BD44" s="20">
        <v>10000</v>
      </c>
      <c r="BE44" s="20">
        <v>0</v>
      </c>
      <c r="BF44" s="20" t="s">
        <v>361</v>
      </c>
      <c r="BG44" s="20">
        <v>0</v>
      </c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>
        <v>30047</v>
      </c>
      <c r="CH44" s="20" t="s">
        <v>379</v>
      </c>
      <c r="CI44" s="20">
        <v>900</v>
      </c>
      <c r="CJ44" s="20">
        <v>80</v>
      </c>
      <c r="CK44" s="20" t="s">
        <v>380</v>
      </c>
      <c r="CL44" s="20">
        <v>1</v>
      </c>
      <c r="CM44" s="20">
        <v>0</v>
      </c>
      <c r="CN44" s="20">
        <v>1</v>
      </c>
      <c r="CO44" s="20">
        <v>400</v>
      </c>
      <c r="CP44" s="20">
        <v>65</v>
      </c>
      <c r="CQ44" s="20">
        <v>0</v>
      </c>
      <c r="CR44" s="20">
        <v>-1</v>
      </c>
      <c r="CS44" s="20">
        <v>10040107</v>
      </c>
      <c r="CT44" s="20">
        <v>0</v>
      </c>
      <c r="CU44" s="20">
        <v>0</v>
      </c>
      <c r="CV44" s="20">
        <v>0</v>
      </c>
      <c r="CW44" s="20" t="s">
        <v>358</v>
      </c>
      <c r="CX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20"/>
      <c r="EG44" s="20"/>
      <c r="EH44" s="20"/>
      <c r="EI44" s="20"/>
      <c r="EJ44" s="20"/>
      <c r="EK44" s="20"/>
      <c r="EL44" s="20"/>
      <c r="EM44" s="20"/>
      <c r="EN44" s="20"/>
      <c r="EO44" s="20"/>
      <c r="EP44" s="20"/>
      <c r="EQ44" s="20"/>
      <c r="ER44" s="20"/>
      <c r="ES44" s="20"/>
      <c r="ET44" s="20"/>
      <c r="EU44" s="20"/>
      <c r="EV44" s="20"/>
      <c r="EW44" s="20"/>
      <c r="EX44"/>
      <c r="EY44"/>
      <c r="EZ44" s="20"/>
      <c r="FA44" s="20"/>
      <c r="FB44" s="20"/>
      <c r="FC44" s="20"/>
      <c r="FD44" s="20"/>
      <c r="FE44" s="20"/>
      <c r="FF44" s="20"/>
      <c r="FG44" s="20"/>
      <c r="FH44" s="20"/>
      <c r="FI44" s="20"/>
      <c r="FJ44" s="20"/>
      <c r="FK44" s="20"/>
      <c r="FL44" s="20"/>
      <c r="FM44" s="20"/>
      <c r="FN44" s="20"/>
      <c r="FO44" s="20"/>
      <c r="FP44" s="20"/>
      <c r="FQ44" s="20"/>
      <c r="FR44" s="20"/>
      <c r="FS44" s="20"/>
      <c r="FT44" s="20"/>
      <c r="FU44" s="20"/>
      <c r="FV44" s="20"/>
      <c r="FW44" s="20"/>
      <c r="FX44" s="20"/>
      <c r="FY44" s="20"/>
      <c r="FZ44" s="20"/>
      <c r="GA44" s="20"/>
      <c r="GB44" s="20"/>
      <c r="GC44" s="20"/>
      <c r="GD44" s="20"/>
      <c r="GE44" s="20"/>
      <c r="GF44" s="20"/>
      <c r="GG44" s="20"/>
      <c r="GH44" s="20"/>
      <c r="GI44" s="20"/>
      <c r="GJ44" s="20"/>
      <c r="GK44" s="20"/>
      <c r="GL44" s="20"/>
      <c r="GM44" s="20"/>
      <c r="GN44" s="20"/>
      <c r="GO44" s="20"/>
      <c r="GP44" s="20"/>
      <c r="GQ44" s="20"/>
      <c r="GR44" s="20"/>
      <c r="GS44" s="20"/>
      <c r="GT44" s="20"/>
      <c r="GU44" s="20"/>
      <c r="GV44" s="20"/>
      <c r="GW44"/>
      <c r="GX44"/>
      <c r="GY44" s="20">
        <v>200</v>
      </c>
      <c r="GZ44" s="20">
        <v>400</v>
      </c>
      <c r="HA44" s="20" t="s">
        <v>362</v>
      </c>
      <c r="HB44" s="20">
        <v>0</v>
      </c>
      <c r="HC44" s="20">
        <v>0</v>
      </c>
      <c r="HD44" s="20" t="s">
        <v>373</v>
      </c>
      <c r="HE44" s="20" t="b">
        <v>1</v>
      </c>
      <c r="HF44" s="20">
        <v>3500</v>
      </c>
      <c r="HG44" s="20" t="b">
        <v>0</v>
      </c>
      <c r="HH44" s="20">
        <v>0</v>
      </c>
      <c r="HI44" s="20">
        <v>0</v>
      </c>
      <c r="HJ44" s="20">
        <v>0</v>
      </c>
      <c r="HK44" s="20">
        <v>0</v>
      </c>
      <c r="HL44" s="20" t="b">
        <v>0</v>
      </c>
      <c r="HM44" s="20">
        <v>0</v>
      </c>
      <c r="HN44" s="20">
        <v>10001</v>
      </c>
      <c r="HO44" s="20" t="s">
        <v>374</v>
      </c>
      <c r="HP44" s="20" t="s">
        <v>363</v>
      </c>
      <c r="HQ44" s="20">
        <v>0</v>
      </c>
      <c r="HR44" s="20">
        <v>0</v>
      </c>
      <c r="HS44" s="20">
        <v>0</v>
      </c>
      <c r="HT44" s="20">
        <v>0</v>
      </c>
      <c r="HU44" s="20" t="b">
        <v>0</v>
      </c>
      <c r="HZ44"/>
    </row>
    <row r="45" ht="30" customHeight="1" spans="1:234">
      <c r="A45"/>
      <c r="B45" s="34">
        <f>10000000+INDEX(编号表!$B:$B,MATCH(D45,编号表!$A:$A,0))*10000+J45</f>
        <v>10040009</v>
      </c>
      <c r="C45" s="20" t="s">
        <v>381</v>
      </c>
      <c r="D45" s="20" t="s">
        <v>381</v>
      </c>
      <c r="E45" s="20" t="s">
        <v>350</v>
      </c>
      <c r="F45" s="39" t="s">
        <v>367</v>
      </c>
      <c r="G45" s="20" t="s">
        <v>368</v>
      </c>
      <c r="H45" s="20" t="b">
        <v>0</v>
      </c>
      <c r="I45" s="20" t="b">
        <v>0</v>
      </c>
      <c r="J45" s="20">
        <v>9</v>
      </c>
      <c r="K45" s="20" t="str">
        <f t="shared" si="0"/>
        <v>100400</v>
      </c>
      <c r="L45" s="20" t="s">
        <v>353</v>
      </c>
      <c r="M45" s="20">
        <v>10040008</v>
      </c>
      <c r="N45" s="20">
        <v>10040010</v>
      </c>
      <c r="O45" s="20" t="s">
        <v>382</v>
      </c>
      <c r="P45" s="20">
        <v>10202003</v>
      </c>
      <c r="Q45" s="20">
        <v>0</v>
      </c>
      <c r="R45" s="20">
        <v>3</v>
      </c>
      <c r="S45" s="20">
        <v>40</v>
      </c>
      <c r="T45" s="20">
        <v>10204067</v>
      </c>
      <c r="U45" s="20">
        <v>100</v>
      </c>
      <c r="V45" s="20" t="s">
        <v>370</v>
      </c>
      <c r="W45" s="20">
        <v>220</v>
      </c>
      <c r="X45" s="20">
        <v>0</v>
      </c>
      <c r="Y45" s="20" t="s">
        <v>371</v>
      </c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 t="s">
        <v>359</v>
      </c>
      <c r="BA45" s="20">
        <v>11900</v>
      </c>
      <c r="BB45" s="20" t="s">
        <v>378</v>
      </c>
      <c r="BC45" s="20" t="s">
        <v>357</v>
      </c>
      <c r="BD45" s="20">
        <v>10000</v>
      </c>
      <c r="BE45" s="20">
        <v>0</v>
      </c>
      <c r="BF45" s="20" t="s">
        <v>361</v>
      </c>
      <c r="BG45" s="20">
        <v>0</v>
      </c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  <c r="CF45" s="20"/>
      <c r="CG45" s="20">
        <v>30047</v>
      </c>
      <c r="CH45" s="20" t="s">
        <v>379</v>
      </c>
      <c r="CI45" s="20">
        <v>900</v>
      </c>
      <c r="CJ45" s="20">
        <v>80</v>
      </c>
      <c r="CK45" s="20" t="s">
        <v>380</v>
      </c>
      <c r="CL45" s="20">
        <v>1</v>
      </c>
      <c r="CM45" s="20">
        <v>0</v>
      </c>
      <c r="CN45" s="20">
        <v>1</v>
      </c>
      <c r="CO45" s="20">
        <v>400</v>
      </c>
      <c r="CP45" s="20">
        <v>65</v>
      </c>
      <c r="CQ45" s="20">
        <v>0</v>
      </c>
      <c r="CR45" s="20">
        <v>-1</v>
      </c>
      <c r="CS45" s="20">
        <v>10040108</v>
      </c>
      <c r="CT45" s="20">
        <v>0</v>
      </c>
      <c r="CU45" s="20">
        <v>0</v>
      </c>
      <c r="CV45" s="20">
        <v>0</v>
      </c>
      <c r="CW45" s="20" t="s">
        <v>358</v>
      </c>
      <c r="CX45" s="20"/>
      <c r="DA45" s="20"/>
      <c r="DB45" s="20"/>
      <c r="DC45" s="20"/>
      <c r="DD45" s="20"/>
      <c r="DE45" s="20"/>
      <c r="DF45" s="20"/>
      <c r="DG45" s="20"/>
      <c r="DH45" s="20"/>
      <c r="DI45" s="20"/>
      <c r="DJ45" s="20"/>
      <c r="DK45" s="20"/>
      <c r="DL45" s="20"/>
      <c r="DM45" s="20"/>
      <c r="DN45" s="20"/>
      <c r="DO45" s="20"/>
      <c r="DP45" s="20"/>
      <c r="DQ45" s="20"/>
      <c r="DR45" s="20"/>
      <c r="DS45" s="20"/>
      <c r="DT45" s="20"/>
      <c r="DU45" s="20"/>
      <c r="DV45" s="20"/>
      <c r="DW45" s="20"/>
      <c r="DX45" s="20"/>
      <c r="DY45" s="20"/>
      <c r="DZ45" s="20"/>
      <c r="EA45" s="20"/>
      <c r="EB45" s="20"/>
      <c r="EC45" s="20"/>
      <c r="ED45" s="20"/>
      <c r="EE45" s="20"/>
      <c r="EF45" s="20"/>
      <c r="EG45" s="20"/>
      <c r="EH45" s="20"/>
      <c r="EI45" s="20"/>
      <c r="EJ45" s="20"/>
      <c r="EK45" s="20"/>
      <c r="EL45" s="20"/>
      <c r="EM45" s="20"/>
      <c r="EN45" s="20"/>
      <c r="EO45" s="20"/>
      <c r="EP45" s="20"/>
      <c r="EQ45" s="20"/>
      <c r="ER45" s="20"/>
      <c r="ES45" s="20"/>
      <c r="ET45" s="20"/>
      <c r="EU45" s="20"/>
      <c r="EV45" s="20"/>
      <c r="EW45" s="20"/>
      <c r="EX45"/>
      <c r="EY45"/>
      <c r="EZ45" s="20"/>
      <c r="FA45" s="20"/>
      <c r="FB45" s="20"/>
      <c r="FC45" s="20"/>
      <c r="FD45" s="20"/>
      <c r="FE45" s="20"/>
      <c r="FF45" s="20"/>
      <c r="FG45" s="20"/>
      <c r="FH45" s="20"/>
      <c r="FI45" s="20"/>
      <c r="FJ45" s="20"/>
      <c r="FK45" s="20"/>
      <c r="FL45" s="20"/>
      <c r="FM45" s="20"/>
      <c r="FN45" s="20"/>
      <c r="FO45" s="20"/>
      <c r="FP45" s="20"/>
      <c r="FQ45" s="20"/>
      <c r="FR45" s="20"/>
      <c r="FS45" s="20"/>
      <c r="FT45" s="20"/>
      <c r="FU45" s="20"/>
      <c r="FV45" s="20"/>
      <c r="FW45" s="20"/>
      <c r="FX45" s="20"/>
      <c r="FY45" s="20"/>
      <c r="FZ45" s="20"/>
      <c r="GA45" s="20"/>
      <c r="GB45" s="20"/>
      <c r="GC45" s="20"/>
      <c r="GD45" s="20"/>
      <c r="GE45" s="20"/>
      <c r="GF45" s="20"/>
      <c r="GG45" s="20"/>
      <c r="GH45" s="20"/>
      <c r="GI45" s="20"/>
      <c r="GJ45" s="20"/>
      <c r="GK45" s="20"/>
      <c r="GL45" s="20"/>
      <c r="GM45" s="20"/>
      <c r="GN45" s="20"/>
      <c r="GO45" s="20"/>
      <c r="GP45" s="20"/>
      <c r="GQ45" s="20"/>
      <c r="GR45" s="20"/>
      <c r="GS45" s="20"/>
      <c r="GT45" s="20"/>
      <c r="GU45" s="20"/>
      <c r="GV45" s="20"/>
      <c r="GW45"/>
      <c r="GX45"/>
      <c r="GY45" s="20">
        <v>200</v>
      </c>
      <c r="GZ45" s="20">
        <v>400</v>
      </c>
      <c r="HA45" s="20" t="s">
        <v>362</v>
      </c>
      <c r="HB45" s="20">
        <v>0</v>
      </c>
      <c r="HC45" s="20">
        <v>0</v>
      </c>
      <c r="HD45" s="20" t="s">
        <v>373</v>
      </c>
      <c r="HE45" s="20" t="b">
        <v>1</v>
      </c>
      <c r="HF45" s="20">
        <v>3500</v>
      </c>
      <c r="HG45" s="20" t="b">
        <v>0</v>
      </c>
      <c r="HH45" s="20">
        <v>0</v>
      </c>
      <c r="HI45" s="20">
        <v>0</v>
      </c>
      <c r="HJ45" s="20">
        <v>0</v>
      </c>
      <c r="HK45" s="20">
        <v>0</v>
      </c>
      <c r="HL45" s="20" t="b">
        <v>0</v>
      </c>
      <c r="HM45" s="20">
        <v>0</v>
      </c>
      <c r="HN45" s="20">
        <v>10001</v>
      </c>
      <c r="HO45" s="20" t="s">
        <v>374</v>
      </c>
      <c r="HP45" s="20" t="s">
        <v>363</v>
      </c>
      <c r="HQ45" s="20">
        <v>0</v>
      </c>
      <c r="HR45" s="20">
        <v>0</v>
      </c>
      <c r="HS45" s="20">
        <v>0</v>
      </c>
      <c r="HT45" s="20">
        <v>0</v>
      </c>
      <c r="HU45" s="20" t="b">
        <v>0</v>
      </c>
      <c r="HZ45"/>
    </row>
    <row r="46" ht="30" customHeight="1" spans="1:234">
      <c r="A46"/>
      <c r="B46" s="34">
        <f>10000000+INDEX(编号表!$B:$B,MATCH(D46,编号表!$A:$A,0))*10000+J46</f>
        <v>10040010</v>
      </c>
      <c r="C46" s="20" t="s">
        <v>381</v>
      </c>
      <c r="D46" s="20" t="s">
        <v>381</v>
      </c>
      <c r="E46" s="20" t="s">
        <v>350</v>
      </c>
      <c r="F46" s="39" t="s">
        <v>375</v>
      </c>
      <c r="G46" s="20" t="s">
        <v>368</v>
      </c>
      <c r="H46" s="20" t="b">
        <v>0</v>
      </c>
      <c r="I46" s="20" t="b">
        <v>0</v>
      </c>
      <c r="J46" s="20">
        <v>10</v>
      </c>
      <c r="K46" s="20" t="str">
        <f t="shared" si="0"/>
        <v>100400</v>
      </c>
      <c r="L46" s="20" t="s">
        <v>353</v>
      </c>
      <c r="M46" s="20">
        <v>10040009</v>
      </c>
      <c r="N46" s="20">
        <v>0</v>
      </c>
      <c r="O46" s="20" t="s">
        <v>382</v>
      </c>
      <c r="P46" s="20">
        <v>10202003</v>
      </c>
      <c r="Q46" s="20">
        <v>0</v>
      </c>
      <c r="R46" s="20">
        <v>3</v>
      </c>
      <c r="S46" s="20">
        <v>40</v>
      </c>
      <c r="T46" s="20">
        <v>0</v>
      </c>
      <c r="U46" s="20">
        <v>0</v>
      </c>
      <c r="V46" s="20" t="s">
        <v>370</v>
      </c>
      <c r="W46" s="20">
        <v>220</v>
      </c>
      <c r="X46" s="20">
        <v>0</v>
      </c>
      <c r="Y46" s="20" t="s">
        <v>371</v>
      </c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 t="s">
        <v>359</v>
      </c>
      <c r="BA46" s="20">
        <v>12000</v>
      </c>
      <c r="BB46" s="20" t="s">
        <v>378</v>
      </c>
      <c r="BC46" s="20" t="s">
        <v>357</v>
      </c>
      <c r="BD46" s="20">
        <v>10000</v>
      </c>
      <c r="BE46" s="20">
        <v>0</v>
      </c>
      <c r="BF46" s="20" t="s">
        <v>361</v>
      </c>
      <c r="BG46" s="20">
        <v>0</v>
      </c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>
        <v>30047</v>
      </c>
      <c r="CH46" s="20" t="s">
        <v>379</v>
      </c>
      <c r="CI46" s="20">
        <v>900</v>
      </c>
      <c r="CJ46" s="20">
        <v>80</v>
      </c>
      <c r="CK46" s="20" t="s">
        <v>380</v>
      </c>
      <c r="CL46" s="20">
        <v>1</v>
      </c>
      <c r="CM46" s="20">
        <v>0</v>
      </c>
      <c r="CN46" s="20">
        <v>1</v>
      </c>
      <c r="CO46" s="20">
        <v>400</v>
      </c>
      <c r="CP46" s="20">
        <v>65</v>
      </c>
      <c r="CQ46" s="20">
        <v>0</v>
      </c>
      <c r="CR46" s="20">
        <v>-1</v>
      </c>
      <c r="CS46" s="20">
        <v>10040109</v>
      </c>
      <c r="CT46" s="20">
        <v>0</v>
      </c>
      <c r="CU46" s="20">
        <v>0</v>
      </c>
      <c r="CV46" s="20">
        <v>0</v>
      </c>
      <c r="CW46" s="20" t="s">
        <v>358</v>
      </c>
      <c r="CX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/>
      <c r="EY46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/>
      <c r="GX46"/>
      <c r="GY46" s="20">
        <v>200</v>
      </c>
      <c r="GZ46" s="20">
        <v>400</v>
      </c>
      <c r="HA46" s="20" t="s">
        <v>362</v>
      </c>
      <c r="HB46" s="20">
        <v>0</v>
      </c>
      <c r="HC46" s="20">
        <v>0</v>
      </c>
      <c r="HD46" s="20" t="s">
        <v>373</v>
      </c>
      <c r="HE46" s="20" t="b">
        <v>1</v>
      </c>
      <c r="HF46" s="20">
        <v>3500</v>
      </c>
      <c r="HG46" s="20" t="b">
        <v>0</v>
      </c>
      <c r="HH46" s="20">
        <v>0</v>
      </c>
      <c r="HI46" s="20">
        <v>0</v>
      </c>
      <c r="HJ46" s="20">
        <v>0</v>
      </c>
      <c r="HK46" s="20">
        <v>0</v>
      </c>
      <c r="HL46" s="20" t="b">
        <v>0</v>
      </c>
      <c r="HM46" s="20">
        <v>0</v>
      </c>
      <c r="HN46" s="20">
        <v>10001</v>
      </c>
      <c r="HO46" s="20" t="s">
        <v>374</v>
      </c>
      <c r="HP46" s="20" t="s">
        <v>363</v>
      </c>
      <c r="HQ46" s="20">
        <v>0</v>
      </c>
      <c r="HR46" s="20">
        <v>0</v>
      </c>
      <c r="HS46" s="20">
        <v>0</v>
      </c>
      <c r="HT46" s="20">
        <v>0</v>
      </c>
      <c r="HU46" s="20" t="b">
        <v>0</v>
      </c>
      <c r="HZ46"/>
    </row>
    <row r="47" ht="30" customHeight="1" spans="1:234">
      <c r="A47"/>
      <c r="B47" s="34">
        <f>10000000+INDEX(编号表!$B:$B,MATCH(D47,编号表!$A:$A,0))*10000+J47</f>
        <v>10050001</v>
      </c>
      <c r="C47" s="20" t="s">
        <v>383</v>
      </c>
      <c r="D47" s="20" t="s">
        <v>383</v>
      </c>
      <c r="E47" s="20" t="s">
        <v>350</v>
      </c>
      <c r="F47" s="39" t="s">
        <v>384</v>
      </c>
      <c r="G47" s="20" t="s">
        <v>385</v>
      </c>
      <c r="H47" s="20" t="b">
        <v>0</v>
      </c>
      <c r="I47" s="20" t="b">
        <v>0</v>
      </c>
      <c r="J47" s="20">
        <v>1</v>
      </c>
      <c r="K47" s="20" t="str">
        <f t="shared" si="0"/>
        <v>100500</v>
      </c>
      <c r="L47" s="20" t="s">
        <v>353</v>
      </c>
      <c r="M47" s="20">
        <v>0</v>
      </c>
      <c r="N47" s="20">
        <v>10050002</v>
      </c>
      <c r="O47" s="20" t="s">
        <v>386</v>
      </c>
      <c r="P47" s="20">
        <v>10202004</v>
      </c>
      <c r="Q47" s="20">
        <v>0</v>
      </c>
      <c r="R47" s="20">
        <v>0</v>
      </c>
      <c r="S47" s="20">
        <v>1</v>
      </c>
      <c r="T47" s="20">
        <v>10201069</v>
      </c>
      <c r="U47" s="20">
        <v>100</v>
      </c>
      <c r="V47" s="20" t="s">
        <v>370</v>
      </c>
      <c r="W47" s="20">
        <v>0</v>
      </c>
      <c r="X47" s="20">
        <v>0</v>
      </c>
      <c r="Y47" s="20" t="s">
        <v>355</v>
      </c>
      <c r="Z47" s="20" t="s">
        <v>387</v>
      </c>
      <c r="AA47" s="20" t="s">
        <v>357</v>
      </c>
      <c r="AB47" s="20">
        <v>0</v>
      </c>
      <c r="AC47" s="20">
        <v>0</v>
      </c>
      <c r="AD47" s="20" t="b">
        <v>0</v>
      </c>
      <c r="AE47" s="20" t="s">
        <v>358</v>
      </c>
      <c r="AF47" s="20"/>
      <c r="AG47" s="20"/>
      <c r="AH47" s="20"/>
      <c r="AI47" s="20">
        <v>700</v>
      </c>
      <c r="AJ47" s="20">
        <v>200</v>
      </c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 t="s">
        <v>388</v>
      </c>
      <c r="BA47" s="20">
        <v>10000</v>
      </c>
      <c r="BB47" s="20" t="s">
        <v>360</v>
      </c>
      <c r="BC47" s="20" t="s">
        <v>357</v>
      </c>
      <c r="BD47" s="20">
        <v>10000</v>
      </c>
      <c r="BE47" s="20">
        <v>0</v>
      </c>
      <c r="BF47" s="20" t="s">
        <v>361</v>
      </c>
      <c r="BG47" s="20">
        <v>0</v>
      </c>
      <c r="BH47" s="20" t="s">
        <v>389</v>
      </c>
      <c r="BI47" s="20">
        <v>9500</v>
      </c>
      <c r="BJ47" s="20">
        <v>3</v>
      </c>
      <c r="BK47" s="20" t="b">
        <v>1</v>
      </c>
      <c r="BL47" s="20">
        <v>0</v>
      </c>
      <c r="BM47" s="20">
        <v>9000</v>
      </c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DA47" s="20"/>
      <c r="DB47" s="20"/>
      <c r="DC47" s="20"/>
      <c r="DD47" s="20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0"/>
      <c r="EL47" s="20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Z47" s="20"/>
      <c r="FA47" s="20"/>
      <c r="FB47" s="20"/>
      <c r="FC47" s="20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0"/>
      <c r="FT47" s="20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0"/>
      <c r="GK47" s="20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Y47" s="20">
        <v>200</v>
      </c>
      <c r="GZ47" s="20">
        <v>400</v>
      </c>
      <c r="HA47" s="20" t="s">
        <v>390</v>
      </c>
      <c r="HB47" s="20">
        <v>0</v>
      </c>
      <c r="HC47" s="20" t="s">
        <v>373</v>
      </c>
      <c r="HD47" s="20" t="s">
        <v>373</v>
      </c>
      <c r="HE47" s="20" t="b">
        <v>1</v>
      </c>
      <c r="HF47" s="20">
        <v>2200</v>
      </c>
      <c r="HG47" s="20" t="b">
        <v>0</v>
      </c>
      <c r="HH47" s="20">
        <v>0</v>
      </c>
      <c r="HI47" s="20">
        <v>0</v>
      </c>
      <c r="HJ47" s="20">
        <v>0</v>
      </c>
      <c r="HK47" s="20">
        <v>0</v>
      </c>
      <c r="HL47" s="20" t="b">
        <v>0</v>
      </c>
      <c r="HM47" s="20">
        <v>0</v>
      </c>
      <c r="HN47" s="20">
        <v>10001</v>
      </c>
      <c r="HO47" s="20" t="s">
        <v>374</v>
      </c>
      <c r="HP47" s="20" t="s">
        <v>363</v>
      </c>
      <c r="HQ47" s="20">
        <v>0</v>
      </c>
      <c r="HR47" s="20">
        <v>0</v>
      </c>
      <c r="HS47" s="20">
        <v>0</v>
      </c>
      <c r="HT47" s="20">
        <v>0</v>
      </c>
      <c r="HU47" s="20" t="b">
        <v>0</v>
      </c>
      <c r="HV47">
        <v>30051</v>
      </c>
      <c r="HZ47"/>
    </row>
    <row r="48" ht="30" customHeight="1" spans="1:234">
      <c r="A48"/>
      <c r="B48" s="34">
        <f>10000000+INDEX(编号表!$B:$B,MATCH(D48,编号表!$A:$A,0))*10000+J48</f>
        <v>10050002</v>
      </c>
      <c r="C48" s="20" t="s">
        <v>383</v>
      </c>
      <c r="D48" s="20" t="s">
        <v>383</v>
      </c>
      <c r="E48" s="20" t="s">
        <v>350</v>
      </c>
      <c r="F48" s="39" t="s">
        <v>384</v>
      </c>
      <c r="G48" s="20" t="s">
        <v>385</v>
      </c>
      <c r="H48" s="20" t="b">
        <v>0</v>
      </c>
      <c r="I48" s="20" t="b">
        <v>0</v>
      </c>
      <c r="J48" s="20">
        <v>2</v>
      </c>
      <c r="K48" s="20" t="str">
        <f t="shared" si="0"/>
        <v>100500</v>
      </c>
      <c r="L48" s="20" t="s">
        <v>353</v>
      </c>
      <c r="M48" s="20">
        <v>10050001</v>
      </c>
      <c r="N48" s="20">
        <v>10050003</v>
      </c>
      <c r="O48" s="20" t="s">
        <v>386</v>
      </c>
      <c r="P48" s="20">
        <v>10202004</v>
      </c>
      <c r="Q48" s="20">
        <v>0</v>
      </c>
      <c r="R48" s="20">
        <v>1</v>
      </c>
      <c r="S48" s="20">
        <v>7</v>
      </c>
      <c r="T48" s="20">
        <v>10201070</v>
      </c>
      <c r="U48" s="20">
        <v>100</v>
      </c>
      <c r="V48" s="20" t="s">
        <v>370</v>
      </c>
      <c r="W48" s="20">
        <v>0</v>
      </c>
      <c r="X48" s="20">
        <v>0</v>
      </c>
      <c r="Y48" s="20" t="s">
        <v>355</v>
      </c>
      <c r="Z48" s="20" t="s">
        <v>387</v>
      </c>
      <c r="AA48" s="20" t="s">
        <v>357</v>
      </c>
      <c r="AB48" s="20">
        <v>0</v>
      </c>
      <c r="AC48" s="20">
        <v>0</v>
      </c>
      <c r="AD48" s="20" t="b">
        <v>0</v>
      </c>
      <c r="AE48" s="20" t="s">
        <v>358</v>
      </c>
      <c r="AF48" s="20"/>
      <c r="AG48" s="20"/>
      <c r="AH48" s="20"/>
      <c r="AI48" s="20">
        <v>700</v>
      </c>
      <c r="AJ48" s="20">
        <v>200</v>
      </c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 t="s">
        <v>388</v>
      </c>
      <c r="BA48" s="20">
        <v>10400</v>
      </c>
      <c r="BB48" s="20" t="s">
        <v>360</v>
      </c>
      <c r="BC48" s="20" t="s">
        <v>357</v>
      </c>
      <c r="BD48" s="20">
        <v>10000</v>
      </c>
      <c r="BE48" s="20">
        <v>0</v>
      </c>
      <c r="BF48" s="20" t="s">
        <v>361</v>
      </c>
      <c r="BG48" s="20">
        <v>0</v>
      </c>
      <c r="BH48" s="20" t="s">
        <v>389</v>
      </c>
      <c r="BI48" s="20">
        <v>9500</v>
      </c>
      <c r="BJ48" s="20">
        <v>4</v>
      </c>
      <c r="BK48" s="20" t="b">
        <v>1</v>
      </c>
      <c r="BL48" s="20">
        <v>0</v>
      </c>
      <c r="BM48" s="20">
        <v>9000</v>
      </c>
      <c r="BN48" s="20"/>
      <c r="BO48" s="20"/>
      <c r="BP48" s="20"/>
      <c r="BQ48" s="20"/>
      <c r="BR48" s="20"/>
      <c r="BS48" s="20"/>
      <c r="BT48" s="20"/>
      <c r="BU48" s="20"/>
      <c r="BV48" s="20"/>
      <c r="BW48" s="20"/>
      <c r="BX48" s="20"/>
      <c r="BY48" s="20"/>
      <c r="BZ48" s="20"/>
      <c r="CA48" s="20"/>
      <c r="CB48" s="20"/>
      <c r="CC48" s="20"/>
      <c r="CD48" s="20"/>
      <c r="CE48" s="20"/>
      <c r="CF48" s="20"/>
      <c r="CG48" s="20"/>
      <c r="CH48" s="20"/>
      <c r="CI48" s="20"/>
      <c r="CJ48" s="20"/>
      <c r="CK48" s="20"/>
      <c r="CL48" s="20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  <c r="DA48" s="20"/>
      <c r="DB48" s="20"/>
      <c r="DC48" s="20"/>
      <c r="DD48" s="20"/>
      <c r="DE48" s="20"/>
      <c r="DF48" s="20"/>
      <c r="DG48" s="20"/>
      <c r="DH48" s="20"/>
      <c r="DI48" s="20"/>
      <c r="DJ48" s="20"/>
      <c r="DK48" s="20"/>
      <c r="DL48" s="20"/>
      <c r="DM48" s="20"/>
      <c r="DN48" s="20"/>
      <c r="DO48" s="20"/>
      <c r="DP48" s="20"/>
      <c r="DQ48" s="20"/>
      <c r="DR48" s="20"/>
      <c r="DS48" s="20"/>
      <c r="DT48" s="20"/>
      <c r="DU48" s="20"/>
      <c r="DV48" s="20"/>
      <c r="DW48" s="20"/>
      <c r="DX48" s="20"/>
      <c r="DY48" s="20"/>
      <c r="DZ48" s="20"/>
      <c r="EA48" s="20"/>
      <c r="EB48" s="20"/>
      <c r="EC48" s="20"/>
      <c r="ED48" s="20"/>
      <c r="EE48" s="20"/>
      <c r="EF48" s="20"/>
      <c r="EG48" s="20"/>
      <c r="EH48" s="20"/>
      <c r="EI48" s="20"/>
      <c r="EJ48" s="20"/>
      <c r="EK48" s="20"/>
      <c r="EL48" s="20"/>
      <c r="EM48" s="20"/>
      <c r="EN48" s="20"/>
      <c r="EO48" s="20"/>
      <c r="EP48" s="20"/>
      <c r="EQ48" s="20"/>
      <c r="ER48" s="20"/>
      <c r="ES48" s="20"/>
      <c r="ET48" s="20"/>
      <c r="EU48" s="20"/>
      <c r="EV48" s="20"/>
      <c r="EW48" s="20"/>
      <c r="EZ48" s="20"/>
      <c r="FA48" s="20"/>
      <c r="FB48" s="20"/>
      <c r="FC48" s="20"/>
      <c r="FD48" s="20"/>
      <c r="FE48" s="20"/>
      <c r="FF48" s="20"/>
      <c r="FG48" s="20"/>
      <c r="FH48" s="20"/>
      <c r="FI48" s="20"/>
      <c r="FJ48" s="20"/>
      <c r="FK48" s="20"/>
      <c r="FL48" s="20"/>
      <c r="FM48" s="20"/>
      <c r="FN48" s="20"/>
      <c r="FO48" s="20"/>
      <c r="FP48" s="20"/>
      <c r="FQ48" s="20"/>
      <c r="FR48" s="20"/>
      <c r="FS48" s="20"/>
      <c r="FT48" s="20"/>
      <c r="FU48" s="20"/>
      <c r="FV48" s="20"/>
      <c r="FW48" s="20"/>
      <c r="FX48" s="20"/>
      <c r="FY48" s="20"/>
      <c r="FZ48" s="20"/>
      <c r="GA48" s="20"/>
      <c r="GB48" s="20"/>
      <c r="GC48" s="20"/>
      <c r="GD48" s="20"/>
      <c r="GE48" s="20"/>
      <c r="GF48" s="20"/>
      <c r="GG48" s="20"/>
      <c r="GH48" s="20"/>
      <c r="GI48" s="20"/>
      <c r="GJ48" s="20"/>
      <c r="GK48" s="20"/>
      <c r="GL48" s="20"/>
      <c r="GM48" s="20"/>
      <c r="GN48" s="20"/>
      <c r="GO48" s="20"/>
      <c r="GP48" s="20"/>
      <c r="GQ48" s="20"/>
      <c r="GR48" s="20"/>
      <c r="GS48" s="20"/>
      <c r="GT48" s="20"/>
      <c r="GU48" s="20"/>
      <c r="GV48" s="20"/>
      <c r="GY48" s="20">
        <v>200</v>
      </c>
      <c r="GZ48" s="20">
        <v>400</v>
      </c>
      <c r="HA48" s="20" t="s">
        <v>390</v>
      </c>
      <c r="HB48" s="20">
        <v>0</v>
      </c>
      <c r="HC48" s="20" t="s">
        <v>373</v>
      </c>
      <c r="HD48" s="20" t="s">
        <v>373</v>
      </c>
      <c r="HE48" s="20" t="b">
        <v>1</v>
      </c>
      <c r="HF48" s="20">
        <v>2200</v>
      </c>
      <c r="HG48" s="20" t="b">
        <v>0</v>
      </c>
      <c r="HH48" s="20">
        <v>0</v>
      </c>
      <c r="HI48" s="20">
        <v>0</v>
      </c>
      <c r="HJ48" s="20">
        <v>0</v>
      </c>
      <c r="HK48" s="20">
        <v>0</v>
      </c>
      <c r="HL48" s="20" t="b">
        <v>0</v>
      </c>
      <c r="HM48" s="20">
        <v>0</v>
      </c>
      <c r="HN48" s="20">
        <v>10001</v>
      </c>
      <c r="HO48" s="20" t="s">
        <v>374</v>
      </c>
      <c r="HP48" s="20" t="s">
        <v>363</v>
      </c>
      <c r="HQ48" s="20">
        <v>0</v>
      </c>
      <c r="HR48" s="20">
        <v>0</v>
      </c>
      <c r="HS48" s="20">
        <v>0</v>
      </c>
      <c r="HT48" s="20">
        <v>0</v>
      </c>
      <c r="HU48" s="20" t="b">
        <v>0</v>
      </c>
      <c r="HV48">
        <v>30051</v>
      </c>
      <c r="HZ48"/>
    </row>
    <row r="49" ht="30" customHeight="1" spans="1:234">
      <c r="A49"/>
      <c r="B49" s="34">
        <f>10000000+INDEX(编号表!$B:$B,MATCH(D49,编号表!$A:$A,0))*10000+J49</f>
        <v>10050003</v>
      </c>
      <c r="C49" s="20" t="s">
        <v>383</v>
      </c>
      <c r="D49" s="20" t="s">
        <v>383</v>
      </c>
      <c r="E49" s="20" t="s">
        <v>350</v>
      </c>
      <c r="F49" s="39" t="s">
        <v>384</v>
      </c>
      <c r="G49" s="20" t="s">
        <v>385</v>
      </c>
      <c r="H49" s="20" t="b">
        <v>0</v>
      </c>
      <c r="I49" s="20" t="b">
        <v>0</v>
      </c>
      <c r="J49" s="20">
        <v>3</v>
      </c>
      <c r="K49" s="20" t="str">
        <f t="shared" si="0"/>
        <v>100500</v>
      </c>
      <c r="L49" s="20" t="s">
        <v>353</v>
      </c>
      <c r="M49" s="20">
        <v>10050002</v>
      </c>
      <c r="N49" s="20">
        <v>10050004</v>
      </c>
      <c r="O49" s="20" t="s">
        <v>386</v>
      </c>
      <c r="P49" s="20">
        <v>10202004</v>
      </c>
      <c r="Q49" s="20">
        <v>0</v>
      </c>
      <c r="R49" s="20">
        <v>2</v>
      </c>
      <c r="S49" s="20">
        <v>11</v>
      </c>
      <c r="T49" s="20">
        <v>10202071</v>
      </c>
      <c r="U49" s="20">
        <v>100</v>
      </c>
      <c r="V49" s="20" t="s">
        <v>370</v>
      </c>
      <c r="W49" s="20">
        <v>0</v>
      </c>
      <c r="X49" s="20">
        <v>0</v>
      </c>
      <c r="Y49" s="20" t="s">
        <v>355</v>
      </c>
      <c r="Z49" s="20" t="s">
        <v>387</v>
      </c>
      <c r="AA49" s="20" t="s">
        <v>357</v>
      </c>
      <c r="AB49" s="20">
        <v>0</v>
      </c>
      <c r="AC49" s="20">
        <v>0</v>
      </c>
      <c r="AD49" s="20" t="b">
        <v>0</v>
      </c>
      <c r="AE49" s="20" t="s">
        <v>358</v>
      </c>
      <c r="AF49" s="20"/>
      <c r="AG49" s="20"/>
      <c r="AH49" s="20"/>
      <c r="AI49" s="20">
        <v>700</v>
      </c>
      <c r="AJ49" s="20">
        <v>200</v>
      </c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 t="s">
        <v>388</v>
      </c>
      <c r="BA49" s="20">
        <v>10800</v>
      </c>
      <c r="BB49" s="20" t="s">
        <v>360</v>
      </c>
      <c r="BC49" s="20" t="s">
        <v>357</v>
      </c>
      <c r="BD49" s="20">
        <v>10000</v>
      </c>
      <c r="BE49" s="20">
        <v>0</v>
      </c>
      <c r="BF49" s="20" t="s">
        <v>361</v>
      </c>
      <c r="BG49" s="20">
        <v>0</v>
      </c>
      <c r="BH49" s="20" t="s">
        <v>389</v>
      </c>
      <c r="BI49" s="20">
        <v>9500</v>
      </c>
      <c r="BJ49" s="20">
        <v>5</v>
      </c>
      <c r="BK49" s="20" t="b">
        <v>1</v>
      </c>
      <c r="BL49" s="20">
        <v>0</v>
      </c>
      <c r="BM49" s="20">
        <v>9000</v>
      </c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  <c r="CF49" s="20"/>
      <c r="CG49" s="20"/>
      <c r="CH49" s="20"/>
      <c r="CI49" s="20"/>
      <c r="CJ49" s="20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  <c r="DA49" s="20"/>
      <c r="DB49" s="20"/>
      <c r="DC49" s="20"/>
      <c r="DD49" s="20"/>
      <c r="DE49" s="20"/>
      <c r="DF49" s="20"/>
      <c r="DG49" s="20"/>
      <c r="DH49" s="20"/>
      <c r="DI49" s="20"/>
      <c r="DJ49" s="20"/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0"/>
      <c r="DY49" s="20"/>
      <c r="DZ49" s="20"/>
      <c r="EA49" s="20"/>
      <c r="EB49" s="20"/>
      <c r="EC49" s="20"/>
      <c r="ED49" s="20"/>
      <c r="EE49" s="20"/>
      <c r="EF49" s="20"/>
      <c r="EG49" s="20"/>
      <c r="EH49" s="20"/>
      <c r="EI49" s="20"/>
      <c r="EJ49" s="20"/>
      <c r="EK49" s="20"/>
      <c r="EL49" s="20"/>
      <c r="EM49" s="20"/>
      <c r="EN49" s="20"/>
      <c r="EO49" s="20"/>
      <c r="EP49" s="20"/>
      <c r="EQ49" s="20"/>
      <c r="ER49" s="20"/>
      <c r="ES49" s="20"/>
      <c r="ET49" s="20"/>
      <c r="EU49" s="20"/>
      <c r="EV49" s="20"/>
      <c r="EW49" s="20"/>
      <c r="EZ49" s="20"/>
      <c r="FA49" s="20"/>
      <c r="FB49" s="20"/>
      <c r="FC49" s="20"/>
      <c r="FD49" s="20"/>
      <c r="FE49" s="20"/>
      <c r="FF49" s="20"/>
      <c r="FG49" s="20"/>
      <c r="FH49" s="20"/>
      <c r="FI49" s="20"/>
      <c r="FJ49" s="20"/>
      <c r="FK49" s="20"/>
      <c r="FL49" s="20"/>
      <c r="FM49" s="20"/>
      <c r="FN49" s="20"/>
      <c r="FO49" s="20"/>
      <c r="FP49" s="20"/>
      <c r="FQ49" s="20"/>
      <c r="FR49" s="20"/>
      <c r="FS49" s="20"/>
      <c r="FT49" s="20"/>
      <c r="FU49" s="20"/>
      <c r="FV49" s="20"/>
      <c r="FW49" s="20"/>
      <c r="FX49" s="20"/>
      <c r="FY49" s="20"/>
      <c r="FZ49" s="20"/>
      <c r="GA49" s="20"/>
      <c r="GB49" s="20"/>
      <c r="GC49" s="20"/>
      <c r="GD49" s="20"/>
      <c r="GE49" s="20"/>
      <c r="GF49" s="20"/>
      <c r="GG49" s="20"/>
      <c r="GH49" s="20"/>
      <c r="GI49" s="20"/>
      <c r="GJ49" s="20"/>
      <c r="GK49" s="20"/>
      <c r="GL49" s="20"/>
      <c r="GM49" s="20"/>
      <c r="GN49" s="20"/>
      <c r="GO49" s="20"/>
      <c r="GP49" s="20"/>
      <c r="GQ49" s="20"/>
      <c r="GR49" s="20"/>
      <c r="GS49" s="20"/>
      <c r="GT49" s="20"/>
      <c r="GU49" s="20"/>
      <c r="GV49" s="20"/>
      <c r="GY49" s="20">
        <v>200</v>
      </c>
      <c r="GZ49" s="20">
        <v>400</v>
      </c>
      <c r="HA49" s="20" t="s">
        <v>390</v>
      </c>
      <c r="HB49" s="20">
        <v>0</v>
      </c>
      <c r="HC49" s="20" t="s">
        <v>373</v>
      </c>
      <c r="HD49" s="20" t="s">
        <v>373</v>
      </c>
      <c r="HE49" s="20" t="b">
        <v>1</v>
      </c>
      <c r="HF49" s="20">
        <v>2200</v>
      </c>
      <c r="HG49" s="20" t="b">
        <v>0</v>
      </c>
      <c r="HH49" s="20">
        <v>0</v>
      </c>
      <c r="HI49" s="20">
        <v>0</v>
      </c>
      <c r="HJ49" s="20">
        <v>0</v>
      </c>
      <c r="HK49" s="20">
        <v>0</v>
      </c>
      <c r="HL49" s="20" t="b">
        <v>0</v>
      </c>
      <c r="HM49" s="20">
        <v>0</v>
      </c>
      <c r="HN49" s="20">
        <v>10001</v>
      </c>
      <c r="HO49" s="20" t="s">
        <v>374</v>
      </c>
      <c r="HP49" s="20" t="s">
        <v>363</v>
      </c>
      <c r="HQ49" s="20">
        <v>0</v>
      </c>
      <c r="HR49" s="20">
        <v>0</v>
      </c>
      <c r="HS49" s="20">
        <v>0</v>
      </c>
      <c r="HT49" s="20">
        <v>0</v>
      </c>
      <c r="HU49" s="20" t="b">
        <v>0</v>
      </c>
      <c r="HV49">
        <v>30051</v>
      </c>
      <c r="HZ49"/>
    </row>
    <row r="50" ht="30" customHeight="1" spans="1:234">
      <c r="A50"/>
      <c r="B50" s="34">
        <f>10000000+INDEX(编号表!$B:$B,MATCH(D50,编号表!$A:$A,0))*10000+J50</f>
        <v>10050004</v>
      </c>
      <c r="C50" s="20" t="s">
        <v>383</v>
      </c>
      <c r="D50" s="20" t="s">
        <v>383</v>
      </c>
      <c r="E50" s="20" t="s">
        <v>350</v>
      </c>
      <c r="F50" s="39" t="s">
        <v>384</v>
      </c>
      <c r="G50" s="20" t="s">
        <v>385</v>
      </c>
      <c r="H50" s="20" t="b">
        <v>0</v>
      </c>
      <c r="I50" s="20" t="b">
        <v>0</v>
      </c>
      <c r="J50" s="20">
        <v>4</v>
      </c>
      <c r="K50" s="20" t="str">
        <f t="shared" si="0"/>
        <v>100500</v>
      </c>
      <c r="L50" s="20" t="s">
        <v>353</v>
      </c>
      <c r="M50" s="20">
        <v>10050003</v>
      </c>
      <c r="N50" s="20">
        <v>10050005</v>
      </c>
      <c r="O50" s="20" t="s">
        <v>386</v>
      </c>
      <c r="P50" s="20">
        <v>10202004</v>
      </c>
      <c r="Q50" s="20">
        <v>0</v>
      </c>
      <c r="R50" s="20">
        <v>3</v>
      </c>
      <c r="S50" s="20">
        <v>16</v>
      </c>
      <c r="T50" s="20">
        <v>10202072</v>
      </c>
      <c r="U50" s="20">
        <v>100</v>
      </c>
      <c r="V50" s="20" t="s">
        <v>370</v>
      </c>
      <c r="W50" s="20">
        <v>0</v>
      </c>
      <c r="X50" s="20">
        <v>0</v>
      </c>
      <c r="Y50" s="20" t="s">
        <v>355</v>
      </c>
      <c r="Z50" s="20" t="s">
        <v>387</v>
      </c>
      <c r="AA50" s="20" t="s">
        <v>357</v>
      </c>
      <c r="AB50" s="20">
        <v>0</v>
      </c>
      <c r="AC50" s="20">
        <v>0</v>
      </c>
      <c r="AD50" s="20" t="b">
        <v>0</v>
      </c>
      <c r="AE50" s="20" t="s">
        <v>358</v>
      </c>
      <c r="AF50" s="20"/>
      <c r="AG50" s="20"/>
      <c r="AH50" s="20"/>
      <c r="AI50" s="20">
        <v>700</v>
      </c>
      <c r="AJ50" s="20">
        <v>200</v>
      </c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 t="s">
        <v>388</v>
      </c>
      <c r="BA50" s="20">
        <v>11200</v>
      </c>
      <c r="BB50" s="20" t="s">
        <v>360</v>
      </c>
      <c r="BC50" s="20" t="s">
        <v>357</v>
      </c>
      <c r="BD50" s="20">
        <v>10000</v>
      </c>
      <c r="BE50" s="20">
        <v>0</v>
      </c>
      <c r="BF50" s="20" t="s">
        <v>361</v>
      </c>
      <c r="BG50" s="20">
        <v>0</v>
      </c>
      <c r="BH50" s="20" t="s">
        <v>389</v>
      </c>
      <c r="BI50" s="20">
        <v>9500</v>
      </c>
      <c r="BJ50" s="20">
        <v>6</v>
      </c>
      <c r="BK50" s="20" t="b">
        <v>1</v>
      </c>
      <c r="BL50" s="20">
        <v>0</v>
      </c>
      <c r="BM50" s="20">
        <v>9000</v>
      </c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Y50" s="20">
        <v>200</v>
      </c>
      <c r="GZ50" s="20">
        <v>400</v>
      </c>
      <c r="HA50" s="20" t="s">
        <v>390</v>
      </c>
      <c r="HB50" s="20">
        <v>0</v>
      </c>
      <c r="HC50" s="20" t="s">
        <v>373</v>
      </c>
      <c r="HD50" s="20" t="s">
        <v>373</v>
      </c>
      <c r="HE50" s="20" t="b">
        <v>1</v>
      </c>
      <c r="HF50" s="20">
        <v>2200</v>
      </c>
      <c r="HG50" s="20" t="b">
        <v>0</v>
      </c>
      <c r="HH50" s="20">
        <v>0</v>
      </c>
      <c r="HI50" s="20">
        <v>0</v>
      </c>
      <c r="HJ50" s="20">
        <v>0</v>
      </c>
      <c r="HK50" s="20">
        <v>0</v>
      </c>
      <c r="HL50" s="20" t="b">
        <v>0</v>
      </c>
      <c r="HM50" s="20">
        <v>0</v>
      </c>
      <c r="HN50" s="20">
        <v>10001</v>
      </c>
      <c r="HO50" s="20" t="s">
        <v>374</v>
      </c>
      <c r="HP50" s="20" t="s">
        <v>363</v>
      </c>
      <c r="HQ50" s="20">
        <v>0</v>
      </c>
      <c r="HR50" s="20">
        <v>0</v>
      </c>
      <c r="HS50" s="20">
        <v>0</v>
      </c>
      <c r="HT50" s="20">
        <v>0</v>
      </c>
      <c r="HU50" s="20" t="b">
        <v>0</v>
      </c>
      <c r="HV50">
        <v>30051</v>
      </c>
      <c r="HZ50"/>
    </row>
    <row r="51" ht="30" customHeight="1" spans="1:234">
      <c r="A51"/>
      <c r="B51" s="34">
        <f>10000000+INDEX(编号表!$B:$B,MATCH(D51,编号表!$A:$A,0))*10000+J51</f>
        <v>10050005</v>
      </c>
      <c r="C51" s="20" t="s">
        <v>383</v>
      </c>
      <c r="D51" s="20" t="s">
        <v>383</v>
      </c>
      <c r="E51" s="20" t="s">
        <v>350</v>
      </c>
      <c r="F51" s="39" t="s">
        <v>384</v>
      </c>
      <c r="G51" s="20" t="s">
        <v>385</v>
      </c>
      <c r="H51" s="20" t="b">
        <v>0</v>
      </c>
      <c r="I51" s="20" t="b">
        <v>0</v>
      </c>
      <c r="J51" s="20">
        <v>5</v>
      </c>
      <c r="K51" s="20" t="str">
        <f t="shared" si="0"/>
        <v>100500</v>
      </c>
      <c r="L51" s="20" t="s">
        <v>353</v>
      </c>
      <c r="M51" s="20">
        <v>10050004</v>
      </c>
      <c r="N51" s="20">
        <v>10050006</v>
      </c>
      <c r="O51" s="20" t="s">
        <v>386</v>
      </c>
      <c r="P51" s="20">
        <v>10202004</v>
      </c>
      <c r="Q51" s="20">
        <v>0</v>
      </c>
      <c r="R51" s="20">
        <v>3</v>
      </c>
      <c r="S51" s="20">
        <v>25</v>
      </c>
      <c r="T51" s="20">
        <v>10202073</v>
      </c>
      <c r="U51" s="20">
        <v>100</v>
      </c>
      <c r="V51" s="20" t="s">
        <v>370</v>
      </c>
      <c r="W51" s="20">
        <v>0</v>
      </c>
      <c r="X51" s="20">
        <v>0</v>
      </c>
      <c r="Y51" s="20" t="s">
        <v>355</v>
      </c>
      <c r="Z51" s="20" t="s">
        <v>387</v>
      </c>
      <c r="AA51" s="20" t="s">
        <v>357</v>
      </c>
      <c r="AB51" s="20">
        <v>0</v>
      </c>
      <c r="AC51" s="20">
        <v>0</v>
      </c>
      <c r="AD51" s="20" t="b">
        <v>0</v>
      </c>
      <c r="AE51" s="20" t="s">
        <v>358</v>
      </c>
      <c r="AF51" s="20"/>
      <c r="AG51" s="20"/>
      <c r="AH51" s="20"/>
      <c r="AI51" s="20">
        <v>700</v>
      </c>
      <c r="AJ51" s="20">
        <v>200</v>
      </c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 t="s">
        <v>388</v>
      </c>
      <c r="BA51" s="20">
        <v>11300</v>
      </c>
      <c r="BB51" s="20" t="s">
        <v>360</v>
      </c>
      <c r="BC51" s="20" t="s">
        <v>357</v>
      </c>
      <c r="BD51" s="20">
        <v>10000</v>
      </c>
      <c r="BE51" s="20">
        <v>0</v>
      </c>
      <c r="BF51" s="20" t="s">
        <v>361</v>
      </c>
      <c r="BG51" s="20">
        <v>0</v>
      </c>
      <c r="BH51" s="20" t="s">
        <v>389</v>
      </c>
      <c r="BI51" s="20">
        <v>9500</v>
      </c>
      <c r="BJ51" s="20">
        <v>6</v>
      </c>
      <c r="BK51" s="20" t="b">
        <v>1</v>
      </c>
      <c r="BL51" s="20">
        <v>0</v>
      </c>
      <c r="BM51" s="20">
        <v>9000</v>
      </c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DA51" s="20"/>
      <c r="DB51" s="20"/>
      <c r="DC51" s="20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0"/>
      <c r="DT51" s="20"/>
      <c r="DU51" s="20"/>
      <c r="DV51" s="20"/>
      <c r="DW51" s="20"/>
      <c r="DX51" s="20"/>
      <c r="DY51" s="20"/>
      <c r="DZ51" s="20"/>
      <c r="EA51" s="20"/>
      <c r="EB51" s="20"/>
      <c r="EC51" s="20"/>
      <c r="ED51" s="20"/>
      <c r="EE51" s="20"/>
      <c r="EF51" s="20"/>
      <c r="EG51" s="20"/>
      <c r="EH51" s="20"/>
      <c r="EI51" s="20"/>
      <c r="EJ51" s="20"/>
      <c r="EK51" s="20"/>
      <c r="EL51" s="20"/>
      <c r="EM51" s="20"/>
      <c r="EN51" s="20"/>
      <c r="EO51" s="20"/>
      <c r="EP51" s="20"/>
      <c r="EQ51" s="20"/>
      <c r="ER51" s="20"/>
      <c r="ES51" s="20"/>
      <c r="ET51" s="20"/>
      <c r="EU51" s="20"/>
      <c r="EV51" s="20"/>
      <c r="EW51" s="20"/>
      <c r="EZ51" s="20"/>
      <c r="FA51" s="20"/>
      <c r="FB51" s="20"/>
      <c r="FC51" s="20"/>
      <c r="FD51" s="20"/>
      <c r="FE51" s="20"/>
      <c r="FF51" s="20"/>
      <c r="FG51" s="20"/>
      <c r="FH51" s="20"/>
      <c r="FI51" s="20"/>
      <c r="FJ51" s="20"/>
      <c r="FK51" s="20"/>
      <c r="FL51" s="20"/>
      <c r="FM51" s="20"/>
      <c r="FN51" s="20"/>
      <c r="FO51" s="20"/>
      <c r="FP51" s="20"/>
      <c r="FQ51" s="20"/>
      <c r="FR51" s="20"/>
      <c r="FS51" s="20"/>
      <c r="FT51" s="20"/>
      <c r="FU51" s="20"/>
      <c r="FV51" s="20"/>
      <c r="FW51" s="20"/>
      <c r="FX51" s="20"/>
      <c r="FY51" s="20"/>
      <c r="FZ51" s="20"/>
      <c r="GA51" s="20"/>
      <c r="GB51" s="20"/>
      <c r="GC51" s="20"/>
      <c r="GD51" s="20"/>
      <c r="GE51" s="20"/>
      <c r="GF51" s="20"/>
      <c r="GG51" s="20"/>
      <c r="GH51" s="20"/>
      <c r="GI51" s="20"/>
      <c r="GJ51" s="20"/>
      <c r="GK51" s="20"/>
      <c r="GL51" s="20"/>
      <c r="GM51" s="20"/>
      <c r="GN51" s="20"/>
      <c r="GO51" s="20"/>
      <c r="GP51" s="20"/>
      <c r="GQ51" s="20"/>
      <c r="GR51" s="20"/>
      <c r="GS51" s="20"/>
      <c r="GT51" s="20"/>
      <c r="GU51" s="20"/>
      <c r="GV51" s="20"/>
      <c r="GY51" s="20">
        <v>200</v>
      </c>
      <c r="GZ51" s="20">
        <v>400</v>
      </c>
      <c r="HA51" s="20" t="s">
        <v>390</v>
      </c>
      <c r="HB51" s="20">
        <v>0</v>
      </c>
      <c r="HC51" s="20" t="s">
        <v>373</v>
      </c>
      <c r="HD51" s="20" t="s">
        <v>373</v>
      </c>
      <c r="HE51" s="20" t="b">
        <v>1</v>
      </c>
      <c r="HF51" s="20">
        <v>2200</v>
      </c>
      <c r="HG51" s="20" t="b">
        <v>0</v>
      </c>
      <c r="HH51" s="20">
        <v>0</v>
      </c>
      <c r="HI51" s="20">
        <v>0</v>
      </c>
      <c r="HJ51" s="20">
        <v>0</v>
      </c>
      <c r="HK51" s="20">
        <v>0</v>
      </c>
      <c r="HL51" s="20" t="b">
        <v>0</v>
      </c>
      <c r="HM51" s="20">
        <v>0</v>
      </c>
      <c r="HN51" s="20">
        <v>10001</v>
      </c>
      <c r="HO51" s="20" t="s">
        <v>374</v>
      </c>
      <c r="HP51" s="20" t="s">
        <v>363</v>
      </c>
      <c r="HQ51" s="20">
        <v>0</v>
      </c>
      <c r="HR51" s="20">
        <v>0</v>
      </c>
      <c r="HS51" s="20">
        <v>0</v>
      </c>
      <c r="HT51" s="20">
        <v>0</v>
      </c>
      <c r="HU51" s="20" t="b">
        <v>0</v>
      </c>
      <c r="HV51">
        <v>30051</v>
      </c>
      <c r="HZ51"/>
    </row>
    <row r="52" ht="30" customHeight="1" spans="1:234">
      <c r="A52"/>
      <c r="B52" s="34">
        <f>10000000+INDEX(编号表!$B:$B,MATCH(D52,编号表!$A:$A,0))*10000+J52</f>
        <v>10050006</v>
      </c>
      <c r="C52" s="20" t="s">
        <v>383</v>
      </c>
      <c r="D52" s="20" t="s">
        <v>383</v>
      </c>
      <c r="E52" s="20" t="s">
        <v>350</v>
      </c>
      <c r="F52" s="39" t="s">
        <v>384</v>
      </c>
      <c r="G52" s="20" t="s">
        <v>385</v>
      </c>
      <c r="H52" s="20" t="b">
        <v>0</v>
      </c>
      <c r="I52" s="20" t="b">
        <v>0</v>
      </c>
      <c r="J52" s="20">
        <v>6</v>
      </c>
      <c r="K52" s="20" t="str">
        <f t="shared" si="0"/>
        <v>100500</v>
      </c>
      <c r="L52" s="20" t="s">
        <v>353</v>
      </c>
      <c r="M52" s="20">
        <v>10050005</v>
      </c>
      <c r="N52" s="20">
        <v>10050007</v>
      </c>
      <c r="O52" s="20" t="s">
        <v>386</v>
      </c>
      <c r="P52" s="20">
        <v>10202004</v>
      </c>
      <c r="Q52" s="20">
        <v>0</v>
      </c>
      <c r="R52" s="20">
        <v>3</v>
      </c>
      <c r="S52" s="20">
        <v>30</v>
      </c>
      <c r="T52" s="20">
        <v>10203074</v>
      </c>
      <c r="U52" s="20">
        <v>100</v>
      </c>
      <c r="V52" s="20" t="s">
        <v>370</v>
      </c>
      <c r="W52" s="20">
        <v>0</v>
      </c>
      <c r="X52" s="20">
        <v>0</v>
      </c>
      <c r="Y52" s="20" t="s">
        <v>355</v>
      </c>
      <c r="Z52" s="20" t="s">
        <v>387</v>
      </c>
      <c r="AA52" s="20" t="s">
        <v>357</v>
      </c>
      <c r="AB52" s="20">
        <v>0</v>
      </c>
      <c r="AC52" s="20">
        <v>0</v>
      </c>
      <c r="AD52" s="20" t="b">
        <v>0</v>
      </c>
      <c r="AE52" s="20" t="s">
        <v>358</v>
      </c>
      <c r="AF52" s="20"/>
      <c r="AG52" s="20"/>
      <c r="AH52" s="20"/>
      <c r="AI52" s="20">
        <v>700</v>
      </c>
      <c r="AJ52" s="20">
        <v>200</v>
      </c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 t="s">
        <v>388</v>
      </c>
      <c r="BA52" s="20">
        <v>11600</v>
      </c>
      <c r="BB52" s="20" t="s">
        <v>360</v>
      </c>
      <c r="BC52" s="20" t="s">
        <v>357</v>
      </c>
      <c r="BD52" s="20">
        <v>10000</v>
      </c>
      <c r="BE52" s="20">
        <v>0</v>
      </c>
      <c r="BF52" s="20" t="s">
        <v>361</v>
      </c>
      <c r="BG52" s="20">
        <v>0</v>
      </c>
      <c r="BH52" s="20" t="s">
        <v>389</v>
      </c>
      <c r="BI52" s="20">
        <v>9500</v>
      </c>
      <c r="BJ52" s="20">
        <v>7</v>
      </c>
      <c r="BK52" s="20" t="b">
        <v>1</v>
      </c>
      <c r="BL52" s="20">
        <v>0</v>
      </c>
      <c r="BM52" s="20">
        <v>9000</v>
      </c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20"/>
      <c r="EG52" s="20"/>
      <c r="EH52" s="20"/>
      <c r="EI52" s="20"/>
      <c r="EJ52" s="20"/>
      <c r="EK52" s="20"/>
      <c r="EL52" s="20"/>
      <c r="EM52" s="20"/>
      <c r="EN52" s="20"/>
      <c r="EO52" s="20"/>
      <c r="EP52" s="20"/>
      <c r="EQ52" s="20"/>
      <c r="ER52" s="20"/>
      <c r="ES52" s="20"/>
      <c r="ET52" s="20"/>
      <c r="EU52" s="20"/>
      <c r="EV52" s="20"/>
      <c r="EW52" s="20"/>
      <c r="EZ52" s="20"/>
      <c r="FA52" s="20"/>
      <c r="FB52" s="20"/>
      <c r="FC52" s="20"/>
      <c r="FD52" s="20"/>
      <c r="FE52" s="20"/>
      <c r="FF52" s="20"/>
      <c r="FG52" s="20"/>
      <c r="FH52" s="20"/>
      <c r="FI52" s="20"/>
      <c r="FJ52" s="20"/>
      <c r="FK52" s="20"/>
      <c r="FL52" s="20"/>
      <c r="FM52" s="20"/>
      <c r="FN52" s="20"/>
      <c r="FO52" s="20"/>
      <c r="FP52" s="20"/>
      <c r="FQ52" s="20"/>
      <c r="FR52" s="20"/>
      <c r="FS52" s="20"/>
      <c r="FT52" s="20"/>
      <c r="FU52" s="20"/>
      <c r="FV52" s="20"/>
      <c r="FW52" s="20"/>
      <c r="FX52" s="20"/>
      <c r="FY52" s="20"/>
      <c r="FZ52" s="20"/>
      <c r="GA52" s="20"/>
      <c r="GB52" s="20"/>
      <c r="GC52" s="20"/>
      <c r="GD52" s="20"/>
      <c r="GE52" s="20"/>
      <c r="GF52" s="20"/>
      <c r="GG52" s="20"/>
      <c r="GH52" s="20"/>
      <c r="GI52" s="20"/>
      <c r="GJ52" s="20"/>
      <c r="GK52" s="20"/>
      <c r="GL52" s="20"/>
      <c r="GM52" s="20"/>
      <c r="GN52" s="20"/>
      <c r="GO52" s="20"/>
      <c r="GP52" s="20"/>
      <c r="GQ52" s="20"/>
      <c r="GR52" s="20"/>
      <c r="GS52" s="20"/>
      <c r="GT52" s="20"/>
      <c r="GU52" s="20"/>
      <c r="GV52" s="20"/>
      <c r="GY52" s="20">
        <v>200</v>
      </c>
      <c r="GZ52" s="20">
        <v>400</v>
      </c>
      <c r="HA52" s="20" t="s">
        <v>390</v>
      </c>
      <c r="HB52" s="20">
        <v>0</v>
      </c>
      <c r="HC52" s="20" t="s">
        <v>373</v>
      </c>
      <c r="HD52" s="20" t="s">
        <v>373</v>
      </c>
      <c r="HE52" s="20" t="b">
        <v>1</v>
      </c>
      <c r="HF52" s="20">
        <v>2200</v>
      </c>
      <c r="HG52" s="20" t="b">
        <v>0</v>
      </c>
      <c r="HH52" s="20">
        <v>0</v>
      </c>
      <c r="HI52" s="20">
        <v>0</v>
      </c>
      <c r="HJ52" s="20">
        <v>0</v>
      </c>
      <c r="HK52" s="20">
        <v>0</v>
      </c>
      <c r="HL52" s="20" t="b">
        <v>0</v>
      </c>
      <c r="HM52" s="20">
        <v>0</v>
      </c>
      <c r="HN52" s="20">
        <v>10001</v>
      </c>
      <c r="HO52" s="20" t="s">
        <v>374</v>
      </c>
      <c r="HP52" s="20" t="s">
        <v>363</v>
      </c>
      <c r="HQ52" s="20">
        <v>0</v>
      </c>
      <c r="HR52" s="20">
        <v>0</v>
      </c>
      <c r="HS52" s="20">
        <v>0</v>
      </c>
      <c r="HT52" s="20">
        <v>0</v>
      </c>
      <c r="HU52" s="20" t="b">
        <v>0</v>
      </c>
      <c r="HV52">
        <v>30051</v>
      </c>
      <c r="HZ52"/>
    </row>
    <row r="53" ht="30" customHeight="1" spans="1:234">
      <c r="A53"/>
      <c r="B53" s="34">
        <f>10000000+INDEX(编号表!$B:$B,MATCH(D53,编号表!$A:$A,0))*10000+J53</f>
        <v>10050007</v>
      </c>
      <c r="C53" s="20" t="s">
        <v>383</v>
      </c>
      <c r="D53" s="20" t="s">
        <v>383</v>
      </c>
      <c r="E53" s="20" t="s">
        <v>350</v>
      </c>
      <c r="F53" s="39" t="s">
        <v>384</v>
      </c>
      <c r="G53" s="20" t="s">
        <v>385</v>
      </c>
      <c r="H53" s="20" t="b">
        <v>0</v>
      </c>
      <c r="I53" s="20" t="b">
        <v>0</v>
      </c>
      <c r="J53" s="20">
        <v>7</v>
      </c>
      <c r="K53" s="20" t="str">
        <f t="shared" si="0"/>
        <v>100500</v>
      </c>
      <c r="L53" s="20" t="s">
        <v>353</v>
      </c>
      <c r="M53" s="20">
        <v>10050006</v>
      </c>
      <c r="N53" s="20">
        <v>10050008</v>
      </c>
      <c r="O53" s="20" t="s">
        <v>386</v>
      </c>
      <c r="P53" s="20">
        <v>10202004</v>
      </c>
      <c r="Q53" s="20">
        <v>0</v>
      </c>
      <c r="R53" s="20">
        <v>3</v>
      </c>
      <c r="S53" s="20">
        <v>35</v>
      </c>
      <c r="T53" s="20">
        <v>10203075</v>
      </c>
      <c r="U53" s="20">
        <v>100</v>
      </c>
      <c r="V53" s="20" t="s">
        <v>370</v>
      </c>
      <c r="W53" s="20">
        <v>0</v>
      </c>
      <c r="X53" s="20">
        <v>0</v>
      </c>
      <c r="Y53" s="20" t="s">
        <v>355</v>
      </c>
      <c r="Z53" s="20" t="s">
        <v>387</v>
      </c>
      <c r="AA53" s="20" t="s">
        <v>357</v>
      </c>
      <c r="AB53" s="20">
        <v>0</v>
      </c>
      <c r="AC53" s="20">
        <v>0</v>
      </c>
      <c r="AD53" s="20" t="b">
        <v>0</v>
      </c>
      <c r="AE53" s="20" t="s">
        <v>358</v>
      </c>
      <c r="AF53" s="20"/>
      <c r="AG53" s="20"/>
      <c r="AH53" s="20"/>
      <c r="AI53" s="20">
        <v>700</v>
      </c>
      <c r="AJ53" s="20">
        <v>200</v>
      </c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 t="s">
        <v>388</v>
      </c>
      <c r="BA53" s="20">
        <v>11700</v>
      </c>
      <c r="BB53" s="20" t="s">
        <v>360</v>
      </c>
      <c r="BC53" s="20" t="s">
        <v>357</v>
      </c>
      <c r="BD53" s="20">
        <v>10000</v>
      </c>
      <c r="BE53" s="20">
        <v>0</v>
      </c>
      <c r="BF53" s="20" t="s">
        <v>361</v>
      </c>
      <c r="BG53" s="20">
        <v>0</v>
      </c>
      <c r="BH53" s="20" t="s">
        <v>389</v>
      </c>
      <c r="BI53" s="20">
        <v>9500</v>
      </c>
      <c r="BJ53" s="20">
        <v>9</v>
      </c>
      <c r="BK53" s="20" t="b">
        <v>1</v>
      </c>
      <c r="BL53" s="20">
        <v>0</v>
      </c>
      <c r="BM53" s="20">
        <v>9000</v>
      </c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DA53" s="20"/>
      <c r="DB53" s="20"/>
      <c r="DC53" s="20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20"/>
      <c r="EG53" s="20"/>
      <c r="EH53" s="20"/>
      <c r="EI53" s="20"/>
      <c r="EJ53" s="20"/>
      <c r="EK53" s="20"/>
      <c r="EL53" s="20"/>
      <c r="EM53" s="20"/>
      <c r="EN53" s="20"/>
      <c r="EO53" s="20"/>
      <c r="EP53" s="20"/>
      <c r="EQ53" s="20"/>
      <c r="ER53" s="20"/>
      <c r="ES53" s="20"/>
      <c r="ET53" s="20"/>
      <c r="EU53" s="20"/>
      <c r="EV53" s="20"/>
      <c r="EW53" s="20"/>
      <c r="EZ53" s="20"/>
      <c r="FA53" s="20"/>
      <c r="FB53" s="20"/>
      <c r="FC53" s="20"/>
      <c r="FD53" s="20"/>
      <c r="FE53" s="20"/>
      <c r="FF53" s="20"/>
      <c r="FG53" s="20"/>
      <c r="FH53" s="20"/>
      <c r="FI53" s="20"/>
      <c r="FJ53" s="20"/>
      <c r="FK53" s="20"/>
      <c r="FL53" s="20"/>
      <c r="FM53" s="20"/>
      <c r="FN53" s="20"/>
      <c r="FO53" s="20"/>
      <c r="FP53" s="20"/>
      <c r="FQ53" s="20"/>
      <c r="FR53" s="20"/>
      <c r="FS53" s="20"/>
      <c r="FT53" s="20"/>
      <c r="FU53" s="20"/>
      <c r="FV53" s="20"/>
      <c r="FW53" s="20"/>
      <c r="FX53" s="20"/>
      <c r="FY53" s="20"/>
      <c r="FZ53" s="20"/>
      <c r="GA53" s="20"/>
      <c r="GB53" s="20"/>
      <c r="GC53" s="20"/>
      <c r="GD53" s="20"/>
      <c r="GE53" s="20"/>
      <c r="GF53" s="20"/>
      <c r="GG53" s="20"/>
      <c r="GH53" s="20"/>
      <c r="GI53" s="20"/>
      <c r="GJ53" s="20"/>
      <c r="GK53" s="20"/>
      <c r="GL53" s="20"/>
      <c r="GM53" s="20"/>
      <c r="GN53" s="20"/>
      <c r="GO53" s="20"/>
      <c r="GP53" s="20"/>
      <c r="GQ53" s="20"/>
      <c r="GR53" s="20"/>
      <c r="GS53" s="20"/>
      <c r="GT53" s="20"/>
      <c r="GU53" s="20"/>
      <c r="GV53" s="20"/>
      <c r="GY53" s="20">
        <v>200</v>
      </c>
      <c r="GZ53" s="20">
        <v>400</v>
      </c>
      <c r="HA53" s="20" t="s">
        <v>390</v>
      </c>
      <c r="HB53" s="20">
        <v>0</v>
      </c>
      <c r="HC53" s="20" t="s">
        <v>373</v>
      </c>
      <c r="HD53" s="20" t="s">
        <v>373</v>
      </c>
      <c r="HE53" s="20" t="b">
        <v>1</v>
      </c>
      <c r="HF53" s="20">
        <v>2200</v>
      </c>
      <c r="HG53" s="20" t="b">
        <v>0</v>
      </c>
      <c r="HH53" s="20">
        <v>0</v>
      </c>
      <c r="HI53" s="20">
        <v>0</v>
      </c>
      <c r="HJ53" s="20">
        <v>0</v>
      </c>
      <c r="HK53" s="20">
        <v>0</v>
      </c>
      <c r="HL53" s="20" t="b">
        <v>0</v>
      </c>
      <c r="HM53" s="20">
        <v>0</v>
      </c>
      <c r="HN53" s="20">
        <v>10001</v>
      </c>
      <c r="HO53" s="20" t="s">
        <v>374</v>
      </c>
      <c r="HP53" s="20" t="s">
        <v>363</v>
      </c>
      <c r="HQ53" s="20">
        <v>0</v>
      </c>
      <c r="HR53" s="20">
        <v>0</v>
      </c>
      <c r="HS53" s="20">
        <v>0</v>
      </c>
      <c r="HT53" s="20">
        <v>0</v>
      </c>
      <c r="HU53" s="20" t="b">
        <v>0</v>
      </c>
      <c r="HV53">
        <v>30051</v>
      </c>
      <c r="HZ53"/>
    </row>
    <row r="54" ht="30" customHeight="1" spans="1:234">
      <c r="A54"/>
      <c r="B54" s="34">
        <f>10000000+INDEX(编号表!$B:$B,MATCH(D54,编号表!$A:$A,0))*10000+J54</f>
        <v>10050008</v>
      </c>
      <c r="C54" s="20" t="s">
        <v>383</v>
      </c>
      <c r="D54" s="20" t="s">
        <v>383</v>
      </c>
      <c r="E54" s="20" t="s">
        <v>350</v>
      </c>
      <c r="F54" s="39" t="s">
        <v>384</v>
      </c>
      <c r="G54" s="20" t="s">
        <v>385</v>
      </c>
      <c r="H54" s="20" t="b">
        <v>0</v>
      </c>
      <c r="I54" s="20" t="b">
        <v>0</v>
      </c>
      <c r="J54" s="20">
        <v>8</v>
      </c>
      <c r="K54" s="20" t="str">
        <f t="shared" si="0"/>
        <v>100500</v>
      </c>
      <c r="L54" s="20" t="s">
        <v>353</v>
      </c>
      <c r="M54" s="20">
        <v>10050007</v>
      </c>
      <c r="N54" s="20">
        <v>10050009</v>
      </c>
      <c r="O54" s="20" t="s">
        <v>386</v>
      </c>
      <c r="P54" s="20">
        <v>10202004</v>
      </c>
      <c r="Q54" s="20">
        <v>0</v>
      </c>
      <c r="R54" s="20">
        <v>3</v>
      </c>
      <c r="S54" s="20">
        <v>35</v>
      </c>
      <c r="T54" s="20">
        <v>10203076</v>
      </c>
      <c r="U54" s="20">
        <v>100</v>
      </c>
      <c r="V54" s="20" t="s">
        <v>370</v>
      </c>
      <c r="W54" s="20">
        <v>0</v>
      </c>
      <c r="X54" s="20">
        <v>0</v>
      </c>
      <c r="Y54" s="20" t="s">
        <v>355</v>
      </c>
      <c r="Z54" s="20" t="s">
        <v>387</v>
      </c>
      <c r="AA54" s="20" t="s">
        <v>357</v>
      </c>
      <c r="AB54" s="20">
        <v>0</v>
      </c>
      <c r="AC54" s="20">
        <v>0</v>
      </c>
      <c r="AD54" s="20" t="b">
        <v>0</v>
      </c>
      <c r="AE54" s="20" t="s">
        <v>358</v>
      </c>
      <c r="AF54" s="20"/>
      <c r="AG54" s="20"/>
      <c r="AH54" s="20"/>
      <c r="AI54" s="20">
        <v>700</v>
      </c>
      <c r="AJ54" s="20">
        <v>200</v>
      </c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 t="s">
        <v>388</v>
      </c>
      <c r="BA54" s="20">
        <v>11800</v>
      </c>
      <c r="BB54" s="20" t="s">
        <v>360</v>
      </c>
      <c r="BC54" s="20" t="s">
        <v>357</v>
      </c>
      <c r="BD54" s="20">
        <v>10000</v>
      </c>
      <c r="BE54" s="20">
        <v>0</v>
      </c>
      <c r="BF54" s="20" t="s">
        <v>361</v>
      </c>
      <c r="BG54" s="20">
        <v>0</v>
      </c>
      <c r="BH54" s="20" t="s">
        <v>389</v>
      </c>
      <c r="BI54" s="20">
        <v>9500</v>
      </c>
      <c r="BJ54" s="20">
        <v>10</v>
      </c>
      <c r="BK54" s="20" t="b">
        <v>1</v>
      </c>
      <c r="BL54" s="20">
        <v>0</v>
      </c>
      <c r="BM54" s="20">
        <v>9000</v>
      </c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20"/>
      <c r="EG54" s="20"/>
      <c r="EH54" s="20"/>
      <c r="EI54" s="20"/>
      <c r="EJ54" s="20"/>
      <c r="EK54" s="20"/>
      <c r="EL54" s="20"/>
      <c r="EM54" s="20"/>
      <c r="EN54" s="20"/>
      <c r="EO54" s="20"/>
      <c r="EP54" s="20"/>
      <c r="EQ54" s="20"/>
      <c r="ER54" s="20"/>
      <c r="ES54" s="20"/>
      <c r="ET54" s="20"/>
      <c r="EU54" s="20"/>
      <c r="EV54" s="20"/>
      <c r="EW54" s="20"/>
      <c r="EZ54" s="20"/>
      <c r="FA54" s="20"/>
      <c r="FB54" s="20"/>
      <c r="FC54" s="20"/>
      <c r="FD54" s="20"/>
      <c r="FE54" s="20"/>
      <c r="FF54" s="20"/>
      <c r="FG54" s="20"/>
      <c r="FH54" s="20"/>
      <c r="FI54" s="20"/>
      <c r="FJ54" s="20"/>
      <c r="FK54" s="20"/>
      <c r="FL54" s="20"/>
      <c r="FM54" s="20"/>
      <c r="FN54" s="20"/>
      <c r="FO54" s="20"/>
      <c r="FP54" s="20"/>
      <c r="FQ54" s="20"/>
      <c r="FR54" s="20"/>
      <c r="FS54" s="20"/>
      <c r="FT54" s="20"/>
      <c r="FU54" s="20"/>
      <c r="FV54" s="20"/>
      <c r="FW54" s="20"/>
      <c r="FX54" s="20"/>
      <c r="FY54" s="20"/>
      <c r="FZ54" s="20"/>
      <c r="GA54" s="20"/>
      <c r="GB54" s="20"/>
      <c r="GC54" s="20"/>
      <c r="GD54" s="20"/>
      <c r="GE54" s="20"/>
      <c r="GF54" s="20"/>
      <c r="GG54" s="20"/>
      <c r="GH54" s="20"/>
      <c r="GI54" s="20"/>
      <c r="GJ54" s="20"/>
      <c r="GK54" s="20"/>
      <c r="GL54" s="20"/>
      <c r="GM54" s="20"/>
      <c r="GN54" s="20"/>
      <c r="GO54" s="20"/>
      <c r="GP54" s="20"/>
      <c r="GQ54" s="20"/>
      <c r="GR54" s="20"/>
      <c r="GS54" s="20"/>
      <c r="GT54" s="20"/>
      <c r="GU54" s="20"/>
      <c r="GV54" s="20"/>
      <c r="GY54" s="20">
        <v>200</v>
      </c>
      <c r="GZ54" s="20">
        <v>400</v>
      </c>
      <c r="HA54" s="20" t="s">
        <v>390</v>
      </c>
      <c r="HB54" s="20">
        <v>0</v>
      </c>
      <c r="HC54" s="20" t="s">
        <v>373</v>
      </c>
      <c r="HD54" s="20" t="s">
        <v>373</v>
      </c>
      <c r="HE54" s="20" t="b">
        <v>1</v>
      </c>
      <c r="HF54" s="20">
        <v>2200</v>
      </c>
      <c r="HG54" s="20" t="b">
        <v>0</v>
      </c>
      <c r="HH54" s="20">
        <v>0</v>
      </c>
      <c r="HI54" s="20">
        <v>0</v>
      </c>
      <c r="HJ54" s="20">
        <v>0</v>
      </c>
      <c r="HK54" s="20">
        <v>0</v>
      </c>
      <c r="HL54" s="20" t="b">
        <v>0</v>
      </c>
      <c r="HM54" s="20">
        <v>0</v>
      </c>
      <c r="HN54" s="20">
        <v>10001</v>
      </c>
      <c r="HO54" s="20" t="s">
        <v>374</v>
      </c>
      <c r="HP54" s="20" t="s">
        <v>363</v>
      </c>
      <c r="HQ54" s="20">
        <v>0</v>
      </c>
      <c r="HR54" s="20">
        <v>0</v>
      </c>
      <c r="HS54" s="20">
        <v>0</v>
      </c>
      <c r="HT54" s="20">
        <v>0</v>
      </c>
      <c r="HU54" s="20" t="b">
        <v>0</v>
      </c>
      <c r="HV54">
        <v>30051</v>
      </c>
      <c r="HZ54"/>
    </row>
    <row r="55" ht="30" customHeight="1" spans="1:234">
      <c r="A55"/>
      <c r="B55" s="34">
        <f>10000000+INDEX(编号表!$B:$B,MATCH(D55,编号表!$A:$A,0))*10000+J55</f>
        <v>10050009</v>
      </c>
      <c r="C55" s="20" t="s">
        <v>383</v>
      </c>
      <c r="D55" s="20" t="s">
        <v>383</v>
      </c>
      <c r="E55" s="20" t="s">
        <v>350</v>
      </c>
      <c r="F55" s="39" t="s">
        <v>384</v>
      </c>
      <c r="G55" s="20" t="s">
        <v>385</v>
      </c>
      <c r="H55" s="20" t="b">
        <v>0</v>
      </c>
      <c r="I55" s="20" t="b">
        <v>0</v>
      </c>
      <c r="J55" s="20">
        <v>9</v>
      </c>
      <c r="K55" s="20" t="str">
        <f t="shared" si="0"/>
        <v>100500</v>
      </c>
      <c r="L55" s="20" t="s">
        <v>353</v>
      </c>
      <c r="M55" s="20">
        <v>10050008</v>
      </c>
      <c r="N55" s="20">
        <v>10050010</v>
      </c>
      <c r="O55" s="20" t="s">
        <v>386</v>
      </c>
      <c r="P55" s="20">
        <v>10202004</v>
      </c>
      <c r="Q55" s="20">
        <v>0</v>
      </c>
      <c r="R55" s="20">
        <v>3</v>
      </c>
      <c r="S55" s="20">
        <v>40</v>
      </c>
      <c r="T55" s="20">
        <v>10204077</v>
      </c>
      <c r="U55" s="20">
        <v>100</v>
      </c>
      <c r="V55" s="20" t="s">
        <v>370</v>
      </c>
      <c r="W55" s="20">
        <v>0</v>
      </c>
      <c r="X55" s="20">
        <v>0</v>
      </c>
      <c r="Y55" s="20" t="s">
        <v>355</v>
      </c>
      <c r="Z55" s="20" t="s">
        <v>387</v>
      </c>
      <c r="AA55" s="20" t="s">
        <v>357</v>
      </c>
      <c r="AB55" s="20">
        <v>0</v>
      </c>
      <c r="AC55" s="20">
        <v>0</v>
      </c>
      <c r="AD55" s="20" t="b">
        <v>0</v>
      </c>
      <c r="AE55" s="20" t="s">
        <v>358</v>
      </c>
      <c r="AF55" s="20"/>
      <c r="AG55" s="20"/>
      <c r="AH55" s="20"/>
      <c r="AI55" s="20">
        <v>700</v>
      </c>
      <c r="AJ55" s="20">
        <v>200</v>
      </c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 t="s">
        <v>388</v>
      </c>
      <c r="BA55" s="20">
        <v>11900</v>
      </c>
      <c r="BB55" s="20" t="s">
        <v>360</v>
      </c>
      <c r="BC55" s="20" t="s">
        <v>357</v>
      </c>
      <c r="BD55" s="20">
        <v>10000</v>
      </c>
      <c r="BE55" s="20">
        <v>0</v>
      </c>
      <c r="BF55" s="20" t="s">
        <v>361</v>
      </c>
      <c r="BG55" s="20">
        <v>0</v>
      </c>
      <c r="BH55" s="20" t="s">
        <v>389</v>
      </c>
      <c r="BI55" s="20">
        <v>9500</v>
      </c>
      <c r="BJ55" s="20">
        <v>12</v>
      </c>
      <c r="BK55" s="20" t="b">
        <v>1</v>
      </c>
      <c r="BL55" s="20">
        <v>0</v>
      </c>
      <c r="BM55" s="20">
        <v>9000</v>
      </c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20"/>
      <c r="EG55" s="20"/>
      <c r="EH55" s="20"/>
      <c r="EI55" s="20"/>
      <c r="EJ55" s="20"/>
      <c r="EK55" s="20"/>
      <c r="EL55" s="20"/>
      <c r="EM55" s="20"/>
      <c r="EN55" s="20"/>
      <c r="EO55" s="20"/>
      <c r="EP55" s="20"/>
      <c r="EQ55" s="20"/>
      <c r="ER55" s="20"/>
      <c r="ES55" s="20"/>
      <c r="ET55" s="20"/>
      <c r="EU55" s="20"/>
      <c r="EV55" s="20"/>
      <c r="EW55" s="20"/>
      <c r="EZ55" s="20"/>
      <c r="FA55" s="20"/>
      <c r="FB55" s="20"/>
      <c r="FC55" s="20"/>
      <c r="FD55" s="20"/>
      <c r="FE55" s="20"/>
      <c r="FF55" s="20"/>
      <c r="FG55" s="20"/>
      <c r="FH55" s="20"/>
      <c r="FI55" s="20"/>
      <c r="FJ55" s="20"/>
      <c r="FK55" s="20"/>
      <c r="FL55" s="20"/>
      <c r="FM55" s="20"/>
      <c r="FN55" s="20"/>
      <c r="FO55" s="20"/>
      <c r="FP55" s="20"/>
      <c r="FQ55" s="20"/>
      <c r="FR55" s="20"/>
      <c r="FS55" s="20"/>
      <c r="FT55" s="20"/>
      <c r="FU55" s="20"/>
      <c r="FV55" s="20"/>
      <c r="FW55" s="20"/>
      <c r="FX55" s="20"/>
      <c r="FY55" s="20"/>
      <c r="FZ55" s="20"/>
      <c r="GA55" s="20"/>
      <c r="GB55" s="20"/>
      <c r="GC55" s="20"/>
      <c r="GD55" s="20"/>
      <c r="GE55" s="20"/>
      <c r="GF55" s="20"/>
      <c r="GG55" s="20"/>
      <c r="GH55" s="20"/>
      <c r="GI55" s="20"/>
      <c r="GJ55" s="20"/>
      <c r="GK55" s="20"/>
      <c r="GL55" s="20"/>
      <c r="GM55" s="20"/>
      <c r="GN55" s="20"/>
      <c r="GO55" s="20"/>
      <c r="GP55" s="20"/>
      <c r="GQ55" s="20"/>
      <c r="GR55" s="20"/>
      <c r="GS55" s="20"/>
      <c r="GT55" s="20"/>
      <c r="GU55" s="20"/>
      <c r="GV55" s="20"/>
      <c r="GY55" s="20">
        <v>200</v>
      </c>
      <c r="GZ55" s="20">
        <v>400</v>
      </c>
      <c r="HA55" s="20" t="s">
        <v>390</v>
      </c>
      <c r="HB55" s="20">
        <v>0</v>
      </c>
      <c r="HC55" s="20" t="s">
        <v>373</v>
      </c>
      <c r="HD55" s="20" t="s">
        <v>373</v>
      </c>
      <c r="HE55" s="20" t="b">
        <v>1</v>
      </c>
      <c r="HF55" s="20">
        <v>2200</v>
      </c>
      <c r="HG55" s="20" t="b">
        <v>0</v>
      </c>
      <c r="HH55" s="20">
        <v>0</v>
      </c>
      <c r="HI55" s="20">
        <v>0</v>
      </c>
      <c r="HJ55" s="20">
        <v>0</v>
      </c>
      <c r="HK55" s="20">
        <v>0</v>
      </c>
      <c r="HL55" s="20" t="b">
        <v>0</v>
      </c>
      <c r="HM55" s="20">
        <v>0</v>
      </c>
      <c r="HN55" s="20">
        <v>10001</v>
      </c>
      <c r="HO55" s="20" t="s">
        <v>374</v>
      </c>
      <c r="HP55" s="20" t="s">
        <v>363</v>
      </c>
      <c r="HQ55" s="20">
        <v>0</v>
      </c>
      <c r="HR55" s="20">
        <v>0</v>
      </c>
      <c r="HS55" s="20">
        <v>0</v>
      </c>
      <c r="HT55" s="20">
        <v>0</v>
      </c>
      <c r="HU55" s="20" t="b">
        <v>0</v>
      </c>
      <c r="HV55">
        <v>30051</v>
      </c>
      <c r="HZ55"/>
    </row>
    <row r="56" ht="30" customHeight="1" spans="1:234">
      <c r="A56"/>
      <c r="B56" s="34">
        <f>10000000+INDEX(编号表!$B:$B,MATCH(D56,编号表!$A:$A,0))*10000+J56</f>
        <v>10050010</v>
      </c>
      <c r="C56" s="20" t="s">
        <v>383</v>
      </c>
      <c r="D56" s="20" t="s">
        <v>383</v>
      </c>
      <c r="E56" s="20" t="s">
        <v>350</v>
      </c>
      <c r="F56" s="39" t="s">
        <v>384</v>
      </c>
      <c r="G56" s="20" t="s">
        <v>385</v>
      </c>
      <c r="H56" s="20" t="b">
        <v>0</v>
      </c>
      <c r="I56" s="20" t="b">
        <v>0</v>
      </c>
      <c r="J56" s="20">
        <v>10</v>
      </c>
      <c r="K56" s="20" t="str">
        <f t="shared" si="0"/>
        <v>100500</v>
      </c>
      <c r="L56" s="20" t="s">
        <v>353</v>
      </c>
      <c r="M56" s="20">
        <v>10050009</v>
      </c>
      <c r="N56" s="20">
        <v>0</v>
      </c>
      <c r="O56" s="20" t="s">
        <v>386</v>
      </c>
      <c r="P56" s="20">
        <v>10202004</v>
      </c>
      <c r="Q56" s="20">
        <v>0</v>
      </c>
      <c r="R56" s="20">
        <v>3</v>
      </c>
      <c r="S56" s="20">
        <v>40</v>
      </c>
      <c r="T56" s="20">
        <v>0</v>
      </c>
      <c r="U56" s="20">
        <v>0</v>
      </c>
      <c r="V56" s="20" t="s">
        <v>370</v>
      </c>
      <c r="W56" s="20">
        <v>0</v>
      </c>
      <c r="X56" s="20">
        <v>0</v>
      </c>
      <c r="Y56" s="20" t="s">
        <v>355</v>
      </c>
      <c r="Z56" s="20" t="s">
        <v>387</v>
      </c>
      <c r="AA56" s="20" t="s">
        <v>357</v>
      </c>
      <c r="AB56" s="20">
        <v>0</v>
      </c>
      <c r="AC56" s="20">
        <v>0</v>
      </c>
      <c r="AD56" s="20" t="b">
        <v>0</v>
      </c>
      <c r="AE56" s="20" t="s">
        <v>358</v>
      </c>
      <c r="AF56" s="20"/>
      <c r="AG56" s="20"/>
      <c r="AH56" s="20"/>
      <c r="AI56" s="20">
        <v>700</v>
      </c>
      <c r="AJ56" s="20">
        <v>200</v>
      </c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 t="s">
        <v>388</v>
      </c>
      <c r="BA56" s="20">
        <v>12000</v>
      </c>
      <c r="BB56" s="20" t="s">
        <v>360</v>
      </c>
      <c r="BC56" s="20" t="s">
        <v>357</v>
      </c>
      <c r="BD56" s="20">
        <v>10000</v>
      </c>
      <c r="BE56" s="20">
        <v>0</v>
      </c>
      <c r="BF56" s="20" t="s">
        <v>361</v>
      </c>
      <c r="BG56" s="20">
        <v>0</v>
      </c>
      <c r="BH56" s="20" t="s">
        <v>389</v>
      </c>
      <c r="BI56" s="20">
        <v>9500</v>
      </c>
      <c r="BJ56" s="20">
        <v>15</v>
      </c>
      <c r="BK56" s="20" t="b">
        <v>1</v>
      </c>
      <c r="BL56" s="20">
        <v>0</v>
      </c>
      <c r="BM56" s="20">
        <v>9000</v>
      </c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DA56" s="20"/>
      <c r="DB56" s="20"/>
      <c r="DC56" s="20"/>
      <c r="DD56" s="20"/>
      <c r="DE56" s="20"/>
      <c r="DF56" s="20"/>
      <c r="DG56" s="20"/>
      <c r="DH56" s="20"/>
      <c r="DI56" s="20"/>
      <c r="DJ56" s="20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20"/>
      <c r="EG56" s="20"/>
      <c r="EH56" s="20"/>
      <c r="EI56" s="20"/>
      <c r="EJ56" s="20"/>
      <c r="EK56" s="20"/>
      <c r="EL56" s="20"/>
      <c r="EM56" s="20"/>
      <c r="EN56" s="20"/>
      <c r="EO56" s="20"/>
      <c r="EP56" s="20"/>
      <c r="EQ56" s="20"/>
      <c r="ER56" s="20"/>
      <c r="ES56" s="20"/>
      <c r="ET56" s="20"/>
      <c r="EU56" s="20"/>
      <c r="EV56" s="20"/>
      <c r="EW56" s="20"/>
      <c r="EZ56" s="20"/>
      <c r="FA56" s="20"/>
      <c r="FB56" s="20"/>
      <c r="FC56" s="20"/>
      <c r="FD56" s="20"/>
      <c r="FE56" s="20"/>
      <c r="FF56" s="20"/>
      <c r="FG56" s="20"/>
      <c r="FH56" s="20"/>
      <c r="FI56" s="20"/>
      <c r="FJ56" s="20"/>
      <c r="FK56" s="20"/>
      <c r="FL56" s="20"/>
      <c r="FM56" s="20"/>
      <c r="FN56" s="20"/>
      <c r="FO56" s="20"/>
      <c r="FP56" s="20"/>
      <c r="FQ56" s="20"/>
      <c r="FR56" s="20"/>
      <c r="FS56" s="20"/>
      <c r="FT56" s="20"/>
      <c r="FU56" s="20"/>
      <c r="FV56" s="20"/>
      <c r="FW56" s="20"/>
      <c r="FX56" s="20"/>
      <c r="FY56" s="20"/>
      <c r="FZ56" s="20"/>
      <c r="GA56" s="20"/>
      <c r="GB56" s="20"/>
      <c r="GC56" s="20"/>
      <c r="GD56" s="20"/>
      <c r="GE56" s="20"/>
      <c r="GF56" s="20"/>
      <c r="GG56" s="20"/>
      <c r="GH56" s="20"/>
      <c r="GI56" s="20"/>
      <c r="GJ56" s="20"/>
      <c r="GK56" s="20"/>
      <c r="GL56" s="20"/>
      <c r="GM56" s="20"/>
      <c r="GN56" s="20"/>
      <c r="GO56" s="20"/>
      <c r="GP56" s="20"/>
      <c r="GQ56" s="20"/>
      <c r="GR56" s="20"/>
      <c r="GS56" s="20"/>
      <c r="GT56" s="20"/>
      <c r="GU56" s="20"/>
      <c r="GV56" s="20"/>
      <c r="GY56" s="20">
        <v>200</v>
      </c>
      <c r="GZ56" s="20">
        <v>400</v>
      </c>
      <c r="HA56" s="20" t="s">
        <v>390</v>
      </c>
      <c r="HB56" s="20">
        <v>0</v>
      </c>
      <c r="HC56" s="20" t="s">
        <v>373</v>
      </c>
      <c r="HD56" s="20" t="s">
        <v>373</v>
      </c>
      <c r="HE56" s="20" t="b">
        <v>1</v>
      </c>
      <c r="HF56" s="20">
        <v>2200</v>
      </c>
      <c r="HG56" s="20" t="b">
        <v>0</v>
      </c>
      <c r="HH56" s="20">
        <v>0</v>
      </c>
      <c r="HI56" s="20">
        <v>0</v>
      </c>
      <c r="HJ56" s="20">
        <v>0</v>
      </c>
      <c r="HK56" s="20">
        <v>0</v>
      </c>
      <c r="HL56" s="20" t="b">
        <v>0</v>
      </c>
      <c r="HM56" s="20">
        <v>0</v>
      </c>
      <c r="HN56" s="20">
        <v>10001</v>
      </c>
      <c r="HO56" s="20" t="s">
        <v>374</v>
      </c>
      <c r="HP56" s="20" t="s">
        <v>363</v>
      </c>
      <c r="HQ56" s="20">
        <v>0</v>
      </c>
      <c r="HR56" s="20">
        <v>0</v>
      </c>
      <c r="HS56" s="20">
        <v>0</v>
      </c>
      <c r="HT56" s="20">
        <v>0</v>
      </c>
      <c r="HU56" s="20" t="b">
        <v>0</v>
      </c>
      <c r="HV56">
        <v>30051</v>
      </c>
      <c r="HZ56"/>
    </row>
    <row r="57" ht="30" customHeight="1" spans="1:234">
      <c r="A57"/>
      <c r="B57" s="34">
        <f>10000000+INDEX(编号表!$B:$B,MATCH(D57,编号表!$A:$A,0))*10000+J57</f>
        <v>10060001</v>
      </c>
      <c r="C57" s="20" t="s">
        <v>391</v>
      </c>
      <c r="D57" s="20" t="s">
        <v>391</v>
      </c>
      <c r="E57" s="20" t="s">
        <v>350</v>
      </c>
      <c r="F57" s="39" t="s">
        <v>392</v>
      </c>
      <c r="G57" s="20" t="s">
        <v>393</v>
      </c>
      <c r="H57" s="20" t="b">
        <v>0</v>
      </c>
      <c r="I57" s="20" t="b">
        <v>0</v>
      </c>
      <c r="J57" s="20">
        <v>1</v>
      </c>
      <c r="K57" s="20" t="str">
        <f t="shared" si="0"/>
        <v>100600</v>
      </c>
      <c r="L57" s="20" t="s">
        <v>353</v>
      </c>
      <c r="M57" s="20">
        <v>0</v>
      </c>
      <c r="N57" s="20">
        <v>10060002</v>
      </c>
      <c r="O57" s="20" t="s">
        <v>394</v>
      </c>
      <c r="P57" s="20">
        <v>10202005</v>
      </c>
      <c r="Q57" s="20">
        <v>0</v>
      </c>
      <c r="R57" s="20">
        <v>0</v>
      </c>
      <c r="S57" s="20">
        <v>1</v>
      </c>
      <c r="T57" s="20">
        <v>10201079</v>
      </c>
      <c r="U57" s="20">
        <v>100</v>
      </c>
      <c r="V57" s="20" t="s">
        <v>370</v>
      </c>
      <c r="W57" s="20">
        <v>700</v>
      </c>
      <c r="X57" s="20">
        <v>0</v>
      </c>
      <c r="Y57" s="20" t="s">
        <v>371</v>
      </c>
      <c r="Z57" s="20" t="s">
        <v>372</v>
      </c>
      <c r="AA57" s="20" t="s">
        <v>357</v>
      </c>
      <c r="AB57" s="20">
        <v>0</v>
      </c>
      <c r="AC57" s="20">
        <v>0</v>
      </c>
      <c r="AD57" s="20" t="b">
        <v>0</v>
      </c>
      <c r="AE57" s="20" t="s">
        <v>358</v>
      </c>
      <c r="AF57" s="20">
        <v>130</v>
      </c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 t="s">
        <v>388</v>
      </c>
      <c r="BA57" s="20">
        <v>10000</v>
      </c>
      <c r="BB57" s="20" t="s">
        <v>360</v>
      </c>
      <c r="BC57" s="20" t="s">
        <v>357</v>
      </c>
      <c r="BD57" s="20">
        <v>10000</v>
      </c>
      <c r="BE57" s="20">
        <v>0</v>
      </c>
      <c r="BF57" s="20" t="s">
        <v>361</v>
      </c>
      <c r="BG57" s="20">
        <v>0</v>
      </c>
      <c r="BH57" s="20" t="s">
        <v>389</v>
      </c>
      <c r="BI57" s="20">
        <v>10000</v>
      </c>
      <c r="BJ57" s="20">
        <v>3</v>
      </c>
      <c r="BK57" s="20" t="b">
        <v>1</v>
      </c>
      <c r="BL57" s="20">
        <v>0</v>
      </c>
      <c r="BM57" s="20">
        <v>10000</v>
      </c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  <c r="CF57" s="20"/>
      <c r="CG57" s="20"/>
      <c r="CH57" s="20"/>
      <c r="CI57" s="20"/>
      <c r="CJ57" s="20"/>
      <c r="CK57" s="20"/>
      <c r="CL57" s="20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  <c r="DA57" s="20"/>
      <c r="DB57" s="20"/>
      <c r="DC57" s="20"/>
      <c r="DD57" s="20"/>
      <c r="DE57" s="20"/>
      <c r="DF57" s="20"/>
      <c r="DG57" s="20"/>
      <c r="DH57" s="20"/>
      <c r="DI57" s="20"/>
      <c r="DJ57" s="20"/>
      <c r="DK57" s="20"/>
      <c r="DL57" s="20"/>
      <c r="DM57" s="20"/>
      <c r="DN57" s="20"/>
      <c r="DO57" s="20"/>
      <c r="DP57" s="20"/>
      <c r="DQ57" s="20"/>
      <c r="DR57" s="20"/>
      <c r="DS57" s="20"/>
      <c r="DT57" s="20"/>
      <c r="DU57" s="20"/>
      <c r="DV57" s="20"/>
      <c r="DW57" s="20"/>
      <c r="DX57" s="20"/>
      <c r="DY57" s="20"/>
      <c r="DZ57" s="20"/>
      <c r="EA57" s="20"/>
      <c r="EB57" s="20"/>
      <c r="EC57" s="20"/>
      <c r="ED57" s="20"/>
      <c r="EE57" s="20"/>
      <c r="EF57" s="20"/>
      <c r="EG57" s="20"/>
      <c r="EH57" s="20"/>
      <c r="EI57" s="20"/>
      <c r="EJ57" s="20"/>
      <c r="EK57" s="20"/>
      <c r="EL57" s="20"/>
      <c r="EM57" s="20"/>
      <c r="EN57" s="20"/>
      <c r="EO57" s="20"/>
      <c r="EP57" s="20"/>
      <c r="EQ57" s="20"/>
      <c r="ER57" s="20"/>
      <c r="ES57" s="20"/>
      <c r="ET57" s="20"/>
      <c r="EU57" s="20"/>
      <c r="EV57" s="20"/>
      <c r="EW57" s="20"/>
      <c r="EZ57" s="20"/>
      <c r="FA57" s="20"/>
      <c r="FB57" s="20"/>
      <c r="FC57" s="20"/>
      <c r="FD57" s="20"/>
      <c r="FE57" s="20"/>
      <c r="FF57" s="20"/>
      <c r="FG57" s="20"/>
      <c r="FH57" s="20"/>
      <c r="FI57" s="20"/>
      <c r="FJ57" s="20"/>
      <c r="FK57" s="20"/>
      <c r="FL57" s="20"/>
      <c r="FM57" s="20"/>
      <c r="FN57" s="20"/>
      <c r="FO57" s="20"/>
      <c r="FP57" s="20"/>
      <c r="FQ57" s="20"/>
      <c r="FR57" s="20"/>
      <c r="FS57" s="20"/>
      <c r="FT57" s="20"/>
      <c r="FU57" s="20"/>
      <c r="FV57" s="20"/>
      <c r="FW57" s="20"/>
      <c r="FX57" s="20"/>
      <c r="FY57" s="20"/>
      <c r="FZ57" s="20"/>
      <c r="GA57" s="20"/>
      <c r="GB57" s="20"/>
      <c r="GC57" s="20"/>
      <c r="GD57" s="20"/>
      <c r="GE57" s="20"/>
      <c r="GF57" s="20"/>
      <c r="GG57" s="20"/>
      <c r="GH57" s="20"/>
      <c r="GI57" s="20"/>
      <c r="GJ57" s="20"/>
      <c r="GK57" s="20"/>
      <c r="GL57" s="20"/>
      <c r="GM57" s="20"/>
      <c r="GN57" s="20"/>
      <c r="GO57" s="20"/>
      <c r="GP57" s="20"/>
      <c r="GQ57" s="20"/>
      <c r="GR57" s="20"/>
      <c r="GS57" s="20"/>
      <c r="GT57" s="20"/>
      <c r="GU57" s="20"/>
      <c r="GV57" s="20"/>
      <c r="GY57" s="20">
        <v>200</v>
      </c>
      <c r="GZ57" s="20">
        <v>400</v>
      </c>
      <c r="HA57" s="20" t="s">
        <v>390</v>
      </c>
      <c r="HB57" s="20">
        <v>0</v>
      </c>
      <c r="HC57" s="20">
        <v>30050</v>
      </c>
      <c r="HD57" s="20" t="s">
        <v>373</v>
      </c>
      <c r="HE57" s="20" t="b">
        <v>1</v>
      </c>
      <c r="HF57" s="20">
        <v>2200</v>
      </c>
      <c r="HG57" s="20" t="b">
        <v>0</v>
      </c>
      <c r="HH57" s="20">
        <v>0</v>
      </c>
      <c r="HI57" s="20">
        <v>0</v>
      </c>
      <c r="HJ57" s="20">
        <v>0</v>
      </c>
      <c r="HK57" s="20">
        <v>0</v>
      </c>
      <c r="HL57" s="20" t="b">
        <v>0</v>
      </c>
      <c r="HM57" s="20">
        <v>0</v>
      </c>
      <c r="HN57" s="20">
        <v>10001</v>
      </c>
      <c r="HO57" s="20" t="s">
        <v>374</v>
      </c>
      <c r="HP57" s="20" t="s">
        <v>363</v>
      </c>
      <c r="HQ57" s="20">
        <v>0</v>
      </c>
      <c r="HR57" s="20">
        <v>0</v>
      </c>
      <c r="HS57" s="20">
        <v>0</v>
      </c>
      <c r="HT57" s="20">
        <v>0</v>
      </c>
      <c r="HU57" s="20" t="b">
        <v>0</v>
      </c>
      <c r="HZ57"/>
    </row>
    <row r="58" ht="30" customHeight="1" spans="1:234">
      <c r="A58"/>
      <c r="B58" s="34">
        <f>10000000+INDEX(编号表!$B:$B,MATCH(D58,编号表!$A:$A,0))*10000+J58</f>
        <v>10060002</v>
      </c>
      <c r="C58" s="20" t="s">
        <v>391</v>
      </c>
      <c r="D58" s="20" t="s">
        <v>391</v>
      </c>
      <c r="E58" s="20" t="s">
        <v>350</v>
      </c>
      <c r="F58" s="39" t="s">
        <v>392</v>
      </c>
      <c r="G58" s="20" t="s">
        <v>393</v>
      </c>
      <c r="H58" s="20" t="b">
        <v>0</v>
      </c>
      <c r="I58" s="20" t="b">
        <v>0</v>
      </c>
      <c r="J58" s="20">
        <v>2</v>
      </c>
      <c r="K58" s="20" t="str">
        <f t="shared" si="0"/>
        <v>100600</v>
      </c>
      <c r="L58" s="20" t="s">
        <v>353</v>
      </c>
      <c r="M58" s="20">
        <v>10060001</v>
      </c>
      <c r="N58" s="20">
        <v>10060003</v>
      </c>
      <c r="O58" s="20" t="s">
        <v>394</v>
      </c>
      <c r="P58" s="20">
        <v>10202005</v>
      </c>
      <c r="Q58" s="20">
        <v>0</v>
      </c>
      <c r="R58" s="20">
        <v>1</v>
      </c>
      <c r="S58" s="20">
        <v>7</v>
      </c>
      <c r="T58" s="20">
        <v>10201080</v>
      </c>
      <c r="U58" s="20">
        <v>100</v>
      </c>
      <c r="V58" s="20" t="s">
        <v>370</v>
      </c>
      <c r="W58" s="20">
        <v>700</v>
      </c>
      <c r="X58" s="20">
        <v>0</v>
      </c>
      <c r="Y58" s="20" t="s">
        <v>371</v>
      </c>
      <c r="Z58" s="20" t="s">
        <v>372</v>
      </c>
      <c r="AA58" s="20" t="s">
        <v>357</v>
      </c>
      <c r="AB58" s="20">
        <v>0</v>
      </c>
      <c r="AC58" s="20">
        <v>0</v>
      </c>
      <c r="AD58" s="20" t="b">
        <v>0</v>
      </c>
      <c r="AE58" s="20" t="s">
        <v>358</v>
      </c>
      <c r="AF58" s="20">
        <v>130</v>
      </c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 t="s">
        <v>388</v>
      </c>
      <c r="BA58" s="20">
        <v>10400</v>
      </c>
      <c r="BB58" s="20" t="s">
        <v>360</v>
      </c>
      <c r="BC58" s="20" t="s">
        <v>357</v>
      </c>
      <c r="BD58" s="20">
        <v>10000</v>
      </c>
      <c r="BE58" s="20">
        <v>0</v>
      </c>
      <c r="BF58" s="20" t="s">
        <v>361</v>
      </c>
      <c r="BG58" s="20">
        <v>0</v>
      </c>
      <c r="BH58" s="20" t="s">
        <v>389</v>
      </c>
      <c r="BI58" s="20">
        <v>10000</v>
      </c>
      <c r="BJ58" s="20">
        <v>4</v>
      </c>
      <c r="BK58" s="20" t="b">
        <v>1</v>
      </c>
      <c r="BL58" s="20">
        <v>0</v>
      </c>
      <c r="BM58" s="20">
        <v>10000</v>
      </c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DA58" s="20"/>
      <c r="DB58" s="20"/>
      <c r="DC58" s="20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20"/>
      <c r="EG58" s="20"/>
      <c r="EH58" s="20"/>
      <c r="EI58" s="20"/>
      <c r="EJ58" s="20"/>
      <c r="EK58" s="20"/>
      <c r="EL58" s="20"/>
      <c r="EM58" s="20"/>
      <c r="EN58" s="20"/>
      <c r="EO58" s="20"/>
      <c r="EP58" s="20"/>
      <c r="EQ58" s="20"/>
      <c r="ER58" s="20"/>
      <c r="ES58" s="20"/>
      <c r="ET58" s="20"/>
      <c r="EU58" s="20"/>
      <c r="EV58" s="20"/>
      <c r="EW58" s="20"/>
      <c r="EZ58" s="20"/>
      <c r="FA58" s="20"/>
      <c r="FB58" s="20"/>
      <c r="FC58" s="20"/>
      <c r="FD58" s="20"/>
      <c r="FE58" s="20"/>
      <c r="FF58" s="20"/>
      <c r="FG58" s="20"/>
      <c r="FH58" s="20"/>
      <c r="FI58" s="20"/>
      <c r="FJ58" s="20"/>
      <c r="FK58" s="20"/>
      <c r="FL58" s="20"/>
      <c r="FM58" s="20"/>
      <c r="FN58" s="20"/>
      <c r="FO58" s="20"/>
      <c r="FP58" s="20"/>
      <c r="FQ58" s="20"/>
      <c r="FR58" s="20"/>
      <c r="FS58" s="20"/>
      <c r="FT58" s="20"/>
      <c r="FU58" s="20"/>
      <c r="FV58" s="20"/>
      <c r="FW58" s="20"/>
      <c r="FX58" s="20"/>
      <c r="FY58" s="20"/>
      <c r="FZ58" s="20"/>
      <c r="GA58" s="20"/>
      <c r="GB58" s="20"/>
      <c r="GC58" s="20"/>
      <c r="GD58" s="20"/>
      <c r="GE58" s="20"/>
      <c r="GF58" s="20"/>
      <c r="GG58" s="20"/>
      <c r="GH58" s="20"/>
      <c r="GI58" s="20"/>
      <c r="GJ58" s="20"/>
      <c r="GK58" s="20"/>
      <c r="GL58" s="20"/>
      <c r="GM58" s="20"/>
      <c r="GN58" s="20"/>
      <c r="GO58" s="20"/>
      <c r="GP58" s="20"/>
      <c r="GQ58" s="20"/>
      <c r="GR58" s="20"/>
      <c r="GS58" s="20"/>
      <c r="GT58" s="20"/>
      <c r="GU58" s="20"/>
      <c r="GV58" s="20"/>
      <c r="GY58" s="20">
        <v>200</v>
      </c>
      <c r="GZ58" s="20">
        <v>400</v>
      </c>
      <c r="HA58" s="20" t="s">
        <v>390</v>
      </c>
      <c r="HB58" s="20">
        <v>0</v>
      </c>
      <c r="HC58" s="20">
        <v>30050</v>
      </c>
      <c r="HD58" s="20" t="s">
        <v>373</v>
      </c>
      <c r="HE58" s="20" t="b">
        <v>1</v>
      </c>
      <c r="HF58" s="20">
        <v>2200</v>
      </c>
      <c r="HG58" s="20" t="b">
        <v>0</v>
      </c>
      <c r="HH58" s="20">
        <v>0</v>
      </c>
      <c r="HI58" s="20">
        <v>0</v>
      </c>
      <c r="HJ58" s="20">
        <v>0</v>
      </c>
      <c r="HK58" s="20">
        <v>0</v>
      </c>
      <c r="HL58" s="20" t="b">
        <v>0</v>
      </c>
      <c r="HM58" s="20">
        <v>0</v>
      </c>
      <c r="HN58" s="20">
        <v>10001</v>
      </c>
      <c r="HO58" s="20" t="s">
        <v>374</v>
      </c>
      <c r="HP58" s="20" t="s">
        <v>363</v>
      </c>
      <c r="HQ58" s="20">
        <v>0</v>
      </c>
      <c r="HR58" s="20">
        <v>0</v>
      </c>
      <c r="HS58" s="20">
        <v>0</v>
      </c>
      <c r="HT58" s="20">
        <v>0</v>
      </c>
      <c r="HU58" s="20" t="b">
        <v>0</v>
      </c>
      <c r="HZ58"/>
    </row>
    <row r="59" ht="30" customHeight="1" spans="1:234">
      <c r="A59"/>
      <c r="B59" s="34">
        <f>10000000+INDEX(编号表!$B:$B,MATCH(D59,编号表!$A:$A,0))*10000+J59</f>
        <v>10060003</v>
      </c>
      <c r="C59" s="20" t="s">
        <v>391</v>
      </c>
      <c r="D59" s="20" t="s">
        <v>391</v>
      </c>
      <c r="E59" s="20" t="s">
        <v>350</v>
      </c>
      <c r="F59" s="39" t="s">
        <v>392</v>
      </c>
      <c r="G59" s="20" t="s">
        <v>393</v>
      </c>
      <c r="H59" s="20" t="b">
        <v>0</v>
      </c>
      <c r="I59" s="20" t="b">
        <v>0</v>
      </c>
      <c r="J59" s="20">
        <v>3</v>
      </c>
      <c r="K59" s="20" t="str">
        <f t="shared" si="0"/>
        <v>100600</v>
      </c>
      <c r="L59" s="20" t="s">
        <v>353</v>
      </c>
      <c r="M59" s="20">
        <v>10060002</v>
      </c>
      <c r="N59" s="20">
        <v>10060004</v>
      </c>
      <c r="O59" s="20" t="s">
        <v>394</v>
      </c>
      <c r="P59" s="20">
        <v>10202005</v>
      </c>
      <c r="Q59" s="20">
        <v>0</v>
      </c>
      <c r="R59" s="20">
        <v>2</v>
      </c>
      <c r="S59" s="20">
        <v>11</v>
      </c>
      <c r="T59" s="20">
        <v>10202081</v>
      </c>
      <c r="U59" s="20">
        <v>100</v>
      </c>
      <c r="V59" s="20" t="s">
        <v>370</v>
      </c>
      <c r="W59" s="20">
        <v>700</v>
      </c>
      <c r="X59" s="20">
        <v>0</v>
      </c>
      <c r="Y59" s="20" t="s">
        <v>371</v>
      </c>
      <c r="Z59" s="20" t="s">
        <v>372</v>
      </c>
      <c r="AA59" s="20" t="s">
        <v>357</v>
      </c>
      <c r="AB59" s="20">
        <v>0</v>
      </c>
      <c r="AC59" s="20">
        <v>0</v>
      </c>
      <c r="AD59" s="20" t="b">
        <v>0</v>
      </c>
      <c r="AE59" s="20" t="s">
        <v>358</v>
      </c>
      <c r="AF59" s="20">
        <v>130</v>
      </c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 t="s">
        <v>388</v>
      </c>
      <c r="BA59" s="20">
        <v>10800</v>
      </c>
      <c r="BB59" s="20" t="s">
        <v>360</v>
      </c>
      <c r="BC59" s="20" t="s">
        <v>357</v>
      </c>
      <c r="BD59" s="20">
        <v>10000</v>
      </c>
      <c r="BE59" s="20">
        <v>0</v>
      </c>
      <c r="BF59" s="20" t="s">
        <v>361</v>
      </c>
      <c r="BG59" s="20">
        <v>0</v>
      </c>
      <c r="BH59" s="20" t="s">
        <v>389</v>
      </c>
      <c r="BI59" s="20">
        <v>10000</v>
      </c>
      <c r="BJ59" s="20">
        <v>5</v>
      </c>
      <c r="BK59" s="20" t="b">
        <v>1</v>
      </c>
      <c r="BL59" s="20">
        <v>0</v>
      </c>
      <c r="BM59" s="20">
        <v>10000</v>
      </c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20"/>
      <c r="CG59" s="20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0"/>
      <c r="CS59" s="20"/>
      <c r="CT59" s="20"/>
      <c r="CU59" s="20"/>
      <c r="CV59" s="20"/>
      <c r="CW59" s="20"/>
      <c r="CX59" s="20"/>
      <c r="DA59" s="20"/>
      <c r="DB59" s="20"/>
      <c r="DC59" s="20"/>
      <c r="DD59" s="20"/>
      <c r="DE59" s="20"/>
      <c r="DF59" s="20"/>
      <c r="DG59" s="20"/>
      <c r="DH59" s="20"/>
      <c r="DI59" s="20"/>
      <c r="DJ59" s="20"/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0"/>
      <c r="DY59" s="20"/>
      <c r="DZ59" s="20"/>
      <c r="EA59" s="20"/>
      <c r="EB59" s="20"/>
      <c r="EC59" s="20"/>
      <c r="ED59" s="20"/>
      <c r="EE59" s="20"/>
      <c r="EF59" s="20"/>
      <c r="EG59" s="20"/>
      <c r="EH59" s="20"/>
      <c r="EI59" s="20"/>
      <c r="EJ59" s="20"/>
      <c r="EK59" s="20"/>
      <c r="EL59" s="20"/>
      <c r="EM59" s="20"/>
      <c r="EN59" s="20"/>
      <c r="EO59" s="20"/>
      <c r="EP59" s="20"/>
      <c r="EQ59" s="20"/>
      <c r="ER59" s="20"/>
      <c r="ES59" s="20"/>
      <c r="ET59" s="20"/>
      <c r="EU59" s="20"/>
      <c r="EV59" s="20"/>
      <c r="EW59" s="20"/>
      <c r="EZ59" s="20"/>
      <c r="FA59" s="20"/>
      <c r="FB59" s="20"/>
      <c r="FC59" s="20"/>
      <c r="FD59" s="20"/>
      <c r="FE59" s="20"/>
      <c r="FF59" s="20"/>
      <c r="FG59" s="20"/>
      <c r="FH59" s="20"/>
      <c r="FI59" s="20"/>
      <c r="FJ59" s="20"/>
      <c r="FK59" s="20"/>
      <c r="FL59" s="20"/>
      <c r="FM59" s="20"/>
      <c r="FN59" s="20"/>
      <c r="FO59" s="20"/>
      <c r="FP59" s="20"/>
      <c r="FQ59" s="20"/>
      <c r="FR59" s="20"/>
      <c r="FS59" s="20"/>
      <c r="FT59" s="20"/>
      <c r="FU59" s="20"/>
      <c r="FV59" s="20"/>
      <c r="FW59" s="20"/>
      <c r="FX59" s="20"/>
      <c r="FY59" s="20"/>
      <c r="FZ59" s="20"/>
      <c r="GA59" s="20"/>
      <c r="GB59" s="20"/>
      <c r="GC59" s="20"/>
      <c r="GD59" s="20"/>
      <c r="GE59" s="20"/>
      <c r="GF59" s="20"/>
      <c r="GG59" s="20"/>
      <c r="GH59" s="20"/>
      <c r="GI59" s="20"/>
      <c r="GJ59" s="20"/>
      <c r="GK59" s="20"/>
      <c r="GL59" s="20"/>
      <c r="GM59" s="20"/>
      <c r="GN59" s="20"/>
      <c r="GO59" s="20"/>
      <c r="GP59" s="20"/>
      <c r="GQ59" s="20"/>
      <c r="GR59" s="20"/>
      <c r="GS59" s="20"/>
      <c r="GT59" s="20"/>
      <c r="GU59" s="20"/>
      <c r="GV59" s="20"/>
      <c r="GY59" s="20">
        <v>200</v>
      </c>
      <c r="GZ59" s="20">
        <v>400</v>
      </c>
      <c r="HA59" s="20" t="s">
        <v>390</v>
      </c>
      <c r="HB59" s="20">
        <v>0</v>
      </c>
      <c r="HC59" s="20">
        <v>30050</v>
      </c>
      <c r="HD59" s="20" t="s">
        <v>373</v>
      </c>
      <c r="HE59" s="20" t="b">
        <v>1</v>
      </c>
      <c r="HF59" s="20">
        <v>2200</v>
      </c>
      <c r="HG59" s="20" t="b">
        <v>0</v>
      </c>
      <c r="HH59" s="20">
        <v>0</v>
      </c>
      <c r="HI59" s="20">
        <v>0</v>
      </c>
      <c r="HJ59" s="20">
        <v>0</v>
      </c>
      <c r="HK59" s="20">
        <v>0</v>
      </c>
      <c r="HL59" s="20" t="b">
        <v>0</v>
      </c>
      <c r="HM59" s="20">
        <v>0</v>
      </c>
      <c r="HN59" s="20">
        <v>10001</v>
      </c>
      <c r="HO59" s="20" t="s">
        <v>374</v>
      </c>
      <c r="HP59" s="20" t="s">
        <v>363</v>
      </c>
      <c r="HQ59" s="20">
        <v>0</v>
      </c>
      <c r="HR59" s="20">
        <v>0</v>
      </c>
      <c r="HS59" s="20">
        <v>0</v>
      </c>
      <c r="HT59" s="20">
        <v>0</v>
      </c>
      <c r="HU59" s="20" t="b">
        <v>0</v>
      </c>
      <c r="HZ59"/>
    </row>
    <row r="60" ht="30" customHeight="1" spans="1:234">
      <c r="A60"/>
      <c r="B60" s="34">
        <f>10000000+INDEX(编号表!$B:$B,MATCH(D60,编号表!$A:$A,0))*10000+J60</f>
        <v>10060004</v>
      </c>
      <c r="C60" s="20" t="s">
        <v>391</v>
      </c>
      <c r="D60" s="20" t="s">
        <v>391</v>
      </c>
      <c r="E60" s="20" t="s">
        <v>350</v>
      </c>
      <c r="F60" s="39" t="s">
        <v>392</v>
      </c>
      <c r="G60" s="20" t="s">
        <v>393</v>
      </c>
      <c r="H60" s="20" t="b">
        <v>0</v>
      </c>
      <c r="I60" s="20" t="b">
        <v>0</v>
      </c>
      <c r="J60" s="20">
        <v>4</v>
      </c>
      <c r="K60" s="20" t="str">
        <f t="shared" si="0"/>
        <v>100600</v>
      </c>
      <c r="L60" s="20" t="s">
        <v>353</v>
      </c>
      <c r="M60" s="20">
        <v>10060003</v>
      </c>
      <c r="N60" s="20">
        <v>10060005</v>
      </c>
      <c r="O60" s="20" t="s">
        <v>394</v>
      </c>
      <c r="P60" s="20">
        <v>10202005</v>
      </c>
      <c r="Q60" s="20">
        <v>0</v>
      </c>
      <c r="R60" s="20">
        <v>3</v>
      </c>
      <c r="S60" s="20">
        <v>16</v>
      </c>
      <c r="T60" s="20">
        <v>10202082</v>
      </c>
      <c r="U60" s="20">
        <v>100</v>
      </c>
      <c r="V60" s="20" t="s">
        <v>370</v>
      </c>
      <c r="W60" s="20">
        <v>700</v>
      </c>
      <c r="X60" s="20">
        <v>0</v>
      </c>
      <c r="Y60" s="20" t="s">
        <v>371</v>
      </c>
      <c r="Z60" s="20" t="s">
        <v>372</v>
      </c>
      <c r="AA60" s="20" t="s">
        <v>357</v>
      </c>
      <c r="AB60" s="20">
        <v>0</v>
      </c>
      <c r="AC60" s="20">
        <v>0</v>
      </c>
      <c r="AD60" s="20" t="b">
        <v>0</v>
      </c>
      <c r="AE60" s="20" t="s">
        <v>358</v>
      </c>
      <c r="AF60" s="20">
        <v>130</v>
      </c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 t="s">
        <v>388</v>
      </c>
      <c r="BA60" s="20">
        <v>11200</v>
      </c>
      <c r="BB60" s="20" t="s">
        <v>360</v>
      </c>
      <c r="BC60" s="20" t="s">
        <v>357</v>
      </c>
      <c r="BD60" s="20">
        <v>10000</v>
      </c>
      <c r="BE60" s="20">
        <v>0</v>
      </c>
      <c r="BF60" s="20" t="s">
        <v>361</v>
      </c>
      <c r="BG60" s="20">
        <v>0</v>
      </c>
      <c r="BH60" s="20" t="s">
        <v>389</v>
      </c>
      <c r="BI60" s="20">
        <v>10000</v>
      </c>
      <c r="BJ60" s="20">
        <v>6</v>
      </c>
      <c r="BK60" s="20" t="b">
        <v>1</v>
      </c>
      <c r="BL60" s="20">
        <v>0</v>
      </c>
      <c r="BM60" s="20">
        <v>10000</v>
      </c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  <c r="CF60" s="20"/>
      <c r="CG60" s="20"/>
      <c r="CH60" s="20"/>
      <c r="CI60" s="20"/>
      <c r="CJ60" s="20"/>
      <c r="CK60" s="20"/>
      <c r="CL60" s="20"/>
      <c r="CM60" s="20"/>
      <c r="CN60" s="20"/>
      <c r="CO60" s="20"/>
      <c r="CP60" s="20"/>
      <c r="CQ60" s="20"/>
      <c r="CR60" s="20"/>
      <c r="CS60" s="20"/>
      <c r="CT60" s="20"/>
      <c r="CU60" s="20"/>
      <c r="CV60" s="20"/>
      <c r="CW60" s="20"/>
      <c r="CX60" s="20"/>
      <c r="DA60" s="20"/>
      <c r="DB60" s="20"/>
      <c r="DC60" s="20"/>
      <c r="DD60" s="20"/>
      <c r="DE60" s="20"/>
      <c r="DF60" s="20"/>
      <c r="DG60" s="20"/>
      <c r="DH60" s="20"/>
      <c r="DI60" s="20"/>
      <c r="DJ60" s="20"/>
      <c r="DK60" s="20"/>
      <c r="DL60" s="20"/>
      <c r="DM60" s="20"/>
      <c r="DN60" s="20"/>
      <c r="DO60" s="20"/>
      <c r="DP60" s="20"/>
      <c r="DQ60" s="20"/>
      <c r="DR60" s="20"/>
      <c r="DS60" s="20"/>
      <c r="DT60" s="20"/>
      <c r="DU60" s="20"/>
      <c r="DV60" s="20"/>
      <c r="DW60" s="20"/>
      <c r="DX60" s="20"/>
      <c r="DY60" s="20"/>
      <c r="DZ60" s="20"/>
      <c r="EA60" s="20"/>
      <c r="EB60" s="20"/>
      <c r="EC60" s="20"/>
      <c r="ED60" s="20"/>
      <c r="EE60" s="20"/>
      <c r="EF60" s="20"/>
      <c r="EG60" s="20"/>
      <c r="EH60" s="20"/>
      <c r="EI60" s="20"/>
      <c r="EJ60" s="20"/>
      <c r="EK60" s="20"/>
      <c r="EL60" s="20"/>
      <c r="EM60" s="20"/>
      <c r="EN60" s="20"/>
      <c r="EO60" s="20"/>
      <c r="EP60" s="20"/>
      <c r="EQ60" s="20"/>
      <c r="ER60" s="20"/>
      <c r="ES60" s="20"/>
      <c r="ET60" s="20"/>
      <c r="EU60" s="20"/>
      <c r="EV60" s="20"/>
      <c r="EW60" s="20"/>
      <c r="EZ60" s="20"/>
      <c r="FA60" s="20"/>
      <c r="FB60" s="20"/>
      <c r="FC60" s="20"/>
      <c r="FD60" s="20"/>
      <c r="FE60" s="20"/>
      <c r="FF60" s="20"/>
      <c r="FG60" s="20"/>
      <c r="FH60" s="20"/>
      <c r="FI60" s="20"/>
      <c r="FJ60" s="20"/>
      <c r="FK60" s="20"/>
      <c r="FL60" s="20"/>
      <c r="FM60" s="20"/>
      <c r="FN60" s="20"/>
      <c r="FO60" s="20"/>
      <c r="FP60" s="20"/>
      <c r="FQ60" s="20"/>
      <c r="FR60" s="20"/>
      <c r="FS60" s="20"/>
      <c r="FT60" s="20"/>
      <c r="FU60" s="20"/>
      <c r="FV60" s="20"/>
      <c r="FW60" s="20"/>
      <c r="FX60" s="20"/>
      <c r="FY60" s="20"/>
      <c r="FZ60" s="20"/>
      <c r="GA60" s="20"/>
      <c r="GB60" s="20"/>
      <c r="GC60" s="20"/>
      <c r="GD60" s="20"/>
      <c r="GE60" s="20"/>
      <c r="GF60" s="20"/>
      <c r="GG60" s="20"/>
      <c r="GH60" s="20"/>
      <c r="GI60" s="20"/>
      <c r="GJ60" s="20"/>
      <c r="GK60" s="20"/>
      <c r="GL60" s="20"/>
      <c r="GM60" s="20"/>
      <c r="GN60" s="20"/>
      <c r="GO60" s="20"/>
      <c r="GP60" s="20"/>
      <c r="GQ60" s="20"/>
      <c r="GR60" s="20"/>
      <c r="GS60" s="20"/>
      <c r="GT60" s="20"/>
      <c r="GU60" s="20"/>
      <c r="GV60" s="20"/>
      <c r="GY60" s="20">
        <v>200</v>
      </c>
      <c r="GZ60" s="20">
        <v>400</v>
      </c>
      <c r="HA60" s="20" t="s">
        <v>390</v>
      </c>
      <c r="HB60" s="20">
        <v>0</v>
      </c>
      <c r="HC60" s="20">
        <v>30050</v>
      </c>
      <c r="HD60" s="20" t="s">
        <v>373</v>
      </c>
      <c r="HE60" s="20" t="b">
        <v>1</v>
      </c>
      <c r="HF60" s="20">
        <v>2200</v>
      </c>
      <c r="HG60" s="20" t="b">
        <v>0</v>
      </c>
      <c r="HH60" s="20">
        <v>0</v>
      </c>
      <c r="HI60" s="20">
        <v>0</v>
      </c>
      <c r="HJ60" s="20">
        <v>0</v>
      </c>
      <c r="HK60" s="20">
        <v>0</v>
      </c>
      <c r="HL60" s="20" t="b">
        <v>0</v>
      </c>
      <c r="HM60" s="20">
        <v>0</v>
      </c>
      <c r="HN60" s="20">
        <v>10001</v>
      </c>
      <c r="HO60" s="20" t="s">
        <v>374</v>
      </c>
      <c r="HP60" s="20" t="s">
        <v>363</v>
      </c>
      <c r="HQ60" s="20">
        <v>0</v>
      </c>
      <c r="HR60" s="20">
        <v>0</v>
      </c>
      <c r="HS60" s="20">
        <v>0</v>
      </c>
      <c r="HT60" s="20">
        <v>0</v>
      </c>
      <c r="HU60" s="20" t="b">
        <v>0</v>
      </c>
      <c r="HZ60"/>
    </row>
    <row r="61" ht="30" customHeight="1" spans="1:234">
      <c r="A61"/>
      <c r="B61" s="34">
        <f>10000000+INDEX(编号表!$B:$B,MATCH(D61,编号表!$A:$A,0))*10000+J61</f>
        <v>10060005</v>
      </c>
      <c r="C61" s="20" t="s">
        <v>391</v>
      </c>
      <c r="D61" s="20" t="s">
        <v>391</v>
      </c>
      <c r="E61" s="20" t="s">
        <v>350</v>
      </c>
      <c r="F61" s="39" t="s">
        <v>392</v>
      </c>
      <c r="G61" s="20" t="s">
        <v>393</v>
      </c>
      <c r="H61" s="20" t="b">
        <v>0</v>
      </c>
      <c r="I61" s="20" t="b">
        <v>0</v>
      </c>
      <c r="J61" s="20">
        <v>5</v>
      </c>
      <c r="K61" s="20" t="str">
        <f t="shared" si="0"/>
        <v>100600</v>
      </c>
      <c r="L61" s="20" t="s">
        <v>353</v>
      </c>
      <c r="M61" s="20">
        <v>10060004</v>
      </c>
      <c r="N61" s="20">
        <v>10060006</v>
      </c>
      <c r="O61" s="20" t="s">
        <v>394</v>
      </c>
      <c r="P61" s="20">
        <v>10202005</v>
      </c>
      <c r="Q61" s="20">
        <v>0</v>
      </c>
      <c r="R61" s="20">
        <v>3</v>
      </c>
      <c r="S61" s="20">
        <v>25</v>
      </c>
      <c r="T61" s="20">
        <v>10202083</v>
      </c>
      <c r="U61" s="20">
        <v>100</v>
      </c>
      <c r="V61" s="20" t="s">
        <v>370</v>
      </c>
      <c r="W61" s="20">
        <v>700</v>
      </c>
      <c r="X61" s="20">
        <v>0</v>
      </c>
      <c r="Y61" s="20" t="s">
        <v>371</v>
      </c>
      <c r="Z61" s="20" t="s">
        <v>372</v>
      </c>
      <c r="AA61" s="20" t="s">
        <v>357</v>
      </c>
      <c r="AB61" s="20">
        <v>0</v>
      </c>
      <c r="AC61" s="20">
        <v>0</v>
      </c>
      <c r="AD61" s="20" t="b">
        <v>0</v>
      </c>
      <c r="AE61" s="20" t="s">
        <v>358</v>
      </c>
      <c r="AF61" s="20">
        <v>130</v>
      </c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 t="s">
        <v>388</v>
      </c>
      <c r="BA61" s="20">
        <v>11300</v>
      </c>
      <c r="BB61" s="20" t="s">
        <v>360</v>
      </c>
      <c r="BC61" s="20" t="s">
        <v>357</v>
      </c>
      <c r="BD61" s="20">
        <v>10000</v>
      </c>
      <c r="BE61" s="20">
        <v>0</v>
      </c>
      <c r="BF61" s="20" t="s">
        <v>361</v>
      </c>
      <c r="BG61" s="20">
        <v>0</v>
      </c>
      <c r="BH61" s="20" t="s">
        <v>389</v>
      </c>
      <c r="BI61" s="20">
        <v>10000</v>
      </c>
      <c r="BJ61" s="20">
        <v>6</v>
      </c>
      <c r="BK61" s="20" t="b">
        <v>1</v>
      </c>
      <c r="BL61" s="20">
        <v>0</v>
      </c>
      <c r="BM61" s="20">
        <v>10000</v>
      </c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  <c r="CF61" s="20"/>
      <c r="CG61" s="20"/>
      <c r="CH61" s="20"/>
      <c r="CI61" s="20"/>
      <c r="CJ61" s="20"/>
      <c r="CK61" s="20"/>
      <c r="CL61" s="20"/>
      <c r="CM61" s="20"/>
      <c r="CN61" s="20"/>
      <c r="CO61" s="20"/>
      <c r="CP61" s="20"/>
      <c r="CQ61" s="20"/>
      <c r="CR61" s="20"/>
      <c r="CS61" s="20"/>
      <c r="CT61" s="20"/>
      <c r="CU61" s="20"/>
      <c r="CV61" s="20"/>
      <c r="CW61" s="20"/>
      <c r="CX61" s="20"/>
      <c r="DA61" s="20"/>
      <c r="DB61" s="20"/>
      <c r="DC61" s="20"/>
      <c r="DD61" s="20"/>
      <c r="DE61" s="20"/>
      <c r="DF61" s="20"/>
      <c r="DG61" s="20"/>
      <c r="DH61" s="20"/>
      <c r="DI61" s="20"/>
      <c r="DJ61" s="20"/>
      <c r="DK61" s="20"/>
      <c r="DL61" s="20"/>
      <c r="DM61" s="20"/>
      <c r="DN61" s="20"/>
      <c r="DO61" s="20"/>
      <c r="DP61" s="20"/>
      <c r="DQ61" s="20"/>
      <c r="DR61" s="20"/>
      <c r="DS61" s="20"/>
      <c r="DT61" s="20"/>
      <c r="DU61" s="20"/>
      <c r="DV61" s="20"/>
      <c r="DW61" s="20"/>
      <c r="DX61" s="20"/>
      <c r="DY61" s="20"/>
      <c r="DZ61" s="20"/>
      <c r="EA61" s="20"/>
      <c r="EB61" s="20"/>
      <c r="EC61" s="20"/>
      <c r="ED61" s="20"/>
      <c r="EE61" s="20"/>
      <c r="EF61" s="20"/>
      <c r="EG61" s="20"/>
      <c r="EH61" s="20"/>
      <c r="EI61" s="20"/>
      <c r="EJ61" s="20"/>
      <c r="EK61" s="20"/>
      <c r="EL61" s="20"/>
      <c r="EM61" s="20"/>
      <c r="EN61" s="20"/>
      <c r="EO61" s="20"/>
      <c r="EP61" s="20"/>
      <c r="EQ61" s="20"/>
      <c r="ER61" s="20"/>
      <c r="ES61" s="20"/>
      <c r="ET61" s="20"/>
      <c r="EU61" s="20"/>
      <c r="EV61" s="20"/>
      <c r="EW61" s="20"/>
      <c r="EZ61" s="20"/>
      <c r="FA61" s="20"/>
      <c r="FB61" s="20"/>
      <c r="FC61" s="20"/>
      <c r="FD61" s="20"/>
      <c r="FE61" s="20"/>
      <c r="FF61" s="20"/>
      <c r="FG61" s="20"/>
      <c r="FH61" s="20"/>
      <c r="FI61" s="20"/>
      <c r="FJ61" s="20"/>
      <c r="FK61" s="20"/>
      <c r="FL61" s="20"/>
      <c r="FM61" s="20"/>
      <c r="FN61" s="20"/>
      <c r="FO61" s="20"/>
      <c r="FP61" s="20"/>
      <c r="FQ61" s="20"/>
      <c r="FR61" s="20"/>
      <c r="FS61" s="20"/>
      <c r="FT61" s="20"/>
      <c r="FU61" s="20"/>
      <c r="FV61" s="20"/>
      <c r="FW61" s="20"/>
      <c r="FX61" s="20"/>
      <c r="FY61" s="20"/>
      <c r="FZ61" s="20"/>
      <c r="GA61" s="20"/>
      <c r="GB61" s="20"/>
      <c r="GC61" s="20"/>
      <c r="GD61" s="20"/>
      <c r="GE61" s="20"/>
      <c r="GF61" s="20"/>
      <c r="GG61" s="20"/>
      <c r="GH61" s="20"/>
      <c r="GI61" s="20"/>
      <c r="GJ61" s="20"/>
      <c r="GK61" s="20"/>
      <c r="GL61" s="20"/>
      <c r="GM61" s="20"/>
      <c r="GN61" s="20"/>
      <c r="GO61" s="20"/>
      <c r="GP61" s="20"/>
      <c r="GQ61" s="20"/>
      <c r="GR61" s="20"/>
      <c r="GS61" s="20"/>
      <c r="GT61" s="20"/>
      <c r="GU61" s="20"/>
      <c r="GV61" s="20"/>
      <c r="GY61" s="20">
        <v>200</v>
      </c>
      <c r="GZ61" s="20">
        <v>400</v>
      </c>
      <c r="HA61" s="20" t="s">
        <v>390</v>
      </c>
      <c r="HB61" s="20">
        <v>0</v>
      </c>
      <c r="HC61" s="20">
        <v>30050</v>
      </c>
      <c r="HD61" s="20" t="s">
        <v>373</v>
      </c>
      <c r="HE61" s="20" t="b">
        <v>1</v>
      </c>
      <c r="HF61" s="20">
        <v>2200</v>
      </c>
      <c r="HG61" s="20" t="b">
        <v>0</v>
      </c>
      <c r="HH61" s="20">
        <v>0</v>
      </c>
      <c r="HI61" s="20">
        <v>0</v>
      </c>
      <c r="HJ61" s="20">
        <v>0</v>
      </c>
      <c r="HK61" s="20">
        <v>0</v>
      </c>
      <c r="HL61" s="20" t="b">
        <v>0</v>
      </c>
      <c r="HM61" s="20">
        <v>0</v>
      </c>
      <c r="HN61" s="20">
        <v>10001</v>
      </c>
      <c r="HO61" s="20" t="s">
        <v>374</v>
      </c>
      <c r="HP61" s="20" t="s">
        <v>363</v>
      </c>
      <c r="HQ61" s="20">
        <v>0</v>
      </c>
      <c r="HR61" s="20">
        <v>0</v>
      </c>
      <c r="HS61" s="20">
        <v>0</v>
      </c>
      <c r="HT61" s="20">
        <v>0</v>
      </c>
      <c r="HU61" s="20" t="b">
        <v>0</v>
      </c>
      <c r="HZ61"/>
    </row>
    <row r="62" ht="30" customHeight="1" spans="1:234">
      <c r="A62"/>
      <c r="B62" s="34">
        <f>10000000+INDEX(编号表!$B:$B,MATCH(D62,编号表!$A:$A,0))*10000+J62</f>
        <v>10060006</v>
      </c>
      <c r="C62" s="20" t="s">
        <v>391</v>
      </c>
      <c r="D62" s="20" t="s">
        <v>391</v>
      </c>
      <c r="E62" s="20" t="s">
        <v>350</v>
      </c>
      <c r="F62" s="39" t="s">
        <v>392</v>
      </c>
      <c r="G62" s="20" t="s">
        <v>393</v>
      </c>
      <c r="H62" s="20" t="b">
        <v>0</v>
      </c>
      <c r="I62" s="20" t="b">
        <v>0</v>
      </c>
      <c r="J62" s="20">
        <v>6</v>
      </c>
      <c r="K62" s="20" t="str">
        <f t="shared" si="0"/>
        <v>100600</v>
      </c>
      <c r="L62" s="20" t="s">
        <v>353</v>
      </c>
      <c r="M62" s="20">
        <v>10060005</v>
      </c>
      <c r="N62" s="20">
        <v>10060007</v>
      </c>
      <c r="O62" s="20" t="s">
        <v>394</v>
      </c>
      <c r="P62" s="20">
        <v>10202005</v>
      </c>
      <c r="Q62" s="20">
        <v>0</v>
      </c>
      <c r="R62" s="20">
        <v>3</v>
      </c>
      <c r="S62" s="20">
        <v>30</v>
      </c>
      <c r="T62" s="20">
        <v>10203084</v>
      </c>
      <c r="U62" s="20">
        <v>100</v>
      </c>
      <c r="V62" s="20" t="s">
        <v>370</v>
      </c>
      <c r="W62" s="20">
        <v>700</v>
      </c>
      <c r="X62" s="20">
        <v>0</v>
      </c>
      <c r="Y62" s="20" t="s">
        <v>371</v>
      </c>
      <c r="Z62" s="20" t="s">
        <v>372</v>
      </c>
      <c r="AA62" s="20" t="s">
        <v>357</v>
      </c>
      <c r="AB62" s="20">
        <v>0</v>
      </c>
      <c r="AC62" s="20">
        <v>0</v>
      </c>
      <c r="AD62" s="20" t="b">
        <v>0</v>
      </c>
      <c r="AE62" s="20" t="s">
        <v>358</v>
      </c>
      <c r="AF62" s="20">
        <v>130</v>
      </c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 t="s">
        <v>388</v>
      </c>
      <c r="BA62" s="20">
        <v>11600</v>
      </c>
      <c r="BB62" s="20" t="s">
        <v>360</v>
      </c>
      <c r="BC62" s="20" t="s">
        <v>357</v>
      </c>
      <c r="BD62" s="20">
        <v>10000</v>
      </c>
      <c r="BE62" s="20">
        <v>0</v>
      </c>
      <c r="BF62" s="20" t="s">
        <v>361</v>
      </c>
      <c r="BG62" s="20">
        <v>0</v>
      </c>
      <c r="BH62" s="20" t="s">
        <v>389</v>
      </c>
      <c r="BI62" s="20">
        <v>10000</v>
      </c>
      <c r="BJ62" s="20">
        <v>7</v>
      </c>
      <c r="BK62" s="20" t="b">
        <v>1</v>
      </c>
      <c r="BL62" s="20">
        <v>0</v>
      </c>
      <c r="BM62" s="20">
        <v>10000</v>
      </c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  <c r="DA62" s="20"/>
      <c r="DB62" s="20"/>
      <c r="DC62" s="20"/>
      <c r="DD62" s="20"/>
      <c r="DE62" s="20"/>
      <c r="DF62" s="20"/>
      <c r="DG62" s="20"/>
      <c r="DH62" s="20"/>
      <c r="DI62" s="20"/>
      <c r="DJ62" s="20"/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0"/>
      <c r="DY62" s="20"/>
      <c r="DZ62" s="20"/>
      <c r="EA62" s="20"/>
      <c r="EB62" s="20"/>
      <c r="EC62" s="20"/>
      <c r="ED62" s="20"/>
      <c r="EE62" s="20"/>
      <c r="EF62" s="20"/>
      <c r="EG62" s="20"/>
      <c r="EH62" s="20"/>
      <c r="EI62" s="20"/>
      <c r="EJ62" s="20"/>
      <c r="EK62" s="20"/>
      <c r="EL62" s="20"/>
      <c r="EM62" s="20"/>
      <c r="EN62" s="20"/>
      <c r="EO62" s="20"/>
      <c r="EP62" s="20"/>
      <c r="EQ62" s="20"/>
      <c r="ER62" s="20"/>
      <c r="ES62" s="20"/>
      <c r="ET62" s="20"/>
      <c r="EU62" s="20"/>
      <c r="EV62" s="20"/>
      <c r="EW62" s="20"/>
      <c r="EZ62" s="20"/>
      <c r="FA62" s="20"/>
      <c r="FB62" s="20"/>
      <c r="FC62" s="20"/>
      <c r="FD62" s="20"/>
      <c r="FE62" s="20"/>
      <c r="FF62" s="20"/>
      <c r="FG62" s="20"/>
      <c r="FH62" s="20"/>
      <c r="FI62" s="20"/>
      <c r="FJ62" s="20"/>
      <c r="FK62" s="20"/>
      <c r="FL62" s="20"/>
      <c r="FM62" s="20"/>
      <c r="FN62" s="20"/>
      <c r="FO62" s="20"/>
      <c r="FP62" s="20"/>
      <c r="FQ62" s="20"/>
      <c r="FR62" s="20"/>
      <c r="FS62" s="20"/>
      <c r="FT62" s="20"/>
      <c r="FU62" s="20"/>
      <c r="FV62" s="20"/>
      <c r="FW62" s="20"/>
      <c r="FX62" s="20"/>
      <c r="FY62" s="20"/>
      <c r="FZ62" s="20"/>
      <c r="GA62" s="20"/>
      <c r="GB62" s="20"/>
      <c r="GC62" s="20"/>
      <c r="GD62" s="20"/>
      <c r="GE62" s="20"/>
      <c r="GF62" s="20"/>
      <c r="GG62" s="20"/>
      <c r="GH62" s="20"/>
      <c r="GI62" s="20"/>
      <c r="GJ62" s="20"/>
      <c r="GK62" s="20"/>
      <c r="GL62" s="20"/>
      <c r="GM62" s="20"/>
      <c r="GN62" s="20"/>
      <c r="GO62" s="20"/>
      <c r="GP62" s="20"/>
      <c r="GQ62" s="20"/>
      <c r="GR62" s="20"/>
      <c r="GS62" s="20"/>
      <c r="GT62" s="20"/>
      <c r="GU62" s="20"/>
      <c r="GV62" s="20"/>
      <c r="GY62" s="20">
        <v>200</v>
      </c>
      <c r="GZ62" s="20">
        <v>400</v>
      </c>
      <c r="HA62" s="20" t="s">
        <v>390</v>
      </c>
      <c r="HB62" s="20">
        <v>0</v>
      </c>
      <c r="HC62" s="20">
        <v>30050</v>
      </c>
      <c r="HD62" s="20" t="s">
        <v>373</v>
      </c>
      <c r="HE62" s="20" t="b">
        <v>1</v>
      </c>
      <c r="HF62" s="20">
        <v>2200</v>
      </c>
      <c r="HG62" s="20" t="b">
        <v>0</v>
      </c>
      <c r="HH62" s="20">
        <v>0</v>
      </c>
      <c r="HI62" s="20">
        <v>0</v>
      </c>
      <c r="HJ62" s="20">
        <v>0</v>
      </c>
      <c r="HK62" s="20">
        <v>0</v>
      </c>
      <c r="HL62" s="20" t="b">
        <v>0</v>
      </c>
      <c r="HM62" s="20">
        <v>0</v>
      </c>
      <c r="HN62" s="20">
        <v>10001</v>
      </c>
      <c r="HO62" s="20" t="s">
        <v>374</v>
      </c>
      <c r="HP62" s="20" t="s">
        <v>363</v>
      </c>
      <c r="HQ62" s="20">
        <v>0</v>
      </c>
      <c r="HR62" s="20">
        <v>0</v>
      </c>
      <c r="HS62" s="20">
        <v>0</v>
      </c>
      <c r="HT62" s="20">
        <v>0</v>
      </c>
      <c r="HU62" s="20" t="b">
        <v>0</v>
      </c>
      <c r="HZ62"/>
    </row>
    <row r="63" ht="30" customHeight="1" spans="1:234">
      <c r="A63"/>
      <c r="B63" s="34">
        <f>10000000+INDEX(编号表!$B:$B,MATCH(D63,编号表!$A:$A,0))*10000+J63</f>
        <v>10060007</v>
      </c>
      <c r="C63" s="20" t="s">
        <v>391</v>
      </c>
      <c r="D63" s="20" t="s">
        <v>391</v>
      </c>
      <c r="E63" s="20" t="s">
        <v>350</v>
      </c>
      <c r="F63" s="39" t="s">
        <v>392</v>
      </c>
      <c r="G63" s="20" t="s">
        <v>393</v>
      </c>
      <c r="H63" s="20" t="b">
        <v>0</v>
      </c>
      <c r="I63" s="20" t="b">
        <v>0</v>
      </c>
      <c r="J63" s="20">
        <v>7</v>
      </c>
      <c r="K63" s="20" t="str">
        <f t="shared" si="0"/>
        <v>100600</v>
      </c>
      <c r="L63" s="20" t="s">
        <v>353</v>
      </c>
      <c r="M63" s="20">
        <v>10060006</v>
      </c>
      <c r="N63" s="20">
        <v>10060008</v>
      </c>
      <c r="O63" s="20" t="s">
        <v>394</v>
      </c>
      <c r="P63" s="20">
        <v>10202005</v>
      </c>
      <c r="Q63" s="20">
        <v>0</v>
      </c>
      <c r="R63" s="20">
        <v>3</v>
      </c>
      <c r="S63" s="20">
        <v>35</v>
      </c>
      <c r="T63" s="20">
        <v>10203085</v>
      </c>
      <c r="U63" s="20">
        <v>100</v>
      </c>
      <c r="V63" s="20" t="s">
        <v>370</v>
      </c>
      <c r="W63" s="20">
        <v>700</v>
      </c>
      <c r="X63" s="20">
        <v>0</v>
      </c>
      <c r="Y63" s="20" t="s">
        <v>371</v>
      </c>
      <c r="Z63" s="20" t="s">
        <v>372</v>
      </c>
      <c r="AA63" s="20" t="s">
        <v>357</v>
      </c>
      <c r="AB63" s="20">
        <v>0</v>
      </c>
      <c r="AC63" s="20">
        <v>0</v>
      </c>
      <c r="AD63" s="20" t="b">
        <v>0</v>
      </c>
      <c r="AE63" s="20" t="s">
        <v>358</v>
      </c>
      <c r="AF63" s="20">
        <v>130</v>
      </c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 t="s">
        <v>388</v>
      </c>
      <c r="BA63" s="20">
        <v>11700</v>
      </c>
      <c r="BB63" s="20" t="s">
        <v>360</v>
      </c>
      <c r="BC63" s="20" t="s">
        <v>357</v>
      </c>
      <c r="BD63" s="20">
        <v>10000</v>
      </c>
      <c r="BE63" s="20">
        <v>0</v>
      </c>
      <c r="BF63" s="20" t="s">
        <v>361</v>
      </c>
      <c r="BG63" s="20">
        <v>0</v>
      </c>
      <c r="BH63" s="20" t="s">
        <v>389</v>
      </c>
      <c r="BI63" s="20">
        <v>10000</v>
      </c>
      <c r="BJ63" s="20">
        <v>9</v>
      </c>
      <c r="BK63" s="20" t="b">
        <v>1</v>
      </c>
      <c r="BL63" s="20">
        <v>0</v>
      </c>
      <c r="BM63" s="20">
        <v>10000</v>
      </c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  <c r="CE63" s="20"/>
      <c r="CF63" s="20"/>
      <c r="CG63" s="20"/>
      <c r="CH63" s="20"/>
      <c r="CI63" s="20"/>
      <c r="CJ63" s="20"/>
      <c r="CK63" s="20"/>
      <c r="CL63" s="20"/>
      <c r="CM63" s="20"/>
      <c r="CN63" s="20"/>
      <c r="CO63" s="20"/>
      <c r="CP63" s="20"/>
      <c r="CQ63" s="20"/>
      <c r="CR63" s="20"/>
      <c r="CS63" s="20"/>
      <c r="CT63" s="20"/>
      <c r="CU63" s="20"/>
      <c r="CV63" s="20"/>
      <c r="CW63" s="20"/>
      <c r="CX63" s="20"/>
      <c r="DA63" s="20"/>
      <c r="DB63" s="20"/>
      <c r="DC63" s="20"/>
      <c r="DD63" s="20"/>
      <c r="DE63" s="20"/>
      <c r="DF63" s="20"/>
      <c r="DG63" s="20"/>
      <c r="DH63" s="20"/>
      <c r="DI63" s="20"/>
      <c r="DJ63" s="20"/>
      <c r="DK63" s="20"/>
      <c r="DL63" s="20"/>
      <c r="DM63" s="20"/>
      <c r="DN63" s="20"/>
      <c r="DO63" s="20"/>
      <c r="DP63" s="20"/>
      <c r="DQ63" s="20"/>
      <c r="DR63" s="20"/>
      <c r="DS63" s="20"/>
      <c r="DT63" s="20"/>
      <c r="DU63" s="20"/>
      <c r="DV63" s="20"/>
      <c r="DW63" s="20"/>
      <c r="DX63" s="20"/>
      <c r="DY63" s="20"/>
      <c r="DZ63" s="20"/>
      <c r="EA63" s="20"/>
      <c r="EB63" s="20"/>
      <c r="EC63" s="20"/>
      <c r="ED63" s="20"/>
      <c r="EE63" s="20"/>
      <c r="EF63" s="20"/>
      <c r="EG63" s="20"/>
      <c r="EH63" s="20"/>
      <c r="EI63" s="20"/>
      <c r="EJ63" s="20"/>
      <c r="EK63" s="20"/>
      <c r="EL63" s="20"/>
      <c r="EM63" s="20"/>
      <c r="EN63" s="20"/>
      <c r="EO63" s="20"/>
      <c r="EP63" s="20"/>
      <c r="EQ63" s="20"/>
      <c r="ER63" s="20"/>
      <c r="ES63" s="20"/>
      <c r="ET63" s="20"/>
      <c r="EU63" s="20"/>
      <c r="EV63" s="20"/>
      <c r="EW63" s="20"/>
      <c r="EZ63" s="20"/>
      <c r="FA63" s="20"/>
      <c r="FB63" s="20"/>
      <c r="FC63" s="20"/>
      <c r="FD63" s="20"/>
      <c r="FE63" s="20"/>
      <c r="FF63" s="20"/>
      <c r="FG63" s="20"/>
      <c r="FH63" s="20"/>
      <c r="FI63" s="20"/>
      <c r="FJ63" s="20"/>
      <c r="FK63" s="20"/>
      <c r="FL63" s="20"/>
      <c r="FM63" s="20"/>
      <c r="FN63" s="20"/>
      <c r="FO63" s="20"/>
      <c r="FP63" s="20"/>
      <c r="FQ63" s="20"/>
      <c r="FR63" s="20"/>
      <c r="FS63" s="20"/>
      <c r="FT63" s="20"/>
      <c r="FU63" s="20"/>
      <c r="FV63" s="20"/>
      <c r="FW63" s="20"/>
      <c r="FX63" s="20"/>
      <c r="FY63" s="20"/>
      <c r="FZ63" s="20"/>
      <c r="GA63" s="20"/>
      <c r="GB63" s="20"/>
      <c r="GC63" s="20"/>
      <c r="GD63" s="20"/>
      <c r="GE63" s="20"/>
      <c r="GF63" s="20"/>
      <c r="GG63" s="20"/>
      <c r="GH63" s="20"/>
      <c r="GI63" s="20"/>
      <c r="GJ63" s="20"/>
      <c r="GK63" s="20"/>
      <c r="GL63" s="20"/>
      <c r="GM63" s="20"/>
      <c r="GN63" s="20"/>
      <c r="GO63" s="20"/>
      <c r="GP63" s="20"/>
      <c r="GQ63" s="20"/>
      <c r="GR63" s="20"/>
      <c r="GS63" s="20"/>
      <c r="GT63" s="20"/>
      <c r="GU63" s="20"/>
      <c r="GV63" s="20"/>
      <c r="GY63" s="20">
        <v>200</v>
      </c>
      <c r="GZ63" s="20">
        <v>400</v>
      </c>
      <c r="HA63" s="20" t="s">
        <v>390</v>
      </c>
      <c r="HB63" s="20">
        <v>0</v>
      </c>
      <c r="HC63" s="20">
        <v>30050</v>
      </c>
      <c r="HD63" s="20" t="s">
        <v>373</v>
      </c>
      <c r="HE63" s="20" t="b">
        <v>1</v>
      </c>
      <c r="HF63" s="20">
        <v>2200</v>
      </c>
      <c r="HG63" s="20" t="b">
        <v>0</v>
      </c>
      <c r="HH63" s="20">
        <v>0</v>
      </c>
      <c r="HI63" s="20">
        <v>0</v>
      </c>
      <c r="HJ63" s="20">
        <v>0</v>
      </c>
      <c r="HK63" s="20">
        <v>0</v>
      </c>
      <c r="HL63" s="20" t="b">
        <v>0</v>
      </c>
      <c r="HM63" s="20">
        <v>0</v>
      </c>
      <c r="HN63" s="20">
        <v>10001</v>
      </c>
      <c r="HO63" s="20" t="s">
        <v>374</v>
      </c>
      <c r="HP63" s="20" t="s">
        <v>363</v>
      </c>
      <c r="HQ63" s="20">
        <v>0</v>
      </c>
      <c r="HR63" s="20">
        <v>0</v>
      </c>
      <c r="HS63" s="20">
        <v>0</v>
      </c>
      <c r="HT63" s="20">
        <v>0</v>
      </c>
      <c r="HU63" s="20" t="b">
        <v>0</v>
      </c>
      <c r="HZ63"/>
    </row>
    <row r="64" ht="30" customHeight="1" spans="1:234">
      <c r="A64"/>
      <c r="B64" s="34">
        <f>10000000+INDEX(编号表!$B:$B,MATCH(D64,编号表!$A:$A,0))*10000+J64</f>
        <v>10060008</v>
      </c>
      <c r="C64" s="20" t="s">
        <v>391</v>
      </c>
      <c r="D64" s="20" t="s">
        <v>391</v>
      </c>
      <c r="E64" s="20" t="s">
        <v>350</v>
      </c>
      <c r="F64" s="39" t="s">
        <v>392</v>
      </c>
      <c r="G64" s="20" t="s">
        <v>393</v>
      </c>
      <c r="H64" s="20" t="b">
        <v>0</v>
      </c>
      <c r="I64" s="20" t="b">
        <v>0</v>
      </c>
      <c r="J64" s="20">
        <v>8</v>
      </c>
      <c r="K64" s="20" t="str">
        <f t="shared" si="0"/>
        <v>100600</v>
      </c>
      <c r="L64" s="20" t="s">
        <v>353</v>
      </c>
      <c r="M64" s="20">
        <v>10060007</v>
      </c>
      <c r="N64" s="20">
        <v>10060009</v>
      </c>
      <c r="O64" s="20" t="s">
        <v>394</v>
      </c>
      <c r="P64" s="20">
        <v>10202005</v>
      </c>
      <c r="Q64" s="20">
        <v>0</v>
      </c>
      <c r="R64" s="20">
        <v>3</v>
      </c>
      <c r="S64" s="20">
        <v>35</v>
      </c>
      <c r="T64" s="20">
        <v>10203086</v>
      </c>
      <c r="U64" s="20">
        <v>100</v>
      </c>
      <c r="V64" s="20" t="s">
        <v>370</v>
      </c>
      <c r="W64" s="20">
        <v>700</v>
      </c>
      <c r="X64" s="20">
        <v>0</v>
      </c>
      <c r="Y64" s="20" t="s">
        <v>371</v>
      </c>
      <c r="Z64" s="20" t="s">
        <v>372</v>
      </c>
      <c r="AA64" s="20" t="s">
        <v>357</v>
      </c>
      <c r="AB64" s="20">
        <v>0</v>
      </c>
      <c r="AC64" s="20">
        <v>0</v>
      </c>
      <c r="AD64" s="20" t="b">
        <v>0</v>
      </c>
      <c r="AE64" s="20" t="s">
        <v>358</v>
      </c>
      <c r="AF64" s="20">
        <v>130</v>
      </c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 t="s">
        <v>388</v>
      </c>
      <c r="BA64" s="20">
        <v>11800</v>
      </c>
      <c r="BB64" s="20" t="s">
        <v>360</v>
      </c>
      <c r="BC64" s="20" t="s">
        <v>357</v>
      </c>
      <c r="BD64" s="20">
        <v>10000</v>
      </c>
      <c r="BE64" s="20">
        <v>0</v>
      </c>
      <c r="BF64" s="20" t="s">
        <v>361</v>
      </c>
      <c r="BG64" s="20">
        <v>0</v>
      </c>
      <c r="BH64" s="20" t="s">
        <v>389</v>
      </c>
      <c r="BI64" s="20">
        <v>10000</v>
      </c>
      <c r="BJ64" s="20">
        <v>10</v>
      </c>
      <c r="BK64" s="20" t="b">
        <v>1</v>
      </c>
      <c r="BL64" s="20">
        <v>0</v>
      </c>
      <c r="BM64" s="20">
        <v>10000</v>
      </c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  <c r="CG64" s="20"/>
      <c r="CH64" s="20"/>
      <c r="CI64" s="20"/>
      <c r="CJ64" s="20"/>
      <c r="CK64" s="20"/>
      <c r="CL64" s="20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  <c r="DA64" s="20"/>
      <c r="DB64" s="20"/>
      <c r="DC64" s="20"/>
      <c r="DD64" s="20"/>
      <c r="DE64" s="20"/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0"/>
      <c r="DU64" s="20"/>
      <c r="DV64" s="20"/>
      <c r="DW64" s="20"/>
      <c r="DX64" s="20"/>
      <c r="DY64" s="20"/>
      <c r="DZ64" s="20"/>
      <c r="EA64" s="20"/>
      <c r="EB64" s="20"/>
      <c r="EC64" s="20"/>
      <c r="ED64" s="20"/>
      <c r="EE64" s="20"/>
      <c r="EF64" s="20"/>
      <c r="EG64" s="20"/>
      <c r="EH64" s="20"/>
      <c r="EI64" s="20"/>
      <c r="EJ64" s="20"/>
      <c r="EK64" s="20"/>
      <c r="EL64" s="20"/>
      <c r="EM64" s="20"/>
      <c r="EN64" s="20"/>
      <c r="EO64" s="20"/>
      <c r="EP64" s="20"/>
      <c r="EQ64" s="20"/>
      <c r="ER64" s="20"/>
      <c r="ES64" s="20"/>
      <c r="ET64" s="20"/>
      <c r="EU64" s="20"/>
      <c r="EV64" s="20"/>
      <c r="EW64" s="20"/>
      <c r="EZ64" s="20"/>
      <c r="FA64" s="20"/>
      <c r="FB64" s="20"/>
      <c r="FC64" s="20"/>
      <c r="FD64" s="20"/>
      <c r="FE64" s="20"/>
      <c r="FF64" s="20"/>
      <c r="FG64" s="20"/>
      <c r="FH64" s="20"/>
      <c r="FI64" s="20"/>
      <c r="FJ64" s="20"/>
      <c r="FK64" s="20"/>
      <c r="FL64" s="20"/>
      <c r="FM64" s="20"/>
      <c r="FN64" s="20"/>
      <c r="FO64" s="20"/>
      <c r="FP64" s="20"/>
      <c r="FQ64" s="20"/>
      <c r="FR64" s="20"/>
      <c r="FS64" s="20"/>
      <c r="FT64" s="20"/>
      <c r="FU64" s="20"/>
      <c r="FV64" s="20"/>
      <c r="FW64" s="20"/>
      <c r="FX64" s="20"/>
      <c r="FY64" s="20"/>
      <c r="FZ64" s="20"/>
      <c r="GA64" s="20"/>
      <c r="GB64" s="20"/>
      <c r="GC64" s="20"/>
      <c r="GD64" s="20"/>
      <c r="GE64" s="20"/>
      <c r="GF64" s="20"/>
      <c r="GG64" s="20"/>
      <c r="GH64" s="20"/>
      <c r="GI64" s="20"/>
      <c r="GJ64" s="20"/>
      <c r="GK64" s="20"/>
      <c r="GL64" s="20"/>
      <c r="GM64" s="20"/>
      <c r="GN64" s="20"/>
      <c r="GO64" s="20"/>
      <c r="GP64" s="20"/>
      <c r="GQ64" s="20"/>
      <c r="GR64" s="20"/>
      <c r="GS64" s="20"/>
      <c r="GT64" s="20"/>
      <c r="GU64" s="20"/>
      <c r="GV64" s="20"/>
      <c r="GY64" s="20">
        <v>200</v>
      </c>
      <c r="GZ64" s="20">
        <v>400</v>
      </c>
      <c r="HA64" s="20" t="s">
        <v>390</v>
      </c>
      <c r="HB64" s="20">
        <v>0</v>
      </c>
      <c r="HC64" s="20">
        <v>30050</v>
      </c>
      <c r="HD64" s="20" t="s">
        <v>373</v>
      </c>
      <c r="HE64" s="20" t="b">
        <v>1</v>
      </c>
      <c r="HF64" s="20">
        <v>2200</v>
      </c>
      <c r="HG64" s="20" t="b">
        <v>0</v>
      </c>
      <c r="HH64" s="20">
        <v>0</v>
      </c>
      <c r="HI64" s="20">
        <v>0</v>
      </c>
      <c r="HJ64" s="20">
        <v>0</v>
      </c>
      <c r="HK64" s="20">
        <v>0</v>
      </c>
      <c r="HL64" s="20" t="b">
        <v>0</v>
      </c>
      <c r="HM64" s="20">
        <v>0</v>
      </c>
      <c r="HN64" s="20">
        <v>10001</v>
      </c>
      <c r="HO64" s="20" t="s">
        <v>374</v>
      </c>
      <c r="HP64" s="20" t="s">
        <v>363</v>
      </c>
      <c r="HQ64" s="20">
        <v>0</v>
      </c>
      <c r="HR64" s="20">
        <v>0</v>
      </c>
      <c r="HS64" s="20">
        <v>0</v>
      </c>
      <c r="HT64" s="20">
        <v>0</v>
      </c>
      <c r="HU64" s="20" t="b">
        <v>0</v>
      </c>
      <c r="HZ64"/>
    </row>
    <row r="65" ht="30" customHeight="1" spans="1:234">
      <c r="A65"/>
      <c r="B65" s="34">
        <f>10000000+INDEX(编号表!$B:$B,MATCH(D65,编号表!$A:$A,0))*10000+J65</f>
        <v>10060009</v>
      </c>
      <c r="C65" s="20" t="s">
        <v>391</v>
      </c>
      <c r="D65" s="20" t="s">
        <v>391</v>
      </c>
      <c r="E65" s="20" t="s">
        <v>350</v>
      </c>
      <c r="F65" s="39" t="s">
        <v>392</v>
      </c>
      <c r="G65" s="20" t="s">
        <v>393</v>
      </c>
      <c r="H65" s="20" t="b">
        <v>0</v>
      </c>
      <c r="I65" s="20" t="b">
        <v>0</v>
      </c>
      <c r="J65" s="20">
        <v>9</v>
      </c>
      <c r="K65" s="20" t="str">
        <f t="shared" si="0"/>
        <v>100600</v>
      </c>
      <c r="L65" s="20" t="s">
        <v>353</v>
      </c>
      <c r="M65" s="20">
        <v>10060008</v>
      </c>
      <c r="N65" s="20">
        <v>10060010</v>
      </c>
      <c r="O65" s="20" t="s">
        <v>394</v>
      </c>
      <c r="P65" s="20">
        <v>10202005</v>
      </c>
      <c r="Q65" s="20">
        <v>0</v>
      </c>
      <c r="R65" s="20">
        <v>3</v>
      </c>
      <c r="S65" s="20">
        <v>40</v>
      </c>
      <c r="T65" s="20">
        <v>10204087</v>
      </c>
      <c r="U65" s="20">
        <v>100</v>
      </c>
      <c r="V65" s="20" t="s">
        <v>370</v>
      </c>
      <c r="W65" s="20">
        <v>700</v>
      </c>
      <c r="X65" s="20">
        <v>0</v>
      </c>
      <c r="Y65" s="20" t="s">
        <v>371</v>
      </c>
      <c r="Z65" s="20" t="s">
        <v>372</v>
      </c>
      <c r="AA65" s="20" t="s">
        <v>357</v>
      </c>
      <c r="AB65" s="20">
        <v>0</v>
      </c>
      <c r="AC65" s="20">
        <v>0</v>
      </c>
      <c r="AD65" s="20" t="b">
        <v>0</v>
      </c>
      <c r="AE65" s="20" t="s">
        <v>358</v>
      </c>
      <c r="AF65" s="20">
        <v>130</v>
      </c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 t="s">
        <v>388</v>
      </c>
      <c r="BA65" s="20">
        <v>11900</v>
      </c>
      <c r="BB65" s="20" t="s">
        <v>360</v>
      </c>
      <c r="BC65" s="20" t="s">
        <v>357</v>
      </c>
      <c r="BD65" s="20">
        <v>10000</v>
      </c>
      <c r="BE65" s="20">
        <v>0</v>
      </c>
      <c r="BF65" s="20" t="s">
        <v>361</v>
      </c>
      <c r="BG65" s="20">
        <v>0</v>
      </c>
      <c r="BH65" s="20" t="s">
        <v>389</v>
      </c>
      <c r="BI65" s="20">
        <v>10000</v>
      </c>
      <c r="BJ65" s="20">
        <v>12</v>
      </c>
      <c r="BK65" s="20" t="b">
        <v>1</v>
      </c>
      <c r="BL65" s="20">
        <v>0</v>
      </c>
      <c r="BM65" s="20">
        <v>10000</v>
      </c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  <c r="CG65" s="20"/>
      <c r="CH65" s="20"/>
      <c r="CI65" s="20"/>
      <c r="CJ65" s="20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  <c r="DA65" s="20"/>
      <c r="DB65" s="20"/>
      <c r="DC65" s="20"/>
      <c r="DD65" s="20"/>
      <c r="DE65" s="20"/>
      <c r="DF65" s="20"/>
      <c r="DG65" s="20"/>
      <c r="DH65" s="20"/>
      <c r="DI65" s="20"/>
      <c r="DJ65" s="20"/>
      <c r="DK65" s="20"/>
      <c r="DL65" s="20"/>
      <c r="DM65" s="20"/>
      <c r="DN65" s="20"/>
      <c r="DO65" s="20"/>
      <c r="DP65" s="20"/>
      <c r="DQ65" s="20"/>
      <c r="DR65" s="20"/>
      <c r="DS65" s="20"/>
      <c r="DT65" s="20"/>
      <c r="DU65" s="20"/>
      <c r="DV65" s="20"/>
      <c r="DW65" s="20"/>
      <c r="DX65" s="20"/>
      <c r="DY65" s="20"/>
      <c r="DZ65" s="20"/>
      <c r="EA65" s="20"/>
      <c r="EB65" s="20"/>
      <c r="EC65" s="20"/>
      <c r="ED65" s="20"/>
      <c r="EE65" s="20"/>
      <c r="EF65" s="20"/>
      <c r="EG65" s="20"/>
      <c r="EH65" s="20"/>
      <c r="EI65" s="20"/>
      <c r="EJ65" s="20"/>
      <c r="EK65" s="20"/>
      <c r="EL65" s="20"/>
      <c r="EM65" s="20"/>
      <c r="EN65" s="20"/>
      <c r="EO65" s="20"/>
      <c r="EP65" s="20"/>
      <c r="EQ65" s="20"/>
      <c r="ER65" s="20"/>
      <c r="ES65" s="20"/>
      <c r="ET65" s="20"/>
      <c r="EU65" s="20"/>
      <c r="EV65" s="20"/>
      <c r="EW65" s="20"/>
      <c r="EZ65" s="20"/>
      <c r="FA65" s="20"/>
      <c r="FB65" s="20"/>
      <c r="FC65" s="20"/>
      <c r="FD65" s="20"/>
      <c r="FE65" s="20"/>
      <c r="FF65" s="20"/>
      <c r="FG65" s="20"/>
      <c r="FH65" s="20"/>
      <c r="FI65" s="20"/>
      <c r="FJ65" s="20"/>
      <c r="FK65" s="20"/>
      <c r="FL65" s="20"/>
      <c r="FM65" s="20"/>
      <c r="FN65" s="20"/>
      <c r="FO65" s="20"/>
      <c r="FP65" s="20"/>
      <c r="FQ65" s="20"/>
      <c r="FR65" s="20"/>
      <c r="FS65" s="20"/>
      <c r="FT65" s="20"/>
      <c r="FU65" s="20"/>
      <c r="FV65" s="20"/>
      <c r="FW65" s="20"/>
      <c r="FX65" s="20"/>
      <c r="FY65" s="20"/>
      <c r="FZ65" s="20"/>
      <c r="GA65" s="20"/>
      <c r="GB65" s="20"/>
      <c r="GC65" s="20"/>
      <c r="GD65" s="20"/>
      <c r="GE65" s="20"/>
      <c r="GF65" s="20"/>
      <c r="GG65" s="20"/>
      <c r="GH65" s="20"/>
      <c r="GI65" s="20"/>
      <c r="GJ65" s="20"/>
      <c r="GK65" s="20"/>
      <c r="GL65" s="20"/>
      <c r="GM65" s="20"/>
      <c r="GN65" s="20"/>
      <c r="GO65" s="20"/>
      <c r="GP65" s="20"/>
      <c r="GQ65" s="20"/>
      <c r="GR65" s="20"/>
      <c r="GS65" s="20"/>
      <c r="GT65" s="20"/>
      <c r="GU65" s="20"/>
      <c r="GV65" s="20"/>
      <c r="GY65" s="20">
        <v>200</v>
      </c>
      <c r="GZ65" s="20">
        <v>400</v>
      </c>
      <c r="HA65" s="20" t="s">
        <v>390</v>
      </c>
      <c r="HB65" s="20">
        <v>0</v>
      </c>
      <c r="HC65" s="20">
        <v>30050</v>
      </c>
      <c r="HD65" s="20" t="s">
        <v>373</v>
      </c>
      <c r="HE65" s="20" t="b">
        <v>1</v>
      </c>
      <c r="HF65" s="20">
        <v>2200</v>
      </c>
      <c r="HG65" s="20" t="b">
        <v>0</v>
      </c>
      <c r="HH65" s="20">
        <v>0</v>
      </c>
      <c r="HI65" s="20">
        <v>0</v>
      </c>
      <c r="HJ65" s="20">
        <v>0</v>
      </c>
      <c r="HK65" s="20">
        <v>0</v>
      </c>
      <c r="HL65" s="20" t="b">
        <v>0</v>
      </c>
      <c r="HM65" s="20">
        <v>0</v>
      </c>
      <c r="HN65" s="20">
        <v>10001</v>
      </c>
      <c r="HO65" s="20" t="s">
        <v>374</v>
      </c>
      <c r="HP65" s="20" t="s">
        <v>363</v>
      </c>
      <c r="HQ65" s="20">
        <v>0</v>
      </c>
      <c r="HR65" s="20">
        <v>0</v>
      </c>
      <c r="HS65" s="20">
        <v>0</v>
      </c>
      <c r="HT65" s="20">
        <v>0</v>
      </c>
      <c r="HU65" s="20" t="b">
        <v>0</v>
      </c>
      <c r="HZ65"/>
    </row>
    <row r="66" ht="30" customHeight="1" spans="1:234">
      <c r="A66"/>
      <c r="B66" s="34">
        <f>10000000+INDEX(编号表!$B:$B,MATCH(D66,编号表!$A:$A,0))*10000+J66</f>
        <v>10060010</v>
      </c>
      <c r="C66" s="20" t="s">
        <v>391</v>
      </c>
      <c r="D66" s="20" t="s">
        <v>391</v>
      </c>
      <c r="E66" s="20" t="s">
        <v>350</v>
      </c>
      <c r="F66" s="39" t="s">
        <v>395</v>
      </c>
      <c r="G66" s="20" t="s">
        <v>393</v>
      </c>
      <c r="H66" s="20" t="b">
        <v>0</v>
      </c>
      <c r="I66" s="20" t="b">
        <v>0</v>
      </c>
      <c r="J66" s="20">
        <v>10</v>
      </c>
      <c r="K66" s="20" t="str">
        <f t="shared" si="0"/>
        <v>100600</v>
      </c>
      <c r="L66" s="20" t="s">
        <v>353</v>
      </c>
      <c r="M66" s="20">
        <v>10060009</v>
      </c>
      <c r="N66" s="20">
        <v>0</v>
      </c>
      <c r="O66" s="20" t="s">
        <v>394</v>
      </c>
      <c r="P66" s="20">
        <v>10202005</v>
      </c>
      <c r="Q66" s="20">
        <v>0</v>
      </c>
      <c r="R66" s="20">
        <v>3</v>
      </c>
      <c r="S66" s="20">
        <v>40</v>
      </c>
      <c r="T66" s="20">
        <v>0</v>
      </c>
      <c r="U66" s="20">
        <v>0</v>
      </c>
      <c r="V66" s="20" t="s">
        <v>370</v>
      </c>
      <c r="W66" s="20">
        <v>700</v>
      </c>
      <c r="X66" s="20">
        <v>0</v>
      </c>
      <c r="Y66" s="20" t="s">
        <v>371</v>
      </c>
      <c r="Z66" s="20" t="s">
        <v>372</v>
      </c>
      <c r="AA66" s="20" t="s">
        <v>357</v>
      </c>
      <c r="AB66" s="20">
        <v>0</v>
      </c>
      <c r="AC66" s="20">
        <v>0</v>
      </c>
      <c r="AD66" s="20" t="b">
        <v>0</v>
      </c>
      <c r="AE66" s="20" t="s">
        <v>358</v>
      </c>
      <c r="AF66" s="20">
        <v>130</v>
      </c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 t="s">
        <v>388</v>
      </c>
      <c r="BA66" s="20">
        <v>12000</v>
      </c>
      <c r="BB66" s="20" t="s">
        <v>360</v>
      </c>
      <c r="BC66" s="20" t="s">
        <v>357</v>
      </c>
      <c r="BD66" s="20">
        <v>10000</v>
      </c>
      <c r="BE66" s="20">
        <v>0</v>
      </c>
      <c r="BF66" s="20" t="s">
        <v>361</v>
      </c>
      <c r="BG66" s="20">
        <v>0</v>
      </c>
      <c r="BH66" s="20" t="s">
        <v>389</v>
      </c>
      <c r="BI66" s="20">
        <v>10000</v>
      </c>
      <c r="BJ66" s="20">
        <v>15</v>
      </c>
      <c r="BK66" s="20" t="b">
        <v>1</v>
      </c>
      <c r="BL66" s="20">
        <v>0</v>
      </c>
      <c r="BM66" s="20">
        <v>10000</v>
      </c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  <c r="CE66" s="20"/>
      <c r="CF66" s="20"/>
      <c r="CG66" s="20"/>
      <c r="CH66" s="20"/>
      <c r="CI66" s="20"/>
      <c r="CJ66" s="20"/>
      <c r="CK66" s="20"/>
      <c r="CL66" s="20"/>
      <c r="CM66" s="20"/>
      <c r="CN66" s="20"/>
      <c r="CO66" s="20"/>
      <c r="CP66" s="20"/>
      <c r="CQ66" s="20"/>
      <c r="CR66" s="20"/>
      <c r="CS66" s="20"/>
      <c r="CT66" s="20"/>
      <c r="CU66" s="20"/>
      <c r="CV66" s="20"/>
      <c r="CW66" s="20"/>
      <c r="CX66" s="20"/>
      <c r="DA66" s="20"/>
      <c r="DB66" s="20"/>
      <c r="DC66" s="20"/>
      <c r="DD66" s="20"/>
      <c r="DE66" s="20"/>
      <c r="DF66" s="20"/>
      <c r="DG66" s="20"/>
      <c r="DH66" s="20"/>
      <c r="DI66" s="20"/>
      <c r="DJ66" s="20"/>
      <c r="DK66" s="20"/>
      <c r="DL66" s="20"/>
      <c r="DM66" s="20"/>
      <c r="DN66" s="20"/>
      <c r="DO66" s="20"/>
      <c r="DP66" s="20"/>
      <c r="DQ66" s="20"/>
      <c r="DR66" s="20"/>
      <c r="DS66" s="20"/>
      <c r="DT66" s="20"/>
      <c r="DU66" s="20"/>
      <c r="DV66" s="20"/>
      <c r="DW66" s="20"/>
      <c r="DX66" s="20"/>
      <c r="DY66" s="20"/>
      <c r="DZ66" s="20"/>
      <c r="EA66" s="20"/>
      <c r="EB66" s="20"/>
      <c r="EC66" s="20"/>
      <c r="ED66" s="20"/>
      <c r="EE66" s="20"/>
      <c r="EF66" s="20"/>
      <c r="EG66" s="20"/>
      <c r="EH66" s="20"/>
      <c r="EI66" s="20"/>
      <c r="EJ66" s="20"/>
      <c r="EK66" s="20"/>
      <c r="EL66" s="20"/>
      <c r="EM66" s="20"/>
      <c r="EN66" s="20"/>
      <c r="EO66" s="20"/>
      <c r="EP66" s="20"/>
      <c r="EQ66" s="20"/>
      <c r="ER66" s="20"/>
      <c r="ES66" s="20"/>
      <c r="ET66" s="20"/>
      <c r="EU66" s="20"/>
      <c r="EV66" s="20"/>
      <c r="EW66" s="20"/>
      <c r="EZ66" s="20"/>
      <c r="FA66" s="20"/>
      <c r="FB66" s="20"/>
      <c r="FC66" s="20"/>
      <c r="FD66" s="20"/>
      <c r="FE66" s="20"/>
      <c r="FF66" s="20"/>
      <c r="FG66" s="20"/>
      <c r="FH66" s="20"/>
      <c r="FI66" s="20"/>
      <c r="FJ66" s="20"/>
      <c r="FK66" s="20"/>
      <c r="FL66" s="20"/>
      <c r="FM66" s="20"/>
      <c r="FN66" s="20"/>
      <c r="FO66" s="20"/>
      <c r="FP66" s="20"/>
      <c r="FQ66" s="20"/>
      <c r="FR66" s="20"/>
      <c r="FS66" s="20"/>
      <c r="FT66" s="20"/>
      <c r="FU66" s="20"/>
      <c r="FV66" s="20"/>
      <c r="FW66" s="20"/>
      <c r="FX66" s="20"/>
      <c r="FY66" s="20"/>
      <c r="FZ66" s="20"/>
      <c r="GA66" s="20"/>
      <c r="GB66" s="20"/>
      <c r="GC66" s="20"/>
      <c r="GD66" s="20"/>
      <c r="GE66" s="20"/>
      <c r="GF66" s="20"/>
      <c r="GG66" s="20"/>
      <c r="GH66" s="20"/>
      <c r="GI66" s="20"/>
      <c r="GJ66" s="20"/>
      <c r="GK66" s="20"/>
      <c r="GL66" s="20"/>
      <c r="GM66" s="20"/>
      <c r="GN66" s="20"/>
      <c r="GO66" s="20"/>
      <c r="GP66" s="20"/>
      <c r="GQ66" s="20"/>
      <c r="GR66" s="20"/>
      <c r="GS66" s="20"/>
      <c r="GT66" s="20"/>
      <c r="GU66" s="20"/>
      <c r="GV66" s="20"/>
      <c r="GY66" s="20">
        <v>200</v>
      </c>
      <c r="GZ66" s="20">
        <v>400</v>
      </c>
      <c r="HA66" s="20" t="s">
        <v>390</v>
      </c>
      <c r="HB66" s="20">
        <v>0</v>
      </c>
      <c r="HC66" s="20">
        <v>30050</v>
      </c>
      <c r="HD66" s="20" t="s">
        <v>373</v>
      </c>
      <c r="HE66" s="20" t="b">
        <v>1</v>
      </c>
      <c r="HF66" s="20">
        <v>2200</v>
      </c>
      <c r="HG66" s="20" t="b">
        <v>0</v>
      </c>
      <c r="HH66" s="20">
        <v>0</v>
      </c>
      <c r="HI66" s="20">
        <v>0</v>
      </c>
      <c r="HJ66" s="20">
        <v>0</v>
      </c>
      <c r="HK66" s="20">
        <v>0</v>
      </c>
      <c r="HL66" s="20" t="b">
        <v>0</v>
      </c>
      <c r="HM66" s="20">
        <v>0</v>
      </c>
      <c r="HN66" s="20">
        <v>10001</v>
      </c>
      <c r="HO66" s="20" t="s">
        <v>374</v>
      </c>
      <c r="HP66" s="20" t="s">
        <v>363</v>
      </c>
      <c r="HQ66" s="20">
        <v>0</v>
      </c>
      <c r="HR66" s="20">
        <v>0</v>
      </c>
      <c r="HS66" s="20">
        <v>0</v>
      </c>
      <c r="HT66" s="20">
        <v>0</v>
      </c>
      <c r="HU66" s="20" t="b">
        <v>0</v>
      </c>
      <c r="HZ66"/>
    </row>
    <row r="67" ht="30" customHeight="1" spans="1:234">
      <c r="A67"/>
      <c r="B67" s="34">
        <f>10000000+INDEX(编号表!$B:$B,MATCH(D67,编号表!$A:$A,0))*10000+J67</f>
        <v>10070001</v>
      </c>
      <c r="C67" s="20" t="s">
        <v>396</v>
      </c>
      <c r="D67" s="20" t="s">
        <v>396</v>
      </c>
      <c r="E67" s="20" t="s">
        <v>350</v>
      </c>
      <c r="F67" s="39" t="s">
        <v>397</v>
      </c>
      <c r="G67" s="20" t="s">
        <v>398</v>
      </c>
      <c r="H67" s="20" t="b">
        <v>0</v>
      </c>
      <c r="I67" s="20" t="b">
        <v>0</v>
      </c>
      <c r="J67" s="20">
        <v>1</v>
      </c>
      <c r="K67" s="20" t="str">
        <f t="shared" si="0"/>
        <v>100700</v>
      </c>
      <c r="L67" s="20" t="s">
        <v>353</v>
      </c>
      <c r="M67" s="20">
        <v>0</v>
      </c>
      <c r="N67" s="20">
        <v>10070002</v>
      </c>
      <c r="O67" s="20" t="s">
        <v>399</v>
      </c>
      <c r="P67" s="20">
        <v>10202006</v>
      </c>
      <c r="Q67" s="20">
        <v>0</v>
      </c>
      <c r="R67" s="20">
        <v>0</v>
      </c>
      <c r="S67" s="20">
        <v>1</v>
      </c>
      <c r="T67" s="20">
        <v>10201089</v>
      </c>
      <c r="U67" s="20">
        <v>100</v>
      </c>
      <c r="V67" s="20" t="s">
        <v>370</v>
      </c>
      <c r="W67" s="20">
        <v>700</v>
      </c>
      <c r="X67" s="20">
        <v>0</v>
      </c>
      <c r="Y67" s="20" t="s">
        <v>371</v>
      </c>
      <c r="Z67" s="20" t="s">
        <v>372</v>
      </c>
      <c r="AA67" s="20" t="s">
        <v>357</v>
      </c>
      <c r="AB67" s="20">
        <v>0</v>
      </c>
      <c r="AC67" s="20">
        <v>0</v>
      </c>
      <c r="AD67" s="20" t="b">
        <v>0</v>
      </c>
      <c r="AE67" s="20" t="s">
        <v>358</v>
      </c>
      <c r="AF67" s="20">
        <v>180</v>
      </c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 t="s">
        <v>388</v>
      </c>
      <c r="BA67" s="20">
        <v>10000</v>
      </c>
      <c r="BB67" s="20" t="s">
        <v>360</v>
      </c>
      <c r="BC67" s="20" t="s">
        <v>357</v>
      </c>
      <c r="BD67" s="20">
        <v>10000</v>
      </c>
      <c r="BE67" s="20">
        <v>0</v>
      </c>
      <c r="BF67" s="20" t="s">
        <v>361</v>
      </c>
      <c r="BG67" s="20">
        <v>0</v>
      </c>
      <c r="BH67" s="20" t="s">
        <v>389</v>
      </c>
      <c r="BI67" s="20">
        <v>10000</v>
      </c>
      <c r="BJ67" s="20">
        <v>3</v>
      </c>
      <c r="BK67" s="20" t="b">
        <v>1</v>
      </c>
      <c r="BL67" s="20">
        <v>0</v>
      </c>
      <c r="BM67" s="20">
        <v>10000</v>
      </c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  <c r="CE67" s="20"/>
      <c r="CF67" s="20"/>
      <c r="CG67" s="20"/>
      <c r="CH67" s="20"/>
      <c r="CI67" s="20"/>
      <c r="CJ67" s="20"/>
      <c r="CK67" s="20"/>
      <c r="CL67" s="20"/>
      <c r="CM67" s="20"/>
      <c r="CN67" s="20"/>
      <c r="CO67" s="20"/>
      <c r="CP67" s="20"/>
      <c r="CQ67" s="20"/>
      <c r="CR67" s="20"/>
      <c r="CS67" s="20"/>
      <c r="CT67" s="20"/>
      <c r="CU67" s="20"/>
      <c r="CV67" s="20"/>
      <c r="CW67" s="20"/>
      <c r="CX67" s="20"/>
      <c r="DA67" s="20"/>
      <c r="DB67" s="20"/>
      <c r="DC67" s="20"/>
      <c r="DD67" s="20"/>
      <c r="DE67" s="20"/>
      <c r="DF67" s="20"/>
      <c r="DG67" s="20"/>
      <c r="DH67" s="20"/>
      <c r="DI67" s="20"/>
      <c r="DJ67" s="20"/>
      <c r="DK67" s="20"/>
      <c r="DL67" s="20"/>
      <c r="DM67" s="20"/>
      <c r="DN67" s="20"/>
      <c r="DO67" s="20"/>
      <c r="DP67" s="20"/>
      <c r="DQ67" s="20"/>
      <c r="DR67" s="20"/>
      <c r="DS67" s="20"/>
      <c r="DT67" s="20"/>
      <c r="DU67" s="20"/>
      <c r="DV67" s="20"/>
      <c r="DW67" s="20"/>
      <c r="DX67" s="20"/>
      <c r="DY67" s="20"/>
      <c r="DZ67" s="20"/>
      <c r="EA67" s="20"/>
      <c r="EB67" s="20"/>
      <c r="EC67" s="20"/>
      <c r="ED67" s="20"/>
      <c r="EE67" s="20"/>
      <c r="EF67" s="20"/>
      <c r="EG67" s="20"/>
      <c r="EH67" s="20"/>
      <c r="EI67" s="20"/>
      <c r="EJ67" s="20"/>
      <c r="EK67" s="20"/>
      <c r="EL67" s="20"/>
      <c r="EM67" s="20"/>
      <c r="EN67" s="20"/>
      <c r="EO67" s="20"/>
      <c r="EP67" s="20"/>
      <c r="EQ67" s="20"/>
      <c r="ER67" s="20"/>
      <c r="ES67" s="20"/>
      <c r="ET67" s="20"/>
      <c r="EU67" s="20"/>
      <c r="EV67" s="20"/>
      <c r="EW67" s="20"/>
      <c r="EZ67" s="20"/>
      <c r="FA67" s="20"/>
      <c r="FB67" s="20"/>
      <c r="FC67" s="20"/>
      <c r="FD67" s="20"/>
      <c r="FE67" s="20"/>
      <c r="FF67" s="20"/>
      <c r="FG67" s="20"/>
      <c r="FH67" s="20"/>
      <c r="FI67" s="20"/>
      <c r="FJ67" s="20"/>
      <c r="FK67" s="20"/>
      <c r="FL67" s="20"/>
      <c r="FM67" s="20"/>
      <c r="FN67" s="20"/>
      <c r="FO67" s="20"/>
      <c r="FP67" s="20"/>
      <c r="FQ67" s="20"/>
      <c r="FR67" s="20"/>
      <c r="FS67" s="20"/>
      <c r="FT67" s="20"/>
      <c r="FU67" s="20"/>
      <c r="FV67" s="20"/>
      <c r="FW67" s="20"/>
      <c r="FX67" s="20"/>
      <c r="FY67" s="20"/>
      <c r="FZ67" s="20"/>
      <c r="GA67" s="20"/>
      <c r="GB67" s="20"/>
      <c r="GC67" s="20"/>
      <c r="GD67" s="20"/>
      <c r="GE67" s="20"/>
      <c r="GF67" s="20"/>
      <c r="GG67" s="20"/>
      <c r="GH67" s="20"/>
      <c r="GI67" s="20"/>
      <c r="GJ67" s="20"/>
      <c r="GK67" s="20"/>
      <c r="GL67" s="20"/>
      <c r="GM67" s="20"/>
      <c r="GN67" s="20"/>
      <c r="GO67" s="20"/>
      <c r="GP67" s="20"/>
      <c r="GQ67" s="20"/>
      <c r="GR67" s="20"/>
      <c r="GS67" s="20"/>
      <c r="GT67" s="20"/>
      <c r="GU67" s="20"/>
      <c r="GV67" s="20"/>
      <c r="GY67" s="20">
        <v>200</v>
      </c>
      <c r="GZ67" s="20">
        <v>400</v>
      </c>
      <c r="HA67" s="20" t="s">
        <v>390</v>
      </c>
      <c r="HB67" s="20">
        <v>0</v>
      </c>
      <c r="HC67" s="20">
        <v>30048</v>
      </c>
      <c r="HD67" s="20" t="s">
        <v>373</v>
      </c>
      <c r="HE67" s="20" t="b">
        <v>1</v>
      </c>
      <c r="HF67" s="20">
        <v>2200</v>
      </c>
      <c r="HG67" s="20" t="b">
        <v>0</v>
      </c>
      <c r="HH67" s="20">
        <v>0</v>
      </c>
      <c r="HI67" s="20">
        <v>0</v>
      </c>
      <c r="HJ67" s="20">
        <v>0</v>
      </c>
      <c r="HK67" s="20">
        <v>0</v>
      </c>
      <c r="HL67" s="20" t="b">
        <v>0</v>
      </c>
      <c r="HM67" s="20">
        <v>0</v>
      </c>
      <c r="HN67" s="20">
        <v>10001</v>
      </c>
      <c r="HO67" s="20" t="s">
        <v>374</v>
      </c>
      <c r="HP67" s="20" t="s">
        <v>363</v>
      </c>
      <c r="HQ67" s="20">
        <v>0</v>
      </c>
      <c r="HR67" s="20">
        <v>0</v>
      </c>
      <c r="HS67" s="20">
        <v>0</v>
      </c>
      <c r="HT67" s="20">
        <v>0</v>
      </c>
      <c r="HU67" s="20" t="b">
        <v>0</v>
      </c>
      <c r="HZ67"/>
    </row>
    <row r="68" ht="30" customHeight="1" spans="1:234">
      <c r="A68"/>
      <c r="B68" s="34">
        <f>10000000+INDEX(编号表!$B:$B,MATCH(D68,编号表!$A:$A,0))*10000+J68</f>
        <v>10070002</v>
      </c>
      <c r="C68" s="20" t="s">
        <v>396</v>
      </c>
      <c r="D68" s="20" t="s">
        <v>396</v>
      </c>
      <c r="E68" s="20" t="s">
        <v>350</v>
      </c>
      <c r="F68" s="39" t="s">
        <v>397</v>
      </c>
      <c r="G68" s="20" t="s">
        <v>398</v>
      </c>
      <c r="H68" s="20" t="b">
        <v>0</v>
      </c>
      <c r="I68" s="20" t="b">
        <v>0</v>
      </c>
      <c r="J68" s="20">
        <v>2</v>
      </c>
      <c r="K68" s="20" t="str">
        <f t="shared" si="0"/>
        <v>100700</v>
      </c>
      <c r="L68" s="20" t="s">
        <v>353</v>
      </c>
      <c r="M68" s="20">
        <v>10070001</v>
      </c>
      <c r="N68" s="20">
        <v>10070003</v>
      </c>
      <c r="O68" s="20" t="s">
        <v>399</v>
      </c>
      <c r="P68" s="20">
        <v>10202006</v>
      </c>
      <c r="Q68" s="20">
        <v>0</v>
      </c>
      <c r="R68" s="20">
        <v>1</v>
      </c>
      <c r="S68" s="20">
        <v>7</v>
      </c>
      <c r="T68" s="20">
        <v>10201090</v>
      </c>
      <c r="U68" s="20">
        <v>100</v>
      </c>
      <c r="V68" s="20" t="s">
        <v>370</v>
      </c>
      <c r="W68" s="20">
        <v>700</v>
      </c>
      <c r="X68" s="20">
        <v>0</v>
      </c>
      <c r="Y68" s="20" t="s">
        <v>371</v>
      </c>
      <c r="Z68" s="20" t="s">
        <v>372</v>
      </c>
      <c r="AA68" s="20" t="s">
        <v>357</v>
      </c>
      <c r="AB68" s="20">
        <v>0</v>
      </c>
      <c r="AC68" s="20">
        <v>0</v>
      </c>
      <c r="AD68" s="20" t="b">
        <v>0</v>
      </c>
      <c r="AE68" s="20" t="s">
        <v>358</v>
      </c>
      <c r="AF68" s="20">
        <v>180</v>
      </c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 t="s">
        <v>388</v>
      </c>
      <c r="BA68" s="20">
        <v>10400</v>
      </c>
      <c r="BB68" s="20" t="s">
        <v>360</v>
      </c>
      <c r="BC68" s="20" t="s">
        <v>357</v>
      </c>
      <c r="BD68" s="20">
        <v>10000</v>
      </c>
      <c r="BE68" s="20">
        <v>0</v>
      </c>
      <c r="BF68" s="20" t="s">
        <v>361</v>
      </c>
      <c r="BG68" s="20">
        <v>0</v>
      </c>
      <c r="BH68" s="20" t="s">
        <v>389</v>
      </c>
      <c r="BI68" s="20">
        <v>10000</v>
      </c>
      <c r="BJ68" s="20">
        <v>4</v>
      </c>
      <c r="BK68" s="20" t="b">
        <v>1</v>
      </c>
      <c r="BL68" s="20">
        <v>0</v>
      </c>
      <c r="BM68" s="20">
        <v>10000</v>
      </c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  <c r="DA68" s="20"/>
      <c r="DB68" s="20"/>
      <c r="DC68" s="20"/>
      <c r="DD68" s="20"/>
      <c r="DE68" s="20"/>
      <c r="DF68" s="20"/>
      <c r="DG68" s="20"/>
      <c r="DH68" s="20"/>
      <c r="DI68" s="20"/>
      <c r="DJ68" s="20"/>
      <c r="DK68" s="20"/>
      <c r="DL68" s="20"/>
      <c r="DM68" s="20"/>
      <c r="DN68" s="20"/>
      <c r="DO68" s="20"/>
      <c r="DP68" s="20"/>
      <c r="DQ68" s="20"/>
      <c r="DR68" s="20"/>
      <c r="DS68" s="20"/>
      <c r="DT68" s="20"/>
      <c r="DU68" s="20"/>
      <c r="DV68" s="20"/>
      <c r="DW68" s="20"/>
      <c r="DX68" s="20"/>
      <c r="DY68" s="20"/>
      <c r="DZ68" s="20"/>
      <c r="EA68" s="20"/>
      <c r="EB68" s="20"/>
      <c r="EC68" s="20"/>
      <c r="ED68" s="20"/>
      <c r="EE68" s="20"/>
      <c r="EF68" s="20"/>
      <c r="EG68" s="20"/>
      <c r="EH68" s="20"/>
      <c r="EI68" s="20"/>
      <c r="EJ68" s="20"/>
      <c r="EK68" s="20"/>
      <c r="EL68" s="20"/>
      <c r="EM68" s="20"/>
      <c r="EN68" s="20"/>
      <c r="EO68" s="20"/>
      <c r="EP68" s="20"/>
      <c r="EQ68" s="20"/>
      <c r="ER68" s="20"/>
      <c r="ES68" s="20"/>
      <c r="ET68" s="20"/>
      <c r="EU68" s="20"/>
      <c r="EV68" s="20"/>
      <c r="EW68" s="20"/>
      <c r="EZ68" s="20"/>
      <c r="FA68" s="20"/>
      <c r="FB68" s="20"/>
      <c r="FC68" s="20"/>
      <c r="FD68" s="20"/>
      <c r="FE68" s="20"/>
      <c r="FF68" s="20"/>
      <c r="FG68" s="20"/>
      <c r="FH68" s="20"/>
      <c r="FI68" s="20"/>
      <c r="FJ68" s="20"/>
      <c r="FK68" s="20"/>
      <c r="FL68" s="20"/>
      <c r="FM68" s="20"/>
      <c r="FN68" s="20"/>
      <c r="FO68" s="20"/>
      <c r="FP68" s="20"/>
      <c r="FQ68" s="20"/>
      <c r="FR68" s="20"/>
      <c r="FS68" s="20"/>
      <c r="FT68" s="20"/>
      <c r="FU68" s="20"/>
      <c r="FV68" s="20"/>
      <c r="FW68" s="20"/>
      <c r="FX68" s="20"/>
      <c r="FY68" s="20"/>
      <c r="FZ68" s="20"/>
      <c r="GA68" s="20"/>
      <c r="GB68" s="20"/>
      <c r="GC68" s="20"/>
      <c r="GD68" s="20"/>
      <c r="GE68" s="20"/>
      <c r="GF68" s="20"/>
      <c r="GG68" s="20"/>
      <c r="GH68" s="20"/>
      <c r="GI68" s="20"/>
      <c r="GJ68" s="20"/>
      <c r="GK68" s="20"/>
      <c r="GL68" s="20"/>
      <c r="GM68" s="20"/>
      <c r="GN68" s="20"/>
      <c r="GO68" s="20"/>
      <c r="GP68" s="20"/>
      <c r="GQ68" s="20"/>
      <c r="GR68" s="20"/>
      <c r="GS68" s="20"/>
      <c r="GT68" s="20"/>
      <c r="GU68" s="20"/>
      <c r="GV68" s="20"/>
      <c r="GY68" s="20">
        <v>200</v>
      </c>
      <c r="GZ68" s="20">
        <v>400</v>
      </c>
      <c r="HA68" s="20" t="s">
        <v>390</v>
      </c>
      <c r="HB68" s="20">
        <v>0</v>
      </c>
      <c r="HC68" s="20">
        <v>30048</v>
      </c>
      <c r="HD68" s="20" t="s">
        <v>373</v>
      </c>
      <c r="HE68" s="20" t="b">
        <v>1</v>
      </c>
      <c r="HF68" s="20">
        <v>2200</v>
      </c>
      <c r="HG68" s="20" t="b">
        <v>0</v>
      </c>
      <c r="HH68" s="20">
        <v>0</v>
      </c>
      <c r="HI68" s="20">
        <v>0</v>
      </c>
      <c r="HJ68" s="20">
        <v>0</v>
      </c>
      <c r="HK68" s="20">
        <v>0</v>
      </c>
      <c r="HL68" s="20" t="b">
        <v>0</v>
      </c>
      <c r="HM68" s="20">
        <v>0</v>
      </c>
      <c r="HN68" s="20">
        <v>10001</v>
      </c>
      <c r="HO68" s="20" t="s">
        <v>374</v>
      </c>
      <c r="HP68" s="20" t="s">
        <v>363</v>
      </c>
      <c r="HQ68" s="20">
        <v>0</v>
      </c>
      <c r="HR68" s="20">
        <v>0</v>
      </c>
      <c r="HS68" s="20">
        <v>0</v>
      </c>
      <c r="HT68" s="20">
        <v>0</v>
      </c>
      <c r="HU68" s="20" t="b">
        <v>0</v>
      </c>
      <c r="HZ68"/>
    </row>
    <row r="69" ht="30" customHeight="1" spans="1:234">
      <c r="A69"/>
      <c r="B69" s="34">
        <f>10000000+INDEX(编号表!$B:$B,MATCH(D69,编号表!$A:$A,0))*10000+J69</f>
        <v>10070003</v>
      </c>
      <c r="C69" s="20" t="s">
        <v>396</v>
      </c>
      <c r="D69" s="20" t="s">
        <v>396</v>
      </c>
      <c r="E69" s="20" t="s">
        <v>350</v>
      </c>
      <c r="F69" s="39" t="s">
        <v>397</v>
      </c>
      <c r="G69" s="20" t="s">
        <v>398</v>
      </c>
      <c r="H69" s="20" t="b">
        <v>0</v>
      </c>
      <c r="I69" s="20" t="b">
        <v>0</v>
      </c>
      <c r="J69" s="20">
        <v>3</v>
      </c>
      <c r="K69" s="20" t="str">
        <f t="shared" si="0"/>
        <v>100700</v>
      </c>
      <c r="L69" s="20" t="s">
        <v>353</v>
      </c>
      <c r="M69" s="20">
        <v>10070002</v>
      </c>
      <c r="N69" s="20">
        <v>10070004</v>
      </c>
      <c r="O69" s="20" t="s">
        <v>399</v>
      </c>
      <c r="P69" s="20">
        <v>10202006</v>
      </c>
      <c r="Q69" s="20">
        <v>0</v>
      </c>
      <c r="R69" s="20">
        <v>2</v>
      </c>
      <c r="S69" s="20">
        <v>11</v>
      </c>
      <c r="T69" s="20">
        <v>10202091</v>
      </c>
      <c r="U69" s="20">
        <v>100</v>
      </c>
      <c r="V69" s="20" t="s">
        <v>370</v>
      </c>
      <c r="W69" s="20">
        <v>700</v>
      </c>
      <c r="X69" s="20">
        <v>0</v>
      </c>
      <c r="Y69" s="20" t="s">
        <v>371</v>
      </c>
      <c r="Z69" s="20" t="s">
        <v>372</v>
      </c>
      <c r="AA69" s="20" t="s">
        <v>357</v>
      </c>
      <c r="AB69" s="20">
        <v>0</v>
      </c>
      <c r="AC69" s="20">
        <v>0</v>
      </c>
      <c r="AD69" s="20" t="b">
        <v>0</v>
      </c>
      <c r="AE69" s="20" t="s">
        <v>358</v>
      </c>
      <c r="AF69" s="20">
        <v>180</v>
      </c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 t="s">
        <v>388</v>
      </c>
      <c r="BA69" s="20">
        <v>10800</v>
      </c>
      <c r="BB69" s="20" t="s">
        <v>360</v>
      </c>
      <c r="BC69" s="20" t="s">
        <v>357</v>
      </c>
      <c r="BD69" s="20">
        <v>10000</v>
      </c>
      <c r="BE69" s="20">
        <v>0</v>
      </c>
      <c r="BF69" s="20" t="s">
        <v>361</v>
      </c>
      <c r="BG69" s="20">
        <v>0</v>
      </c>
      <c r="BH69" s="20" t="s">
        <v>389</v>
      </c>
      <c r="BI69" s="20">
        <v>10000</v>
      </c>
      <c r="BJ69" s="20">
        <v>5</v>
      </c>
      <c r="BK69" s="20" t="b">
        <v>1</v>
      </c>
      <c r="BL69" s="20">
        <v>0</v>
      </c>
      <c r="BM69" s="20">
        <v>10000</v>
      </c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  <c r="DA69" s="20"/>
      <c r="DB69" s="20"/>
      <c r="DC69" s="20"/>
      <c r="DD69" s="20"/>
      <c r="DE69" s="20"/>
      <c r="DF69" s="20"/>
      <c r="DG69" s="20"/>
      <c r="DH69" s="20"/>
      <c r="DI69" s="20"/>
      <c r="DJ69" s="20"/>
      <c r="DK69" s="20"/>
      <c r="DL69" s="20"/>
      <c r="DM69" s="20"/>
      <c r="DN69" s="20"/>
      <c r="DO69" s="20"/>
      <c r="DP69" s="20"/>
      <c r="DQ69" s="20"/>
      <c r="DR69" s="20"/>
      <c r="DS69" s="20"/>
      <c r="DT69" s="20"/>
      <c r="DU69" s="20"/>
      <c r="DV69" s="20"/>
      <c r="DW69" s="20"/>
      <c r="DX69" s="20"/>
      <c r="DY69" s="20"/>
      <c r="DZ69" s="20"/>
      <c r="EA69" s="20"/>
      <c r="EB69" s="20"/>
      <c r="EC69" s="20"/>
      <c r="ED69" s="20"/>
      <c r="EE69" s="20"/>
      <c r="EF69" s="20"/>
      <c r="EG69" s="20"/>
      <c r="EH69" s="20"/>
      <c r="EI69" s="20"/>
      <c r="EJ69" s="20"/>
      <c r="EK69" s="20"/>
      <c r="EL69" s="20"/>
      <c r="EM69" s="20"/>
      <c r="EN69" s="20"/>
      <c r="EO69" s="20"/>
      <c r="EP69" s="20"/>
      <c r="EQ69" s="20"/>
      <c r="ER69" s="20"/>
      <c r="ES69" s="20"/>
      <c r="ET69" s="20"/>
      <c r="EU69" s="20"/>
      <c r="EV69" s="20"/>
      <c r="EW69" s="20"/>
      <c r="EZ69" s="20"/>
      <c r="FA69" s="20"/>
      <c r="FB69" s="20"/>
      <c r="FC69" s="20"/>
      <c r="FD69" s="20"/>
      <c r="FE69" s="20"/>
      <c r="FF69" s="20"/>
      <c r="FG69" s="20"/>
      <c r="FH69" s="20"/>
      <c r="FI69" s="20"/>
      <c r="FJ69" s="20"/>
      <c r="FK69" s="20"/>
      <c r="FL69" s="20"/>
      <c r="FM69" s="20"/>
      <c r="FN69" s="20"/>
      <c r="FO69" s="20"/>
      <c r="FP69" s="20"/>
      <c r="FQ69" s="20"/>
      <c r="FR69" s="20"/>
      <c r="FS69" s="20"/>
      <c r="FT69" s="20"/>
      <c r="FU69" s="20"/>
      <c r="FV69" s="20"/>
      <c r="FW69" s="20"/>
      <c r="FX69" s="20"/>
      <c r="FY69" s="20"/>
      <c r="FZ69" s="20"/>
      <c r="GA69" s="20"/>
      <c r="GB69" s="20"/>
      <c r="GC69" s="20"/>
      <c r="GD69" s="20"/>
      <c r="GE69" s="20"/>
      <c r="GF69" s="20"/>
      <c r="GG69" s="20"/>
      <c r="GH69" s="20"/>
      <c r="GI69" s="20"/>
      <c r="GJ69" s="20"/>
      <c r="GK69" s="20"/>
      <c r="GL69" s="20"/>
      <c r="GM69" s="20"/>
      <c r="GN69" s="20"/>
      <c r="GO69" s="20"/>
      <c r="GP69" s="20"/>
      <c r="GQ69" s="20"/>
      <c r="GR69" s="20"/>
      <c r="GS69" s="20"/>
      <c r="GT69" s="20"/>
      <c r="GU69" s="20"/>
      <c r="GV69" s="20"/>
      <c r="GY69" s="20">
        <v>200</v>
      </c>
      <c r="GZ69" s="20">
        <v>400</v>
      </c>
      <c r="HA69" s="20" t="s">
        <v>390</v>
      </c>
      <c r="HB69" s="20">
        <v>0</v>
      </c>
      <c r="HC69" s="20">
        <v>30048</v>
      </c>
      <c r="HD69" s="20" t="s">
        <v>373</v>
      </c>
      <c r="HE69" s="20" t="b">
        <v>1</v>
      </c>
      <c r="HF69" s="20">
        <v>2200</v>
      </c>
      <c r="HG69" s="20" t="b">
        <v>0</v>
      </c>
      <c r="HH69" s="20">
        <v>0</v>
      </c>
      <c r="HI69" s="20">
        <v>0</v>
      </c>
      <c r="HJ69" s="20">
        <v>0</v>
      </c>
      <c r="HK69" s="20">
        <v>0</v>
      </c>
      <c r="HL69" s="20" t="b">
        <v>0</v>
      </c>
      <c r="HM69" s="20">
        <v>0</v>
      </c>
      <c r="HN69" s="20">
        <v>10001</v>
      </c>
      <c r="HO69" s="20" t="s">
        <v>374</v>
      </c>
      <c r="HP69" s="20" t="s">
        <v>363</v>
      </c>
      <c r="HQ69" s="20">
        <v>0</v>
      </c>
      <c r="HR69" s="20">
        <v>0</v>
      </c>
      <c r="HS69" s="20">
        <v>0</v>
      </c>
      <c r="HT69" s="20">
        <v>0</v>
      </c>
      <c r="HU69" s="20" t="b">
        <v>0</v>
      </c>
      <c r="HZ69"/>
    </row>
    <row r="70" ht="30" customHeight="1" spans="1:234">
      <c r="A70"/>
      <c r="B70" s="34">
        <f>10000000+INDEX(编号表!$B:$B,MATCH(D70,编号表!$A:$A,0))*10000+J70</f>
        <v>10070004</v>
      </c>
      <c r="C70" s="20" t="s">
        <v>396</v>
      </c>
      <c r="D70" s="20" t="s">
        <v>396</v>
      </c>
      <c r="E70" s="20" t="s">
        <v>350</v>
      </c>
      <c r="F70" s="39" t="s">
        <v>397</v>
      </c>
      <c r="G70" s="20" t="s">
        <v>398</v>
      </c>
      <c r="H70" s="20" t="b">
        <v>0</v>
      </c>
      <c r="I70" s="20" t="b">
        <v>0</v>
      </c>
      <c r="J70" s="20">
        <v>4</v>
      </c>
      <c r="K70" s="20" t="str">
        <f t="shared" si="0"/>
        <v>100700</v>
      </c>
      <c r="L70" s="20" t="s">
        <v>353</v>
      </c>
      <c r="M70" s="20">
        <v>10070003</v>
      </c>
      <c r="N70" s="20">
        <v>10070005</v>
      </c>
      <c r="O70" s="20" t="s">
        <v>399</v>
      </c>
      <c r="P70" s="20">
        <v>10202006</v>
      </c>
      <c r="Q70" s="20">
        <v>0</v>
      </c>
      <c r="R70" s="20">
        <v>3</v>
      </c>
      <c r="S70" s="20">
        <v>16</v>
      </c>
      <c r="T70" s="20">
        <v>10202092</v>
      </c>
      <c r="U70" s="20">
        <v>100</v>
      </c>
      <c r="V70" s="20" t="s">
        <v>370</v>
      </c>
      <c r="W70" s="20">
        <v>700</v>
      </c>
      <c r="X70" s="20">
        <v>0</v>
      </c>
      <c r="Y70" s="20" t="s">
        <v>371</v>
      </c>
      <c r="Z70" s="20" t="s">
        <v>372</v>
      </c>
      <c r="AA70" s="20" t="s">
        <v>357</v>
      </c>
      <c r="AB70" s="20">
        <v>0</v>
      </c>
      <c r="AC70" s="20">
        <v>0</v>
      </c>
      <c r="AD70" s="20" t="b">
        <v>0</v>
      </c>
      <c r="AE70" s="20" t="s">
        <v>358</v>
      </c>
      <c r="AF70" s="20">
        <v>180</v>
      </c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 t="s">
        <v>388</v>
      </c>
      <c r="BA70" s="20">
        <v>11200</v>
      </c>
      <c r="BB70" s="20" t="s">
        <v>360</v>
      </c>
      <c r="BC70" s="20" t="s">
        <v>357</v>
      </c>
      <c r="BD70" s="20">
        <v>10000</v>
      </c>
      <c r="BE70" s="20">
        <v>0</v>
      </c>
      <c r="BF70" s="20" t="s">
        <v>361</v>
      </c>
      <c r="BG70" s="20">
        <v>0</v>
      </c>
      <c r="BH70" s="20" t="s">
        <v>389</v>
      </c>
      <c r="BI70" s="20">
        <v>10000</v>
      </c>
      <c r="BJ70" s="20">
        <v>6</v>
      </c>
      <c r="BK70" s="20" t="b">
        <v>1</v>
      </c>
      <c r="BL70" s="20">
        <v>0</v>
      </c>
      <c r="BM70" s="20">
        <v>10000</v>
      </c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  <c r="CG70" s="20"/>
      <c r="CH70" s="20"/>
      <c r="CI70" s="20"/>
      <c r="CJ70" s="20"/>
      <c r="CK70" s="20"/>
      <c r="CL70" s="20"/>
      <c r="CM70" s="20"/>
      <c r="CN70" s="20"/>
      <c r="CO70" s="20"/>
      <c r="CP70" s="20"/>
      <c r="CQ70" s="20"/>
      <c r="CR70" s="20"/>
      <c r="CS70" s="20"/>
      <c r="CT70" s="20"/>
      <c r="CU70" s="20"/>
      <c r="CV70" s="20"/>
      <c r="CW70" s="20"/>
      <c r="CX70" s="20"/>
      <c r="DA70" s="20"/>
      <c r="DB70" s="20"/>
      <c r="DC70" s="20"/>
      <c r="DD70" s="20"/>
      <c r="DE70" s="20"/>
      <c r="DF70" s="20"/>
      <c r="DG70" s="20"/>
      <c r="DH70" s="20"/>
      <c r="DI70" s="20"/>
      <c r="DJ70" s="20"/>
      <c r="DK70" s="20"/>
      <c r="DL70" s="20"/>
      <c r="DM70" s="20"/>
      <c r="DN70" s="20"/>
      <c r="DO70" s="20"/>
      <c r="DP70" s="20"/>
      <c r="DQ70" s="20"/>
      <c r="DR70" s="20"/>
      <c r="DS70" s="20"/>
      <c r="DT70" s="20"/>
      <c r="DU70" s="20"/>
      <c r="DV70" s="20"/>
      <c r="DW70" s="20"/>
      <c r="DX70" s="20"/>
      <c r="DY70" s="20"/>
      <c r="DZ70" s="20"/>
      <c r="EA70" s="20"/>
      <c r="EB70" s="20"/>
      <c r="EC70" s="20"/>
      <c r="ED70" s="20"/>
      <c r="EE70" s="20"/>
      <c r="EF70" s="20"/>
      <c r="EG70" s="20"/>
      <c r="EH70" s="20"/>
      <c r="EI70" s="20"/>
      <c r="EJ70" s="20"/>
      <c r="EK70" s="20"/>
      <c r="EL70" s="20"/>
      <c r="EM70" s="20"/>
      <c r="EN70" s="20"/>
      <c r="EO70" s="20"/>
      <c r="EP70" s="20"/>
      <c r="EQ70" s="20"/>
      <c r="ER70" s="20"/>
      <c r="ES70" s="20"/>
      <c r="ET70" s="20"/>
      <c r="EU70" s="20"/>
      <c r="EV70" s="20"/>
      <c r="EW70" s="20"/>
      <c r="EZ70" s="20"/>
      <c r="FA70" s="20"/>
      <c r="FB70" s="20"/>
      <c r="FC70" s="20"/>
      <c r="FD70" s="20"/>
      <c r="FE70" s="20"/>
      <c r="FF70" s="20"/>
      <c r="FG70" s="20"/>
      <c r="FH70" s="20"/>
      <c r="FI70" s="20"/>
      <c r="FJ70" s="20"/>
      <c r="FK70" s="20"/>
      <c r="FL70" s="20"/>
      <c r="FM70" s="20"/>
      <c r="FN70" s="20"/>
      <c r="FO70" s="20"/>
      <c r="FP70" s="20"/>
      <c r="FQ70" s="20"/>
      <c r="FR70" s="20"/>
      <c r="FS70" s="20"/>
      <c r="FT70" s="20"/>
      <c r="FU70" s="20"/>
      <c r="FV70" s="20"/>
      <c r="FW70" s="20"/>
      <c r="FX70" s="20"/>
      <c r="FY70" s="20"/>
      <c r="FZ70" s="20"/>
      <c r="GA70" s="20"/>
      <c r="GB70" s="20"/>
      <c r="GC70" s="20"/>
      <c r="GD70" s="20"/>
      <c r="GE70" s="20"/>
      <c r="GF70" s="20"/>
      <c r="GG70" s="20"/>
      <c r="GH70" s="20"/>
      <c r="GI70" s="20"/>
      <c r="GJ70" s="20"/>
      <c r="GK70" s="20"/>
      <c r="GL70" s="20"/>
      <c r="GM70" s="20"/>
      <c r="GN70" s="20"/>
      <c r="GO70" s="20"/>
      <c r="GP70" s="20"/>
      <c r="GQ70" s="20"/>
      <c r="GR70" s="20"/>
      <c r="GS70" s="20"/>
      <c r="GT70" s="20"/>
      <c r="GU70" s="20"/>
      <c r="GV70" s="20"/>
      <c r="GY70" s="20">
        <v>200</v>
      </c>
      <c r="GZ70" s="20">
        <v>400</v>
      </c>
      <c r="HA70" s="20" t="s">
        <v>390</v>
      </c>
      <c r="HB70" s="20">
        <v>0</v>
      </c>
      <c r="HC70" s="20">
        <v>30048</v>
      </c>
      <c r="HD70" s="20" t="s">
        <v>373</v>
      </c>
      <c r="HE70" s="20" t="b">
        <v>1</v>
      </c>
      <c r="HF70" s="20">
        <v>2200</v>
      </c>
      <c r="HG70" s="20" t="b">
        <v>0</v>
      </c>
      <c r="HH70" s="20">
        <v>0</v>
      </c>
      <c r="HI70" s="20">
        <v>0</v>
      </c>
      <c r="HJ70" s="20">
        <v>0</v>
      </c>
      <c r="HK70" s="20">
        <v>0</v>
      </c>
      <c r="HL70" s="20" t="b">
        <v>0</v>
      </c>
      <c r="HM70" s="20">
        <v>0</v>
      </c>
      <c r="HN70" s="20">
        <v>10001</v>
      </c>
      <c r="HO70" s="20" t="s">
        <v>374</v>
      </c>
      <c r="HP70" s="20" t="s">
        <v>363</v>
      </c>
      <c r="HQ70" s="20">
        <v>0</v>
      </c>
      <c r="HR70" s="20">
        <v>0</v>
      </c>
      <c r="HS70" s="20">
        <v>0</v>
      </c>
      <c r="HT70" s="20">
        <v>0</v>
      </c>
      <c r="HU70" s="20" t="b">
        <v>0</v>
      </c>
      <c r="HZ70"/>
    </row>
    <row r="71" ht="30" customHeight="1" spans="1:234">
      <c r="A71"/>
      <c r="B71" s="34">
        <f>10000000+INDEX(编号表!$B:$B,MATCH(D71,编号表!$A:$A,0))*10000+J71</f>
        <v>10070005</v>
      </c>
      <c r="C71" s="20" t="s">
        <v>396</v>
      </c>
      <c r="D71" s="20" t="s">
        <v>396</v>
      </c>
      <c r="E71" s="20" t="s">
        <v>350</v>
      </c>
      <c r="F71" s="39" t="s">
        <v>397</v>
      </c>
      <c r="G71" s="20" t="s">
        <v>398</v>
      </c>
      <c r="H71" s="20" t="b">
        <v>0</v>
      </c>
      <c r="I71" s="20" t="b">
        <v>0</v>
      </c>
      <c r="J71" s="20">
        <v>5</v>
      </c>
      <c r="K71" s="20" t="str">
        <f t="shared" ref="K71:K134" si="7">LEFT(B71,6)</f>
        <v>100700</v>
      </c>
      <c r="L71" s="20" t="s">
        <v>353</v>
      </c>
      <c r="M71" s="20">
        <v>10070004</v>
      </c>
      <c r="N71" s="20">
        <v>10070006</v>
      </c>
      <c r="O71" s="20" t="s">
        <v>399</v>
      </c>
      <c r="P71" s="20">
        <v>10202006</v>
      </c>
      <c r="Q71" s="20">
        <v>0</v>
      </c>
      <c r="R71" s="20">
        <v>3</v>
      </c>
      <c r="S71" s="20">
        <v>25</v>
      </c>
      <c r="T71" s="20">
        <v>10202093</v>
      </c>
      <c r="U71" s="20">
        <v>100</v>
      </c>
      <c r="V71" s="20" t="s">
        <v>370</v>
      </c>
      <c r="W71" s="20">
        <v>700</v>
      </c>
      <c r="X71" s="20">
        <v>0</v>
      </c>
      <c r="Y71" s="20" t="s">
        <v>371</v>
      </c>
      <c r="Z71" s="20" t="s">
        <v>372</v>
      </c>
      <c r="AA71" s="20" t="s">
        <v>357</v>
      </c>
      <c r="AB71" s="20">
        <v>0</v>
      </c>
      <c r="AC71" s="20">
        <v>0</v>
      </c>
      <c r="AD71" s="20" t="b">
        <v>0</v>
      </c>
      <c r="AE71" s="20" t="s">
        <v>358</v>
      </c>
      <c r="AF71" s="20">
        <v>180</v>
      </c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 t="s">
        <v>388</v>
      </c>
      <c r="BA71" s="20">
        <v>11300</v>
      </c>
      <c r="BB71" s="20" t="s">
        <v>360</v>
      </c>
      <c r="BC71" s="20" t="s">
        <v>357</v>
      </c>
      <c r="BD71" s="20">
        <v>10000</v>
      </c>
      <c r="BE71" s="20">
        <v>0</v>
      </c>
      <c r="BF71" s="20" t="s">
        <v>361</v>
      </c>
      <c r="BG71" s="20">
        <v>0</v>
      </c>
      <c r="BH71" s="20" t="s">
        <v>389</v>
      </c>
      <c r="BI71" s="20">
        <v>10000</v>
      </c>
      <c r="BJ71" s="20">
        <v>6</v>
      </c>
      <c r="BK71" s="20" t="b">
        <v>1</v>
      </c>
      <c r="BL71" s="20">
        <v>0</v>
      </c>
      <c r="BM71" s="20">
        <v>10000</v>
      </c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20"/>
      <c r="EG71" s="20"/>
      <c r="EH71" s="20"/>
      <c r="EI71" s="20"/>
      <c r="EJ71" s="20"/>
      <c r="EK71" s="20"/>
      <c r="EL71" s="20"/>
      <c r="EM71" s="20"/>
      <c r="EN71" s="20"/>
      <c r="EO71" s="20"/>
      <c r="EP71" s="20"/>
      <c r="EQ71" s="20"/>
      <c r="ER71" s="20"/>
      <c r="ES71" s="20"/>
      <c r="ET71" s="20"/>
      <c r="EU71" s="20"/>
      <c r="EV71" s="20"/>
      <c r="EW71" s="20"/>
      <c r="EZ71" s="20"/>
      <c r="FA71" s="20"/>
      <c r="FB71" s="20"/>
      <c r="FC71" s="20"/>
      <c r="FD71" s="20"/>
      <c r="FE71" s="20"/>
      <c r="FF71" s="20"/>
      <c r="FG71" s="20"/>
      <c r="FH71" s="20"/>
      <c r="FI71" s="20"/>
      <c r="FJ71" s="20"/>
      <c r="FK71" s="20"/>
      <c r="FL71" s="20"/>
      <c r="FM71" s="20"/>
      <c r="FN71" s="20"/>
      <c r="FO71" s="20"/>
      <c r="FP71" s="20"/>
      <c r="FQ71" s="20"/>
      <c r="FR71" s="20"/>
      <c r="FS71" s="20"/>
      <c r="FT71" s="20"/>
      <c r="FU71" s="20"/>
      <c r="FV71" s="20"/>
      <c r="FW71" s="20"/>
      <c r="FX71" s="20"/>
      <c r="FY71" s="20"/>
      <c r="FZ71" s="20"/>
      <c r="GA71" s="20"/>
      <c r="GB71" s="20"/>
      <c r="GC71" s="20"/>
      <c r="GD71" s="20"/>
      <c r="GE71" s="20"/>
      <c r="GF71" s="20"/>
      <c r="GG71" s="20"/>
      <c r="GH71" s="20"/>
      <c r="GI71" s="20"/>
      <c r="GJ71" s="20"/>
      <c r="GK71" s="20"/>
      <c r="GL71" s="20"/>
      <c r="GM71" s="20"/>
      <c r="GN71" s="20"/>
      <c r="GO71" s="20"/>
      <c r="GP71" s="20"/>
      <c r="GQ71" s="20"/>
      <c r="GR71" s="20"/>
      <c r="GS71" s="20"/>
      <c r="GT71" s="20"/>
      <c r="GU71" s="20"/>
      <c r="GV71" s="20"/>
      <c r="GY71" s="20">
        <v>200</v>
      </c>
      <c r="GZ71" s="20">
        <v>400</v>
      </c>
      <c r="HA71" s="20" t="s">
        <v>390</v>
      </c>
      <c r="HB71" s="20">
        <v>0</v>
      </c>
      <c r="HC71" s="20">
        <v>30048</v>
      </c>
      <c r="HD71" s="20" t="s">
        <v>373</v>
      </c>
      <c r="HE71" s="20" t="b">
        <v>1</v>
      </c>
      <c r="HF71" s="20">
        <v>2200</v>
      </c>
      <c r="HG71" s="20" t="b">
        <v>0</v>
      </c>
      <c r="HH71" s="20">
        <v>0</v>
      </c>
      <c r="HI71" s="20">
        <v>0</v>
      </c>
      <c r="HJ71" s="20">
        <v>0</v>
      </c>
      <c r="HK71" s="20">
        <v>0</v>
      </c>
      <c r="HL71" s="20" t="b">
        <v>0</v>
      </c>
      <c r="HM71" s="20">
        <v>0</v>
      </c>
      <c r="HN71" s="20">
        <v>10001</v>
      </c>
      <c r="HO71" s="20" t="s">
        <v>374</v>
      </c>
      <c r="HP71" s="20" t="s">
        <v>363</v>
      </c>
      <c r="HQ71" s="20">
        <v>0</v>
      </c>
      <c r="HR71" s="20">
        <v>0</v>
      </c>
      <c r="HS71" s="20">
        <v>0</v>
      </c>
      <c r="HT71" s="20">
        <v>0</v>
      </c>
      <c r="HU71" s="20" t="b">
        <v>0</v>
      </c>
      <c r="HZ71"/>
    </row>
    <row r="72" ht="30" customHeight="1" spans="1:234">
      <c r="A72"/>
      <c r="B72" s="34">
        <f>10000000+INDEX(编号表!$B:$B,MATCH(D72,编号表!$A:$A,0))*10000+J72</f>
        <v>10070006</v>
      </c>
      <c r="C72" s="20" t="s">
        <v>396</v>
      </c>
      <c r="D72" s="20" t="s">
        <v>396</v>
      </c>
      <c r="E72" s="20" t="s">
        <v>350</v>
      </c>
      <c r="F72" s="39" t="s">
        <v>397</v>
      </c>
      <c r="G72" s="20" t="s">
        <v>398</v>
      </c>
      <c r="H72" s="20" t="b">
        <v>0</v>
      </c>
      <c r="I72" s="20" t="b">
        <v>0</v>
      </c>
      <c r="J72" s="20">
        <v>6</v>
      </c>
      <c r="K72" s="20" t="str">
        <f t="shared" si="7"/>
        <v>100700</v>
      </c>
      <c r="L72" s="20" t="s">
        <v>353</v>
      </c>
      <c r="M72" s="20">
        <v>10070005</v>
      </c>
      <c r="N72" s="20">
        <v>10070007</v>
      </c>
      <c r="O72" s="20" t="s">
        <v>399</v>
      </c>
      <c r="P72" s="20">
        <v>10202006</v>
      </c>
      <c r="Q72" s="20">
        <v>0</v>
      </c>
      <c r="R72" s="20">
        <v>3</v>
      </c>
      <c r="S72" s="20">
        <v>30</v>
      </c>
      <c r="T72" s="20">
        <v>10203094</v>
      </c>
      <c r="U72" s="20">
        <v>100</v>
      </c>
      <c r="V72" s="20" t="s">
        <v>370</v>
      </c>
      <c r="W72" s="20">
        <v>700</v>
      </c>
      <c r="X72" s="20">
        <v>0</v>
      </c>
      <c r="Y72" s="20" t="s">
        <v>371</v>
      </c>
      <c r="Z72" s="20" t="s">
        <v>372</v>
      </c>
      <c r="AA72" s="20" t="s">
        <v>357</v>
      </c>
      <c r="AB72" s="20">
        <v>0</v>
      </c>
      <c r="AC72" s="20">
        <v>0</v>
      </c>
      <c r="AD72" s="20" t="b">
        <v>0</v>
      </c>
      <c r="AE72" s="20" t="s">
        <v>358</v>
      </c>
      <c r="AF72" s="20">
        <v>180</v>
      </c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 t="s">
        <v>388</v>
      </c>
      <c r="BA72" s="20">
        <v>11600</v>
      </c>
      <c r="BB72" s="20" t="s">
        <v>360</v>
      </c>
      <c r="BC72" s="20" t="s">
        <v>357</v>
      </c>
      <c r="BD72" s="20">
        <v>10000</v>
      </c>
      <c r="BE72" s="20">
        <v>0</v>
      </c>
      <c r="BF72" s="20" t="s">
        <v>361</v>
      </c>
      <c r="BG72" s="20">
        <v>0</v>
      </c>
      <c r="BH72" s="20" t="s">
        <v>389</v>
      </c>
      <c r="BI72" s="20">
        <v>10000</v>
      </c>
      <c r="BJ72" s="20">
        <v>7</v>
      </c>
      <c r="BK72" s="20" t="b">
        <v>1</v>
      </c>
      <c r="BL72" s="20">
        <v>0</v>
      </c>
      <c r="BM72" s="20">
        <v>10000</v>
      </c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  <c r="CF72" s="20"/>
      <c r="CG72" s="20"/>
      <c r="CH72" s="20"/>
      <c r="CI72" s="20"/>
      <c r="CJ72" s="20"/>
      <c r="CK72" s="20"/>
      <c r="CL72" s="20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DA72" s="20"/>
      <c r="DB72" s="20"/>
      <c r="DC72" s="20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0"/>
      <c r="DT72" s="20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20"/>
      <c r="EG72" s="20"/>
      <c r="EH72" s="20"/>
      <c r="EI72" s="20"/>
      <c r="EJ72" s="20"/>
      <c r="EK72" s="20"/>
      <c r="EL72" s="20"/>
      <c r="EM72" s="20"/>
      <c r="EN72" s="20"/>
      <c r="EO72" s="20"/>
      <c r="EP72" s="20"/>
      <c r="EQ72" s="20"/>
      <c r="ER72" s="20"/>
      <c r="ES72" s="20"/>
      <c r="ET72" s="20"/>
      <c r="EU72" s="20"/>
      <c r="EV72" s="20"/>
      <c r="EW72" s="20"/>
      <c r="EZ72" s="20"/>
      <c r="FA72" s="20"/>
      <c r="FB72" s="20"/>
      <c r="FC72" s="20"/>
      <c r="FD72" s="20"/>
      <c r="FE72" s="20"/>
      <c r="FF72" s="20"/>
      <c r="FG72" s="20"/>
      <c r="FH72" s="20"/>
      <c r="FI72" s="20"/>
      <c r="FJ72" s="20"/>
      <c r="FK72" s="20"/>
      <c r="FL72" s="20"/>
      <c r="FM72" s="20"/>
      <c r="FN72" s="20"/>
      <c r="FO72" s="20"/>
      <c r="FP72" s="20"/>
      <c r="FQ72" s="20"/>
      <c r="FR72" s="20"/>
      <c r="FS72" s="20"/>
      <c r="FT72" s="20"/>
      <c r="FU72" s="20"/>
      <c r="FV72" s="20"/>
      <c r="FW72" s="20"/>
      <c r="FX72" s="20"/>
      <c r="FY72" s="20"/>
      <c r="FZ72" s="20"/>
      <c r="GA72" s="20"/>
      <c r="GB72" s="20"/>
      <c r="GC72" s="20"/>
      <c r="GD72" s="20"/>
      <c r="GE72" s="20"/>
      <c r="GF72" s="20"/>
      <c r="GG72" s="20"/>
      <c r="GH72" s="20"/>
      <c r="GI72" s="20"/>
      <c r="GJ72" s="20"/>
      <c r="GK72" s="20"/>
      <c r="GL72" s="20"/>
      <c r="GM72" s="20"/>
      <c r="GN72" s="20"/>
      <c r="GO72" s="20"/>
      <c r="GP72" s="20"/>
      <c r="GQ72" s="20"/>
      <c r="GR72" s="20"/>
      <c r="GS72" s="20"/>
      <c r="GT72" s="20"/>
      <c r="GU72" s="20"/>
      <c r="GV72" s="20"/>
      <c r="GY72" s="20">
        <v>200</v>
      </c>
      <c r="GZ72" s="20">
        <v>400</v>
      </c>
      <c r="HA72" s="20" t="s">
        <v>390</v>
      </c>
      <c r="HB72" s="20">
        <v>0</v>
      </c>
      <c r="HC72" s="20">
        <v>30048</v>
      </c>
      <c r="HD72" s="20" t="s">
        <v>373</v>
      </c>
      <c r="HE72" s="20" t="b">
        <v>1</v>
      </c>
      <c r="HF72" s="20">
        <v>2200</v>
      </c>
      <c r="HG72" s="20" t="b">
        <v>0</v>
      </c>
      <c r="HH72" s="20">
        <v>0</v>
      </c>
      <c r="HI72" s="20">
        <v>0</v>
      </c>
      <c r="HJ72" s="20">
        <v>0</v>
      </c>
      <c r="HK72" s="20">
        <v>0</v>
      </c>
      <c r="HL72" s="20" t="b">
        <v>0</v>
      </c>
      <c r="HM72" s="20">
        <v>0</v>
      </c>
      <c r="HN72" s="20">
        <v>10001</v>
      </c>
      <c r="HO72" s="20" t="s">
        <v>374</v>
      </c>
      <c r="HP72" s="20" t="s">
        <v>363</v>
      </c>
      <c r="HQ72" s="20">
        <v>0</v>
      </c>
      <c r="HR72" s="20">
        <v>0</v>
      </c>
      <c r="HS72" s="20">
        <v>0</v>
      </c>
      <c r="HT72" s="20">
        <v>0</v>
      </c>
      <c r="HU72" s="20" t="b">
        <v>0</v>
      </c>
      <c r="HZ72"/>
    </row>
    <row r="73" ht="30" customHeight="1" spans="1:234">
      <c r="A73"/>
      <c r="B73" s="34">
        <f>10000000+INDEX(编号表!$B:$B,MATCH(D73,编号表!$A:$A,0))*10000+J73</f>
        <v>10070007</v>
      </c>
      <c r="C73" s="20" t="s">
        <v>396</v>
      </c>
      <c r="D73" s="20" t="s">
        <v>396</v>
      </c>
      <c r="E73" s="20" t="s">
        <v>350</v>
      </c>
      <c r="F73" s="39" t="s">
        <v>397</v>
      </c>
      <c r="G73" s="20" t="s">
        <v>398</v>
      </c>
      <c r="H73" s="20" t="b">
        <v>0</v>
      </c>
      <c r="I73" s="20" t="b">
        <v>0</v>
      </c>
      <c r="J73" s="20">
        <v>7</v>
      </c>
      <c r="K73" s="20" t="str">
        <f t="shared" si="7"/>
        <v>100700</v>
      </c>
      <c r="L73" s="20" t="s">
        <v>353</v>
      </c>
      <c r="M73" s="20">
        <v>10070006</v>
      </c>
      <c r="N73" s="20">
        <v>10070008</v>
      </c>
      <c r="O73" s="20" t="s">
        <v>399</v>
      </c>
      <c r="P73" s="20">
        <v>10202006</v>
      </c>
      <c r="Q73" s="20">
        <v>0</v>
      </c>
      <c r="R73" s="20">
        <v>3</v>
      </c>
      <c r="S73" s="20">
        <v>35</v>
      </c>
      <c r="T73" s="20">
        <v>10203095</v>
      </c>
      <c r="U73" s="20">
        <v>100</v>
      </c>
      <c r="V73" s="20" t="s">
        <v>370</v>
      </c>
      <c r="W73" s="20">
        <v>700</v>
      </c>
      <c r="X73" s="20">
        <v>0</v>
      </c>
      <c r="Y73" s="20" t="s">
        <v>371</v>
      </c>
      <c r="Z73" s="20" t="s">
        <v>372</v>
      </c>
      <c r="AA73" s="20" t="s">
        <v>357</v>
      </c>
      <c r="AB73" s="20">
        <v>0</v>
      </c>
      <c r="AC73" s="20">
        <v>0</v>
      </c>
      <c r="AD73" s="20" t="b">
        <v>0</v>
      </c>
      <c r="AE73" s="20" t="s">
        <v>358</v>
      </c>
      <c r="AF73" s="20">
        <v>180</v>
      </c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 t="s">
        <v>388</v>
      </c>
      <c r="BA73" s="20">
        <v>11700</v>
      </c>
      <c r="BB73" s="20" t="s">
        <v>360</v>
      </c>
      <c r="BC73" s="20" t="s">
        <v>357</v>
      </c>
      <c r="BD73" s="20">
        <v>10000</v>
      </c>
      <c r="BE73" s="20">
        <v>0</v>
      </c>
      <c r="BF73" s="20" t="s">
        <v>361</v>
      </c>
      <c r="BG73" s="20">
        <v>0</v>
      </c>
      <c r="BH73" s="20" t="s">
        <v>389</v>
      </c>
      <c r="BI73" s="20">
        <v>10000</v>
      </c>
      <c r="BJ73" s="20">
        <v>9</v>
      </c>
      <c r="BK73" s="20" t="b">
        <v>1</v>
      </c>
      <c r="BL73" s="20">
        <v>0</v>
      </c>
      <c r="BM73" s="20">
        <v>10000</v>
      </c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  <c r="CF73" s="20"/>
      <c r="CG73" s="20"/>
      <c r="CH73" s="20"/>
      <c r="CI73" s="20"/>
      <c r="CJ73" s="20"/>
      <c r="CK73" s="20"/>
      <c r="CL73" s="20"/>
      <c r="CM73" s="20"/>
      <c r="CN73" s="20"/>
      <c r="CO73" s="20"/>
      <c r="CP73" s="20"/>
      <c r="CQ73" s="20"/>
      <c r="CR73" s="20"/>
      <c r="CS73" s="20"/>
      <c r="CT73" s="20"/>
      <c r="CU73" s="20"/>
      <c r="CV73" s="20"/>
      <c r="CW73" s="20"/>
      <c r="CX73" s="20"/>
      <c r="DA73" s="20"/>
      <c r="DB73" s="20"/>
      <c r="DC73" s="20"/>
      <c r="DD73" s="20"/>
      <c r="DE73" s="20"/>
      <c r="DF73" s="20"/>
      <c r="DG73" s="20"/>
      <c r="DH73" s="20"/>
      <c r="DI73" s="20"/>
      <c r="DJ73" s="20"/>
      <c r="DK73" s="20"/>
      <c r="DL73" s="20"/>
      <c r="DM73" s="20"/>
      <c r="DN73" s="20"/>
      <c r="DO73" s="20"/>
      <c r="DP73" s="20"/>
      <c r="DQ73" s="20"/>
      <c r="DR73" s="20"/>
      <c r="DS73" s="20"/>
      <c r="DT73" s="20"/>
      <c r="DU73" s="20"/>
      <c r="DV73" s="20"/>
      <c r="DW73" s="20"/>
      <c r="DX73" s="20"/>
      <c r="DY73" s="20"/>
      <c r="DZ73" s="20"/>
      <c r="EA73" s="20"/>
      <c r="EB73" s="20"/>
      <c r="EC73" s="20"/>
      <c r="ED73" s="20"/>
      <c r="EE73" s="20"/>
      <c r="EF73" s="20"/>
      <c r="EG73" s="20"/>
      <c r="EH73" s="20"/>
      <c r="EI73" s="20"/>
      <c r="EJ73" s="20"/>
      <c r="EK73" s="20"/>
      <c r="EL73" s="20"/>
      <c r="EM73" s="20"/>
      <c r="EN73" s="20"/>
      <c r="EO73" s="20"/>
      <c r="EP73" s="20"/>
      <c r="EQ73" s="20"/>
      <c r="ER73" s="20"/>
      <c r="ES73" s="20"/>
      <c r="ET73" s="20"/>
      <c r="EU73" s="20"/>
      <c r="EV73" s="20"/>
      <c r="EW73" s="20"/>
      <c r="EZ73" s="20"/>
      <c r="FA73" s="20"/>
      <c r="FB73" s="20"/>
      <c r="FC73" s="20"/>
      <c r="FD73" s="20"/>
      <c r="FE73" s="20"/>
      <c r="FF73" s="20"/>
      <c r="FG73" s="20"/>
      <c r="FH73" s="20"/>
      <c r="FI73" s="20"/>
      <c r="FJ73" s="20"/>
      <c r="FK73" s="20"/>
      <c r="FL73" s="20"/>
      <c r="FM73" s="20"/>
      <c r="FN73" s="20"/>
      <c r="FO73" s="20"/>
      <c r="FP73" s="20"/>
      <c r="FQ73" s="20"/>
      <c r="FR73" s="20"/>
      <c r="FS73" s="20"/>
      <c r="FT73" s="20"/>
      <c r="FU73" s="20"/>
      <c r="FV73" s="20"/>
      <c r="FW73" s="20"/>
      <c r="FX73" s="20"/>
      <c r="FY73" s="20"/>
      <c r="FZ73" s="20"/>
      <c r="GA73" s="20"/>
      <c r="GB73" s="20"/>
      <c r="GC73" s="20"/>
      <c r="GD73" s="20"/>
      <c r="GE73" s="20"/>
      <c r="GF73" s="20"/>
      <c r="GG73" s="20"/>
      <c r="GH73" s="20"/>
      <c r="GI73" s="20"/>
      <c r="GJ73" s="20"/>
      <c r="GK73" s="20"/>
      <c r="GL73" s="20"/>
      <c r="GM73" s="20"/>
      <c r="GN73" s="20"/>
      <c r="GO73" s="20"/>
      <c r="GP73" s="20"/>
      <c r="GQ73" s="20"/>
      <c r="GR73" s="20"/>
      <c r="GS73" s="20"/>
      <c r="GT73" s="20"/>
      <c r="GU73" s="20"/>
      <c r="GV73" s="20"/>
      <c r="GY73" s="20">
        <v>200</v>
      </c>
      <c r="GZ73" s="20">
        <v>400</v>
      </c>
      <c r="HA73" s="20" t="s">
        <v>390</v>
      </c>
      <c r="HB73" s="20">
        <v>0</v>
      </c>
      <c r="HC73" s="20">
        <v>30048</v>
      </c>
      <c r="HD73" s="20" t="s">
        <v>373</v>
      </c>
      <c r="HE73" s="20" t="b">
        <v>1</v>
      </c>
      <c r="HF73" s="20">
        <v>2200</v>
      </c>
      <c r="HG73" s="20" t="b">
        <v>0</v>
      </c>
      <c r="HH73" s="20">
        <v>0</v>
      </c>
      <c r="HI73" s="20">
        <v>0</v>
      </c>
      <c r="HJ73" s="20">
        <v>0</v>
      </c>
      <c r="HK73" s="20">
        <v>0</v>
      </c>
      <c r="HL73" s="20" t="b">
        <v>0</v>
      </c>
      <c r="HM73" s="20">
        <v>0</v>
      </c>
      <c r="HN73" s="20">
        <v>10001</v>
      </c>
      <c r="HO73" s="20" t="s">
        <v>374</v>
      </c>
      <c r="HP73" s="20" t="s">
        <v>363</v>
      </c>
      <c r="HQ73" s="20">
        <v>0</v>
      </c>
      <c r="HR73" s="20">
        <v>0</v>
      </c>
      <c r="HS73" s="20">
        <v>0</v>
      </c>
      <c r="HT73" s="20">
        <v>0</v>
      </c>
      <c r="HU73" s="20" t="b">
        <v>0</v>
      </c>
      <c r="HZ73"/>
    </row>
    <row r="74" ht="30" customHeight="1" spans="1:234">
      <c r="A74"/>
      <c r="B74" s="34">
        <f>10000000+INDEX(编号表!$B:$B,MATCH(D74,编号表!$A:$A,0))*10000+J74</f>
        <v>10070008</v>
      </c>
      <c r="C74" s="20" t="s">
        <v>396</v>
      </c>
      <c r="D74" s="20" t="s">
        <v>396</v>
      </c>
      <c r="E74" s="20" t="s">
        <v>350</v>
      </c>
      <c r="F74" s="39" t="s">
        <v>397</v>
      </c>
      <c r="G74" s="20" t="s">
        <v>398</v>
      </c>
      <c r="H74" s="20" t="b">
        <v>0</v>
      </c>
      <c r="I74" s="20" t="b">
        <v>0</v>
      </c>
      <c r="J74" s="20">
        <v>8</v>
      </c>
      <c r="K74" s="20" t="str">
        <f t="shared" si="7"/>
        <v>100700</v>
      </c>
      <c r="L74" s="20" t="s">
        <v>353</v>
      </c>
      <c r="M74" s="20">
        <v>10070007</v>
      </c>
      <c r="N74" s="20">
        <v>10070009</v>
      </c>
      <c r="O74" s="20" t="s">
        <v>399</v>
      </c>
      <c r="P74" s="20">
        <v>10202006</v>
      </c>
      <c r="Q74" s="20">
        <v>0</v>
      </c>
      <c r="R74" s="20">
        <v>3</v>
      </c>
      <c r="S74" s="20">
        <v>35</v>
      </c>
      <c r="T74" s="20">
        <v>10203096</v>
      </c>
      <c r="U74" s="20">
        <v>100</v>
      </c>
      <c r="V74" s="20" t="s">
        <v>370</v>
      </c>
      <c r="W74" s="20">
        <v>700</v>
      </c>
      <c r="X74" s="20">
        <v>0</v>
      </c>
      <c r="Y74" s="20" t="s">
        <v>371</v>
      </c>
      <c r="Z74" s="20" t="s">
        <v>372</v>
      </c>
      <c r="AA74" s="20" t="s">
        <v>357</v>
      </c>
      <c r="AB74" s="20">
        <v>0</v>
      </c>
      <c r="AC74" s="20">
        <v>0</v>
      </c>
      <c r="AD74" s="20" t="b">
        <v>0</v>
      </c>
      <c r="AE74" s="20" t="s">
        <v>358</v>
      </c>
      <c r="AF74" s="20">
        <v>180</v>
      </c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 t="s">
        <v>388</v>
      </c>
      <c r="BA74" s="20">
        <v>11800</v>
      </c>
      <c r="BB74" s="20" t="s">
        <v>360</v>
      </c>
      <c r="BC74" s="20" t="s">
        <v>357</v>
      </c>
      <c r="BD74" s="20">
        <v>10000</v>
      </c>
      <c r="BE74" s="20">
        <v>0</v>
      </c>
      <c r="BF74" s="20" t="s">
        <v>361</v>
      </c>
      <c r="BG74" s="20">
        <v>0</v>
      </c>
      <c r="BH74" s="20" t="s">
        <v>389</v>
      </c>
      <c r="BI74" s="20">
        <v>10000</v>
      </c>
      <c r="BJ74" s="20">
        <v>10</v>
      </c>
      <c r="BK74" s="20" t="b">
        <v>1</v>
      </c>
      <c r="BL74" s="20">
        <v>0</v>
      </c>
      <c r="BM74" s="20">
        <v>10000</v>
      </c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DA74" s="20"/>
      <c r="DB74" s="20"/>
      <c r="DC74" s="20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0"/>
      <c r="DU74" s="20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0"/>
      <c r="EL74" s="20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Z74" s="20"/>
      <c r="FA74" s="20"/>
      <c r="FB74" s="20"/>
      <c r="FC74" s="20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0"/>
      <c r="FT74" s="20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0"/>
      <c r="GK74" s="20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Y74" s="20">
        <v>200</v>
      </c>
      <c r="GZ74" s="20">
        <v>400</v>
      </c>
      <c r="HA74" s="20" t="s">
        <v>390</v>
      </c>
      <c r="HB74" s="20">
        <v>0</v>
      </c>
      <c r="HC74" s="20">
        <v>30048</v>
      </c>
      <c r="HD74" s="20" t="s">
        <v>373</v>
      </c>
      <c r="HE74" s="20" t="b">
        <v>1</v>
      </c>
      <c r="HF74" s="20">
        <v>2200</v>
      </c>
      <c r="HG74" s="20" t="b">
        <v>0</v>
      </c>
      <c r="HH74" s="20">
        <v>0</v>
      </c>
      <c r="HI74" s="20">
        <v>0</v>
      </c>
      <c r="HJ74" s="20">
        <v>0</v>
      </c>
      <c r="HK74" s="20">
        <v>0</v>
      </c>
      <c r="HL74" s="20" t="b">
        <v>0</v>
      </c>
      <c r="HM74" s="20">
        <v>0</v>
      </c>
      <c r="HN74" s="20">
        <v>10001</v>
      </c>
      <c r="HO74" s="20" t="s">
        <v>374</v>
      </c>
      <c r="HP74" s="20" t="s">
        <v>363</v>
      </c>
      <c r="HQ74" s="20">
        <v>0</v>
      </c>
      <c r="HR74" s="20">
        <v>0</v>
      </c>
      <c r="HS74" s="20">
        <v>0</v>
      </c>
      <c r="HT74" s="20">
        <v>0</v>
      </c>
      <c r="HU74" s="20" t="b">
        <v>0</v>
      </c>
      <c r="HZ74"/>
    </row>
    <row r="75" ht="30" customHeight="1" spans="1:234">
      <c r="A75"/>
      <c r="B75" s="34">
        <f>10000000+INDEX(编号表!$B:$B,MATCH(D75,编号表!$A:$A,0))*10000+J75</f>
        <v>10070009</v>
      </c>
      <c r="C75" s="20" t="s">
        <v>396</v>
      </c>
      <c r="D75" s="20" t="s">
        <v>396</v>
      </c>
      <c r="E75" s="20" t="s">
        <v>350</v>
      </c>
      <c r="F75" s="39" t="s">
        <v>397</v>
      </c>
      <c r="G75" s="20" t="s">
        <v>398</v>
      </c>
      <c r="H75" s="20" t="b">
        <v>0</v>
      </c>
      <c r="I75" s="20" t="b">
        <v>0</v>
      </c>
      <c r="J75" s="20">
        <v>9</v>
      </c>
      <c r="K75" s="20" t="str">
        <f t="shared" si="7"/>
        <v>100700</v>
      </c>
      <c r="L75" s="20" t="s">
        <v>353</v>
      </c>
      <c r="M75" s="20">
        <v>10070008</v>
      </c>
      <c r="N75" s="20">
        <v>10070010</v>
      </c>
      <c r="O75" s="20" t="s">
        <v>399</v>
      </c>
      <c r="P75" s="20">
        <v>10202006</v>
      </c>
      <c r="Q75" s="20">
        <v>0</v>
      </c>
      <c r="R75" s="20">
        <v>3</v>
      </c>
      <c r="S75" s="20">
        <v>40</v>
      </c>
      <c r="T75" s="20">
        <v>10204097</v>
      </c>
      <c r="U75" s="20">
        <v>100</v>
      </c>
      <c r="V75" s="20" t="s">
        <v>370</v>
      </c>
      <c r="W75" s="20">
        <v>700</v>
      </c>
      <c r="X75" s="20">
        <v>0</v>
      </c>
      <c r="Y75" s="20" t="s">
        <v>371</v>
      </c>
      <c r="Z75" s="20" t="s">
        <v>372</v>
      </c>
      <c r="AA75" s="20" t="s">
        <v>357</v>
      </c>
      <c r="AB75" s="20">
        <v>0</v>
      </c>
      <c r="AC75" s="20">
        <v>0</v>
      </c>
      <c r="AD75" s="20" t="b">
        <v>0</v>
      </c>
      <c r="AE75" s="20" t="s">
        <v>358</v>
      </c>
      <c r="AF75" s="20">
        <v>180</v>
      </c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 t="s">
        <v>388</v>
      </c>
      <c r="BA75" s="20">
        <v>11900</v>
      </c>
      <c r="BB75" s="20" t="s">
        <v>360</v>
      </c>
      <c r="BC75" s="20" t="s">
        <v>357</v>
      </c>
      <c r="BD75" s="20">
        <v>10000</v>
      </c>
      <c r="BE75" s="20">
        <v>0</v>
      </c>
      <c r="BF75" s="20" t="s">
        <v>361</v>
      </c>
      <c r="BG75" s="20">
        <v>0</v>
      </c>
      <c r="BH75" s="20" t="s">
        <v>389</v>
      </c>
      <c r="BI75" s="20">
        <v>10000</v>
      </c>
      <c r="BJ75" s="20">
        <v>12</v>
      </c>
      <c r="BK75" s="20" t="b">
        <v>1</v>
      </c>
      <c r="BL75" s="20">
        <v>0</v>
      </c>
      <c r="BM75" s="20">
        <v>10000</v>
      </c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  <c r="CE75" s="20"/>
      <c r="CF75" s="20"/>
      <c r="CG75" s="20"/>
      <c r="CH75" s="20"/>
      <c r="CI75" s="20"/>
      <c r="CJ75" s="20"/>
      <c r="CK75" s="20"/>
      <c r="CL75" s="20"/>
      <c r="CM75" s="20"/>
      <c r="CN75" s="20"/>
      <c r="CO75" s="20"/>
      <c r="CP75" s="20"/>
      <c r="CQ75" s="20"/>
      <c r="CR75" s="20"/>
      <c r="CS75" s="20"/>
      <c r="CT75" s="20"/>
      <c r="CU75" s="20"/>
      <c r="CV75" s="20"/>
      <c r="CW75" s="20"/>
      <c r="CX75" s="20"/>
      <c r="DA75" s="20"/>
      <c r="DB75" s="20"/>
      <c r="DC75" s="20"/>
      <c r="DD75" s="20"/>
      <c r="DE75" s="20"/>
      <c r="DF75" s="20"/>
      <c r="DG75" s="20"/>
      <c r="DH75" s="20"/>
      <c r="DI75" s="20"/>
      <c r="DJ75" s="20"/>
      <c r="DK75" s="20"/>
      <c r="DL75" s="20"/>
      <c r="DM75" s="20"/>
      <c r="DN75" s="20"/>
      <c r="DO75" s="20"/>
      <c r="DP75" s="20"/>
      <c r="DQ75" s="20"/>
      <c r="DR75" s="20"/>
      <c r="DS75" s="20"/>
      <c r="DT75" s="20"/>
      <c r="DU75" s="20"/>
      <c r="DV75" s="20"/>
      <c r="DW75" s="20"/>
      <c r="DX75" s="20"/>
      <c r="DY75" s="20"/>
      <c r="DZ75" s="20"/>
      <c r="EA75" s="20"/>
      <c r="EB75" s="20"/>
      <c r="EC75" s="20"/>
      <c r="ED75" s="20"/>
      <c r="EE75" s="20"/>
      <c r="EF75" s="20"/>
      <c r="EG75" s="20"/>
      <c r="EH75" s="20"/>
      <c r="EI75" s="20"/>
      <c r="EJ75" s="20"/>
      <c r="EK75" s="20"/>
      <c r="EL75" s="20"/>
      <c r="EM75" s="20"/>
      <c r="EN75" s="20"/>
      <c r="EO75" s="20"/>
      <c r="EP75" s="20"/>
      <c r="EQ75" s="20"/>
      <c r="ER75" s="20"/>
      <c r="ES75" s="20"/>
      <c r="ET75" s="20"/>
      <c r="EU75" s="20"/>
      <c r="EV75" s="20"/>
      <c r="EW75" s="20"/>
      <c r="EZ75" s="20"/>
      <c r="FA75" s="20"/>
      <c r="FB75" s="20"/>
      <c r="FC75" s="20"/>
      <c r="FD75" s="20"/>
      <c r="FE75" s="20"/>
      <c r="FF75" s="20"/>
      <c r="FG75" s="20"/>
      <c r="FH75" s="20"/>
      <c r="FI75" s="20"/>
      <c r="FJ75" s="20"/>
      <c r="FK75" s="20"/>
      <c r="FL75" s="20"/>
      <c r="FM75" s="20"/>
      <c r="FN75" s="20"/>
      <c r="FO75" s="20"/>
      <c r="FP75" s="20"/>
      <c r="FQ75" s="20"/>
      <c r="FR75" s="20"/>
      <c r="FS75" s="20"/>
      <c r="FT75" s="20"/>
      <c r="FU75" s="20"/>
      <c r="FV75" s="20"/>
      <c r="FW75" s="20"/>
      <c r="FX75" s="20"/>
      <c r="FY75" s="20"/>
      <c r="FZ75" s="20"/>
      <c r="GA75" s="20"/>
      <c r="GB75" s="20"/>
      <c r="GC75" s="20"/>
      <c r="GD75" s="20"/>
      <c r="GE75" s="20"/>
      <c r="GF75" s="20"/>
      <c r="GG75" s="20"/>
      <c r="GH75" s="20"/>
      <c r="GI75" s="20"/>
      <c r="GJ75" s="20"/>
      <c r="GK75" s="20"/>
      <c r="GL75" s="20"/>
      <c r="GM75" s="20"/>
      <c r="GN75" s="20"/>
      <c r="GO75" s="20"/>
      <c r="GP75" s="20"/>
      <c r="GQ75" s="20"/>
      <c r="GR75" s="20"/>
      <c r="GS75" s="20"/>
      <c r="GT75" s="20"/>
      <c r="GU75" s="20"/>
      <c r="GV75" s="20"/>
      <c r="GY75" s="20">
        <v>200</v>
      </c>
      <c r="GZ75" s="20">
        <v>400</v>
      </c>
      <c r="HA75" s="20" t="s">
        <v>390</v>
      </c>
      <c r="HB75" s="20">
        <v>0</v>
      </c>
      <c r="HC75" s="20">
        <v>30048</v>
      </c>
      <c r="HD75" s="20" t="s">
        <v>373</v>
      </c>
      <c r="HE75" s="20" t="b">
        <v>1</v>
      </c>
      <c r="HF75" s="20">
        <v>2200</v>
      </c>
      <c r="HG75" s="20" t="b">
        <v>0</v>
      </c>
      <c r="HH75" s="20">
        <v>0</v>
      </c>
      <c r="HI75" s="20">
        <v>0</v>
      </c>
      <c r="HJ75" s="20">
        <v>0</v>
      </c>
      <c r="HK75" s="20">
        <v>0</v>
      </c>
      <c r="HL75" s="20" t="b">
        <v>0</v>
      </c>
      <c r="HM75" s="20">
        <v>0</v>
      </c>
      <c r="HN75" s="20">
        <v>10001</v>
      </c>
      <c r="HO75" s="20" t="s">
        <v>374</v>
      </c>
      <c r="HP75" s="20" t="s">
        <v>363</v>
      </c>
      <c r="HQ75" s="20">
        <v>0</v>
      </c>
      <c r="HR75" s="20">
        <v>0</v>
      </c>
      <c r="HS75" s="20">
        <v>0</v>
      </c>
      <c r="HT75" s="20">
        <v>0</v>
      </c>
      <c r="HU75" s="20" t="b">
        <v>0</v>
      </c>
      <c r="HZ75"/>
    </row>
    <row r="76" ht="30" customHeight="1" spans="1:234">
      <c r="A76"/>
      <c r="B76" s="34">
        <f>10000000+INDEX(编号表!$B:$B,MATCH(D76,编号表!$A:$A,0))*10000+J76</f>
        <v>10070010</v>
      </c>
      <c r="C76" s="20" t="s">
        <v>396</v>
      </c>
      <c r="D76" s="20" t="s">
        <v>396</v>
      </c>
      <c r="E76" s="20" t="s">
        <v>350</v>
      </c>
      <c r="F76" s="39" t="s">
        <v>400</v>
      </c>
      <c r="G76" s="20" t="s">
        <v>398</v>
      </c>
      <c r="H76" s="20" t="b">
        <v>0</v>
      </c>
      <c r="I76" s="20" t="b">
        <v>0</v>
      </c>
      <c r="J76" s="20">
        <v>10</v>
      </c>
      <c r="K76" s="20" t="str">
        <f t="shared" si="7"/>
        <v>100700</v>
      </c>
      <c r="L76" s="20" t="s">
        <v>353</v>
      </c>
      <c r="M76" s="20">
        <v>10070009</v>
      </c>
      <c r="N76" s="20">
        <v>0</v>
      </c>
      <c r="O76" s="20" t="s">
        <v>399</v>
      </c>
      <c r="P76" s="20">
        <v>10202006</v>
      </c>
      <c r="Q76" s="20">
        <v>0</v>
      </c>
      <c r="R76" s="20">
        <v>3</v>
      </c>
      <c r="S76" s="20">
        <v>40</v>
      </c>
      <c r="T76" s="20">
        <v>0</v>
      </c>
      <c r="U76" s="20">
        <v>0</v>
      </c>
      <c r="V76" s="20" t="s">
        <v>370</v>
      </c>
      <c r="W76" s="20">
        <v>700</v>
      </c>
      <c r="X76" s="20">
        <v>0</v>
      </c>
      <c r="Y76" s="20" t="s">
        <v>371</v>
      </c>
      <c r="Z76" s="20" t="s">
        <v>372</v>
      </c>
      <c r="AA76" s="20" t="s">
        <v>357</v>
      </c>
      <c r="AB76" s="20">
        <v>0</v>
      </c>
      <c r="AC76" s="20">
        <v>0</v>
      </c>
      <c r="AD76" s="20" t="b">
        <v>0</v>
      </c>
      <c r="AE76" s="20" t="s">
        <v>358</v>
      </c>
      <c r="AF76" s="20">
        <v>180</v>
      </c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 t="s">
        <v>388</v>
      </c>
      <c r="BA76" s="20">
        <v>12000</v>
      </c>
      <c r="BB76" s="20" t="s">
        <v>360</v>
      </c>
      <c r="BC76" s="20" t="s">
        <v>357</v>
      </c>
      <c r="BD76" s="20">
        <v>10000</v>
      </c>
      <c r="BE76" s="20">
        <v>0</v>
      </c>
      <c r="BF76" s="20" t="s">
        <v>361</v>
      </c>
      <c r="BG76" s="20">
        <v>0</v>
      </c>
      <c r="BH76" s="20" t="s">
        <v>389</v>
      </c>
      <c r="BI76" s="20">
        <v>10000</v>
      </c>
      <c r="BJ76" s="20">
        <v>15</v>
      </c>
      <c r="BK76" s="20" t="b">
        <v>1</v>
      </c>
      <c r="BL76" s="20">
        <v>0</v>
      </c>
      <c r="BM76" s="20">
        <v>10000</v>
      </c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  <c r="CE76" s="20"/>
      <c r="CF76" s="20"/>
      <c r="CG76" s="20"/>
      <c r="CH76" s="20"/>
      <c r="CI76" s="20"/>
      <c r="CJ76" s="20"/>
      <c r="CK76" s="20"/>
      <c r="CL76" s="20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  <c r="DA76" s="20"/>
      <c r="DB76" s="20"/>
      <c r="DC76" s="20"/>
      <c r="DD76" s="20"/>
      <c r="DE76" s="20"/>
      <c r="DF76" s="20"/>
      <c r="DG76" s="20"/>
      <c r="DH76" s="20"/>
      <c r="DI76" s="20"/>
      <c r="DJ76" s="20"/>
      <c r="DK76" s="20"/>
      <c r="DL76" s="20"/>
      <c r="DM76" s="20"/>
      <c r="DN76" s="20"/>
      <c r="DO76" s="20"/>
      <c r="DP76" s="20"/>
      <c r="DQ76" s="20"/>
      <c r="DR76" s="20"/>
      <c r="DS76" s="20"/>
      <c r="DT76" s="20"/>
      <c r="DU76" s="20"/>
      <c r="DV76" s="20"/>
      <c r="DW76" s="20"/>
      <c r="DX76" s="20"/>
      <c r="DY76" s="20"/>
      <c r="DZ76" s="20"/>
      <c r="EA76" s="20"/>
      <c r="EB76" s="20"/>
      <c r="EC76" s="20"/>
      <c r="ED76" s="20"/>
      <c r="EE76" s="20"/>
      <c r="EF76" s="20"/>
      <c r="EG76" s="20"/>
      <c r="EH76" s="20"/>
      <c r="EI76" s="20"/>
      <c r="EJ76" s="20"/>
      <c r="EK76" s="20"/>
      <c r="EL76" s="20"/>
      <c r="EM76" s="20"/>
      <c r="EN76" s="20"/>
      <c r="EO76" s="20"/>
      <c r="EP76" s="20"/>
      <c r="EQ76" s="20"/>
      <c r="ER76" s="20"/>
      <c r="ES76" s="20"/>
      <c r="ET76" s="20"/>
      <c r="EU76" s="20"/>
      <c r="EV76" s="20"/>
      <c r="EW76" s="20"/>
      <c r="EZ76" s="20"/>
      <c r="FA76" s="20"/>
      <c r="FB76" s="20"/>
      <c r="FC76" s="20"/>
      <c r="FD76" s="20"/>
      <c r="FE76" s="20"/>
      <c r="FF76" s="20"/>
      <c r="FG76" s="20"/>
      <c r="FH76" s="20"/>
      <c r="FI76" s="20"/>
      <c r="FJ76" s="20"/>
      <c r="FK76" s="20"/>
      <c r="FL76" s="20"/>
      <c r="FM76" s="20"/>
      <c r="FN76" s="20"/>
      <c r="FO76" s="20"/>
      <c r="FP76" s="20"/>
      <c r="FQ76" s="20"/>
      <c r="FR76" s="20"/>
      <c r="FS76" s="20"/>
      <c r="FT76" s="20"/>
      <c r="FU76" s="20"/>
      <c r="FV76" s="20"/>
      <c r="FW76" s="20"/>
      <c r="FX76" s="20"/>
      <c r="FY76" s="20"/>
      <c r="FZ76" s="20"/>
      <c r="GA76" s="20"/>
      <c r="GB76" s="20"/>
      <c r="GC76" s="20"/>
      <c r="GD76" s="20"/>
      <c r="GE76" s="20"/>
      <c r="GF76" s="20"/>
      <c r="GG76" s="20"/>
      <c r="GH76" s="20"/>
      <c r="GI76" s="20"/>
      <c r="GJ76" s="20"/>
      <c r="GK76" s="20"/>
      <c r="GL76" s="20"/>
      <c r="GM76" s="20"/>
      <c r="GN76" s="20"/>
      <c r="GO76" s="20"/>
      <c r="GP76" s="20"/>
      <c r="GQ76" s="20"/>
      <c r="GR76" s="20"/>
      <c r="GS76" s="20"/>
      <c r="GT76" s="20"/>
      <c r="GU76" s="20"/>
      <c r="GV76" s="20"/>
      <c r="GY76" s="20">
        <v>200</v>
      </c>
      <c r="GZ76" s="20">
        <v>400</v>
      </c>
      <c r="HA76" s="20" t="s">
        <v>390</v>
      </c>
      <c r="HB76" s="20">
        <v>0</v>
      </c>
      <c r="HC76" s="20">
        <v>30048</v>
      </c>
      <c r="HD76" s="20" t="s">
        <v>373</v>
      </c>
      <c r="HE76" s="20" t="b">
        <v>1</v>
      </c>
      <c r="HF76" s="20">
        <v>2200</v>
      </c>
      <c r="HG76" s="20" t="b">
        <v>0</v>
      </c>
      <c r="HH76" s="20">
        <v>0</v>
      </c>
      <c r="HI76" s="20">
        <v>0</v>
      </c>
      <c r="HJ76" s="20">
        <v>0</v>
      </c>
      <c r="HK76" s="20">
        <v>0</v>
      </c>
      <c r="HL76" s="20" t="b">
        <v>0</v>
      </c>
      <c r="HM76" s="20">
        <v>0</v>
      </c>
      <c r="HN76" s="20">
        <v>10001</v>
      </c>
      <c r="HO76" s="20" t="s">
        <v>374</v>
      </c>
      <c r="HP76" s="20" t="s">
        <v>363</v>
      </c>
      <c r="HQ76" s="20">
        <v>0</v>
      </c>
      <c r="HR76" s="20">
        <v>0</v>
      </c>
      <c r="HS76" s="20">
        <v>0</v>
      </c>
      <c r="HT76" s="20">
        <v>0</v>
      </c>
      <c r="HU76" s="20" t="b">
        <v>0</v>
      </c>
      <c r="HZ76"/>
    </row>
    <row r="77" ht="30" customHeight="1" spans="1:234">
      <c r="A77"/>
      <c r="B77" s="34">
        <f>10000000+INDEX(编号表!$B:$B,MATCH(D77,编号表!$A:$A,0))*10000+J77</f>
        <v>10080001</v>
      </c>
      <c r="C77" s="20" t="s">
        <v>401</v>
      </c>
      <c r="D77" s="20" t="s">
        <v>401</v>
      </c>
      <c r="E77" s="20" t="s">
        <v>350</v>
      </c>
      <c r="F77" s="39" t="s">
        <v>402</v>
      </c>
      <c r="G77" s="20" t="s">
        <v>403</v>
      </c>
      <c r="H77" s="20" t="b">
        <v>0</v>
      </c>
      <c r="I77" s="20" t="b">
        <v>0</v>
      </c>
      <c r="J77" s="20">
        <v>1</v>
      </c>
      <c r="K77" s="20" t="str">
        <f t="shared" si="7"/>
        <v>100800</v>
      </c>
      <c r="L77" s="20" t="s">
        <v>353</v>
      </c>
      <c r="M77" s="20">
        <v>0</v>
      </c>
      <c r="N77" s="20">
        <v>10080002</v>
      </c>
      <c r="O77" s="20" t="s">
        <v>404</v>
      </c>
      <c r="P77" s="20">
        <v>10202007</v>
      </c>
      <c r="Q77" s="20">
        <v>0</v>
      </c>
      <c r="R77" s="20">
        <v>0</v>
      </c>
      <c r="S77" s="20">
        <v>1</v>
      </c>
      <c r="T77" s="20">
        <v>10201099</v>
      </c>
      <c r="U77" s="20">
        <v>100</v>
      </c>
      <c r="V77" s="20" t="s">
        <v>370</v>
      </c>
      <c r="W77" s="20">
        <v>800</v>
      </c>
      <c r="X77" s="20">
        <v>0</v>
      </c>
      <c r="Y77" s="20" t="s">
        <v>371</v>
      </c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 t="s">
        <v>388</v>
      </c>
      <c r="BA77" s="20">
        <v>10000</v>
      </c>
      <c r="BB77" s="20" t="s">
        <v>378</v>
      </c>
      <c r="BC77" s="20" t="s">
        <v>357</v>
      </c>
      <c r="BD77" s="20">
        <v>10000</v>
      </c>
      <c r="BE77" s="20">
        <v>0</v>
      </c>
      <c r="BF77" s="20" t="s">
        <v>361</v>
      </c>
      <c r="BG77" s="20">
        <v>0</v>
      </c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  <c r="CF77" s="20"/>
      <c r="CG77" s="20">
        <v>30002</v>
      </c>
      <c r="CH77" s="20" t="s">
        <v>379</v>
      </c>
      <c r="CI77" s="20">
        <v>900</v>
      </c>
      <c r="CJ77" s="20">
        <v>80</v>
      </c>
      <c r="CK77" s="20" t="s">
        <v>380</v>
      </c>
      <c r="CL77" s="20">
        <v>1</v>
      </c>
      <c r="CM77" s="20">
        <v>0</v>
      </c>
      <c r="CN77" s="20">
        <v>1</v>
      </c>
      <c r="CO77" s="20">
        <v>850</v>
      </c>
      <c r="CP77" s="20">
        <v>80</v>
      </c>
      <c r="CQ77" s="20">
        <v>0</v>
      </c>
      <c r="CR77" s="20">
        <v>0</v>
      </c>
      <c r="CS77" s="20">
        <v>10080100</v>
      </c>
      <c r="CT77" s="20">
        <v>0</v>
      </c>
      <c r="CU77" s="20">
        <v>0</v>
      </c>
      <c r="CV77" s="20">
        <v>0</v>
      </c>
      <c r="CW77" s="20" t="s">
        <v>358</v>
      </c>
      <c r="CX77" s="20"/>
      <c r="DA77" s="20"/>
      <c r="DB77" s="20"/>
      <c r="DC77" s="20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0"/>
      <c r="DT77" s="20"/>
      <c r="DU77" s="20"/>
      <c r="DV77" s="20"/>
      <c r="DW77" s="20"/>
      <c r="DX77" s="20"/>
      <c r="DY77" s="20"/>
      <c r="DZ77" s="20"/>
      <c r="EA77" s="20"/>
      <c r="EB77" s="20"/>
      <c r="EC77" s="20"/>
      <c r="ED77" s="20"/>
      <c r="EE77" s="20"/>
      <c r="EF77" s="20"/>
      <c r="EG77" s="20"/>
      <c r="EH77" s="20"/>
      <c r="EI77" s="20"/>
      <c r="EJ77" s="20"/>
      <c r="EK77" s="20"/>
      <c r="EL77" s="20"/>
      <c r="EM77" s="20"/>
      <c r="EN77" s="20"/>
      <c r="EO77" s="20"/>
      <c r="EP77" s="20"/>
      <c r="EQ77" s="20"/>
      <c r="ER77" s="20"/>
      <c r="ES77" s="20"/>
      <c r="ET77" s="20"/>
      <c r="EU77" s="20"/>
      <c r="EV77" s="20"/>
      <c r="EW77" s="20"/>
      <c r="EX77"/>
      <c r="EY77"/>
      <c r="EZ77" s="20"/>
      <c r="FA77" s="20"/>
      <c r="FB77" s="20"/>
      <c r="FC77" s="20"/>
      <c r="FD77" s="20"/>
      <c r="FE77" s="20"/>
      <c r="FF77" s="20"/>
      <c r="FG77" s="20"/>
      <c r="FH77" s="20"/>
      <c r="FI77" s="20"/>
      <c r="FJ77" s="20"/>
      <c r="FK77" s="20"/>
      <c r="FL77" s="20"/>
      <c r="FM77" s="20"/>
      <c r="FN77" s="20"/>
      <c r="FO77" s="20"/>
      <c r="FP77" s="20"/>
      <c r="FQ77" s="20"/>
      <c r="FR77" s="20"/>
      <c r="FS77" s="20"/>
      <c r="FT77" s="20"/>
      <c r="FU77" s="20"/>
      <c r="FV77" s="20"/>
      <c r="FW77" s="20"/>
      <c r="FX77" s="20"/>
      <c r="FY77" s="20"/>
      <c r="FZ77" s="20"/>
      <c r="GA77" s="20"/>
      <c r="GB77" s="20"/>
      <c r="GC77" s="20"/>
      <c r="GD77" s="20"/>
      <c r="GE77" s="20"/>
      <c r="GF77" s="20"/>
      <c r="GG77" s="20"/>
      <c r="GH77" s="20"/>
      <c r="GI77" s="20"/>
      <c r="GJ77" s="20"/>
      <c r="GK77" s="20"/>
      <c r="GL77" s="20"/>
      <c r="GM77" s="20"/>
      <c r="GN77" s="20"/>
      <c r="GO77" s="20"/>
      <c r="GP77" s="20"/>
      <c r="GQ77" s="20"/>
      <c r="GR77" s="20"/>
      <c r="GS77" s="20"/>
      <c r="GT77" s="20"/>
      <c r="GU77" s="20"/>
      <c r="GV77" s="20"/>
      <c r="GW77"/>
      <c r="GX77"/>
      <c r="GY77" s="20">
        <v>200</v>
      </c>
      <c r="GZ77" s="20">
        <v>400</v>
      </c>
      <c r="HA77" s="20" t="s">
        <v>390</v>
      </c>
      <c r="HB77" s="20">
        <v>0</v>
      </c>
      <c r="HC77" s="20" t="s">
        <v>373</v>
      </c>
      <c r="HD77" s="20" t="s">
        <v>373</v>
      </c>
      <c r="HE77" s="20" t="b">
        <v>1</v>
      </c>
      <c r="HF77" s="20">
        <v>3000</v>
      </c>
      <c r="HG77" s="20" t="b">
        <v>0</v>
      </c>
      <c r="HH77" s="20">
        <v>0</v>
      </c>
      <c r="HI77" s="20">
        <v>0</v>
      </c>
      <c r="HJ77" s="20">
        <v>0</v>
      </c>
      <c r="HK77" s="20">
        <v>0</v>
      </c>
      <c r="HL77" s="20" t="b">
        <v>0</v>
      </c>
      <c r="HM77" s="20">
        <v>0</v>
      </c>
      <c r="HN77" s="20">
        <v>10001</v>
      </c>
      <c r="HO77" s="20" t="s">
        <v>374</v>
      </c>
      <c r="HP77" s="20" t="s">
        <v>363</v>
      </c>
      <c r="HQ77" s="20">
        <v>0</v>
      </c>
      <c r="HR77" s="20">
        <v>0</v>
      </c>
      <c r="HS77" s="20">
        <v>0</v>
      </c>
      <c r="HT77" s="20">
        <v>0</v>
      </c>
      <c r="HU77" s="20" t="b">
        <v>0</v>
      </c>
      <c r="HZ77"/>
    </row>
    <row r="78" ht="30" customHeight="1" spans="1:234">
      <c r="A78"/>
      <c r="B78" s="34">
        <f>10000000+INDEX(编号表!$B:$B,MATCH(D78,编号表!$A:$A,0))*10000+J78</f>
        <v>10080002</v>
      </c>
      <c r="C78" s="20" t="s">
        <v>401</v>
      </c>
      <c r="D78" s="20" t="s">
        <v>401</v>
      </c>
      <c r="E78" s="20" t="s">
        <v>350</v>
      </c>
      <c r="F78" s="39" t="s">
        <v>402</v>
      </c>
      <c r="G78" s="20" t="s">
        <v>403</v>
      </c>
      <c r="H78" s="20" t="b">
        <v>0</v>
      </c>
      <c r="I78" s="20" t="b">
        <v>0</v>
      </c>
      <c r="J78" s="20">
        <v>2</v>
      </c>
      <c r="K78" s="20" t="str">
        <f t="shared" si="7"/>
        <v>100800</v>
      </c>
      <c r="L78" s="20" t="s">
        <v>353</v>
      </c>
      <c r="M78" s="20">
        <v>10080001</v>
      </c>
      <c r="N78" s="20">
        <v>10080003</v>
      </c>
      <c r="O78" s="20" t="s">
        <v>404</v>
      </c>
      <c r="P78" s="20">
        <v>10202007</v>
      </c>
      <c r="Q78" s="20">
        <v>0</v>
      </c>
      <c r="R78" s="20">
        <v>1</v>
      </c>
      <c r="S78" s="20">
        <v>7</v>
      </c>
      <c r="T78" s="20">
        <v>10201100</v>
      </c>
      <c r="U78" s="20">
        <v>100</v>
      </c>
      <c r="V78" s="20" t="s">
        <v>370</v>
      </c>
      <c r="W78" s="20">
        <v>800</v>
      </c>
      <c r="X78" s="20">
        <v>0</v>
      </c>
      <c r="Y78" s="20" t="s">
        <v>371</v>
      </c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 t="s">
        <v>388</v>
      </c>
      <c r="BA78" s="20">
        <v>10400</v>
      </c>
      <c r="BB78" s="20" t="s">
        <v>378</v>
      </c>
      <c r="BC78" s="20" t="s">
        <v>357</v>
      </c>
      <c r="BD78" s="20">
        <v>10000</v>
      </c>
      <c r="BE78" s="20">
        <v>0</v>
      </c>
      <c r="BF78" s="20" t="s">
        <v>361</v>
      </c>
      <c r="BG78" s="20">
        <v>0</v>
      </c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  <c r="CE78" s="20"/>
      <c r="CF78" s="20"/>
      <c r="CG78" s="20">
        <v>30002</v>
      </c>
      <c r="CH78" s="20" t="s">
        <v>379</v>
      </c>
      <c r="CI78" s="20">
        <v>900</v>
      </c>
      <c r="CJ78" s="20">
        <v>80</v>
      </c>
      <c r="CK78" s="20" t="s">
        <v>380</v>
      </c>
      <c r="CL78" s="20">
        <v>1</v>
      </c>
      <c r="CM78" s="20">
        <v>0</v>
      </c>
      <c r="CN78" s="20">
        <v>1</v>
      </c>
      <c r="CO78" s="20">
        <v>850</v>
      </c>
      <c r="CP78" s="20">
        <v>80</v>
      </c>
      <c r="CQ78" s="20">
        <v>0</v>
      </c>
      <c r="CR78" s="20">
        <v>0</v>
      </c>
      <c r="CS78" s="20">
        <v>10080101</v>
      </c>
      <c r="CT78" s="20">
        <v>0</v>
      </c>
      <c r="CU78" s="20">
        <v>0</v>
      </c>
      <c r="CV78" s="20">
        <v>0</v>
      </c>
      <c r="CW78" s="20" t="s">
        <v>358</v>
      </c>
      <c r="CX78" s="20"/>
      <c r="DA78" s="20"/>
      <c r="DB78" s="20"/>
      <c r="DC78" s="20"/>
      <c r="DD78" s="20"/>
      <c r="DE78" s="20"/>
      <c r="DF78" s="20"/>
      <c r="DG78" s="20"/>
      <c r="DH78" s="20"/>
      <c r="DI78" s="20"/>
      <c r="DJ78" s="20"/>
      <c r="DK78" s="20"/>
      <c r="DL78" s="20"/>
      <c r="DM78" s="20"/>
      <c r="DN78" s="20"/>
      <c r="DO78" s="20"/>
      <c r="DP78" s="20"/>
      <c r="DQ78" s="20"/>
      <c r="DR78" s="20"/>
      <c r="DS78" s="20"/>
      <c r="DT78" s="20"/>
      <c r="DU78" s="20"/>
      <c r="DV78" s="20"/>
      <c r="DW78" s="20"/>
      <c r="DX78" s="20"/>
      <c r="DY78" s="20"/>
      <c r="DZ78" s="20"/>
      <c r="EA78" s="20"/>
      <c r="EB78" s="20"/>
      <c r="EC78" s="20"/>
      <c r="ED78" s="20"/>
      <c r="EE78" s="20"/>
      <c r="EF78" s="20"/>
      <c r="EG78" s="20"/>
      <c r="EH78" s="20"/>
      <c r="EI78" s="20"/>
      <c r="EJ78" s="20"/>
      <c r="EK78" s="20"/>
      <c r="EL78" s="20"/>
      <c r="EM78" s="20"/>
      <c r="EN78" s="20"/>
      <c r="EO78" s="20"/>
      <c r="EP78" s="20"/>
      <c r="EQ78" s="20"/>
      <c r="ER78" s="20"/>
      <c r="ES78" s="20"/>
      <c r="ET78" s="20"/>
      <c r="EU78" s="20"/>
      <c r="EV78" s="20"/>
      <c r="EW78" s="20"/>
      <c r="EX78"/>
      <c r="EY78"/>
      <c r="EZ78" s="20"/>
      <c r="FA78" s="20"/>
      <c r="FB78" s="20"/>
      <c r="FC78" s="20"/>
      <c r="FD78" s="20"/>
      <c r="FE78" s="20"/>
      <c r="FF78" s="20"/>
      <c r="FG78" s="20"/>
      <c r="FH78" s="20"/>
      <c r="FI78" s="20"/>
      <c r="FJ78" s="20"/>
      <c r="FK78" s="20"/>
      <c r="FL78" s="20"/>
      <c r="FM78" s="20"/>
      <c r="FN78" s="20"/>
      <c r="FO78" s="20"/>
      <c r="FP78" s="20"/>
      <c r="FQ78" s="20"/>
      <c r="FR78" s="20"/>
      <c r="FS78" s="20"/>
      <c r="FT78" s="20"/>
      <c r="FU78" s="20"/>
      <c r="FV78" s="20"/>
      <c r="FW78" s="20"/>
      <c r="FX78" s="20"/>
      <c r="FY78" s="20"/>
      <c r="FZ78" s="20"/>
      <c r="GA78" s="20"/>
      <c r="GB78" s="20"/>
      <c r="GC78" s="20"/>
      <c r="GD78" s="20"/>
      <c r="GE78" s="20"/>
      <c r="GF78" s="20"/>
      <c r="GG78" s="20"/>
      <c r="GH78" s="20"/>
      <c r="GI78" s="20"/>
      <c r="GJ78" s="20"/>
      <c r="GK78" s="20"/>
      <c r="GL78" s="20"/>
      <c r="GM78" s="20"/>
      <c r="GN78" s="20"/>
      <c r="GO78" s="20"/>
      <c r="GP78" s="20"/>
      <c r="GQ78" s="20"/>
      <c r="GR78" s="20"/>
      <c r="GS78" s="20"/>
      <c r="GT78" s="20"/>
      <c r="GU78" s="20"/>
      <c r="GV78" s="20"/>
      <c r="GW78"/>
      <c r="GX78"/>
      <c r="GY78" s="20">
        <v>200</v>
      </c>
      <c r="GZ78" s="20">
        <v>400</v>
      </c>
      <c r="HA78" s="20" t="s">
        <v>390</v>
      </c>
      <c r="HB78" s="20">
        <v>0</v>
      </c>
      <c r="HC78" s="20" t="s">
        <v>373</v>
      </c>
      <c r="HD78" s="20" t="s">
        <v>373</v>
      </c>
      <c r="HE78" s="20" t="b">
        <v>1</v>
      </c>
      <c r="HF78" s="20">
        <v>3000</v>
      </c>
      <c r="HG78" s="20" t="b">
        <v>0</v>
      </c>
      <c r="HH78" s="20">
        <v>0</v>
      </c>
      <c r="HI78" s="20">
        <v>0</v>
      </c>
      <c r="HJ78" s="20">
        <v>0</v>
      </c>
      <c r="HK78" s="20">
        <v>0</v>
      </c>
      <c r="HL78" s="20" t="b">
        <v>0</v>
      </c>
      <c r="HM78" s="20">
        <v>0</v>
      </c>
      <c r="HN78" s="20">
        <v>10001</v>
      </c>
      <c r="HO78" s="20" t="s">
        <v>374</v>
      </c>
      <c r="HP78" s="20" t="s">
        <v>363</v>
      </c>
      <c r="HQ78" s="20">
        <v>0</v>
      </c>
      <c r="HR78" s="20">
        <v>0</v>
      </c>
      <c r="HS78" s="20">
        <v>0</v>
      </c>
      <c r="HT78" s="20">
        <v>0</v>
      </c>
      <c r="HU78" s="20" t="b">
        <v>0</v>
      </c>
      <c r="HZ78"/>
    </row>
    <row r="79" ht="30" customHeight="1" spans="1:234">
      <c r="A79"/>
      <c r="B79" s="34">
        <f>10000000+INDEX(编号表!$B:$B,MATCH(D79,编号表!$A:$A,0))*10000+J79</f>
        <v>10080003</v>
      </c>
      <c r="C79" s="20" t="s">
        <v>401</v>
      </c>
      <c r="D79" s="20" t="s">
        <v>401</v>
      </c>
      <c r="E79" s="20" t="s">
        <v>350</v>
      </c>
      <c r="F79" s="39" t="s">
        <v>402</v>
      </c>
      <c r="G79" s="20" t="s">
        <v>403</v>
      </c>
      <c r="H79" s="20" t="b">
        <v>0</v>
      </c>
      <c r="I79" s="20" t="b">
        <v>0</v>
      </c>
      <c r="J79" s="20">
        <v>3</v>
      </c>
      <c r="K79" s="20" t="str">
        <f t="shared" si="7"/>
        <v>100800</v>
      </c>
      <c r="L79" s="20" t="s">
        <v>353</v>
      </c>
      <c r="M79" s="20">
        <v>10080002</v>
      </c>
      <c r="N79" s="20">
        <v>10080004</v>
      </c>
      <c r="O79" s="20" t="s">
        <v>404</v>
      </c>
      <c r="P79" s="20">
        <v>10202007</v>
      </c>
      <c r="Q79" s="20">
        <v>0</v>
      </c>
      <c r="R79" s="20">
        <v>2</v>
      </c>
      <c r="S79" s="20">
        <v>11</v>
      </c>
      <c r="T79" s="20">
        <v>10202101</v>
      </c>
      <c r="U79" s="20">
        <v>100</v>
      </c>
      <c r="V79" s="20" t="s">
        <v>370</v>
      </c>
      <c r="W79" s="20">
        <v>800</v>
      </c>
      <c r="X79" s="20">
        <v>0</v>
      </c>
      <c r="Y79" s="20" t="s">
        <v>371</v>
      </c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 t="s">
        <v>388</v>
      </c>
      <c r="BA79" s="20">
        <v>10800</v>
      </c>
      <c r="BB79" s="20" t="s">
        <v>378</v>
      </c>
      <c r="BC79" s="20" t="s">
        <v>357</v>
      </c>
      <c r="BD79" s="20">
        <v>10000</v>
      </c>
      <c r="BE79" s="20">
        <v>0</v>
      </c>
      <c r="BF79" s="20" t="s">
        <v>361</v>
      </c>
      <c r="BG79" s="20">
        <v>0</v>
      </c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  <c r="CE79" s="20"/>
      <c r="CF79" s="20"/>
      <c r="CG79" s="20">
        <v>30002</v>
      </c>
      <c r="CH79" s="20" t="s">
        <v>379</v>
      </c>
      <c r="CI79" s="20">
        <v>900</v>
      </c>
      <c r="CJ79" s="20">
        <v>80</v>
      </c>
      <c r="CK79" s="20" t="s">
        <v>380</v>
      </c>
      <c r="CL79" s="20">
        <v>1</v>
      </c>
      <c r="CM79" s="20">
        <v>0</v>
      </c>
      <c r="CN79" s="20">
        <v>1</v>
      </c>
      <c r="CO79" s="20">
        <v>850</v>
      </c>
      <c r="CP79" s="20">
        <v>80</v>
      </c>
      <c r="CQ79" s="20">
        <v>0</v>
      </c>
      <c r="CR79" s="20">
        <v>0</v>
      </c>
      <c r="CS79" s="20">
        <v>10080102</v>
      </c>
      <c r="CT79" s="20">
        <v>0</v>
      </c>
      <c r="CU79" s="20">
        <v>0</v>
      </c>
      <c r="CV79" s="20">
        <v>0</v>
      </c>
      <c r="CW79" s="20" t="s">
        <v>358</v>
      </c>
      <c r="CX79" s="20"/>
      <c r="DA79" s="20"/>
      <c r="DB79" s="20"/>
      <c r="DC79" s="20"/>
      <c r="DD79" s="20"/>
      <c r="DE79" s="20"/>
      <c r="DF79" s="20"/>
      <c r="DG79" s="20"/>
      <c r="DH79" s="20"/>
      <c r="DI79" s="20"/>
      <c r="DJ79" s="20"/>
      <c r="DK79" s="20"/>
      <c r="DL79" s="20"/>
      <c r="DM79" s="20"/>
      <c r="DN79" s="20"/>
      <c r="DO79" s="20"/>
      <c r="DP79" s="20"/>
      <c r="DQ79" s="20"/>
      <c r="DR79" s="20"/>
      <c r="DS79" s="20"/>
      <c r="DT79" s="20"/>
      <c r="DU79" s="20"/>
      <c r="DV79" s="20"/>
      <c r="DW79" s="20"/>
      <c r="DX79" s="20"/>
      <c r="DY79" s="20"/>
      <c r="DZ79" s="20"/>
      <c r="EA79" s="20"/>
      <c r="EB79" s="20"/>
      <c r="EC79" s="20"/>
      <c r="ED79" s="20"/>
      <c r="EE79" s="20"/>
      <c r="EF79" s="20"/>
      <c r="EG79" s="20"/>
      <c r="EH79" s="20"/>
      <c r="EI79" s="20"/>
      <c r="EJ79" s="20"/>
      <c r="EK79" s="20"/>
      <c r="EL79" s="20"/>
      <c r="EM79" s="20"/>
      <c r="EN79" s="20"/>
      <c r="EO79" s="20"/>
      <c r="EP79" s="20"/>
      <c r="EQ79" s="20"/>
      <c r="ER79" s="20"/>
      <c r="ES79" s="20"/>
      <c r="ET79" s="20"/>
      <c r="EU79" s="20"/>
      <c r="EV79" s="20"/>
      <c r="EW79" s="20"/>
      <c r="EX79"/>
      <c r="EY79"/>
      <c r="EZ79" s="20"/>
      <c r="FA79" s="20"/>
      <c r="FB79" s="20"/>
      <c r="FC79" s="20"/>
      <c r="FD79" s="20"/>
      <c r="FE79" s="20"/>
      <c r="FF79" s="20"/>
      <c r="FG79" s="20"/>
      <c r="FH79" s="20"/>
      <c r="FI79" s="20"/>
      <c r="FJ79" s="20"/>
      <c r="FK79" s="20"/>
      <c r="FL79" s="20"/>
      <c r="FM79" s="20"/>
      <c r="FN79" s="20"/>
      <c r="FO79" s="20"/>
      <c r="FP79" s="20"/>
      <c r="FQ79" s="20"/>
      <c r="FR79" s="20"/>
      <c r="FS79" s="20"/>
      <c r="FT79" s="20"/>
      <c r="FU79" s="20"/>
      <c r="FV79" s="20"/>
      <c r="FW79" s="20"/>
      <c r="FX79" s="20"/>
      <c r="FY79" s="20"/>
      <c r="FZ79" s="20"/>
      <c r="GA79" s="20"/>
      <c r="GB79" s="20"/>
      <c r="GC79" s="20"/>
      <c r="GD79" s="20"/>
      <c r="GE79" s="20"/>
      <c r="GF79" s="20"/>
      <c r="GG79" s="20"/>
      <c r="GH79" s="20"/>
      <c r="GI79" s="20"/>
      <c r="GJ79" s="20"/>
      <c r="GK79" s="20"/>
      <c r="GL79" s="20"/>
      <c r="GM79" s="20"/>
      <c r="GN79" s="20"/>
      <c r="GO79" s="20"/>
      <c r="GP79" s="20"/>
      <c r="GQ79" s="20"/>
      <c r="GR79" s="20"/>
      <c r="GS79" s="20"/>
      <c r="GT79" s="20"/>
      <c r="GU79" s="20"/>
      <c r="GV79" s="20"/>
      <c r="GW79"/>
      <c r="GX79"/>
      <c r="GY79" s="20">
        <v>200</v>
      </c>
      <c r="GZ79" s="20">
        <v>400</v>
      </c>
      <c r="HA79" s="20" t="s">
        <v>390</v>
      </c>
      <c r="HB79" s="20">
        <v>0</v>
      </c>
      <c r="HC79" s="20" t="s">
        <v>373</v>
      </c>
      <c r="HD79" s="20" t="s">
        <v>373</v>
      </c>
      <c r="HE79" s="20" t="b">
        <v>1</v>
      </c>
      <c r="HF79" s="20">
        <v>3000</v>
      </c>
      <c r="HG79" s="20" t="b">
        <v>0</v>
      </c>
      <c r="HH79" s="20">
        <v>0</v>
      </c>
      <c r="HI79" s="20">
        <v>0</v>
      </c>
      <c r="HJ79" s="20">
        <v>0</v>
      </c>
      <c r="HK79" s="20">
        <v>0</v>
      </c>
      <c r="HL79" s="20" t="b">
        <v>0</v>
      </c>
      <c r="HM79" s="20">
        <v>0</v>
      </c>
      <c r="HN79" s="20">
        <v>10001</v>
      </c>
      <c r="HO79" s="20" t="s">
        <v>374</v>
      </c>
      <c r="HP79" s="20" t="s">
        <v>363</v>
      </c>
      <c r="HQ79" s="20">
        <v>0</v>
      </c>
      <c r="HR79" s="20">
        <v>0</v>
      </c>
      <c r="HS79" s="20">
        <v>0</v>
      </c>
      <c r="HT79" s="20">
        <v>0</v>
      </c>
      <c r="HU79" s="20" t="b">
        <v>0</v>
      </c>
      <c r="HZ79"/>
    </row>
    <row r="80" ht="30" customHeight="1" spans="1:234">
      <c r="A80"/>
      <c r="B80" s="34">
        <f>10000000+INDEX(编号表!$B:$B,MATCH(D80,编号表!$A:$A,0))*10000+J80</f>
        <v>10080004</v>
      </c>
      <c r="C80" s="20" t="s">
        <v>401</v>
      </c>
      <c r="D80" s="20" t="s">
        <v>401</v>
      </c>
      <c r="E80" s="20" t="s">
        <v>350</v>
      </c>
      <c r="F80" s="39" t="s">
        <v>402</v>
      </c>
      <c r="G80" s="20" t="s">
        <v>403</v>
      </c>
      <c r="H80" s="20" t="b">
        <v>0</v>
      </c>
      <c r="I80" s="20" t="b">
        <v>0</v>
      </c>
      <c r="J80" s="20">
        <v>4</v>
      </c>
      <c r="K80" s="20" t="str">
        <f t="shared" si="7"/>
        <v>100800</v>
      </c>
      <c r="L80" s="20" t="s">
        <v>353</v>
      </c>
      <c r="M80" s="20">
        <v>10080003</v>
      </c>
      <c r="N80" s="20">
        <v>10080005</v>
      </c>
      <c r="O80" s="20" t="s">
        <v>404</v>
      </c>
      <c r="P80" s="20">
        <v>10202007</v>
      </c>
      <c r="Q80" s="20">
        <v>0</v>
      </c>
      <c r="R80" s="20">
        <v>3</v>
      </c>
      <c r="S80" s="20">
        <v>16</v>
      </c>
      <c r="T80" s="20">
        <v>10202102</v>
      </c>
      <c r="U80" s="20">
        <v>100</v>
      </c>
      <c r="V80" s="20" t="s">
        <v>370</v>
      </c>
      <c r="W80" s="20">
        <v>800</v>
      </c>
      <c r="X80" s="20">
        <v>0</v>
      </c>
      <c r="Y80" s="20" t="s">
        <v>371</v>
      </c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 t="s">
        <v>388</v>
      </c>
      <c r="BA80" s="20">
        <v>11200</v>
      </c>
      <c r="BB80" s="20" t="s">
        <v>378</v>
      </c>
      <c r="BC80" s="20" t="s">
        <v>357</v>
      </c>
      <c r="BD80" s="20">
        <v>10000</v>
      </c>
      <c r="BE80" s="20">
        <v>0</v>
      </c>
      <c r="BF80" s="20" t="s">
        <v>361</v>
      </c>
      <c r="BG80" s="20">
        <v>0</v>
      </c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  <c r="CE80" s="20"/>
      <c r="CF80" s="20"/>
      <c r="CG80" s="20">
        <v>30002</v>
      </c>
      <c r="CH80" s="20" t="s">
        <v>379</v>
      </c>
      <c r="CI80" s="20">
        <v>900</v>
      </c>
      <c r="CJ80" s="20">
        <v>80</v>
      </c>
      <c r="CK80" s="20" t="s">
        <v>380</v>
      </c>
      <c r="CL80" s="20">
        <v>1</v>
      </c>
      <c r="CM80" s="20">
        <v>0</v>
      </c>
      <c r="CN80" s="20">
        <v>1</v>
      </c>
      <c r="CO80" s="20">
        <v>850</v>
      </c>
      <c r="CP80" s="20">
        <v>80</v>
      </c>
      <c r="CQ80" s="20">
        <v>0</v>
      </c>
      <c r="CR80" s="20">
        <v>0</v>
      </c>
      <c r="CS80" s="20">
        <v>10080103</v>
      </c>
      <c r="CT80" s="20">
        <v>0</v>
      </c>
      <c r="CU80" s="20">
        <v>0</v>
      </c>
      <c r="CV80" s="20">
        <v>0</v>
      </c>
      <c r="CW80" s="20" t="s">
        <v>358</v>
      </c>
      <c r="CX80" s="20"/>
      <c r="DA80" s="20"/>
      <c r="DB80" s="20"/>
      <c r="DC80" s="20"/>
      <c r="DD80" s="20"/>
      <c r="DE80" s="20"/>
      <c r="DF80" s="20"/>
      <c r="DG80" s="20"/>
      <c r="DH80" s="20"/>
      <c r="DI80" s="20"/>
      <c r="DJ80" s="20"/>
      <c r="DK80" s="20"/>
      <c r="DL80" s="20"/>
      <c r="DM80" s="20"/>
      <c r="DN80" s="20"/>
      <c r="DO80" s="20"/>
      <c r="DP80" s="20"/>
      <c r="DQ80" s="20"/>
      <c r="DR80" s="20"/>
      <c r="DS80" s="20"/>
      <c r="DT80" s="20"/>
      <c r="DU80" s="20"/>
      <c r="DV80" s="20"/>
      <c r="DW80" s="20"/>
      <c r="DX80" s="20"/>
      <c r="DY80" s="20"/>
      <c r="DZ80" s="20"/>
      <c r="EA80" s="20"/>
      <c r="EB80" s="20"/>
      <c r="EC80" s="20"/>
      <c r="ED80" s="20"/>
      <c r="EE80" s="20"/>
      <c r="EF80" s="20"/>
      <c r="EG80" s="20"/>
      <c r="EH80" s="20"/>
      <c r="EI80" s="20"/>
      <c r="EJ80" s="20"/>
      <c r="EK80" s="20"/>
      <c r="EL80" s="20"/>
      <c r="EM80" s="20"/>
      <c r="EN80" s="20"/>
      <c r="EO80" s="20"/>
      <c r="EP80" s="20"/>
      <c r="EQ80" s="20"/>
      <c r="ER80" s="20"/>
      <c r="ES80" s="20"/>
      <c r="ET80" s="20"/>
      <c r="EU80" s="20"/>
      <c r="EV80" s="20"/>
      <c r="EW80" s="20"/>
      <c r="EX80"/>
      <c r="EY80"/>
      <c r="EZ80" s="20"/>
      <c r="FA80" s="20"/>
      <c r="FB80" s="20"/>
      <c r="FC80" s="20"/>
      <c r="FD80" s="20"/>
      <c r="FE80" s="20"/>
      <c r="FF80" s="20"/>
      <c r="FG80" s="20"/>
      <c r="FH80" s="20"/>
      <c r="FI80" s="20"/>
      <c r="FJ80" s="20"/>
      <c r="FK80" s="20"/>
      <c r="FL80" s="20"/>
      <c r="FM80" s="20"/>
      <c r="FN80" s="20"/>
      <c r="FO80" s="20"/>
      <c r="FP80" s="20"/>
      <c r="FQ80" s="20"/>
      <c r="FR80" s="20"/>
      <c r="FS80" s="20"/>
      <c r="FT80" s="20"/>
      <c r="FU80" s="20"/>
      <c r="FV80" s="20"/>
      <c r="FW80" s="20"/>
      <c r="FX80" s="20"/>
      <c r="FY80" s="20"/>
      <c r="FZ80" s="20"/>
      <c r="GA80" s="20"/>
      <c r="GB80" s="20"/>
      <c r="GC80" s="20"/>
      <c r="GD80" s="20"/>
      <c r="GE80" s="20"/>
      <c r="GF80" s="20"/>
      <c r="GG80" s="20"/>
      <c r="GH80" s="20"/>
      <c r="GI80" s="20"/>
      <c r="GJ80" s="20"/>
      <c r="GK80" s="20"/>
      <c r="GL80" s="20"/>
      <c r="GM80" s="20"/>
      <c r="GN80" s="20"/>
      <c r="GO80" s="20"/>
      <c r="GP80" s="20"/>
      <c r="GQ80" s="20"/>
      <c r="GR80" s="20"/>
      <c r="GS80" s="20"/>
      <c r="GT80" s="20"/>
      <c r="GU80" s="20"/>
      <c r="GV80" s="20"/>
      <c r="GW80"/>
      <c r="GX80"/>
      <c r="GY80" s="20">
        <v>200</v>
      </c>
      <c r="GZ80" s="20">
        <v>400</v>
      </c>
      <c r="HA80" s="20" t="s">
        <v>390</v>
      </c>
      <c r="HB80" s="20">
        <v>0</v>
      </c>
      <c r="HC80" s="20" t="s">
        <v>373</v>
      </c>
      <c r="HD80" s="20" t="s">
        <v>373</v>
      </c>
      <c r="HE80" s="20" t="b">
        <v>1</v>
      </c>
      <c r="HF80" s="20">
        <v>3000</v>
      </c>
      <c r="HG80" s="20" t="b">
        <v>0</v>
      </c>
      <c r="HH80" s="20">
        <v>0</v>
      </c>
      <c r="HI80" s="20">
        <v>0</v>
      </c>
      <c r="HJ80" s="20">
        <v>0</v>
      </c>
      <c r="HK80" s="20">
        <v>0</v>
      </c>
      <c r="HL80" s="20" t="b">
        <v>0</v>
      </c>
      <c r="HM80" s="20">
        <v>0</v>
      </c>
      <c r="HN80" s="20">
        <v>10001</v>
      </c>
      <c r="HO80" s="20" t="s">
        <v>374</v>
      </c>
      <c r="HP80" s="20" t="s">
        <v>363</v>
      </c>
      <c r="HQ80" s="20">
        <v>0</v>
      </c>
      <c r="HR80" s="20">
        <v>0</v>
      </c>
      <c r="HS80" s="20">
        <v>0</v>
      </c>
      <c r="HT80" s="20">
        <v>0</v>
      </c>
      <c r="HU80" s="20" t="b">
        <v>0</v>
      </c>
      <c r="HZ80"/>
    </row>
    <row r="81" ht="30" customHeight="1" spans="1:234">
      <c r="A81"/>
      <c r="B81" s="34">
        <f>10000000+INDEX(编号表!$B:$B,MATCH(D81,编号表!$A:$A,0))*10000+J81</f>
        <v>10080005</v>
      </c>
      <c r="C81" s="20" t="s">
        <v>401</v>
      </c>
      <c r="D81" s="20" t="s">
        <v>401</v>
      </c>
      <c r="E81" s="20" t="s">
        <v>350</v>
      </c>
      <c r="F81" s="39" t="s">
        <v>402</v>
      </c>
      <c r="G81" s="20" t="s">
        <v>403</v>
      </c>
      <c r="H81" s="20" t="b">
        <v>0</v>
      </c>
      <c r="I81" s="20" t="b">
        <v>0</v>
      </c>
      <c r="J81" s="20">
        <v>5</v>
      </c>
      <c r="K81" s="20" t="str">
        <f t="shared" si="7"/>
        <v>100800</v>
      </c>
      <c r="L81" s="20" t="s">
        <v>353</v>
      </c>
      <c r="M81" s="20">
        <v>10080004</v>
      </c>
      <c r="N81" s="20">
        <v>10080006</v>
      </c>
      <c r="O81" s="20" t="s">
        <v>404</v>
      </c>
      <c r="P81" s="20">
        <v>10202007</v>
      </c>
      <c r="Q81" s="20">
        <v>0</v>
      </c>
      <c r="R81" s="20">
        <v>3</v>
      </c>
      <c r="S81" s="20">
        <v>25</v>
      </c>
      <c r="T81" s="20">
        <v>10202103</v>
      </c>
      <c r="U81" s="20">
        <v>100</v>
      </c>
      <c r="V81" s="20" t="s">
        <v>370</v>
      </c>
      <c r="W81" s="20">
        <v>800</v>
      </c>
      <c r="X81" s="20">
        <v>0</v>
      </c>
      <c r="Y81" s="20" t="s">
        <v>371</v>
      </c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 t="s">
        <v>388</v>
      </c>
      <c r="BA81" s="20">
        <v>11300</v>
      </c>
      <c r="BB81" s="20" t="s">
        <v>378</v>
      </c>
      <c r="BC81" s="20" t="s">
        <v>357</v>
      </c>
      <c r="BD81" s="20">
        <v>10000</v>
      </c>
      <c r="BE81" s="20">
        <v>0</v>
      </c>
      <c r="BF81" s="20" t="s">
        <v>361</v>
      </c>
      <c r="BG81" s="20">
        <v>0</v>
      </c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  <c r="CE81" s="20"/>
      <c r="CF81" s="20"/>
      <c r="CG81" s="20">
        <v>30002</v>
      </c>
      <c r="CH81" s="20" t="s">
        <v>379</v>
      </c>
      <c r="CI81" s="20">
        <v>900</v>
      </c>
      <c r="CJ81" s="20">
        <v>80</v>
      </c>
      <c r="CK81" s="20" t="s">
        <v>380</v>
      </c>
      <c r="CL81" s="20">
        <v>1</v>
      </c>
      <c r="CM81" s="20">
        <v>0</v>
      </c>
      <c r="CN81" s="20">
        <v>1</v>
      </c>
      <c r="CO81" s="20">
        <v>850</v>
      </c>
      <c r="CP81" s="20">
        <v>80</v>
      </c>
      <c r="CQ81" s="20">
        <v>0</v>
      </c>
      <c r="CR81" s="20">
        <v>0</v>
      </c>
      <c r="CS81" s="20">
        <v>10080104</v>
      </c>
      <c r="CT81" s="20">
        <v>0</v>
      </c>
      <c r="CU81" s="20">
        <v>0</v>
      </c>
      <c r="CV81" s="20">
        <v>0</v>
      </c>
      <c r="CW81" s="20" t="s">
        <v>358</v>
      </c>
      <c r="CX81" s="20"/>
      <c r="DA81" s="20"/>
      <c r="DB81" s="20"/>
      <c r="DC81" s="20"/>
      <c r="DD81" s="20"/>
      <c r="DE81" s="20"/>
      <c r="DF81" s="20"/>
      <c r="DG81" s="20"/>
      <c r="DH81" s="20"/>
      <c r="DI81" s="20"/>
      <c r="DJ81" s="20"/>
      <c r="DK81" s="20"/>
      <c r="DL81" s="20"/>
      <c r="DM81" s="20"/>
      <c r="DN81" s="20"/>
      <c r="DO81" s="20"/>
      <c r="DP81" s="20"/>
      <c r="DQ81" s="20"/>
      <c r="DR81" s="20"/>
      <c r="DS81" s="20"/>
      <c r="DT81" s="20"/>
      <c r="DU81" s="20"/>
      <c r="DV81" s="20"/>
      <c r="DW81" s="20"/>
      <c r="DX81" s="20"/>
      <c r="DY81" s="20"/>
      <c r="DZ81" s="20"/>
      <c r="EA81" s="20"/>
      <c r="EB81" s="20"/>
      <c r="EC81" s="20"/>
      <c r="ED81" s="20"/>
      <c r="EE81" s="20"/>
      <c r="EF81" s="20"/>
      <c r="EG81" s="20"/>
      <c r="EH81" s="20"/>
      <c r="EI81" s="20"/>
      <c r="EJ81" s="20"/>
      <c r="EK81" s="20"/>
      <c r="EL81" s="20"/>
      <c r="EM81" s="20"/>
      <c r="EN81" s="20"/>
      <c r="EO81" s="20"/>
      <c r="EP81" s="20"/>
      <c r="EQ81" s="20"/>
      <c r="ER81" s="20"/>
      <c r="ES81" s="20"/>
      <c r="ET81" s="20"/>
      <c r="EU81" s="20"/>
      <c r="EV81" s="20"/>
      <c r="EW81" s="20"/>
      <c r="EX81"/>
      <c r="EY81"/>
      <c r="EZ81" s="20"/>
      <c r="FA81" s="20"/>
      <c r="FB81" s="20"/>
      <c r="FC81" s="20"/>
      <c r="FD81" s="20"/>
      <c r="FE81" s="20"/>
      <c r="FF81" s="20"/>
      <c r="FG81" s="20"/>
      <c r="FH81" s="20"/>
      <c r="FI81" s="20"/>
      <c r="FJ81" s="20"/>
      <c r="FK81" s="20"/>
      <c r="FL81" s="20"/>
      <c r="FM81" s="20"/>
      <c r="FN81" s="20"/>
      <c r="FO81" s="20"/>
      <c r="FP81" s="20"/>
      <c r="FQ81" s="20"/>
      <c r="FR81" s="20"/>
      <c r="FS81" s="20"/>
      <c r="FT81" s="20"/>
      <c r="FU81" s="20"/>
      <c r="FV81" s="20"/>
      <c r="FW81" s="20"/>
      <c r="FX81" s="20"/>
      <c r="FY81" s="20"/>
      <c r="FZ81" s="20"/>
      <c r="GA81" s="20"/>
      <c r="GB81" s="20"/>
      <c r="GC81" s="20"/>
      <c r="GD81" s="20"/>
      <c r="GE81" s="20"/>
      <c r="GF81" s="20"/>
      <c r="GG81" s="20"/>
      <c r="GH81" s="20"/>
      <c r="GI81" s="20"/>
      <c r="GJ81" s="20"/>
      <c r="GK81" s="20"/>
      <c r="GL81" s="20"/>
      <c r="GM81" s="20"/>
      <c r="GN81" s="20"/>
      <c r="GO81" s="20"/>
      <c r="GP81" s="20"/>
      <c r="GQ81" s="20"/>
      <c r="GR81" s="20"/>
      <c r="GS81" s="20"/>
      <c r="GT81" s="20"/>
      <c r="GU81" s="20"/>
      <c r="GV81" s="20"/>
      <c r="GW81"/>
      <c r="GX81"/>
      <c r="GY81" s="20">
        <v>200</v>
      </c>
      <c r="GZ81" s="20">
        <v>400</v>
      </c>
      <c r="HA81" s="20" t="s">
        <v>390</v>
      </c>
      <c r="HB81" s="20">
        <v>0</v>
      </c>
      <c r="HC81" s="20" t="s">
        <v>373</v>
      </c>
      <c r="HD81" s="20" t="s">
        <v>373</v>
      </c>
      <c r="HE81" s="20" t="b">
        <v>1</v>
      </c>
      <c r="HF81" s="20">
        <v>3000</v>
      </c>
      <c r="HG81" s="20" t="b">
        <v>0</v>
      </c>
      <c r="HH81" s="20">
        <v>0</v>
      </c>
      <c r="HI81" s="20">
        <v>0</v>
      </c>
      <c r="HJ81" s="20">
        <v>0</v>
      </c>
      <c r="HK81" s="20">
        <v>0</v>
      </c>
      <c r="HL81" s="20" t="b">
        <v>0</v>
      </c>
      <c r="HM81" s="20">
        <v>0</v>
      </c>
      <c r="HN81" s="20">
        <v>10001</v>
      </c>
      <c r="HO81" s="20" t="s">
        <v>374</v>
      </c>
      <c r="HP81" s="20" t="s">
        <v>363</v>
      </c>
      <c r="HQ81" s="20">
        <v>0</v>
      </c>
      <c r="HR81" s="20">
        <v>0</v>
      </c>
      <c r="HS81" s="20">
        <v>0</v>
      </c>
      <c r="HT81" s="20">
        <v>0</v>
      </c>
      <c r="HU81" s="20" t="b">
        <v>0</v>
      </c>
      <c r="HZ81"/>
    </row>
    <row r="82" ht="30" customHeight="1" spans="1:234">
      <c r="A82"/>
      <c r="B82" s="34">
        <f>10000000+INDEX(编号表!$B:$B,MATCH(D82,编号表!$A:$A,0))*10000+J82</f>
        <v>10080006</v>
      </c>
      <c r="C82" s="20" t="s">
        <v>401</v>
      </c>
      <c r="D82" s="20" t="s">
        <v>401</v>
      </c>
      <c r="E82" s="20" t="s">
        <v>350</v>
      </c>
      <c r="F82" s="39" t="s">
        <v>402</v>
      </c>
      <c r="G82" s="20" t="s">
        <v>403</v>
      </c>
      <c r="H82" s="20" t="b">
        <v>0</v>
      </c>
      <c r="I82" s="20" t="b">
        <v>0</v>
      </c>
      <c r="J82" s="20">
        <v>6</v>
      </c>
      <c r="K82" s="20" t="str">
        <f t="shared" si="7"/>
        <v>100800</v>
      </c>
      <c r="L82" s="20" t="s">
        <v>353</v>
      </c>
      <c r="M82" s="20">
        <v>10080005</v>
      </c>
      <c r="N82" s="20">
        <v>10080007</v>
      </c>
      <c r="O82" s="20" t="s">
        <v>404</v>
      </c>
      <c r="P82" s="20">
        <v>10202007</v>
      </c>
      <c r="Q82" s="20">
        <v>0</v>
      </c>
      <c r="R82" s="20">
        <v>3</v>
      </c>
      <c r="S82" s="20">
        <v>30</v>
      </c>
      <c r="T82" s="20">
        <v>10203104</v>
      </c>
      <c r="U82" s="20">
        <v>100</v>
      </c>
      <c r="V82" s="20" t="s">
        <v>370</v>
      </c>
      <c r="W82" s="20">
        <v>800</v>
      </c>
      <c r="X82" s="20">
        <v>0</v>
      </c>
      <c r="Y82" s="20" t="s">
        <v>371</v>
      </c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 t="s">
        <v>388</v>
      </c>
      <c r="BA82" s="20">
        <v>11600</v>
      </c>
      <c r="BB82" s="20" t="s">
        <v>378</v>
      </c>
      <c r="BC82" s="20" t="s">
        <v>357</v>
      </c>
      <c r="BD82" s="20">
        <v>10000</v>
      </c>
      <c r="BE82" s="20">
        <v>0</v>
      </c>
      <c r="BF82" s="20" t="s">
        <v>361</v>
      </c>
      <c r="BG82" s="20">
        <v>0</v>
      </c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  <c r="CE82" s="20"/>
      <c r="CF82" s="20"/>
      <c r="CG82" s="20">
        <v>30002</v>
      </c>
      <c r="CH82" s="20" t="s">
        <v>379</v>
      </c>
      <c r="CI82" s="20">
        <v>900</v>
      </c>
      <c r="CJ82" s="20">
        <v>80</v>
      </c>
      <c r="CK82" s="20" t="s">
        <v>380</v>
      </c>
      <c r="CL82" s="20">
        <v>1</v>
      </c>
      <c r="CM82" s="20">
        <v>0</v>
      </c>
      <c r="CN82" s="20">
        <v>1</v>
      </c>
      <c r="CO82" s="20">
        <v>850</v>
      </c>
      <c r="CP82" s="20">
        <v>80</v>
      </c>
      <c r="CQ82" s="20">
        <v>0</v>
      </c>
      <c r="CR82" s="20">
        <v>0</v>
      </c>
      <c r="CS82" s="20">
        <v>10080105</v>
      </c>
      <c r="CT82" s="20">
        <v>0</v>
      </c>
      <c r="CU82" s="20">
        <v>0</v>
      </c>
      <c r="CV82" s="20">
        <v>0</v>
      </c>
      <c r="CW82" s="20" t="s">
        <v>358</v>
      </c>
      <c r="CX82" s="20"/>
      <c r="DA82" s="20"/>
      <c r="DB82" s="20"/>
      <c r="DC82" s="20"/>
      <c r="DD82" s="20"/>
      <c r="DE82" s="20"/>
      <c r="DF82" s="20"/>
      <c r="DG82" s="20"/>
      <c r="DH82" s="20"/>
      <c r="DI82" s="20"/>
      <c r="DJ82" s="20"/>
      <c r="DK82" s="20"/>
      <c r="DL82" s="20"/>
      <c r="DM82" s="20"/>
      <c r="DN82" s="20"/>
      <c r="DO82" s="20"/>
      <c r="DP82" s="20"/>
      <c r="DQ82" s="20"/>
      <c r="DR82" s="20"/>
      <c r="DS82" s="20"/>
      <c r="DT82" s="20"/>
      <c r="DU82" s="20"/>
      <c r="DV82" s="20"/>
      <c r="DW82" s="20"/>
      <c r="DX82" s="20"/>
      <c r="DY82" s="20"/>
      <c r="DZ82" s="20"/>
      <c r="EA82" s="20"/>
      <c r="EB82" s="20"/>
      <c r="EC82" s="20"/>
      <c r="ED82" s="20"/>
      <c r="EE82" s="20"/>
      <c r="EF82" s="20"/>
      <c r="EG82" s="20"/>
      <c r="EH82" s="20"/>
      <c r="EI82" s="20"/>
      <c r="EJ82" s="20"/>
      <c r="EK82" s="20"/>
      <c r="EL82" s="20"/>
      <c r="EM82" s="20"/>
      <c r="EN82" s="20"/>
      <c r="EO82" s="20"/>
      <c r="EP82" s="20"/>
      <c r="EQ82" s="20"/>
      <c r="ER82" s="20"/>
      <c r="ES82" s="20"/>
      <c r="ET82" s="20"/>
      <c r="EU82" s="20"/>
      <c r="EV82" s="20"/>
      <c r="EW82" s="20"/>
      <c r="EX82"/>
      <c r="EY82"/>
      <c r="EZ82" s="20"/>
      <c r="FA82" s="20"/>
      <c r="FB82" s="20"/>
      <c r="FC82" s="20"/>
      <c r="FD82" s="20"/>
      <c r="FE82" s="20"/>
      <c r="FF82" s="20"/>
      <c r="FG82" s="20"/>
      <c r="FH82" s="20"/>
      <c r="FI82" s="20"/>
      <c r="FJ82" s="20"/>
      <c r="FK82" s="20"/>
      <c r="FL82" s="20"/>
      <c r="FM82" s="20"/>
      <c r="FN82" s="20"/>
      <c r="FO82" s="20"/>
      <c r="FP82" s="20"/>
      <c r="FQ82" s="20"/>
      <c r="FR82" s="20"/>
      <c r="FS82" s="20"/>
      <c r="FT82" s="20"/>
      <c r="FU82" s="20"/>
      <c r="FV82" s="20"/>
      <c r="FW82" s="20"/>
      <c r="FX82" s="20"/>
      <c r="FY82" s="20"/>
      <c r="FZ82" s="20"/>
      <c r="GA82" s="20"/>
      <c r="GB82" s="20"/>
      <c r="GC82" s="20"/>
      <c r="GD82" s="20"/>
      <c r="GE82" s="20"/>
      <c r="GF82" s="20"/>
      <c r="GG82" s="20"/>
      <c r="GH82" s="20"/>
      <c r="GI82" s="20"/>
      <c r="GJ82" s="20"/>
      <c r="GK82" s="20"/>
      <c r="GL82" s="20"/>
      <c r="GM82" s="20"/>
      <c r="GN82" s="20"/>
      <c r="GO82" s="20"/>
      <c r="GP82" s="20"/>
      <c r="GQ82" s="20"/>
      <c r="GR82" s="20"/>
      <c r="GS82" s="20"/>
      <c r="GT82" s="20"/>
      <c r="GU82" s="20"/>
      <c r="GV82" s="20"/>
      <c r="GW82"/>
      <c r="GX82"/>
      <c r="GY82" s="20">
        <v>200</v>
      </c>
      <c r="GZ82" s="20">
        <v>400</v>
      </c>
      <c r="HA82" s="20" t="s">
        <v>390</v>
      </c>
      <c r="HB82" s="20">
        <v>0</v>
      </c>
      <c r="HC82" s="20" t="s">
        <v>373</v>
      </c>
      <c r="HD82" s="20" t="s">
        <v>373</v>
      </c>
      <c r="HE82" s="20" t="b">
        <v>1</v>
      </c>
      <c r="HF82" s="20">
        <v>3000</v>
      </c>
      <c r="HG82" s="20" t="b">
        <v>0</v>
      </c>
      <c r="HH82" s="20">
        <v>0</v>
      </c>
      <c r="HI82" s="20">
        <v>0</v>
      </c>
      <c r="HJ82" s="20">
        <v>0</v>
      </c>
      <c r="HK82" s="20">
        <v>0</v>
      </c>
      <c r="HL82" s="20" t="b">
        <v>0</v>
      </c>
      <c r="HM82" s="20">
        <v>0</v>
      </c>
      <c r="HN82" s="20">
        <v>10001</v>
      </c>
      <c r="HO82" s="20" t="s">
        <v>374</v>
      </c>
      <c r="HP82" s="20" t="s">
        <v>363</v>
      </c>
      <c r="HQ82" s="20">
        <v>0</v>
      </c>
      <c r="HR82" s="20">
        <v>0</v>
      </c>
      <c r="HS82" s="20">
        <v>0</v>
      </c>
      <c r="HT82" s="20">
        <v>0</v>
      </c>
      <c r="HU82" s="20" t="b">
        <v>0</v>
      </c>
      <c r="HZ82"/>
    </row>
    <row r="83" ht="30" customHeight="1" spans="1:234">
      <c r="A83"/>
      <c r="B83" s="34">
        <f>10000000+INDEX(编号表!$B:$B,MATCH(D83,编号表!$A:$A,0))*10000+J83</f>
        <v>10080007</v>
      </c>
      <c r="C83" s="20" t="s">
        <v>401</v>
      </c>
      <c r="D83" s="20" t="s">
        <v>401</v>
      </c>
      <c r="E83" s="20" t="s">
        <v>350</v>
      </c>
      <c r="F83" s="39" t="s">
        <v>402</v>
      </c>
      <c r="G83" s="20" t="s">
        <v>403</v>
      </c>
      <c r="H83" s="20" t="b">
        <v>0</v>
      </c>
      <c r="I83" s="20" t="b">
        <v>0</v>
      </c>
      <c r="J83" s="20">
        <v>7</v>
      </c>
      <c r="K83" s="20" t="str">
        <f t="shared" si="7"/>
        <v>100800</v>
      </c>
      <c r="L83" s="20" t="s">
        <v>353</v>
      </c>
      <c r="M83" s="20">
        <v>10080006</v>
      </c>
      <c r="N83" s="20">
        <v>10080008</v>
      </c>
      <c r="O83" s="20" t="s">
        <v>404</v>
      </c>
      <c r="P83" s="20">
        <v>10202007</v>
      </c>
      <c r="Q83" s="20">
        <v>0</v>
      </c>
      <c r="R83" s="20">
        <v>3</v>
      </c>
      <c r="S83" s="20">
        <v>35</v>
      </c>
      <c r="T83" s="20">
        <v>10203105</v>
      </c>
      <c r="U83" s="20">
        <v>100</v>
      </c>
      <c r="V83" s="20" t="s">
        <v>370</v>
      </c>
      <c r="W83" s="20">
        <v>800</v>
      </c>
      <c r="X83" s="20">
        <v>0</v>
      </c>
      <c r="Y83" s="20" t="s">
        <v>371</v>
      </c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 t="s">
        <v>388</v>
      </c>
      <c r="BA83" s="20">
        <v>11700</v>
      </c>
      <c r="BB83" s="20" t="s">
        <v>378</v>
      </c>
      <c r="BC83" s="20" t="s">
        <v>357</v>
      </c>
      <c r="BD83" s="20">
        <v>10000</v>
      </c>
      <c r="BE83" s="20">
        <v>0</v>
      </c>
      <c r="BF83" s="20" t="s">
        <v>361</v>
      </c>
      <c r="BG83" s="20">
        <v>0</v>
      </c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  <c r="CE83" s="20"/>
      <c r="CF83" s="20"/>
      <c r="CG83" s="20">
        <v>30002</v>
      </c>
      <c r="CH83" s="20" t="s">
        <v>379</v>
      </c>
      <c r="CI83" s="20">
        <v>900</v>
      </c>
      <c r="CJ83" s="20">
        <v>80</v>
      </c>
      <c r="CK83" s="20" t="s">
        <v>380</v>
      </c>
      <c r="CL83" s="20">
        <v>1</v>
      </c>
      <c r="CM83" s="20">
        <v>0</v>
      </c>
      <c r="CN83" s="20">
        <v>1</v>
      </c>
      <c r="CO83" s="20">
        <v>850</v>
      </c>
      <c r="CP83" s="20">
        <v>80</v>
      </c>
      <c r="CQ83" s="20">
        <v>0</v>
      </c>
      <c r="CR83" s="20">
        <v>0</v>
      </c>
      <c r="CS83" s="20">
        <v>10080106</v>
      </c>
      <c r="CT83" s="20">
        <v>0</v>
      </c>
      <c r="CU83" s="20">
        <v>0</v>
      </c>
      <c r="CV83" s="20">
        <v>0</v>
      </c>
      <c r="CW83" s="20" t="s">
        <v>358</v>
      </c>
      <c r="CX83" s="20"/>
      <c r="DA83" s="20"/>
      <c r="DB83" s="20"/>
      <c r="DC83" s="20"/>
      <c r="DD83" s="20"/>
      <c r="DE83" s="20"/>
      <c r="DF83" s="20"/>
      <c r="DG83" s="20"/>
      <c r="DH83" s="20"/>
      <c r="DI83" s="20"/>
      <c r="DJ83" s="20"/>
      <c r="DK83" s="20"/>
      <c r="DL83" s="20"/>
      <c r="DM83" s="20"/>
      <c r="DN83" s="20"/>
      <c r="DO83" s="20"/>
      <c r="DP83" s="20"/>
      <c r="DQ83" s="20"/>
      <c r="DR83" s="20"/>
      <c r="DS83" s="20"/>
      <c r="DT83" s="20"/>
      <c r="DU83" s="20"/>
      <c r="DV83" s="20"/>
      <c r="DW83" s="20"/>
      <c r="DX83" s="20"/>
      <c r="DY83" s="20"/>
      <c r="DZ83" s="20"/>
      <c r="EA83" s="20"/>
      <c r="EB83" s="20"/>
      <c r="EC83" s="20"/>
      <c r="ED83" s="20"/>
      <c r="EE83" s="20"/>
      <c r="EF83" s="20"/>
      <c r="EG83" s="20"/>
      <c r="EH83" s="20"/>
      <c r="EI83" s="20"/>
      <c r="EJ83" s="20"/>
      <c r="EK83" s="20"/>
      <c r="EL83" s="20"/>
      <c r="EM83" s="20"/>
      <c r="EN83" s="20"/>
      <c r="EO83" s="20"/>
      <c r="EP83" s="20"/>
      <c r="EQ83" s="20"/>
      <c r="ER83" s="20"/>
      <c r="ES83" s="20"/>
      <c r="ET83" s="20"/>
      <c r="EU83" s="20"/>
      <c r="EV83" s="20"/>
      <c r="EW83" s="20"/>
      <c r="EX83"/>
      <c r="EY83"/>
      <c r="EZ83" s="20"/>
      <c r="FA83" s="20"/>
      <c r="FB83" s="20"/>
      <c r="FC83" s="20"/>
      <c r="FD83" s="20"/>
      <c r="FE83" s="20"/>
      <c r="FF83" s="20"/>
      <c r="FG83" s="20"/>
      <c r="FH83" s="20"/>
      <c r="FI83" s="20"/>
      <c r="FJ83" s="20"/>
      <c r="FK83" s="20"/>
      <c r="FL83" s="20"/>
      <c r="FM83" s="20"/>
      <c r="FN83" s="20"/>
      <c r="FO83" s="20"/>
      <c r="FP83" s="20"/>
      <c r="FQ83" s="20"/>
      <c r="FR83" s="20"/>
      <c r="FS83" s="20"/>
      <c r="FT83" s="20"/>
      <c r="FU83" s="20"/>
      <c r="FV83" s="20"/>
      <c r="FW83" s="20"/>
      <c r="FX83" s="20"/>
      <c r="FY83" s="20"/>
      <c r="FZ83" s="20"/>
      <c r="GA83" s="20"/>
      <c r="GB83" s="20"/>
      <c r="GC83" s="20"/>
      <c r="GD83" s="20"/>
      <c r="GE83" s="20"/>
      <c r="GF83" s="20"/>
      <c r="GG83" s="20"/>
      <c r="GH83" s="20"/>
      <c r="GI83" s="20"/>
      <c r="GJ83" s="20"/>
      <c r="GK83" s="20"/>
      <c r="GL83" s="20"/>
      <c r="GM83" s="20"/>
      <c r="GN83" s="20"/>
      <c r="GO83" s="20"/>
      <c r="GP83" s="20"/>
      <c r="GQ83" s="20"/>
      <c r="GR83" s="20"/>
      <c r="GS83" s="20"/>
      <c r="GT83" s="20"/>
      <c r="GU83" s="20"/>
      <c r="GV83" s="20"/>
      <c r="GW83"/>
      <c r="GX83"/>
      <c r="GY83" s="20">
        <v>200</v>
      </c>
      <c r="GZ83" s="20">
        <v>400</v>
      </c>
      <c r="HA83" s="20" t="s">
        <v>390</v>
      </c>
      <c r="HB83" s="20">
        <v>0</v>
      </c>
      <c r="HC83" s="20" t="s">
        <v>373</v>
      </c>
      <c r="HD83" s="20" t="s">
        <v>373</v>
      </c>
      <c r="HE83" s="20" t="b">
        <v>1</v>
      </c>
      <c r="HF83" s="20">
        <v>3000</v>
      </c>
      <c r="HG83" s="20" t="b">
        <v>0</v>
      </c>
      <c r="HH83" s="20">
        <v>0</v>
      </c>
      <c r="HI83" s="20">
        <v>0</v>
      </c>
      <c r="HJ83" s="20">
        <v>0</v>
      </c>
      <c r="HK83" s="20">
        <v>0</v>
      </c>
      <c r="HL83" s="20" t="b">
        <v>0</v>
      </c>
      <c r="HM83" s="20">
        <v>0</v>
      </c>
      <c r="HN83" s="20">
        <v>10001</v>
      </c>
      <c r="HO83" s="20" t="s">
        <v>374</v>
      </c>
      <c r="HP83" s="20" t="s">
        <v>363</v>
      </c>
      <c r="HQ83" s="20">
        <v>0</v>
      </c>
      <c r="HR83" s="20">
        <v>0</v>
      </c>
      <c r="HS83" s="20">
        <v>0</v>
      </c>
      <c r="HT83" s="20">
        <v>0</v>
      </c>
      <c r="HU83" s="20" t="b">
        <v>0</v>
      </c>
      <c r="HZ83"/>
    </row>
    <row r="84" ht="30" customHeight="1" spans="1:234">
      <c r="A84"/>
      <c r="B84" s="34">
        <f>10000000+INDEX(编号表!$B:$B,MATCH(D84,编号表!$A:$A,0))*10000+J84</f>
        <v>10080008</v>
      </c>
      <c r="C84" s="20" t="s">
        <v>401</v>
      </c>
      <c r="D84" s="20" t="s">
        <v>401</v>
      </c>
      <c r="E84" s="20" t="s">
        <v>350</v>
      </c>
      <c r="F84" s="39" t="s">
        <v>402</v>
      </c>
      <c r="G84" s="20" t="s">
        <v>403</v>
      </c>
      <c r="H84" s="20" t="b">
        <v>0</v>
      </c>
      <c r="I84" s="20" t="b">
        <v>0</v>
      </c>
      <c r="J84" s="20">
        <v>8</v>
      </c>
      <c r="K84" s="20" t="str">
        <f t="shared" si="7"/>
        <v>100800</v>
      </c>
      <c r="L84" s="20" t="s">
        <v>353</v>
      </c>
      <c r="M84" s="20">
        <v>10080007</v>
      </c>
      <c r="N84" s="20">
        <v>10080009</v>
      </c>
      <c r="O84" s="20" t="s">
        <v>404</v>
      </c>
      <c r="P84" s="20">
        <v>10202007</v>
      </c>
      <c r="Q84" s="20">
        <v>0</v>
      </c>
      <c r="R84" s="20">
        <v>3</v>
      </c>
      <c r="S84" s="20">
        <v>35</v>
      </c>
      <c r="T84" s="20">
        <v>10203106</v>
      </c>
      <c r="U84" s="20">
        <v>100</v>
      </c>
      <c r="V84" s="20" t="s">
        <v>370</v>
      </c>
      <c r="W84" s="20">
        <v>800</v>
      </c>
      <c r="X84" s="20">
        <v>0</v>
      </c>
      <c r="Y84" s="20" t="s">
        <v>371</v>
      </c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 t="s">
        <v>388</v>
      </c>
      <c r="BA84" s="20">
        <v>11800</v>
      </c>
      <c r="BB84" s="20" t="s">
        <v>378</v>
      </c>
      <c r="BC84" s="20" t="s">
        <v>357</v>
      </c>
      <c r="BD84" s="20">
        <v>10000</v>
      </c>
      <c r="BE84" s="20">
        <v>0</v>
      </c>
      <c r="BF84" s="20" t="s">
        <v>361</v>
      </c>
      <c r="BG84" s="20">
        <v>0</v>
      </c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  <c r="CF84" s="20"/>
      <c r="CG84" s="20">
        <v>30002</v>
      </c>
      <c r="CH84" s="20" t="s">
        <v>379</v>
      </c>
      <c r="CI84" s="20">
        <v>900</v>
      </c>
      <c r="CJ84" s="20">
        <v>80</v>
      </c>
      <c r="CK84" s="20" t="s">
        <v>380</v>
      </c>
      <c r="CL84" s="20">
        <v>1</v>
      </c>
      <c r="CM84" s="20">
        <v>0</v>
      </c>
      <c r="CN84" s="20">
        <v>1</v>
      </c>
      <c r="CO84" s="20">
        <v>850</v>
      </c>
      <c r="CP84" s="20">
        <v>80</v>
      </c>
      <c r="CQ84" s="20">
        <v>0</v>
      </c>
      <c r="CR84" s="20">
        <v>0</v>
      </c>
      <c r="CS84" s="20">
        <v>10080107</v>
      </c>
      <c r="CT84" s="20">
        <v>0</v>
      </c>
      <c r="CU84" s="20">
        <v>0</v>
      </c>
      <c r="CV84" s="20">
        <v>0</v>
      </c>
      <c r="CW84" s="20" t="s">
        <v>358</v>
      </c>
      <c r="CX84" s="20"/>
      <c r="DA84" s="20"/>
      <c r="DB84" s="20"/>
      <c r="DC84" s="20"/>
      <c r="DD84" s="20"/>
      <c r="DE84" s="20"/>
      <c r="DF84" s="20"/>
      <c r="DG84" s="20"/>
      <c r="DH84" s="20"/>
      <c r="DI84" s="20"/>
      <c r="DJ84" s="20"/>
      <c r="DK84" s="20"/>
      <c r="DL84" s="20"/>
      <c r="DM84" s="20"/>
      <c r="DN84" s="20"/>
      <c r="DO84" s="20"/>
      <c r="DP84" s="20"/>
      <c r="DQ84" s="20"/>
      <c r="DR84" s="20"/>
      <c r="DS84" s="20"/>
      <c r="DT84" s="20"/>
      <c r="DU84" s="20"/>
      <c r="DV84" s="20"/>
      <c r="DW84" s="20"/>
      <c r="DX84" s="20"/>
      <c r="DY84" s="20"/>
      <c r="DZ84" s="20"/>
      <c r="EA84" s="20"/>
      <c r="EB84" s="20"/>
      <c r="EC84" s="20"/>
      <c r="ED84" s="20"/>
      <c r="EE84" s="20"/>
      <c r="EF84" s="20"/>
      <c r="EG84" s="20"/>
      <c r="EH84" s="20"/>
      <c r="EI84" s="20"/>
      <c r="EJ84" s="20"/>
      <c r="EK84" s="20"/>
      <c r="EL84" s="20"/>
      <c r="EM84" s="20"/>
      <c r="EN84" s="20"/>
      <c r="EO84" s="20"/>
      <c r="EP84" s="20"/>
      <c r="EQ84" s="20"/>
      <c r="ER84" s="20"/>
      <c r="ES84" s="20"/>
      <c r="ET84" s="20"/>
      <c r="EU84" s="20"/>
      <c r="EV84" s="20"/>
      <c r="EW84" s="20"/>
      <c r="EX84"/>
      <c r="EY84"/>
      <c r="EZ84" s="20"/>
      <c r="FA84" s="20"/>
      <c r="FB84" s="20"/>
      <c r="FC84" s="20"/>
      <c r="FD84" s="20"/>
      <c r="FE84" s="20"/>
      <c r="FF84" s="20"/>
      <c r="FG84" s="20"/>
      <c r="FH84" s="20"/>
      <c r="FI84" s="20"/>
      <c r="FJ84" s="20"/>
      <c r="FK84" s="20"/>
      <c r="FL84" s="20"/>
      <c r="FM84" s="20"/>
      <c r="FN84" s="20"/>
      <c r="FO84" s="20"/>
      <c r="FP84" s="20"/>
      <c r="FQ84" s="20"/>
      <c r="FR84" s="20"/>
      <c r="FS84" s="20"/>
      <c r="FT84" s="20"/>
      <c r="FU84" s="20"/>
      <c r="FV84" s="20"/>
      <c r="FW84" s="20"/>
      <c r="FX84" s="20"/>
      <c r="FY84" s="20"/>
      <c r="FZ84" s="20"/>
      <c r="GA84" s="20"/>
      <c r="GB84" s="20"/>
      <c r="GC84" s="20"/>
      <c r="GD84" s="20"/>
      <c r="GE84" s="20"/>
      <c r="GF84" s="20"/>
      <c r="GG84" s="20"/>
      <c r="GH84" s="20"/>
      <c r="GI84" s="20"/>
      <c r="GJ84" s="20"/>
      <c r="GK84" s="20"/>
      <c r="GL84" s="20"/>
      <c r="GM84" s="20"/>
      <c r="GN84" s="20"/>
      <c r="GO84" s="20"/>
      <c r="GP84" s="20"/>
      <c r="GQ84" s="20"/>
      <c r="GR84" s="20"/>
      <c r="GS84" s="20"/>
      <c r="GT84" s="20"/>
      <c r="GU84" s="20"/>
      <c r="GV84" s="20"/>
      <c r="GW84"/>
      <c r="GX84"/>
      <c r="GY84" s="20">
        <v>200</v>
      </c>
      <c r="GZ84" s="20">
        <v>400</v>
      </c>
      <c r="HA84" s="20" t="s">
        <v>390</v>
      </c>
      <c r="HB84" s="20">
        <v>0</v>
      </c>
      <c r="HC84" s="20" t="s">
        <v>373</v>
      </c>
      <c r="HD84" s="20" t="s">
        <v>373</v>
      </c>
      <c r="HE84" s="20" t="b">
        <v>1</v>
      </c>
      <c r="HF84" s="20">
        <v>3000</v>
      </c>
      <c r="HG84" s="20" t="b">
        <v>0</v>
      </c>
      <c r="HH84" s="20">
        <v>0</v>
      </c>
      <c r="HI84" s="20">
        <v>0</v>
      </c>
      <c r="HJ84" s="20">
        <v>0</v>
      </c>
      <c r="HK84" s="20">
        <v>0</v>
      </c>
      <c r="HL84" s="20" t="b">
        <v>0</v>
      </c>
      <c r="HM84" s="20">
        <v>0</v>
      </c>
      <c r="HN84" s="20">
        <v>10001</v>
      </c>
      <c r="HO84" s="20" t="s">
        <v>374</v>
      </c>
      <c r="HP84" s="20" t="s">
        <v>363</v>
      </c>
      <c r="HQ84" s="20">
        <v>0</v>
      </c>
      <c r="HR84" s="20">
        <v>0</v>
      </c>
      <c r="HS84" s="20">
        <v>0</v>
      </c>
      <c r="HT84" s="20">
        <v>0</v>
      </c>
      <c r="HU84" s="20" t="b">
        <v>0</v>
      </c>
      <c r="HZ84"/>
    </row>
    <row r="85" ht="30" customHeight="1" spans="1:234">
      <c r="A85"/>
      <c r="B85" s="34">
        <f>10000000+INDEX(编号表!$B:$B,MATCH(D85,编号表!$A:$A,0))*10000+J85</f>
        <v>10080009</v>
      </c>
      <c r="C85" s="20" t="s">
        <v>401</v>
      </c>
      <c r="D85" s="20" t="s">
        <v>401</v>
      </c>
      <c r="E85" s="20" t="s">
        <v>350</v>
      </c>
      <c r="F85" s="39" t="s">
        <v>402</v>
      </c>
      <c r="G85" s="20" t="s">
        <v>403</v>
      </c>
      <c r="H85" s="20" t="b">
        <v>0</v>
      </c>
      <c r="I85" s="20" t="b">
        <v>0</v>
      </c>
      <c r="J85" s="20">
        <v>9</v>
      </c>
      <c r="K85" s="20" t="str">
        <f t="shared" si="7"/>
        <v>100800</v>
      </c>
      <c r="L85" s="20" t="s">
        <v>353</v>
      </c>
      <c r="M85" s="20">
        <v>10080008</v>
      </c>
      <c r="N85" s="20">
        <v>10080010</v>
      </c>
      <c r="O85" s="20" t="s">
        <v>404</v>
      </c>
      <c r="P85" s="20">
        <v>10202007</v>
      </c>
      <c r="Q85" s="20">
        <v>0</v>
      </c>
      <c r="R85" s="20">
        <v>3</v>
      </c>
      <c r="S85" s="20">
        <v>40</v>
      </c>
      <c r="T85" s="20">
        <v>10204107</v>
      </c>
      <c r="U85" s="20">
        <v>100</v>
      </c>
      <c r="V85" s="20" t="s">
        <v>370</v>
      </c>
      <c r="W85" s="20">
        <v>800</v>
      </c>
      <c r="X85" s="20">
        <v>0</v>
      </c>
      <c r="Y85" s="20" t="s">
        <v>371</v>
      </c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 t="s">
        <v>388</v>
      </c>
      <c r="BA85" s="20">
        <v>11900</v>
      </c>
      <c r="BB85" s="20" t="s">
        <v>378</v>
      </c>
      <c r="BC85" s="20" t="s">
        <v>357</v>
      </c>
      <c r="BD85" s="20">
        <v>10000</v>
      </c>
      <c r="BE85" s="20">
        <v>0</v>
      </c>
      <c r="BF85" s="20" t="s">
        <v>361</v>
      </c>
      <c r="BG85" s="20">
        <v>0</v>
      </c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  <c r="CE85" s="20"/>
      <c r="CF85" s="20"/>
      <c r="CG85" s="20">
        <v>30002</v>
      </c>
      <c r="CH85" s="20" t="s">
        <v>379</v>
      </c>
      <c r="CI85" s="20">
        <v>900</v>
      </c>
      <c r="CJ85" s="20">
        <v>80</v>
      </c>
      <c r="CK85" s="20" t="s">
        <v>380</v>
      </c>
      <c r="CL85" s="20">
        <v>1</v>
      </c>
      <c r="CM85" s="20">
        <v>0</v>
      </c>
      <c r="CN85" s="20">
        <v>1</v>
      </c>
      <c r="CO85" s="20">
        <v>850</v>
      </c>
      <c r="CP85" s="20">
        <v>80</v>
      </c>
      <c r="CQ85" s="20">
        <v>0</v>
      </c>
      <c r="CR85" s="20">
        <v>0</v>
      </c>
      <c r="CS85" s="20">
        <v>10080108</v>
      </c>
      <c r="CT85" s="20">
        <v>0</v>
      </c>
      <c r="CU85" s="20">
        <v>0</v>
      </c>
      <c r="CV85" s="20">
        <v>0</v>
      </c>
      <c r="CW85" s="20" t="s">
        <v>358</v>
      </c>
      <c r="CX85" s="20"/>
      <c r="DA85" s="20"/>
      <c r="DB85" s="20"/>
      <c r="DC85" s="20"/>
      <c r="DD85" s="20"/>
      <c r="DE85" s="20"/>
      <c r="DF85" s="20"/>
      <c r="DG85" s="20"/>
      <c r="DH85" s="20"/>
      <c r="DI85" s="20"/>
      <c r="DJ85" s="20"/>
      <c r="DK85" s="20"/>
      <c r="DL85" s="20"/>
      <c r="DM85" s="20"/>
      <c r="DN85" s="20"/>
      <c r="DO85" s="20"/>
      <c r="DP85" s="20"/>
      <c r="DQ85" s="20"/>
      <c r="DR85" s="20"/>
      <c r="DS85" s="20"/>
      <c r="DT85" s="20"/>
      <c r="DU85" s="20"/>
      <c r="DV85" s="20"/>
      <c r="DW85" s="20"/>
      <c r="DX85" s="20"/>
      <c r="DY85" s="20"/>
      <c r="DZ85" s="20"/>
      <c r="EA85" s="20"/>
      <c r="EB85" s="20"/>
      <c r="EC85" s="20"/>
      <c r="ED85" s="20"/>
      <c r="EE85" s="20"/>
      <c r="EF85" s="20"/>
      <c r="EG85" s="20"/>
      <c r="EH85" s="20"/>
      <c r="EI85" s="20"/>
      <c r="EJ85" s="20"/>
      <c r="EK85" s="20"/>
      <c r="EL85" s="20"/>
      <c r="EM85" s="20"/>
      <c r="EN85" s="20"/>
      <c r="EO85" s="20"/>
      <c r="EP85" s="20"/>
      <c r="EQ85" s="20"/>
      <c r="ER85" s="20"/>
      <c r="ES85" s="20"/>
      <c r="ET85" s="20"/>
      <c r="EU85" s="20"/>
      <c r="EV85" s="20"/>
      <c r="EW85" s="20"/>
      <c r="EX85"/>
      <c r="EY85"/>
      <c r="EZ85" s="20"/>
      <c r="FA85" s="20"/>
      <c r="FB85" s="20"/>
      <c r="FC85" s="20"/>
      <c r="FD85" s="20"/>
      <c r="FE85" s="20"/>
      <c r="FF85" s="20"/>
      <c r="FG85" s="20"/>
      <c r="FH85" s="20"/>
      <c r="FI85" s="20"/>
      <c r="FJ85" s="20"/>
      <c r="FK85" s="20"/>
      <c r="FL85" s="20"/>
      <c r="FM85" s="20"/>
      <c r="FN85" s="20"/>
      <c r="FO85" s="20"/>
      <c r="FP85" s="20"/>
      <c r="FQ85" s="20"/>
      <c r="FR85" s="20"/>
      <c r="FS85" s="20"/>
      <c r="FT85" s="20"/>
      <c r="FU85" s="20"/>
      <c r="FV85" s="20"/>
      <c r="FW85" s="20"/>
      <c r="FX85" s="20"/>
      <c r="FY85" s="20"/>
      <c r="FZ85" s="20"/>
      <c r="GA85" s="20"/>
      <c r="GB85" s="20"/>
      <c r="GC85" s="20"/>
      <c r="GD85" s="20"/>
      <c r="GE85" s="20"/>
      <c r="GF85" s="20"/>
      <c r="GG85" s="20"/>
      <c r="GH85" s="20"/>
      <c r="GI85" s="20"/>
      <c r="GJ85" s="20"/>
      <c r="GK85" s="20"/>
      <c r="GL85" s="20"/>
      <c r="GM85" s="20"/>
      <c r="GN85" s="20"/>
      <c r="GO85" s="20"/>
      <c r="GP85" s="20"/>
      <c r="GQ85" s="20"/>
      <c r="GR85" s="20"/>
      <c r="GS85" s="20"/>
      <c r="GT85" s="20"/>
      <c r="GU85" s="20"/>
      <c r="GV85" s="20"/>
      <c r="GW85"/>
      <c r="GX85"/>
      <c r="GY85" s="20">
        <v>200</v>
      </c>
      <c r="GZ85" s="20">
        <v>400</v>
      </c>
      <c r="HA85" s="20" t="s">
        <v>390</v>
      </c>
      <c r="HB85" s="20">
        <v>0</v>
      </c>
      <c r="HC85" s="20" t="s">
        <v>373</v>
      </c>
      <c r="HD85" s="20" t="s">
        <v>373</v>
      </c>
      <c r="HE85" s="20" t="b">
        <v>1</v>
      </c>
      <c r="HF85" s="20">
        <v>3000</v>
      </c>
      <c r="HG85" s="20" t="b">
        <v>0</v>
      </c>
      <c r="HH85" s="20">
        <v>0</v>
      </c>
      <c r="HI85" s="20">
        <v>0</v>
      </c>
      <c r="HJ85" s="20">
        <v>0</v>
      </c>
      <c r="HK85" s="20">
        <v>0</v>
      </c>
      <c r="HL85" s="20" t="b">
        <v>0</v>
      </c>
      <c r="HM85" s="20">
        <v>0</v>
      </c>
      <c r="HN85" s="20">
        <v>10001</v>
      </c>
      <c r="HO85" s="20" t="s">
        <v>374</v>
      </c>
      <c r="HP85" s="20" t="s">
        <v>363</v>
      </c>
      <c r="HQ85" s="20">
        <v>0</v>
      </c>
      <c r="HR85" s="20">
        <v>0</v>
      </c>
      <c r="HS85" s="20">
        <v>0</v>
      </c>
      <c r="HT85" s="20">
        <v>0</v>
      </c>
      <c r="HU85" s="20" t="b">
        <v>0</v>
      </c>
      <c r="HZ85"/>
    </row>
    <row r="86" ht="30" customHeight="1" spans="1:234">
      <c r="A86"/>
      <c r="B86" s="34">
        <f>10000000+INDEX(编号表!$B:$B,MATCH(D86,编号表!$A:$A,0))*10000+J86</f>
        <v>10080010</v>
      </c>
      <c r="C86" s="20" t="s">
        <v>401</v>
      </c>
      <c r="D86" s="20" t="s">
        <v>401</v>
      </c>
      <c r="E86" s="20" t="s">
        <v>350</v>
      </c>
      <c r="F86" s="39" t="s">
        <v>402</v>
      </c>
      <c r="G86" s="20" t="s">
        <v>403</v>
      </c>
      <c r="H86" s="20" t="b">
        <v>0</v>
      </c>
      <c r="I86" s="20" t="b">
        <v>0</v>
      </c>
      <c r="J86" s="20">
        <v>10</v>
      </c>
      <c r="K86" s="20" t="str">
        <f t="shared" si="7"/>
        <v>100800</v>
      </c>
      <c r="L86" s="20" t="s">
        <v>353</v>
      </c>
      <c r="M86" s="20">
        <v>10080009</v>
      </c>
      <c r="N86" s="20">
        <v>0</v>
      </c>
      <c r="O86" s="20" t="s">
        <v>404</v>
      </c>
      <c r="P86" s="20">
        <v>10202007</v>
      </c>
      <c r="Q86" s="20">
        <v>0</v>
      </c>
      <c r="R86" s="20">
        <v>3</v>
      </c>
      <c r="S86" s="20">
        <v>40</v>
      </c>
      <c r="T86" s="20">
        <v>0</v>
      </c>
      <c r="U86" s="20">
        <v>0</v>
      </c>
      <c r="V86" s="20" t="s">
        <v>370</v>
      </c>
      <c r="W86" s="20">
        <v>800</v>
      </c>
      <c r="X86" s="20">
        <v>0</v>
      </c>
      <c r="Y86" s="20" t="s">
        <v>371</v>
      </c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 t="s">
        <v>388</v>
      </c>
      <c r="BA86" s="20">
        <v>12000</v>
      </c>
      <c r="BB86" s="20" t="s">
        <v>378</v>
      </c>
      <c r="BC86" s="20" t="s">
        <v>357</v>
      </c>
      <c r="BD86" s="20">
        <v>10000</v>
      </c>
      <c r="BE86" s="20">
        <v>0</v>
      </c>
      <c r="BF86" s="20" t="s">
        <v>361</v>
      </c>
      <c r="BG86" s="20">
        <v>0</v>
      </c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  <c r="CE86" s="20"/>
      <c r="CF86" s="20"/>
      <c r="CG86" s="20">
        <v>30002</v>
      </c>
      <c r="CH86" s="20" t="s">
        <v>379</v>
      </c>
      <c r="CI86" s="20">
        <v>900</v>
      </c>
      <c r="CJ86" s="20">
        <v>80</v>
      </c>
      <c r="CK86" s="20" t="s">
        <v>380</v>
      </c>
      <c r="CL86" s="20">
        <v>1</v>
      </c>
      <c r="CM86" s="20">
        <v>0</v>
      </c>
      <c r="CN86" s="20">
        <v>1</v>
      </c>
      <c r="CO86" s="20">
        <v>850</v>
      </c>
      <c r="CP86" s="20">
        <v>80</v>
      </c>
      <c r="CQ86" s="20">
        <v>0</v>
      </c>
      <c r="CR86" s="20">
        <v>0</v>
      </c>
      <c r="CS86" s="20">
        <v>10080109</v>
      </c>
      <c r="CT86" s="20">
        <v>0</v>
      </c>
      <c r="CU86" s="20">
        <v>0</v>
      </c>
      <c r="CV86" s="20">
        <v>0</v>
      </c>
      <c r="CW86" s="20" t="s">
        <v>358</v>
      </c>
      <c r="CX86" s="20"/>
      <c r="DA86" s="20"/>
      <c r="DB86" s="20"/>
      <c r="DC86" s="20"/>
      <c r="DD86" s="20"/>
      <c r="DE86" s="20"/>
      <c r="DF86" s="20"/>
      <c r="DG86" s="20"/>
      <c r="DH86" s="20"/>
      <c r="DI86" s="20"/>
      <c r="DJ86" s="20"/>
      <c r="DK86" s="20"/>
      <c r="DL86" s="20"/>
      <c r="DM86" s="20"/>
      <c r="DN86" s="20"/>
      <c r="DO86" s="20"/>
      <c r="DP86" s="20"/>
      <c r="DQ86" s="20"/>
      <c r="DR86" s="20"/>
      <c r="DS86" s="20"/>
      <c r="DT86" s="20"/>
      <c r="DU86" s="20"/>
      <c r="DV86" s="20"/>
      <c r="DW86" s="20"/>
      <c r="DX86" s="20"/>
      <c r="DY86" s="20"/>
      <c r="DZ86" s="20"/>
      <c r="EA86" s="20"/>
      <c r="EB86" s="20"/>
      <c r="EC86" s="20"/>
      <c r="ED86" s="20"/>
      <c r="EE86" s="20"/>
      <c r="EF86" s="20"/>
      <c r="EG86" s="20"/>
      <c r="EH86" s="20"/>
      <c r="EI86" s="20"/>
      <c r="EJ86" s="20"/>
      <c r="EK86" s="20"/>
      <c r="EL86" s="20"/>
      <c r="EM86" s="20"/>
      <c r="EN86" s="20"/>
      <c r="EO86" s="20"/>
      <c r="EP86" s="20"/>
      <c r="EQ86" s="20"/>
      <c r="ER86" s="20"/>
      <c r="ES86" s="20"/>
      <c r="ET86" s="20"/>
      <c r="EU86" s="20"/>
      <c r="EV86" s="20"/>
      <c r="EW86" s="20"/>
      <c r="EX86"/>
      <c r="EY86"/>
      <c r="EZ86" s="20"/>
      <c r="FA86" s="20"/>
      <c r="FB86" s="20"/>
      <c r="FC86" s="20"/>
      <c r="FD86" s="20"/>
      <c r="FE86" s="20"/>
      <c r="FF86" s="20"/>
      <c r="FG86" s="20"/>
      <c r="FH86" s="20"/>
      <c r="FI86" s="20"/>
      <c r="FJ86" s="20"/>
      <c r="FK86" s="20"/>
      <c r="FL86" s="20"/>
      <c r="FM86" s="20"/>
      <c r="FN86" s="20"/>
      <c r="FO86" s="20"/>
      <c r="FP86" s="20"/>
      <c r="FQ86" s="20"/>
      <c r="FR86" s="20"/>
      <c r="FS86" s="20"/>
      <c r="FT86" s="20"/>
      <c r="FU86" s="20"/>
      <c r="FV86" s="20"/>
      <c r="FW86" s="20"/>
      <c r="FX86" s="20"/>
      <c r="FY86" s="20"/>
      <c r="FZ86" s="20"/>
      <c r="GA86" s="20"/>
      <c r="GB86" s="20"/>
      <c r="GC86" s="20"/>
      <c r="GD86" s="20"/>
      <c r="GE86" s="20"/>
      <c r="GF86" s="20"/>
      <c r="GG86" s="20"/>
      <c r="GH86" s="20"/>
      <c r="GI86" s="20"/>
      <c r="GJ86" s="20"/>
      <c r="GK86" s="20"/>
      <c r="GL86" s="20"/>
      <c r="GM86" s="20"/>
      <c r="GN86" s="20"/>
      <c r="GO86" s="20"/>
      <c r="GP86" s="20"/>
      <c r="GQ86" s="20"/>
      <c r="GR86" s="20"/>
      <c r="GS86" s="20"/>
      <c r="GT86" s="20"/>
      <c r="GU86" s="20"/>
      <c r="GV86" s="20"/>
      <c r="GW86"/>
      <c r="GX86"/>
      <c r="GY86" s="20">
        <v>200</v>
      </c>
      <c r="GZ86" s="20">
        <v>400</v>
      </c>
      <c r="HA86" s="20" t="s">
        <v>390</v>
      </c>
      <c r="HB86" s="20">
        <v>0</v>
      </c>
      <c r="HC86" s="20" t="s">
        <v>373</v>
      </c>
      <c r="HD86" s="20" t="s">
        <v>373</v>
      </c>
      <c r="HE86" s="20" t="b">
        <v>1</v>
      </c>
      <c r="HF86" s="20">
        <v>3000</v>
      </c>
      <c r="HG86" s="20" t="b">
        <v>0</v>
      </c>
      <c r="HH86" s="20">
        <v>0</v>
      </c>
      <c r="HI86" s="20">
        <v>0</v>
      </c>
      <c r="HJ86" s="20">
        <v>0</v>
      </c>
      <c r="HK86" s="20">
        <v>0</v>
      </c>
      <c r="HL86" s="20" t="b">
        <v>0</v>
      </c>
      <c r="HM86" s="20">
        <v>0</v>
      </c>
      <c r="HN86" s="20">
        <v>10001</v>
      </c>
      <c r="HO86" s="20" t="s">
        <v>374</v>
      </c>
      <c r="HP86" s="20" t="s">
        <v>363</v>
      </c>
      <c r="HQ86" s="20">
        <v>0</v>
      </c>
      <c r="HR86" s="20">
        <v>0</v>
      </c>
      <c r="HS86" s="20">
        <v>0</v>
      </c>
      <c r="HT86" s="20">
        <v>0</v>
      </c>
      <c r="HU86" s="20" t="b">
        <v>0</v>
      </c>
      <c r="HZ86"/>
    </row>
    <row r="87" ht="30" customHeight="1" spans="1:234">
      <c r="A87"/>
      <c r="B87" s="34">
        <f>10000000+INDEX(编号表!$B:$B,MATCH(D87,编号表!$A:$A,0))*10000+J87</f>
        <v>10090001</v>
      </c>
      <c r="C87" s="20" t="s">
        <v>405</v>
      </c>
      <c r="D87" s="20" t="s">
        <v>405</v>
      </c>
      <c r="E87" s="20" t="s">
        <v>350</v>
      </c>
      <c r="F87" s="39" t="s">
        <v>406</v>
      </c>
      <c r="G87" s="20" t="s">
        <v>407</v>
      </c>
      <c r="H87" s="20" t="b">
        <v>0</v>
      </c>
      <c r="I87" s="20" t="b">
        <v>0</v>
      </c>
      <c r="J87" s="20">
        <v>1</v>
      </c>
      <c r="K87" s="20" t="str">
        <f t="shared" si="7"/>
        <v>100900</v>
      </c>
      <c r="L87" s="20" t="s">
        <v>353</v>
      </c>
      <c r="M87" s="20">
        <v>0</v>
      </c>
      <c r="N87" s="20">
        <v>10090002</v>
      </c>
      <c r="O87" s="20" t="s">
        <v>408</v>
      </c>
      <c r="P87" s="20">
        <v>10202008</v>
      </c>
      <c r="Q87" s="20">
        <v>0</v>
      </c>
      <c r="R87" s="20">
        <v>0</v>
      </c>
      <c r="S87" s="20">
        <v>1</v>
      </c>
      <c r="T87" s="20">
        <v>10201109</v>
      </c>
      <c r="U87" s="20">
        <v>100</v>
      </c>
      <c r="V87" s="20" t="s">
        <v>370</v>
      </c>
      <c r="W87" s="20">
        <v>700</v>
      </c>
      <c r="X87" s="20">
        <v>0</v>
      </c>
      <c r="Y87" s="20" t="s">
        <v>371</v>
      </c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 t="s">
        <v>388</v>
      </c>
      <c r="BA87" s="20">
        <v>10000</v>
      </c>
      <c r="BB87" s="20" t="s">
        <v>409</v>
      </c>
      <c r="BC87" s="20" t="s">
        <v>357</v>
      </c>
      <c r="BD87" s="20">
        <v>10000</v>
      </c>
      <c r="BE87" s="20">
        <v>5000</v>
      </c>
      <c r="BF87" s="20" t="s">
        <v>361</v>
      </c>
      <c r="BG87" s="20">
        <v>0</v>
      </c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  <c r="CF87" s="20"/>
      <c r="CG87" s="20"/>
      <c r="CH87" s="20"/>
      <c r="CI87" s="20"/>
      <c r="CJ87" s="20"/>
      <c r="CK87" s="20"/>
      <c r="CL87" s="20"/>
      <c r="CM87" s="20"/>
      <c r="CN87" s="20"/>
      <c r="CO87" s="20"/>
      <c r="CP87" s="20"/>
      <c r="CQ87" s="20"/>
      <c r="CR87" s="20"/>
      <c r="CS87" s="20"/>
      <c r="CT87" s="20"/>
      <c r="CU87" s="20"/>
      <c r="CV87" s="20"/>
      <c r="CW87" s="20"/>
      <c r="CX87" s="20">
        <v>10090100</v>
      </c>
      <c r="DA87" s="20"/>
      <c r="DB87" s="20"/>
      <c r="DC87" s="20"/>
      <c r="DD87" s="20"/>
      <c r="DE87" s="20"/>
      <c r="DF87" s="20"/>
      <c r="DG87" s="20"/>
      <c r="DH87" s="20"/>
      <c r="DI87" s="20"/>
      <c r="DJ87" s="20"/>
      <c r="DK87" s="20"/>
      <c r="DL87" s="20"/>
      <c r="DM87" s="20"/>
      <c r="DN87" s="20"/>
      <c r="DO87" s="20"/>
      <c r="DP87" s="20"/>
      <c r="DQ87" s="20"/>
      <c r="DR87" s="20"/>
      <c r="DS87" s="20"/>
      <c r="DT87" s="20"/>
      <c r="DU87" s="20"/>
      <c r="DV87" s="20"/>
      <c r="DW87" s="20"/>
      <c r="DX87" s="20"/>
      <c r="DY87" s="20"/>
      <c r="DZ87" s="20"/>
      <c r="EA87" s="20"/>
      <c r="EB87" s="20"/>
      <c r="EC87" s="20"/>
      <c r="ED87" s="20"/>
      <c r="EE87" s="20"/>
      <c r="EF87" s="20"/>
      <c r="EG87" s="20"/>
      <c r="EH87" s="20"/>
      <c r="EI87" s="20"/>
      <c r="EJ87" s="20"/>
      <c r="EK87" s="20"/>
      <c r="EL87" s="20"/>
      <c r="EM87" s="20"/>
      <c r="EN87" s="20"/>
      <c r="EO87" s="20"/>
      <c r="EP87" s="20"/>
      <c r="EQ87" s="20"/>
      <c r="ER87" s="20"/>
      <c r="ES87" s="20"/>
      <c r="ET87" s="20"/>
      <c r="EU87" s="20"/>
      <c r="EV87" s="20"/>
      <c r="EW87" s="20"/>
      <c r="EX87"/>
      <c r="EY87"/>
      <c r="EZ87" s="20"/>
      <c r="FA87" s="20"/>
      <c r="FB87" s="20"/>
      <c r="FC87" s="20"/>
      <c r="FD87" s="20"/>
      <c r="FE87" s="20"/>
      <c r="FF87" s="20"/>
      <c r="FG87" s="20"/>
      <c r="FH87" s="20"/>
      <c r="FI87" s="20"/>
      <c r="FJ87" s="20"/>
      <c r="FK87" s="20"/>
      <c r="FL87" s="20"/>
      <c r="FM87" s="20"/>
      <c r="FN87" s="20"/>
      <c r="FO87" s="20"/>
      <c r="FP87" s="20"/>
      <c r="FQ87" s="20"/>
      <c r="FR87" s="20"/>
      <c r="FS87" s="20"/>
      <c r="FT87" s="20"/>
      <c r="FU87" s="20"/>
      <c r="FV87" s="20"/>
      <c r="FW87" s="20"/>
      <c r="FX87" s="20"/>
      <c r="FY87" s="20"/>
      <c r="FZ87" s="20"/>
      <c r="GA87" s="20"/>
      <c r="GB87" s="20"/>
      <c r="GC87" s="20"/>
      <c r="GD87" s="20"/>
      <c r="GE87" s="20"/>
      <c r="GF87" s="20"/>
      <c r="GG87" s="20"/>
      <c r="GH87" s="20"/>
      <c r="GI87" s="20"/>
      <c r="GJ87" s="20"/>
      <c r="GK87" s="20"/>
      <c r="GL87" s="20"/>
      <c r="GM87" s="20"/>
      <c r="GN87" s="20"/>
      <c r="GO87" s="20"/>
      <c r="GP87" s="20"/>
      <c r="GQ87" s="20"/>
      <c r="GR87" s="20"/>
      <c r="GS87" s="20"/>
      <c r="GT87" s="20"/>
      <c r="GU87" s="20"/>
      <c r="GV87" s="20"/>
      <c r="GW87"/>
      <c r="GX87"/>
      <c r="GY87" s="20">
        <v>200</v>
      </c>
      <c r="GZ87" s="20">
        <v>400</v>
      </c>
      <c r="HA87" s="20" t="s">
        <v>390</v>
      </c>
      <c r="HB87" s="20">
        <v>0</v>
      </c>
      <c r="HC87" s="20">
        <v>30035</v>
      </c>
      <c r="HD87" s="20" t="s">
        <v>373</v>
      </c>
      <c r="HE87" s="20" t="b">
        <v>1</v>
      </c>
      <c r="HF87" s="20">
        <v>2800</v>
      </c>
      <c r="HG87" s="20" t="b">
        <v>0</v>
      </c>
      <c r="HH87" s="20">
        <v>0</v>
      </c>
      <c r="HI87" s="20">
        <v>0</v>
      </c>
      <c r="HJ87" s="20">
        <v>0</v>
      </c>
      <c r="HK87" s="20">
        <v>0</v>
      </c>
      <c r="HL87" s="20" t="b">
        <v>0</v>
      </c>
      <c r="HM87" s="20">
        <v>0</v>
      </c>
      <c r="HN87" s="20">
        <v>10001</v>
      </c>
      <c r="HO87" s="20" t="s">
        <v>374</v>
      </c>
      <c r="HP87" s="20" t="s">
        <v>363</v>
      </c>
      <c r="HQ87" s="20">
        <v>0</v>
      </c>
      <c r="HR87" s="20">
        <v>0</v>
      </c>
      <c r="HS87" s="20">
        <v>0</v>
      </c>
      <c r="HT87" s="20">
        <v>0</v>
      </c>
      <c r="HU87" s="20" t="b">
        <v>0</v>
      </c>
      <c r="HZ87"/>
    </row>
    <row r="88" ht="30" customHeight="1" spans="1:234">
      <c r="A88"/>
      <c r="B88" s="34">
        <f>10000000+INDEX(编号表!$B:$B,MATCH(D88,编号表!$A:$A,0))*10000+J88</f>
        <v>10090002</v>
      </c>
      <c r="C88" s="20" t="s">
        <v>405</v>
      </c>
      <c r="D88" s="20" t="s">
        <v>405</v>
      </c>
      <c r="E88" s="20" t="s">
        <v>350</v>
      </c>
      <c r="F88" s="39" t="s">
        <v>406</v>
      </c>
      <c r="G88" s="20" t="s">
        <v>407</v>
      </c>
      <c r="H88" s="20" t="b">
        <v>0</v>
      </c>
      <c r="I88" s="20" t="b">
        <v>0</v>
      </c>
      <c r="J88" s="20">
        <v>2</v>
      </c>
      <c r="K88" s="20" t="str">
        <f t="shared" si="7"/>
        <v>100900</v>
      </c>
      <c r="L88" s="20" t="s">
        <v>353</v>
      </c>
      <c r="M88" s="20">
        <v>10090001</v>
      </c>
      <c r="N88" s="20">
        <v>10090003</v>
      </c>
      <c r="O88" s="20" t="s">
        <v>408</v>
      </c>
      <c r="P88" s="20">
        <v>10202008</v>
      </c>
      <c r="Q88" s="20">
        <v>0</v>
      </c>
      <c r="R88" s="20">
        <v>1</v>
      </c>
      <c r="S88" s="20">
        <v>7</v>
      </c>
      <c r="T88" s="20">
        <v>10201110</v>
      </c>
      <c r="U88" s="20">
        <v>100</v>
      </c>
      <c r="V88" s="20" t="s">
        <v>370</v>
      </c>
      <c r="W88" s="20">
        <v>700</v>
      </c>
      <c r="X88" s="20">
        <v>0</v>
      </c>
      <c r="Y88" s="20" t="s">
        <v>371</v>
      </c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 t="s">
        <v>388</v>
      </c>
      <c r="BA88" s="20">
        <v>10400</v>
      </c>
      <c r="BB88" s="20" t="s">
        <v>409</v>
      </c>
      <c r="BC88" s="20" t="s">
        <v>357</v>
      </c>
      <c r="BD88" s="20">
        <v>10000</v>
      </c>
      <c r="BE88" s="20">
        <v>5000</v>
      </c>
      <c r="BF88" s="20" t="s">
        <v>361</v>
      </c>
      <c r="BG88" s="20">
        <v>0</v>
      </c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  <c r="CE88" s="20"/>
      <c r="CF88" s="20"/>
      <c r="CG88" s="20"/>
      <c r="CH88" s="20"/>
      <c r="CI88" s="20"/>
      <c r="CJ88" s="20"/>
      <c r="CK88" s="20"/>
      <c r="CL88" s="20"/>
      <c r="CM88" s="20"/>
      <c r="CN88" s="20"/>
      <c r="CO88" s="20"/>
      <c r="CP88" s="20"/>
      <c r="CQ88" s="20"/>
      <c r="CR88" s="20"/>
      <c r="CS88" s="20"/>
      <c r="CT88" s="20"/>
      <c r="CU88" s="20"/>
      <c r="CV88" s="20"/>
      <c r="CW88" s="20"/>
      <c r="CX88" s="20">
        <v>10090101</v>
      </c>
      <c r="DA88" s="20"/>
      <c r="DB88" s="20"/>
      <c r="DC88" s="20"/>
      <c r="DD88" s="20"/>
      <c r="DE88" s="20"/>
      <c r="DF88" s="20"/>
      <c r="DG88" s="20"/>
      <c r="DH88" s="20"/>
      <c r="DI88" s="20"/>
      <c r="DJ88" s="20"/>
      <c r="DK88" s="20"/>
      <c r="DL88" s="20"/>
      <c r="DM88" s="20"/>
      <c r="DN88" s="20"/>
      <c r="DO88" s="20"/>
      <c r="DP88" s="20"/>
      <c r="DQ88" s="20"/>
      <c r="DR88" s="20"/>
      <c r="DS88" s="20"/>
      <c r="DT88" s="20"/>
      <c r="DU88" s="20"/>
      <c r="DV88" s="20"/>
      <c r="DW88" s="20"/>
      <c r="DX88" s="20"/>
      <c r="DY88" s="20"/>
      <c r="DZ88" s="20"/>
      <c r="EA88" s="20"/>
      <c r="EB88" s="20"/>
      <c r="EC88" s="20"/>
      <c r="ED88" s="20"/>
      <c r="EE88" s="20"/>
      <c r="EF88" s="20"/>
      <c r="EG88" s="20"/>
      <c r="EH88" s="20"/>
      <c r="EI88" s="20"/>
      <c r="EJ88" s="20"/>
      <c r="EK88" s="20"/>
      <c r="EL88" s="20"/>
      <c r="EM88" s="20"/>
      <c r="EN88" s="20"/>
      <c r="EO88" s="20"/>
      <c r="EP88" s="20"/>
      <c r="EQ88" s="20"/>
      <c r="ER88" s="20"/>
      <c r="ES88" s="20"/>
      <c r="ET88" s="20"/>
      <c r="EU88" s="20"/>
      <c r="EV88" s="20"/>
      <c r="EW88" s="20"/>
      <c r="EX88"/>
      <c r="EY88"/>
      <c r="EZ88" s="20"/>
      <c r="FA88" s="20"/>
      <c r="FB88" s="20"/>
      <c r="FC88" s="20"/>
      <c r="FD88" s="20"/>
      <c r="FE88" s="20"/>
      <c r="FF88" s="20"/>
      <c r="FG88" s="20"/>
      <c r="FH88" s="20"/>
      <c r="FI88" s="20"/>
      <c r="FJ88" s="20"/>
      <c r="FK88" s="20"/>
      <c r="FL88" s="20"/>
      <c r="FM88" s="20"/>
      <c r="FN88" s="20"/>
      <c r="FO88" s="20"/>
      <c r="FP88" s="20"/>
      <c r="FQ88" s="20"/>
      <c r="FR88" s="20"/>
      <c r="FS88" s="20"/>
      <c r="FT88" s="20"/>
      <c r="FU88" s="20"/>
      <c r="FV88" s="20"/>
      <c r="FW88" s="20"/>
      <c r="FX88" s="20"/>
      <c r="FY88" s="20"/>
      <c r="FZ88" s="20"/>
      <c r="GA88" s="20"/>
      <c r="GB88" s="20"/>
      <c r="GC88" s="20"/>
      <c r="GD88" s="20"/>
      <c r="GE88" s="20"/>
      <c r="GF88" s="20"/>
      <c r="GG88" s="20"/>
      <c r="GH88" s="20"/>
      <c r="GI88" s="20"/>
      <c r="GJ88" s="20"/>
      <c r="GK88" s="20"/>
      <c r="GL88" s="20"/>
      <c r="GM88" s="20"/>
      <c r="GN88" s="20"/>
      <c r="GO88" s="20"/>
      <c r="GP88" s="20"/>
      <c r="GQ88" s="20"/>
      <c r="GR88" s="20"/>
      <c r="GS88" s="20"/>
      <c r="GT88" s="20"/>
      <c r="GU88" s="20"/>
      <c r="GV88" s="20"/>
      <c r="GW88"/>
      <c r="GX88"/>
      <c r="GY88" s="20">
        <v>200</v>
      </c>
      <c r="GZ88" s="20">
        <v>400</v>
      </c>
      <c r="HA88" s="20" t="s">
        <v>390</v>
      </c>
      <c r="HB88" s="20">
        <v>0</v>
      </c>
      <c r="HC88" s="20">
        <v>30035</v>
      </c>
      <c r="HD88" s="20" t="s">
        <v>373</v>
      </c>
      <c r="HE88" s="20" t="b">
        <v>1</v>
      </c>
      <c r="HF88" s="20">
        <v>2800</v>
      </c>
      <c r="HG88" s="20" t="b">
        <v>0</v>
      </c>
      <c r="HH88" s="20">
        <v>0</v>
      </c>
      <c r="HI88" s="20">
        <v>0</v>
      </c>
      <c r="HJ88" s="20">
        <v>0</v>
      </c>
      <c r="HK88" s="20">
        <v>0</v>
      </c>
      <c r="HL88" s="20" t="b">
        <v>0</v>
      </c>
      <c r="HM88" s="20">
        <v>0</v>
      </c>
      <c r="HN88" s="20">
        <v>10001</v>
      </c>
      <c r="HO88" s="20" t="s">
        <v>374</v>
      </c>
      <c r="HP88" s="20" t="s">
        <v>363</v>
      </c>
      <c r="HQ88" s="20">
        <v>0</v>
      </c>
      <c r="HR88" s="20">
        <v>0</v>
      </c>
      <c r="HS88" s="20">
        <v>0</v>
      </c>
      <c r="HT88" s="20">
        <v>0</v>
      </c>
      <c r="HU88" s="20" t="b">
        <v>0</v>
      </c>
      <c r="HZ88"/>
    </row>
    <row r="89" ht="30" customHeight="1" spans="1:234">
      <c r="A89"/>
      <c r="B89" s="34">
        <f>10000000+INDEX(编号表!$B:$B,MATCH(D89,编号表!$A:$A,0))*10000+J89</f>
        <v>10090003</v>
      </c>
      <c r="C89" s="20" t="s">
        <v>405</v>
      </c>
      <c r="D89" s="20" t="s">
        <v>405</v>
      </c>
      <c r="E89" s="20" t="s">
        <v>350</v>
      </c>
      <c r="F89" s="39" t="s">
        <v>406</v>
      </c>
      <c r="G89" s="20" t="s">
        <v>407</v>
      </c>
      <c r="H89" s="20" t="b">
        <v>0</v>
      </c>
      <c r="I89" s="20" t="b">
        <v>0</v>
      </c>
      <c r="J89" s="20">
        <v>3</v>
      </c>
      <c r="K89" s="20" t="str">
        <f t="shared" si="7"/>
        <v>100900</v>
      </c>
      <c r="L89" s="20" t="s">
        <v>353</v>
      </c>
      <c r="M89" s="20">
        <v>10090002</v>
      </c>
      <c r="N89" s="20">
        <v>10090004</v>
      </c>
      <c r="O89" s="20" t="s">
        <v>408</v>
      </c>
      <c r="P89" s="20">
        <v>10202008</v>
      </c>
      <c r="Q89" s="20">
        <v>0</v>
      </c>
      <c r="R89" s="20">
        <v>2</v>
      </c>
      <c r="S89" s="20">
        <v>11</v>
      </c>
      <c r="T89" s="20">
        <v>10202111</v>
      </c>
      <c r="U89" s="20">
        <v>100</v>
      </c>
      <c r="V89" s="20" t="s">
        <v>370</v>
      </c>
      <c r="W89" s="20">
        <v>700</v>
      </c>
      <c r="X89" s="20">
        <v>0</v>
      </c>
      <c r="Y89" s="20" t="s">
        <v>371</v>
      </c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 t="s">
        <v>388</v>
      </c>
      <c r="BA89" s="20">
        <v>10800</v>
      </c>
      <c r="BB89" s="20" t="s">
        <v>409</v>
      </c>
      <c r="BC89" s="20" t="s">
        <v>357</v>
      </c>
      <c r="BD89" s="20">
        <v>10000</v>
      </c>
      <c r="BE89" s="20">
        <v>5000</v>
      </c>
      <c r="BF89" s="20" t="s">
        <v>361</v>
      </c>
      <c r="BG89" s="20">
        <v>0</v>
      </c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  <c r="CF89" s="20"/>
      <c r="CG89" s="20"/>
      <c r="CH89" s="20"/>
      <c r="CI89" s="20"/>
      <c r="CJ89" s="20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>
        <v>10090102</v>
      </c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0"/>
      <c r="DU89" s="20"/>
      <c r="DV89" s="20"/>
      <c r="DW89" s="20"/>
      <c r="DX89" s="20"/>
      <c r="DY89" s="20"/>
      <c r="DZ89" s="20"/>
      <c r="EA89" s="20"/>
      <c r="EB89" s="20"/>
      <c r="EC89" s="20"/>
      <c r="ED89" s="20"/>
      <c r="EE89" s="20"/>
      <c r="EF89" s="20"/>
      <c r="EG89" s="20"/>
      <c r="EH89" s="20"/>
      <c r="EI89" s="20"/>
      <c r="EJ89" s="20"/>
      <c r="EK89" s="20"/>
      <c r="EL89" s="20"/>
      <c r="EM89" s="20"/>
      <c r="EN89" s="20"/>
      <c r="EO89" s="20"/>
      <c r="EP89" s="20"/>
      <c r="EQ89" s="20"/>
      <c r="ER89" s="20"/>
      <c r="ES89" s="20"/>
      <c r="ET89" s="20"/>
      <c r="EU89" s="20"/>
      <c r="EV89" s="20"/>
      <c r="EW89" s="20"/>
      <c r="EX89"/>
      <c r="EY89"/>
      <c r="EZ89" s="20"/>
      <c r="FA89" s="20"/>
      <c r="FB89" s="20"/>
      <c r="FC89" s="20"/>
      <c r="FD89" s="20"/>
      <c r="FE89" s="20"/>
      <c r="FF89" s="20"/>
      <c r="FG89" s="20"/>
      <c r="FH89" s="20"/>
      <c r="FI89" s="20"/>
      <c r="FJ89" s="20"/>
      <c r="FK89" s="20"/>
      <c r="FL89" s="20"/>
      <c r="FM89" s="20"/>
      <c r="FN89" s="20"/>
      <c r="FO89" s="20"/>
      <c r="FP89" s="20"/>
      <c r="FQ89" s="20"/>
      <c r="FR89" s="20"/>
      <c r="FS89" s="20"/>
      <c r="FT89" s="20"/>
      <c r="FU89" s="20"/>
      <c r="FV89" s="20"/>
      <c r="FW89" s="20"/>
      <c r="FX89" s="20"/>
      <c r="FY89" s="20"/>
      <c r="FZ89" s="20"/>
      <c r="GA89" s="20"/>
      <c r="GB89" s="20"/>
      <c r="GC89" s="20"/>
      <c r="GD89" s="20"/>
      <c r="GE89" s="20"/>
      <c r="GF89" s="20"/>
      <c r="GG89" s="20"/>
      <c r="GH89" s="20"/>
      <c r="GI89" s="20"/>
      <c r="GJ89" s="20"/>
      <c r="GK89" s="20"/>
      <c r="GL89" s="20"/>
      <c r="GM89" s="20"/>
      <c r="GN89" s="20"/>
      <c r="GO89" s="20"/>
      <c r="GP89" s="20"/>
      <c r="GQ89" s="20"/>
      <c r="GR89" s="20"/>
      <c r="GS89" s="20"/>
      <c r="GT89" s="20"/>
      <c r="GU89" s="20"/>
      <c r="GV89" s="20"/>
      <c r="GW89"/>
      <c r="GX89"/>
      <c r="GY89" s="20">
        <v>200</v>
      </c>
      <c r="GZ89" s="20">
        <v>400</v>
      </c>
      <c r="HA89" s="20" t="s">
        <v>390</v>
      </c>
      <c r="HB89" s="20">
        <v>0</v>
      </c>
      <c r="HC89" s="20">
        <v>30035</v>
      </c>
      <c r="HD89" s="20" t="s">
        <v>373</v>
      </c>
      <c r="HE89" s="20" t="b">
        <v>1</v>
      </c>
      <c r="HF89" s="20">
        <v>2800</v>
      </c>
      <c r="HG89" s="20" t="b">
        <v>0</v>
      </c>
      <c r="HH89" s="20">
        <v>0</v>
      </c>
      <c r="HI89" s="20">
        <v>0</v>
      </c>
      <c r="HJ89" s="20">
        <v>0</v>
      </c>
      <c r="HK89" s="20">
        <v>0</v>
      </c>
      <c r="HL89" s="20" t="b">
        <v>0</v>
      </c>
      <c r="HM89" s="20">
        <v>0</v>
      </c>
      <c r="HN89" s="20">
        <v>10001</v>
      </c>
      <c r="HO89" s="20" t="s">
        <v>374</v>
      </c>
      <c r="HP89" s="20" t="s">
        <v>363</v>
      </c>
      <c r="HQ89" s="20">
        <v>0</v>
      </c>
      <c r="HR89" s="20">
        <v>0</v>
      </c>
      <c r="HS89" s="20">
        <v>0</v>
      </c>
      <c r="HT89" s="20">
        <v>0</v>
      </c>
      <c r="HU89" s="20" t="b">
        <v>0</v>
      </c>
      <c r="HZ89"/>
    </row>
    <row r="90" ht="30" customHeight="1" spans="1:234">
      <c r="A90"/>
      <c r="B90" s="34">
        <f>10000000+INDEX(编号表!$B:$B,MATCH(D90,编号表!$A:$A,0))*10000+J90</f>
        <v>10090004</v>
      </c>
      <c r="C90" s="20" t="s">
        <v>405</v>
      </c>
      <c r="D90" s="20" t="s">
        <v>405</v>
      </c>
      <c r="E90" s="20" t="s">
        <v>350</v>
      </c>
      <c r="F90" s="39" t="s">
        <v>406</v>
      </c>
      <c r="G90" s="20" t="s">
        <v>407</v>
      </c>
      <c r="H90" s="20" t="b">
        <v>0</v>
      </c>
      <c r="I90" s="20" t="b">
        <v>0</v>
      </c>
      <c r="J90" s="20">
        <v>4</v>
      </c>
      <c r="K90" s="20" t="str">
        <f t="shared" si="7"/>
        <v>100900</v>
      </c>
      <c r="L90" s="20" t="s">
        <v>353</v>
      </c>
      <c r="M90" s="20">
        <v>10090003</v>
      </c>
      <c r="N90" s="20">
        <v>10090005</v>
      </c>
      <c r="O90" s="20" t="s">
        <v>408</v>
      </c>
      <c r="P90" s="20">
        <v>10202008</v>
      </c>
      <c r="Q90" s="20">
        <v>0</v>
      </c>
      <c r="R90" s="20">
        <v>3</v>
      </c>
      <c r="S90" s="20">
        <v>16</v>
      </c>
      <c r="T90" s="20">
        <v>10202112</v>
      </c>
      <c r="U90" s="20">
        <v>100</v>
      </c>
      <c r="V90" s="20" t="s">
        <v>370</v>
      </c>
      <c r="W90" s="20">
        <v>700</v>
      </c>
      <c r="X90" s="20">
        <v>0</v>
      </c>
      <c r="Y90" s="20" t="s">
        <v>371</v>
      </c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 t="s">
        <v>388</v>
      </c>
      <c r="BA90" s="20">
        <v>11200</v>
      </c>
      <c r="BB90" s="20" t="s">
        <v>409</v>
      </c>
      <c r="BC90" s="20" t="s">
        <v>357</v>
      </c>
      <c r="BD90" s="20">
        <v>10000</v>
      </c>
      <c r="BE90" s="20">
        <v>5000</v>
      </c>
      <c r="BF90" s="20" t="s">
        <v>361</v>
      </c>
      <c r="BG90" s="20">
        <v>0</v>
      </c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  <c r="CF90" s="20"/>
      <c r="CG90" s="20"/>
      <c r="CH90" s="20"/>
      <c r="CI90" s="20"/>
      <c r="CJ90" s="20"/>
      <c r="CK90" s="20"/>
      <c r="CL90" s="20"/>
      <c r="CM90" s="20"/>
      <c r="CN90" s="20"/>
      <c r="CO90" s="20"/>
      <c r="CP90" s="20"/>
      <c r="CQ90" s="20"/>
      <c r="CR90" s="20"/>
      <c r="CS90" s="20"/>
      <c r="CT90" s="20"/>
      <c r="CU90" s="20"/>
      <c r="CV90" s="20"/>
      <c r="CW90" s="20"/>
      <c r="CX90" s="20">
        <v>10090103</v>
      </c>
      <c r="DA90" s="20"/>
      <c r="DB90" s="20"/>
      <c r="DC90" s="20"/>
      <c r="DD90" s="20"/>
      <c r="DE90" s="20"/>
      <c r="DF90" s="20"/>
      <c r="DG90" s="20"/>
      <c r="DH90" s="20"/>
      <c r="DI90" s="20"/>
      <c r="DJ90" s="20"/>
      <c r="DK90" s="20"/>
      <c r="DL90" s="20"/>
      <c r="DM90" s="20"/>
      <c r="DN90" s="20"/>
      <c r="DO90" s="20"/>
      <c r="DP90" s="20"/>
      <c r="DQ90" s="20"/>
      <c r="DR90" s="20"/>
      <c r="DS90" s="20"/>
      <c r="DT90" s="20"/>
      <c r="DU90" s="20"/>
      <c r="DV90" s="20"/>
      <c r="DW90" s="20"/>
      <c r="DX90" s="20"/>
      <c r="DY90" s="20"/>
      <c r="DZ90" s="20"/>
      <c r="EA90" s="20"/>
      <c r="EB90" s="20"/>
      <c r="EC90" s="20"/>
      <c r="ED90" s="20"/>
      <c r="EE90" s="20"/>
      <c r="EF90" s="20"/>
      <c r="EG90" s="20"/>
      <c r="EH90" s="20"/>
      <c r="EI90" s="20"/>
      <c r="EJ90" s="20"/>
      <c r="EK90" s="20"/>
      <c r="EL90" s="20"/>
      <c r="EM90" s="20"/>
      <c r="EN90" s="20"/>
      <c r="EO90" s="20"/>
      <c r="EP90" s="20"/>
      <c r="EQ90" s="20"/>
      <c r="ER90" s="20"/>
      <c r="ES90" s="20"/>
      <c r="ET90" s="20"/>
      <c r="EU90" s="20"/>
      <c r="EV90" s="20"/>
      <c r="EW90" s="20"/>
      <c r="EX90"/>
      <c r="EY90"/>
      <c r="EZ90" s="20"/>
      <c r="FA90" s="20"/>
      <c r="FB90" s="20"/>
      <c r="FC90" s="20"/>
      <c r="FD90" s="20"/>
      <c r="FE90" s="20"/>
      <c r="FF90" s="20"/>
      <c r="FG90" s="20"/>
      <c r="FH90" s="20"/>
      <c r="FI90" s="20"/>
      <c r="FJ90" s="20"/>
      <c r="FK90" s="20"/>
      <c r="FL90" s="20"/>
      <c r="FM90" s="20"/>
      <c r="FN90" s="20"/>
      <c r="FO90" s="20"/>
      <c r="FP90" s="20"/>
      <c r="FQ90" s="20"/>
      <c r="FR90" s="20"/>
      <c r="FS90" s="20"/>
      <c r="FT90" s="20"/>
      <c r="FU90" s="20"/>
      <c r="FV90" s="20"/>
      <c r="FW90" s="20"/>
      <c r="FX90" s="20"/>
      <c r="FY90" s="20"/>
      <c r="FZ90" s="20"/>
      <c r="GA90" s="20"/>
      <c r="GB90" s="20"/>
      <c r="GC90" s="20"/>
      <c r="GD90" s="20"/>
      <c r="GE90" s="20"/>
      <c r="GF90" s="20"/>
      <c r="GG90" s="20"/>
      <c r="GH90" s="20"/>
      <c r="GI90" s="20"/>
      <c r="GJ90" s="20"/>
      <c r="GK90" s="20"/>
      <c r="GL90" s="20"/>
      <c r="GM90" s="20"/>
      <c r="GN90" s="20"/>
      <c r="GO90" s="20"/>
      <c r="GP90" s="20"/>
      <c r="GQ90" s="20"/>
      <c r="GR90" s="20"/>
      <c r="GS90" s="20"/>
      <c r="GT90" s="20"/>
      <c r="GU90" s="20"/>
      <c r="GV90" s="20"/>
      <c r="GW90"/>
      <c r="GX90"/>
      <c r="GY90" s="20">
        <v>200</v>
      </c>
      <c r="GZ90" s="20">
        <v>400</v>
      </c>
      <c r="HA90" s="20" t="s">
        <v>390</v>
      </c>
      <c r="HB90" s="20">
        <v>0</v>
      </c>
      <c r="HC90" s="20">
        <v>30035</v>
      </c>
      <c r="HD90" s="20" t="s">
        <v>373</v>
      </c>
      <c r="HE90" s="20" t="b">
        <v>1</v>
      </c>
      <c r="HF90" s="20">
        <v>2800</v>
      </c>
      <c r="HG90" s="20" t="b">
        <v>0</v>
      </c>
      <c r="HH90" s="20">
        <v>0</v>
      </c>
      <c r="HI90" s="20">
        <v>0</v>
      </c>
      <c r="HJ90" s="20">
        <v>0</v>
      </c>
      <c r="HK90" s="20">
        <v>0</v>
      </c>
      <c r="HL90" s="20" t="b">
        <v>0</v>
      </c>
      <c r="HM90" s="20">
        <v>0</v>
      </c>
      <c r="HN90" s="20">
        <v>10001</v>
      </c>
      <c r="HO90" s="20" t="s">
        <v>374</v>
      </c>
      <c r="HP90" s="20" t="s">
        <v>363</v>
      </c>
      <c r="HQ90" s="20">
        <v>0</v>
      </c>
      <c r="HR90" s="20">
        <v>0</v>
      </c>
      <c r="HS90" s="20">
        <v>0</v>
      </c>
      <c r="HT90" s="20">
        <v>0</v>
      </c>
      <c r="HU90" s="20" t="b">
        <v>0</v>
      </c>
      <c r="HZ90"/>
    </row>
    <row r="91" ht="30" customHeight="1" spans="1:234">
      <c r="A91"/>
      <c r="B91" s="34">
        <f>10000000+INDEX(编号表!$B:$B,MATCH(D91,编号表!$A:$A,0))*10000+J91</f>
        <v>10090005</v>
      </c>
      <c r="C91" s="20" t="s">
        <v>405</v>
      </c>
      <c r="D91" s="20" t="s">
        <v>405</v>
      </c>
      <c r="E91" s="20" t="s">
        <v>350</v>
      </c>
      <c r="F91" s="39" t="s">
        <v>406</v>
      </c>
      <c r="G91" s="20" t="s">
        <v>407</v>
      </c>
      <c r="H91" s="20" t="b">
        <v>0</v>
      </c>
      <c r="I91" s="20" t="b">
        <v>0</v>
      </c>
      <c r="J91" s="20">
        <v>5</v>
      </c>
      <c r="K91" s="20" t="str">
        <f t="shared" si="7"/>
        <v>100900</v>
      </c>
      <c r="L91" s="20" t="s">
        <v>353</v>
      </c>
      <c r="M91" s="20">
        <v>10090004</v>
      </c>
      <c r="N91" s="20">
        <v>10090006</v>
      </c>
      <c r="O91" s="20" t="s">
        <v>408</v>
      </c>
      <c r="P91" s="20">
        <v>10202008</v>
      </c>
      <c r="Q91" s="20">
        <v>0</v>
      </c>
      <c r="R91" s="20">
        <v>3</v>
      </c>
      <c r="S91" s="20">
        <v>25</v>
      </c>
      <c r="T91" s="20">
        <v>10202113</v>
      </c>
      <c r="U91" s="20">
        <v>100</v>
      </c>
      <c r="V91" s="20" t="s">
        <v>370</v>
      </c>
      <c r="W91" s="20">
        <v>700</v>
      </c>
      <c r="X91" s="20">
        <v>0</v>
      </c>
      <c r="Y91" s="20" t="s">
        <v>371</v>
      </c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 t="s">
        <v>388</v>
      </c>
      <c r="BA91" s="20">
        <v>11300</v>
      </c>
      <c r="BB91" s="20" t="s">
        <v>409</v>
      </c>
      <c r="BC91" s="20" t="s">
        <v>357</v>
      </c>
      <c r="BD91" s="20">
        <v>10000</v>
      </c>
      <c r="BE91" s="20">
        <v>5000</v>
      </c>
      <c r="BF91" s="20" t="s">
        <v>361</v>
      </c>
      <c r="BG91" s="20">
        <v>0</v>
      </c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  <c r="CF91" s="20"/>
      <c r="CG91" s="20"/>
      <c r="CH91" s="20"/>
      <c r="CI91" s="20"/>
      <c r="CJ91" s="20"/>
      <c r="CK91" s="20"/>
      <c r="CL91" s="20"/>
      <c r="CM91" s="20"/>
      <c r="CN91" s="20"/>
      <c r="CO91" s="20"/>
      <c r="CP91" s="20"/>
      <c r="CQ91" s="20"/>
      <c r="CR91" s="20"/>
      <c r="CS91" s="20"/>
      <c r="CT91" s="20"/>
      <c r="CU91" s="20"/>
      <c r="CV91" s="20"/>
      <c r="CW91" s="20"/>
      <c r="CX91" s="20">
        <v>10090104</v>
      </c>
      <c r="DA91" s="20"/>
      <c r="DB91" s="20"/>
      <c r="DC91" s="20"/>
      <c r="DD91" s="20"/>
      <c r="DE91" s="20"/>
      <c r="DF91" s="20"/>
      <c r="DG91" s="20"/>
      <c r="DH91" s="20"/>
      <c r="DI91" s="20"/>
      <c r="DJ91" s="20"/>
      <c r="DK91" s="20"/>
      <c r="DL91" s="20"/>
      <c r="DM91" s="20"/>
      <c r="DN91" s="20"/>
      <c r="DO91" s="20"/>
      <c r="DP91" s="20"/>
      <c r="DQ91" s="20"/>
      <c r="DR91" s="20"/>
      <c r="DS91" s="20"/>
      <c r="DT91" s="20"/>
      <c r="DU91" s="20"/>
      <c r="DV91" s="20"/>
      <c r="DW91" s="20"/>
      <c r="DX91" s="20"/>
      <c r="DY91" s="20"/>
      <c r="DZ91" s="20"/>
      <c r="EA91" s="20"/>
      <c r="EB91" s="20"/>
      <c r="EC91" s="20"/>
      <c r="ED91" s="20"/>
      <c r="EE91" s="20"/>
      <c r="EF91" s="20"/>
      <c r="EG91" s="20"/>
      <c r="EH91" s="20"/>
      <c r="EI91" s="20"/>
      <c r="EJ91" s="20"/>
      <c r="EK91" s="20"/>
      <c r="EL91" s="20"/>
      <c r="EM91" s="20"/>
      <c r="EN91" s="20"/>
      <c r="EO91" s="20"/>
      <c r="EP91" s="20"/>
      <c r="EQ91" s="20"/>
      <c r="ER91" s="20"/>
      <c r="ES91" s="20"/>
      <c r="ET91" s="20"/>
      <c r="EU91" s="20"/>
      <c r="EV91" s="20"/>
      <c r="EW91" s="20"/>
      <c r="EX91"/>
      <c r="EY91"/>
      <c r="EZ91" s="20"/>
      <c r="FA91" s="20"/>
      <c r="FB91" s="20"/>
      <c r="FC91" s="20"/>
      <c r="FD91" s="20"/>
      <c r="FE91" s="20"/>
      <c r="FF91" s="20"/>
      <c r="FG91" s="20"/>
      <c r="FH91" s="20"/>
      <c r="FI91" s="20"/>
      <c r="FJ91" s="20"/>
      <c r="FK91" s="20"/>
      <c r="FL91" s="20"/>
      <c r="FM91" s="20"/>
      <c r="FN91" s="20"/>
      <c r="FO91" s="20"/>
      <c r="FP91" s="20"/>
      <c r="FQ91" s="20"/>
      <c r="FR91" s="20"/>
      <c r="FS91" s="20"/>
      <c r="FT91" s="20"/>
      <c r="FU91" s="20"/>
      <c r="FV91" s="20"/>
      <c r="FW91" s="20"/>
      <c r="FX91" s="20"/>
      <c r="FY91" s="20"/>
      <c r="FZ91" s="20"/>
      <c r="GA91" s="20"/>
      <c r="GB91" s="20"/>
      <c r="GC91" s="20"/>
      <c r="GD91" s="20"/>
      <c r="GE91" s="20"/>
      <c r="GF91" s="20"/>
      <c r="GG91" s="20"/>
      <c r="GH91" s="20"/>
      <c r="GI91" s="20"/>
      <c r="GJ91" s="20"/>
      <c r="GK91" s="20"/>
      <c r="GL91" s="20"/>
      <c r="GM91" s="20"/>
      <c r="GN91" s="20"/>
      <c r="GO91" s="20"/>
      <c r="GP91" s="20"/>
      <c r="GQ91" s="20"/>
      <c r="GR91" s="20"/>
      <c r="GS91" s="20"/>
      <c r="GT91" s="20"/>
      <c r="GU91" s="20"/>
      <c r="GV91" s="20"/>
      <c r="GW91"/>
      <c r="GX91"/>
      <c r="GY91" s="20">
        <v>200</v>
      </c>
      <c r="GZ91" s="20">
        <v>400</v>
      </c>
      <c r="HA91" s="20" t="s">
        <v>390</v>
      </c>
      <c r="HB91" s="20">
        <v>0</v>
      </c>
      <c r="HC91" s="20">
        <v>30035</v>
      </c>
      <c r="HD91" s="20" t="s">
        <v>373</v>
      </c>
      <c r="HE91" s="20" t="b">
        <v>1</v>
      </c>
      <c r="HF91" s="20">
        <v>2800</v>
      </c>
      <c r="HG91" s="20" t="b">
        <v>0</v>
      </c>
      <c r="HH91" s="20">
        <v>0</v>
      </c>
      <c r="HI91" s="20">
        <v>0</v>
      </c>
      <c r="HJ91" s="20">
        <v>0</v>
      </c>
      <c r="HK91" s="20">
        <v>0</v>
      </c>
      <c r="HL91" s="20" t="b">
        <v>0</v>
      </c>
      <c r="HM91" s="20">
        <v>0</v>
      </c>
      <c r="HN91" s="20">
        <v>10001</v>
      </c>
      <c r="HO91" s="20" t="s">
        <v>374</v>
      </c>
      <c r="HP91" s="20" t="s">
        <v>363</v>
      </c>
      <c r="HQ91" s="20">
        <v>0</v>
      </c>
      <c r="HR91" s="20">
        <v>0</v>
      </c>
      <c r="HS91" s="20">
        <v>0</v>
      </c>
      <c r="HT91" s="20">
        <v>0</v>
      </c>
      <c r="HU91" s="20" t="b">
        <v>0</v>
      </c>
      <c r="HZ91"/>
    </row>
    <row r="92" ht="30" customHeight="1" spans="1:234">
      <c r="A92"/>
      <c r="B92" s="34">
        <f>10000000+INDEX(编号表!$B:$B,MATCH(D92,编号表!$A:$A,0))*10000+J92</f>
        <v>10090006</v>
      </c>
      <c r="C92" s="20" t="s">
        <v>405</v>
      </c>
      <c r="D92" s="20" t="s">
        <v>405</v>
      </c>
      <c r="E92" s="20" t="s">
        <v>350</v>
      </c>
      <c r="F92" s="39" t="s">
        <v>406</v>
      </c>
      <c r="G92" s="20" t="s">
        <v>407</v>
      </c>
      <c r="H92" s="20" t="b">
        <v>0</v>
      </c>
      <c r="I92" s="20" t="b">
        <v>0</v>
      </c>
      <c r="J92" s="20">
        <v>6</v>
      </c>
      <c r="K92" s="20" t="str">
        <f t="shared" si="7"/>
        <v>100900</v>
      </c>
      <c r="L92" s="20" t="s">
        <v>353</v>
      </c>
      <c r="M92" s="20">
        <v>10090005</v>
      </c>
      <c r="N92" s="20">
        <v>10090007</v>
      </c>
      <c r="O92" s="20" t="s">
        <v>408</v>
      </c>
      <c r="P92" s="20">
        <v>10202008</v>
      </c>
      <c r="Q92" s="20">
        <v>0</v>
      </c>
      <c r="R92" s="20">
        <v>3</v>
      </c>
      <c r="S92" s="20">
        <v>30</v>
      </c>
      <c r="T92" s="20">
        <v>10203114</v>
      </c>
      <c r="U92" s="20">
        <v>100</v>
      </c>
      <c r="V92" s="20" t="s">
        <v>370</v>
      </c>
      <c r="W92" s="20">
        <v>700</v>
      </c>
      <c r="X92" s="20">
        <v>0</v>
      </c>
      <c r="Y92" s="20" t="s">
        <v>371</v>
      </c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 t="s">
        <v>388</v>
      </c>
      <c r="BA92" s="20">
        <v>11600</v>
      </c>
      <c r="BB92" s="20" t="s">
        <v>409</v>
      </c>
      <c r="BC92" s="20" t="s">
        <v>357</v>
      </c>
      <c r="BD92" s="20">
        <v>10000</v>
      </c>
      <c r="BE92" s="20">
        <v>5000</v>
      </c>
      <c r="BF92" s="20" t="s">
        <v>361</v>
      </c>
      <c r="BG92" s="20">
        <v>0</v>
      </c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  <c r="CF92" s="20"/>
      <c r="CG92" s="20"/>
      <c r="CH92" s="20"/>
      <c r="CI92" s="20"/>
      <c r="CJ92" s="20"/>
      <c r="CK92" s="20"/>
      <c r="CL92" s="20"/>
      <c r="CM92" s="20"/>
      <c r="CN92" s="20"/>
      <c r="CO92" s="20"/>
      <c r="CP92" s="20"/>
      <c r="CQ92" s="20"/>
      <c r="CR92" s="20"/>
      <c r="CS92" s="20"/>
      <c r="CT92" s="20"/>
      <c r="CU92" s="20"/>
      <c r="CV92" s="20"/>
      <c r="CW92" s="20"/>
      <c r="CX92" s="20">
        <v>10090105</v>
      </c>
      <c r="DA92" s="20"/>
      <c r="DB92" s="20"/>
      <c r="DC92" s="20"/>
      <c r="DD92" s="20"/>
      <c r="DE92" s="20"/>
      <c r="DF92" s="20"/>
      <c r="DG92" s="20"/>
      <c r="DH92" s="20"/>
      <c r="DI92" s="20"/>
      <c r="DJ92" s="20"/>
      <c r="DK92" s="20"/>
      <c r="DL92" s="20"/>
      <c r="DM92" s="20"/>
      <c r="DN92" s="20"/>
      <c r="DO92" s="20"/>
      <c r="DP92" s="20"/>
      <c r="DQ92" s="20"/>
      <c r="DR92" s="20"/>
      <c r="DS92" s="20"/>
      <c r="DT92" s="20"/>
      <c r="DU92" s="20"/>
      <c r="DV92" s="20"/>
      <c r="DW92" s="20"/>
      <c r="DX92" s="20"/>
      <c r="DY92" s="20"/>
      <c r="DZ92" s="20"/>
      <c r="EA92" s="20"/>
      <c r="EB92" s="20"/>
      <c r="EC92" s="20"/>
      <c r="ED92" s="20"/>
      <c r="EE92" s="20"/>
      <c r="EF92" s="20"/>
      <c r="EG92" s="20"/>
      <c r="EH92" s="20"/>
      <c r="EI92" s="20"/>
      <c r="EJ92" s="20"/>
      <c r="EK92" s="20"/>
      <c r="EL92" s="20"/>
      <c r="EM92" s="20"/>
      <c r="EN92" s="20"/>
      <c r="EO92" s="20"/>
      <c r="EP92" s="20"/>
      <c r="EQ92" s="20"/>
      <c r="ER92" s="20"/>
      <c r="ES92" s="20"/>
      <c r="ET92" s="20"/>
      <c r="EU92" s="20"/>
      <c r="EV92" s="20"/>
      <c r="EW92" s="20"/>
      <c r="EX92"/>
      <c r="EY92"/>
      <c r="EZ92" s="20"/>
      <c r="FA92" s="20"/>
      <c r="FB92" s="20"/>
      <c r="FC92" s="20"/>
      <c r="FD92" s="20"/>
      <c r="FE92" s="20"/>
      <c r="FF92" s="20"/>
      <c r="FG92" s="20"/>
      <c r="FH92" s="20"/>
      <c r="FI92" s="20"/>
      <c r="FJ92" s="20"/>
      <c r="FK92" s="20"/>
      <c r="FL92" s="20"/>
      <c r="FM92" s="20"/>
      <c r="FN92" s="20"/>
      <c r="FO92" s="20"/>
      <c r="FP92" s="20"/>
      <c r="FQ92" s="20"/>
      <c r="FR92" s="20"/>
      <c r="FS92" s="20"/>
      <c r="FT92" s="20"/>
      <c r="FU92" s="20"/>
      <c r="FV92" s="20"/>
      <c r="FW92" s="20"/>
      <c r="FX92" s="20"/>
      <c r="FY92" s="20"/>
      <c r="FZ92" s="20"/>
      <c r="GA92" s="20"/>
      <c r="GB92" s="20"/>
      <c r="GC92" s="20"/>
      <c r="GD92" s="20"/>
      <c r="GE92" s="20"/>
      <c r="GF92" s="20"/>
      <c r="GG92" s="20"/>
      <c r="GH92" s="20"/>
      <c r="GI92" s="20"/>
      <c r="GJ92" s="20"/>
      <c r="GK92" s="20"/>
      <c r="GL92" s="20"/>
      <c r="GM92" s="20"/>
      <c r="GN92" s="20"/>
      <c r="GO92" s="20"/>
      <c r="GP92" s="20"/>
      <c r="GQ92" s="20"/>
      <c r="GR92" s="20"/>
      <c r="GS92" s="20"/>
      <c r="GT92" s="20"/>
      <c r="GU92" s="20"/>
      <c r="GV92" s="20"/>
      <c r="GW92"/>
      <c r="GX92"/>
      <c r="GY92" s="20">
        <v>200</v>
      </c>
      <c r="GZ92" s="20">
        <v>400</v>
      </c>
      <c r="HA92" s="20" t="s">
        <v>390</v>
      </c>
      <c r="HB92" s="20">
        <v>0</v>
      </c>
      <c r="HC92" s="20">
        <v>30035</v>
      </c>
      <c r="HD92" s="20" t="s">
        <v>373</v>
      </c>
      <c r="HE92" s="20" t="b">
        <v>1</v>
      </c>
      <c r="HF92" s="20">
        <v>2800</v>
      </c>
      <c r="HG92" s="20" t="b">
        <v>0</v>
      </c>
      <c r="HH92" s="20">
        <v>0</v>
      </c>
      <c r="HI92" s="20">
        <v>0</v>
      </c>
      <c r="HJ92" s="20">
        <v>0</v>
      </c>
      <c r="HK92" s="20">
        <v>0</v>
      </c>
      <c r="HL92" s="20" t="b">
        <v>0</v>
      </c>
      <c r="HM92" s="20">
        <v>0</v>
      </c>
      <c r="HN92" s="20">
        <v>10001</v>
      </c>
      <c r="HO92" s="20" t="s">
        <v>374</v>
      </c>
      <c r="HP92" s="20" t="s">
        <v>363</v>
      </c>
      <c r="HQ92" s="20">
        <v>0</v>
      </c>
      <c r="HR92" s="20">
        <v>0</v>
      </c>
      <c r="HS92" s="20">
        <v>0</v>
      </c>
      <c r="HT92" s="20">
        <v>0</v>
      </c>
      <c r="HU92" s="20" t="b">
        <v>0</v>
      </c>
      <c r="HZ92"/>
    </row>
    <row r="93" ht="30" customHeight="1" spans="1:234">
      <c r="A93"/>
      <c r="B93" s="34">
        <f>10000000+INDEX(编号表!$B:$B,MATCH(D93,编号表!$A:$A,0))*10000+J93</f>
        <v>10090007</v>
      </c>
      <c r="C93" s="20" t="s">
        <v>405</v>
      </c>
      <c r="D93" s="20" t="s">
        <v>405</v>
      </c>
      <c r="E93" s="20" t="s">
        <v>350</v>
      </c>
      <c r="F93" s="39" t="s">
        <v>406</v>
      </c>
      <c r="G93" s="20" t="s">
        <v>407</v>
      </c>
      <c r="H93" s="20" t="b">
        <v>0</v>
      </c>
      <c r="I93" s="20" t="b">
        <v>0</v>
      </c>
      <c r="J93" s="20">
        <v>7</v>
      </c>
      <c r="K93" s="20" t="str">
        <f t="shared" si="7"/>
        <v>100900</v>
      </c>
      <c r="L93" s="20" t="s">
        <v>353</v>
      </c>
      <c r="M93" s="20">
        <v>10090006</v>
      </c>
      <c r="N93" s="20">
        <v>10090008</v>
      </c>
      <c r="O93" s="20" t="s">
        <v>408</v>
      </c>
      <c r="P93" s="20">
        <v>10202008</v>
      </c>
      <c r="Q93" s="20">
        <v>0</v>
      </c>
      <c r="R93" s="20">
        <v>3</v>
      </c>
      <c r="S93" s="20">
        <v>35</v>
      </c>
      <c r="T93" s="20">
        <v>10203115</v>
      </c>
      <c r="U93" s="20">
        <v>100</v>
      </c>
      <c r="V93" s="20" t="s">
        <v>370</v>
      </c>
      <c r="W93" s="20">
        <v>700</v>
      </c>
      <c r="X93" s="20">
        <v>0</v>
      </c>
      <c r="Y93" s="20" t="s">
        <v>371</v>
      </c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 t="s">
        <v>388</v>
      </c>
      <c r="BA93" s="20">
        <v>11700</v>
      </c>
      <c r="BB93" s="20" t="s">
        <v>409</v>
      </c>
      <c r="BC93" s="20" t="s">
        <v>357</v>
      </c>
      <c r="BD93" s="20">
        <v>10000</v>
      </c>
      <c r="BE93" s="20">
        <v>5000</v>
      </c>
      <c r="BF93" s="20" t="s">
        <v>361</v>
      </c>
      <c r="BG93" s="20">
        <v>0</v>
      </c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  <c r="CF93" s="20"/>
      <c r="CG93" s="20"/>
      <c r="CH93" s="20"/>
      <c r="CI93" s="20"/>
      <c r="CJ93" s="20"/>
      <c r="CK93" s="20"/>
      <c r="CL93" s="20"/>
      <c r="CM93" s="20"/>
      <c r="CN93" s="20"/>
      <c r="CO93" s="20"/>
      <c r="CP93" s="20"/>
      <c r="CQ93" s="20"/>
      <c r="CR93" s="20"/>
      <c r="CS93" s="20"/>
      <c r="CT93" s="20"/>
      <c r="CU93" s="20"/>
      <c r="CV93" s="20"/>
      <c r="CW93" s="20"/>
      <c r="CX93" s="20">
        <v>10090106</v>
      </c>
      <c r="DA93" s="20"/>
      <c r="DB93" s="20"/>
      <c r="DC93" s="20"/>
      <c r="DD93" s="20"/>
      <c r="DE93" s="20"/>
      <c r="DF93" s="20"/>
      <c r="DG93" s="20"/>
      <c r="DH93" s="20"/>
      <c r="DI93" s="20"/>
      <c r="DJ93" s="20"/>
      <c r="DK93" s="20"/>
      <c r="DL93" s="20"/>
      <c r="DM93" s="20"/>
      <c r="DN93" s="20"/>
      <c r="DO93" s="20"/>
      <c r="DP93" s="20"/>
      <c r="DQ93" s="20"/>
      <c r="DR93" s="20"/>
      <c r="DS93" s="20"/>
      <c r="DT93" s="20"/>
      <c r="DU93" s="20"/>
      <c r="DV93" s="20"/>
      <c r="DW93" s="20"/>
      <c r="DX93" s="20"/>
      <c r="DY93" s="20"/>
      <c r="DZ93" s="20"/>
      <c r="EA93" s="20"/>
      <c r="EB93" s="20"/>
      <c r="EC93" s="20"/>
      <c r="ED93" s="20"/>
      <c r="EE93" s="20"/>
      <c r="EF93" s="20"/>
      <c r="EG93" s="20"/>
      <c r="EH93" s="20"/>
      <c r="EI93" s="20"/>
      <c r="EJ93" s="20"/>
      <c r="EK93" s="20"/>
      <c r="EL93" s="20"/>
      <c r="EM93" s="20"/>
      <c r="EN93" s="20"/>
      <c r="EO93" s="20"/>
      <c r="EP93" s="20"/>
      <c r="EQ93" s="20"/>
      <c r="ER93" s="20"/>
      <c r="ES93" s="20"/>
      <c r="ET93" s="20"/>
      <c r="EU93" s="20"/>
      <c r="EV93" s="20"/>
      <c r="EW93" s="20"/>
      <c r="EX93"/>
      <c r="EY93"/>
      <c r="EZ93" s="20"/>
      <c r="FA93" s="20"/>
      <c r="FB93" s="20"/>
      <c r="FC93" s="20"/>
      <c r="FD93" s="20"/>
      <c r="FE93" s="20"/>
      <c r="FF93" s="20"/>
      <c r="FG93" s="20"/>
      <c r="FH93" s="20"/>
      <c r="FI93" s="20"/>
      <c r="FJ93" s="20"/>
      <c r="FK93" s="20"/>
      <c r="FL93" s="20"/>
      <c r="FM93" s="20"/>
      <c r="FN93" s="20"/>
      <c r="FO93" s="20"/>
      <c r="FP93" s="20"/>
      <c r="FQ93" s="20"/>
      <c r="FR93" s="20"/>
      <c r="FS93" s="20"/>
      <c r="FT93" s="20"/>
      <c r="FU93" s="20"/>
      <c r="FV93" s="20"/>
      <c r="FW93" s="20"/>
      <c r="FX93" s="20"/>
      <c r="FY93" s="20"/>
      <c r="FZ93" s="20"/>
      <c r="GA93" s="20"/>
      <c r="GB93" s="20"/>
      <c r="GC93" s="20"/>
      <c r="GD93" s="20"/>
      <c r="GE93" s="20"/>
      <c r="GF93" s="20"/>
      <c r="GG93" s="20"/>
      <c r="GH93" s="20"/>
      <c r="GI93" s="20"/>
      <c r="GJ93" s="20"/>
      <c r="GK93" s="20"/>
      <c r="GL93" s="20"/>
      <c r="GM93" s="20"/>
      <c r="GN93" s="20"/>
      <c r="GO93" s="20"/>
      <c r="GP93" s="20"/>
      <c r="GQ93" s="20"/>
      <c r="GR93" s="20"/>
      <c r="GS93" s="20"/>
      <c r="GT93" s="20"/>
      <c r="GU93" s="20"/>
      <c r="GV93" s="20"/>
      <c r="GW93"/>
      <c r="GX93"/>
      <c r="GY93" s="20">
        <v>200</v>
      </c>
      <c r="GZ93" s="20">
        <v>400</v>
      </c>
      <c r="HA93" s="20" t="s">
        <v>390</v>
      </c>
      <c r="HB93" s="20">
        <v>0</v>
      </c>
      <c r="HC93" s="20">
        <v>30035</v>
      </c>
      <c r="HD93" s="20" t="s">
        <v>373</v>
      </c>
      <c r="HE93" s="20" t="b">
        <v>1</v>
      </c>
      <c r="HF93" s="20">
        <v>2800</v>
      </c>
      <c r="HG93" s="20" t="b">
        <v>0</v>
      </c>
      <c r="HH93" s="20">
        <v>0</v>
      </c>
      <c r="HI93" s="20">
        <v>0</v>
      </c>
      <c r="HJ93" s="20">
        <v>0</v>
      </c>
      <c r="HK93" s="20">
        <v>0</v>
      </c>
      <c r="HL93" s="20" t="b">
        <v>0</v>
      </c>
      <c r="HM93" s="20">
        <v>0</v>
      </c>
      <c r="HN93" s="20">
        <v>10001</v>
      </c>
      <c r="HO93" s="20" t="s">
        <v>374</v>
      </c>
      <c r="HP93" s="20" t="s">
        <v>363</v>
      </c>
      <c r="HQ93" s="20">
        <v>0</v>
      </c>
      <c r="HR93" s="20">
        <v>0</v>
      </c>
      <c r="HS93" s="20">
        <v>0</v>
      </c>
      <c r="HT93" s="20">
        <v>0</v>
      </c>
      <c r="HU93" s="20" t="b">
        <v>0</v>
      </c>
      <c r="HZ93"/>
    </row>
    <row r="94" ht="30" customHeight="1" spans="1:234">
      <c r="A94"/>
      <c r="B94" s="34">
        <f>10000000+INDEX(编号表!$B:$B,MATCH(D94,编号表!$A:$A,0))*10000+J94</f>
        <v>10090008</v>
      </c>
      <c r="C94" s="20" t="s">
        <v>405</v>
      </c>
      <c r="D94" s="20" t="s">
        <v>405</v>
      </c>
      <c r="E94" s="20" t="s">
        <v>350</v>
      </c>
      <c r="F94" s="39" t="s">
        <v>406</v>
      </c>
      <c r="G94" s="20" t="s">
        <v>407</v>
      </c>
      <c r="H94" s="20" t="b">
        <v>0</v>
      </c>
      <c r="I94" s="20" t="b">
        <v>0</v>
      </c>
      <c r="J94" s="20">
        <v>8</v>
      </c>
      <c r="K94" s="20" t="str">
        <f t="shared" si="7"/>
        <v>100900</v>
      </c>
      <c r="L94" s="20" t="s">
        <v>353</v>
      </c>
      <c r="M94" s="20">
        <v>10090007</v>
      </c>
      <c r="N94" s="20">
        <v>10090009</v>
      </c>
      <c r="O94" s="20" t="s">
        <v>408</v>
      </c>
      <c r="P94" s="20">
        <v>10202008</v>
      </c>
      <c r="Q94" s="20">
        <v>0</v>
      </c>
      <c r="R94" s="20">
        <v>3</v>
      </c>
      <c r="S94" s="20">
        <v>35</v>
      </c>
      <c r="T94" s="20">
        <v>10203116</v>
      </c>
      <c r="U94" s="20">
        <v>100</v>
      </c>
      <c r="V94" s="20" t="s">
        <v>370</v>
      </c>
      <c r="W94" s="20">
        <v>700</v>
      </c>
      <c r="X94" s="20">
        <v>0</v>
      </c>
      <c r="Y94" s="20" t="s">
        <v>371</v>
      </c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 t="s">
        <v>388</v>
      </c>
      <c r="BA94" s="20">
        <v>11800</v>
      </c>
      <c r="BB94" s="20" t="s">
        <v>409</v>
      </c>
      <c r="BC94" s="20" t="s">
        <v>357</v>
      </c>
      <c r="BD94" s="20">
        <v>10000</v>
      </c>
      <c r="BE94" s="20">
        <v>5000</v>
      </c>
      <c r="BF94" s="20" t="s">
        <v>361</v>
      </c>
      <c r="BG94" s="20">
        <v>0</v>
      </c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  <c r="CF94" s="20"/>
      <c r="CG94" s="20"/>
      <c r="CH94" s="20"/>
      <c r="CI94" s="20"/>
      <c r="CJ94" s="20"/>
      <c r="CK94" s="20"/>
      <c r="CL94" s="20"/>
      <c r="CM94" s="20"/>
      <c r="CN94" s="20"/>
      <c r="CO94" s="20"/>
      <c r="CP94" s="20"/>
      <c r="CQ94" s="20"/>
      <c r="CR94" s="20"/>
      <c r="CS94" s="20"/>
      <c r="CT94" s="20"/>
      <c r="CU94" s="20"/>
      <c r="CV94" s="20"/>
      <c r="CW94" s="20"/>
      <c r="CX94" s="20">
        <v>10090107</v>
      </c>
      <c r="DA94" s="20"/>
      <c r="DB94" s="20"/>
      <c r="DC94" s="20"/>
      <c r="DD94" s="20"/>
      <c r="DE94" s="20"/>
      <c r="DF94" s="20"/>
      <c r="DG94" s="20"/>
      <c r="DH94" s="20"/>
      <c r="DI94" s="20"/>
      <c r="DJ94" s="20"/>
      <c r="DK94" s="20"/>
      <c r="DL94" s="20"/>
      <c r="DM94" s="20"/>
      <c r="DN94" s="20"/>
      <c r="DO94" s="20"/>
      <c r="DP94" s="20"/>
      <c r="DQ94" s="20"/>
      <c r="DR94" s="20"/>
      <c r="DS94" s="20"/>
      <c r="DT94" s="20"/>
      <c r="DU94" s="20"/>
      <c r="DV94" s="20"/>
      <c r="DW94" s="20"/>
      <c r="DX94" s="20"/>
      <c r="DY94" s="20"/>
      <c r="DZ94" s="20"/>
      <c r="EA94" s="20"/>
      <c r="EB94" s="20"/>
      <c r="EC94" s="20"/>
      <c r="ED94" s="20"/>
      <c r="EE94" s="20"/>
      <c r="EF94" s="20"/>
      <c r="EG94" s="20"/>
      <c r="EH94" s="20"/>
      <c r="EI94" s="20"/>
      <c r="EJ94" s="20"/>
      <c r="EK94" s="20"/>
      <c r="EL94" s="20"/>
      <c r="EM94" s="20"/>
      <c r="EN94" s="20"/>
      <c r="EO94" s="20"/>
      <c r="EP94" s="20"/>
      <c r="EQ94" s="20"/>
      <c r="ER94" s="20"/>
      <c r="ES94" s="20"/>
      <c r="ET94" s="20"/>
      <c r="EU94" s="20"/>
      <c r="EV94" s="20"/>
      <c r="EW94" s="20"/>
      <c r="EX94"/>
      <c r="EY94"/>
      <c r="EZ94" s="20"/>
      <c r="FA94" s="20"/>
      <c r="FB94" s="20"/>
      <c r="FC94" s="20"/>
      <c r="FD94" s="20"/>
      <c r="FE94" s="20"/>
      <c r="FF94" s="20"/>
      <c r="FG94" s="20"/>
      <c r="FH94" s="20"/>
      <c r="FI94" s="20"/>
      <c r="FJ94" s="20"/>
      <c r="FK94" s="20"/>
      <c r="FL94" s="20"/>
      <c r="FM94" s="20"/>
      <c r="FN94" s="20"/>
      <c r="FO94" s="20"/>
      <c r="FP94" s="20"/>
      <c r="FQ94" s="20"/>
      <c r="FR94" s="20"/>
      <c r="FS94" s="20"/>
      <c r="FT94" s="20"/>
      <c r="FU94" s="20"/>
      <c r="FV94" s="20"/>
      <c r="FW94" s="20"/>
      <c r="FX94" s="20"/>
      <c r="FY94" s="20"/>
      <c r="FZ94" s="20"/>
      <c r="GA94" s="20"/>
      <c r="GB94" s="20"/>
      <c r="GC94" s="20"/>
      <c r="GD94" s="20"/>
      <c r="GE94" s="20"/>
      <c r="GF94" s="20"/>
      <c r="GG94" s="20"/>
      <c r="GH94" s="20"/>
      <c r="GI94" s="20"/>
      <c r="GJ94" s="20"/>
      <c r="GK94" s="20"/>
      <c r="GL94" s="20"/>
      <c r="GM94" s="20"/>
      <c r="GN94" s="20"/>
      <c r="GO94" s="20"/>
      <c r="GP94" s="20"/>
      <c r="GQ94" s="20"/>
      <c r="GR94" s="20"/>
      <c r="GS94" s="20"/>
      <c r="GT94" s="20"/>
      <c r="GU94" s="20"/>
      <c r="GV94" s="20"/>
      <c r="GW94"/>
      <c r="GX94"/>
      <c r="GY94" s="20">
        <v>200</v>
      </c>
      <c r="GZ94" s="20">
        <v>400</v>
      </c>
      <c r="HA94" s="20" t="s">
        <v>390</v>
      </c>
      <c r="HB94" s="20">
        <v>0</v>
      </c>
      <c r="HC94" s="20">
        <v>30035</v>
      </c>
      <c r="HD94" s="20" t="s">
        <v>373</v>
      </c>
      <c r="HE94" s="20" t="b">
        <v>1</v>
      </c>
      <c r="HF94" s="20">
        <v>2800</v>
      </c>
      <c r="HG94" s="20" t="b">
        <v>0</v>
      </c>
      <c r="HH94" s="20">
        <v>0</v>
      </c>
      <c r="HI94" s="20">
        <v>0</v>
      </c>
      <c r="HJ94" s="20">
        <v>0</v>
      </c>
      <c r="HK94" s="20">
        <v>0</v>
      </c>
      <c r="HL94" s="20" t="b">
        <v>0</v>
      </c>
      <c r="HM94" s="20">
        <v>0</v>
      </c>
      <c r="HN94" s="20">
        <v>10001</v>
      </c>
      <c r="HO94" s="20" t="s">
        <v>374</v>
      </c>
      <c r="HP94" s="20" t="s">
        <v>363</v>
      </c>
      <c r="HQ94" s="20">
        <v>0</v>
      </c>
      <c r="HR94" s="20">
        <v>0</v>
      </c>
      <c r="HS94" s="20">
        <v>0</v>
      </c>
      <c r="HT94" s="20">
        <v>0</v>
      </c>
      <c r="HU94" s="20" t="b">
        <v>0</v>
      </c>
      <c r="HZ94"/>
    </row>
    <row r="95" ht="30" customHeight="1" spans="1:234">
      <c r="A95"/>
      <c r="B95" s="34">
        <f>10000000+INDEX(编号表!$B:$B,MATCH(D95,编号表!$A:$A,0))*10000+J95</f>
        <v>10090009</v>
      </c>
      <c r="C95" s="20" t="s">
        <v>405</v>
      </c>
      <c r="D95" s="20" t="s">
        <v>405</v>
      </c>
      <c r="E95" s="20" t="s">
        <v>350</v>
      </c>
      <c r="F95" s="39" t="s">
        <v>406</v>
      </c>
      <c r="G95" s="20" t="s">
        <v>407</v>
      </c>
      <c r="H95" s="20" t="b">
        <v>0</v>
      </c>
      <c r="I95" s="20" t="b">
        <v>0</v>
      </c>
      <c r="J95" s="20">
        <v>9</v>
      </c>
      <c r="K95" s="20" t="str">
        <f t="shared" si="7"/>
        <v>100900</v>
      </c>
      <c r="L95" s="20" t="s">
        <v>353</v>
      </c>
      <c r="M95" s="20">
        <v>10090008</v>
      </c>
      <c r="N95" s="20">
        <v>10090010</v>
      </c>
      <c r="O95" s="20" t="s">
        <v>408</v>
      </c>
      <c r="P95" s="20">
        <v>10202008</v>
      </c>
      <c r="Q95" s="20">
        <v>0</v>
      </c>
      <c r="R95" s="20">
        <v>3</v>
      </c>
      <c r="S95" s="20">
        <v>40</v>
      </c>
      <c r="T95" s="20">
        <v>10204117</v>
      </c>
      <c r="U95" s="20">
        <v>100</v>
      </c>
      <c r="V95" s="20" t="s">
        <v>370</v>
      </c>
      <c r="W95" s="20">
        <v>700</v>
      </c>
      <c r="X95" s="20">
        <v>0</v>
      </c>
      <c r="Y95" s="20" t="s">
        <v>371</v>
      </c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 t="s">
        <v>388</v>
      </c>
      <c r="BA95" s="20">
        <v>11900</v>
      </c>
      <c r="BB95" s="20" t="s">
        <v>409</v>
      </c>
      <c r="BC95" s="20" t="s">
        <v>357</v>
      </c>
      <c r="BD95" s="20">
        <v>10000</v>
      </c>
      <c r="BE95" s="20">
        <v>5000</v>
      </c>
      <c r="BF95" s="20" t="s">
        <v>361</v>
      </c>
      <c r="BG95" s="20">
        <v>0</v>
      </c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  <c r="CE95" s="20"/>
      <c r="CF95" s="20"/>
      <c r="CG95" s="20"/>
      <c r="CH95" s="20"/>
      <c r="CI95" s="20"/>
      <c r="CJ95" s="20"/>
      <c r="CK95" s="20"/>
      <c r="CL95" s="20"/>
      <c r="CM95" s="20"/>
      <c r="CN95" s="20"/>
      <c r="CO95" s="20"/>
      <c r="CP95" s="20"/>
      <c r="CQ95" s="20"/>
      <c r="CR95" s="20"/>
      <c r="CS95" s="20"/>
      <c r="CT95" s="20"/>
      <c r="CU95" s="20"/>
      <c r="CV95" s="20"/>
      <c r="CW95" s="20"/>
      <c r="CX95" s="20">
        <v>10090108</v>
      </c>
      <c r="DA95" s="20"/>
      <c r="DB95" s="20"/>
      <c r="DC95" s="20"/>
      <c r="DD95" s="20"/>
      <c r="DE95" s="20"/>
      <c r="DF95" s="20"/>
      <c r="DG95" s="20"/>
      <c r="DH95" s="20"/>
      <c r="DI95" s="20"/>
      <c r="DJ95" s="20"/>
      <c r="DK95" s="20"/>
      <c r="DL95" s="20"/>
      <c r="DM95" s="20"/>
      <c r="DN95" s="20"/>
      <c r="DO95" s="20"/>
      <c r="DP95" s="20"/>
      <c r="DQ95" s="20"/>
      <c r="DR95" s="20"/>
      <c r="DS95" s="20"/>
      <c r="DT95" s="20"/>
      <c r="DU95" s="20"/>
      <c r="DV95" s="20"/>
      <c r="DW95" s="20"/>
      <c r="DX95" s="20"/>
      <c r="DY95" s="20"/>
      <c r="DZ95" s="20"/>
      <c r="EA95" s="20"/>
      <c r="EB95" s="20"/>
      <c r="EC95" s="20"/>
      <c r="ED95" s="20"/>
      <c r="EE95" s="20"/>
      <c r="EF95" s="20"/>
      <c r="EG95" s="20"/>
      <c r="EH95" s="20"/>
      <c r="EI95" s="20"/>
      <c r="EJ95" s="20"/>
      <c r="EK95" s="20"/>
      <c r="EL95" s="20"/>
      <c r="EM95" s="20"/>
      <c r="EN95" s="20"/>
      <c r="EO95" s="20"/>
      <c r="EP95" s="20"/>
      <c r="EQ95" s="20"/>
      <c r="ER95" s="20"/>
      <c r="ES95" s="20"/>
      <c r="ET95" s="20"/>
      <c r="EU95" s="20"/>
      <c r="EV95" s="20"/>
      <c r="EW95" s="20"/>
      <c r="EX95"/>
      <c r="EY95"/>
      <c r="EZ95" s="20"/>
      <c r="FA95" s="20"/>
      <c r="FB95" s="20"/>
      <c r="FC95" s="20"/>
      <c r="FD95" s="20"/>
      <c r="FE95" s="20"/>
      <c r="FF95" s="20"/>
      <c r="FG95" s="20"/>
      <c r="FH95" s="20"/>
      <c r="FI95" s="20"/>
      <c r="FJ95" s="20"/>
      <c r="FK95" s="20"/>
      <c r="FL95" s="20"/>
      <c r="FM95" s="20"/>
      <c r="FN95" s="20"/>
      <c r="FO95" s="20"/>
      <c r="FP95" s="20"/>
      <c r="FQ95" s="20"/>
      <c r="FR95" s="20"/>
      <c r="FS95" s="20"/>
      <c r="FT95" s="20"/>
      <c r="FU95" s="20"/>
      <c r="FV95" s="20"/>
      <c r="FW95" s="20"/>
      <c r="FX95" s="20"/>
      <c r="FY95" s="20"/>
      <c r="FZ95" s="20"/>
      <c r="GA95" s="20"/>
      <c r="GB95" s="20"/>
      <c r="GC95" s="20"/>
      <c r="GD95" s="20"/>
      <c r="GE95" s="20"/>
      <c r="GF95" s="20"/>
      <c r="GG95" s="20"/>
      <c r="GH95" s="20"/>
      <c r="GI95" s="20"/>
      <c r="GJ95" s="20"/>
      <c r="GK95" s="20"/>
      <c r="GL95" s="20"/>
      <c r="GM95" s="20"/>
      <c r="GN95" s="20"/>
      <c r="GO95" s="20"/>
      <c r="GP95" s="20"/>
      <c r="GQ95" s="20"/>
      <c r="GR95" s="20"/>
      <c r="GS95" s="20"/>
      <c r="GT95" s="20"/>
      <c r="GU95" s="20"/>
      <c r="GV95" s="20"/>
      <c r="GW95"/>
      <c r="GX95"/>
      <c r="GY95" s="20">
        <v>200</v>
      </c>
      <c r="GZ95" s="20">
        <v>400</v>
      </c>
      <c r="HA95" s="20" t="s">
        <v>390</v>
      </c>
      <c r="HB95" s="20">
        <v>0</v>
      </c>
      <c r="HC95" s="20">
        <v>30035</v>
      </c>
      <c r="HD95" s="20" t="s">
        <v>373</v>
      </c>
      <c r="HE95" s="20" t="b">
        <v>1</v>
      </c>
      <c r="HF95" s="20">
        <v>2800</v>
      </c>
      <c r="HG95" s="20" t="b">
        <v>0</v>
      </c>
      <c r="HH95" s="20">
        <v>0</v>
      </c>
      <c r="HI95" s="20">
        <v>0</v>
      </c>
      <c r="HJ95" s="20">
        <v>0</v>
      </c>
      <c r="HK95" s="20">
        <v>0</v>
      </c>
      <c r="HL95" s="20" t="b">
        <v>0</v>
      </c>
      <c r="HM95" s="20">
        <v>0</v>
      </c>
      <c r="HN95" s="20">
        <v>10001</v>
      </c>
      <c r="HO95" s="20" t="s">
        <v>374</v>
      </c>
      <c r="HP95" s="20" t="s">
        <v>363</v>
      </c>
      <c r="HQ95" s="20">
        <v>0</v>
      </c>
      <c r="HR95" s="20">
        <v>0</v>
      </c>
      <c r="HS95" s="20">
        <v>0</v>
      </c>
      <c r="HT95" s="20">
        <v>0</v>
      </c>
      <c r="HU95" s="20" t="b">
        <v>0</v>
      </c>
      <c r="HZ95"/>
    </row>
    <row r="96" ht="30" customHeight="1" spans="1:234">
      <c r="A96"/>
      <c r="B96" s="34">
        <f>10000000+INDEX(编号表!$B:$B,MATCH(D96,编号表!$A:$A,0))*10000+J96</f>
        <v>10090010</v>
      </c>
      <c r="C96" s="20" t="s">
        <v>405</v>
      </c>
      <c r="D96" s="20" t="s">
        <v>405</v>
      </c>
      <c r="E96" s="20" t="s">
        <v>350</v>
      </c>
      <c r="F96" s="39" t="s">
        <v>406</v>
      </c>
      <c r="G96" s="20" t="s">
        <v>407</v>
      </c>
      <c r="H96" s="20" t="b">
        <v>0</v>
      </c>
      <c r="I96" s="20" t="b">
        <v>0</v>
      </c>
      <c r="J96" s="20">
        <v>10</v>
      </c>
      <c r="K96" s="20" t="str">
        <f t="shared" si="7"/>
        <v>100900</v>
      </c>
      <c r="L96" s="20" t="s">
        <v>353</v>
      </c>
      <c r="M96" s="20">
        <v>10090009</v>
      </c>
      <c r="N96" s="20">
        <v>0</v>
      </c>
      <c r="O96" s="20" t="s">
        <v>408</v>
      </c>
      <c r="P96" s="20">
        <v>10202008</v>
      </c>
      <c r="Q96" s="20">
        <v>0</v>
      </c>
      <c r="R96" s="20">
        <v>3</v>
      </c>
      <c r="S96" s="20">
        <v>40</v>
      </c>
      <c r="T96" s="20">
        <v>0</v>
      </c>
      <c r="U96" s="20">
        <v>0</v>
      </c>
      <c r="V96" s="20" t="s">
        <v>370</v>
      </c>
      <c r="W96" s="20">
        <v>700</v>
      </c>
      <c r="X96" s="20">
        <v>0</v>
      </c>
      <c r="Y96" s="20" t="s">
        <v>371</v>
      </c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 t="s">
        <v>388</v>
      </c>
      <c r="BA96" s="20">
        <v>12000</v>
      </c>
      <c r="BB96" s="20" t="s">
        <v>409</v>
      </c>
      <c r="BC96" s="20" t="s">
        <v>357</v>
      </c>
      <c r="BD96" s="20">
        <v>10000</v>
      </c>
      <c r="BE96" s="20">
        <v>5000</v>
      </c>
      <c r="BF96" s="20" t="s">
        <v>361</v>
      </c>
      <c r="BG96" s="20">
        <v>0</v>
      </c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  <c r="CD96" s="20"/>
      <c r="CE96" s="20"/>
      <c r="CF96" s="20"/>
      <c r="CG96" s="20"/>
      <c r="CH96" s="20"/>
      <c r="CI96" s="20"/>
      <c r="CJ96" s="20"/>
      <c r="CK96" s="20"/>
      <c r="CL96" s="20"/>
      <c r="CM96" s="20"/>
      <c r="CN96" s="20"/>
      <c r="CO96" s="20"/>
      <c r="CP96" s="20"/>
      <c r="CQ96" s="20"/>
      <c r="CR96" s="20"/>
      <c r="CS96" s="20"/>
      <c r="CT96" s="20"/>
      <c r="CU96" s="20"/>
      <c r="CV96" s="20"/>
      <c r="CW96" s="20"/>
      <c r="CX96" s="20">
        <v>10090109</v>
      </c>
      <c r="DA96" s="20"/>
      <c r="DB96" s="20"/>
      <c r="DC96" s="20"/>
      <c r="DD96" s="20"/>
      <c r="DE96" s="20"/>
      <c r="DF96" s="20"/>
      <c r="DG96" s="20"/>
      <c r="DH96" s="20"/>
      <c r="DI96" s="20"/>
      <c r="DJ96" s="20"/>
      <c r="DK96" s="20"/>
      <c r="DL96" s="20"/>
      <c r="DM96" s="20"/>
      <c r="DN96" s="20"/>
      <c r="DO96" s="20"/>
      <c r="DP96" s="20"/>
      <c r="DQ96" s="20"/>
      <c r="DR96" s="20"/>
      <c r="DS96" s="20"/>
      <c r="DT96" s="20"/>
      <c r="DU96" s="20"/>
      <c r="DV96" s="20"/>
      <c r="DW96" s="20"/>
      <c r="DX96" s="20"/>
      <c r="DY96" s="20"/>
      <c r="DZ96" s="20"/>
      <c r="EA96" s="20"/>
      <c r="EB96" s="20"/>
      <c r="EC96" s="20"/>
      <c r="ED96" s="20"/>
      <c r="EE96" s="20"/>
      <c r="EF96" s="20"/>
      <c r="EG96" s="20"/>
      <c r="EH96" s="20"/>
      <c r="EI96" s="20"/>
      <c r="EJ96" s="20"/>
      <c r="EK96" s="20"/>
      <c r="EL96" s="20"/>
      <c r="EM96" s="20"/>
      <c r="EN96" s="20"/>
      <c r="EO96" s="20"/>
      <c r="EP96" s="20"/>
      <c r="EQ96" s="20"/>
      <c r="ER96" s="20"/>
      <c r="ES96" s="20"/>
      <c r="ET96" s="20"/>
      <c r="EU96" s="20"/>
      <c r="EV96" s="20"/>
      <c r="EW96" s="20"/>
      <c r="EX96"/>
      <c r="EY96"/>
      <c r="EZ96" s="20"/>
      <c r="FA96" s="20"/>
      <c r="FB96" s="20"/>
      <c r="FC96" s="20"/>
      <c r="FD96" s="20"/>
      <c r="FE96" s="20"/>
      <c r="FF96" s="20"/>
      <c r="FG96" s="20"/>
      <c r="FH96" s="20"/>
      <c r="FI96" s="20"/>
      <c r="FJ96" s="20"/>
      <c r="FK96" s="20"/>
      <c r="FL96" s="20"/>
      <c r="FM96" s="20"/>
      <c r="FN96" s="20"/>
      <c r="FO96" s="20"/>
      <c r="FP96" s="20"/>
      <c r="FQ96" s="20"/>
      <c r="FR96" s="20"/>
      <c r="FS96" s="20"/>
      <c r="FT96" s="20"/>
      <c r="FU96" s="20"/>
      <c r="FV96" s="20"/>
      <c r="FW96" s="20"/>
      <c r="FX96" s="20"/>
      <c r="FY96" s="20"/>
      <c r="FZ96" s="20"/>
      <c r="GA96" s="20"/>
      <c r="GB96" s="20"/>
      <c r="GC96" s="20"/>
      <c r="GD96" s="20"/>
      <c r="GE96" s="20"/>
      <c r="GF96" s="20"/>
      <c r="GG96" s="20"/>
      <c r="GH96" s="20"/>
      <c r="GI96" s="20"/>
      <c r="GJ96" s="20"/>
      <c r="GK96" s="20"/>
      <c r="GL96" s="20"/>
      <c r="GM96" s="20"/>
      <c r="GN96" s="20"/>
      <c r="GO96" s="20"/>
      <c r="GP96" s="20"/>
      <c r="GQ96" s="20"/>
      <c r="GR96" s="20"/>
      <c r="GS96" s="20"/>
      <c r="GT96" s="20"/>
      <c r="GU96" s="20"/>
      <c r="GV96" s="20"/>
      <c r="GW96"/>
      <c r="GX96"/>
      <c r="GY96" s="20">
        <v>200</v>
      </c>
      <c r="GZ96" s="20">
        <v>400</v>
      </c>
      <c r="HA96" s="20" t="s">
        <v>390</v>
      </c>
      <c r="HB96" s="20">
        <v>0</v>
      </c>
      <c r="HC96" s="20">
        <v>30035</v>
      </c>
      <c r="HD96" s="20" t="s">
        <v>373</v>
      </c>
      <c r="HE96" s="20" t="b">
        <v>1</v>
      </c>
      <c r="HF96" s="20">
        <v>2800</v>
      </c>
      <c r="HG96" s="20" t="b">
        <v>0</v>
      </c>
      <c r="HH96" s="20">
        <v>0</v>
      </c>
      <c r="HI96" s="20">
        <v>0</v>
      </c>
      <c r="HJ96" s="20">
        <v>0</v>
      </c>
      <c r="HK96" s="20">
        <v>0</v>
      </c>
      <c r="HL96" s="20" t="b">
        <v>0</v>
      </c>
      <c r="HM96" s="20">
        <v>0</v>
      </c>
      <c r="HN96" s="20">
        <v>10001</v>
      </c>
      <c r="HO96" s="20" t="s">
        <v>374</v>
      </c>
      <c r="HP96" s="20" t="s">
        <v>363</v>
      </c>
      <c r="HQ96" s="20">
        <v>0</v>
      </c>
      <c r="HR96" s="20">
        <v>0</v>
      </c>
      <c r="HS96" s="20">
        <v>0</v>
      </c>
      <c r="HT96" s="20">
        <v>0</v>
      </c>
      <c r="HU96" s="20" t="b">
        <v>0</v>
      </c>
      <c r="HZ96"/>
    </row>
    <row r="97" ht="30" customHeight="1" spans="1:234">
      <c r="A97"/>
      <c r="B97" s="34">
        <f>10000000+INDEX(编号表!$B:$B,MATCH(D97,编号表!$A:$A,0))*10000+J97</f>
        <v>10100001</v>
      </c>
      <c r="C97" s="20" t="s">
        <v>410</v>
      </c>
      <c r="D97" s="20" t="s">
        <v>410</v>
      </c>
      <c r="E97" s="20" t="s">
        <v>350</v>
      </c>
      <c r="F97" s="39" t="s">
        <v>411</v>
      </c>
      <c r="G97" s="20" t="s">
        <v>412</v>
      </c>
      <c r="H97" s="20" t="b">
        <v>0</v>
      </c>
      <c r="I97" s="20" t="b">
        <v>0</v>
      </c>
      <c r="J97" s="20">
        <v>1</v>
      </c>
      <c r="K97" s="20" t="str">
        <f t="shared" si="7"/>
        <v>101000</v>
      </c>
      <c r="L97" s="20" t="s">
        <v>353</v>
      </c>
      <c r="M97" s="20">
        <v>0</v>
      </c>
      <c r="N97" s="20">
        <v>10100002</v>
      </c>
      <c r="O97" s="20" t="s">
        <v>413</v>
      </c>
      <c r="P97" s="20">
        <v>10202009</v>
      </c>
      <c r="Q97" s="20">
        <v>0</v>
      </c>
      <c r="R97" s="20">
        <v>0</v>
      </c>
      <c r="S97" s="20">
        <v>1</v>
      </c>
      <c r="T97" s="20">
        <v>10201119</v>
      </c>
      <c r="U97" s="20">
        <v>100</v>
      </c>
      <c r="V97" s="20" t="s">
        <v>370</v>
      </c>
      <c r="W97" s="20">
        <v>750</v>
      </c>
      <c r="X97" s="20">
        <v>0</v>
      </c>
      <c r="Y97" s="20" t="s">
        <v>371</v>
      </c>
      <c r="Z97" s="20" t="s">
        <v>372</v>
      </c>
      <c r="AA97" s="20" t="s">
        <v>357</v>
      </c>
      <c r="AB97" s="20">
        <v>0</v>
      </c>
      <c r="AC97" s="20">
        <v>0</v>
      </c>
      <c r="AD97" s="20" t="b">
        <v>0</v>
      </c>
      <c r="AE97" s="20" t="s">
        <v>358</v>
      </c>
      <c r="AF97" s="20">
        <v>210</v>
      </c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 t="s">
        <v>388</v>
      </c>
      <c r="BA97" s="20">
        <v>10000</v>
      </c>
      <c r="BB97" s="20" t="s">
        <v>360</v>
      </c>
      <c r="BC97" s="20" t="s">
        <v>357</v>
      </c>
      <c r="BD97" s="20">
        <v>10000</v>
      </c>
      <c r="BE97" s="20">
        <v>0</v>
      </c>
      <c r="BF97" s="20" t="s">
        <v>361</v>
      </c>
      <c r="BG97" s="20">
        <v>0</v>
      </c>
      <c r="BH97" s="20" t="s">
        <v>389</v>
      </c>
      <c r="BI97" s="20">
        <v>12000</v>
      </c>
      <c r="BJ97" s="20">
        <v>3</v>
      </c>
      <c r="BK97" s="20" t="b">
        <v>1</v>
      </c>
      <c r="BL97" s="20">
        <v>0</v>
      </c>
      <c r="BM97" s="20">
        <v>10000</v>
      </c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  <c r="CE97" s="20"/>
      <c r="CF97" s="20"/>
      <c r="CG97" s="20"/>
      <c r="CH97" s="20"/>
      <c r="CI97" s="20"/>
      <c r="CJ97" s="20"/>
      <c r="CK97" s="20"/>
      <c r="CL97" s="20"/>
      <c r="CM97" s="20"/>
      <c r="CN97" s="20"/>
      <c r="CO97" s="20"/>
      <c r="CP97" s="20"/>
      <c r="CQ97" s="20"/>
      <c r="CR97" s="20"/>
      <c r="CS97" s="20"/>
      <c r="CT97" s="20"/>
      <c r="CU97" s="20"/>
      <c r="CV97" s="20"/>
      <c r="CW97" s="20"/>
      <c r="CX97" s="20"/>
      <c r="DA97" s="20"/>
      <c r="DB97" s="20"/>
      <c r="DC97" s="20"/>
      <c r="DD97" s="20"/>
      <c r="DE97" s="20"/>
      <c r="DF97" s="20"/>
      <c r="DG97" s="20"/>
      <c r="DH97" s="20"/>
      <c r="DI97" s="20"/>
      <c r="DJ97" s="20"/>
      <c r="DK97" s="20"/>
      <c r="DL97" s="20"/>
      <c r="DM97" s="20"/>
      <c r="DN97" s="20"/>
      <c r="DO97" s="20"/>
      <c r="DP97" s="20"/>
      <c r="DQ97" s="20"/>
      <c r="DR97" s="20"/>
      <c r="DS97" s="20"/>
      <c r="DT97" s="20"/>
      <c r="DU97" s="20"/>
      <c r="DV97" s="20"/>
      <c r="DW97" s="20"/>
      <c r="DX97" s="20"/>
      <c r="DY97" s="20"/>
      <c r="DZ97" s="20"/>
      <c r="EA97" s="20"/>
      <c r="EB97" s="20"/>
      <c r="EC97" s="20"/>
      <c r="ED97" s="20"/>
      <c r="EE97" s="20"/>
      <c r="EF97" s="20"/>
      <c r="EG97" s="20"/>
      <c r="EH97" s="20"/>
      <c r="EI97" s="20"/>
      <c r="EJ97" s="20"/>
      <c r="EK97" s="20"/>
      <c r="EL97" s="20"/>
      <c r="EM97" s="20"/>
      <c r="EN97" s="20"/>
      <c r="EO97" s="20"/>
      <c r="EP97" s="20"/>
      <c r="EQ97" s="20"/>
      <c r="ER97" s="20"/>
      <c r="ES97" s="20"/>
      <c r="ET97" s="20"/>
      <c r="EU97" s="20"/>
      <c r="EV97" s="20"/>
      <c r="EW97" s="20"/>
      <c r="EZ97" s="20"/>
      <c r="FA97" s="20"/>
      <c r="FB97" s="20"/>
      <c r="FC97" s="20"/>
      <c r="FD97" s="20"/>
      <c r="FE97" s="20"/>
      <c r="FF97" s="20"/>
      <c r="FG97" s="20"/>
      <c r="FH97" s="20"/>
      <c r="FI97" s="20"/>
      <c r="FJ97" s="20"/>
      <c r="FK97" s="20"/>
      <c r="FL97" s="20"/>
      <c r="FM97" s="20"/>
      <c r="FN97" s="20"/>
      <c r="FO97" s="20"/>
      <c r="FP97" s="20"/>
      <c r="FQ97" s="20"/>
      <c r="FR97" s="20"/>
      <c r="FS97" s="20"/>
      <c r="FT97" s="20"/>
      <c r="FU97" s="20"/>
      <c r="FV97" s="20"/>
      <c r="FW97" s="20"/>
      <c r="FX97" s="20"/>
      <c r="FY97" s="20"/>
      <c r="FZ97" s="20"/>
      <c r="GA97" s="20"/>
      <c r="GB97" s="20"/>
      <c r="GC97" s="20"/>
      <c r="GD97" s="20"/>
      <c r="GE97" s="20"/>
      <c r="GF97" s="20"/>
      <c r="GG97" s="20"/>
      <c r="GH97" s="20"/>
      <c r="GI97" s="20"/>
      <c r="GJ97" s="20"/>
      <c r="GK97" s="20"/>
      <c r="GL97" s="20"/>
      <c r="GM97" s="20"/>
      <c r="GN97" s="20"/>
      <c r="GO97" s="20"/>
      <c r="GP97" s="20"/>
      <c r="GQ97" s="20"/>
      <c r="GR97" s="20"/>
      <c r="GS97" s="20"/>
      <c r="GT97" s="20"/>
      <c r="GU97" s="20"/>
      <c r="GV97" s="20"/>
      <c r="GY97" s="20">
        <v>200</v>
      </c>
      <c r="GZ97" s="20">
        <v>400</v>
      </c>
      <c r="HA97" s="20" t="s">
        <v>390</v>
      </c>
      <c r="HB97" s="20">
        <v>0</v>
      </c>
      <c r="HC97" s="20">
        <v>30003</v>
      </c>
      <c r="HD97" s="20" t="s">
        <v>373</v>
      </c>
      <c r="HE97" s="20" t="b">
        <v>1</v>
      </c>
      <c r="HF97" s="20">
        <v>3200</v>
      </c>
      <c r="HG97" s="20" t="b">
        <v>0</v>
      </c>
      <c r="HH97" s="20">
        <v>0</v>
      </c>
      <c r="HI97" s="20">
        <v>0</v>
      </c>
      <c r="HJ97" s="20">
        <v>0</v>
      </c>
      <c r="HK97" s="20">
        <v>0</v>
      </c>
      <c r="HL97" s="20" t="b">
        <v>0</v>
      </c>
      <c r="HM97" s="20">
        <v>0</v>
      </c>
      <c r="HN97" s="20">
        <v>10001</v>
      </c>
      <c r="HO97" s="20" t="s">
        <v>374</v>
      </c>
      <c r="HP97" s="20" t="s">
        <v>363</v>
      </c>
      <c r="HQ97" s="20">
        <v>0</v>
      </c>
      <c r="HR97" s="20">
        <v>0</v>
      </c>
      <c r="HS97" s="20">
        <v>0</v>
      </c>
      <c r="HT97" s="20">
        <v>0</v>
      </c>
      <c r="HU97" s="20" t="b">
        <v>0</v>
      </c>
      <c r="HZ97"/>
    </row>
    <row r="98" ht="30" customHeight="1" spans="1:234">
      <c r="A98"/>
      <c r="B98" s="34">
        <f>10000000+INDEX(编号表!$B:$B,MATCH(D98,编号表!$A:$A,0))*10000+J98</f>
        <v>10100002</v>
      </c>
      <c r="C98" s="20" t="s">
        <v>410</v>
      </c>
      <c r="D98" s="20" t="s">
        <v>410</v>
      </c>
      <c r="E98" s="20" t="s">
        <v>350</v>
      </c>
      <c r="F98" s="39" t="s">
        <v>411</v>
      </c>
      <c r="G98" s="20" t="s">
        <v>412</v>
      </c>
      <c r="H98" s="20" t="b">
        <v>0</v>
      </c>
      <c r="I98" s="20" t="b">
        <v>0</v>
      </c>
      <c r="J98" s="20">
        <v>2</v>
      </c>
      <c r="K98" s="20" t="str">
        <f t="shared" si="7"/>
        <v>101000</v>
      </c>
      <c r="L98" s="20" t="s">
        <v>353</v>
      </c>
      <c r="M98" s="20">
        <v>10100001</v>
      </c>
      <c r="N98" s="20">
        <v>10100003</v>
      </c>
      <c r="O98" s="20" t="s">
        <v>413</v>
      </c>
      <c r="P98" s="20">
        <v>10202009</v>
      </c>
      <c r="Q98" s="20">
        <v>0</v>
      </c>
      <c r="R98" s="20">
        <v>1</v>
      </c>
      <c r="S98" s="20">
        <v>7</v>
      </c>
      <c r="T98" s="20">
        <v>10201120</v>
      </c>
      <c r="U98" s="20">
        <v>100</v>
      </c>
      <c r="V98" s="20" t="s">
        <v>370</v>
      </c>
      <c r="W98" s="20">
        <v>750</v>
      </c>
      <c r="X98" s="20">
        <v>0</v>
      </c>
      <c r="Y98" s="20" t="s">
        <v>371</v>
      </c>
      <c r="Z98" s="20" t="s">
        <v>372</v>
      </c>
      <c r="AA98" s="20" t="s">
        <v>357</v>
      </c>
      <c r="AB98" s="20">
        <v>0</v>
      </c>
      <c r="AC98" s="20">
        <v>0</v>
      </c>
      <c r="AD98" s="20" t="b">
        <v>0</v>
      </c>
      <c r="AE98" s="20" t="s">
        <v>358</v>
      </c>
      <c r="AF98" s="20">
        <v>210</v>
      </c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 t="s">
        <v>388</v>
      </c>
      <c r="BA98" s="20">
        <v>10400</v>
      </c>
      <c r="BB98" s="20" t="s">
        <v>360</v>
      </c>
      <c r="BC98" s="20" t="s">
        <v>357</v>
      </c>
      <c r="BD98" s="20">
        <v>10000</v>
      </c>
      <c r="BE98" s="20">
        <v>0</v>
      </c>
      <c r="BF98" s="20" t="s">
        <v>361</v>
      </c>
      <c r="BG98" s="20">
        <v>0</v>
      </c>
      <c r="BH98" s="20" t="s">
        <v>389</v>
      </c>
      <c r="BI98" s="20">
        <v>12000</v>
      </c>
      <c r="BJ98" s="20">
        <v>4</v>
      </c>
      <c r="BK98" s="20" t="b">
        <v>1</v>
      </c>
      <c r="BL98" s="20">
        <v>0</v>
      </c>
      <c r="BM98" s="20">
        <v>10000</v>
      </c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  <c r="CE98" s="20"/>
      <c r="CF98" s="20"/>
      <c r="CG98" s="20"/>
      <c r="CH98" s="20"/>
      <c r="CI98" s="20"/>
      <c r="CJ98" s="20"/>
      <c r="CK98" s="20"/>
      <c r="CL98" s="20"/>
      <c r="CM98" s="20"/>
      <c r="CN98" s="20"/>
      <c r="CO98" s="20"/>
      <c r="CP98" s="20"/>
      <c r="CQ98" s="20"/>
      <c r="CR98" s="20"/>
      <c r="CS98" s="20"/>
      <c r="CT98" s="20"/>
      <c r="CU98" s="20"/>
      <c r="CV98" s="20"/>
      <c r="CW98" s="20"/>
      <c r="CX98" s="20"/>
      <c r="DA98" s="20"/>
      <c r="DB98" s="20"/>
      <c r="DC98" s="20"/>
      <c r="DD98" s="20"/>
      <c r="DE98" s="20"/>
      <c r="DF98" s="20"/>
      <c r="DG98" s="20"/>
      <c r="DH98" s="20"/>
      <c r="DI98" s="20"/>
      <c r="DJ98" s="20"/>
      <c r="DK98" s="20"/>
      <c r="DL98" s="20"/>
      <c r="DM98" s="20"/>
      <c r="DN98" s="20"/>
      <c r="DO98" s="20"/>
      <c r="DP98" s="20"/>
      <c r="DQ98" s="20"/>
      <c r="DR98" s="20"/>
      <c r="DS98" s="20"/>
      <c r="DT98" s="20"/>
      <c r="DU98" s="20"/>
      <c r="DV98" s="20"/>
      <c r="DW98" s="20"/>
      <c r="DX98" s="20"/>
      <c r="DY98" s="20"/>
      <c r="DZ98" s="20"/>
      <c r="EA98" s="20"/>
      <c r="EB98" s="20"/>
      <c r="EC98" s="20"/>
      <c r="ED98" s="20"/>
      <c r="EE98" s="20"/>
      <c r="EF98" s="20"/>
      <c r="EG98" s="20"/>
      <c r="EH98" s="20"/>
      <c r="EI98" s="20"/>
      <c r="EJ98" s="20"/>
      <c r="EK98" s="20"/>
      <c r="EL98" s="20"/>
      <c r="EM98" s="20"/>
      <c r="EN98" s="20"/>
      <c r="EO98" s="20"/>
      <c r="EP98" s="20"/>
      <c r="EQ98" s="20"/>
      <c r="ER98" s="20"/>
      <c r="ES98" s="20"/>
      <c r="ET98" s="20"/>
      <c r="EU98" s="20"/>
      <c r="EV98" s="20"/>
      <c r="EW98" s="20"/>
      <c r="EZ98" s="20"/>
      <c r="FA98" s="20"/>
      <c r="FB98" s="20"/>
      <c r="FC98" s="20"/>
      <c r="FD98" s="20"/>
      <c r="FE98" s="20"/>
      <c r="FF98" s="20"/>
      <c r="FG98" s="20"/>
      <c r="FH98" s="20"/>
      <c r="FI98" s="20"/>
      <c r="FJ98" s="20"/>
      <c r="FK98" s="20"/>
      <c r="FL98" s="20"/>
      <c r="FM98" s="20"/>
      <c r="FN98" s="20"/>
      <c r="FO98" s="20"/>
      <c r="FP98" s="20"/>
      <c r="FQ98" s="20"/>
      <c r="FR98" s="20"/>
      <c r="FS98" s="20"/>
      <c r="FT98" s="20"/>
      <c r="FU98" s="20"/>
      <c r="FV98" s="20"/>
      <c r="FW98" s="20"/>
      <c r="FX98" s="20"/>
      <c r="FY98" s="20"/>
      <c r="FZ98" s="20"/>
      <c r="GA98" s="20"/>
      <c r="GB98" s="20"/>
      <c r="GC98" s="20"/>
      <c r="GD98" s="20"/>
      <c r="GE98" s="20"/>
      <c r="GF98" s="20"/>
      <c r="GG98" s="20"/>
      <c r="GH98" s="20"/>
      <c r="GI98" s="20"/>
      <c r="GJ98" s="20"/>
      <c r="GK98" s="20"/>
      <c r="GL98" s="20"/>
      <c r="GM98" s="20"/>
      <c r="GN98" s="20"/>
      <c r="GO98" s="20"/>
      <c r="GP98" s="20"/>
      <c r="GQ98" s="20"/>
      <c r="GR98" s="20"/>
      <c r="GS98" s="20"/>
      <c r="GT98" s="20"/>
      <c r="GU98" s="20"/>
      <c r="GV98" s="20"/>
      <c r="GY98" s="20">
        <v>200</v>
      </c>
      <c r="GZ98" s="20">
        <v>400</v>
      </c>
      <c r="HA98" s="20" t="s">
        <v>390</v>
      </c>
      <c r="HB98" s="20">
        <v>0</v>
      </c>
      <c r="HC98" s="20">
        <v>30003</v>
      </c>
      <c r="HD98" s="20" t="s">
        <v>373</v>
      </c>
      <c r="HE98" s="20" t="b">
        <v>1</v>
      </c>
      <c r="HF98" s="20">
        <v>3200</v>
      </c>
      <c r="HG98" s="20" t="b">
        <v>0</v>
      </c>
      <c r="HH98" s="20">
        <v>0</v>
      </c>
      <c r="HI98" s="20">
        <v>0</v>
      </c>
      <c r="HJ98" s="20">
        <v>0</v>
      </c>
      <c r="HK98" s="20">
        <v>0</v>
      </c>
      <c r="HL98" s="20" t="b">
        <v>0</v>
      </c>
      <c r="HM98" s="20">
        <v>0</v>
      </c>
      <c r="HN98" s="20">
        <v>10001</v>
      </c>
      <c r="HO98" s="20" t="s">
        <v>374</v>
      </c>
      <c r="HP98" s="20" t="s">
        <v>363</v>
      </c>
      <c r="HQ98" s="20">
        <v>0</v>
      </c>
      <c r="HR98" s="20">
        <v>0</v>
      </c>
      <c r="HS98" s="20">
        <v>0</v>
      </c>
      <c r="HT98" s="20">
        <v>0</v>
      </c>
      <c r="HU98" s="20" t="b">
        <v>0</v>
      </c>
      <c r="HZ98"/>
    </row>
    <row r="99" ht="30" customHeight="1" spans="1:234">
      <c r="A99"/>
      <c r="B99" s="34">
        <f>10000000+INDEX(编号表!$B:$B,MATCH(D99,编号表!$A:$A,0))*10000+J99</f>
        <v>10100003</v>
      </c>
      <c r="C99" s="20" t="s">
        <v>410</v>
      </c>
      <c r="D99" s="20" t="s">
        <v>410</v>
      </c>
      <c r="E99" s="20" t="s">
        <v>350</v>
      </c>
      <c r="F99" s="39" t="s">
        <v>411</v>
      </c>
      <c r="G99" s="20" t="s">
        <v>412</v>
      </c>
      <c r="H99" s="20" t="b">
        <v>0</v>
      </c>
      <c r="I99" s="20" t="b">
        <v>0</v>
      </c>
      <c r="J99" s="20">
        <v>3</v>
      </c>
      <c r="K99" s="20" t="str">
        <f t="shared" si="7"/>
        <v>101000</v>
      </c>
      <c r="L99" s="20" t="s">
        <v>353</v>
      </c>
      <c r="M99" s="20">
        <v>10100002</v>
      </c>
      <c r="N99" s="20">
        <v>10100004</v>
      </c>
      <c r="O99" s="20" t="s">
        <v>413</v>
      </c>
      <c r="P99" s="20">
        <v>10202009</v>
      </c>
      <c r="Q99" s="20">
        <v>0</v>
      </c>
      <c r="R99" s="20">
        <v>2</v>
      </c>
      <c r="S99" s="20">
        <v>11</v>
      </c>
      <c r="T99" s="20">
        <v>10202121</v>
      </c>
      <c r="U99" s="20">
        <v>100</v>
      </c>
      <c r="V99" s="20" t="s">
        <v>370</v>
      </c>
      <c r="W99" s="20">
        <v>750</v>
      </c>
      <c r="X99" s="20">
        <v>0</v>
      </c>
      <c r="Y99" s="20" t="s">
        <v>371</v>
      </c>
      <c r="Z99" s="20" t="s">
        <v>372</v>
      </c>
      <c r="AA99" s="20" t="s">
        <v>357</v>
      </c>
      <c r="AB99" s="20">
        <v>0</v>
      </c>
      <c r="AC99" s="20">
        <v>0</v>
      </c>
      <c r="AD99" s="20" t="b">
        <v>0</v>
      </c>
      <c r="AE99" s="20" t="s">
        <v>358</v>
      </c>
      <c r="AF99" s="20">
        <v>210</v>
      </c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 t="s">
        <v>388</v>
      </c>
      <c r="BA99" s="20">
        <v>10800</v>
      </c>
      <c r="BB99" s="20" t="s">
        <v>360</v>
      </c>
      <c r="BC99" s="20" t="s">
        <v>357</v>
      </c>
      <c r="BD99" s="20">
        <v>10000</v>
      </c>
      <c r="BE99" s="20">
        <v>0</v>
      </c>
      <c r="BF99" s="20" t="s">
        <v>361</v>
      </c>
      <c r="BG99" s="20">
        <v>0</v>
      </c>
      <c r="BH99" s="20" t="s">
        <v>389</v>
      </c>
      <c r="BI99" s="20">
        <v>12000</v>
      </c>
      <c r="BJ99" s="20">
        <v>5</v>
      </c>
      <c r="BK99" s="20" t="b">
        <v>1</v>
      </c>
      <c r="BL99" s="20">
        <v>0</v>
      </c>
      <c r="BM99" s="20">
        <v>10000</v>
      </c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  <c r="CD99" s="20"/>
      <c r="CE99" s="20"/>
      <c r="CF99" s="20"/>
      <c r="CG99" s="20"/>
      <c r="CH99" s="20"/>
      <c r="CI99" s="20"/>
      <c r="CJ99" s="20"/>
      <c r="CK99" s="20"/>
      <c r="CL99" s="20"/>
      <c r="CM99" s="20"/>
      <c r="CN99" s="20"/>
      <c r="CO99" s="20"/>
      <c r="CP99" s="20"/>
      <c r="CQ99" s="20"/>
      <c r="CR99" s="20"/>
      <c r="CS99" s="20"/>
      <c r="CT99" s="20"/>
      <c r="CU99" s="20"/>
      <c r="CV99" s="20"/>
      <c r="CW99" s="20"/>
      <c r="CX99" s="20"/>
      <c r="DA99" s="20"/>
      <c r="DB99" s="20"/>
      <c r="DC99" s="20"/>
      <c r="DD99" s="20"/>
      <c r="DE99" s="20"/>
      <c r="DF99" s="20"/>
      <c r="DG99" s="20"/>
      <c r="DH99" s="20"/>
      <c r="DI99" s="20"/>
      <c r="DJ99" s="20"/>
      <c r="DK99" s="20"/>
      <c r="DL99" s="20"/>
      <c r="DM99" s="20"/>
      <c r="DN99" s="20"/>
      <c r="DO99" s="20"/>
      <c r="DP99" s="20"/>
      <c r="DQ99" s="20"/>
      <c r="DR99" s="20"/>
      <c r="DS99" s="20"/>
      <c r="DT99" s="20"/>
      <c r="DU99" s="20"/>
      <c r="DV99" s="20"/>
      <c r="DW99" s="20"/>
      <c r="DX99" s="20"/>
      <c r="DY99" s="20"/>
      <c r="DZ99" s="20"/>
      <c r="EA99" s="20"/>
      <c r="EB99" s="20"/>
      <c r="EC99" s="20"/>
      <c r="ED99" s="20"/>
      <c r="EE99" s="20"/>
      <c r="EF99" s="20"/>
      <c r="EG99" s="20"/>
      <c r="EH99" s="20"/>
      <c r="EI99" s="20"/>
      <c r="EJ99" s="20"/>
      <c r="EK99" s="20"/>
      <c r="EL99" s="20"/>
      <c r="EM99" s="20"/>
      <c r="EN99" s="20"/>
      <c r="EO99" s="20"/>
      <c r="EP99" s="20"/>
      <c r="EQ99" s="20"/>
      <c r="ER99" s="20"/>
      <c r="ES99" s="20"/>
      <c r="ET99" s="20"/>
      <c r="EU99" s="20"/>
      <c r="EV99" s="20"/>
      <c r="EW99" s="20"/>
      <c r="EZ99" s="20"/>
      <c r="FA99" s="20"/>
      <c r="FB99" s="20"/>
      <c r="FC99" s="20"/>
      <c r="FD99" s="20"/>
      <c r="FE99" s="20"/>
      <c r="FF99" s="20"/>
      <c r="FG99" s="20"/>
      <c r="FH99" s="20"/>
      <c r="FI99" s="20"/>
      <c r="FJ99" s="20"/>
      <c r="FK99" s="20"/>
      <c r="FL99" s="20"/>
      <c r="FM99" s="20"/>
      <c r="FN99" s="20"/>
      <c r="FO99" s="20"/>
      <c r="FP99" s="20"/>
      <c r="FQ99" s="20"/>
      <c r="FR99" s="20"/>
      <c r="FS99" s="20"/>
      <c r="FT99" s="20"/>
      <c r="FU99" s="20"/>
      <c r="FV99" s="20"/>
      <c r="FW99" s="20"/>
      <c r="FX99" s="20"/>
      <c r="FY99" s="20"/>
      <c r="FZ99" s="20"/>
      <c r="GA99" s="20"/>
      <c r="GB99" s="20"/>
      <c r="GC99" s="20"/>
      <c r="GD99" s="20"/>
      <c r="GE99" s="20"/>
      <c r="GF99" s="20"/>
      <c r="GG99" s="20"/>
      <c r="GH99" s="20"/>
      <c r="GI99" s="20"/>
      <c r="GJ99" s="20"/>
      <c r="GK99" s="20"/>
      <c r="GL99" s="20"/>
      <c r="GM99" s="20"/>
      <c r="GN99" s="20"/>
      <c r="GO99" s="20"/>
      <c r="GP99" s="20"/>
      <c r="GQ99" s="20"/>
      <c r="GR99" s="20"/>
      <c r="GS99" s="20"/>
      <c r="GT99" s="20"/>
      <c r="GU99" s="20"/>
      <c r="GV99" s="20"/>
      <c r="GY99" s="20">
        <v>200</v>
      </c>
      <c r="GZ99" s="20">
        <v>400</v>
      </c>
      <c r="HA99" s="20" t="s">
        <v>390</v>
      </c>
      <c r="HB99" s="20">
        <v>0</v>
      </c>
      <c r="HC99" s="20">
        <v>30003</v>
      </c>
      <c r="HD99" s="20" t="s">
        <v>373</v>
      </c>
      <c r="HE99" s="20" t="b">
        <v>1</v>
      </c>
      <c r="HF99" s="20">
        <v>3200</v>
      </c>
      <c r="HG99" s="20" t="b">
        <v>0</v>
      </c>
      <c r="HH99" s="20">
        <v>0</v>
      </c>
      <c r="HI99" s="20">
        <v>0</v>
      </c>
      <c r="HJ99" s="20">
        <v>0</v>
      </c>
      <c r="HK99" s="20">
        <v>0</v>
      </c>
      <c r="HL99" s="20" t="b">
        <v>0</v>
      </c>
      <c r="HM99" s="20">
        <v>0</v>
      </c>
      <c r="HN99" s="20">
        <v>10001</v>
      </c>
      <c r="HO99" s="20" t="s">
        <v>374</v>
      </c>
      <c r="HP99" s="20" t="s">
        <v>363</v>
      </c>
      <c r="HQ99" s="20">
        <v>0</v>
      </c>
      <c r="HR99" s="20">
        <v>0</v>
      </c>
      <c r="HS99" s="20">
        <v>0</v>
      </c>
      <c r="HT99" s="20">
        <v>0</v>
      </c>
      <c r="HU99" s="20" t="b">
        <v>0</v>
      </c>
      <c r="HZ99"/>
    </row>
    <row r="100" ht="30" customHeight="1" spans="1:234">
      <c r="A100"/>
      <c r="B100" s="34">
        <f>10000000+INDEX(编号表!$B:$B,MATCH(D100,编号表!$A:$A,0))*10000+J100</f>
        <v>10100004</v>
      </c>
      <c r="C100" s="20" t="s">
        <v>410</v>
      </c>
      <c r="D100" s="20" t="s">
        <v>410</v>
      </c>
      <c r="E100" s="20" t="s">
        <v>350</v>
      </c>
      <c r="F100" s="39" t="s">
        <v>411</v>
      </c>
      <c r="G100" s="20" t="s">
        <v>412</v>
      </c>
      <c r="H100" s="20" t="b">
        <v>0</v>
      </c>
      <c r="I100" s="20" t="b">
        <v>0</v>
      </c>
      <c r="J100" s="20">
        <v>4</v>
      </c>
      <c r="K100" s="20" t="str">
        <f t="shared" si="7"/>
        <v>101000</v>
      </c>
      <c r="L100" s="20" t="s">
        <v>353</v>
      </c>
      <c r="M100" s="20">
        <v>10100003</v>
      </c>
      <c r="N100" s="20">
        <v>10100005</v>
      </c>
      <c r="O100" s="20" t="s">
        <v>413</v>
      </c>
      <c r="P100" s="20">
        <v>10202009</v>
      </c>
      <c r="Q100" s="20">
        <v>0</v>
      </c>
      <c r="R100" s="20">
        <v>3</v>
      </c>
      <c r="S100" s="20">
        <v>16</v>
      </c>
      <c r="T100" s="20">
        <v>10202122</v>
      </c>
      <c r="U100" s="20">
        <v>100</v>
      </c>
      <c r="V100" s="20" t="s">
        <v>370</v>
      </c>
      <c r="W100" s="20">
        <v>750</v>
      </c>
      <c r="X100" s="20">
        <v>0</v>
      </c>
      <c r="Y100" s="20" t="s">
        <v>371</v>
      </c>
      <c r="Z100" s="20" t="s">
        <v>372</v>
      </c>
      <c r="AA100" s="20" t="s">
        <v>357</v>
      </c>
      <c r="AB100" s="20">
        <v>0</v>
      </c>
      <c r="AC100" s="20">
        <v>0</v>
      </c>
      <c r="AD100" s="20" t="b">
        <v>0</v>
      </c>
      <c r="AE100" s="20" t="s">
        <v>358</v>
      </c>
      <c r="AF100" s="20">
        <v>210</v>
      </c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 t="s">
        <v>388</v>
      </c>
      <c r="BA100" s="20">
        <v>11200</v>
      </c>
      <c r="BB100" s="20" t="s">
        <v>360</v>
      </c>
      <c r="BC100" s="20" t="s">
        <v>357</v>
      </c>
      <c r="BD100" s="20">
        <v>10000</v>
      </c>
      <c r="BE100" s="20">
        <v>0</v>
      </c>
      <c r="BF100" s="20" t="s">
        <v>361</v>
      </c>
      <c r="BG100" s="20">
        <v>0</v>
      </c>
      <c r="BH100" s="20" t="s">
        <v>389</v>
      </c>
      <c r="BI100" s="20">
        <v>12000</v>
      </c>
      <c r="BJ100" s="20">
        <v>6</v>
      </c>
      <c r="BK100" s="20" t="b">
        <v>1</v>
      </c>
      <c r="BL100" s="20">
        <v>0</v>
      </c>
      <c r="BM100" s="20">
        <v>10000</v>
      </c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  <c r="CF100" s="20"/>
      <c r="CG100" s="20"/>
      <c r="CH100" s="20"/>
      <c r="CI100" s="20"/>
      <c r="CJ100" s="20"/>
      <c r="CK100" s="20"/>
      <c r="CL100" s="20"/>
      <c r="CM100" s="20"/>
      <c r="CN100" s="20"/>
      <c r="CO100" s="20"/>
      <c r="CP100" s="20"/>
      <c r="CQ100" s="20"/>
      <c r="CR100" s="20"/>
      <c r="CS100" s="20"/>
      <c r="CT100" s="20"/>
      <c r="CU100" s="20"/>
      <c r="CV100" s="20"/>
      <c r="CW100" s="20"/>
      <c r="CX100" s="20"/>
      <c r="DA100" s="20"/>
      <c r="DB100" s="20"/>
      <c r="DC100" s="20"/>
      <c r="DD100" s="20"/>
      <c r="DE100" s="20"/>
      <c r="DF100" s="20"/>
      <c r="DG100" s="20"/>
      <c r="DH100" s="20"/>
      <c r="DI100" s="20"/>
      <c r="DJ100" s="20"/>
      <c r="DK100" s="20"/>
      <c r="DL100" s="20"/>
      <c r="DM100" s="20"/>
      <c r="DN100" s="20"/>
      <c r="DO100" s="20"/>
      <c r="DP100" s="20"/>
      <c r="DQ100" s="20"/>
      <c r="DR100" s="20"/>
      <c r="DS100" s="20"/>
      <c r="DT100" s="20"/>
      <c r="DU100" s="20"/>
      <c r="DV100" s="20"/>
      <c r="DW100" s="20"/>
      <c r="DX100" s="20"/>
      <c r="DY100" s="20"/>
      <c r="DZ100" s="20"/>
      <c r="EA100" s="20"/>
      <c r="EB100" s="20"/>
      <c r="EC100" s="20"/>
      <c r="ED100" s="20"/>
      <c r="EE100" s="20"/>
      <c r="EF100" s="20"/>
      <c r="EG100" s="20"/>
      <c r="EH100" s="20"/>
      <c r="EI100" s="20"/>
      <c r="EJ100" s="20"/>
      <c r="EK100" s="20"/>
      <c r="EL100" s="20"/>
      <c r="EM100" s="20"/>
      <c r="EN100" s="20"/>
      <c r="EO100" s="20"/>
      <c r="EP100" s="20"/>
      <c r="EQ100" s="20"/>
      <c r="ER100" s="20"/>
      <c r="ES100" s="20"/>
      <c r="ET100" s="20"/>
      <c r="EU100" s="20"/>
      <c r="EV100" s="20"/>
      <c r="EW100" s="20"/>
      <c r="EZ100" s="20"/>
      <c r="FA100" s="20"/>
      <c r="FB100" s="20"/>
      <c r="FC100" s="20"/>
      <c r="FD100" s="20"/>
      <c r="FE100" s="20"/>
      <c r="FF100" s="20"/>
      <c r="FG100" s="20"/>
      <c r="FH100" s="20"/>
      <c r="FI100" s="20"/>
      <c r="FJ100" s="20"/>
      <c r="FK100" s="20"/>
      <c r="FL100" s="20"/>
      <c r="FM100" s="20"/>
      <c r="FN100" s="20"/>
      <c r="FO100" s="20"/>
      <c r="FP100" s="20"/>
      <c r="FQ100" s="20"/>
      <c r="FR100" s="20"/>
      <c r="FS100" s="20"/>
      <c r="FT100" s="20"/>
      <c r="FU100" s="20"/>
      <c r="FV100" s="20"/>
      <c r="FW100" s="20"/>
      <c r="FX100" s="20"/>
      <c r="FY100" s="20"/>
      <c r="FZ100" s="20"/>
      <c r="GA100" s="20"/>
      <c r="GB100" s="20"/>
      <c r="GC100" s="20"/>
      <c r="GD100" s="20"/>
      <c r="GE100" s="20"/>
      <c r="GF100" s="20"/>
      <c r="GG100" s="20"/>
      <c r="GH100" s="20"/>
      <c r="GI100" s="20"/>
      <c r="GJ100" s="20"/>
      <c r="GK100" s="20"/>
      <c r="GL100" s="20"/>
      <c r="GM100" s="20"/>
      <c r="GN100" s="20"/>
      <c r="GO100" s="20"/>
      <c r="GP100" s="20"/>
      <c r="GQ100" s="20"/>
      <c r="GR100" s="20"/>
      <c r="GS100" s="20"/>
      <c r="GT100" s="20"/>
      <c r="GU100" s="20"/>
      <c r="GV100" s="20"/>
      <c r="GY100" s="20">
        <v>200</v>
      </c>
      <c r="GZ100" s="20">
        <v>400</v>
      </c>
      <c r="HA100" s="20" t="s">
        <v>390</v>
      </c>
      <c r="HB100" s="20">
        <v>0</v>
      </c>
      <c r="HC100" s="20">
        <v>30003</v>
      </c>
      <c r="HD100" s="20" t="s">
        <v>373</v>
      </c>
      <c r="HE100" s="20" t="b">
        <v>1</v>
      </c>
      <c r="HF100" s="20">
        <v>3200</v>
      </c>
      <c r="HG100" s="20" t="b">
        <v>0</v>
      </c>
      <c r="HH100" s="20">
        <v>0</v>
      </c>
      <c r="HI100" s="20">
        <v>0</v>
      </c>
      <c r="HJ100" s="20">
        <v>0</v>
      </c>
      <c r="HK100" s="20">
        <v>0</v>
      </c>
      <c r="HL100" s="20" t="b">
        <v>0</v>
      </c>
      <c r="HM100" s="20">
        <v>0</v>
      </c>
      <c r="HN100" s="20">
        <v>10001</v>
      </c>
      <c r="HO100" s="20" t="s">
        <v>374</v>
      </c>
      <c r="HP100" s="20" t="s">
        <v>363</v>
      </c>
      <c r="HQ100" s="20">
        <v>0</v>
      </c>
      <c r="HR100" s="20">
        <v>0</v>
      </c>
      <c r="HS100" s="20">
        <v>0</v>
      </c>
      <c r="HT100" s="20">
        <v>0</v>
      </c>
      <c r="HU100" s="20" t="b">
        <v>0</v>
      </c>
      <c r="HZ100"/>
    </row>
    <row r="101" ht="30" customHeight="1" spans="1:234">
      <c r="A101"/>
      <c r="B101" s="34">
        <f>10000000+INDEX(编号表!$B:$B,MATCH(D101,编号表!$A:$A,0))*10000+J101</f>
        <v>10100005</v>
      </c>
      <c r="C101" s="20" t="s">
        <v>410</v>
      </c>
      <c r="D101" s="20" t="s">
        <v>410</v>
      </c>
      <c r="E101" s="20" t="s">
        <v>350</v>
      </c>
      <c r="F101" s="39" t="s">
        <v>411</v>
      </c>
      <c r="G101" s="20" t="s">
        <v>412</v>
      </c>
      <c r="H101" s="20" t="b">
        <v>0</v>
      </c>
      <c r="I101" s="20" t="b">
        <v>0</v>
      </c>
      <c r="J101" s="20">
        <v>5</v>
      </c>
      <c r="K101" s="20" t="str">
        <f t="shared" si="7"/>
        <v>101000</v>
      </c>
      <c r="L101" s="20" t="s">
        <v>353</v>
      </c>
      <c r="M101" s="20">
        <v>10100004</v>
      </c>
      <c r="N101" s="20">
        <v>10100006</v>
      </c>
      <c r="O101" s="20" t="s">
        <v>413</v>
      </c>
      <c r="P101" s="20">
        <v>10202009</v>
      </c>
      <c r="Q101" s="20">
        <v>0</v>
      </c>
      <c r="R101" s="20">
        <v>3</v>
      </c>
      <c r="S101" s="20">
        <v>25</v>
      </c>
      <c r="T101" s="20">
        <v>10202123</v>
      </c>
      <c r="U101" s="20">
        <v>100</v>
      </c>
      <c r="V101" s="20" t="s">
        <v>370</v>
      </c>
      <c r="W101" s="20">
        <v>750</v>
      </c>
      <c r="X101" s="20">
        <v>0</v>
      </c>
      <c r="Y101" s="20" t="s">
        <v>371</v>
      </c>
      <c r="Z101" s="20" t="s">
        <v>372</v>
      </c>
      <c r="AA101" s="20" t="s">
        <v>357</v>
      </c>
      <c r="AB101" s="20">
        <v>0</v>
      </c>
      <c r="AC101" s="20">
        <v>0</v>
      </c>
      <c r="AD101" s="20" t="b">
        <v>0</v>
      </c>
      <c r="AE101" s="20" t="s">
        <v>358</v>
      </c>
      <c r="AF101" s="20">
        <v>210</v>
      </c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 t="s">
        <v>388</v>
      </c>
      <c r="BA101" s="20">
        <v>11300</v>
      </c>
      <c r="BB101" s="20" t="s">
        <v>360</v>
      </c>
      <c r="BC101" s="20" t="s">
        <v>357</v>
      </c>
      <c r="BD101" s="20">
        <v>10000</v>
      </c>
      <c r="BE101" s="20">
        <v>0</v>
      </c>
      <c r="BF101" s="20" t="s">
        <v>361</v>
      </c>
      <c r="BG101" s="20">
        <v>0</v>
      </c>
      <c r="BH101" s="20" t="s">
        <v>389</v>
      </c>
      <c r="BI101" s="20">
        <v>12000</v>
      </c>
      <c r="BJ101" s="20">
        <v>6</v>
      </c>
      <c r="BK101" s="20" t="b">
        <v>1</v>
      </c>
      <c r="BL101" s="20">
        <v>0</v>
      </c>
      <c r="BM101" s="20">
        <v>10000</v>
      </c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  <c r="CF101" s="20"/>
      <c r="CG101" s="20"/>
      <c r="CH101" s="20"/>
      <c r="CI101" s="20"/>
      <c r="CJ101" s="20"/>
      <c r="CK101" s="20"/>
      <c r="CL101" s="20"/>
      <c r="CM101" s="20"/>
      <c r="CN101" s="20"/>
      <c r="CO101" s="20"/>
      <c r="CP101" s="20"/>
      <c r="CQ101" s="20"/>
      <c r="CR101" s="20"/>
      <c r="CS101" s="20"/>
      <c r="CT101" s="20"/>
      <c r="CU101" s="20"/>
      <c r="CV101" s="20"/>
      <c r="CW101" s="20"/>
      <c r="CX101" s="20"/>
      <c r="DA101" s="20"/>
      <c r="DB101" s="20"/>
      <c r="DC101" s="20"/>
      <c r="DD101" s="20"/>
      <c r="DE101" s="20"/>
      <c r="DF101" s="20"/>
      <c r="DG101" s="20"/>
      <c r="DH101" s="20"/>
      <c r="DI101" s="20"/>
      <c r="DJ101" s="20"/>
      <c r="DK101" s="20"/>
      <c r="DL101" s="20"/>
      <c r="DM101" s="20"/>
      <c r="DN101" s="20"/>
      <c r="DO101" s="20"/>
      <c r="DP101" s="20"/>
      <c r="DQ101" s="20"/>
      <c r="DR101" s="20"/>
      <c r="DS101" s="20"/>
      <c r="DT101" s="20"/>
      <c r="DU101" s="20"/>
      <c r="DV101" s="20"/>
      <c r="DW101" s="20"/>
      <c r="DX101" s="20"/>
      <c r="DY101" s="20"/>
      <c r="DZ101" s="20"/>
      <c r="EA101" s="20"/>
      <c r="EB101" s="20"/>
      <c r="EC101" s="20"/>
      <c r="ED101" s="20"/>
      <c r="EE101" s="20"/>
      <c r="EF101" s="20"/>
      <c r="EG101" s="20"/>
      <c r="EH101" s="20"/>
      <c r="EI101" s="20"/>
      <c r="EJ101" s="20"/>
      <c r="EK101" s="20"/>
      <c r="EL101" s="20"/>
      <c r="EM101" s="20"/>
      <c r="EN101" s="20"/>
      <c r="EO101" s="20"/>
      <c r="EP101" s="20"/>
      <c r="EQ101" s="20"/>
      <c r="ER101" s="20"/>
      <c r="ES101" s="20"/>
      <c r="ET101" s="20"/>
      <c r="EU101" s="20"/>
      <c r="EV101" s="20"/>
      <c r="EW101" s="20"/>
      <c r="EZ101" s="20"/>
      <c r="FA101" s="20"/>
      <c r="FB101" s="20"/>
      <c r="FC101" s="20"/>
      <c r="FD101" s="20"/>
      <c r="FE101" s="20"/>
      <c r="FF101" s="20"/>
      <c r="FG101" s="20"/>
      <c r="FH101" s="20"/>
      <c r="FI101" s="20"/>
      <c r="FJ101" s="20"/>
      <c r="FK101" s="20"/>
      <c r="FL101" s="20"/>
      <c r="FM101" s="20"/>
      <c r="FN101" s="20"/>
      <c r="FO101" s="20"/>
      <c r="FP101" s="20"/>
      <c r="FQ101" s="20"/>
      <c r="FR101" s="20"/>
      <c r="FS101" s="20"/>
      <c r="FT101" s="20"/>
      <c r="FU101" s="20"/>
      <c r="FV101" s="20"/>
      <c r="FW101" s="20"/>
      <c r="FX101" s="20"/>
      <c r="FY101" s="20"/>
      <c r="FZ101" s="20"/>
      <c r="GA101" s="20"/>
      <c r="GB101" s="20"/>
      <c r="GC101" s="20"/>
      <c r="GD101" s="20"/>
      <c r="GE101" s="20"/>
      <c r="GF101" s="20"/>
      <c r="GG101" s="20"/>
      <c r="GH101" s="20"/>
      <c r="GI101" s="20"/>
      <c r="GJ101" s="20"/>
      <c r="GK101" s="20"/>
      <c r="GL101" s="20"/>
      <c r="GM101" s="20"/>
      <c r="GN101" s="20"/>
      <c r="GO101" s="20"/>
      <c r="GP101" s="20"/>
      <c r="GQ101" s="20"/>
      <c r="GR101" s="20"/>
      <c r="GS101" s="20"/>
      <c r="GT101" s="20"/>
      <c r="GU101" s="20"/>
      <c r="GV101" s="20"/>
      <c r="GY101" s="20">
        <v>200</v>
      </c>
      <c r="GZ101" s="20">
        <v>400</v>
      </c>
      <c r="HA101" s="20" t="s">
        <v>390</v>
      </c>
      <c r="HB101" s="20">
        <v>0</v>
      </c>
      <c r="HC101" s="20">
        <v>30003</v>
      </c>
      <c r="HD101" s="20" t="s">
        <v>373</v>
      </c>
      <c r="HE101" s="20" t="b">
        <v>1</v>
      </c>
      <c r="HF101" s="20">
        <v>3200</v>
      </c>
      <c r="HG101" s="20" t="b">
        <v>0</v>
      </c>
      <c r="HH101" s="20">
        <v>0</v>
      </c>
      <c r="HI101" s="20">
        <v>0</v>
      </c>
      <c r="HJ101" s="20">
        <v>0</v>
      </c>
      <c r="HK101" s="20">
        <v>0</v>
      </c>
      <c r="HL101" s="20" t="b">
        <v>0</v>
      </c>
      <c r="HM101" s="20">
        <v>0</v>
      </c>
      <c r="HN101" s="20">
        <v>10001</v>
      </c>
      <c r="HO101" s="20" t="s">
        <v>374</v>
      </c>
      <c r="HP101" s="20" t="s">
        <v>363</v>
      </c>
      <c r="HQ101" s="20">
        <v>0</v>
      </c>
      <c r="HR101" s="20">
        <v>0</v>
      </c>
      <c r="HS101" s="20">
        <v>0</v>
      </c>
      <c r="HT101" s="20">
        <v>0</v>
      </c>
      <c r="HU101" s="20" t="b">
        <v>0</v>
      </c>
      <c r="HZ101"/>
    </row>
    <row r="102" ht="30" customHeight="1" spans="1:234">
      <c r="A102"/>
      <c r="B102" s="34">
        <f>10000000+INDEX(编号表!$B:$B,MATCH(D102,编号表!$A:$A,0))*10000+J102</f>
        <v>10100006</v>
      </c>
      <c r="C102" s="20" t="s">
        <v>410</v>
      </c>
      <c r="D102" s="20" t="s">
        <v>410</v>
      </c>
      <c r="E102" s="20" t="s">
        <v>350</v>
      </c>
      <c r="F102" s="39" t="s">
        <v>411</v>
      </c>
      <c r="G102" s="20" t="s">
        <v>412</v>
      </c>
      <c r="H102" s="20" t="b">
        <v>0</v>
      </c>
      <c r="I102" s="20" t="b">
        <v>0</v>
      </c>
      <c r="J102" s="20">
        <v>6</v>
      </c>
      <c r="K102" s="20" t="str">
        <f t="shared" si="7"/>
        <v>101000</v>
      </c>
      <c r="L102" s="20" t="s">
        <v>353</v>
      </c>
      <c r="M102" s="20">
        <v>10100005</v>
      </c>
      <c r="N102" s="20">
        <v>10100007</v>
      </c>
      <c r="O102" s="20" t="s">
        <v>413</v>
      </c>
      <c r="P102" s="20">
        <v>10202009</v>
      </c>
      <c r="Q102" s="20">
        <v>0</v>
      </c>
      <c r="R102" s="20">
        <v>3</v>
      </c>
      <c r="S102" s="20">
        <v>30</v>
      </c>
      <c r="T102" s="20">
        <v>10203124</v>
      </c>
      <c r="U102" s="20">
        <v>100</v>
      </c>
      <c r="V102" s="20" t="s">
        <v>370</v>
      </c>
      <c r="W102" s="20">
        <v>750</v>
      </c>
      <c r="X102" s="20">
        <v>0</v>
      </c>
      <c r="Y102" s="20" t="s">
        <v>371</v>
      </c>
      <c r="Z102" s="20" t="s">
        <v>372</v>
      </c>
      <c r="AA102" s="20" t="s">
        <v>357</v>
      </c>
      <c r="AB102" s="20">
        <v>0</v>
      </c>
      <c r="AC102" s="20">
        <v>0</v>
      </c>
      <c r="AD102" s="20" t="b">
        <v>0</v>
      </c>
      <c r="AE102" s="20" t="s">
        <v>358</v>
      </c>
      <c r="AF102" s="20">
        <v>210</v>
      </c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 t="s">
        <v>388</v>
      </c>
      <c r="BA102" s="20">
        <v>11600</v>
      </c>
      <c r="BB102" s="20" t="s">
        <v>360</v>
      </c>
      <c r="BC102" s="20" t="s">
        <v>357</v>
      </c>
      <c r="BD102" s="20">
        <v>10000</v>
      </c>
      <c r="BE102" s="20">
        <v>0</v>
      </c>
      <c r="BF102" s="20" t="s">
        <v>361</v>
      </c>
      <c r="BG102" s="20">
        <v>0</v>
      </c>
      <c r="BH102" s="20" t="s">
        <v>389</v>
      </c>
      <c r="BI102" s="20">
        <v>12000</v>
      </c>
      <c r="BJ102" s="20">
        <v>7</v>
      </c>
      <c r="BK102" s="20" t="b">
        <v>1</v>
      </c>
      <c r="BL102" s="20">
        <v>0</v>
      </c>
      <c r="BM102" s="20">
        <v>10000</v>
      </c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  <c r="CE102" s="20"/>
      <c r="CF102" s="20"/>
      <c r="CG102" s="20"/>
      <c r="CH102" s="20"/>
      <c r="CI102" s="20"/>
      <c r="CJ102" s="20"/>
      <c r="CK102" s="20"/>
      <c r="CL102" s="20"/>
      <c r="CM102" s="20"/>
      <c r="CN102" s="20"/>
      <c r="CO102" s="20"/>
      <c r="CP102" s="20"/>
      <c r="CQ102" s="20"/>
      <c r="CR102" s="20"/>
      <c r="CS102" s="20"/>
      <c r="CT102" s="20"/>
      <c r="CU102" s="20"/>
      <c r="CV102" s="20"/>
      <c r="CW102" s="20"/>
      <c r="CX102" s="20"/>
      <c r="DA102" s="20"/>
      <c r="DB102" s="20"/>
      <c r="DC102" s="20"/>
      <c r="DD102" s="20"/>
      <c r="DE102" s="20"/>
      <c r="DF102" s="20"/>
      <c r="DG102" s="20"/>
      <c r="DH102" s="20"/>
      <c r="DI102" s="20"/>
      <c r="DJ102" s="20"/>
      <c r="DK102" s="20"/>
      <c r="DL102" s="20"/>
      <c r="DM102" s="20"/>
      <c r="DN102" s="20"/>
      <c r="DO102" s="20"/>
      <c r="DP102" s="20"/>
      <c r="DQ102" s="20"/>
      <c r="DR102" s="20"/>
      <c r="DS102" s="20"/>
      <c r="DT102" s="20"/>
      <c r="DU102" s="20"/>
      <c r="DV102" s="20"/>
      <c r="DW102" s="20"/>
      <c r="DX102" s="20"/>
      <c r="DY102" s="20"/>
      <c r="DZ102" s="20"/>
      <c r="EA102" s="20"/>
      <c r="EB102" s="20"/>
      <c r="EC102" s="20"/>
      <c r="ED102" s="20"/>
      <c r="EE102" s="20"/>
      <c r="EF102" s="20"/>
      <c r="EG102" s="20"/>
      <c r="EH102" s="20"/>
      <c r="EI102" s="20"/>
      <c r="EJ102" s="20"/>
      <c r="EK102" s="20"/>
      <c r="EL102" s="20"/>
      <c r="EM102" s="20"/>
      <c r="EN102" s="20"/>
      <c r="EO102" s="20"/>
      <c r="EP102" s="20"/>
      <c r="EQ102" s="20"/>
      <c r="ER102" s="20"/>
      <c r="ES102" s="20"/>
      <c r="ET102" s="20"/>
      <c r="EU102" s="20"/>
      <c r="EV102" s="20"/>
      <c r="EW102" s="20"/>
      <c r="EZ102" s="20"/>
      <c r="FA102" s="20"/>
      <c r="FB102" s="20"/>
      <c r="FC102" s="20"/>
      <c r="FD102" s="20"/>
      <c r="FE102" s="20"/>
      <c r="FF102" s="20"/>
      <c r="FG102" s="20"/>
      <c r="FH102" s="20"/>
      <c r="FI102" s="20"/>
      <c r="FJ102" s="20"/>
      <c r="FK102" s="20"/>
      <c r="FL102" s="20"/>
      <c r="FM102" s="20"/>
      <c r="FN102" s="20"/>
      <c r="FO102" s="20"/>
      <c r="FP102" s="20"/>
      <c r="FQ102" s="20"/>
      <c r="FR102" s="20"/>
      <c r="FS102" s="20"/>
      <c r="FT102" s="20"/>
      <c r="FU102" s="20"/>
      <c r="FV102" s="20"/>
      <c r="FW102" s="20"/>
      <c r="FX102" s="20"/>
      <c r="FY102" s="20"/>
      <c r="FZ102" s="20"/>
      <c r="GA102" s="20"/>
      <c r="GB102" s="20"/>
      <c r="GC102" s="20"/>
      <c r="GD102" s="20"/>
      <c r="GE102" s="20"/>
      <c r="GF102" s="20"/>
      <c r="GG102" s="20"/>
      <c r="GH102" s="20"/>
      <c r="GI102" s="20"/>
      <c r="GJ102" s="20"/>
      <c r="GK102" s="20"/>
      <c r="GL102" s="20"/>
      <c r="GM102" s="20"/>
      <c r="GN102" s="20"/>
      <c r="GO102" s="20"/>
      <c r="GP102" s="20"/>
      <c r="GQ102" s="20"/>
      <c r="GR102" s="20"/>
      <c r="GS102" s="20"/>
      <c r="GT102" s="20"/>
      <c r="GU102" s="20"/>
      <c r="GV102" s="20"/>
      <c r="GY102" s="20">
        <v>200</v>
      </c>
      <c r="GZ102" s="20">
        <v>400</v>
      </c>
      <c r="HA102" s="20" t="s">
        <v>390</v>
      </c>
      <c r="HB102" s="20">
        <v>0</v>
      </c>
      <c r="HC102" s="20">
        <v>30003</v>
      </c>
      <c r="HD102" s="20" t="s">
        <v>373</v>
      </c>
      <c r="HE102" s="20" t="b">
        <v>1</v>
      </c>
      <c r="HF102" s="20">
        <v>3200</v>
      </c>
      <c r="HG102" s="20" t="b">
        <v>0</v>
      </c>
      <c r="HH102" s="20">
        <v>0</v>
      </c>
      <c r="HI102" s="20">
        <v>0</v>
      </c>
      <c r="HJ102" s="20">
        <v>0</v>
      </c>
      <c r="HK102" s="20">
        <v>0</v>
      </c>
      <c r="HL102" s="20" t="b">
        <v>0</v>
      </c>
      <c r="HM102" s="20">
        <v>0</v>
      </c>
      <c r="HN102" s="20">
        <v>10001</v>
      </c>
      <c r="HO102" s="20" t="s">
        <v>374</v>
      </c>
      <c r="HP102" s="20" t="s">
        <v>363</v>
      </c>
      <c r="HQ102" s="20">
        <v>0</v>
      </c>
      <c r="HR102" s="20">
        <v>0</v>
      </c>
      <c r="HS102" s="20">
        <v>0</v>
      </c>
      <c r="HT102" s="20">
        <v>0</v>
      </c>
      <c r="HU102" s="20" t="b">
        <v>0</v>
      </c>
      <c r="HZ102"/>
    </row>
    <row r="103" ht="30" customHeight="1" spans="1:234">
      <c r="A103"/>
      <c r="B103" s="34">
        <f>10000000+INDEX(编号表!$B:$B,MATCH(D103,编号表!$A:$A,0))*10000+J103</f>
        <v>10100007</v>
      </c>
      <c r="C103" s="20" t="s">
        <v>410</v>
      </c>
      <c r="D103" s="20" t="s">
        <v>410</v>
      </c>
      <c r="E103" s="20" t="s">
        <v>350</v>
      </c>
      <c r="F103" s="39" t="s">
        <v>411</v>
      </c>
      <c r="G103" s="20" t="s">
        <v>412</v>
      </c>
      <c r="H103" s="20" t="b">
        <v>0</v>
      </c>
      <c r="I103" s="20" t="b">
        <v>0</v>
      </c>
      <c r="J103" s="20">
        <v>7</v>
      </c>
      <c r="K103" s="20" t="str">
        <f t="shared" si="7"/>
        <v>101000</v>
      </c>
      <c r="L103" s="20" t="s">
        <v>353</v>
      </c>
      <c r="M103" s="20">
        <v>10100006</v>
      </c>
      <c r="N103" s="20">
        <v>10100008</v>
      </c>
      <c r="O103" s="20" t="s">
        <v>413</v>
      </c>
      <c r="P103" s="20">
        <v>10202009</v>
      </c>
      <c r="Q103" s="20">
        <v>0</v>
      </c>
      <c r="R103" s="20">
        <v>3</v>
      </c>
      <c r="S103" s="20">
        <v>35</v>
      </c>
      <c r="T103" s="20">
        <v>10203125</v>
      </c>
      <c r="U103" s="20">
        <v>100</v>
      </c>
      <c r="V103" s="20" t="s">
        <v>370</v>
      </c>
      <c r="W103" s="20">
        <v>750</v>
      </c>
      <c r="X103" s="20">
        <v>0</v>
      </c>
      <c r="Y103" s="20" t="s">
        <v>371</v>
      </c>
      <c r="Z103" s="20" t="s">
        <v>372</v>
      </c>
      <c r="AA103" s="20" t="s">
        <v>357</v>
      </c>
      <c r="AB103" s="20">
        <v>0</v>
      </c>
      <c r="AC103" s="20">
        <v>0</v>
      </c>
      <c r="AD103" s="20" t="b">
        <v>0</v>
      </c>
      <c r="AE103" s="20" t="s">
        <v>358</v>
      </c>
      <c r="AF103" s="20">
        <v>210</v>
      </c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 t="s">
        <v>388</v>
      </c>
      <c r="BA103" s="20">
        <v>11700</v>
      </c>
      <c r="BB103" s="20" t="s">
        <v>360</v>
      </c>
      <c r="BC103" s="20" t="s">
        <v>357</v>
      </c>
      <c r="BD103" s="20">
        <v>10000</v>
      </c>
      <c r="BE103" s="20">
        <v>0</v>
      </c>
      <c r="BF103" s="20" t="s">
        <v>361</v>
      </c>
      <c r="BG103" s="20">
        <v>0</v>
      </c>
      <c r="BH103" s="20" t="s">
        <v>389</v>
      </c>
      <c r="BI103" s="20">
        <v>12000</v>
      </c>
      <c r="BJ103" s="20">
        <v>9</v>
      </c>
      <c r="BK103" s="20" t="b">
        <v>1</v>
      </c>
      <c r="BL103" s="20">
        <v>0</v>
      </c>
      <c r="BM103" s="20">
        <v>10000</v>
      </c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  <c r="CD103" s="20"/>
      <c r="CE103" s="20"/>
      <c r="CF103" s="20"/>
      <c r="CG103" s="20"/>
      <c r="CH103" s="20"/>
      <c r="CI103" s="20"/>
      <c r="CJ103" s="20"/>
      <c r="CK103" s="20"/>
      <c r="CL103" s="20"/>
      <c r="CM103" s="20"/>
      <c r="CN103" s="20"/>
      <c r="CO103" s="20"/>
      <c r="CP103" s="20"/>
      <c r="CQ103" s="20"/>
      <c r="CR103" s="20"/>
      <c r="CS103" s="20"/>
      <c r="CT103" s="20"/>
      <c r="CU103" s="20"/>
      <c r="CV103" s="20"/>
      <c r="CW103" s="20"/>
      <c r="CX103" s="20"/>
      <c r="DA103" s="20"/>
      <c r="DB103" s="20"/>
      <c r="DC103" s="20"/>
      <c r="DD103" s="20"/>
      <c r="DE103" s="20"/>
      <c r="DF103" s="20"/>
      <c r="DG103" s="20"/>
      <c r="DH103" s="20"/>
      <c r="DI103" s="20"/>
      <c r="DJ103" s="20"/>
      <c r="DK103" s="20"/>
      <c r="DL103" s="20"/>
      <c r="DM103" s="20"/>
      <c r="DN103" s="20"/>
      <c r="DO103" s="20"/>
      <c r="DP103" s="20"/>
      <c r="DQ103" s="20"/>
      <c r="DR103" s="20"/>
      <c r="DS103" s="20"/>
      <c r="DT103" s="20"/>
      <c r="DU103" s="20"/>
      <c r="DV103" s="20"/>
      <c r="DW103" s="20"/>
      <c r="DX103" s="20"/>
      <c r="DY103" s="20"/>
      <c r="DZ103" s="20"/>
      <c r="EA103" s="20"/>
      <c r="EB103" s="20"/>
      <c r="EC103" s="20"/>
      <c r="ED103" s="20"/>
      <c r="EE103" s="20"/>
      <c r="EF103" s="20"/>
      <c r="EG103" s="20"/>
      <c r="EH103" s="20"/>
      <c r="EI103" s="20"/>
      <c r="EJ103" s="20"/>
      <c r="EK103" s="20"/>
      <c r="EL103" s="20"/>
      <c r="EM103" s="20"/>
      <c r="EN103" s="20"/>
      <c r="EO103" s="20"/>
      <c r="EP103" s="20"/>
      <c r="EQ103" s="20"/>
      <c r="ER103" s="20"/>
      <c r="ES103" s="20"/>
      <c r="ET103" s="20"/>
      <c r="EU103" s="20"/>
      <c r="EV103" s="20"/>
      <c r="EW103" s="20"/>
      <c r="EZ103" s="20"/>
      <c r="FA103" s="20"/>
      <c r="FB103" s="20"/>
      <c r="FC103" s="20"/>
      <c r="FD103" s="20"/>
      <c r="FE103" s="20"/>
      <c r="FF103" s="20"/>
      <c r="FG103" s="20"/>
      <c r="FH103" s="20"/>
      <c r="FI103" s="20"/>
      <c r="FJ103" s="20"/>
      <c r="FK103" s="20"/>
      <c r="FL103" s="20"/>
      <c r="FM103" s="20"/>
      <c r="FN103" s="20"/>
      <c r="FO103" s="20"/>
      <c r="FP103" s="20"/>
      <c r="FQ103" s="20"/>
      <c r="FR103" s="20"/>
      <c r="FS103" s="20"/>
      <c r="FT103" s="20"/>
      <c r="FU103" s="20"/>
      <c r="FV103" s="20"/>
      <c r="FW103" s="20"/>
      <c r="FX103" s="20"/>
      <c r="FY103" s="20"/>
      <c r="FZ103" s="20"/>
      <c r="GA103" s="20"/>
      <c r="GB103" s="20"/>
      <c r="GC103" s="20"/>
      <c r="GD103" s="20"/>
      <c r="GE103" s="20"/>
      <c r="GF103" s="20"/>
      <c r="GG103" s="20"/>
      <c r="GH103" s="20"/>
      <c r="GI103" s="20"/>
      <c r="GJ103" s="20"/>
      <c r="GK103" s="20"/>
      <c r="GL103" s="20"/>
      <c r="GM103" s="20"/>
      <c r="GN103" s="20"/>
      <c r="GO103" s="20"/>
      <c r="GP103" s="20"/>
      <c r="GQ103" s="20"/>
      <c r="GR103" s="20"/>
      <c r="GS103" s="20"/>
      <c r="GT103" s="20"/>
      <c r="GU103" s="20"/>
      <c r="GV103" s="20"/>
      <c r="GY103" s="20">
        <v>200</v>
      </c>
      <c r="GZ103" s="20">
        <v>400</v>
      </c>
      <c r="HA103" s="20" t="s">
        <v>390</v>
      </c>
      <c r="HB103" s="20">
        <v>0</v>
      </c>
      <c r="HC103" s="20">
        <v>30003</v>
      </c>
      <c r="HD103" s="20" t="s">
        <v>373</v>
      </c>
      <c r="HE103" s="20" t="b">
        <v>1</v>
      </c>
      <c r="HF103" s="20">
        <v>3200</v>
      </c>
      <c r="HG103" s="20" t="b">
        <v>0</v>
      </c>
      <c r="HH103" s="20">
        <v>0</v>
      </c>
      <c r="HI103" s="20">
        <v>0</v>
      </c>
      <c r="HJ103" s="20">
        <v>0</v>
      </c>
      <c r="HK103" s="20">
        <v>0</v>
      </c>
      <c r="HL103" s="20" t="b">
        <v>0</v>
      </c>
      <c r="HM103" s="20">
        <v>0</v>
      </c>
      <c r="HN103" s="20">
        <v>10001</v>
      </c>
      <c r="HO103" s="20" t="s">
        <v>374</v>
      </c>
      <c r="HP103" s="20" t="s">
        <v>363</v>
      </c>
      <c r="HQ103" s="20">
        <v>0</v>
      </c>
      <c r="HR103" s="20">
        <v>0</v>
      </c>
      <c r="HS103" s="20">
        <v>0</v>
      </c>
      <c r="HT103" s="20">
        <v>0</v>
      </c>
      <c r="HU103" s="20" t="b">
        <v>0</v>
      </c>
      <c r="HZ103"/>
    </row>
    <row r="104" ht="30" customHeight="1" spans="1:234">
      <c r="A104"/>
      <c r="B104" s="34">
        <f>10000000+INDEX(编号表!$B:$B,MATCH(D104,编号表!$A:$A,0))*10000+J104</f>
        <v>10100008</v>
      </c>
      <c r="C104" s="20" t="s">
        <v>410</v>
      </c>
      <c r="D104" s="20" t="s">
        <v>410</v>
      </c>
      <c r="E104" s="20" t="s">
        <v>350</v>
      </c>
      <c r="F104" s="39" t="s">
        <v>411</v>
      </c>
      <c r="G104" s="20" t="s">
        <v>412</v>
      </c>
      <c r="H104" s="20" t="b">
        <v>0</v>
      </c>
      <c r="I104" s="20" t="b">
        <v>0</v>
      </c>
      <c r="J104" s="20">
        <v>8</v>
      </c>
      <c r="K104" s="20" t="str">
        <f t="shared" si="7"/>
        <v>101000</v>
      </c>
      <c r="L104" s="20" t="s">
        <v>353</v>
      </c>
      <c r="M104" s="20">
        <v>10100007</v>
      </c>
      <c r="N104" s="20">
        <v>10100009</v>
      </c>
      <c r="O104" s="20" t="s">
        <v>413</v>
      </c>
      <c r="P104" s="20">
        <v>10202009</v>
      </c>
      <c r="Q104" s="20">
        <v>0</v>
      </c>
      <c r="R104" s="20">
        <v>3</v>
      </c>
      <c r="S104" s="20">
        <v>35</v>
      </c>
      <c r="T104" s="20">
        <v>10203126</v>
      </c>
      <c r="U104" s="20">
        <v>100</v>
      </c>
      <c r="V104" s="20" t="s">
        <v>370</v>
      </c>
      <c r="W104" s="20">
        <v>750</v>
      </c>
      <c r="X104" s="20">
        <v>0</v>
      </c>
      <c r="Y104" s="20" t="s">
        <v>371</v>
      </c>
      <c r="Z104" s="20" t="s">
        <v>372</v>
      </c>
      <c r="AA104" s="20" t="s">
        <v>357</v>
      </c>
      <c r="AB104" s="20">
        <v>0</v>
      </c>
      <c r="AC104" s="20">
        <v>0</v>
      </c>
      <c r="AD104" s="20" t="b">
        <v>0</v>
      </c>
      <c r="AE104" s="20" t="s">
        <v>358</v>
      </c>
      <c r="AF104" s="20">
        <v>210</v>
      </c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 t="s">
        <v>388</v>
      </c>
      <c r="BA104" s="20">
        <v>11800</v>
      </c>
      <c r="BB104" s="20" t="s">
        <v>360</v>
      </c>
      <c r="BC104" s="20" t="s">
        <v>357</v>
      </c>
      <c r="BD104" s="20">
        <v>10000</v>
      </c>
      <c r="BE104" s="20">
        <v>0</v>
      </c>
      <c r="BF104" s="20" t="s">
        <v>361</v>
      </c>
      <c r="BG104" s="20">
        <v>0</v>
      </c>
      <c r="BH104" s="20" t="s">
        <v>389</v>
      </c>
      <c r="BI104" s="20">
        <v>12000</v>
      </c>
      <c r="BJ104" s="20">
        <v>10</v>
      </c>
      <c r="BK104" s="20" t="b">
        <v>1</v>
      </c>
      <c r="BL104" s="20">
        <v>0</v>
      </c>
      <c r="BM104" s="20">
        <v>10000</v>
      </c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  <c r="CE104" s="20"/>
      <c r="CF104" s="20"/>
      <c r="CG104" s="20"/>
      <c r="CH104" s="20"/>
      <c r="CI104" s="20"/>
      <c r="CJ104" s="20"/>
      <c r="CK104" s="20"/>
      <c r="CL104" s="20"/>
      <c r="CM104" s="20"/>
      <c r="CN104" s="20"/>
      <c r="CO104" s="20"/>
      <c r="CP104" s="20"/>
      <c r="CQ104" s="20"/>
      <c r="CR104" s="20"/>
      <c r="CS104" s="20"/>
      <c r="CT104" s="20"/>
      <c r="CU104" s="20"/>
      <c r="CV104" s="20"/>
      <c r="CW104" s="20"/>
      <c r="CX104" s="20"/>
      <c r="DA104" s="20"/>
      <c r="DB104" s="20"/>
      <c r="DC104" s="20"/>
      <c r="DD104" s="20"/>
      <c r="DE104" s="20"/>
      <c r="DF104" s="20"/>
      <c r="DG104" s="20"/>
      <c r="DH104" s="20"/>
      <c r="DI104" s="20"/>
      <c r="DJ104" s="20"/>
      <c r="DK104" s="20"/>
      <c r="DL104" s="20"/>
      <c r="DM104" s="20"/>
      <c r="DN104" s="20"/>
      <c r="DO104" s="20"/>
      <c r="DP104" s="20"/>
      <c r="DQ104" s="20"/>
      <c r="DR104" s="20"/>
      <c r="DS104" s="20"/>
      <c r="DT104" s="20"/>
      <c r="DU104" s="20"/>
      <c r="DV104" s="20"/>
      <c r="DW104" s="20"/>
      <c r="DX104" s="20"/>
      <c r="DY104" s="20"/>
      <c r="DZ104" s="20"/>
      <c r="EA104" s="20"/>
      <c r="EB104" s="20"/>
      <c r="EC104" s="20"/>
      <c r="ED104" s="20"/>
      <c r="EE104" s="20"/>
      <c r="EF104" s="20"/>
      <c r="EG104" s="20"/>
      <c r="EH104" s="20"/>
      <c r="EI104" s="20"/>
      <c r="EJ104" s="20"/>
      <c r="EK104" s="20"/>
      <c r="EL104" s="20"/>
      <c r="EM104" s="20"/>
      <c r="EN104" s="20"/>
      <c r="EO104" s="20"/>
      <c r="EP104" s="20"/>
      <c r="EQ104" s="20"/>
      <c r="ER104" s="20"/>
      <c r="ES104" s="20"/>
      <c r="ET104" s="20"/>
      <c r="EU104" s="20"/>
      <c r="EV104" s="20"/>
      <c r="EW104" s="20"/>
      <c r="EZ104" s="20"/>
      <c r="FA104" s="20"/>
      <c r="FB104" s="20"/>
      <c r="FC104" s="20"/>
      <c r="FD104" s="20"/>
      <c r="FE104" s="20"/>
      <c r="FF104" s="20"/>
      <c r="FG104" s="20"/>
      <c r="FH104" s="20"/>
      <c r="FI104" s="20"/>
      <c r="FJ104" s="20"/>
      <c r="FK104" s="20"/>
      <c r="FL104" s="20"/>
      <c r="FM104" s="20"/>
      <c r="FN104" s="20"/>
      <c r="FO104" s="20"/>
      <c r="FP104" s="20"/>
      <c r="FQ104" s="20"/>
      <c r="FR104" s="20"/>
      <c r="FS104" s="20"/>
      <c r="FT104" s="20"/>
      <c r="FU104" s="20"/>
      <c r="FV104" s="20"/>
      <c r="FW104" s="20"/>
      <c r="FX104" s="20"/>
      <c r="FY104" s="20"/>
      <c r="FZ104" s="20"/>
      <c r="GA104" s="20"/>
      <c r="GB104" s="20"/>
      <c r="GC104" s="20"/>
      <c r="GD104" s="20"/>
      <c r="GE104" s="20"/>
      <c r="GF104" s="20"/>
      <c r="GG104" s="20"/>
      <c r="GH104" s="20"/>
      <c r="GI104" s="20"/>
      <c r="GJ104" s="20"/>
      <c r="GK104" s="20"/>
      <c r="GL104" s="20"/>
      <c r="GM104" s="20"/>
      <c r="GN104" s="20"/>
      <c r="GO104" s="20"/>
      <c r="GP104" s="20"/>
      <c r="GQ104" s="20"/>
      <c r="GR104" s="20"/>
      <c r="GS104" s="20"/>
      <c r="GT104" s="20"/>
      <c r="GU104" s="20"/>
      <c r="GV104" s="20"/>
      <c r="GY104" s="20">
        <v>200</v>
      </c>
      <c r="GZ104" s="20">
        <v>400</v>
      </c>
      <c r="HA104" s="20" t="s">
        <v>390</v>
      </c>
      <c r="HB104" s="20">
        <v>0</v>
      </c>
      <c r="HC104" s="20">
        <v>30003</v>
      </c>
      <c r="HD104" s="20" t="s">
        <v>373</v>
      </c>
      <c r="HE104" s="20" t="b">
        <v>1</v>
      </c>
      <c r="HF104" s="20">
        <v>3200</v>
      </c>
      <c r="HG104" s="20" t="b">
        <v>0</v>
      </c>
      <c r="HH104" s="20">
        <v>0</v>
      </c>
      <c r="HI104" s="20">
        <v>0</v>
      </c>
      <c r="HJ104" s="20">
        <v>0</v>
      </c>
      <c r="HK104" s="20">
        <v>0</v>
      </c>
      <c r="HL104" s="20" t="b">
        <v>0</v>
      </c>
      <c r="HM104" s="20">
        <v>0</v>
      </c>
      <c r="HN104" s="20">
        <v>10001</v>
      </c>
      <c r="HO104" s="20" t="s">
        <v>374</v>
      </c>
      <c r="HP104" s="20" t="s">
        <v>363</v>
      </c>
      <c r="HQ104" s="20">
        <v>0</v>
      </c>
      <c r="HR104" s="20">
        <v>0</v>
      </c>
      <c r="HS104" s="20">
        <v>0</v>
      </c>
      <c r="HT104" s="20">
        <v>0</v>
      </c>
      <c r="HU104" s="20" t="b">
        <v>0</v>
      </c>
      <c r="HZ104"/>
    </row>
    <row r="105" ht="30" customHeight="1" spans="1:234">
      <c r="A105"/>
      <c r="B105" s="34">
        <f>10000000+INDEX(编号表!$B:$B,MATCH(D105,编号表!$A:$A,0))*10000+J105</f>
        <v>10100009</v>
      </c>
      <c r="C105" s="20" t="s">
        <v>410</v>
      </c>
      <c r="D105" s="20" t="s">
        <v>410</v>
      </c>
      <c r="E105" s="20" t="s">
        <v>350</v>
      </c>
      <c r="F105" s="39" t="s">
        <v>411</v>
      </c>
      <c r="G105" s="20" t="s">
        <v>412</v>
      </c>
      <c r="H105" s="20" t="b">
        <v>0</v>
      </c>
      <c r="I105" s="20" t="b">
        <v>0</v>
      </c>
      <c r="J105" s="20">
        <v>9</v>
      </c>
      <c r="K105" s="20" t="str">
        <f t="shared" si="7"/>
        <v>101000</v>
      </c>
      <c r="L105" s="20" t="s">
        <v>353</v>
      </c>
      <c r="M105" s="20">
        <v>10100008</v>
      </c>
      <c r="N105" s="20">
        <v>10100010</v>
      </c>
      <c r="O105" s="20" t="s">
        <v>413</v>
      </c>
      <c r="P105" s="20">
        <v>10202009</v>
      </c>
      <c r="Q105" s="20">
        <v>0</v>
      </c>
      <c r="R105" s="20">
        <v>3</v>
      </c>
      <c r="S105" s="20">
        <v>40</v>
      </c>
      <c r="T105" s="20">
        <v>10204127</v>
      </c>
      <c r="U105" s="20">
        <v>100</v>
      </c>
      <c r="V105" s="20" t="s">
        <v>370</v>
      </c>
      <c r="W105" s="20">
        <v>750</v>
      </c>
      <c r="X105" s="20">
        <v>0</v>
      </c>
      <c r="Y105" s="20" t="s">
        <v>371</v>
      </c>
      <c r="Z105" s="20" t="s">
        <v>372</v>
      </c>
      <c r="AA105" s="20" t="s">
        <v>357</v>
      </c>
      <c r="AB105" s="20">
        <v>0</v>
      </c>
      <c r="AC105" s="20">
        <v>0</v>
      </c>
      <c r="AD105" s="20" t="b">
        <v>0</v>
      </c>
      <c r="AE105" s="20" t="s">
        <v>358</v>
      </c>
      <c r="AF105" s="20">
        <v>210</v>
      </c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 t="s">
        <v>388</v>
      </c>
      <c r="BA105" s="20">
        <v>11900</v>
      </c>
      <c r="BB105" s="20" t="s">
        <v>360</v>
      </c>
      <c r="BC105" s="20" t="s">
        <v>357</v>
      </c>
      <c r="BD105" s="20">
        <v>10000</v>
      </c>
      <c r="BE105" s="20">
        <v>0</v>
      </c>
      <c r="BF105" s="20" t="s">
        <v>361</v>
      </c>
      <c r="BG105" s="20">
        <v>0</v>
      </c>
      <c r="BH105" s="20" t="s">
        <v>389</v>
      </c>
      <c r="BI105" s="20">
        <v>12000</v>
      </c>
      <c r="BJ105" s="20">
        <v>12</v>
      </c>
      <c r="BK105" s="20" t="b">
        <v>1</v>
      </c>
      <c r="BL105" s="20">
        <v>0</v>
      </c>
      <c r="BM105" s="20">
        <v>10000</v>
      </c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  <c r="CE105" s="20"/>
      <c r="CF105" s="20"/>
      <c r="CG105" s="20"/>
      <c r="CH105" s="20"/>
      <c r="CI105" s="20"/>
      <c r="CJ105" s="20"/>
      <c r="CK105" s="20"/>
      <c r="CL105" s="20"/>
      <c r="CM105" s="20"/>
      <c r="CN105" s="20"/>
      <c r="CO105" s="20"/>
      <c r="CP105" s="20"/>
      <c r="CQ105" s="20"/>
      <c r="CR105" s="20"/>
      <c r="CS105" s="20"/>
      <c r="CT105" s="20"/>
      <c r="CU105" s="20"/>
      <c r="CV105" s="20"/>
      <c r="CW105" s="20"/>
      <c r="CX105" s="20"/>
      <c r="DA105" s="20"/>
      <c r="DB105" s="20"/>
      <c r="DC105" s="20"/>
      <c r="DD105" s="20"/>
      <c r="DE105" s="20"/>
      <c r="DF105" s="20"/>
      <c r="DG105" s="20"/>
      <c r="DH105" s="20"/>
      <c r="DI105" s="20"/>
      <c r="DJ105" s="20"/>
      <c r="DK105" s="20"/>
      <c r="DL105" s="20"/>
      <c r="DM105" s="20"/>
      <c r="DN105" s="20"/>
      <c r="DO105" s="20"/>
      <c r="DP105" s="20"/>
      <c r="DQ105" s="20"/>
      <c r="DR105" s="20"/>
      <c r="DS105" s="20"/>
      <c r="DT105" s="20"/>
      <c r="DU105" s="20"/>
      <c r="DV105" s="20"/>
      <c r="DW105" s="20"/>
      <c r="DX105" s="20"/>
      <c r="DY105" s="20"/>
      <c r="DZ105" s="20"/>
      <c r="EA105" s="20"/>
      <c r="EB105" s="20"/>
      <c r="EC105" s="20"/>
      <c r="ED105" s="20"/>
      <c r="EE105" s="20"/>
      <c r="EF105" s="20"/>
      <c r="EG105" s="20"/>
      <c r="EH105" s="20"/>
      <c r="EI105" s="20"/>
      <c r="EJ105" s="20"/>
      <c r="EK105" s="20"/>
      <c r="EL105" s="20"/>
      <c r="EM105" s="20"/>
      <c r="EN105" s="20"/>
      <c r="EO105" s="20"/>
      <c r="EP105" s="20"/>
      <c r="EQ105" s="20"/>
      <c r="ER105" s="20"/>
      <c r="ES105" s="20"/>
      <c r="ET105" s="20"/>
      <c r="EU105" s="20"/>
      <c r="EV105" s="20"/>
      <c r="EW105" s="20"/>
      <c r="EZ105" s="20"/>
      <c r="FA105" s="20"/>
      <c r="FB105" s="20"/>
      <c r="FC105" s="20"/>
      <c r="FD105" s="20"/>
      <c r="FE105" s="20"/>
      <c r="FF105" s="20"/>
      <c r="FG105" s="20"/>
      <c r="FH105" s="20"/>
      <c r="FI105" s="20"/>
      <c r="FJ105" s="20"/>
      <c r="FK105" s="20"/>
      <c r="FL105" s="20"/>
      <c r="FM105" s="20"/>
      <c r="FN105" s="20"/>
      <c r="FO105" s="20"/>
      <c r="FP105" s="20"/>
      <c r="FQ105" s="20"/>
      <c r="FR105" s="20"/>
      <c r="FS105" s="20"/>
      <c r="FT105" s="20"/>
      <c r="FU105" s="20"/>
      <c r="FV105" s="20"/>
      <c r="FW105" s="20"/>
      <c r="FX105" s="20"/>
      <c r="FY105" s="20"/>
      <c r="FZ105" s="20"/>
      <c r="GA105" s="20"/>
      <c r="GB105" s="20"/>
      <c r="GC105" s="20"/>
      <c r="GD105" s="20"/>
      <c r="GE105" s="20"/>
      <c r="GF105" s="20"/>
      <c r="GG105" s="20"/>
      <c r="GH105" s="20"/>
      <c r="GI105" s="20"/>
      <c r="GJ105" s="20"/>
      <c r="GK105" s="20"/>
      <c r="GL105" s="20"/>
      <c r="GM105" s="20"/>
      <c r="GN105" s="20"/>
      <c r="GO105" s="20"/>
      <c r="GP105" s="20"/>
      <c r="GQ105" s="20"/>
      <c r="GR105" s="20"/>
      <c r="GS105" s="20"/>
      <c r="GT105" s="20"/>
      <c r="GU105" s="20"/>
      <c r="GV105" s="20"/>
      <c r="GY105" s="20">
        <v>200</v>
      </c>
      <c r="GZ105" s="20">
        <v>400</v>
      </c>
      <c r="HA105" s="20" t="s">
        <v>390</v>
      </c>
      <c r="HB105" s="20">
        <v>0</v>
      </c>
      <c r="HC105" s="20">
        <v>30003</v>
      </c>
      <c r="HD105" s="20" t="s">
        <v>373</v>
      </c>
      <c r="HE105" s="20" t="b">
        <v>1</v>
      </c>
      <c r="HF105" s="20">
        <v>3200</v>
      </c>
      <c r="HG105" s="20" t="b">
        <v>0</v>
      </c>
      <c r="HH105" s="20">
        <v>0</v>
      </c>
      <c r="HI105" s="20">
        <v>0</v>
      </c>
      <c r="HJ105" s="20">
        <v>0</v>
      </c>
      <c r="HK105" s="20">
        <v>0</v>
      </c>
      <c r="HL105" s="20" t="b">
        <v>0</v>
      </c>
      <c r="HM105" s="20">
        <v>0</v>
      </c>
      <c r="HN105" s="20">
        <v>10001</v>
      </c>
      <c r="HO105" s="20" t="s">
        <v>374</v>
      </c>
      <c r="HP105" s="20" t="s">
        <v>363</v>
      </c>
      <c r="HQ105" s="20">
        <v>0</v>
      </c>
      <c r="HR105" s="20">
        <v>0</v>
      </c>
      <c r="HS105" s="20">
        <v>0</v>
      </c>
      <c r="HT105" s="20">
        <v>0</v>
      </c>
      <c r="HU105" s="20" t="b">
        <v>0</v>
      </c>
      <c r="HZ105"/>
    </row>
    <row r="106" ht="30" customHeight="1" spans="1:234">
      <c r="A106"/>
      <c r="B106" s="34">
        <f>10000000+INDEX(编号表!$B:$B,MATCH(D106,编号表!$A:$A,0))*10000+J106</f>
        <v>10100010</v>
      </c>
      <c r="C106" s="20" t="s">
        <v>410</v>
      </c>
      <c r="D106" s="20" t="s">
        <v>410</v>
      </c>
      <c r="E106" s="20" t="s">
        <v>350</v>
      </c>
      <c r="F106" s="39" t="s">
        <v>414</v>
      </c>
      <c r="G106" s="20" t="s">
        <v>412</v>
      </c>
      <c r="H106" s="20" t="b">
        <v>0</v>
      </c>
      <c r="I106" s="20" t="b">
        <v>0</v>
      </c>
      <c r="J106" s="20">
        <v>10</v>
      </c>
      <c r="K106" s="20" t="str">
        <f t="shared" si="7"/>
        <v>101000</v>
      </c>
      <c r="L106" s="20" t="s">
        <v>353</v>
      </c>
      <c r="M106" s="20">
        <v>10100009</v>
      </c>
      <c r="N106" s="20">
        <v>0</v>
      </c>
      <c r="O106" s="20" t="s">
        <v>413</v>
      </c>
      <c r="P106" s="20">
        <v>10202009</v>
      </c>
      <c r="Q106" s="20">
        <v>0</v>
      </c>
      <c r="R106" s="20">
        <v>3</v>
      </c>
      <c r="S106" s="20">
        <v>40</v>
      </c>
      <c r="T106" s="20">
        <v>0</v>
      </c>
      <c r="U106" s="20">
        <v>0</v>
      </c>
      <c r="V106" s="20" t="s">
        <v>370</v>
      </c>
      <c r="W106" s="20">
        <v>750</v>
      </c>
      <c r="X106" s="20">
        <v>0</v>
      </c>
      <c r="Y106" s="20" t="s">
        <v>371</v>
      </c>
      <c r="Z106" s="20" t="s">
        <v>372</v>
      </c>
      <c r="AA106" s="20" t="s">
        <v>357</v>
      </c>
      <c r="AB106" s="20">
        <v>0</v>
      </c>
      <c r="AC106" s="20">
        <v>0</v>
      </c>
      <c r="AD106" s="20" t="b">
        <v>0</v>
      </c>
      <c r="AE106" s="20" t="s">
        <v>358</v>
      </c>
      <c r="AF106" s="20">
        <v>210</v>
      </c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 t="s">
        <v>388</v>
      </c>
      <c r="BA106" s="20">
        <v>12000</v>
      </c>
      <c r="BB106" s="20" t="s">
        <v>360</v>
      </c>
      <c r="BC106" s="20" t="s">
        <v>357</v>
      </c>
      <c r="BD106" s="20">
        <v>10000</v>
      </c>
      <c r="BE106" s="20">
        <v>0</v>
      </c>
      <c r="BF106" s="20" t="s">
        <v>361</v>
      </c>
      <c r="BG106" s="20">
        <v>0</v>
      </c>
      <c r="BH106" s="20" t="s">
        <v>389</v>
      </c>
      <c r="BI106" s="20">
        <v>12000</v>
      </c>
      <c r="BJ106" s="20">
        <v>15</v>
      </c>
      <c r="BK106" s="20" t="b">
        <v>1</v>
      </c>
      <c r="BL106" s="20">
        <v>0</v>
      </c>
      <c r="BM106" s="20">
        <v>10000</v>
      </c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  <c r="CD106" s="20"/>
      <c r="CE106" s="20"/>
      <c r="CF106" s="20"/>
      <c r="CG106" s="20"/>
      <c r="CH106" s="20"/>
      <c r="CI106" s="20"/>
      <c r="CJ106" s="20"/>
      <c r="CK106" s="20"/>
      <c r="CL106" s="20"/>
      <c r="CM106" s="20"/>
      <c r="CN106" s="20"/>
      <c r="CO106" s="20"/>
      <c r="CP106" s="20"/>
      <c r="CQ106" s="20"/>
      <c r="CR106" s="20"/>
      <c r="CS106" s="20"/>
      <c r="CT106" s="20"/>
      <c r="CU106" s="20"/>
      <c r="CV106" s="20"/>
      <c r="CW106" s="20"/>
      <c r="CX106" s="20"/>
      <c r="DA106" s="20"/>
      <c r="DB106" s="20"/>
      <c r="DC106" s="20"/>
      <c r="DD106" s="20"/>
      <c r="DE106" s="20"/>
      <c r="DF106" s="20"/>
      <c r="DG106" s="20"/>
      <c r="DH106" s="20"/>
      <c r="DI106" s="20"/>
      <c r="DJ106" s="20"/>
      <c r="DK106" s="20"/>
      <c r="DL106" s="20"/>
      <c r="DM106" s="20"/>
      <c r="DN106" s="20"/>
      <c r="DO106" s="20"/>
      <c r="DP106" s="20"/>
      <c r="DQ106" s="20"/>
      <c r="DR106" s="20"/>
      <c r="DS106" s="20"/>
      <c r="DT106" s="20"/>
      <c r="DU106" s="20"/>
      <c r="DV106" s="20"/>
      <c r="DW106" s="20"/>
      <c r="DX106" s="20"/>
      <c r="DY106" s="20"/>
      <c r="DZ106" s="20"/>
      <c r="EA106" s="20"/>
      <c r="EB106" s="20"/>
      <c r="EC106" s="20"/>
      <c r="ED106" s="20"/>
      <c r="EE106" s="20"/>
      <c r="EF106" s="20"/>
      <c r="EG106" s="20"/>
      <c r="EH106" s="20"/>
      <c r="EI106" s="20"/>
      <c r="EJ106" s="20"/>
      <c r="EK106" s="20"/>
      <c r="EL106" s="20"/>
      <c r="EM106" s="20"/>
      <c r="EN106" s="20"/>
      <c r="EO106" s="20"/>
      <c r="EP106" s="20"/>
      <c r="EQ106" s="20"/>
      <c r="ER106" s="20"/>
      <c r="ES106" s="20"/>
      <c r="ET106" s="20"/>
      <c r="EU106" s="20"/>
      <c r="EV106" s="20"/>
      <c r="EW106" s="20"/>
      <c r="EZ106" s="20"/>
      <c r="FA106" s="20"/>
      <c r="FB106" s="20"/>
      <c r="FC106" s="20"/>
      <c r="FD106" s="20"/>
      <c r="FE106" s="20"/>
      <c r="FF106" s="20"/>
      <c r="FG106" s="20"/>
      <c r="FH106" s="20"/>
      <c r="FI106" s="20"/>
      <c r="FJ106" s="20"/>
      <c r="FK106" s="20"/>
      <c r="FL106" s="20"/>
      <c r="FM106" s="20"/>
      <c r="FN106" s="20"/>
      <c r="FO106" s="20"/>
      <c r="FP106" s="20"/>
      <c r="FQ106" s="20"/>
      <c r="FR106" s="20"/>
      <c r="FS106" s="20"/>
      <c r="FT106" s="20"/>
      <c r="FU106" s="20"/>
      <c r="FV106" s="20"/>
      <c r="FW106" s="20"/>
      <c r="FX106" s="20"/>
      <c r="FY106" s="20"/>
      <c r="FZ106" s="20"/>
      <c r="GA106" s="20"/>
      <c r="GB106" s="20"/>
      <c r="GC106" s="20"/>
      <c r="GD106" s="20"/>
      <c r="GE106" s="20"/>
      <c r="GF106" s="20"/>
      <c r="GG106" s="20"/>
      <c r="GH106" s="20"/>
      <c r="GI106" s="20"/>
      <c r="GJ106" s="20"/>
      <c r="GK106" s="20"/>
      <c r="GL106" s="20"/>
      <c r="GM106" s="20"/>
      <c r="GN106" s="20"/>
      <c r="GO106" s="20"/>
      <c r="GP106" s="20"/>
      <c r="GQ106" s="20"/>
      <c r="GR106" s="20"/>
      <c r="GS106" s="20"/>
      <c r="GT106" s="20"/>
      <c r="GU106" s="20"/>
      <c r="GV106" s="20"/>
      <c r="GY106" s="20">
        <v>200</v>
      </c>
      <c r="GZ106" s="20">
        <v>400</v>
      </c>
      <c r="HA106" s="20" t="s">
        <v>390</v>
      </c>
      <c r="HB106" s="20">
        <v>0</v>
      </c>
      <c r="HC106" s="20">
        <v>30003</v>
      </c>
      <c r="HD106" s="20" t="s">
        <v>373</v>
      </c>
      <c r="HE106" s="20" t="b">
        <v>1</v>
      </c>
      <c r="HF106" s="20">
        <v>3200</v>
      </c>
      <c r="HG106" s="20" t="b">
        <v>0</v>
      </c>
      <c r="HH106" s="20">
        <v>0</v>
      </c>
      <c r="HI106" s="20">
        <v>0</v>
      </c>
      <c r="HJ106" s="20">
        <v>0</v>
      </c>
      <c r="HK106" s="20">
        <v>0</v>
      </c>
      <c r="HL106" s="20" t="b">
        <v>0</v>
      </c>
      <c r="HM106" s="20">
        <v>0</v>
      </c>
      <c r="HN106" s="20">
        <v>10001</v>
      </c>
      <c r="HO106" s="20" t="s">
        <v>374</v>
      </c>
      <c r="HP106" s="20" t="s">
        <v>363</v>
      </c>
      <c r="HQ106" s="20">
        <v>0</v>
      </c>
      <c r="HR106" s="20">
        <v>0</v>
      </c>
      <c r="HS106" s="20">
        <v>0</v>
      </c>
      <c r="HT106" s="20">
        <v>0</v>
      </c>
      <c r="HU106" s="20" t="b">
        <v>0</v>
      </c>
      <c r="HZ106"/>
    </row>
    <row r="107" ht="30" customHeight="1" spans="1:234">
      <c r="A107"/>
      <c r="B107" s="34">
        <f>10000000+INDEX(编号表!$B:$B,MATCH(D107,编号表!$A:$A,0))*10000+J107</f>
        <v>10110001</v>
      </c>
      <c r="C107" s="20" t="s">
        <v>415</v>
      </c>
      <c r="D107" s="20" t="s">
        <v>415</v>
      </c>
      <c r="E107" s="20" t="s">
        <v>350</v>
      </c>
      <c r="F107" s="39" t="s">
        <v>402</v>
      </c>
      <c r="G107" s="20" t="s">
        <v>403</v>
      </c>
      <c r="H107" s="20" t="b">
        <v>0</v>
      </c>
      <c r="I107" s="20" t="b">
        <v>0</v>
      </c>
      <c r="J107" s="20">
        <v>1</v>
      </c>
      <c r="K107" s="20" t="str">
        <f t="shared" si="7"/>
        <v>101100</v>
      </c>
      <c r="L107" s="20" t="s">
        <v>353</v>
      </c>
      <c r="M107" s="20">
        <v>0</v>
      </c>
      <c r="N107" s="20">
        <v>10110002</v>
      </c>
      <c r="O107" s="20" t="s">
        <v>416</v>
      </c>
      <c r="P107" s="20">
        <v>10202010</v>
      </c>
      <c r="Q107" s="20">
        <v>0</v>
      </c>
      <c r="R107" s="20">
        <v>0</v>
      </c>
      <c r="S107" s="20">
        <v>1</v>
      </c>
      <c r="T107" s="20">
        <v>10201129</v>
      </c>
      <c r="U107" s="20">
        <v>100</v>
      </c>
      <c r="V107" s="20" t="s">
        <v>370</v>
      </c>
      <c r="W107" s="20">
        <v>650</v>
      </c>
      <c r="X107" s="20">
        <v>0</v>
      </c>
      <c r="Y107" s="20" t="s">
        <v>371</v>
      </c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 t="s">
        <v>388</v>
      </c>
      <c r="BA107" s="20">
        <v>10000</v>
      </c>
      <c r="BB107" s="20" t="s">
        <v>409</v>
      </c>
      <c r="BC107" s="20" t="s">
        <v>357</v>
      </c>
      <c r="BD107" s="20">
        <v>10000</v>
      </c>
      <c r="BE107" s="20">
        <v>0</v>
      </c>
      <c r="BF107" s="20" t="s">
        <v>361</v>
      </c>
      <c r="BG107" s="20">
        <v>0</v>
      </c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  <c r="CD107" s="20"/>
      <c r="CE107" s="20"/>
      <c r="CF107" s="20"/>
      <c r="CG107" s="20"/>
      <c r="CH107" s="20"/>
      <c r="CI107" s="20"/>
      <c r="CJ107" s="20"/>
      <c r="CK107" s="20"/>
      <c r="CL107" s="20"/>
      <c r="CM107" s="20"/>
      <c r="CN107" s="20"/>
      <c r="CO107" s="20"/>
      <c r="CP107" s="20"/>
      <c r="CQ107" s="20"/>
      <c r="CR107" s="20"/>
      <c r="CS107" s="20"/>
      <c r="CT107" s="20"/>
      <c r="CU107" s="20"/>
      <c r="CV107" s="20"/>
      <c r="CW107" s="20"/>
      <c r="CX107" s="20">
        <v>10110100</v>
      </c>
      <c r="DA107" s="20" t="s">
        <v>409</v>
      </c>
      <c r="DB107" s="20" t="s">
        <v>357</v>
      </c>
      <c r="DC107" s="20">
        <v>10000</v>
      </c>
      <c r="DD107" s="20">
        <v>2000</v>
      </c>
      <c r="DE107" s="20" t="s">
        <v>361</v>
      </c>
      <c r="DF107" s="20">
        <v>0</v>
      </c>
      <c r="DG107" s="20"/>
      <c r="DH107" s="20"/>
      <c r="DI107" s="20"/>
      <c r="DJ107" s="20"/>
      <c r="DK107" s="20"/>
      <c r="DL107" s="20"/>
      <c r="DM107" s="20"/>
      <c r="DN107" s="20"/>
      <c r="DO107" s="20"/>
      <c r="DP107" s="20"/>
      <c r="DQ107" s="20"/>
      <c r="DR107" s="20"/>
      <c r="DS107" s="20"/>
      <c r="DT107" s="20"/>
      <c r="DU107" s="20"/>
      <c r="DV107" s="20"/>
      <c r="DW107" s="20"/>
      <c r="DX107" s="20"/>
      <c r="DY107" s="20"/>
      <c r="DZ107" s="20"/>
      <c r="EA107" s="20"/>
      <c r="EB107" s="20"/>
      <c r="EC107" s="20"/>
      <c r="ED107" s="20"/>
      <c r="EE107" s="20"/>
      <c r="EF107" s="20"/>
      <c r="EG107" s="20"/>
      <c r="EH107" s="20"/>
      <c r="EI107" s="20"/>
      <c r="EJ107" s="20"/>
      <c r="EK107" s="20"/>
      <c r="EL107" s="20"/>
      <c r="EM107" s="20"/>
      <c r="EN107" s="20"/>
      <c r="EO107" s="20"/>
      <c r="EP107" s="20"/>
      <c r="EQ107" s="20"/>
      <c r="ER107" s="20"/>
      <c r="ES107" s="20"/>
      <c r="ET107" s="20"/>
      <c r="EU107" s="20"/>
      <c r="EV107" s="20"/>
      <c r="EW107" s="20">
        <v>10110100</v>
      </c>
      <c r="EX107"/>
      <c r="EY107"/>
      <c r="EZ107" s="20"/>
      <c r="FA107" s="20"/>
      <c r="FB107" s="20"/>
      <c r="FC107" s="20"/>
      <c r="FD107" s="20"/>
      <c r="FE107" s="20"/>
      <c r="FF107" s="20"/>
      <c r="FG107" s="20"/>
      <c r="FH107" s="20"/>
      <c r="FI107" s="20"/>
      <c r="FJ107" s="20"/>
      <c r="FK107" s="20"/>
      <c r="FL107" s="20"/>
      <c r="FM107" s="20"/>
      <c r="FN107" s="20"/>
      <c r="FO107" s="20"/>
      <c r="FP107" s="20"/>
      <c r="FQ107" s="20"/>
      <c r="FR107" s="20"/>
      <c r="FS107" s="20"/>
      <c r="FT107" s="20"/>
      <c r="FU107" s="20"/>
      <c r="FV107" s="20"/>
      <c r="FW107" s="20"/>
      <c r="FX107" s="20"/>
      <c r="FY107" s="20"/>
      <c r="FZ107" s="20"/>
      <c r="GA107" s="20"/>
      <c r="GB107" s="20"/>
      <c r="GC107" s="20"/>
      <c r="GD107" s="20"/>
      <c r="GE107" s="20"/>
      <c r="GF107" s="20"/>
      <c r="GG107" s="20"/>
      <c r="GH107" s="20"/>
      <c r="GI107" s="20"/>
      <c r="GJ107" s="20"/>
      <c r="GK107" s="20"/>
      <c r="GL107" s="20"/>
      <c r="GM107" s="20"/>
      <c r="GN107" s="20"/>
      <c r="GO107" s="20"/>
      <c r="GP107" s="20"/>
      <c r="GQ107" s="20"/>
      <c r="GR107" s="20"/>
      <c r="GS107" s="20"/>
      <c r="GT107" s="20"/>
      <c r="GU107" s="20"/>
      <c r="GV107" s="20"/>
      <c r="GW107"/>
      <c r="GX107"/>
      <c r="GY107" s="20">
        <v>200</v>
      </c>
      <c r="GZ107" s="20">
        <v>400</v>
      </c>
      <c r="HA107" s="20" t="s">
        <v>390</v>
      </c>
      <c r="HB107" s="20">
        <v>0</v>
      </c>
      <c r="HC107" s="20">
        <v>30014</v>
      </c>
      <c r="HD107" s="20" t="s">
        <v>373</v>
      </c>
      <c r="HE107" s="20" t="b">
        <v>1</v>
      </c>
      <c r="HF107" s="20">
        <v>5000</v>
      </c>
      <c r="HG107" s="20" t="b">
        <v>0</v>
      </c>
      <c r="HH107" s="20">
        <v>0</v>
      </c>
      <c r="HI107" s="20">
        <v>0</v>
      </c>
      <c r="HJ107" s="20">
        <v>0</v>
      </c>
      <c r="HK107" s="20">
        <v>0</v>
      </c>
      <c r="HL107" s="20" t="b">
        <v>0</v>
      </c>
      <c r="HM107" s="20">
        <v>0</v>
      </c>
      <c r="HN107" s="20">
        <v>10001</v>
      </c>
      <c r="HO107" s="20" t="s">
        <v>374</v>
      </c>
      <c r="HP107" s="20" t="s">
        <v>363</v>
      </c>
      <c r="HQ107" s="20">
        <v>0</v>
      </c>
      <c r="HR107" s="20">
        <v>0</v>
      </c>
      <c r="HS107" s="20">
        <v>0</v>
      </c>
      <c r="HT107" s="20">
        <v>0</v>
      </c>
      <c r="HU107" s="20" t="b">
        <v>0</v>
      </c>
      <c r="HZ107"/>
    </row>
    <row r="108" ht="30" customHeight="1" spans="1:234">
      <c r="A108"/>
      <c r="B108" s="34">
        <f>10000000+INDEX(编号表!$B:$B,MATCH(D108,编号表!$A:$A,0))*10000+J108</f>
        <v>10110002</v>
      </c>
      <c r="C108" s="20" t="s">
        <v>415</v>
      </c>
      <c r="D108" s="20" t="s">
        <v>415</v>
      </c>
      <c r="E108" s="20" t="s">
        <v>350</v>
      </c>
      <c r="F108" s="39" t="s">
        <v>402</v>
      </c>
      <c r="G108" s="20" t="s">
        <v>403</v>
      </c>
      <c r="H108" s="20" t="b">
        <v>0</v>
      </c>
      <c r="I108" s="20" t="b">
        <v>0</v>
      </c>
      <c r="J108" s="20">
        <v>2</v>
      </c>
      <c r="K108" s="20" t="str">
        <f t="shared" si="7"/>
        <v>101100</v>
      </c>
      <c r="L108" s="20" t="s">
        <v>353</v>
      </c>
      <c r="M108" s="20">
        <v>10110001</v>
      </c>
      <c r="N108" s="20">
        <v>10110003</v>
      </c>
      <c r="O108" s="20" t="s">
        <v>416</v>
      </c>
      <c r="P108" s="20">
        <v>10202010</v>
      </c>
      <c r="Q108" s="20">
        <v>0</v>
      </c>
      <c r="R108" s="20">
        <v>1</v>
      </c>
      <c r="S108" s="20">
        <v>7</v>
      </c>
      <c r="T108" s="20">
        <v>10201130</v>
      </c>
      <c r="U108" s="20">
        <v>100</v>
      </c>
      <c r="V108" s="20" t="s">
        <v>370</v>
      </c>
      <c r="W108" s="20">
        <v>650</v>
      </c>
      <c r="X108" s="20">
        <v>0</v>
      </c>
      <c r="Y108" s="20" t="s">
        <v>371</v>
      </c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 t="s">
        <v>388</v>
      </c>
      <c r="BA108" s="20">
        <v>10400</v>
      </c>
      <c r="BB108" s="20" t="s">
        <v>409</v>
      </c>
      <c r="BC108" s="20" t="s">
        <v>357</v>
      </c>
      <c r="BD108" s="20">
        <v>10000</v>
      </c>
      <c r="BE108" s="20">
        <v>0</v>
      </c>
      <c r="BF108" s="20" t="s">
        <v>361</v>
      </c>
      <c r="BG108" s="20">
        <v>0</v>
      </c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  <c r="CF108" s="20"/>
      <c r="CG108" s="20"/>
      <c r="CH108" s="20"/>
      <c r="CI108" s="20"/>
      <c r="CJ108" s="20"/>
      <c r="CK108" s="20"/>
      <c r="CL108" s="20"/>
      <c r="CM108" s="20"/>
      <c r="CN108" s="20"/>
      <c r="CO108" s="20"/>
      <c r="CP108" s="20"/>
      <c r="CQ108" s="20"/>
      <c r="CR108" s="20"/>
      <c r="CS108" s="20"/>
      <c r="CT108" s="20"/>
      <c r="CU108" s="20"/>
      <c r="CV108" s="20"/>
      <c r="CW108" s="20"/>
      <c r="CX108" s="20">
        <v>10110101</v>
      </c>
      <c r="DA108" s="20" t="s">
        <v>409</v>
      </c>
      <c r="DB108" s="20" t="s">
        <v>357</v>
      </c>
      <c r="DC108" s="20">
        <v>10000</v>
      </c>
      <c r="DD108" s="20">
        <v>2000</v>
      </c>
      <c r="DE108" s="20" t="s">
        <v>361</v>
      </c>
      <c r="DF108" s="20">
        <v>0</v>
      </c>
      <c r="DG108" s="20"/>
      <c r="DH108" s="20"/>
      <c r="DI108" s="20"/>
      <c r="DJ108" s="20"/>
      <c r="DK108" s="20"/>
      <c r="DL108" s="20"/>
      <c r="DM108" s="20"/>
      <c r="DN108" s="20"/>
      <c r="DO108" s="20"/>
      <c r="DP108" s="20"/>
      <c r="DQ108" s="20"/>
      <c r="DR108" s="20"/>
      <c r="DS108" s="20"/>
      <c r="DT108" s="20"/>
      <c r="DU108" s="20"/>
      <c r="DV108" s="20"/>
      <c r="DW108" s="20"/>
      <c r="DX108" s="20"/>
      <c r="DY108" s="20"/>
      <c r="DZ108" s="20"/>
      <c r="EA108" s="20"/>
      <c r="EB108" s="20"/>
      <c r="EC108" s="20"/>
      <c r="ED108" s="20"/>
      <c r="EE108" s="20"/>
      <c r="EF108" s="20"/>
      <c r="EG108" s="20"/>
      <c r="EH108" s="20"/>
      <c r="EI108" s="20"/>
      <c r="EJ108" s="20"/>
      <c r="EK108" s="20"/>
      <c r="EL108" s="20"/>
      <c r="EM108" s="20"/>
      <c r="EN108" s="20"/>
      <c r="EO108" s="20"/>
      <c r="EP108" s="20"/>
      <c r="EQ108" s="20"/>
      <c r="ER108" s="20"/>
      <c r="ES108" s="20"/>
      <c r="ET108" s="20"/>
      <c r="EU108" s="20"/>
      <c r="EV108" s="20"/>
      <c r="EW108" s="20">
        <v>10110101</v>
      </c>
      <c r="EX108"/>
      <c r="EY108"/>
      <c r="EZ108" s="20"/>
      <c r="FA108" s="20"/>
      <c r="FB108" s="20"/>
      <c r="FC108" s="20"/>
      <c r="FD108" s="20"/>
      <c r="FE108" s="20"/>
      <c r="FF108" s="20"/>
      <c r="FG108" s="20"/>
      <c r="FH108" s="20"/>
      <c r="FI108" s="20"/>
      <c r="FJ108" s="20"/>
      <c r="FK108" s="20"/>
      <c r="FL108" s="20"/>
      <c r="FM108" s="20"/>
      <c r="FN108" s="20"/>
      <c r="FO108" s="20"/>
      <c r="FP108" s="20"/>
      <c r="FQ108" s="20"/>
      <c r="FR108" s="20"/>
      <c r="FS108" s="20"/>
      <c r="FT108" s="20"/>
      <c r="FU108" s="20"/>
      <c r="FV108" s="20"/>
      <c r="FW108" s="20"/>
      <c r="FX108" s="20"/>
      <c r="FY108" s="20"/>
      <c r="FZ108" s="20"/>
      <c r="GA108" s="20"/>
      <c r="GB108" s="20"/>
      <c r="GC108" s="20"/>
      <c r="GD108" s="20"/>
      <c r="GE108" s="20"/>
      <c r="GF108" s="20"/>
      <c r="GG108" s="20"/>
      <c r="GH108" s="20"/>
      <c r="GI108" s="20"/>
      <c r="GJ108" s="20"/>
      <c r="GK108" s="20"/>
      <c r="GL108" s="20"/>
      <c r="GM108" s="20"/>
      <c r="GN108" s="20"/>
      <c r="GO108" s="20"/>
      <c r="GP108" s="20"/>
      <c r="GQ108" s="20"/>
      <c r="GR108" s="20"/>
      <c r="GS108" s="20"/>
      <c r="GT108" s="20"/>
      <c r="GU108" s="20"/>
      <c r="GV108" s="20"/>
      <c r="GW108"/>
      <c r="GX108"/>
      <c r="GY108" s="20">
        <v>200</v>
      </c>
      <c r="GZ108" s="20">
        <v>400</v>
      </c>
      <c r="HA108" s="20" t="s">
        <v>390</v>
      </c>
      <c r="HB108" s="20">
        <v>0</v>
      </c>
      <c r="HC108" s="20">
        <v>30014</v>
      </c>
      <c r="HD108" s="20" t="s">
        <v>373</v>
      </c>
      <c r="HE108" s="20" t="b">
        <v>1</v>
      </c>
      <c r="HF108" s="20">
        <v>5000</v>
      </c>
      <c r="HG108" s="20" t="b">
        <v>0</v>
      </c>
      <c r="HH108" s="20">
        <v>0</v>
      </c>
      <c r="HI108" s="20">
        <v>0</v>
      </c>
      <c r="HJ108" s="20">
        <v>0</v>
      </c>
      <c r="HK108" s="20">
        <v>0</v>
      </c>
      <c r="HL108" s="20" t="b">
        <v>0</v>
      </c>
      <c r="HM108" s="20">
        <v>0</v>
      </c>
      <c r="HN108" s="20">
        <v>10001</v>
      </c>
      <c r="HO108" s="20" t="s">
        <v>374</v>
      </c>
      <c r="HP108" s="20" t="s">
        <v>363</v>
      </c>
      <c r="HQ108" s="20">
        <v>0</v>
      </c>
      <c r="HR108" s="20">
        <v>0</v>
      </c>
      <c r="HS108" s="20">
        <v>0</v>
      </c>
      <c r="HT108" s="20">
        <v>0</v>
      </c>
      <c r="HU108" s="20" t="b">
        <v>0</v>
      </c>
      <c r="HZ108"/>
    </row>
    <row r="109" ht="30" customHeight="1" spans="1:234">
      <c r="A109"/>
      <c r="B109" s="34">
        <f>10000000+INDEX(编号表!$B:$B,MATCH(D109,编号表!$A:$A,0))*10000+J109</f>
        <v>10110003</v>
      </c>
      <c r="C109" s="20" t="s">
        <v>415</v>
      </c>
      <c r="D109" s="20" t="s">
        <v>415</v>
      </c>
      <c r="E109" s="20" t="s">
        <v>350</v>
      </c>
      <c r="F109" s="39" t="s">
        <v>402</v>
      </c>
      <c r="G109" s="20" t="s">
        <v>403</v>
      </c>
      <c r="H109" s="20" t="b">
        <v>0</v>
      </c>
      <c r="I109" s="20" t="b">
        <v>0</v>
      </c>
      <c r="J109" s="20">
        <v>3</v>
      </c>
      <c r="K109" s="20" t="str">
        <f t="shared" si="7"/>
        <v>101100</v>
      </c>
      <c r="L109" s="20" t="s">
        <v>353</v>
      </c>
      <c r="M109" s="20">
        <v>10110002</v>
      </c>
      <c r="N109" s="20">
        <v>10110004</v>
      </c>
      <c r="O109" s="20" t="s">
        <v>416</v>
      </c>
      <c r="P109" s="20">
        <v>10202010</v>
      </c>
      <c r="Q109" s="20">
        <v>0</v>
      </c>
      <c r="R109" s="20">
        <v>2</v>
      </c>
      <c r="S109" s="20">
        <v>11</v>
      </c>
      <c r="T109" s="20">
        <v>10202131</v>
      </c>
      <c r="U109" s="20">
        <v>100</v>
      </c>
      <c r="V109" s="20" t="s">
        <v>370</v>
      </c>
      <c r="W109" s="20">
        <v>650</v>
      </c>
      <c r="X109" s="20">
        <v>0</v>
      </c>
      <c r="Y109" s="20" t="s">
        <v>371</v>
      </c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 t="s">
        <v>388</v>
      </c>
      <c r="BA109" s="20">
        <v>10800</v>
      </c>
      <c r="BB109" s="20" t="s">
        <v>409</v>
      </c>
      <c r="BC109" s="20" t="s">
        <v>357</v>
      </c>
      <c r="BD109" s="20">
        <v>10000</v>
      </c>
      <c r="BE109" s="20">
        <v>0</v>
      </c>
      <c r="BF109" s="20" t="s">
        <v>361</v>
      </c>
      <c r="BG109" s="20">
        <v>0</v>
      </c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  <c r="CF109" s="20"/>
      <c r="CG109" s="20"/>
      <c r="CH109" s="20"/>
      <c r="CI109" s="20"/>
      <c r="CJ109" s="20"/>
      <c r="CK109" s="20"/>
      <c r="CL109" s="20"/>
      <c r="CM109" s="20"/>
      <c r="CN109" s="20"/>
      <c r="CO109" s="20"/>
      <c r="CP109" s="20"/>
      <c r="CQ109" s="20"/>
      <c r="CR109" s="20"/>
      <c r="CS109" s="20"/>
      <c r="CT109" s="20"/>
      <c r="CU109" s="20"/>
      <c r="CV109" s="20"/>
      <c r="CW109" s="20"/>
      <c r="CX109" s="20">
        <v>10110102</v>
      </c>
      <c r="DA109" s="20" t="s">
        <v>409</v>
      </c>
      <c r="DB109" s="20" t="s">
        <v>357</v>
      </c>
      <c r="DC109" s="20">
        <v>10000</v>
      </c>
      <c r="DD109" s="20">
        <v>2000</v>
      </c>
      <c r="DE109" s="20" t="s">
        <v>361</v>
      </c>
      <c r="DF109" s="20">
        <v>0</v>
      </c>
      <c r="DG109" s="20"/>
      <c r="DH109" s="20"/>
      <c r="DI109" s="20"/>
      <c r="DJ109" s="20"/>
      <c r="DK109" s="20"/>
      <c r="DL109" s="20"/>
      <c r="DM109" s="20"/>
      <c r="DN109" s="20"/>
      <c r="DO109" s="20"/>
      <c r="DP109" s="20"/>
      <c r="DQ109" s="20"/>
      <c r="DR109" s="20"/>
      <c r="DS109" s="20"/>
      <c r="DT109" s="20"/>
      <c r="DU109" s="20"/>
      <c r="DV109" s="20"/>
      <c r="DW109" s="20"/>
      <c r="DX109" s="20"/>
      <c r="DY109" s="20"/>
      <c r="DZ109" s="20"/>
      <c r="EA109" s="20"/>
      <c r="EB109" s="20"/>
      <c r="EC109" s="20"/>
      <c r="ED109" s="20"/>
      <c r="EE109" s="20"/>
      <c r="EF109" s="20"/>
      <c r="EG109" s="20"/>
      <c r="EH109" s="20"/>
      <c r="EI109" s="20"/>
      <c r="EJ109" s="20"/>
      <c r="EK109" s="20"/>
      <c r="EL109" s="20"/>
      <c r="EM109" s="20"/>
      <c r="EN109" s="20"/>
      <c r="EO109" s="20"/>
      <c r="EP109" s="20"/>
      <c r="EQ109" s="20"/>
      <c r="ER109" s="20"/>
      <c r="ES109" s="20"/>
      <c r="ET109" s="20"/>
      <c r="EU109" s="20"/>
      <c r="EV109" s="20"/>
      <c r="EW109" s="20">
        <v>10110102</v>
      </c>
      <c r="EX109"/>
      <c r="EY109"/>
      <c r="EZ109" s="20"/>
      <c r="FA109" s="20"/>
      <c r="FB109" s="20"/>
      <c r="FC109" s="20"/>
      <c r="FD109" s="20"/>
      <c r="FE109" s="20"/>
      <c r="FF109" s="20"/>
      <c r="FG109" s="20"/>
      <c r="FH109" s="20"/>
      <c r="FI109" s="20"/>
      <c r="FJ109" s="20"/>
      <c r="FK109" s="20"/>
      <c r="FL109" s="20"/>
      <c r="FM109" s="20"/>
      <c r="FN109" s="20"/>
      <c r="FO109" s="20"/>
      <c r="FP109" s="20"/>
      <c r="FQ109" s="20"/>
      <c r="FR109" s="20"/>
      <c r="FS109" s="20"/>
      <c r="FT109" s="20"/>
      <c r="FU109" s="20"/>
      <c r="FV109" s="20"/>
      <c r="FW109" s="20"/>
      <c r="FX109" s="20"/>
      <c r="FY109" s="20"/>
      <c r="FZ109" s="20"/>
      <c r="GA109" s="20"/>
      <c r="GB109" s="20"/>
      <c r="GC109" s="20"/>
      <c r="GD109" s="20"/>
      <c r="GE109" s="20"/>
      <c r="GF109" s="20"/>
      <c r="GG109" s="20"/>
      <c r="GH109" s="20"/>
      <c r="GI109" s="20"/>
      <c r="GJ109" s="20"/>
      <c r="GK109" s="20"/>
      <c r="GL109" s="20"/>
      <c r="GM109" s="20"/>
      <c r="GN109" s="20"/>
      <c r="GO109" s="20"/>
      <c r="GP109" s="20"/>
      <c r="GQ109" s="20"/>
      <c r="GR109" s="20"/>
      <c r="GS109" s="20"/>
      <c r="GT109" s="20"/>
      <c r="GU109" s="20"/>
      <c r="GV109" s="20"/>
      <c r="GW109"/>
      <c r="GX109"/>
      <c r="GY109" s="20">
        <v>200</v>
      </c>
      <c r="GZ109" s="20">
        <v>400</v>
      </c>
      <c r="HA109" s="20" t="s">
        <v>390</v>
      </c>
      <c r="HB109" s="20">
        <v>0</v>
      </c>
      <c r="HC109" s="20">
        <v>30014</v>
      </c>
      <c r="HD109" s="20" t="s">
        <v>373</v>
      </c>
      <c r="HE109" s="20" t="b">
        <v>1</v>
      </c>
      <c r="HF109" s="20">
        <v>5000</v>
      </c>
      <c r="HG109" s="20" t="b">
        <v>0</v>
      </c>
      <c r="HH109" s="20">
        <v>0</v>
      </c>
      <c r="HI109" s="20">
        <v>0</v>
      </c>
      <c r="HJ109" s="20">
        <v>0</v>
      </c>
      <c r="HK109" s="20">
        <v>0</v>
      </c>
      <c r="HL109" s="20" t="b">
        <v>0</v>
      </c>
      <c r="HM109" s="20">
        <v>0</v>
      </c>
      <c r="HN109" s="20">
        <v>10001</v>
      </c>
      <c r="HO109" s="20" t="s">
        <v>374</v>
      </c>
      <c r="HP109" s="20" t="s">
        <v>363</v>
      </c>
      <c r="HQ109" s="20">
        <v>0</v>
      </c>
      <c r="HR109" s="20">
        <v>0</v>
      </c>
      <c r="HS109" s="20">
        <v>0</v>
      </c>
      <c r="HT109" s="20">
        <v>0</v>
      </c>
      <c r="HU109" s="20" t="b">
        <v>0</v>
      </c>
      <c r="HZ109"/>
    </row>
    <row r="110" ht="30" customHeight="1" spans="1:234">
      <c r="A110"/>
      <c r="B110" s="34">
        <f>10000000+INDEX(编号表!$B:$B,MATCH(D110,编号表!$A:$A,0))*10000+J110</f>
        <v>10110004</v>
      </c>
      <c r="C110" s="20" t="s">
        <v>415</v>
      </c>
      <c r="D110" s="20" t="s">
        <v>415</v>
      </c>
      <c r="E110" s="20" t="s">
        <v>350</v>
      </c>
      <c r="F110" s="39" t="s">
        <v>402</v>
      </c>
      <c r="G110" s="20" t="s">
        <v>403</v>
      </c>
      <c r="H110" s="20" t="b">
        <v>0</v>
      </c>
      <c r="I110" s="20" t="b">
        <v>0</v>
      </c>
      <c r="J110" s="20">
        <v>4</v>
      </c>
      <c r="K110" s="20" t="str">
        <f t="shared" si="7"/>
        <v>101100</v>
      </c>
      <c r="L110" s="20" t="s">
        <v>353</v>
      </c>
      <c r="M110" s="20">
        <v>10110003</v>
      </c>
      <c r="N110" s="20">
        <v>10110005</v>
      </c>
      <c r="O110" s="20" t="s">
        <v>416</v>
      </c>
      <c r="P110" s="20">
        <v>10202010</v>
      </c>
      <c r="Q110" s="20">
        <v>0</v>
      </c>
      <c r="R110" s="20">
        <v>3</v>
      </c>
      <c r="S110" s="20">
        <v>16</v>
      </c>
      <c r="T110" s="20">
        <v>10202132</v>
      </c>
      <c r="U110" s="20">
        <v>100</v>
      </c>
      <c r="V110" s="20" t="s">
        <v>370</v>
      </c>
      <c r="W110" s="20">
        <v>650</v>
      </c>
      <c r="X110" s="20">
        <v>0</v>
      </c>
      <c r="Y110" s="20" t="s">
        <v>371</v>
      </c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 t="s">
        <v>388</v>
      </c>
      <c r="BA110" s="20">
        <v>11200</v>
      </c>
      <c r="BB110" s="20" t="s">
        <v>409</v>
      </c>
      <c r="BC110" s="20" t="s">
        <v>357</v>
      </c>
      <c r="BD110" s="20">
        <v>10000</v>
      </c>
      <c r="BE110" s="20">
        <v>0</v>
      </c>
      <c r="BF110" s="20" t="s">
        <v>361</v>
      </c>
      <c r="BG110" s="20">
        <v>0</v>
      </c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  <c r="CE110" s="20"/>
      <c r="CF110" s="20"/>
      <c r="CG110" s="20"/>
      <c r="CH110" s="20"/>
      <c r="CI110" s="20"/>
      <c r="CJ110" s="20"/>
      <c r="CK110" s="20"/>
      <c r="CL110" s="20"/>
      <c r="CM110" s="20"/>
      <c r="CN110" s="20"/>
      <c r="CO110" s="20"/>
      <c r="CP110" s="20"/>
      <c r="CQ110" s="20"/>
      <c r="CR110" s="20"/>
      <c r="CS110" s="20"/>
      <c r="CT110" s="20"/>
      <c r="CU110" s="20"/>
      <c r="CV110" s="20"/>
      <c r="CW110" s="20"/>
      <c r="CX110" s="20">
        <v>10110103</v>
      </c>
      <c r="DA110" s="20" t="s">
        <v>409</v>
      </c>
      <c r="DB110" s="20" t="s">
        <v>357</v>
      </c>
      <c r="DC110" s="20">
        <v>10000</v>
      </c>
      <c r="DD110" s="20">
        <v>2000</v>
      </c>
      <c r="DE110" s="20" t="s">
        <v>361</v>
      </c>
      <c r="DF110" s="20">
        <v>0</v>
      </c>
      <c r="DG110" s="20"/>
      <c r="DH110" s="20"/>
      <c r="DI110" s="20"/>
      <c r="DJ110" s="20"/>
      <c r="DK110" s="20"/>
      <c r="DL110" s="20"/>
      <c r="DM110" s="20"/>
      <c r="DN110" s="20"/>
      <c r="DO110" s="20"/>
      <c r="DP110" s="20"/>
      <c r="DQ110" s="20"/>
      <c r="DR110" s="20"/>
      <c r="DS110" s="20"/>
      <c r="DT110" s="20"/>
      <c r="DU110" s="20"/>
      <c r="DV110" s="20"/>
      <c r="DW110" s="20"/>
      <c r="DX110" s="20"/>
      <c r="DY110" s="20"/>
      <c r="DZ110" s="20"/>
      <c r="EA110" s="20"/>
      <c r="EB110" s="20"/>
      <c r="EC110" s="20"/>
      <c r="ED110" s="20"/>
      <c r="EE110" s="20"/>
      <c r="EF110" s="20"/>
      <c r="EG110" s="20"/>
      <c r="EH110" s="20"/>
      <c r="EI110" s="20"/>
      <c r="EJ110" s="20"/>
      <c r="EK110" s="20"/>
      <c r="EL110" s="20"/>
      <c r="EM110" s="20"/>
      <c r="EN110" s="20"/>
      <c r="EO110" s="20"/>
      <c r="EP110" s="20"/>
      <c r="EQ110" s="20"/>
      <c r="ER110" s="20"/>
      <c r="ES110" s="20"/>
      <c r="ET110" s="20"/>
      <c r="EU110" s="20"/>
      <c r="EV110" s="20"/>
      <c r="EW110" s="20">
        <v>10110103</v>
      </c>
      <c r="EX110"/>
      <c r="EY110"/>
      <c r="EZ110" s="20"/>
      <c r="FA110" s="20"/>
      <c r="FB110" s="20"/>
      <c r="FC110" s="20"/>
      <c r="FD110" s="20"/>
      <c r="FE110" s="20"/>
      <c r="FF110" s="20"/>
      <c r="FG110" s="20"/>
      <c r="FH110" s="20"/>
      <c r="FI110" s="20"/>
      <c r="FJ110" s="20"/>
      <c r="FK110" s="20"/>
      <c r="FL110" s="20"/>
      <c r="FM110" s="20"/>
      <c r="FN110" s="20"/>
      <c r="FO110" s="20"/>
      <c r="FP110" s="20"/>
      <c r="FQ110" s="20"/>
      <c r="FR110" s="20"/>
      <c r="FS110" s="20"/>
      <c r="FT110" s="20"/>
      <c r="FU110" s="20"/>
      <c r="FV110" s="20"/>
      <c r="FW110" s="20"/>
      <c r="FX110" s="20"/>
      <c r="FY110" s="20"/>
      <c r="FZ110" s="20"/>
      <c r="GA110" s="20"/>
      <c r="GB110" s="20"/>
      <c r="GC110" s="20"/>
      <c r="GD110" s="20"/>
      <c r="GE110" s="20"/>
      <c r="GF110" s="20"/>
      <c r="GG110" s="20"/>
      <c r="GH110" s="20"/>
      <c r="GI110" s="20"/>
      <c r="GJ110" s="20"/>
      <c r="GK110" s="20"/>
      <c r="GL110" s="20"/>
      <c r="GM110" s="20"/>
      <c r="GN110" s="20"/>
      <c r="GO110" s="20"/>
      <c r="GP110" s="20"/>
      <c r="GQ110" s="20"/>
      <c r="GR110" s="20"/>
      <c r="GS110" s="20"/>
      <c r="GT110" s="20"/>
      <c r="GU110" s="20"/>
      <c r="GV110" s="20"/>
      <c r="GW110"/>
      <c r="GX110"/>
      <c r="GY110" s="20">
        <v>200</v>
      </c>
      <c r="GZ110" s="20">
        <v>400</v>
      </c>
      <c r="HA110" s="20" t="s">
        <v>390</v>
      </c>
      <c r="HB110" s="20">
        <v>0</v>
      </c>
      <c r="HC110" s="20">
        <v>30014</v>
      </c>
      <c r="HD110" s="20" t="s">
        <v>373</v>
      </c>
      <c r="HE110" s="20" t="b">
        <v>1</v>
      </c>
      <c r="HF110" s="20">
        <v>5000</v>
      </c>
      <c r="HG110" s="20" t="b">
        <v>0</v>
      </c>
      <c r="HH110" s="20">
        <v>0</v>
      </c>
      <c r="HI110" s="20">
        <v>0</v>
      </c>
      <c r="HJ110" s="20">
        <v>0</v>
      </c>
      <c r="HK110" s="20">
        <v>0</v>
      </c>
      <c r="HL110" s="20" t="b">
        <v>0</v>
      </c>
      <c r="HM110" s="20">
        <v>0</v>
      </c>
      <c r="HN110" s="20">
        <v>10001</v>
      </c>
      <c r="HO110" s="20" t="s">
        <v>374</v>
      </c>
      <c r="HP110" s="20" t="s">
        <v>363</v>
      </c>
      <c r="HQ110" s="20">
        <v>0</v>
      </c>
      <c r="HR110" s="20">
        <v>0</v>
      </c>
      <c r="HS110" s="20">
        <v>0</v>
      </c>
      <c r="HT110" s="20">
        <v>0</v>
      </c>
      <c r="HU110" s="20" t="b">
        <v>0</v>
      </c>
      <c r="HZ110"/>
    </row>
    <row r="111" ht="30" customHeight="1" spans="1:234">
      <c r="A111"/>
      <c r="B111" s="34">
        <f>10000000+INDEX(编号表!$B:$B,MATCH(D111,编号表!$A:$A,0))*10000+J111</f>
        <v>10110005</v>
      </c>
      <c r="C111" s="20" t="s">
        <v>415</v>
      </c>
      <c r="D111" s="20" t="s">
        <v>415</v>
      </c>
      <c r="E111" s="20" t="s">
        <v>350</v>
      </c>
      <c r="F111" s="39" t="s">
        <v>402</v>
      </c>
      <c r="G111" s="20" t="s">
        <v>403</v>
      </c>
      <c r="H111" s="20" t="b">
        <v>0</v>
      </c>
      <c r="I111" s="20" t="b">
        <v>0</v>
      </c>
      <c r="J111" s="20">
        <v>5</v>
      </c>
      <c r="K111" s="20" t="str">
        <f t="shared" si="7"/>
        <v>101100</v>
      </c>
      <c r="L111" s="20" t="s">
        <v>353</v>
      </c>
      <c r="M111" s="20">
        <v>10110004</v>
      </c>
      <c r="N111" s="20">
        <v>10110006</v>
      </c>
      <c r="O111" s="20" t="s">
        <v>416</v>
      </c>
      <c r="P111" s="20">
        <v>10202010</v>
      </c>
      <c r="Q111" s="20">
        <v>0</v>
      </c>
      <c r="R111" s="20">
        <v>3</v>
      </c>
      <c r="S111" s="20">
        <v>25</v>
      </c>
      <c r="T111" s="20">
        <v>10202133</v>
      </c>
      <c r="U111" s="20">
        <v>100</v>
      </c>
      <c r="V111" s="20" t="s">
        <v>370</v>
      </c>
      <c r="W111" s="20">
        <v>650</v>
      </c>
      <c r="X111" s="20">
        <v>0</v>
      </c>
      <c r="Y111" s="20" t="s">
        <v>371</v>
      </c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 t="s">
        <v>388</v>
      </c>
      <c r="BA111" s="20">
        <v>11300</v>
      </c>
      <c r="BB111" s="20" t="s">
        <v>409</v>
      </c>
      <c r="BC111" s="20" t="s">
        <v>357</v>
      </c>
      <c r="BD111" s="20">
        <v>10000</v>
      </c>
      <c r="BE111" s="20">
        <v>0</v>
      </c>
      <c r="BF111" s="20" t="s">
        <v>361</v>
      </c>
      <c r="BG111" s="20">
        <v>0</v>
      </c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  <c r="CF111" s="20"/>
      <c r="CG111" s="20"/>
      <c r="CH111" s="20"/>
      <c r="CI111" s="20"/>
      <c r="CJ111" s="20"/>
      <c r="CK111" s="20"/>
      <c r="CL111" s="20"/>
      <c r="CM111" s="20"/>
      <c r="CN111" s="20"/>
      <c r="CO111" s="20"/>
      <c r="CP111" s="20"/>
      <c r="CQ111" s="20"/>
      <c r="CR111" s="20"/>
      <c r="CS111" s="20"/>
      <c r="CT111" s="20"/>
      <c r="CU111" s="20"/>
      <c r="CV111" s="20"/>
      <c r="CW111" s="20"/>
      <c r="CX111" s="20">
        <v>10110104</v>
      </c>
      <c r="DA111" s="20" t="s">
        <v>409</v>
      </c>
      <c r="DB111" s="20" t="s">
        <v>357</v>
      </c>
      <c r="DC111" s="20">
        <v>10000</v>
      </c>
      <c r="DD111" s="20">
        <v>2000</v>
      </c>
      <c r="DE111" s="20" t="s">
        <v>361</v>
      </c>
      <c r="DF111" s="20">
        <v>0</v>
      </c>
      <c r="DG111" s="20"/>
      <c r="DH111" s="20"/>
      <c r="DI111" s="20"/>
      <c r="DJ111" s="20"/>
      <c r="DK111" s="20"/>
      <c r="DL111" s="20"/>
      <c r="DM111" s="20"/>
      <c r="DN111" s="20"/>
      <c r="DO111" s="20"/>
      <c r="DP111" s="20"/>
      <c r="DQ111" s="20"/>
      <c r="DR111" s="20"/>
      <c r="DS111" s="20"/>
      <c r="DT111" s="20"/>
      <c r="DU111" s="20"/>
      <c r="DV111" s="20"/>
      <c r="DW111" s="20"/>
      <c r="DX111" s="20"/>
      <c r="DY111" s="20"/>
      <c r="DZ111" s="20"/>
      <c r="EA111" s="20"/>
      <c r="EB111" s="20"/>
      <c r="EC111" s="20"/>
      <c r="ED111" s="20"/>
      <c r="EE111" s="20"/>
      <c r="EF111" s="20"/>
      <c r="EG111" s="20"/>
      <c r="EH111" s="20"/>
      <c r="EI111" s="20"/>
      <c r="EJ111" s="20"/>
      <c r="EK111" s="20"/>
      <c r="EL111" s="20"/>
      <c r="EM111" s="20"/>
      <c r="EN111" s="20"/>
      <c r="EO111" s="20"/>
      <c r="EP111" s="20"/>
      <c r="EQ111" s="20"/>
      <c r="ER111" s="20"/>
      <c r="ES111" s="20"/>
      <c r="ET111" s="20"/>
      <c r="EU111" s="20"/>
      <c r="EV111" s="20"/>
      <c r="EW111" s="20">
        <v>10110104</v>
      </c>
      <c r="EX111"/>
      <c r="EY111"/>
      <c r="EZ111" s="20"/>
      <c r="FA111" s="20"/>
      <c r="FB111" s="20"/>
      <c r="FC111" s="20"/>
      <c r="FD111" s="20"/>
      <c r="FE111" s="20"/>
      <c r="FF111" s="20"/>
      <c r="FG111" s="20"/>
      <c r="FH111" s="20"/>
      <c r="FI111" s="20"/>
      <c r="FJ111" s="20"/>
      <c r="FK111" s="20"/>
      <c r="FL111" s="20"/>
      <c r="FM111" s="20"/>
      <c r="FN111" s="20"/>
      <c r="FO111" s="20"/>
      <c r="FP111" s="20"/>
      <c r="FQ111" s="20"/>
      <c r="FR111" s="20"/>
      <c r="FS111" s="20"/>
      <c r="FT111" s="20"/>
      <c r="FU111" s="20"/>
      <c r="FV111" s="20"/>
      <c r="FW111" s="20"/>
      <c r="FX111" s="20"/>
      <c r="FY111" s="20"/>
      <c r="FZ111" s="20"/>
      <c r="GA111" s="20"/>
      <c r="GB111" s="20"/>
      <c r="GC111" s="20"/>
      <c r="GD111" s="20"/>
      <c r="GE111" s="20"/>
      <c r="GF111" s="20"/>
      <c r="GG111" s="20"/>
      <c r="GH111" s="20"/>
      <c r="GI111" s="20"/>
      <c r="GJ111" s="20"/>
      <c r="GK111" s="20"/>
      <c r="GL111" s="20"/>
      <c r="GM111" s="20"/>
      <c r="GN111" s="20"/>
      <c r="GO111" s="20"/>
      <c r="GP111" s="20"/>
      <c r="GQ111" s="20"/>
      <c r="GR111" s="20"/>
      <c r="GS111" s="20"/>
      <c r="GT111" s="20"/>
      <c r="GU111" s="20"/>
      <c r="GV111" s="20"/>
      <c r="GW111"/>
      <c r="GX111"/>
      <c r="GY111" s="20">
        <v>200</v>
      </c>
      <c r="GZ111" s="20">
        <v>400</v>
      </c>
      <c r="HA111" s="20" t="s">
        <v>390</v>
      </c>
      <c r="HB111" s="20">
        <v>0</v>
      </c>
      <c r="HC111" s="20">
        <v>30014</v>
      </c>
      <c r="HD111" s="20" t="s">
        <v>373</v>
      </c>
      <c r="HE111" s="20" t="b">
        <v>1</v>
      </c>
      <c r="HF111" s="20">
        <v>5000</v>
      </c>
      <c r="HG111" s="20" t="b">
        <v>0</v>
      </c>
      <c r="HH111" s="20">
        <v>0</v>
      </c>
      <c r="HI111" s="20">
        <v>0</v>
      </c>
      <c r="HJ111" s="20">
        <v>0</v>
      </c>
      <c r="HK111" s="20">
        <v>0</v>
      </c>
      <c r="HL111" s="20" t="b">
        <v>0</v>
      </c>
      <c r="HM111" s="20">
        <v>0</v>
      </c>
      <c r="HN111" s="20">
        <v>10001</v>
      </c>
      <c r="HO111" s="20" t="s">
        <v>374</v>
      </c>
      <c r="HP111" s="20" t="s">
        <v>363</v>
      </c>
      <c r="HQ111" s="20">
        <v>0</v>
      </c>
      <c r="HR111" s="20">
        <v>0</v>
      </c>
      <c r="HS111" s="20">
        <v>0</v>
      </c>
      <c r="HT111" s="20">
        <v>0</v>
      </c>
      <c r="HU111" s="20" t="b">
        <v>0</v>
      </c>
      <c r="HZ111"/>
    </row>
    <row r="112" ht="30" customHeight="1" spans="1:234">
      <c r="A112"/>
      <c r="B112" s="34">
        <f>10000000+INDEX(编号表!$B:$B,MATCH(D112,编号表!$A:$A,0))*10000+J112</f>
        <v>10110006</v>
      </c>
      <c r="C112" s="20" t="s">
        <v>415</v>
      </c>
      <c r="D112" s="20" t="s">
        <v>415</v>
      </c>
      <c r="E112" s="20" t="s">
        <v>350</v>
      </c>
      <c r="F112" s="39" t="s">
        <v>402</v>
      </c>
      <c r="G112" s="20" t="s">
        <v>403</v>
      </c>
      <c r="H112" s="20" t="b">
        <v>0</v>
      </c>
      <c r="I112" s="20" t="b">
        <v>0</v>
      </c>
      <c r="J112" s="20">
        <v>6</v>
      </c>
      <c r="K112" s="20" t="str">
        <f t="shared" si="7"/>
        <v>101100</v>
      </c>
      <c r="L112" s="20" t="s">
        <v>353</v>
      </c>
      <c r="M112" s="20">
        <v>10110005</v>
      </c>
      <c r="N112" s="20">
        <v>10110007</v>
      </c>
      <c r="O112" s="20" t="s">
        <v>416</v>
      </c>
      <c r="P112" s="20">
        <v>10202010</v>
      </c>
      <c r="Q112" s="20">
        <v>0</v>
      </c>
      <c r="R112" s="20">
        <v>3</v>
      </c>
      <c r="S112" s="20">
        <v>30</v>
      </c>
      <c r="T112" s="20">
        <v>10203134</v>
      </c>
      <c r="U112" s="20">
        <v>100</v>
      </c>
      <c r="V112" s="20" t="s">
        <v>370</v>
      </c>
      <c r="W112" s="20">
        <v>650</v>
      </c>
      <c r="X112" s="20">
        <v>0</v>
      </c>
      <c r="Y112" s="20" t="s">
        <v>371</v>
      </c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 t="s">
        <v>388</v>
      </c>
      <c r="BA112" s="20">
        <v>11600</v>
      </c>
      <c r="BB112" s="20" t="s">
        <v>409</v>
      </c>
      <c r="BC112" s="20" t="s">
        <v>357</v>
      </c>
      <c r="BD112" s="20">
        <v>10000</v>
      </c>
      <c r="BE112" s="20">
        <v>0</v>
      </c>
      <c r="BF112" s="20" t="s">
        <v>361</v>
      </c>
      <c r="BG112" s="20">
        <v>0</v>
      </c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  <c r="CF112" s="20"/>
      <c r="CG112" s="20"/>
      <c r="CH112" s="20"/>
      <c r="CI112" s="20"/>
      <c r="CJ112" s="20"/>
      <c r="CK112" s="20"/>
      <c r="CL112" s="20"/>
      <c r="CM112" s="20"/>
      <c r="CN112" s="20"/>
      <c r="CO112" s="20"/>
      <c r="CP112" s="20"/>
      <c r="CQ112" s="20"/>
      <c r="CR112" s="20"/>
      <c r="CS112" s="20"/>
      <c r="CT112" s="20"/>
      <c r="CU112" s="20"/>
      <c r="CV112" s="20"/>
      <c r="CW112" s="20"/>
      <c r="CX112" s="20">
        <v>10110105</v>
      </c>
      <c r="DA112" s="20" t="s">
        <v>409</v>
      </c>
      <c r="DB112" s="20" t="s">
        <v>357</v>
      </c>
      <c r="DC112" s="20">
        <v>10000</v>
      </c>
      <c r="DD112" s="20">
        <v>2000</v>
      </c>
      <c r="DE112" s="20" t="s">
        <v>361</v>
      </c>
      <c r="DF112" s="20">
        <v>0</v>
      </c>
      <c r="DG112" s="20"/>
      <c r="DH112" s="20"/>
      <c r="DI112" s="20"/>
      <c r="DJ112" s="20"/>
      <c r="DK112" s="20"/>
      <c r="DL112" s="20"/>
      <c r="DM112" s="20"/>
      <c r="DN112" s="20"/>
      <c r="DO112" s="20"/>
      <c r="DP112" s="20"/>
      <c r="DQ112" s="20"/>
      <c r="DR112" s="20"/>
      <c r="DS112" s="20"/>
      <c r="DT112" s="20"/>
      <c r="DU112" s="20"/>
      <c r="DV112" s="20"/>
      <c r="DW112" s="20"/>
      <c r="DX112" s="20"/>
      <c r="DY112" s="20"/>
      <c r="DZ112" s="20"/>
      <c r="EA112" s="20"/>
      <c r="EB112" s="20"/>
      <c r="EC112" s="20"/>
      <c r="ED112" s="20"/>
      <c r="EE112" s="20"/>
      <c r="EF112" s="20"/>
      <c r="EG112" s="20"/>
      <c r="EH112" s="20"/>
      <c r="EI112" s="20"/>
      <c r="EJ112" s="20"/>
      <c r="EK112" s="20"/>
      <c r="EL112" s="20"/>
      <c r="EM112" s="20"/>
      <c r="EN112" s="20"/>
      <c r="EO112" s="20"/>
      <c r="EP112" s="20"/>
      <c r="EQ112" s="20"/>
      <c r="ER112" s="20"/>
      <c r="ES112" s="20"/>
      <c r="ET112" s="20"/>
      <c r="EU112" s="20"/>
      <c r="EV112" s="20"/>
      <c r="EW112" s="20">
        <v>10110105</v>
      </c>
      <c r="EX112"/>
      <c r="EY112"/>
      <c r="EZ112" s="20"/>
      <c r="FA112" s="20"/>
      <c r="FB112" s="20"/>
      <c r="FC112" s="20"/>
      <c r="FD112" s="20"/>
      <c r="FE112" s="20"/>
      <c r="FF112" s="20"/>
      <c r="FG112" s="20"/>
      <c r="FH112" s="20"/>
      <c r="FI112" s="20"/>
      <c r="FJ112" s="20"/>
      <c r="FK112" s="20"/>
      <c r="FL112" s="20"/>
      <c r="FM112" s="20"/>
      <c r="FN112" s="20"/>
      <c r="FO112" s="20"/>
      <c r="FP112" s="20"/>
      <c r="FQ112" s="20"/>
      <c r="FR112" s="20"/>
      <c r="FS112" s="20"/>
      <c r="FT112" s="20"/>
      <c r="FU112" s="20"/>
      <c r="FV112" s="20"/>
      <c r="FW112" s="20"/>
      <c r="FX112" s="20"/>
      <c r="FY112" s="20"/>
      <c r="FZ112" s="20"/>
      <c r="GA112" s="20"/>
      <c r="GB112" s="20"/>
      <c r="GC112" s="20"/>
      <c r="GD112" s="20"/>
      <c r="GE112" s="20"/>
      <c r="GF112" s="20"/>
      <c r="GG112" s="20"/>
      <c r="GH112" s="20"/>
      <c r="GI112" s="20"/>
      <c r="GJ112" s="20"/>
      <c r="GK112" s="20"/>
      <c r="GL112" s="20"/>
      <c r="GM112" s="20"/>
      <c r="GN112" s="20"/>
      <c r="GO112" s="20"/>
      <c r="GP112" s="20"/>
      <c r="GQ112" s="20"/>
      <c r="GR112" s="20"/>
      <c r="GS112" s="20"/>
      <c r="GT112" s="20"/>
      <c r="GU112" s="20"/>
      <c r="GV112" s="20"/>
      <c r="GW112"/>
      <c r="GX112"/>
      <c r="GY112" s="20">
        <v>200</v>
      </c>
      <c r="GZ112" s="20">
        <v>400</v>
      </c>
      <c r="HA112" s="20" t="s">
        <v>390</v>
      </c>
      <c r="HB112" s="20">
        <v>0</v>
      </c>
      <c r="HC112" s="20">
        <v>30014</v>
      </c>
      <c r="HD112" s="20" t="s">
        <v>373</v>
      </c>
      <c r="HE112" s="20" t="b">
        <v>1</v>
      </c>
      <c r="HF112" s="20">
        <v>5000</v>
      </c>
      <c r="HG112" s="20" t="b">
        <v>0</v>
      </c>
      <c r="HH112" s="20">
        <v>0</v>
      </c>
      <c r="HI112" s="20">
        <v>0</v>
      </c>
      <c r="HJ112" s="20">
        <v>0</v>
      </c>
      <c r="HK112" s="20">
        <v>0</v>
      </c>
      <c r="HL112" s="20" t="b">
        <v>0</v>
      </c>
      <c r="HM112" s="20">
        <v>0</v>
      </c>
      <c r="HN112" s="20">
        <v>10001</v>
      </c>
      <c r="HO112" s="20" t="s">
        <v>374</v>
      </c>
      <c r="HP112" s="20" t="s">
        <v>363</v>
      </c>
      <c r="HQ112" s="20">
        <v>0</v>
      </c>
      <c r="HR112" s="20">
        <v>0</v>
      </c>
      <c r="HS112" s="20">
        <v>0</v>
      </c>
      <c r="HT112" s="20">
        <v>0</v>
      </c>
      <c r="HU112" s="20" t="b">
        <v>0</v>
      </c>
      <c r="HZ112"/>
    </row>
    <row r="113" ht="30" customHeight="1" spans="1:234">
      <c r="A113"/>
      <c r="B113" s="34">
        <f>10000000+INDEX(编号表!$B:$B,MATCH(D113,编号表!$A:$A,0))*10000+J113</f>
        <v>10110007</v>
      </c>
      <c r="C113" s="20" t="s">
        <v>415</v>
      </c>
      <c r="D113" s="20" t="s">
        <v>415</v>
      </c>
      <c r="E113" s="20" t="s">
        <v>350</v>
      </c>
      <c r="F113" s="39" t="s">
        <v>402</v>
      </c>
      <c r="G113" s="20" t="s">
        <v>403</v>
      </c>
      <c r="H113" s="20" t="b">
        <v>0</v>
      </c>
      <c r="I113" s="20" t="b">
        <v>0</v>
      </c>
      <c r="J113" s="20">
        <v>7</v>
      </c>
      <c r="K113" s="20" t="str">
        <f t="shared" si="7"/>
        <v>101100</v>
      </c>
      <c r="L113" s="20" t="s">
        <v>353</v>
      </c>
      <c r="M113" s="20">
        <v>10110006</v>
      </c>
      <c r="N113" s="20">
        <v>10110008</v>
      </c>
      <c r="O113" s="20" t="s">
        <v>416</v>
      </c>
      <c r="P113" s="20">
        <v>10202010</v>
      </c>
      <c r="Q113" s="20">
        <v>0</v>
      </c>
      <c r="R113" s="20">
        <v>3</v>
      </c>
      <c r="S113" s="20">
        <v>35</v>
      </c>
      <c r="T113" s="20">
        <v>10203135</v>
      </c>
      <c r="U113" s="20">
        <v>100</v>
      </c>
      <c r="V113" s="20" t="s">
        <v>370</v>
      </c>
      <c r="W113" s="20">
        <v>650</v>
      </c>
      <c r="X113" s="20">
        <v>0</v>
      </c>
      <c r="Y113" s="20" t="s">
        <v>371</v>
      </c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 t="s">
        <v>388</v>
      </c>
      <c r="BA113" s="20">
        <v>11700</v>
      </c>
      <c r="BB113" s="20" t="s">
        <v>409</v>
      </c>
      <c r="BC113" s="20" t="s">
        <v>357</v>
      </c>
      <c r="BD113" s="20">
        <v>10000</v>
      </c>
      <c r="BE113" s="20">
        <v>0</v>
      </c>
      <c r="BF113" s="20" t="s">
        <v>361</v>
      </c>
      <c r="BG113" s="20">
        <v>0</v>
      </c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  <c r="CE113" s="20"/>
      <c r="CF113" s="20"/>
      <c r="CG113" s="20"/>
      <c r="CH113" s="20"/>
      <c r="CI113" s="20"/>
      <c r="CJ113" s="20"/>
      <c r="CK113" s="20"/>
      <c r="CL113" s="20"/>
      <c r="CM113" s="20"/>
      <c r="CN113" s="20"/>
      <c r="CO113" s="20"/>
      <c r="CP113" s="20"/>
      <c r="CQ113" s="20"/>
      <c r="CR113" s="20"/>
      <c r="CS113" s="20"/>
      <c r="CT113" s="20"/>
      <c r="CU113" s="20"/>
      <c r="CV113" s="20"/>
      <c r="CW113" s="20"/>
      <c r="CX113" s="20">
        <v>10110106</v>
      </c>
      <c r="DA113" s="20" t="s">
        <v>409</v>
      </c>
      <c r="DB113" s="20" t="s">
        <v>357</v>
      </c>
      <c r="DC113" s="20">
        <v>10000</v>
      </c>
      <c r="DD113" s="20">
        <v>2000</v>
      </c>
      <c r="DE113" s="20" t="s">
        <v>361</v>
      </c>
      <c r="DF113" s="20">
        <v>0</v>
      </c>
      <c r="DG113" s="20"/>
      <c r="DH113" s="20"/>
      <c r="DI113" s="20"/>
      <c r="DJ113" s="20"/>
      <c r="DK113" s="20"/>
      <c r="DL113" s="20"/>
      <c r="DM113" s="20"/>
      <c r="DN113" s="20"/>
      <c r="DO113" s="20"/>
      <c r="DP113" s="20"/>
      <c r="DQ113" s="20"/>
      <c r="DR113" s="20"/>
      <c r="DS113" s="20"/>
      <c r="DT113" s="20"/>
      <c r="DU113" s="20"/>
      <c r="DV113" s="20"/>
      <c r="DW113" s="20"/>
      <c r="DX113" s="20"/>
      <c r="DY113" s="20"/>
      <c r="DZ113" s="20"/>
      <c r="EA113" s="20"/>
      <c r="EB113" s="20"/>
      <c r="EC113" s="20"/>
      <c r="ED113" s="20"/>
      <c r="EE113" s="20"/>
      <c r="EF113" s="20"/>
      <c r="EG113" s="20"/>
      <c r="EH113" s="20"/>
      <c r="EI113" s="20"/>
      <c r="EJ113" s="20"/>
      <c r="EK113" s="20"/>
      <c r="EL113" s="20"/>
      <c r="EM113" s="20"/>
      <c r="EN113" s="20"/>
      <c r="EO113" s="20"/>
      <c r="EP113" s="20"/>
      <c r="EQ113" s="20"/>
      <c r="ER113" s="20"/>
      <c r="ES113" s="20"/>
      <c r="ET113" s="20"/>
      <c r="EU113" s="20"/>
      <c r="EV113" s="20"/>
      <c r="EW113" s="20">
        <v>10110106</v>
      </c>
      <c r="EX113"/>
      <c r="EY113"/>
      <c r="EZ113" s="20"/>
      <c r="FA113" s="20"/>
      <c r="FB113" s="20"/>
      <c r="FC113" s="20"/>
      <c r="FD113" s="20"/>
      <c r="FE113" s="20"/>
      <c r="FF113" s="20"/>
      <c r="FG113" s="20"/>
      <c r="FH113" s="20"/>
      <c r="FI113" s="20"/>
      <c r="FJ113" s="20"/>
      <c r="FK113" s="20"/>
      <c r="FL113" s="20"/>
      <c r="FM113" s="20"/>
      <c r="FN113" s="20"/>
      <c r="FO113" s="20"/>
      <c r="FP113" s="20"/>
      <c r="FQ113" s="20"/>
      <c r="FR113" s="20"/>
      <c r="FS113" s="20"/>
      <c r="FT113" s="20"/>
      <c r="FU113" s="20"/>
      <c r="FV113" s="20"/>
      <c r="FW113" s="20"/>
      <c r="FX113" s="20"/>
      <c r="FY113" s="20"/>
      <c r="FZ113" s="20"/>
      <c r="GA113" s="20"/>
      <c r="GB113" s="20"/>
      <c r="GC113" s="20"/>
      <c r="GD113" s="20"/>
      <c r="GE113" s="20"/>
      <c r="GF113" s="20"/>
      <c r="GG113" s="20"/>
      <c r="GH113" s="20"/>
      <c r="GI113" s="20"/>
      <c r="GJ113" s="20"/>
      <c r="GK113" s="20"/>
      <c r="GL113" s="20"/>
      <c r="GM113" s="20"/>
      <c r="GN113" s="20"/>
      <c r="GO113" s="20"/>
      <c r="GP113" s="20"/>
      <c r="GQ113" s="20"/>
      <c r="GR113" s="20"/>
      <c r="GS113" s="20"/>
      <c r="GT113" s="20"/>
      <c r="GU113" s="20"/>
      <c r="GV113" s="20"/>
      <c r="GW113"/>
      <c r="GX113"/>
      <c r="GY113" s="20">
        <v>200</v>
      </c>
      <c r="GZ113" s="20">
        <v>400</v>
      </c>
      <c r="HA113" s="20" t="s">
        <v>390</v>
      </c>
      <c r="HB113" s="20">
        <v>0</v>
      </c>
      <c r="HC113" s="20">
        <v>30014</v>
      </c>
      <c r="HD113" s="20" t="s">
        <v>373</v>
      </c>
      <c r="HE113" s="20" t="b">
        <v>1</v>
      </c>
      <c r="HF113" s="20">
        <v>5000</v>
      </c>
      <c r="HG113" s="20" t="b">
        <v>0</v>
      </c>
      <c r="HH113" s="20">
        <v>0</v>
      </c>
      <c r="HI113" s="20">
        <v>0</v>
      </c>
      <c r="HJ113" s="20">
        <v>0</v>
      </c>
      <c r="HK113" s="20">
        <v>0</v>
      </c>
      <c r="HL113" s="20" t="b">
        <v>0</v>
      </c>
      <c r="HM113" s="20">
        <v>0</v>
      </c>
      <c r="HN113" s="20">
        <v>10001</v>
      </c>
      <c r="HO113" s="20" t="s">
        <v>374</v>
      </c>
      <c r="HP113" s="20" t="s">
        <v>363</v>
      </c>
      <c r="HQ113" s="20">
        <v>0</v>
      </c>
      <c r="HR113" s="20">
        <v>0</v>
      </c>
      <c r="HS113" s="20">
        <v>0</v>
      </c>
      <c r="HT113" s="20">
        <v>0</v>
      </c>
      <c r="HU113" s="20" t="b">
        <v>0</v>
      </c>
      <c r="HZ113"/>
    </row>
    <row r="114" ht="30" customHeight="1" spans="1:234">
      <c r="A114"/>
      <c r="B114" s="34">
        <f>10000000+INDEX(编号表!$B:$B,MATCH(D114,编号表!$A:$A,0))*10000+J114</f>
        <v>10110008</v>
      </c>
      <c r="C114" s="20" t="s">
        <v>415</v>
      </c>
      <c r="D114" s="20" t="s">
        <v>415</v>
      </c>
      <c r="E114" s="20" t="s">
        <v>350</v>
      </c>
      <c r="F114" s="39" t="s">
        <v>402</v>
      </c>
      <c r="G114" s="20" t="s">
        <v>403</v>
      </c>
      <c r="H114" s="20" t="b">
        <v>0</v>
      </c>
      <c r="I114" s="20" t="b">
        <v>0</v>
      </c>
      <c r="J114" s="20">
        <v>8</v>
      </c>
      <c r="K114" s="20" t="str">
        <f t="shared" si="7"/>
        <v>101100</v>
      </c>
      <c r="L114" s="20" t="s">
        <v>353</v>
      </c>
      <c r="M114" s="20">
        <v>10110007</v>
      </c>
      <c r="N114" s="20">
        <v>10110009</v>
      </c>
      <c r="O114" s="20" t="s">
        <v>416</v>
      </c>
      <c r="P114" s="20">
        <v>10202010</v>
      </c>
      <c r="Q114" s="20">
        <v>0</v>
      </c>
      <c r="R114" s="20">
        <v>3</v>
      </c>
      <c r="S114" s="20">
        <v>35</v>
      </c>
      <c r="T114" s="20">
        <v>10203136</v>
      </c>
      <c r="U114" s="20">
        <v>100</v>
      </c>
      <c r="V114" s="20" t="s">
        <v>370</v>
      </c>
      <c r="W114" s="20">
        <v>650</v>
      </c>
      <c r="X114" s="20">
        <v>0</v>
      </c>
      <c r="Y114" s="20" t="s">
        <v>371</v>
      </c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 t="s">
        <v>388</v>
      </c>
      <c r="BA114" s="20">
        <v>11800</v>
      </c>
      <c r="BB114" s="20" t="s">
        <v>409</v>
      </c>
      <c r="BC114" s="20" t="s">
        <v>357</v>
      </c>
      <c r="BD114" s="20">
        <v>10000</v>
      </c>
      <c r="BE114" s="20">
        <v>0</v>
      </c>
      <c r="BF114" s="20" t="s">
        <v>361</v>
      </c>
      <c r="BG114" s="20">
        <v>0</v>
      </c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  <c r="CE114" s="20"/>
      <c r="CF114" s="20"/>
      <c r="CG114" s="20"/>
      <c r="CH114" s="20"/>
      <c r="CI114" s="20"/>
      <c r="CJ114" s="20"/>
      <c r="CK114" s="20"/>
      <c r="CL114" s="20"/>
      <c r="CM114" s="20"/>
      <c r="CN114" s="20"/>
      <c r="CO114" s="20"/>
      <c r="CP114" s="20"/>
      <c r="CQ114" s="20"/>
      <c r="CR114" s="20"/>
      <c r="CS114" s="20"/>
      <c r="CT114" s="20"/>
      <c r="CU114" s="20"/>
      <c r="CV114" s="20"/>
      <c r="CW114" s="20"/>
      <c r="CX114" s="20">
        <v>10110107</v>
      </c>
      <c r="DA114" s="20" t="s">
        <v>409</v>
      </c>
      <c r="DB114" s="20" t="s">
        <v>357</v>
      </c>
      <c r="DC114" s="20">
        <v>10000</v>
      </c>
      <c r="DD114" s="20">
        <v>2000</v>
      </c>
      <c r="DE114" s="20" t="s">
        <v>361</v>
      </c>
      <c r="DF114" s="20">
        <v>0</v>
      </c>
      <c r="DG114" s="20"/>
      <c r="DH114" s="20"/>
      <c r="DI114" s="20"/>
      <c r="DJ114" s="20"/>
      <c r="DK114" s="20"/>
      <c r="DL114" s="20"/>
      <c r="DM114" s="20"/>
      <c r="DN114" s="20"/>
      <c r="DO114" s="20"/>
      <c r="DP114" s="20"/>
      <c r="DQ114" s="20"/>
      <c r="DR114" s="20"/>
      <c r="DS114" s="20"/>
      <c r="DT114" s="20"/>
      <c r="DU114" s="20"/>
      <c r="DV114" s="20"/>
      <c r="DW114" s="20"/>
      <c r="DX114" s="20"/>
      <c r="DY114" s="20"/>
      <c r="DZ114" s="20"/>
      <c r="EA114" s="20"/>
      <c r="EB114" s="20"/>
      <c r="EC114" s="20"/>
      <c r="ED114" s="20"/>
      <c r="EE114" s="20"/>
      <c r="EF114" s="20"/>
      <c r="EG114" s="20"/>
      <c r="EH114" s="20"/>
      <c r="EI114" s="20"/>
      <c r="EJ114" s="20"/>
      <c r="EK114" s="20"/>
      <c r="EL114" s="20"/>
      <c r="EM114" s="20"/>
      <c r="EN114" s="20"/>
      <c r="EO114" s="20"/>
      <c r="EP114" s="20"/>
      <c r="EQ114" s="20"/>
      <c r="ER114" s="20"/>
      <c r="ES114" s="20"/>
      <c r="ET114" s="20"/>
      <c r="EU114" s="20"/>
      <c r="EV114" s="20"/>
      <c r="EW114" s="20">
        <v>10110107</v>
      </c>
      <c r="EX114"/>
      <c r="EY114"/>
      <c r="EZ114" s="20"/>
      <c r="FA114" s="20"/>
      <c r="FB114" s="20"/>
      <c r="FC114" s="20"/>
      <c r="FD114" s="20"/>
      <c r="FE114" s="20"/>
      <c r="FF114" s="20"/>
      <c r="FG114" s="20"/>
      <c r="FH114" s="20"/>
      <c r="FI114" s="20"/>
      <c r="FJ114" s="20"/>
      <c r="FK114" s="20"/>
      <c r="FL114" s="20"/>
      <c r="FM114" s="20"/>
      <c r="FN114" s="20"/>
      <c r="FO114" s="20"/>
      <c r="FP114" s="20"/>
      <c r="FQ114" s="20"/>
      <c r="FR114" s="20"/>
      <c r="FS114" s="20"/>
      <c r="FT114" s="20"/>
      <c r="FU114" s="20"/>
      <c r="FV114" s="20"/>
      <c r="FW114" s="20"/>
      <c r="FX114" s="20"/>
      <c r="FY114" s="20"/>
      <c r="FZ114" s="20"/>
      <c r="GA114" s="20"/>
      <c r="GB114" s="20"/>
      <c r="GC114" s="20"/>
      <c r="GD114" s="20"/>
      <c r="GE114" s="20"/>
      <c r="GF114" s="20"/>
      <c r="GG114" s="20"/>
      <c r="GH114" s="20"/>
      <c r="GI114" s="20"/>
      <c r="GJ114" s="20"/>
      <c r="GK114" s="20"/>
      <c r="GL114" s="20"/>
      <c r="GM114" s="20"/>
      <c r="GN114" s="20"/>
      <c r="GO114" s="20"/>
      <c r="GP114" s="20"/>
      <c r="GQ114" s="20"/>
      <c r="GR114" s="20"/>
      <c r="GS114" s="20"/>
      <c r="GT114" s="20"/>
      <c r="GU114" s="20"/>
      <c r="GV114" s="20"/>
      <c r="GW114"/>
      <c r="GX114"/>
      <c r="GY114" s="20">
        <v>200</v>
      </c>
      <c r="GZ114" s="20">
        <v>400</v>
      </c>
      <c r="HA114" s="20" t="s">
        <v>390</v>
      </c>
      <c r="HB114" s="20">
        <v>0</v>
      </c>
      <c r="HC114" s="20">
        <v>30014</v>
      </c>
      <c r="HD114" s="20" t="s">
        <v>373</v>
      </c>
      <c r="HE114" s="20" t="b">
        <v>1</v>
      </c>
      <c r="HF114" s="20">
        <v>5000</v>
      </c>
      <c r="HG114" s="20" t="b">
        <v>0</v>
      </c>
      <c r="HH114" s="20">
        <v>0</v>
      </c>
      <c r="HI114" s="20">
        <v>0</v>
      </c>
      <c r="HJ114" s="20">
        <v>0</v>
      </c>
      <c r="HK114" s="20">
        <v>0</v>
      </c>
      <c r="HL114" s="20" t="b">
        <v>0</v>
      </c>
      <c r="HM114" s="20">
        <v>0</v>
      </c>
      <c r="HN114" s="20">
        <v>10001</v>
      </c>
      <c r="HO114" s="20" t="s">
        <v>374</v>
      </c>
      <c r="HP114" s="20" t="s">
        <v>363</v>
      </c>
      <c r="HQ114" s="20">
        <v>0</v>
      </c>
      <c r="HR114" s="20">
        <v>0</v>
      </c>
      <c r="HS114" s="20">
        <v>0</v>
      </c>
      <c r="HT114" s="20">
        <v>0</v>
      </c>
      <c r="HU114" s="20" t="b">
        <v>0</v>
      </c>
      <c r="HZ114"/>
    </row>
    <row r="115" ht="30" customHeight="1" spans="1:234">
      <c r="A115"/>
      <c r="B115" s="34">
        <f>10000000+INDEX(编号表!$B:$B,MATCH(D115,编号表!$A:$A,0))*10000+J115</f>
        <v>10110009</v>
      </c>
      <c r="C115" s="20" t="s">
        <v>415</v>
      </c>
      <c r="D115" s="20" t="s">
        <v>415</v>
      </c>
      <c r="E115" s="20" t="s">
        <v>350</v>
      </c>
      <c r="F115" s="39" t="s">
        <v>402</v>
      </c>
      <c r="G115" s="20" t="s">
        <v>403</v>
      </c>
      <c r="H115" s="20" t="b">
        <v>0</v>
      </c>
      <c r="I115" s="20" t="b">
        <v>0</v>
      </c>
      <c r="J115" s="20">
        <v>9</v>
      </c>
      <c r="K115" s="20" t="str">
        <f t="shared" si="7"/>
        <v>101100</v>
      </c>
      <c r="L115" s="20" t="s">
        <v>353</v>
      </c>
      <c r="M115" s="20">
        <v>10110008</v>
      </c>
      <c r="N115" s="20">
        <v>10110010</v>
      </c>
      <c r="O115" s="20" t="s">
        <v>416</v>
      </c>
      <c r="P115" s="20">
        <v>10202010</v>
      </c>
      <c r="Q115" s="20">
        <v>0</v>
      </c>
      <c r="R115" s="20">
        <v>3</v>
      </c>
      <c r="S115" s="20">
        <v>40</v>
      </c>
      <c r="T115" s="20">
        <v>10204137</v>
      </c>
      <c r="U115" s="20">
        <v>100</v>
      </c>
      <c r="V115" s="20" t="s">
        <v>370</v>
      </c>
      <c r="W115" s="20">
        <v>650</v>
      </c>
      <c r="X115" s="20">
        <v>0</v>
      </c>
      <c r="Y115" s="20" t="s">
        <v>371</v>
      </c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 t="s">
        <v>388</v>
      </c>
      <c r="BA115" s="20">
        <v>11900</v>
      </c>
      <c r="BB115" s="20" t="s">
        <v>409</v>
      </c>
      <c r="BC115" s="20" t="s">
        <v>357</v>
      </c>
      <c r="BD115" s="20">
        <v>10000</v>
      </c>
      <c r="BE115" s="20">
        <v>0</v>
      </c>
      <c r="BF115" s="20" t="s">
        <v>361</v>
      </c>
      <c r="BG115" s="20">
        <v>0</v>
      </c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  <c r="CE115" s="20"/>
      <c r="CF115" s="20"/>
      <c r="CG115" s="20"/>
      <c r="CH115" s="20"/>
      <c r="CI115" s="20"/>
      <c r="CJ115" s="20"/>
      <c r="CK115" s="20"/>
      <c r="CL115" s="20"/>
      <c r="CM115" s="20"/>
      <c r="CN115" s="20"/>
      <c r="CO115" s="20"/>
      <c r="CP115" s="20"/>
      <c r="CQ115" s="20"/>
      <c r="CR115" s="20"/>
      <c r="CS115" s="20"/>
      <c r="CT115" s="20"/>
      <c r="CU115" s="20"/>
      <c r="CV115" s="20"/>
      <c r="CW115" s="20"/>
      <c r="CX115" s="20">
        <v>10110108</v>
      </c>
      <c r="DA115" s="20" t="s">
        <v>409</v>
      </c>
      <c r="DB115" s="20" t="s">
        <v>357</v>
      </c>
      <c r="DC115" s="20">
        <v>10000</v>
      </c>
      <c r="DD115" s="20">
        <v>2000</v>
      </c>
      <c r="DE115" s="20" t="s">
        <v>361</v>
      </c>
      <c r="DF115" s="20">
        <v>0</v>
      </c>
      <c r="DG115" s="20"/>
      <c r="DH115" s="20"/>
      <c r="DI115" s="20"/>
      <c r="DJ115" s="20"/>
      <c r="DK115" s="20"/>
      <c r="DL115" s="20"/>
      <c r="DM115" s="20"/>
      <c r="DN115" s="20"/>
      <c r="DO115" s="20"/>
      <c r="DP115" s="20"/>
      <c r="DQ115" s="20"/>
      <c r="DR115" s="20"/>
      <c r="DS115" s="20"/>
      <c r="DT115" s="20"/>
      <c r="DU115" s="20"/>
      <c r="DV115" s="20"/>
      <c r="DW115" s="20"/>
      <c r="DX115" s="20"/>
      <c r="DY115" s="20"/>
      <c r="DZ115" s="20"/>
      <c r="EA115" s="20"/>
      <c r="EB115" s="20"/>
      <c r="EC115" s="20"/>
      <c r="ED115" s="20"/>
      <c r="EE115" s="20"/>
      <c r="EF115" s="20"/>
      <c r="EG115" s="20"/>
      <c r="EH115" s="20"/>
      <c r="EI115" s="20"/>
      <c r="EJ115" s="20"/>
      <c r="EK115" s="20"/>
      <c r="EL115" s="20"/>
      <c r="EM115" s="20"/>
      <c r="EN115" s="20"/>
      <c r="EO115" s="20"/>
      <c r="EP115" s="20"/>
      <c r="EQ115" s="20"/>
      <c r="ER115" s="20"/>
      <c r="ES115" s="20"/>
      <c r="ET115" s="20"/>
      <c r="EU115" s="20"/>
      <c r="EV115" s="20"/>
      <c r="EW115" s="20">
        <v>10110108</v>
      </c>
      <c r="EX115"/>
      <c r="EY115"/>
      <c r="EZ115" s="20"/>
      <c r="FA115" s="20"/>
      <c r="FB115" s="20"/>
      <c r="FC115" s="20"/>
      <c r="FD115" s="20"/>
      <c r="FE115" s="20"/>
      <c r="FF115" s="20"/>
      <c r="FG115" s="20"/>
      <c r="FH115" s="20"/>
      <c r="FI115" s="20"/>
      <c r="FJ115" s="20"/>
      <c r="FK115" s="20"/>
      <c r="FL115" s="20"/>
      <c r="FM115" s="20"/>
      <c r="FN115" s="20"/>
      <c r="FO115" s="20"/>
      <c r="FP115" s="20"/>
      <c r="FQ115" s="20"/>
      <c r="FR115" s="20"/>
      <c r="FS115" s="20"/>
      <c r="FT115" s="20"/>
      <c r="FU115" s="20"/>
      <c r="FV115" s="20"/>
      <c r="FW115" s="20"/>
      <c r="FX115" s="20"/>
      <c r="FY115" s="20"/>
      <c r="FZ115" s="20"/>
      <c r="GA115" s="20"/>
      <c r="GB115" s="20"/>
      <c r="GC115" s="20"/>
      <c r="GD115" s="20"/>
      <c r="GE115" s="20"/>
      <c r="GF115" s="20"/>
      <c r="GG115" s="20"/>
      <c r="GH115" s="20"/>
      <c r="GI115" s="20"/>
      <c r="GJ115" s="20"/>
      <c r="GK115" s="20"/>
      <c r="GL115" s="20"/>
      <c r="GM115" s="20"/>
      <c r="GN115" s="20"/>
      <c r="GO115" s="20"/>
      <c r="GP115" s="20"/>
      <c r="GQ115" s="20"/>
      <c r="GR115" s="20"/>
      <c r="GS115" s="20"/>
      <c r="GT115" s="20"/>
      <c r="GU115" s="20"/>
      <c r="GV115" s="20"/>
      <c r="GW115"/>
      <c r="GX115"/>
      <c r="GY115" s="20">
        <v>200</v>
      </c>
      <c r="GZ115" s="20">
        <v>400</v>
      </c>
      <c r="HA115" s="20" t="s">
        <v>390</v>
      </c>
      <c r="HB115" s="20">
        <v>0</v>
      </c>
      <c r="HC115" s="20">
        <v>30014</v>
      </c>
      <c r="HD115" s="20" t="s">
        <v>373</v>
      </c>
      <c r="HE115" s="20" t="b">
        <v>1</v>
      </c>
      <c r="HF115" s="20">
        <v>5000</v>
      </c>
      <c r="HG115" s="20" t="b">
        <v>0</v>
      </c>
      <c r="HH115" s="20">
        <v>0</v>
      </c>
      <c r="HI115" s="20">
        <v>0</v>
      </c>
      <c r="HJ115" s="20">
        <v>0</v>
      </c>
      <c r="HK115" s="20">
        <v>0</v>
      </c>
      <c r="HL115" s="20" t="b">
        <v>0</v>
      </c>
      <c r="HM115" s="20">
        <v>0</v>
      </c>
      <c r="HN115" s="20">
        <v>10001</v>
      </c>
      <c r="HO115" s="20" t="s">
        <v>374</v>
      </c>
      <c r="HP115" s="20" t="s">
        <v>363</v>
      </c>
      <c r="HQ115" s="20">
        <v>0</v>
      </c>
      <c r="HR115" s="20">
        <v>0</v>
      </c>
      <c r="HS115" s="20">
        <v>0</v>
      </c>
      <c r="HT115" s="20">
        <v>0</v>
      </c>
      <c r="HU115" s="20" t="b">
        <v>0</v>
      </c>
      <c r="HZ115"/>
    </row>
    <row r="116" ht="30" customHeight="1" spans="1:234">
      <c r="A116"/>
      <c r="B116" s="34">
        <f>10000000+INDEX(编号表!$B:$B,MATCH(D116,编号表!$A:$A,0))*10000+J116</f>
        <v>10110010</v>
      </c>
      <c r="C116" s="20" t="s">
        <v>415</v>
      </c>
      <c r="D116" s="20" t="s">
        <v>415</v>
      </c>
      <c r="E116" s="20" t="s">
        <v>350</v>
      </c>
      <c r="F116" s="39" t="s">
        <v>402</v>
      </c>
      <c r="G116" s="20" t="s">
        <v>403</v>
      </c>
      <c r="H116" s="20" t="b">
        <v>0</v>
      </c>
      <c r="I116" s="20" t="b">
        <v>0</v>
      </c>
      <c r="J116" s="20">
        <v>10</v>
      </c>
      <c r="K116" s="20" t="str">
        <f t="shared" si="7"/>
        <v>101100</v>
      </c>
      <c r="L116" s="20" t="s">
        <v>353</v>
      </c>
      <c r="M116" s="20">
        <v>10110009</v>
      </c>
      <c r="N116" s="20">
        <v>0</v>
      </c>
      <c r="O116" s="20" t="s">
        <v>416</v>
      </c>
      <c r="P116" s="20">
        <v>10202010</v>
      </c>
      <c r="Q116" s="20">
        <v>0</v>
      </c>
      <c r="R116" s="20">
        <v>3</v>
      </c>
      <c r="S116" s="20">
        <v>40</v>
      </c>
      <c r="T116" s="20">
        <v>0</v>
      </c>
      <c r="U116" s="20">
        <v>0</v>
      </c>
      <c r="V116" s="20" t="s">
        <v>370</v>
      </c>
      <c r="W116" s="20">
        <v>650</v>
      </c>
      <c r="X116" s="20">
        <v>0</v>
      </c>
      <c r="Y116" s="20" t="s">
        <v>371</v>
      </c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 t="s">
        <v>388</v>
      </c>
      <c r="BA116" s="20">
        <v>12000</v>
      </c>
      <c r="BB116" s="20" t="s">
        <v>409</v>
      </c>
      <c r="BC116" s="20" t="s">
        <v>357</v>
      </c>
      <c r="BD116" s="20">
        <v>10000</v>
      </c>
      <c r="BE116" s="20">
        <v>0</v>
      </c>
      <c r="BF116" s="20" t="s">
        <v>361</v>
      </c>
      <c r="BG116" s="20">
        <v>0</v>
      </c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  <c r="CE116" s="20"/>
      <c r="CF116" s="20"/>
      <c r="CG116" s="20"/>
      <c r="CH116" s="20"/>
      <c r="CI116" s="20"/>
      <c r="CJ116" s="20"/>
      <c r="CK116" s="20"/>
      <c r="CL116" s="20"/>
      <c r="CM116" s="20"/>
      <c r="CN116" s="20"/>
      <c r="CO116" s="20"/>
      <c r="CP116" s="20"/>
      <c r="CQ116" s="20"/>
      <c r="CR116" s="20"/>
      <c r="CS116" s="20"/>
      <c r="CT116" s="20"/>
      <c r="CU116" s="20"/>
      <c r="CV116" s="20"/>
      <c r="CW116" s="20"/>
      <c r="CX116" s="20">
        <v>10110109</v>
      </c>
      <c r="DA116" s="20" t="s">
        <v>409</v>
      </c>
      <c r="DB116" s="20" t="s">
        <v>357</v>
      </c>
      <c r="DC116" s="20">
        <v>10000</v>
      </c>
      <c r="DD116" s="20">
        <v>2000</v>
      </c>
      <c r="DE116" s="20" t="s">
        <v>361</v>
      </c>
      <c r="DF116" s="20">
        <v>0</v>
      </c>
      <c r="DG116" s="20"/>
      <c r="DH116" s="20"/>
      <c r="DI116" s="20"/>
      <c r="DJ116" s="20"/>
      <c r="DK116" s="20"/>
      <c r="DL116" s="20"/>
      <c r="DM116" s="20"/>
      <c r="DN116" s="20"/>
      <c r="DO116" s="20"/>
      <c r="DP116" s="20"/>
      <c r="DQ116" s="20"/>
      <c r="DR116" s="20"/>
      <c r="DS116" s="20"/>
      <c r="DT116" s="20"/>
      <c r="DU116" s="20"/>
      <c r="DV116" s="20"/>
      <c r="DW116" s="20"/>
      <c r="DX116" s="20"/>
      <c r="DY116" s="20"/>
      <c r="DZ116" s="20"/>
      <c r="EA116" s="20"/>
      <c r="EB116" s="20"/>
      <c r="EC116" s="20"/>
      <c r="ED116" s="20"/>
      <c r="EE116" s="20"/>
      <c r="EF116" s="20"/>
      <c r="EG116" s="20"/>
      <c r="EH116" s="20"/>
      <c r="EI116" s="20"/>
      <c r="EJ116" s="20"/>
      <c r="EK116" s="20"/>
      <c r="EL116" s="20"/>
      <c r="EM116" s="20"/>
      <c r="EN116" s="20"/>
      <c r="EO116" s="20"/>
      <c r="EP116" s="20"/>
      <c r="EQ116" s="20"/>
      <c r="ER116" s="20"/>
      <c r="ES116" s="20"/>
      <c r="ET116" s="20"/>
      <c r="EU116" s="20"/>
      <c r="EV116" s="20"/>
      <c r="EW116" s="20">
        <v>10110109</v>
      </c>
      <c r="EX116"/>
      <c r="EY116"/>
      <c r="EZ116" s="20"/>
      <c r="FA116" s="20"/>
      <c r="FB116" s="20"/>
      <c r="FC116" s="20"/>
      <c r="FD116" s="20"/>
      <c r="FE116" s="20"/>
      <c r="FF116" s="20"/>
      <c r="FG116" s="20"/>
      <c r="FH116" s="20"/>
      <c r="FI116" s="20"/>
      <c r="FJ116" s="20"/>
      <c r="FK116" s="20"/>
      <c r="FL116" s="20"/>
      <c r="FM116" s="20"/>
      <c r="FN116" s="20"/>
      <c r="FO116" s="20"/>
      <c r="FP116" s="20"/>
      <c r="FQ116" s="20"/>
      <c r="FR116" s="20"/>
      <c r="FS116" s="20"/>
      <c r="FT116" s="20"/>
      <c r="FU116" s="20"/>
      <c r="FV116" s="20"/>
      <c r="FW116" s="20"/>
      <c r="FX116" s="20"/>
      <c r="FY116" s="20"/>
      <c r="FZ116" s="20"/>
      <c r="GA116" s="20"/>
      <c r="GB116" s="20"/>
      <c r="GC116" s="20"/>
      <c r="GD116" s="20"/>
      <c r="GE116" s="20"/>
      <c r="GF116" s="20"/>
      <c r="GG116" s="20"/>
      <c r="GH116" s="20"/>
      <c r="GI116" s="20"/>
      <c r="GJ116" s="20"/>
      <c r="GK116" s="20"/>
      <c r="GL116" s="20"/>
      <c r="GM116" s="20"/>
      <c r="GN116" s="20"/>
      <c r="GO116" s="20"/>
      <c r="GP116" s="20"/>
      <c r="GQ116" s="20"/>
      <c r="GR116" s="20"/>
      <c r="GS116" s="20"/>
      <c r="GT116" s="20"/>
      <c r="GU116" s="20"/>
      <c r="GV116" s="20"/>
      <c r="GW116"/>
      <c r="GX116"/>
      <c r="GY116" s="20">
        <v>200</v>
      </c>
      <c r="GZ116" s="20">
        <v>400</v>
      </c>
      <c r="HA116" s="20" t="s">
        <v>390</v>
      </c>
      <c r="HB116" s="20">
        <v>0</v>
      </c>
      <c r="HC116" s="20">
        <v>30014</v>
      </c>
      <c r="HD116" s="20" t="s">
        <v>373</v>
      </c>
      <c r="HE116" s="20" t="b">
        <v>1</v>
      </c>
      <c r="HF116" s="20">
        <v>5000</v>
      </c>
      <c r="HG116" s="20" t="b">
        <v>0</v>
      </c>
      <c r="HH116" s="20">
        <v>0</v>
      </c>
      <c r="HI116" s="20">
        <v>0</v>
      </c>
      <c r="HJ116" s="20">
        <v>0</v>
      </c>
      <c r="HK116" s="20">
        <v>0</v>
      </c>
      <c r="HL116" s="20" t="b">
        <v>0</v>
      </c>
      <c r="HM116" s="20">
        <v>0</v>
      </c>
      <c r="HN116" s="20">
        <v>10001</v>
      </c>
      <c r="HO116" s="20" t="s">
        <v>374</v>
      </c>
      <c r="HP116" s="20" t="s">
        <v>363</v>
      </c>
      <c r="HQ116" s="20">
        <v>0</v>
      </c>
      <c r="HR116" s="20">
        <v>0</v>
      </c>
      <c r="HS116" s="20">
        <v>0</v>
      </c>
      <c r="HT116" s="20">
        <v>0</v>
      </c>
      <c r="HU116" s="20" t="b">
        <v>0</v>
      </c>
      <c r="HZ116"/>
    </row>
    <row r="117" ht="30" customHeight="1" spans="1:234">
      <c r="A117"/>
      <c r="B117" s="34">
        <f>10000000+INDEX(编号表!$B:$B,MATCH(D117,编号表!$A:$A,0))*10000+J117</f>
        <v>10120001</v>
      </c>
      <c r="C117" s="20" t="s">
        <v>417</v>
      </c>
      <c r="D117" s="20" t="s">
        <v>417</v>
      </c>
      <c r="E117" s="20" t="s">
        <v>350</v>
      </c>
      <c r="F117" s="39" t="s">
        <v>364</v>
      </c>
      <c r="G117" s="20" t="s">
        <v>352</v>
      </c>
      <c r="H117" s="20" t="b">
        <v>0</v>
      </c>
      <c r="I117" s="20" t="b">
        <v>0</v>
      </c>
      <c r="J117" s="20">
        <v>1</v>
      </c>
      <c r="K117" s="20" t="str">
        <f t="shared" si="7"/>
        <v>101200</v>
      </c>
      <c r="L117" s="20" t="s">
        <v>353</v>
      </c>
      <c r="M117" s="20">
        <v>0</v>
      </c>
      <c r="N117" s="20">
        <v>10120002</v>
      </c>
      <c r="O117" s="20" t="s">
        <v>418</v>
      </c>
      <c r="P117" s="20">
        <v>10202011</v>
      </c>
      <c r="Q117" s="20">
        <v>0</v>
      </c>
      <c r="R117" s="20">
        <v>0</v>
      </c>
      <c r="S117" s="20">
        <v>1</v>
      </c>
      <c r="T117" s="20">
        <v>10201139</v>
      </c>
      <c r="U117" s="20">
        <v>100</v>
      </c>
      <c r="V117" s="20" t="s">
        <v>370</v>
      </c>
      <c r="W117" s="20">
        <v>850</v>
      </c>
      <c r="X117" s="20">
        <v>0</v>
      </c>
      <c r="Y117" s="20" t="s">
        <v>419</v>
      </c>
      <c r="Z117" s="20" t="s">
        <v>420</v>
      </c>
      <c r="AA117" s="20" t="s">
        <v>357</v>
      </c>
      <c r="AB117" s="20">
        <v>0</v>
      </c>
      <c r="AC117" s="20">
        <v>1</v>
      </c>
      <c r="AD117" s="20" t="b">
        <v>0</v>
      </c>
      <c r="AE117" s="20" t="s">
        <v>358</v>
      </c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 t="s">
        <v>359</v>
      </c>
      <c r="BA117" s="20">
        <v>10000</v>
      </c>
      <c r="BB117" s="20" t="s">
        <v>378</v>
      </c>
      <c r="BC117" s="20" t="s">
        <v>357</v>
      </c>
      <c r="BD117" s="20">
        <v>10000</v>
      </c>
      <c r="BE117" s="20">
        <v>0</v>
      </c>
      <c r="BF117" s="20" t="s">
        <v>361</v>
      </c>
      <c r="BG117" s="20">
        <v>0</v>
      </c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  <c r="CE117" s="20"/>
      <c r="CF117" s="20"/>
      <c r="CG117" s="20">
        <v>30032</v>
      </c>
      <c r="CH117" s="20" t="s">
        <v>379</v>
      </c>
      <c r="CI117" s="20">
        <v>1100</v>
      </c>
      <c r="CJ117" s="20">
        <v>80</v>
      </c>
      <c r="CK117" s="20" t="s">
        <v>380</v>
      </c>
      <c r="CL117" s="20">
        <v>1</v>
      </c>
      <c r="CM117" s="20">
        <v>0</v>
      </c>
      <c r="CN117" s="20">
        <v>1</v>
      </c>
      <c r="CO117" s="20">
        <v>900</v>
      </c>
      <c r="CP117" s="20">
        <v>70</v>
      </c>
      <c r="CQ117" s="20">
        <v>0</v>
      </c>
      <c r="CR117" s="20">
        <v>0</v>
      </c>
      <c r="CS117" s="20">
        <v>10120100</v>
      </c>
      <c r="CT117" s="20">
        <v>0</v>
      </c>
      <c r="CU117" s="20">
        <v>0</v>
      </c>
      <c r="CV117" s="20">
        <v>0</v>
      </c>
      <c r="CW117" s="20" t="s">
        <v>358</v>
      </c>
      <c r="CX117" s="20"/>
      <c r="DA117" s="20"/>
      <c r="DB117" s="20"/>
      <c r="DC117" s="20"/>
      <c r="DD117" s="20"/>
      <c r="DE117" s="20"/>
      <c r="DF117" s="20"/>
      <c r="DG117" s="20"/>
      <c r="DH117" s="20"/>
      <c r="DI117" s="20"/>
      <c r="DJ117" s="20"/>
      <c r="DK117" s="20"/>
      <c r="DL117" s="20"/>
      <c r="DM117" s="20"/>
      <c r="DN117" s="20"/>
      <c r="DO117" s="20"/>
      <c r="DP117" s="20"/>
      <c r="DQ117" s="20"/>
      <c r="DR117" s="20"/>
      <c r="DS117" s="20"/>
      <c r="DT117" s="20"/>
      <c r="DU117" s="20"/>
      <c r="DV117" s="20"/>
      <c r="DW117" s="20"/>
      <c r="DX117" s="20"/>
      <c r="DY117" s="20"/>
      <c r="DZ117" s="20"/>
      <c r="EA117" s="20"/>
      <c r="EB117" s="20"/>
      <c r="EC117" s="20"/>
      <c r="ED117" s="20"/>
      <c r="EE117" s="20"/>
      <c r="EF117" s="20"/>
      <c r="EG117" s="20"/>
      <c r="EH117" s="20"/>
      <c r="EI117" s="20"/>
      <c r="EJ117" s="20"/>
      <c r="EK117" s="20"/>
      <c r="EL117" s="20"/>
      <c r="EM117" s="20"/>
      <c r="EN117" s="20"/>
      <c r="EO117" s="20"/>
      <c r="EP117" s="20"/>
      <c r="EQ117" s="20"/>
      <c r="ER117" s="20"/>
      <c r="ES117" s="20"/>
      <c r="ET117" s="20"/>
      <c r="EU117" s="20"/>
      <c r="EV117" s="20"/>
      <c r="EW117" s="20"/>
      <c r="EX117"/>
      <c r="EY117"/>
      <c r="EZ117" s="20"/>
      <c r="FA117" s="20"/>
      <c r="FB117" s="20"/>
      <c r="FC117" s="20"/>
      <c r="FD117" s="20"/>
      <c r="FE117" s="20"/>
      <c r="FF117" s="20"/>
      <c r="FG117" s="20"/>
      <c r="FH117" s="20"/>
      <c r="FI117" s="20"/>
      <c r="FJ117" s="20"/>
      <c r="FK117" s="20"/>
      <c r="FL117" s="20"/>
      <c r="FM117" s="20"/>
      <c r="FN117" s="20"/>
      <c r="FO117" s="20"/>
      <c r="FP117" s="20"/>
      <c r="FQ117" s="20"/>
      <c r="FR117" s="20"/>
      <c r="FS117" s="20"/>
      <c r="FT117" s="20"/>
      <c r="FU117" s="20"/>
      <c r="FV117" s="20"/>
      <c r="FW117" s="20"/>
      <c r="FX117" s="20"/>
      <c r="FY117" s="20"/>
      <c r="FZ117" s="20"/>
      <c r="GA117" s="20"/>
      <c r="GB117" s="20"/>
      <c r="GC117" s="20"/>
      <c r="GD117" s="20"/>
      <c r="GE117" s="20"/>
      <c r="GF117" s="20"/>
      <c r="GG117" s="20"/>
      <c r="GH117" s="20"/>
      <c r="GI117" s="20"/>
      <c r="GJ117" s="20"/>
      <c r="GK117" s="20"/>
      <c r="GL117" s="20"/>
      <c r="GM117" s="20"/>
      <c r="GN117" s="20"/>
      <c r="GO117" s="20"/>
      <c r="GP117" s="20"/>
      <c r="GQ117" s="20"/>
      <c r="GR117" s="20"/>
      <c r="GS117" s="20"/>
      <c r="GT117" s="20"/>
      <c r="GU117" s="20"/>
      <c r="GV117" s="20"/>
      <c r="GW117"/>
      <c r="GX117"/>
      <c r="GY117" s="20">
        <v>200</v>
      </c>
      <c r="GZ117" s="20">
        <v>400</v>
      </c>
      <c r="HA117" s="20" t="s">
        <v>362</v>
      </c>
      <c r="HB117" s="20">
        <v>0</v>
      </c>
      <c r="HC117" s="20" t="s">
        <v>373</v>
      </c>
      <c r="HD117" s="20" t="s">
        <v>373</v>
      </c>
      <c r="HE117" s="20" t="b">
        <v>1</v>
      </c>
      <c r="HF117" s="20">
        <v>2800</v>
      </c>
      <c r="HG117" s="20" t="b">
        <v>0</v>
      </c>
      <c r="HH117" s="20">
        <v>0</v>
      </c>
      <c r="HI117" s="20">
        <v>0</v>
      </c>
      <c r="HJ117" s="20">
        <v>0</v>
      </c>
      <c r="HK117" s="20">
        <v>0</v>
      </c>
      <c r="HL117" s="20" t="b">
        <v>0</v>
      </c>
      <c r="HM117" s="20">
        <v>0</v>
      </c>
      <c r="HN117" s="20">
        <v>10001</v>
      </c>
      <c r="HO117" s="20" t="s">
        <v>374</v>
      </c>
      <c r="HP117" s="20" t="s">
        <v>363</v>
      </c>
      <c r="HQ117" s="20">
        <v>0</v>
      </c>
      <c r="HR117" s="20">
        <v>0</v>
      </c>
      <c r="HS117" s="20">
        <v>0</v>
      </c>
      <c r="HT117" s="20">
        <v>0</v>
      </c>
      <c r="HU117" s="20" t="b">
        <v>0</v>
      </c>
      <c r="HZ117"/>
    </row>
    <row r="118" ht="30" customHeight="1" spans="1:234">
      <c r="A118"/>
      <c r="B118" s="34">
        <f>10000000+INDEX(编号表!$B:$B,MATCH(D118,编号表!$A:$A,0))*10000+J118</f>
        <v>10120002</v>
      </c>
      <c r="C118" s="20" t="s">
        <v>417</v>
      </c>
      <c r="D118" s="20" t="s">
        <v>417</v>
      </c>
      <c r="E118" s="20" t="s">
        <v>350</v>
      </c>
      <c r="F118" s="39" t="s">
        <v>364</v>
      </c>
      <c r="G118" s="20" t="s">
        <v>352</v>
      </c>
      <c r="H118" s="20" t="b">
        <v>0</v>
      </c>
      <c r="I118" s="20" t="b">
        <v>0</v>
      </c>
      <c r="J118" s="20">
        <v>2</v>
      </c>
      <c r="K118" s="20" t="str">
        <f t="shared" si="7"/>
        <v>101200</v>
      </c>
      <c r="L118" s="20" t="s">
        <v>353</v>
      </c>
      <c r="M118" s="20">
        <v>10120001</v>
      </c>
      <c r="N118" s="20">
        <v>10120003</v>
      </c>
      <c r="O118" s="20" t="s">
        <v>418</v>
      </c>
      <c r="P118" s="20">
        <v>10202011</v>
      </c>
      <c r="Q118" s="20">
        <v>0</v>
      </c>
      <c r="R118" s="20">
        <v>1</v>
      </c>
      <c r="S118" s="20">
        <v>7</v>
      </c>
      <c r="T118" s="20">
        <v>10201140</v>
      </c>
      <c r="U118" s="20">
        <v>100</v>
      </c>
      <c r="V118" s="20" t="s">
        <v>370</v>
      </c>
      <c r="W118" s="20">
        <v>850</v>
      </c>
      <c r="X118" s="20">
        <v>0</v>
      </c>
      <c r="Y118" s="20" t="s">
        <v>419</v>
      </c>
      <c r="Z118" s="20" t="s">
        <v>420</v>
      </c>
      <c r="AA118" s="20" t="s">
        <v>357</v>
      </c>
      <c r="AB118" s="20">
        <v>0</v>
      </c>
      <c r="AC118" s="20">
        <v>1</v>
      </c>
      <c r="AD118" s="20" t="b">
        <v>0</v>
      </c>
      <c r="AE118" s="20" t="s">
        <v>358</v>
      </c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 t="s">
        <v>359</v>
      </c>
      <c r="BA118" s="20">
        <v>10400</v>
      </c>
      <c r="BB118" s="20" t="s">
        <v>378</v>
      </c>
      <c r="BC118" s="20" t="s">
        <v>357</v>
      </c>
      <c r="BD118" s="20">
        <v>10000</v>
      </c>
      <c r="BE118" s="20">
        <v>0</v>
      </c>
      <c r="BF118" s="20" t="s">
        <v>361</v>
      </c>
      <c r="BG118" s="20">
        <v>0</v>
      </c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  <c r="CE118" s="20"/>
      <c r="CF118" s="20"/>
      <c r="CG118" s="20">
        <v>30032</v>
      </c>
      <c r="CH118" s="20" t="s">
        <v>379</v>
      </c>
      <c r="CI118" s="20">
        <v>1100</v>
      </c>
      <c r="CJ118" s="20">
        <v>80</v>
      </c>
      <c r="CK118" s="20" t="s">
        <v>380</v>
      </c>
      <c r="CL118" s="20">
        <v>1</v>
      </c>
      <c r="CM118" s="20">
        <v>0</v>
      </c>
      <c r="CN118" s="20">
        <v>1</v>
      </c>
      <c r="CO118" s="20">
        <v>900</v>
      </c>
      <c r="CP118" s="20">
        <v>70</v>
      </c>
      <c r="CQ118" s="20">
        <v>0</v>
      </c>
      <c r="CR118" s="20">
        <v>0</v>
      </c>
      <c r="CS118" s="20">
        <v>10120101</v>
      </c>
      <c r="CT118" s="20">
        <v>0</v>
      </c>
      <c r="CU118" s="20">
        <v>0</v>
      </c>
      <c r="CV118" s="20">
        <v>0</v>
      </c>
      <c r="CW118" s="20" t="s">
        <v>358</v>
      </c>
      <c r="CX118" s="20"/>
      <c r="DA118" s="20"/>
      <c r="DB118" s="20"/>
      <c r="DC118" s="20"/>
      <c r="DD118" s="20"/>
      <c r="DE118" s="20"/>
      <c r="DF118" s="20"/>
      <c r="DG118" s="20"/>
      <c r="DH118" s="20"/>
      <c r="DI118" s="20"/>
      <c r="DJ118" s="20"/>
      <c r="DK118" s="20"/>
      <c r="DL118" s="20"/>
      <c r="DM118" s="20"/>
      <c r="DN118" s="20"/>
      <c r="DO118" s="20"/>
      <c r="DP118" s="20"/>
      <c r="DQ118" s="20"/>
      <c r="DR118" s="20"/>
      <c r="DS118" s="20"/>
      <c r="DT118" s="20"/>
      <c r="DU118" s="20"/>
      <c r="DV118" s="20"/>
      <c r="DW118" s="20"/>
      <c r="DX118" s="20"/>
      <c r="DY118" s="20"/>
      <c r="DZ118" s="20"/>
      <c r="EA118" s="20"/>
      <c r="EB118" s="20"/>
      <c r="EC118" s="20"/>
      <c r="ED118" s="20"/>
      <c r="EE118" s="20"/>
      <c r="EF118" s="20"/>
      <c r="EG118" s="20"/>
      <c r="EH118" s="20"/>
      <c r="EI118" s="20"/>
      <c r="EJ118" s="20"/>
      <c r="EK118" s="20"/>
      <c r="EL118" s="20"/>
      <c r="EM118" s="20"/>
      <c r="EN118" s="20"/>
      <c r="EO118" s="20"/>
      <c r="EP118" s="20"/>
      <c r="EQ118" s="20"/>
      <c r="ER118" s="20"/>
      <c r="ES118" s="20"/>
      <c r="ET118" s="20"/>
      <c r="EU118" s="20"/>
      <c r="EV118" s="20"/>
      <c r="EW118" s="20"/>
      <c r="EX118"/>
      <c r="EY118"/>
      <c r="EZ118" s="20"/>
      <c r="FA118" s="20"/>
      <c r="FB118" s="20"/>
      <c r="FC118" s="20"/>
      <c r="FD118" s="20"/>
      <c r="FE118" s="20"/>
      <c r="FF118" s="20"/>
      <c r="FG118" s="20"/>
      <c r="FH118" s="20"/>
      <c r="FI118" s="20"/>
      <c r="FJ118" s="20"/>
      <c r="FK118" s="20"/>
      <c r="FL118" s="20"/>
      <c r="FM118" s="20"/>
      <c r="FN118" s="20"/>
      <c r="FO118" s="20"/>
      <c r="FP118" s="20"/>
      <c r="FQ118" s="20"/>
      <c r="FR118" s="20"/>
      <c r="FS118" s="20"/>
      <c r="FT118" s="20"/>
      <c r="FU118" s="20"/>
      <c r="FV118" s="20"/>
      <c r="FW118" s="20"/>
      <c r="FX118" s="20"/>
      <c r="FY118" s="20"/>
      <c r="FZ118" s="20"/>
      <c r="GA118" s="20"/>
      <c r="GB118" s="20"/>
      <c r="GC118" s="20"/>
      <c r="GD118" s="20"/>
      <c r="GE118" s="20"/>
      <c r="GF118" s="20"/>
      <c r="GG118" s="20"/>
      <c r="GH118" s="20"/>
      <c r="GI118" s="20"/>
      <c r="GJ118" s="20"/>
      <c r="GK118" s="20"/>
      <c r="GL118" s="20"/>
      <c r="GM118" s="20"/>
      <c r="GN118" s="20"/>
      <c r="GO118" s="20"/>
      <c r="GP118" s="20"/>
      <c r="GQ118" s="20"/>
      <c r="GR118" s="20"/>
      <c r="GS118" s="20"/>
      <c r="GT118" s="20"/>
      <c r="GU118" s="20"/>
      <c r="GV118" s="20"/>
      <c r="GW118"/>
      <c r="GX118"/>
      <c r="GY118" s="20">
        <v>200</v>
      </c>
      <c r="GZ118" s="20">
        <v>400</v>
      </c>
      <c r="HA118" s="20" t="s">
        <v>362</v>
      </c>
      <c r="HB118" s="20">
        <v>0</v>
      </c>
      <c r="HC118" s="20" t="s">
        <v>373</v>
      </c>
      <c r="HD118" s="20" t="s">
        <v>373</v>
      </c>
      <c r="HE118" s="20" t="b">
        <v>1</v>
      </c>
      <c r="HF118" s="20">
        <v>2800</v>
      </c>
      <c r="HG118" s="20" t="b">
        <v>0</v>
      </c>
      <c r="HH118" s="20">
        <v>0</v>
      </c>
      <c r="HI118" s="20">
        <v>0</v>
      </c>
      <c r="HJ118" s="20">
        <v>0</v>
      </c>
      <c r="HK118" s="20">
        <v>0</v>
      </c>
      <c r="HL118" s="20" t="b">
        <v>0</v>
      </c>
      <c r="HM118" s="20">
        <v>0</v>
      </c>
      <c r="HN118" s="20">
        <v>10001</v>
      </c>
      <c r="HO118" s="20" t="s">
        <v>374</v>
      </c>
      <c r="HP118" s="20" t="s">
        <v>363</v>
      </c>
      <c r="HQ118" s="20">
        <v>0</v>
      </c>
      <c r="HR118" s="20">
        <v>0</v>
      </c>
      <c r="HS118" s="20">
        <v>0</v>
      </c>
      <c r="HT118" s="20">
        <v>0</v>
      </c>
      <c r="HU118" s="20" t="b">
        <v>0</v>
      </c>
      <c r="HZ118"/>
    </row>
    <row r="119" ht="30" customHeight="1" spans="1:234">
      <c r="A119"/>
      <c r="B119" s="34">
        <f>10000000+INDEX(编号表!$B:$B,MATCH(D119,编号表!$A:$A,0))*10000+J119</f>
        <v>10120003</v>
      </c>
      <c r="C119" s="20" t="s">
        <v>417</v>
      </c>
      <c r="D119" s="20" t="s">
        <v>417</v>
      </c>
      <c r="E119" s="20" t="s">
        <v>350</v>
      </c>
      <c r="F119" s="39" t="s">
        <v>364</v>
      </c>
      <c r="G119" s="20" t="s">
        <v>352</v>
      </c>
      <c r="H119" s="20" t="b">
        <v>0</v>
      </c>
      <c r="I119" s="20" t="b">
        <v>0</v>
      </c>
      <c r="J119" s="20">
        <v>3</v>
      </c>
      <c r="K119" s="20" t="str">
        <f t="shared" si="7"/>
        <v>101200</v>
      </c>
      <c r="L119" s="20" t="s">
        <v>353</v>
      </c>
      <c r="M119" s="20">
        <v>10120002</v>
      </c>
      <c r="N119" s="20">
        <v>10120004</v>
      </c>
      <c r="O119" s="20" t="s">
        <v>418</v>
      </c>
      <c r="P119" s="20">
        <v>10202011</v>
      </c>
      <c r="Q119" s="20">
        <v>0</v>
      </c>
      <c r="R119" s="20">
        <v>2</v>
      </c>
      <c r="S119" s="20">
        <v>11</v>
      </c>
      <c r="T119" s="20">
        <v>10202141</v>
      </c>
      <c r="U119" s="20">
        <v>100</v>
      </c>
      <c r="V119" s="20" t="s">
        <v>370</v>
      </c>
      <c r="W119" s="20">
        <v>850</v>
      </c>
      <c r="X119" s="20">
        <v>0</v>
      </c>
      <c r="Y119" s="20" t="s">
        <v>419</v>
      </c>
      <c r="Z119" s="20" t="s">
        <v>420</v>
      </c>
      <c r="AA119" s="20" t="s">
        <v>357</v>
      </c>
      <c r="AB119" s="20">
        <v>0</v>
      </c>
      <c r="AC119" s="20">
        <v>1</v>
      </c>
      <c r="AD119" s="20" t="b">
        <v>0</v>
      </c>
      <c r="AE119" s="20" t="s">
        <v>358</v>
      </c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 t="s">
        <v>359</v>
      </c>
      <c r="BA119" s="20">
        <v>10800</v>
      </c>
      <c r="BB119" s="20" t="s">
        <v>378</v>
      </c>
      <c r="BC119" s="20" t="s">
        <v>357</v>
      </c>
      <c r="BD119" s="20">
        <v>10000</v>
      </c>
      <c r="BE119" s="20">
        <v>0</v>
      </c>
      <c r="BF119" s="20" t="s">
        <v>361</v>
      </c>
      <c r="BG119" s="20">
        <v>0</v>
      </c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  <c r="CE119" s="20"/>
      <c r="CF119" s="20"/>
      <c r="CG119" s="20">
        <v>30032</v>
      </c>
      <c r="CH119" s="20" t="s">
        <v>379</v>
      </c>
      <c r="CI119" s="20">
        <v>1100</v>
      </c>
      <c r="CJ119" s="20">
        <v>80</v>
      </c>
      <c r="CK119" s="20" t="s">
        <v>380</v>
      </c>
      <c r="CL119" s="20">
        <v>1</v>
      </c>
      <c r="CM119" s="20">
        <v>0</v>
      </c>
      <c r="CN119" s="20">
        <v>1</v>
      </c>
      <c r="CO119" s="20">
        <v>900</v>
      </c>
      <c r="CP119" s="20">
        <v>70</v>
      </c>
      <c r="CQ119" s="20">
        <v>0</v>
      </c>
      <c r="CR119" s="20">
        <v>0</v>
      </c>
      <c r="CS119" s="20">
        <v>10120102</v>
      </c>
      <c r="CT119" s="20">
        <v>0</v>
      </c>
      <c r="CU119" s="20">
        <v>0</v>
      </c>
      <c r="CV119" s="20">
        <v>0</v>
      </c>
      <c r="CW119" s="20" t="s">
        <v>358</v>
      </c>
      <c r="CX119" s="20"/>
      <c r="DA119" s="20"/>
      <c r="DB119" s="20"/>
      <c r="DC119" s="20"/>
      <c r="DD119" s="20"/>
      <c r="DE119" s="20"/>
      <c r="DF119" s="20"/>
      <c r="DG119" s="20"/>
      <c r="DH119" s="20"/>
      <c r="DI119" s="20"/>
      <c r="DJ119" s="20"/>
      <c r="DK119" s="20"/>
      <c r="DL119" s="20"/>
      <c r="DM119" s="20"/>
      <c r="DN119" s="20"/>
      <c r="DO119" s="20"/>
      <c r="DP119" s="20"/>
      <c r="DQ119" s="20"/>
      <c r="DR119" s="20"/>
      <c r="DS119" s="20"/>
      <c r="DT119" s="20"/>
      <c r="DU119" s="20"/>
      <c r="DV119" s="20"/>
      <c r="DW119" s="20"/>
      <c r="DX119" s="20"/>
      <c r="DY119" s="20"/>
      <c r="DZ119" s="20"/>
      <c r="EA119" s="20"/>
      <c r="EB119" s="20"/>
      <c r="EC119" s="20"/>
      <c r="ED119" s="20"/>
      <c r="EE119" s="20"/>
      <c r="EF119" s="20"/>
      <c r="EG119" s="20"/>
      <c r="EH119" s="20"/>
      <c r="EI119" s="20"/>
      <c r="EJ119" s="20"/>
      <c r="EK119" s="20"/>
      <c r="EL119" s="20"/>
      <c r="EM119" s="20"/>
      <c r="EN119" s="20"/>
      <c r="EO119" s="20"/>
      <c r="EP119" s="20"/>
      <c r="EQ119" s="20"/>
      <c r="ER119" s="20"/>
      <c r="ES119" s="20"/>
      <c r="ET119" s="20"/>
      <c r="EU119" s="20"/>
      <c r="EV119" s="20"/>
      <c r="EW119" s="20"/>
      <c r="EX119"/>
      <c r="EY119"/>
      <c r="EZ119" s="20"/>
      <c r="FA119" s="20"/>
      <c r="FB119" s="20"/>
      <c r="FC119" s="20"/>
      <c r="FD119" s="20"/>
      <c r="FE119" s="20"/>
      <c r="FF119" s="20"/>
      <c r="FG119" s="20"/>
      <c r="FH119" s="20"/>
      <c r="FI119" s="20"/>
      <c r="FJ119" s="20"/>
      <c r="FK119" s="20"/>
      <c r="FL119" s="20"/>
      <c r="FM119" s="20"/>
      <c r="FN119" s="20"/>
      <c r="FO119" s="20"/>
      <c r="FP119" s="20"/>
      <c r="FQ119" s="20"/>
      <c r="FR119" s="20"/>
      <c r="FS119" s="20"/>
      <c r="FT119" s="20"/>
      <c r="FU119" s="20"/>
      <c r="FV119" s="20"/>
      <c r="FW119" s="20"/>
      <c r="FX119" s="20"/>
      <c r="FY119" s="20"/>
      <c r="FZ119" s="20"/>
      <c r="GA119" s="20"/>
      <c r="GB119" s="20"/>
      <c r="GC119" s="20"/>
      <c r="GD119" s="20"/>
      <c r="GE119" s="20"/>
      <c r="GF119" s="20"/>
      <c r="GG119" s="20"/>
      <c r="GH119" s="20"/>
      <c r="GI119" s="20"/>
      <c r="GJ119" s="20"/>
      <c r="GK119" s="20"/>
      <c r="GL119" s="20"/>
      <c r="GM119" s="20"/>
      <c r="GN119" s="20"/>
      <c r="GO119" s="20"/>
      <c r="GP119" s="20"/>
      <c r="GQ119" s="20"/>
      <c r="GR119" s="20"/>
      <c r="GS119" s="20"/>
      <c r="GT119" s="20"/>
      <c r="GU119" s="20"/>
      <c r="GV119" s="20"/>
      <c r="GW119"/>
      <c r="GX119"/>
      <c r="GY119" s="20">
        <v>200</v>
      </c>
      <c r="GZ119" s="20">
        <v>400</v>
      </c>
      <c r="HA119" s="20" t="s">
        <v>362</v>
      </c>
      <c r="HB119" s="20">
        <v>0</v>
      </c>
      <c r="HC119" s="20" t="s">
        <v>373</v>
      </c>
      <c r="HD119" s="20" t="s">
        <v>373</v>
      </c>
      <c r="HE119" s="20" t="b">
        <v>1</v>
      </c>
      <c r="HF119" s="20">
        <v>2800</v>
      </c>
      <c r="HG119" s="20" t="b">
        <v>0</v>
      </c>
      <c r="HH119" s="20">
        <v>0</v>
      </c>
      <c r="HI119" s="20">
        <v>0</v>
      </c>
      <c r="HJ119" s="20">
        <v>0</v>
      </c>
      <c r="HK119" s="20">
        <v>0</v>
      </c>
      <c r="HL119" s="20" t="b">
        <v>0</v>
      </c>
      <c r="HM119" s="20">
        <v>0</v>
      </c>
      <c r="HN119" s="20">
        <v>10001</v>
      </c>
      <c r="HO119" s="20" t="s">
        <v>374</v>
      </c>
      <c r="HP119" s="20" t="s">
        <v>363</v>
      </c>
      <c r="HQ119" s="20">
        <v>0</v>
      </c>
      <c r="HR119" s="20">
        <v>0</v>
      </c>
      <c r="HS119" s="20">
        <v>0</v>
      </c>
      <c r="HT119" s="20">
        <v>0</v>
      </c>
      <c r="HU119" s="20" t="b">
        <v>0</v>
      </c>
      <c r="HZ119"/>
    </row>
    <row r="120" ht="30" customHeight="1" spans="1:234">
      <c r="A120"/>
      <c r="B120" s="34">
        <f>10000000+INDEX(编号表!$B:$B,MATCH(D120,编号表!$A:$A,0))*10000+J120</f>
        <v>10120004</v>
      </c>
      <c r="C120" s="20" t="s">
        <v>417</v>
      </c>
      <c r="D120" s="20" t="s">
        <v>417</v>
      </c>
      <c r="E120" s="20" t="s">
        <v>350</v>
      </c>
      <c r="F120" s="39" t="s">
        <v>364</v>
      </c>
      <c r="G120" s="20" t="s">
        <v>352</v>
      </c>
      <c r="H120" s="20" t="b">
        <v>0</v>
      </c>
      <c r="I120" s="20" t="b">
        <v>0</v>
      </c>
      <c r="J120" s="20">
        <v>4</v>
      </c>
      <c r="K120" s="20" t="str">
        <f t="shared" si="7"/>
        <v>101200</v>
      </c>
      <c r="L120" s="20" t="s">
        <v>353</v>
      </c>
      <c r="M120" s="20">
        <v>10120003</v>
      </c>
      <c r="N120" s="20">
        <v>10120005</v>
      </c>
      <c r="O120" s="20" t="s">
        <v>418</v>
      </c>
      <c r="P120" s="20">
        <v>10202011</v>
      </c>
      <c r="Q120" s="20">
        <v>0</v>
      </c>
      <c r="R120" s="20">
        <v>3</v>
      </c>
      <c r="S120" s="20">
        <v>16</v>
      </c>
      <c r="T120" s="20">
        <v>10202142</v>
      </c>
      <c r="U120" s="20">
        <v>100</v>
      </c>
      <c r="V120" s="20" t="s">
        <v>370</v>
      </c>
      <c r="W120" s="20">
        <v>850</v>
      </c>
      <c r="X120" s="20">
        <v>0</v>
      </c>
      <c r="Y120" s="20" t="s">
        <v>419</v>
      </c>
      <c r="Z120" s="20" t="s">
        <v>420</v>
      </c>
      <c r="AA120" s="20" t="s">
        <v>357</v>
      </c>
      <c r="AB120" s="20">
        <v>0</v>
      </c>
      <c r="AC120" s="20">
        <v>1</v>
      </c>
      <c r="AD120" s="20" t="b">
        <v>0</v>
      </c>
      <c r="AE120" s="20" t="s">
        <v>358</v>
      </c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 t="s">
        <v>359</v>
      </c>
      <c r="BA120" s="20">
        <v>11200</v>
      </c>
      <c r="BB120" s="20" t="s">
        <v>378</v>
      </c>
      <c r="BC120" s="20" t="s">
        <v>357</v>
      </c>
      <c r="BD120" s="20">
        <v>10000</v>
      </c>
      <c r="BE120" s="20">
        <v>0</v>
      </c>
      <c r="BF120" s="20" t="s">
        <v>361</v>
      </c>
      <c r="BG120" s="20">
        <v>0</v>
      </c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  <c r="CE120" s="20"/>
      <c r="CF120" s="20"/>
      <c r="CG120" s="20">
        <v>30032</v>
      </c>
      <c r="CH120" s="20" t="s">
        <v>379</v>
      </c>
      <c r="CI120" s="20">
        <v>1100</v>
      </c>
      <c r="CJ120" s="20">
        <v>80</v>
      </c>
      <c r="CK120" s="20" t="s">
        <v>380</v>
      </c>
      <c r="CL120" s="20">
        <v>1</v>
      </c>
      <c r="CM120" s="20">
        <v>0</v>
      </c>
      <c r="CN120" s="20">
        <v>1</v>
      </c>
      <c r="CO120" s="20">
        <v>900</v>
      </c>
      <c r="CP120" s="20">
        <v>70</v>
      </c>
      <c r="CQ120" s="20">
        <v>0</v>
      </c>
      <c r="CR120" s="20">
        <v>0</v>
      </c>
      <c r="CS120" s="20">
        <v>10120103</v>
      </c>
      <c r="CT120" s="20">
        <v>0</v>
      </c>
      <c r="CU120" s="20">
        <v>0</v>
      </c>
      <c r="CV120" s="20">
        <v>0</v>
      </c>
      <c r="CW120" s="20" t="s">
        <v>358</v>
      </c>
      <c r="CX120" s="20"/>
      <c r="DA120" s="20"/>
      <c r="DB120" s="20"/>
      <c r="DC120" s="20"/>
      <c r="DD120" s="20"/>
      <c r="DE120" s="20"/>
      <c r="DF120" s="20"/>
      <c r="DG120" s="20"/>
      <c r="DH120" s="20"/>
      <c r="DI120" s="20"/>
      <c r="DJ120" s="20"/>
      <c r="DK120" s="20"/>
      <c r="DL120" s="20"/>
      <c r="DM120" s="20"/>
      <c r="DN120" s="20"/>
      <c r="DO120" s="20"/>
      <c r="DP120" s="20"/>
      <c r="DQ120" s="20"/>
      <c r="DR120" s="20"/>
      <c r="DS120" s="20"/>
      <c r="DT120" s="20"/>
      <c r="DU120" s="20"/>
      <c r="DV120" s="20"/>
      <c r="DW120" s="20"/>
      <c r="DX120" s="20"/>
      <c r="DY120" s="20"/>
      <c r="DZ120" s="20"/>
      <c r="EA120" s="20"/>
      <c r="EB120" s="20"/>
      <c r="EC120" s="20"/>
      <c r="ED120" s="20"/>
      <c r="EE120" s="20"/>
      <c r="EF120" s="20"/>
      <c r="EG120" s="20"/>
      <c r="EH120" s="20"/>
      <c r="EI120" s="20"/>
      <c r="EJ120" s="20"/>
      <c r="EK120" s="20"/>
      <c r="EL120" s="20"/>
      <c r="EM120" s="20"/>
      <c r="EN120" s="20"/>
      <c r="EO120" s="20"/>
      <c r="EP120" s="20"/>
      <c r="EQ120" s="20"/>
      <c r="ER120" s="20"/>
      <c r="ES120" s="20"/>
      <c r="ET120" s="20"/>
      <c r="EU120" s="20"/>
      <c r="EV120" s="20"/>
      <c r="EW120" s="20"/>
      <c r="EX120"/>
      <c r="EY120"/>
      <c r="EZ120" s="20"/>
      <c r="FA120" s="20"/>
      <c r="FB120" s="20"/>
      <c r="FC120" s="20"/>
      <c r="FD120" s="20"/>
      <c r="FE120" s="20"/>
      <c r="FF120" s="20"/>
      <c r="FG120" s="20"/>
      <c r="FH120" s="20"/>
      <c r="FI120" s="20"/>
      <c r="FJ120" s="20"/>
      <c r="FK120" s="20"/>
      <c r="FL120" s="20"/>
      <c r="FM120" s="20"/>
      <c r="FN120" s="20"/>
      <c r="FO120" s="20"/>
      <c r="FP120" s="20"/>
      <c r="FQ120" s="20"/>
      <c r="FR120" s="20"/>
      <c r="FS120" s="20"/>
      <c r="FT120" s="20"/>
      <c r="FU120" s="20"/>
      <c r="FV120" s="20"/>
      <c r="FW120" s="20"/>
      <c r="FX120" s="20"/>
      <c r="FY120" s="20"/>
      <c r="FZ120" s="20"/>
      <c r="GA120" s="20"/>
      <c r="GB120" s="20"/>
      <c r="GC120" s="20"/>
      <c r="GD120" s="20"/>
      <c r="GE120" s="20"/>
      <c r="GF120" s="20"/>
      <c r="GG120" s="20"/>
      <c r="GH120" s="20"/>
      <c r="GI120" s="20"/>
      <c r="GJ120" s="20"/>
      <c r="GK120" s="20"/>
      <c r="GL120" s="20"/>
      <c r="GM120" s="20"/>
      <c r="GN120" s="20"/>
      <c r="GO120" s="20"/>
      <c r="GP120" s="20"/>
      <c r="GQ120" s="20"/>
      <c r="GR120" s="20"/>
      <c r="GS120" s="20"/>
      <c r="GT120" s="20"/>
      <c r="GU120" s="20"/>
      <c r="GV120" s="20"/>
      <c r="GW120"/>
      <c r="GX120"/>
      <c r="GY120" s="20">
        <v>200</v>
      </c>
      <c r="GZ120" s="20">
        <v>400</v>
      </c>
      <c r="HA120" s="20" t="s">
        <v>362</v>
      </c>
      <c r="HB120" s="20">
        <v>0</v>
      </c>
      <c r="HC120" s="20" t="s">
        <v>373</v>
      </c>
      <c r="HD120" s="20" t="s">
        <v>373</v>
      </c>
      <c r="HE120" s="20" t="b">
        <v>1</v>
      </c>
      <c r="HF120" s="20">
        <v>2800</v>
      </c>
      <c r="HG120" s="20" t="b">
        <v>0</v>
      </c>
      <c r="HH120" s="20">
        <v>0</v>
      </c>
      <c r="HI120" s="20">
        <v>0</v>
      </c>
      <c r="HJ120" s="20">
        <v>0</v>
      </c>
      <c r="HK120" s="20">
        <v>0</v>
      </c>
      <c r="HL120" s="20" t="b">
        <v>0</v>
      </c>
      <c r="HM120" s="20">
        <v>0</v>
      </c>
      <c r="HN120" s="20">
        <v>10001</v>
      </c>
      <c r="HO120" s="20" t="s">
        <v>374</v>
      </c>
      <c r="HP120" s="20" t="s">
        <v>363</v>
      </c>
      <c r="HQ120" s="20">
        <v>0</v>
      </c>
      <c r="HR120" s="20">
        <v>0</v>
      </c>
      <c r="HS120" s="20">
        <v>0</v>
      </c>
      <c r="HT120" s="20">
        <v>0</v>
      </c>
      <c r="HU120" s="20" t="b">
        <v>0</v>
      </c>
      <c r="HZ120"/>
    </row>
    <row r="121" ht="30" customHeight="1" spans="1:234">
      <c r="A121"/>
      <c r="B121" s="34">
        <f>10000000+INDEX(编号表!$B:$B,MATCH(D121,编号表!$A:$A,0))*10000+J121</f>
        <v>10120005</v>
      </c>
      <c r="C121" s="20" t="s">
        <v>417</v>
      </c>
      <c r="D121" s="20" t="s">
        <v>417</v>
      </c>
      <c r="E121" s="20" t="s">
        <v>350</v>
      </c>
      <c r="F121" s="39" t="s">
        <v>364</v>
      </c>
      <c r="G121" s="20" t="s">
        <v>352</v>
      </c>
      <c r="H121" s="20" t="b">
        <v>0</v>
      </c>
      <c r="I121" s="20" t="b">
        <v>0</v>
      </c>
      <c r="J121" s="20">
        <v>5</v>
      </c>
      <c r="K121" s="20" t="str">
        <f t="shared" si="7"/>
        <v>101200</v>
      </c>
      <c r="L121" s="20" t="s">
        <v>353</v>
      </c>
      <c r="M121" s="20">
        <v>10120004</v>
      </c>
      <c r="N121" s="20">
        <v>10120006</v>
      </c>
      <c r="O121" s="20" t="s">
        <v>418</v>
      </c>
      <c r="P121" s="20">
        <v>10202011</v>
      </c>
      <c r="Q121" s="20">
        <v>0</v>
      </c>
      <c r="R121" s="20">
        <v>3</v>
      </c>
      <c r="S121" s="20">
        <v>25</v>
      </c>
      <c r="T121" s="20">
        <v>10202143</v>
      </c>
      <c r="U121" s="20">
        <v>100</v>
      </c>
      <c r="V121" s="20" t="s">
        <v>370</v>
      </c>
      <c r="W121" s="20">
        <v>850</v>
      </c>
      <c r="X121" s="20">
        <v>0</v>
      </c>
      <c r="Y121" s="20" t="s">
        <v>419</v>
      </c>
      <c r="Z121" s="20" t="s">
        <v>420</v>
      </c>
      <c r="AA121" s="20" t="s">
        <v>357</v>
      </c>
      <c r="AB121" s="20">
        <v>0</v>
      </c>
      <c r="AC121" s="20">
        <v>1</v>
      </c>
      <c r="AD121" s="20" t="b">
        <v>0</v>
      </c>
      <c r="AE121" s="20" t="s">
        <v>358</v>
      </c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 t="s">
        <v>359</v>
      </c>
      <c r="BA121" s="20">
        <v>11300</v>
      </c>
      <c r="BB121" s="20" t="s">
        <v>378</v>
      </c>
      <c r="BC121" s="20" t="s">
        <v>357</v>
      </c>
      <c r="BD121" s="20">
        <v>10000</v>
      </c>
      <c r="BE121" s="20">
        <v>0</v>
      </c>
      <c r="BF121" s="20" t="s">
        <v>361</v>
      </c>
      <c r="BG121" s="20">
        <v>0</v>
      </c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  <c r="CE121" s="20"/>
      <c r="CF121" s="20"/>
      <c r="CG121" s="20">
        <v>30032</v>
      </c>
      <c r="CH121" s="20" t="s">
        <v>379</v>
      </c>
      <c r="CI121" s="20">
        <v>1100</v>
      </c>
      <c r="CJ121" s="20">
        <v>80</v>
      </c>
      <c r="CK121" s="20" t="s">
        <v>380</v>
      </c>
      <c r="CL121" s="20">
        <v>1</v>
      </c>
      <c r="CM121" s="20">
        <v>0</v>
      </c>
      <c r="CN121" s="20">
        <v>1</v>
      </c>
      <c r="CO121" s="20">
        <v>900</v>
      </c>
      <c r="CP121" s="20">
        <v>70</v>
      </c>
      <c r="CQ121" s="20">
        <v>0</v>
      </c>
      <c r="CR121" s="20">
        <v>0</v>
      </c>
      <c r="CS121" s="20">
        <v>10120104</v>
      </c>
      <c r="CT121" s="20">
        <v>0</v>
      </c>
      <c r="CU121" s="20">
        <v>0</v>
      </c>
      <c r="CV121" s="20">
        <v>0</v>
      </c>
      <c r="CW121" s="20" t="s">
        <v>358</v>
      </c>
      <c r="CX121" s="20"/>
      <c r="DA121" s="20"/>
      <c r="DB121" s="20"/>
      <c r="DC121" s="20"/>
      <c r="DD121" s="20"/>
      <c r="DE121" s="20"/>
      <c r="DF121" s="20"/>
      <c r="DG121" s="20"/>
      <c r="DH121" s="20"/>
      <c r="DI121" s="20"/>
      <c r="DJ121" s="20"/>
      <c r="DK121" s="20"/>
      <c r="DL121" s="20"/>
      <c r="DM121" s="20"/>
      <c r="DN121" s="20"/>
      <c r="DO121" s="20"/>
      <c r="DP121" s="20"/>
      <c r="DQ121" s="20"/>
      <c r="DR121" s="20"/>
      <c r="DS121" s="20"/>
      <c r="DT121" s="20"/>
      <c r="DU121" s="20"/>
      <c r="DV121" s="20"/>
      <c r="DW121" s="20"/>
      <c r="DX121" s="20"/>
      <c r="DY121" s="20"/>
      <c r="DZ121" s="20"/>
      <c r="EA121" s="20"/>
      <c r="EB121" s="20"/>
      <c r="EC121" s="20"/>
      <c r="ED121" s="20"/>
      <c r="EE121" s="20"/>
      <c r="EF121" s="20"/>
      <c r="EG121" s="20"/>
      <c r="EH121" s="20"/>
      <c r="EI121" s="20"/>
      <c r="EJ121" s="20"/>
      <c r="EK121" s="20"/>
      <c r="EL121" s="20"/>
      <c r="EM121" s="20"/>
      <c r="EN121" s="20"/>
      <c r="EO121" s="20"/>
      <c r="EP121" s="20"/>
      <c r="EQ121" s="20"/>
      <c r="ER121" s="20"/>
      <c r="ES121" s="20"/>
      <c r="ET121" s="20"/>
      <c r="EU121" s="20"/>
      <c r="EV121" s="20"/>
      <c r="EW121" s="20"/>
      <c r="EX121"/>
      <c r="EY121"/>
      <c r="EZ121" s="20"/>
      <c r="FA121" s="20"/>
      <c r="FB121" s="20"/>
      <c r="FC121" s="20"/>
      <c r="FD121" s="20"/>
      <c r="FE121" s="20"/>
      <c r="FF121" s="20"/>
      <c r="FG121" s="20"/>
      <c r="FH121" s="20"/>
      <c r="FI121" s="20"/>
      <c r="FJ121" s="20"/>
      <c r="FK121" s="20"/>
      <c r="FL121" s="20"/>
      <c r="FM121" s="20"/>
      <c r="FN121" s="20"/>
      <c r="FO121" s="20"/>
      <c r="FP121" s="20"/>
      <c r="FQ121" s="20"/>
      <c r="FR121" s="20"/>
      <c r="FS121" s="20"/>
      <c r="FT121" s="20"/>
      <c r="FU121" s="20"/>
      <c r="FV121" s="20"/>
      <c r="FW121" s="20"/>
      <c r="FX121" s="20"/>
      <c r="FY121" s="20"/>
      <c r="FZ121" s="20"/>
      <c r="GA121" s="20"/>
      <c r="GB121" s="20"/>
      <c r="GC121" s="20"/>
      <c r="GD121" s="20"/>
      <c r="GE121" s="20"/>
      <c r="GF121" s="20"/>
      <c r="GG121" s="20"/>
      <c r="GH121" s="20"/>
      <c r="GI121" s="20"/>
      <c r="GJ121" s="20"/>
      <c r="GK121" s="20"/>
      <c r="GL121" s="20"/>
      <c r="GM121" s="20"/>
      <c r="GN121" s="20"/>
      <c r="GO121" s="20"/>
      <c r="GP121" s="20"/>
      <c r="GQ121" s="20"/>
      <c r="GR121" s="20"/>
      <c r="GS121" s="20"/>
      <c r="GT121" s="20"/>
      <c r="GU121" s="20"/>
      <c r="GV121" s="20"/>
      <c r="GW121"/>
      <c r="GX121"/>
      <c r="GY121" s="20">
        <v>200</v>
      </c>
      <c r="GZ121" s="20">
        <v>400</v>
      </c>
      <c r="HA121" s="20" t="s">
        <v>362</v>
      </c>
      <c r="HB121" s="20">
        <v>0</v>
      </c>
      <c r="HC121" s="20" t="s">
        <v>373</v>
      </c>
      <c r="HD121" s="20" t="s">
        <v>373</v>
      </c>
      <c r="HE121" s="20" t="b">
        <v>1</v>
      </c>
      <c r="HF121" s="20">
        <v>2800</v>
      </c>
      <c r="HG121" s="20" t="b">
        <v>0</v>
      </c>
      <c r="HH121" s="20">
        <v>0</v>
      </c>
      <c r="HI121" s="20">
        <v>0</v>
      </c>
      <c r="HJ121" s="20">
        <v>0</v>
      </c>
      <c r="HK121" s="20">
        <v>0</v>
      </c>
      <c r="HL121" s="20" t="b">
        <v>0</v>
      </c>
      <c r="HM121" s="20">
        <v>0</v>
      </c>
      <c r="HN121" s="20">
        <v>10001</v>
      </c>
      <c r="HO121" s="20" t="s">
        <v>374</v>
      </c>
      <c r="HP121" s="20" t="s">
        <v>363</v>
      </c>
      <c r="HQ121" s="20">
        <v>0</v>
      </c>
      <c r="HR121" s="20">
        <v>0</v>
      </c>
      <c r="HS121" s="20">
        <v>0</v>
      </c>
      <c r="HT121" s="20">
        <v>0</v>
      </c>
      <c r="HU121" s="20" t="b">
        <v>0</v>
      </c>
      <c r="HZ121"/>
    </row>
    <row r="122" ht="30" customHeight="1" spans="1:234">
      <c r="A122"/>
      <c r="B122" s="34">
        <f>10000000+INDEX(编号表!$B:$B,MATCH(D122,编号表!$A:$A,0))*10000+J122</f>
        <v>10120006</v>
      </c>
      <c r="C122" s="20" t="s">
        <v>417</v>
      </c>
      <c r="D122" s="20" t="s">
        <v>417</v>
      </c>
      <c r="E122" s="20" t="s">
        <v>350</v>
      </c>
      <c r="F122" s="39" t="s">
        <v>364</v>
      </c>
      <c r="G122" s="20" t="s">
        <v>352</v>
      </c>
      <c r="H122" s="20" t="b">
        <v>0</v>
      </c>
      <c r="I122" s="20" t="b">
        <v>0</v>
      </c>
      <c r="J122" s="20">
        <v>6</v>
      </c>
      <c r="K122" s="20" t="str">
        <f t="shared" si="7"/>
        <v>101200</v>
      </c>
      <c r="L122" s="20" t="s">
        <v>353</v>
      </c>
      <c r="M122" s="20">
        <v>10120005</v>
      </c>
      <c r="N122" s="20">
        <v>10120007</v>
      </c>
      <c r="O122" s="20" t="s">
        <v>418</v>
      </c>
      <c r="P122" s="20">
        <v>10202011</v>
      </c>
      <c r="Q122" s="20">
        <v>0</v>
      </c>
      <c r="R122" s="20">
        <v>3</v>
      </c>
      <c r="S122" s="20">
        <v>30</v>
      </c>
      <c r="T122" s="20">
        <v>10203144</v>
      </c>
      <c r="U122" s="20">
        <v>100</v>
      </c>
      <c r="V122" s="20" t="s">
        <v>370</v>
      </c>
      <c r="W122" s="20">
        <v>850</v>
      </c>
      <c r="X122" s="20">
        <v>0</v>
      </c>
      <c r="Y122" s="20" t="s">
        <v>419</v>
      </c>
      <c r="Z122" s="20" t="s">
        <v>420</v>
      </c>
      <c r="AA122" s="20" t="s">
        <v>357</v>
      </c>
      <c r="AB122" s="20">
        <v>0</v>
      </c>
      <c r="AC122" s="20">
        <v>1</v>
      </c>
      <c r="AD122" s="20" t="b">
        <v>0</v>
      </c>
      <c r="AE122" s="20" t="s">
        <v>358</v>
      </c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 t="s">
        <v>359</v>
      </c>
      <c r="BA122" s="20">
        <v>11600</v>
      </c>
      <c r="BB122" s="20" t="s">
        <v>378</v>
      </c>
      <c r="BC122" s="20" t="s">
        <v>357</v>
      </c>
      <c r="BD122" s="20">
        <v>10000</v>
      </c>
      <c r="BE122" s="20">
        <v>0</v>
      </c>
      <c r="BF122" s="20" t="s">
        <v>361</v>
      </c>
      <c r="BG122" s="20">
        <v>0</v>
      </c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  <c r="CE122" s="20"/>
      <c r="CF122" s="20"/>
      <c r="CG122" s="20">
        <v>30032</v>
      </c>
      <c r="CH122" s="20" t="s">
        <v>379</v>
      </c>
      <c r="CI122" s="20">
        <v>1100</v>
      </c>
      <c r="CJ122" s="20">
        <v>80</v>
      </c>
      <c r="CK122" s="20" t="s">
        <v>380</v>
      </c>
      <c r="CL122" s="20">
        <v>1</v>
      </c>
      <c r="CM122" s="20">
        <v>0</v>
      </c>
      <c r="CN122" s="20">
        <v>1</v>
      </c>
      <c r="CO122" s="20">
        <v>900</v>
      </c>
      <c r="CP122" s="20">
        <v>70</v>
      </c>
      <c r="CQ122" s="20">
        <v>0</v>
      </c>
      <c r="CR122" s="20">
        <v>0</v>
      </c>
      <c r="CS122" s="20">
        <v>10120105</v>
      </c>
      <c r="CT122" s="20">
        <v>0</v>
      </c>
      <c r="CU122" s="20">
        <v>0</v>
      </c>
      <c r="CV122" s="20">
        <v>0</v>
      </c>
      <c r="CW122" s="20" t="s">
        <v>358</v>
      </c>
      <c r="CX122" s="20"/>
      <c r="DA122" s="20"/>
      <c r="DB122" s="20"/>
      <c r="DC122" s="20"/>
      <c r="DD122" s="20"/>
      <c r="DE122" s="20"/>
      <c r="DF122" s="20"/>
      <c r="DG122" s="20"/>
      <c r="DH122" s="20"/>
      <c r="DI122" s="20"/>
      <c r="DJ122" s="20"/>
      <c r="DK122" s="20"/>
      <c r="DL122" s="20"/>
      <c r="DM122" s="20"/>
      <c r="DN122" s="20"/>
      <c r="DO122" s="20"/>
      <c r="DP122" s="20"/>
      <c r="DQ122" s="20"/>
      <c r="DR122" s="20"/>
      <c r="DS122" s="20"/>
      <c r="DT122" s="20"/>
      <c r="DU122" s="20"/>
      <c r="DV122" s="20"/>
      <c r="DW122" s="20"/>
      <c r="DX122" s="20"/>
      <c r="DY122" s="20"/>
      <c r="DZ122" s="20"/>
      <c r="EA122" s="20"/>
      <c r="EB122" s="20"/>
      <c r="EC122" s="20"/>
      <c r="ED122" s="20"/>
      <c r="EE122" s="20"/>
      <c r="EF122" s="20"/>
      <c r="EG122" s="20"/>
      <c r="EH122" s="20"/>
      <c r="EI122" s="20"/>
      <c r="EJ122" s="20"/>
      <c r="EK122" s="20"/>
      <c r="EL122" s="20"/>
      <c r="EM122" s="20"/>
      <c r="EN122" s="20"/>
      <c r="EO122" s="20"/>
      <c r="EP122" s="20"/>
      <c r="EQ122" s="20"/>
      <c r="ER122" s="20"/>
      <c r="ES122" s="20"/>
      <c r="ET122" s="20"/>
      <c r="EU122" s="20"/>
      <c r="EV122" s="20"/>
      <c r="EW122" s="20"/>
      <c r="EX122"/>
      <c r="EY122"/>
      <c r="EZ122" s="20"/>
      <c r="FA122" s="20"/>
      <c r="FB122" s="20"/>
      <c r="FC122" s="20"/>
      <c r="FD122" s="20"/>
      <c r="FE122" s="20"/>
      <c r="FF122" s="20"/>
      <c r="FG122" s="20"/>
      <c r="FH122" s="20"/>
      <c r="FI122" s="20"/>
      <c r="FJ122" s="20"/>
      <c r="FK122" s="20"/>
      <c r="FL122" s="20"/>
      <c r="FM122" s="20"/>
      <c r="FN122" s="20"/>
      <c r="FO122" s="20"/>
      <c r="FP122" s="20"/>
      <c r="FQ122" s="20"/>
      <c r="FR122" s="20"/>
      <c r="FS122" s="20"/>
      <c r="FT122" s="20"/>
      <c r="FU122" s="20"/>
      <c r="FV122" s="20"/>
      <c r="FW122" s="20"/>
      <c r="FX122" s="20"/>
      <c r="FY122" s="20"/>
      <c r="FZ122" s="20"/>
      <c r="GA122" s="20"/>
      <c r="GB122" s="20"/>
      <c r="GC122" s="20"/>
      <c r="GD122" s="20"/>
      <c r="GE122" s="20"/>
      <c r="GF122" s="20"/>
      <c r="GG122" s="20"/>
      <c r="GH122" s="20"/>
      <c r="GI122" s="20"/>
      <c r="GJ122" s="20"/>
      <c r="GK122" s="20"/>
      <c r="GL122" s="20"/>
      <c r="GM122" s="20"/>
      <c r="GN122" s="20"/>
      <c r="GO122" s="20"/>
      <c r="GP122" s="20"/>
      <c r="GQ122" s="20"/>
      <c r="GR122" s="20"/>
      <c r="GS122" s="20"/>
      <c r="GT122" s="20"/>
      <c r="GU122" s="20"/>
      <c r="GV122" s="20"/>
      <c r="GW122"/>
      <c r="GX122"/>
      <c r="GY122" s="20">
        <v>200</v>
      </c>
      <c r="GZ122" s="20">
        <v>400</v>
      </c>
      <c r="HA122" s="20" t="s">
        <v>362</v>
      </c>
      <c r="HB122" s="20">
        <v>0</v>
      </c>
      <c r="HC122" s="20" t="s">
        <v>373</v>
      </c>
      <c r="HD122" s="20" t="s">
        <v>373</v>
      </c>
      <c r="HE122" s="20" t="b">
        <v>1</v>
      </c>
      <c r="HF122" s="20">
        <v>2800</v>
      </c>
      <c r="HG122" s="20" t="b">
        <v>0</v>
      </c>
      <c r="HH122" s="20">
        <v>0</v>
      </c>
      <c r="HI122" s="20">
        <v>0</v>
      </c>
      <c r="HJ122" s="20">
        <v>0</v>
      </c>
      <c r="HK122" s="20">
        <v>0</v>
      </c>
      <c r="HL122" s="20" t="b">
        <v>0</v>
      </c>
      <c r="HM122" s="20">
        <v>0</v>
      </c>
      <c r="HN122" s="20">
        <v>10001</v>
      </c>
      <c r="HO122" s="20" t="s">
        <v>374</v>
      </c>
      <c r="HP122" s="20" t="s">
        <v>363</v>
      </c>
      <c r="HQ122" s="20">
        <v>0</v>
      </c>
      <c r="HR122" s="20">
        <v>0</v>
      </c>
      <c r="HS122" s="20">
        <v>0</v>
      </c>
      <c r="HT122" s="20">
        <v>0</v>
      </c>
      <c r="HU122" s="20" t="b">
        <v>0</v>
      </c>
      <c r="HZ122"/>
    </row>
    <row r="123" ht="30" customHeight="1" spans="1:234">
      <c r="A123"/>
      <c r="B123" s="34">
        <f>10000000+INDEX(编号表!$B:$B,MATCH(D123,编号表!$A:$A,0))*10000+J123</f>
        <v>10120007</v>
      </c>
      <c r="C123" s="20" t="s">
        <v>417</v>
      </c>
      <c r="D123" s="20" t="s">
        <v>417</v>
      </c>
      <c r="E123" s="20" t="s">
        <v>350</v>
      </c>
      <c r="F123" s="39" t="s">
        <v>364</v>
      </c>
      <c r="G123" s="20" t="s">
        <v>352</v>
      </c>
      <c r="H123" s="20" t="b">
        <v>0</v>
      </c>
      <c r="I123" s="20" t="b">
        <v>0</v>
      </c>
      <c r="J123" s="20">
        <v>7</v>
      </c>
      <c r="K123" s="20" t="str">
        <f t="shared" si="7"/>
        <v>101200</v>
      </c>
      <c r="L123" s="20" t="s">
        <v>353</v>
      </c>
      <c r="M123" s="20">
        <v>10120006</v>
      </c>
      <c r="N123" s="20">
        <v>10120008</v>
      </c>
      <c r="O123" s="20" t="s">
        <v>418</v>
      </c>
      <c r="P123" s="20">
        <v>10202011</v>
      </c>
      <c r="Q123" s="20">
        <v>0</v>
      </c>
      <c r="R123" s="20">
        <v>3</v>
      </c>
      <c r="S123" s="20">
        <v>35</v>
      </c>
      <c r="T123" s="20">
        <v>10203145</v>
      </c>
      <c r="U123" s="20">
        <v>100</v>
      </c>
      <c r="V123" s="20" t="s">
        <v>370</v>
      </c>
      <c r="W123" s="20">
        <v>850</v>
      </c>
      <c r="X123" s="20">
        <v>0</v>
      </c>
      <c r="Y123" s="20" t="s">
        <v>419</v>
      </c>
      <c r="Z123" s="20" t="s">
        <v>420</v>
      </c>
      <c r="AA123" s="20" t="s">
        <v>357</v>
      </c>
      <c r="AB123" s="20">
        <v>0</v>
      </c>
      <c r="AC123" s="20">
        <v>1</v>
      </c>
      <c r="AD123" s="20" t="b">
        <v>0</v>
      </c>
      <c r="AE123" s="20" t="s">
        <v>358</v>
      </c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 t="s">
        <v>359</v>
      </c>
      <c r="BA123" s="20">
        <v>11700</v>
      </c>
      <c r="BB123" s="20" t="s">
        <v>378</v>
      </c>
      <c r="BC123" s="20" t="s">
        <v>357</v>
      </c>
      <c r="BD123" s="20">
        <v>10000</v>
      </c>
      <c r="BE123" s="20">
        <v>0</v>
      </c>
      <c r="BF123" s="20" t="s">
        <v>361</v>
      </c>
      <c r="BG123" s="20">
        <v>0</v>
      </c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  <c r="CE123" s="20"/>
      <c r="CF123" s="20"/>
      <c r="CG123" s="20">
        <v>30032</v>
      </c>
      <c r="CH123" s="20" t="s">
        <v>379</v>
      </c>
      <c r="CI123" s="20">
        <v>1100</v>
      </c>
      <c r="CJ123" s="20">
        <v>80</v>
      </c>
      <c r="CK123" s="20" t="s">
        <v>380</v>
      </c>
      <c r="CL123" s="20">
        <v>1</v>
      </c>
      <c r="CM123" s="20">
        <v>0</v>
      </c>
      <c r="CN123" s="20">
        <v>1</v>
      </c>
      <c r="CO123" s="20">
        <v>900</v>
      </c>
      <c r="CP123" s="20">
        <v>70</v>
      </c>
      <c r="CQ123" s="20">
        <v>0</v>
      </c>
      <c r="CR123" s="20">
        <v>0</v>
      </c>
      <c r="CS123" s="20">
        <v>10120106</v>
      </c>
      <c r="CT123" s="20">
        <v>0</v>
      </c>
      <c r="CU123" s="20">
        <v>0</v>
      </c>
      <c r="CV123" s="20">
        <v>0</v>
      </c>
      <c r="CW123" s="20" t="s">
        <v>358</v>
      </c>
      <c r="CX123" s="20"/>
      <c r="DA123" s="20"/>
      <c r="DB123" s="20"/>
      <c r="DC123" s="20"/>
      <c r="DD123" s="20"/>
      <c r="DE123" s="20"/>
      <c r="DF123" s="20"/>
      <c r="DG123" s="20"/>
      <c r="DH123" s="20"/>
      <c r="DI123" s="20"/>
      <c r="DJ123" s="20"/>
      <c r="DK123" s="20"/>
      <c r="DL123" s="20"/>
      <c r="DM123" s="20"/>
      <c r="DN123" s="20"/>
      <c r="DO123" s="20"/>
      <c r="DP123" s="20"/>
      <c r="DQ123" s="20"/>
      <c r="DR123" s="20"/>
      <c r="DS123" s="20"/>
      <c r="DT123" s="20"/>
      <c r="DU123" s="20"/>
      <c r="DV123" s="20"/>
      <c r="DW123" s="20"/>
      <c r="DX123" s="20"/>
      <c r="DY123" s="20"/>
      <c r="DZ123" s="20"/>
      <c r="EA123" s="20"/>
      <c r="EB123" s="20"/>
      <c r="EC123" s="20"/>
      <c r="ED123" s="20"/>
      <c r="EE123" s="20"/>
      <c r="EF123" s="20"/>
      <c r="EG123" s="20"/>
      <c r="EH123" s="20"/>
      <c r="EI123" s="20"/>
      <c r="EJ123" s="20"/>
      <c r="EK123" s="20"/>
      <c r="EL123" s="20"/>
      <c r="EM123" s="20"/>
      <c r="EN123" s="20"/>
      <c r="EO123" s="20"/>
      <c r="EP123" s="20"/>
      <c r="EQ123" s="20"/>
      <c r="ER123" s="20"/>
      <c r="ES123" s="20"/>
      <c r="ET123" s="20"/>
      <c r="EU123" s="20"/>
      <c r="EV123" s="20"/>
      <c r="EW123" s="20"/>
      <c r="EX123"/>
      <c r="EY123"/>
      <c r="EZ123" s="20"/>
      <c r="FA123" s="20"/>
      <c r="FB123" s="20"/>
      <c r="FC123" s="20"/>
      <c r="FD123" s="20"/>
      <c r="FE123" s="20"/>
      <c r="FF123" s="20"/>
      <c r="FG123" s="20"/>
      <c r="FH123" s="20"/>
      <c r="FI123" s="20"/>
      <c r="FJ123" s="20"/>
      <c r="FK123" s="20"/>
      <c r="FL123" s="20"/>
      <c r="FM123" s="20"/>
      <c r="FN123" s="20"/>
      <c r="FO123" s="20"/>
      <c r="FP123" s="20"/>
      <c r="FQ123" s="20"/>
      <c r="FR123" s="20"/>
      <c r="FS123" s="20"/>
      <c r="FT123" s="20"/>
      <c r="FU123" s="20"/>
      <c r="FV123" s="20"/>
      <c r="FW123" s="20"/>
      <c r="FX123" s="20"/>
      <c r="FY123" s="20"/>
      <c r="FZ123" s="20"/>
      <c r="GA123" s="20"/>
      <c r="GB123" s="20"/>
      <c r="GC123" s="20"/>
      <c r="GD123" s="20"/>
      <c r="GE123" s="20"/>
      <c r="GF123" s="20"/>
      <c r="GG123" s="20"/>
      <c r="GH123" s="20"/>
      <c r="GI123" s="20"/>
      <c r="GJ123" s="20"/>
      <c r="GK123" s="20"/>
      <c r="GL123" s="20"/>
      <c r="GM123" s="20"/>
      <c r="GN123" s="20"/>
      <c r="GO123" s="20"/>
      <c r="GP123" s="20"/>
      <c r="GQ123" s="20"/>
      <c r="GR123" s="20"/>
      <c r="GS123" s="20"/>
      <c r="GT123" s="20"/>
      <c r="GU123" s="20"/>
      <c r="GV123" s="20"/>
      <c r="GW123"/>
      <c r="GX123"/>
      <c r="GY123" s="20">
        <v>200</v>
      </c>
      <c r="GZ123" s="20">
        <v>400</v>
      </c>
      <c r="HA123" s="20" t="s">
        <v>362</v>
      </c>
      <c r="HB123" s="20">
        <v>0</v>
      </c>
      <c r="HC123" s="20" t="s">
        <v>373</v>
      </c>
      <c r="HD123" s="20" t="s">
        <v>373</v>
      </c>
      <c r="HE123" s="20" t="b">
        <v>1</v>
      </c>
      <c r="HF123" s="20">
        <v>2800</v>
      </c>
      <c r="HG123" s="20" t="b">
        <v>0</v>
      </c>
      <c r="HH123" s="20">
        <v>0</v>
      </c>
      <c r="HI123" s="20">
        <v>0</v>
      </c>
      <c r="HJ123" s="20">
        <v>0</v>
      </c>
      <c r="HK123" s="20">
        <v>0</v>
      </c>
      <c r="HL123" s="20" t="b">
        <v>0</v>
      </c>
      <c r="HM123" s="20">
        <v>0</v>
      </c>
      <c r="HN123" s="20">
        <v>10001</v>
      </c>
      <c r="HO123" s="20" t="s">
        <v>374</v>
      </c>
      <c r="HP123" s="20" t="s">
        <v>363</v>
      </c>
      <c r="HQ123" s="20">
        <v>0</v>
      </c>
      <c r="HR123" s="20">
        <v>0</v>
      </c>
      <c r="HS123" s="20">
        <v>0</v>
      </c>
      <c r="HT123" s="20">
        <v>0</v>
      </c>
      <c r="HU123" s="20" t="b">
        <v>0</v>
      </c>
      <c r="HZ123"/>
    </row>
    <row r="124" ht="30" customHeight="1" spans="1:234">
      <c r="A124"/>
      <c r="B124" s="34">
        <f>10000000+INDEX(编号表!$B:$B,MATCH(D124,编号表!$A:$A,0))*10000+J124</f>
        <v>10120008</v>
      </c>
      <c r="C124" s="20" t="s">
        <v>417</v>
      </c>
      <c r="D124" s="20" t="s">
        <v>417</v>
      </c>
      <c r="E124" s="20" t="s">
        <v>350</v>
      </c>
      <c r="F124" s="39" t="s">
        <v>364</v>
      </c>
      <c r="G124" s="20" t="s">
        <v>352</v>
      </c>
      <c r="H124" s="20" t="b">
        <v>0</v>
      </c>
      <c r="I124" s="20" t="b">
        <v>0</v>
      </c>
      <c r="J124" s="20">
        <v>8</v>
      </c>
      <c r="K124" s="20" t="str">
        <f t="shared" si="7"/>
        <v>101200</v>
      </c>
      <c r="L124" s="20" t="s">
        <v>353</v>
      </c>
      <c r="M124" s="20">
        <v>10120007</v>
      </c>
      <c r="N124" s="20">
        <v>10120009</v>
      </c>
      <c r="O124" s="20" t="s">
        <v>418</v>
      </c>
      <c r="P124" s="20">
        <v>10202011</v>
      </c>
      <c r="Q124" s="20">
        <v>0</v>
      </c>
      <c r="R124" s="20">
        <v>3</v>
      </c>
      <c r="S124" s="20">
        <v>35</v>
      </c>
      <c r="T124" s="20">
        <v>10203146</v>
      </c>
      <c r="U124" s="20">
        <v>100</v>
      </c>
      <c r="V124" s="20" t="s">
        <v>370</v>
      </c>
      <c r="W124" s="20">
        <v>850</v>
      </c>
      <c r="X124" s="20">
        <v>0</v>
      </c>
      <c r="Y124" s="20" t="s">
        <v>419</v>
      </c>
      <c r="Z124" s="20" t="s">
        <v>420</v>
      </c>
      <c r="AA124" s="20" t="s">
        <v>357</v>
      </c>
      <c r="AB124" s="20">
        <v>0</v>
      </c>
      <c r="AC124" s="20">
        <v>1</v>
      </c>
      <c r="AD124" s="20" t="b">
        <v>0</v>
      </c>
      <c r="AE124" s="20" t="s">
        <v>358</v>
      </c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 t="s">
        <v>359</v>
      </c>
      <c r="BA124" s="20">
        <v>11800</v>
      </c>
      <c r="BB124" s="20" t="s">
        <v>378</v>
      </c>
      <c r="BC124" s="20" t="s">
        <v>357</v>
      </c>
      <c r="BD124" s="20">
        <v>10000</v>
      </c>
      <c r="BE124" s="20">
        <v>0</v>
      </c>
      <c r="BF124" s="20" t="s">
        <v>361</v>
      </c>
      <c r="BG124" s="20">
        <v>0</v>
      </c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  <c r="CF124" s="20"/>
      <c r="CG124" s="20">
        <v>30032</v>
      </c>
      <c r="CH124" s="20" t="s">
        <v>379</v>
      </c>
      <c r="CI124" s="20">
        <v>1100</v>
      </c>
      <c r="CJ124" s="20">
        <v>80</v>
      </c>
      <c r="CK124" s="20" t="s">
        <v>380</v>
      </c>
      <c r="CL124" s="20">
        <v>1</v>
      </c>
      <c r="CM124" s="20">
        <v>0</v>
      </c>
      <c r="CN124" s="20">
        <v>1</v>
      </c>
      <c r="CO124" s="20">
        <v>900</v>
      </c>
      <c r="CP124" s="20">
        <v>70</v>
      </c>
      <c r="CQ124" s="20">
        <v>0</v>
      </c>
      <c r="CR124" s="20">
        <v>0</v>
      </c>
      <c r="CS124" s="20">
        <v>10120107</v>
      </c>
      <c r="CT124" s="20">
        <v>0</v>
      </c>
      <c r="CU124" s="20">
        <v>0</v>
      </c>
      <c r="CV124" s="20">
        <v>0</v>
      </c>
      <c r="CW124" s="20" t="s">
        <v>358</v>
      </c>
      <c r="CX124" s="20"/>
      <c r="DA124" s="20"/>
      <c r="DB124" s="20"/>
      <c r="DC124" s="20"/>
      <c r="DD124" s="20"/>
      <c r="DE124" s="20"/>
      <c r="DF124" s="20"/>
      <c r="DG124" s="20"/>
      <c r="DH124" s="20"/>
      <c r="DI124" s="20"/>
      <c r="DJ124" s="20"/>
      <c r="DK124" s="20"/>
      <c r="DL124" s="20"/>
      <c r="DM124" s="20"/>
      <c r="DN124" s="20"/>
      <c r="DO124" s="20"/>
      <c r="DP124" s="20"/>
      <c r="DQ124" s="20"/>
      <c r="DR124" s="20"/>
      <c r="DS124" s="20"/>
      <c r="DT124" s="20"/>
      <c r="DU124" s="20"/>
      <c r="DV124" s="20"/>
      <c r="DW124" s="20"/>
      <c r="DX124" s="20"/>
      <c r="DY124" s="20"/>
      <c r="DZ124" s="20"/>
      <c r="EA124" s="20"/>
      <c r="EB124" s="20"/>
      <c r="EC124" s="20"/>
      <c r="ED124" s="20"/>
      <c r="EE124" s="20"/>
      <c r="EF124" s="20"/>
      <c r="EG124" s="20"/>
      <c r="EH124" s="20"/>
      <c r="EI124" s="20"/>
      <c r="EJ124" s="20"/>
      <c r="EK124" s="20"/>
      <c r="EL124" s="20"/>
      <c r="EM124" s="20"/>
      <c r="EN124" s="20"/>
      <c r="EO124" s="20"/>
      <c r="EP124" s="20"/>
      <c r="EQ124" s="20"/>
      <c r="ER124" s="20"/>
      <c r="ES124" s="20"/>
      <c r="ET124" s="20"/>
      <c r="EU124" s="20"/>
      <c r="EV124" s="20"/>
      <c r="EW124" s="20"/>
      <c r="EX124"/>
      <c r="EY124"/>
      <c r="EZ124" s="20"/>
      <c r="FA124" s="20"/>
      <c r="FB124" s="20"/>
      <c r="FC124" s="20"/>
      <c r="FD124" s="20"/>
      <c r="FE124" s="20"/>
      <c r="FF124" s="20"/>
      <c r="FG124" s="20"/>
      <c r="FH124" s="20"/>
      <c r="FI124" s="20"/>
      <c r="FJ124" s="20"/>
      <c r="FK124" s="20"/>
      <c r="FL124" s="20"/>
      <c r="FM124" s="20"/>
      <c r="FN124" s="20"/>
      <c r="FO124" s="20"/>
      <c r="FP124" s="20"/>
      <c r="FQ124" s="20"/>
      <c r="FR124" s="20"/>
      <c r="FS124" s="20"/>
      <c r="FT124" s="20"/>
      <c r="FU124" s="20"/>
      <c r="FV124" s="20"/>
      <c r="FW124" s="20"/>
      <c r="FX124" s="20"/>
      <c r="FY124" s="20"/>
      <c r="FZ124" s="20"/>
      <c r="GA124" s="20"/>
      <c r="GB124" s="20"/>
      <c r="GC124" s="20"/>
      <c r="GD124" s="20"/>
      <c r="GE124" s="20"/>
      <c r="GF124" s="20"/>
      <c r="GG124" s="20"/>
      <c r="GH124" s="20"/>
      <c r="GI124" s="20"/>
      <c r="GJ124" s="20"/>
      <c r="GK124" s="20"/>
      <c r="GL124" s="20"/>
      <c r="GM124" s="20"/>
      <c r="GN124" s="20"/>
      <c r="GO124" s="20"/>
      <c r="GP124" s="20"/>
      <c r="GQ124" s="20"/>
      <c r="GR124" s="20"/>
      <c r="GS124" s="20"/>
      <c r="GT124" s="20"/>
      <c r="GU124" s="20"/>
      <c r="GV124" s="20"/>
      <c r="GW124"/>
      <c r="GX124"/>
      <c r="GY124" s="20">
        <v>200</v>
      </c>
      <c r="GZ124" s="20">
        <v>400</v>
      </c>
      <c r="HA124" s="20" t="s">
        <v>362</v>
      </c>
      <c r="HB124" s="20">
        <v>0</v>
      </c>
      <c r="HC124" s="20" t="s">
        <v>373</v>
      </c>
      <c r="HD124" s="20" t="s">
        <v>373</v>
      </c>
      <c r="HE124" s="20" t="b">
        <v>1</v>
      </c>
      <c r="HF124" s="20">
        <v>2800</v>
      </c>
      <c r="HG124" s="20" t="b">
        <v>0</v>
      </c>
      <c r="HH124" s="20">
        <v>0</v>
      </c>
      <c r="HI124" s="20">
        <v>0</v>
      </c>
      <c r="HJ124" s="20">
        <v>0</v>
      </c>
      <c r="HK124" s="20">
        <v>0</v>
      </c>
      <c r="HL124" s="20" t="b">
        <v>0</v>
      </c>
      <c r="HM124" s="20">
        <v>0</v>
      </c>
      <c r="HN124" s="20">
        <v>10001</v>
      </c>
      <c r="HO124" s="20" t="s">
        <v>374</v>
      </c>
      <c r="HP124" s="20" t="s">
        <v>363</v>
      </c>
      <c r="HQ124" s="20">
        <v>0</v>
      </c>
      <c r="HR124" s="20">
        <v>0</v>
      </c>
      <c r="HS124" s="20">
        <v>0</v>
      </c>
      <c r="HT124" s="20">
        <v>0</v>
      </c>
      <c r="HU124" s="20" t="b">
        <v>0</v>
      </c>
      <c r="HZ124"/>
    </row>
    <row r="125" ht="30" customHeight="1" spans="1:234">
      <c r="A125"/>
      <c r="B125" s="34">
        <f>10000000+INDEX(编号表!$B:$B,MATCH(D125,编号表!$A:$A,0))*10000+J125</f>
        <v>10120009</v>
      </c>
      <c r="C125" s="20" t="s">
        <v>417</v>
      </c>
      <c r="D125" s="20" t="s">
        <v>417</v>
      </c>
      <c r="E125" s="20" t="s">
        <v>350</v>
      </c>
      <c r="F125" s="39" t="s">
        <v>364</v>
      </c>
      <c r="G125" s="20" t="s">
        <v>352</v>
      </c>
      <c r="H125" s="20" t="b">
        <v>0</v>
      </c>
      <c r="I125" s="20" t="b">
        <v>0</v>
      </c>
      <c r="J125" s="20">
        <v>9</v>
      </c>
      <c r="K125" s="20" t="str">
        <f t="shared" si="7"/>
        <v>101200</v>
      </c>
      <c r="L125" s="20" t="s">
        <v>353</v>
      </c>
      <c r="M125" s="20">
        <v>10120008</v>
      </c>
      <c r="N125" s="20">
        <v>10120010</v>
      </c>
      <c r="O125" s="20" t="s">
        <v>418</v>
      </c>
      <c r="P125" s="20">
        <v>10202011</v>
      </c>
      <c r="Q125" s="20">
        <v>0</v>
      </c>
      <c r="R125" s="20">
        <v>3</v>
      </c>
      <c r="S125" s="20">
        <v>40</v>
      </c>
      <c r="T125" s="20">
        <v>10204147</v>
      </c>
      <c r="U125" s="20">
        <v>100</v>
      </c>
      <c r="V125" s="20" t="s">
        <v>370</v>
      </c>
      <c r="W125" s="20">
        <v>850</v>
      </c>
      <c r="X125" s="20">
        <v>0</v>
      </c>
      <c r="Y125" s="20" t="s">
        <v>419</v>
      </c>
      <c r="Z125" s="20" t="s">
        <v>420</v>
      </c>
      <c r="AA125" s="20" t="s">
        <v>357</v>
      </c>
      <c r="AB125" s="20">
        <v>0</v>
      </c>
      <c r="AC125" s="20">
        <v>1</v>
      </c>
      <c r="AD125" s="20" t="b">
        <v>0</v>
      </c>
      <c r="AE125" s="20" t="s">
        <v>358</v>
      </c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 t="s">
        <v>359</v>
      </c>
      <c r="BA125" s="20">
        <v>11900</v>
      </c>
      <c r="BB125" s="20" t="s">
        <v>378</v>
      </c>
      <c r="BC125" s="20" t="s">
        <v>357</v>
      </c>
      <c r="BD125" s="20">
        <v>10000</v>
      </c>
      <c r="BE125" s="20">
        <v>0</v>
      </c>
      <c r="BF125" s="20" t="s">
        <v>361</v>
      </c>
      <c r="BG125" s="20">
        <v>0</v>
      </c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  <c r="CE125" s="20"/>
      <c r="CF125" s="20"/>
      <c r="CG125" s="20">
        <v>30032</v>
      </c>
      <c r="CH125" s="20" t="s">
        <v>379</v>
      </c>
      <c r="CI125" s="20">
        <v>1100</v>
      </c>
      <c r="CJ125" s="20">
        <v>80</v>
      </c>
      <c r="CK125" s="20" t="s">
        <v>380</v>
      </c>
      <c r="CL125" s="20">
        <v>1</v>
      </c>
      <c r="CM125" s="20">
        <v>0</v>
      </c>
      <c r="CN125" s="20">
        <v>1</v>
      </c>
      <c r="CO125" s="20">
        <v>900</v>
      </c>
      <c r="CP125" s="20">
        <v>70</v>
      </c>
      <c r="CQ125" s="20">
        <v>0</v>
      </c>
      <c r="CR125" s="20">
        <v>0</v>
      </c>
      <c r="CS125" s="20">
        <v>10120108</v>
      </c>
      <c r="CT125" s="20">
        <v>0</v>
      </c>
      <c r="CU125" s="20">
        <v>0</v>
      </c>
      <c r="CV125" s="20">
        <v>0</v>
      </c>
      <c r="CW125" s="20" t="s">
        <v>358</v>
      </c>
      <c r="CX125" s="20"/>
      <c r="DA125" s="20"/>
      <c r="DB125" s="20"/>
      <c r="DC125" s="20"/>
      <c r="DD125" s="20"/>
      <c r="DE125" s="20"/>
      <c r="DF125" s="20"/>
      <c r="DG125" s="20"/>
      <c r="DH125" s="20"/>
      <c r="DI125" s="20"/>
      <c r="DJ125" s="20"/>
      <c r="DK125" s="20"/>
      <c r="DL125" s="20"/>
      <c r="DM125" s="20"/>
      <c r="DN125" s="20"/>
      <c r="DO125" s="20"/>
      <c r="DP125" s="20"/>
      <c r="DQ125" s="20"/>
      <c r="DR125" s="20"/>
      <c r="DS125" s="20"/>
      <c r="DT125" s="20"/>
      <c r="DU125" s="20"/>
      <c r="DV125" s="20"/>
      <c r="DW125" s="20"/>
      <c r="DX125" s="20"/>
      <c r="DY125" s="20"/>
      <c r="DZ125" s="20"/>
      <c r="EA125" s="20"/>
      <c r="EB125" s="20"/>
      <c r="EC125" s="20"/>
      <c r="ED125" s="20"/>
      <c r="EE125" s="20"/>
      <c r="EF125" s="20"/>
      <c r="EG125" s="20"/>
      <c r="EH125" s="20"/>
      <c r="EI125" s="20"/>
      <c r="EJ125" s="20"/>
      <c r="EK125" s="20"/>
      <c r="EL125" s="20"/>
      <c r="EM125" s="20"/>
      <c r="EN125" s="20"/>
      <c r="EO125" s="20"/>
      <c r="EP125" s="20"/>
      <c r="EQ125" s="20"/>
      <c r="ER125" s="20"/>
      <c r="ES125" s="20"/>
      <c r="ET125" s="20"/>
      <c r="EU125" s="20"/>
      <c r="EV125" s="20"/>
      <c r="EW125" s="20"/>
      <c r="EX125"/>
      <c r="EY125"/>
      <c r="EZ125" s="20"/>
      <c r="FA125" s="20"/>
      <c r="FB125" s="20"/>
      <c r="FC125" s="20"/>
      <c r="FD125" s="20"/>
      <c r="FE125" s="20"/>
      <c r="FF125" s="20"/>
      <c r="FG125" s="20"/>
      <c r="FH125" s="20"/>
      <c r="FI125" s="20"/>
      <c r="FJ125" s="20"/>
      <c r="FK125" s="20"/>
      <c r="FL125" s="20"/>
      <c r="FM125" s="20"/>
      <c r="FN125" s="20"/>
      <c r="FO125" s="20"/>
      <c r="FP125" s="20"/>
      <c r="FQ125" s="20"/>
      <c r="FR125" s="20"/>
      <c r="FS125" s="20"/>
      <c r="FT125" s="20"/>
      <c r="FU125" s="20"/>
      <c r="FV125" s="20"/>
      <c r="FW125" s="20"/>
      <c r="FX125" s="20"/>
      <c r="FY125" s="20"/>
      <c r="FZ125" s="20"/>
      <c r="GA125" s="20"/>
      <c r="GB125" s="20"/>
      <c r="GC125" s="20"/>
      <c r="GD125" s="20"/>
      <c r="GE125" s="20"/>
      <c r="GF125" s="20"/>
      <c r="GG125" s="20"/>
      <c r="GH125" s="20"/>
      <c r="GI125" s="20"/>
      <c r="GJ125" s="20"/>
      <c r="GK125" s="20"/>
      <c r="GL125" s="20"/>
      <c r="GM125" s="20"/>
      <c r="GN125" s="20"/>
      <c r="GO125" s="20"/>
      <c r="GP125" s="20"/>
      <c r="GQ125" s="20"/>
      <c r="GR125" s="20"/>
      <c r="GS125" s="20"/>
      <c r="GT125" s="20"/>
      <c r="GU125" s="20"/>
      <c r="GV125" s="20"/>
      <c r="GW125"/>
      <c r="GX125"/>
      <c r="GY125" s="20">
        <v>200</v>
      </c>
      <c r="GZ125" s="20">
        <v>400</v>
      </c>
      <c r="HA125" s="20" t="s">
        <v>362</v>
      </c>
      <c r="HB125" s="20">
        <v>0</v>
      </c>
      <c r="HC125" s="20" t="s">
        <v>373</v>
      </c>
      <c r="HD125" s="20" t="s">
        <v>373</v>
      </c>
      <c r="HE125" s="20" t="b">
        <v>1</v>
      </c>
      <c r="HF125" s="20">
        <v>2800</v>
      </c>
      <c r="HG125" s="20" t="b">
        <v>0</v>
      </c>
      <c r="HH125" s="20">
        <v>0</v>
      </c>
      <c r="HI125" s="20">
        <v>0</v>
      </c>
      <c r="HJ125" s="20">
        <v>0</v>
      </c>
      <c r="HK125" s="20">
        <v>0</v>
      </c>
      <c r="HL125" s="20" t="b">
        <v>0</v>
      </c>
      <c r="HM125" s="20">
        <v>0</v>
      </c>
      <c r="HN125" s="20">
        <v>10001</v>
      </c>
      <c r="HO125" s="20" t="s">
        <v>374</v>
      </c>
      <c r="HP125" s="20" t="s">
        <v>363</v>
      </c>
      <c r="HQ125" s="20">
        <v>0</v>
      </c>
      <c r="HR125" s="20">
        <v>0</v>
      </c>
      <c r="HS125" s="20">
        <v>0</v>
      </c>
      <c r="HT125" s="20">
        <v>0</v>
      </c>
      <c r="HU125" s="20" t="b">
        <v>0</v>
      </c>
      <c r="HZ125"/>
    </row>
    <row r="126" ht="30" customHeight="1" spans="1:234">
      <c r="A126"/>
      <c r="B126" s="34">
        <f>10000000+INDEX(编号表!$B:$B,MATCH(D126,编号表!$A:$A,0))*10000+J126</f>
        <v>10120010</v>
      </c>
      <c r="C126" s="20" t="s">
        <v>417</v>
      </c>
      <c r="D126" s="20" t="s">
        <v>417</v>
      </c>
      <c r="E126" s="20" t="s">
        <v>350</v>
      </c>
      <c r="F126" s="39" t="s">
        <v>365</v>
      </c>
      <c r="G126" s="20" t="s">
        <v>352</v>
      </c>
      <c r="H126" s="20" t="b">
        <v>0</v>
      </c>
      <c r="I126" s="20" t="b">
        <v>0</v>
      </c>
      <c r="J126" s="20">
        <v>10</v>
      </c>
      <c r="K126" s="20" t="str">
        <f t="shared" si="7"/>
        <v>101200</v>
      </c>
      <c r="L126" s="20" t="s">
        <v>353</v>
      </c>
      <c r="M126" s="20">
        <v>10120009</v>
      </c>
      <c r="N126" s="20">
        <v>0</v>
      </c>
      <c r="O126" s="20" t="s">
        <v>418</v>
      </c>
      <c r="P126" s="20">
        <v>10202011</v>
      </c>
      <c r="Q126" s="20">
        <v>0</v>
      </c>
      <c r="R126" s="20">
        <v>3</v>
      </c>
      <c r="S126" s="20">
        <v>40</v>
      </c>
      <c r="T126" s="20">
        <v>0</v>
      </c>
      <c r="U126" s="20">
        <v>0</v>
      </c>
      <c r="V126" s="20" t="s">
        <v>370</v>
      </c>
      <c r="W126" s="20">
        <v>850</v>
      </c>
      <c r="X126" s="20">
        <v>0</v>
      </c>
      <c r="Y126" s="20" t="s">
        <v>419</v>
      </c>
      <c r="Z126" s="20" t="s">
        <v>420</v>
      </c>
      <c r="AA126" s="20" t="s">
        <v>357</v>
      </c>
      <c r="AB126" s="20">
        <v>0</v>
      </c>
      <c r="AC126" s="20">
        <v>1</v>
      </c>
      <c r="AD126" s="20" t="b">
        <v>0</v>
      </c>
      <c r="AE126" s="20" t="s">
        <v>358</v>
      </c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 t="s">
        <v>359</v>
      </c>
      <c r="BA126" s="20">
        <v>12000</v>
      </c>
      <c r="BB126" s="20" t="s">
        <v>378</v>
      </c>
      <c r="BC126" s="20" t="s">
        <v>357</v>
      </c>
      <c r="BD126" s="20">
        <v>10000</v>
      </c>
      <c r="BE126" s="20">
        <v>0</v>
      </c>
      <c r="BF126" s="20" t="s">
        <v>361</v>
      </c>
      <c r="BG126" s="20">
        <v>0</v>
      </c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  <c r="CF126" s="20"/>
      <c r="CG126" s="20">
        <v>30032</v>
      </c>
      <c r="CH126" s="20" t="s">
        <v>379</v>
      </c>
      <c r="CI126" s="20">
        <v>1100</v>
      </c>
      <c r="CJ126" s="20">
        <v>80</v>
      </c>
      <c r="CK126" s="20" t="s">
        <v>380</v>
      </c>
      <c r="CL126" s="20">
        <v>1</v>
      </c>
      <c r="CM126" s="20">
        <v>0</v>
      </c>
      <c r="CN126" s="20">
        <v>1</v>
      </c>
      <c r="CO126" s="20">
        <v>900</v>
      </c>
      <c r="CP126" s="20">
        <v>70</v>
      </c>
      <c r="CQ126" s="20">
        <v>0</v>
      </c>
      <c r="CR126" s="20">
        <v>0</v>
      </c>
      <c r="CS126" s="20">
        <v>10120109</v>
      </c>
      <c r="CT126" s="20">
        <v>0</v>
      </c>
      <c r="CU126" s="20">
        <v>0</v>
      </c>
      <c r="CV126" s="20">
        <v>0</v>
      </c>
      <c r="CW126" s="20" t="s">
        <v>358</v>
      </c>
      <c r="CX126" s="20"/>
      <c r="DA126" s="20"/>
      <c r="DB126" s="20"/>
      <c r="DC126" s="20"/>
      <c r="DD126" s="20"/>
      <c r="DE126" s="20"/>
      <c r="DF126" s="20"/>
      <c r="DG126" s="20"/>
      <c r="DH126" s="20"/>
      <c r="DI126" s="20"/>
      <c r="DJ126" s="20"/>
      <c r="DK126" s="20"/>
      <c r="DL126" s="20"/>
      <c r="DM126" s="20"/>
      <c r="DN126" s="20"/>
      <c r="DO126" s="20"/>
      <c r="DP126" s="20"/>
      <c r="DQ126" s="20"/>
      <c r="DR126" s="20"/>
      <c r="DS126" s="20"/>
      <c r="DT126" s="20"/>
      <c r="DU126" s="20"/>
      <c r="DV126" s="20"/>
      <c r="DW126" s="20"/>
      <c r="DX126" s="20"/>
      <c r="DY126" s="20"/>
      <c r="DZ126" s="20"/>
      <c r="EA126" s="20"/>
      <c r="EB126" s="20"/>
      <c r="EC126" s="20"/>
      <c r="ED126" s="20"/>
      <c r="EE126" s="20"/>
      <c r="EF126" s="20"/>
      <c r="EG126" s="20"/>
      <c r="EH126" s="20"/>
      <c r="EI126" s="20"/>
      <c r="EJ126" s="20"/>
      <c r="EK126" s="20"/>
      <c r="EL126" s="20"/>
      <c r="EM126" s="20"/>
      <c r="EN126" s="20"/>
      <c r="EO126" s="20"/>
      <c r="EP126" s="20"/>
      <c r="EQ126" s="20"/>
      <c r="ER126" s="20"/>
      <c r="ES126" s="20"/>
      <c r="ET126" s="20"/>
      <c r="EU126" s="20"/>
      <c r="EV126" s="20"/>
      <c r="EW126" s="20"/>
      <c r="EX126"/>
      <c r="EY126"/>
      <c r="EZ126" s="20"/>
      <c r="FA126" s="20"/>
      <c r="FB126" s="20"/>
      <c r="FC126" s="20"/>
      <c r="FD126" s="20"/>
      <c r="FE126" s="20"/>
      <c r="FF126" s="20"/>
      <c r="FG126" s="20"/>
      <c r="FH126" s="20"/>
      <c r="FI126" s="20"/>
      <c r="FJ126" s="20"/>
      <c r="FK126" s="20"/>
      <c r="FL126" s="20"/>
      <c r="FM126" s="20"/>
      <c r="FN126" s="20"/>
      <c r="FO126" s="20"/>
      <c r="FP126" s="20"/>
      <c r="FQ126" s="20"/>
      <c r="FR126" s="20"/>
      <c r="FS126" s="20"/>
      <c r="FT126" s="20"/>
      <c r="FU126" s="20"/>
      <c r="FV126" s="20"/>
      <c r="FW126" s="20"/>
      <c r="FX126" s="20"/>
      <c r="FY126" s="20"/>
      <c r="FZ126" s="20"/>
      <c r="GA126" s="20"/>
      <c r="GB126" s="20"/>
      <c r="GC126" s="20"/>
      <c r="GD126" s="20"/>
      <c r="GE126" s="20"/>
      <c r="GF126" s="20"/>
      <c r="GG126" s="20"/>
      <c r="GH126" s="20"/>
      <c r="GI126" s="20"/>
      <c r="GJ126" s="20"/>
      <c r="GK126" s="20"/>
      <c r="GL126" s="20"/>
      <c r="GM126" s="20"/>
      <c r="GN126" s="20"/>
      <c r="GO126" s="20"/>
      <c r="GP126" s="20"/>
      <c r="GQ126" s="20"/>
      <c r="GR126" s="20"/>
      <c r="GS126" s="20"/>
      <c r="GT126" s="20"/>
      <c r="GU126" s="20"/>
      <c r="GV126" s="20"/>
      <c r="GW126"/>
      <c r="GX126"/>
      <c r="GY126" s="20">
        <v>200</v>
      </c>
      <c r="GZ126" s="20">
        <v>400</v>
      </c>
      <c r="HA126" s="20" t="s">
        <v>362</v>
      </c>
      <c r="HB126" s="20">
        <v>0</v>
      </c>
      <c r="HC126" s="20" t="s">
        <v>373</v>
      </c>
      <c r="HD126" s="20" t="s">
        <v>373</v>
      </c>
      <c r="HE126" s="20" t="b">
        <v>1</v>
      </c>
      <c r="HF126" s="20">
        <v>2800</v>
      </c>
      <c r="HG126" s="20" t="b">
        <v>0</v>
      </c>
      <c r="HH126" s="20">
        <v>0</v>
      </c>
      <c r="HI126" s="20">
        <v>0</v>
      </c>
      <c r="HJ126" s="20">
        <v>0</v>
      </c>
      <c r="HK126" s="20">
        <v>0</v>
      </c>
      <c r="HL126" s="20" t="b">
        <v>0</v>
      </c>
      <c r="HM126" s="20">
        <v>0</v>
      </c>
      <c r="HN126" s="20">
        <v>10001</v>
      </c>
      <c r="HO126" s="20" t="s">
        <v>374</v>
      </c>
      <c r="HP126" s="20" t="s">
        <v>363</v>
      </c>
      <c r="HQ126" s="20">
        <v>0</v>
      </c>
      <c r="HR126" s="20">
        <v>0</v>
      </c>
      <c r="HS126" s="20">
        <v>0</v>
      </c>
      <c r="HT126" s="20">
        <v>0</v>
      </c>
      <c r="HU126" s="20" t="b">
        <v>0</v>
      </c>
      <c r="HZ126"/>
    </row>
    <row r="127" ht="30" customHeight="1" spans="1:234">
      <c r="A127"/>
      <c r="B127" s="34">
        <f>10000000+INDEX(编号表!$B:$B,MATCH(D127,编号表!$A:$A,0))*10000+J127</f>
        <v>10130001</v>
      </c>
      <c r="C127" s="20" t="s">
        <v>421</v>
      </c>
      <c r="D127" s="20" t="s">
        <v>421</v>
      </c>
      <c r="E127" s="20" t="s">
        <v>350</v>
      </c>
      <c r="F127" s="39" t="s">
        <v>364</v>
      </c>
      <c r="G127" s="20" t="s">
        <v>352</v>
      </c>
      <c r="H127" s="20" t="b">
        <v>0</v>
      </c>
      <c r="I127" s="20" t="b">
        <v>0</v>
      </c>
      <c r="J127" s="20">
        <v>1</v>
      </c>
      <c r="K127" s="20" t="str">
        <f t="shared" si="7"/>
        <v>101300</v>
      </c>
      <c r="L127" s="20" t="s">
        <v>353</v>
      </c>
      <c r="M127" s="20">
        <v>0</v>
      </c>
      <c r="N127" s="20">
        <v>10130002</v>
      </c>
      <c r="O127" s="20" t="s">
        <v>422</v>
      </c>
      <c r="P127" s="20">
        <v>10202012</v>
      </c>
      <c r="Q127" s="20">
        <v>0</v>
      </c>
      <c r="R127" s="20">
        <v>0</v>
      </c>
      <c r="S127" s="20">
        <v>1</v>
      </c>
      <c r="T127" s="20">
        <v>10201149</v>
      </c>
      <c r="U127" s="20">
        <v>100</v>
      </c>
      <c r="V127" s="20" t="s">
        <v>370</v>
      </c>
      <c r="W127" s="20">
        <v>850</v>
      </c>
      <c r="X127" s="20">
        <v>0</v>
      </c>
      <c r="Y127" s="20" t="s">
        <v>371</v>
      </c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 t="s">
        <v>359</v>
      </c>
      <c r="BA127" s="20">
        <v>10000</v>
      </c>
      <c r="BB127" s="20" t="s">
        <v>378</v>
      </c>
      <c r="BC127" s="20" t="s">
        <v>357</v>
      </c>
      <c r="BD127" s="20">
        <v>10000</v>
      </c>
      <c r="BE127" s="20">
        <v>0</v>
      </c>
      <c r="BF127" s="20" t="s">
        <v>361</v>
      </c>
      <c r="BG127" s="20">
        <v>0</v>
      </c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  <c r="CF127" s="20"/>
      <c r="CG127" s="20">
        <v>30033</v>
      </c>
      <c r="CH127" s="20" t="s">
        <v>379</v>
      </c>
      <c r="CI127" s="20">
        <v>1100</v>
      </c>
      <c r="CJ127" s="20">
        <v>80</v>
      </c>
      <c r="CK127" s="20" t="s">
        <v>380</v>
      </c>
      <c r="CL127" s="20">
        <v>1</v>
      </c>
      <c r="CM127" s="20">
        <v>0</v>
      </c>
      <c r="CN127" s="20">
        <v>1</v>
      </c>
      <c r="CO127" s="20">
        <v>900</v>
      </c>
      <c r="CP127" s="20">
        <v>70</v>
      </c>
      <c r="CQ127" s="20">
        <v>0</v>
      </c>
      <c r="CR127" s="20">
        <v>0</v>
      </c>
      <c r="CS127" s="20">
        <v>10130100</v>
      </c>
      <c r="CT127" s="20">
        <v>0</v>
      </c>
      <c r="CU127" s="20">
        <v>0</v>
      </c>
      <c r="CV127" s="20">
        <v>0</v>
      </c>
      <c r="CW127" s="20" t="s">
        <v>358</v>
      </c>
      <c r="CX127" s="20"/>
      <c r="DA127" s="20"/>
      <c r="DB127" s="20"/>
      <c r="DC127" s="20"/>
      <c r="DD127" s="20"/>
      <c r="DE127" s="20"/>
      <c r="DF127" s="20"/>
      <c r="DG127" s="20"/>
      <c r="DH127" s="20"/>
      <c r="DI127" s="20"/>
      <c r="DJ127" s="20"/>
      <c r="DK127" s="20"/>
      <c r="DL127" s="20"/>
      <c r="DM127" s="20"/>
      <c r="DN127" s="20"/>
      <c r="DO127" s="20"/>
      <c r="DP127" s="20"/>
      <c r="DQ127" s="20"/>
      <c r="DR127" s="20"/>
      <c r="DS127" s="20"/>
      <c r="DT127" s="20"/>
      <c r="DU127" s="20"/>
      <c r="DV127" s="20"/>
      <c r="DW127" s="20"/>
      <c r="DX127" s="20"/>
      <c r="DY127" s="20"/>
      <c r="DZ127" s="20"/>
      <c r="EA127" s="20"/>
      <c r="EB127" s="20"/>
      <c r="EC127" s="20"/>
      <c r="ED127" s="20"/>
      <c r="EE127" s="20"/>
      <c r="EF127" s="20"/>
      <c r="EG127" s="20"/>
      <c r="EH127" s="20"/>
      <c r="EI127" s="20"/>
      <c r="EJ127" s="20"/>
      <c r="EK127" s="20"/>
      <c r="EL127" s="20"/>
      <c r="EM127" s="20"/>
      <c r="EN127" s="20"/>
      <c r="EO127" s="20"/>
      <c r="EP127" s="20"/>
      <c r="EQ127" s="20"/>
      <c r="ER127" s="20"/>
      <c r="ES127" s="20"/>
      <c r="ET127" s="20"/>
      <c r="EU127" s="20"/>
      <c r="EV127" s="20"/>
      <c r="EW127" s="20"/>
      <c r="EX127"/>
      <c r="EY127"/>
      <c r="EZ127" s="20"/>
      <c r="FA127" s="20"/>
      <c r="FB127" s="20"/>
      <c r="FC127" s="20"/>
      <c r="FD127" s="20"/>
      <c r="FE127" s="20"/>
      <c r="FF127" s="20"/>
      <c r="FG127" s="20"/>
      <c r="FH127" s="20"/>
      <c r="FI127" s="20"/>
      <c r="FJ127" s="20"/>
      <c r="FK127" s="20"/>
      <c r="FL127" s="20"/>
      <c r="FM127" s="20"/>
      <c r="FN127" s="20"/>
      <c r="FO127" s="20"/>
      <c r="FP127" s="20"/>
      <c r="FQ127" s="20"/>
      <c r="FR127" s="20"/>
      <c r="FS127" s="20"/>
      <c r="FT127" s="20"/>
      <c r="FU127" s="20"/>
      <c r="FV127" s="20"/>
      <c r="FW127" s="20"/>
      <c r="FX127" s="20"/>
      <c r="FY127" s="20"/>
      <c r="FZ127" s="20"/>
      <c r="GA127" s="20"/>
      <c r="GB127" s="20"/>
      <c r="GC127" s="20"/>
      <c r="GD127" s="20"/>
      <c r="GE127" s="20"/>
      <c r="GF127" s="20"/>
      <c r="GG127" s="20"/>
      <c r="GH127" s="20"/>
      <c r="GI127" s="20"/>
      <c r="GJ127" s="20"/>
      <c r="GK127" s="20"/>
      <c r="GL127" s="20"/>
      <c r="GM127" s="20"/>
      <c r="GN127" s="20"/>
      <c r="GO127" s="20"/>
      <c r="GP127" s="20"/>
      <c r="GQ127" s="20"/>
      <c r="GR127" s="20"/>
      <c r="GS127" s="20"/>
      <c r="GT127" s="20"/>
      <c r="GU127" s="20"/>
      <c r="GV127" s="20"/>
      <c r="GW127"/>
      <c r="GX127"/>
      <c r="GY127" s="20">
        <v>200</v>
      </c>
      <c r="GZ127" s="20">
        <v>400</v>
      </c>
      <c r="HA127" s="20" t="s">
        <v>390</v>
      </c>
      <c r="HB127" s="20">
        <v>0</v>
      </c>
      <c r="HC127" s="20" t="s">
        <v>373</v>
      </c>
      <c r="HD127" s="20" t="s">
        <v>373</v>
      </c>
      <c r="HE127" s="20" t="b">
        <v>1</v>
      </c>
      <c r="HF127" s="20">
        <v>4000</v>
      </c>
      <c r="HG127" s="20" t="b">
        <v>0</v>
      </c>
      <c r="HH127" s="20">
        <v>0</v>
      </c>
      <c r="HI127" s="20">
        <v>0</v>
      </c>
      <c r="HJ127" s="20">
        <v>0</v>
      </c>
      <c r="HK127" s="20">
        <v>0</v>
      </c>
      <c r="HL127" s="20" t="b">
        <v>0</v>
      </c>
      <c r="HM127" s="20">
        <v>0</v>
      </c>
      <c r="HN127" s="20">
        <v>10001</v>
      </c>
      <c r="HO127" s="20" t="s">
        <v>374</v>
      </c>
      <c r="HP127" s="20" t="s">
        <v>363</v>
      </c>
      <c r="HQ127" s="20">
        <v>0</v>
      </c>
      <c r="HR127" s="20">
        <v>0</v>
      </c>
      <c r="HS127" s="20">
        <v>0</v>
      </c>
      <c r="HT127" s="20">
        <v>0</v>
      </c>
      <c r="HU127" s="20" t="b">
        <v>0</v>
      </c>
      <c r="HZ127"/>
    </row>
    <row r="128" ht="30" customHeight="1" spans="1:234">
      <c r="A128"/>
      <c r="B128" s="34">
        <f>10000000+INDEX(编号表!$B:$B,MATCH(D128,编号表!$A:$A,0))*10000+J128</f>
        <v>10130002</v>
      </c>
      <c r="C128" s="20" t="s">
        <v>421</v>
      </c>
      <c r="D128" s="20" t="s">
        <v>421</v>
      </c>
      <c r="E128" s="20" t="s">
        <v>350</v>
      </c>
      <c r="F128" s="39" t="s">
        <v>364</v>
      </c>
      <c r="G128" s="20" t="s">
        <v>352</v>
      </c>
      <c r="H128" s="20" t="b">
        <v>0</v>
      </c>
      <c r="I128" s="20" t="b">
        <v>0</v>
      </c>
      <c r="J128" s="20">
        <v>2</v>
      </c>
      <c r="K128" s="20" t="str">
        <f t="shared" si="7"/>
        <v>101300</v>
      </c>
      <c r="L128" s="20" t="s">
        <v>353</v>
      </c>
      <c r="M128" s="20">
        <v>10130001</v>
      </c>
      <c r="N128" s="20">
        <v>10130003</v>
      </c>
      <c r="O128" s="20" t="s">
        <v>422</v>
      </c>
      <c r="P128" s="20">
        <v>10202012</v>
      </c>
      <c r="Q128" s="20">
        <v>0</v>
      </c>
      <c r="R128" s="20">
        <v>1</v>
      </c>
      <c r="S128" s="20">
        <v>7</v>
      </c>
      <c r="T128" s="20">
        <v>10201150</v>
      </c>
      <c r="U128" s="20">
        <v>100</v>
      </c>
      <c r="V128" s="20" t="s">
        <v>370</v>
      </c>
      <c r="W128" s="20">
        <v>850</v>
      </c>
      <c r="X128" s="20">
        <v>0</v>
      </c>
      <c r="Y128" s="20" t="s">
        <v>371</v>
      </c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 t="s">
        <v>359</v>
      </c>
      <c r="BA128" s="20">
        <v>10400</v>
      </c>
      <c r="BB128" s="20" t="s">
        <v>378</v>
      </c>
      <c r="BC128" s="20" t="s">
        <v>357</v>
      </c>
      <c r="BD128" s="20">
        <v>10000</v>
      </c>
      <c r="BE128" s="20">
        <v>0</v>
      </c>
      <c r="BF128" s="20" t="s">
        <v>361</v>
      </c>
      <c r="BG128" s="20">
        <v>0</v>
      </c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  <c r="CF128" s="20"/>
      <c r="CG128" s="20">
        <v>30033</v>
      </c>
      <c r="CH128" s="20" t="s">
        <v>379</v>
      </c>
      <c r="CI128" s="20">
        <v>1100</v>
      </c>
      <c r="CJ128" s="20">
        <v>80</v>
      </c>
      <c r="CK128" s="20" t="s">
        <v>380</v>
      </c>
      <c r="CL128" s="20">
        <v>1</v>
      </c>
      <c r="CM128" s="20">
        <v>0</v>
      </c>
      <c r="CN128" s="20">
        <v>1</v>
      </c>
      <c r="CO128" s="20">
        <v>900</v>
      </c>
      <c r="CP128" s="20">
        <v>70</v>
      </c>
      <c r="CQ128" s="20">
        <v>0</v>
      </c>
      <c r="CR128" s="20">
        <v>0</v>
      </c>
      <c r="CS128" s="20">
        <v>10130101</v>
      </c>
      <c r="CT128" s="20">
        <v>0</v>
      </c>
      <c r="CU128" s="20">
        <v>0</v>
      </c>
      <c r="CV128" s="20">
        <v>0</v>
      </c>
      <c r="CW128" s="20" t="s">
        <v>358</v>
      </c>
      <c r="CX128" s="20"/>
      <c r="DA128" s="20"/>
      <c r="DB128" s="20"/>
      <c r="DC128" s="20"/>
      <c r="DD128" s="20"/>
      <c r="DE128" s="20"/>
      <c r="DF128" s="20"/>
      <c r="DG128" s="20"/>
      <c r="DH128" s="20"/>
      <c r="DI128" s="20"/>
      <c r="DJ128" s="20"/>
      <c r="DK128" s="20"/>
      <c r="DL128" s="20"/>
      <c r="DM128" s="20"/>
      <c r="DN128" s="20"/>
      <c r="DO128" s="20"/>
      <c r="DP128" s="20"/>
      <c r="DQ128" s="20"/>
      <c r="DR128" s="20"/>
      <c r="DS128" s="20"/>
      <c r="DT128" s="20"/>
      <c r="DU128" s="20"/>
      <c r="DV128" s="20"/>
      <c r="DW128" s="20"/>
      <c r="DX128" s="20"/>
      <c r="DY128" s="20"/>
      <c r="DZ128" s="20"/>
      <c r="EA128" s="20"/>
      <c r="EB128" s="20"/>
      <c r="EC128" s="20"/>
      <c r="ED128" s="20"/>
      <c r="EE128" s="20"/>
      <c r="EF128" s="20"/>
      <c r="EG128" s="20"/>
      <c r="EH128" s="20"/>
      <c r="EI128" s="20"/>
      <c r="EJ128" s="20"/>
      <c r="EK128" s="20"/>
      <c r="EL128" s="20"/>
      <c r="EM128" s="20"/>
      <c r="EN128" s="20"/>
      <c r="EO128" s="20"/>
      <c r="EP128" s="20"/>
      <c r="EQ128" s="20"/>
      <c r="ER128" s="20"/>
      <c r="ES128" s="20"/>
      <c r="ET128" s="20"/>
      <c r="EU128" s="20"/>
      <c r="EV128" s="20"/>
      <c r="EW128" s="20"/>
      <c r="EX128"/>
      <c r="EY128"/>
      <c r="EZ128" s="20"/>
      <c r="FA128" s="20"/>
      <c r="FB128" s="20"/>
      <c r="FC128" s="20"/>
      <c r="FD128" s="20"/>
      <c r="FE128" s="20"/>
      <c r="FF128" s="20"/>
      <c r="FG128" s="20"/>
      <c r="FH128" s="20"/>
      <c r="FI128" s="20"/>
      <c r="FJ128" s="20"/>
      <c r="FK128" s="20"/>
      <c r="FL128" s="20"/>
      <c r="FM128" s="20"/>
      <c r="FN128" s="20"/>
      <c r="FO128" s="20"/>
      <c r="FP128" s="20"/>
      <c r="FQ128" s="20"/>
      <c r="FR128" s="20"/>
      <c r="FS128" s="20"/>
      <c r="FT128" s="20"/>
      <c r="FU128" s="20"/>
      <c r="FV128" s="20"/>
      <c r="FW128" s="20"/>
      <c r="FX128" s="20"/>
      <c r="FY128" s="20"/>
      <c r="FZ128" s="20"/>
      <c r="GA128" s="20"/>
      <c r="GB128" s="20"/>
      <c r="GC128" s="20"/>
      <c r="GD128" s="20"/>
      <c r="GE128" s="20"/>
      <c r="GF128" s="20"/>
      <c r="GG128" s="20"/>
      <c r="GH128" s="20"/>
      <c r="GI128" s="20"/>
      <c r="GJ128" s="20"/>
      <c r="GK128" s="20"/>
      <c r="GL128" s="20"/>
      <c r="GM128" s="20"/>
      <c r="GN128" s="20"/>
      <c r="GO128" s="20"/>
      <c r="GP128" s="20"/>
      <c r="GQ128" s="20"/>
      <c r="GR128" s="20"/>
      <c r="GS128" s="20"/>
      <c r="GT128" s="20"/>
      <c r="GU128" s="20"/>
      <c r="GV128" s="20"/>
      <c r="GW128"/>
      <c r="GX128"/>
      <c r="GY128" s="20">
        <v>200</v>
      </c>
      <c r="GZ128" s="20">
        <v>400</v>
      </c>
      <c r="HA128" s="20" t="s">
        <v>390</v>
      </c>
      <c r="HB128" s="20">
        <v>0</v>
      </c>
      <c r="HC128" s="20" t="s">
        <v>373</v>
      </c>
      <c r="HD128" s="20" t="s">
        <v>373</v>
      </c>
      <c r="HE128" s="20" t="b">
        <v>1</v>
      </c>
      <c r="HF128" s="20">
        <v>4000</v>
      </c>
      <c r="HG128" s="20" t="b">
        <v>0</v>
      </c>
      <c r="HH128" s="20">
        <v>0</v>
      </c>
      <c r="HI128" s="20">
        <v>0</v>
      </c>
      <c r="HJ128" s="20">
        <v>0</v>
      </c>
      <c r="HK128" s="20">
        <v>0</v>
      </c>
      <c r="HL128" s="20" t="b">
        <v>0</v>
      </c>
      <c r="HM128" s="20">
        <v>0</v>
      </c>
      <c r="HN128" s="20">
        <v>10001</v>
      </c>
      <c r="HO128" s="20" t="s">
        <v>374</v>
      </c>
      <c r="HP128" s="20" t="s">
        <v>363</v>
      </c>
      <c r="HQ128" s="20">
        <v>0</v>
      </c>
      <c r="HR128" s="20">
        <v>0</v>
      </c>
      <c r="HS128" s="20">
        <v>0</v>
      </c>
      <c r="HT128" s="20">
        <v>0</v>
      </c>
      <c r="HU128" s="20" t="b">
        <v>0</v>
      </c>
      <c r="HZ128"/>
    </row>
    <row r="129" ht="30" customHeight="1" spans="1:234">
      <c r="A129"/>
      <c r="B129" s="34">
        <f>10000000+INDEX(编号表!$B:$B,MATCH(D129,编号表!$A:$A,0))*10000+J129</f>
        <v>10130003</v>
      </c>
      <c r="C129" s="20" t="s">
        <v>421</v>
      </c>
      <c r="D129" s="20" t="s">
        <v>421</v>
      </c>
      <c r="E129" s="20" t="s">
        <v>350</v>
      </c>
      <c r="F129" s="39" t="s">
        <v>364</v>
      </c>
      <c r="G129" s="20" t="s">
        <v>352</v>
      </c>
      <c r="H129" s="20" t="b">
        <v>0</v>
      </c>
      <c r="I129" s="20" t="b">
        <v>0</v>
      </c>
      <c r="J129" s="20">
        <v>3</v>
      </c>
      <c r="K129" s="20" t="str">
        <f t="shared" si="7"/>
        <v>101300</v>
      </c>
      <c r="L129" s="20" t="s">
        <v>353</v>
      </c>
      <c r="M129" s="20">
        <v>10130002</v>
      </c>
      <c r="N129" s="20">
        <v>10130004</v>
      </c>
      <c r="O129" s="20" t="s">
        <v>422</v>
      </c>
      <c r="P129" s="20">
        <v>10202012</v>
      </c>
      <c r="Q129" s="20">
        <v>0</v>
      </c>
      <c r="R129" s="20">
        <v>2</v>
      </c>
      <c r="S129" s="20">
        <v>11</v>
      </c>
      <c r="T129" s="20">
        <v>10202151</v>
      </c>
      <c r="U129" s="20">
        <v>100</v>
      </c>
      <c r="V129" s="20" t="s">
        <v>370</v>
      </c>
      <c r="W129" s="20">
        <v>850</v>
      </c>
      <c r="X129" s="20">
        <v>0</v>
      </c>
      <c r="Y129" s="20" t="s">
        <v>371</v>
      </c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 t="s">
        <v>359</v>
      </c>
      <c r="BA129" s="20">
        <v>10800</v>
      </c>
      <c r="BB129" s="20" t="s">
        <v>378</v>
      </c>
      <c r="BC129" s="20" t="s">
        <v>357</v>
      </c>
      <c r="BD129" s="20">
        <v>10000</v>
      </c>
      <c r="BE129" s="20">
        <v>0</v>
      </c>
      <c r="BF129" s="20" t="s">
        <v>361</v>
      </c>
      <c r="BG129" s="20">
        <v>0</v>
      </c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  <c r="CF129" s="20"/>
      <c r="CG129" s="20">
        <v>30033</v>
      </c>
      <c r="CH129" s="20" t="s">
        <v>379</v>
      </c>
      <c r="CI129" s="20">
        <v>1100</v>
      </c>
      <c r="CJ129" s="20">
        <v>80</v>
      </c>
      <c r="CK129" s="20" t="s">
        <v>380</v>
      </c>
      <c r="CL129" s="20">
        <v>1</v>
      </c>
      <c r="CM129" s="20">
        <v>0</v>
      </c>
      <c r="CN129" s="20">
        <v>1</v>
      </c>
      <c r="CO129" s="20">
        <v>900</v>
      </c>
      <c r="CP129" s="20">
        <v>70</v>
      </c>
      <c r="CQ129" s="20">
        <v>0</v>
      </c>
      <c r="CR129" s="20">
        <v>0</v>
      </c>
      <c r="CS129" s="20">
        <v>10130102</v>
      </c>
      <c r="CT129" s="20">
        <v>0</v>
      </c>
      <c r="CU129" s="20">
        <v>0</v>
      </c>
      <c r="CV129" s="20">
        <v>0</v>
      </c>
      <c r="CW129" s="20" t="s">
        <v>358</v>
      </c>
      <c r="CX129" s="20"/>
      <c r="DA129" s="20"/>
      <c r="DB129" s="20"/>
      <c r="DC129" s="20"/>
      <c r="DD129" s="20"/>
      <c r="DE129" s="20"/>
      <c r="DF129" s="20"/>
      <c r="DG129" s="20"/>
      <c r="DH129" s="20"/>
      <c r="DI129" s="20"/>
      <c r="DJ129" s="20"/>
      <c r="DK129" s="20"/>
      <c r="DL129" s="20"/>
      <c r="DM129" s="20"/>
      <c r="DN129" s="20"/>
      <c r="DO129" s="20"/>
      <c r="DP129" s="20"/>
      <c r="DQ129" s="20"/>
      <c r="DR129" s="20"/>
      <c r="DS129" s="20"/>
      <c r="DT129" s="20"/>
      <c r="DU129" s="20"/>
      <c r="DV129" s="20"/>
      <c r="DW129" s="20"/>
      <c r="DX129" s="20"/>
      <c r="DY129" s="20"/>
      <c r="DZ129" s="20"/>
      <c r="EA129" s="20"/>
      <c r="EB129" s="20"/>
      <c r="EC129" s="20"/>
      <c r="ED129" s="20"/>
      <c r="EE129" s="20"/>
      <c r="EF129" s="20"/>
      <c r="EG129" s="20"/>
      <c r="EH129" s="20"/>
      <c r="EI129" s="20"/>
      <c r="EJ129" s="20"/>
      <c r="EK129" s="20"/>
      <c r="EL129" s="20"/>
      <c r="EM129" s="20"/>
      <c r="EN129" s="20"/>
      <c r="EO129" s="20"/>
      <c r="EP129" s="20"/>
      <c r="EQ129" s="20"/>
      <c r="ER129" s="20"/>
      <c r="ES129" s="20"/>
      <c r="ET129" s="20"/>
      <c r="EU129" s="20"/>
      <c r="EV129" s="20"/>
      <c r="EW129" s="20"/>
      <c r="EX129"/>
      <c r="EY129"/>
      <c r="EZ129" s="20"/>
      <c r="FA129" s="20"/>
      <c r="FB129" s="20"/>
      <c r="FC129" s="20"/>
      <c r="FD129" s="20"/>
      <c r="FE129" s="20"/>
      <c r="FF129" s="20"/>
      <c r="FG129" s="20"/>
      <c r="FH129" s="20"/>
      <c r="FI129" s="20"/>
      <c r="FJ129" s="20"/>
      <c r="FK129" s="20"/>
      <c r="FL129" s="20"/>
      <c r="FM129" s="20"/>
      <c r="FN129" s="20"/>
      <c r="FO129" s="20"/>
      <c r="FP129" s="20"/>
      <c r="FQ129" s="20"/>
      <c r="FR129" s="20"/>
      <c r="FS129" s="20"/>
      <c r="FT129" s="20"/>
      <c r="FU129" s="20"/>
      <c r="FV129" s="20"/>
      <c r="FW129" s="20"/>
      <c r="FX129" s="20"/>
      <c r="FY129" s="20"/>
      <c r="FZ129" s="20"/>
      <c r="GA129" s="20"/>
      <c r="GB129" s="20"/>
      <c r="GC129" s="20"/>
      <c r="GD129" s="20"/>
      <c r="GE129" s="20"/>
      <c r="GF129" s="20"/>
      <c r="GG129" s="20"/>
      <c r="GH129" s="20"/>
      <c r="GI129" s="20"/>
      <c r="GJ129" s="20"/>
      <c r="GK129" s="20"/>
      <c r="GL129" s="20"/>
      <c r="GM129" s="20"/>
      <c r="GN129" s="20"/>
      <c r="GO129" s="20"/>
      <c r="GP129" s="20"/>
      <c r="GQ129" s="20"/>
      <c r="GR129" s="20"/>
      <c r="GS129" s="20"/>
      <c r="GT129" s="20"/>
      <c r="GU129" s="20"/>
      <c r="GV129" s="20"/>
      <c r="GW129"/>
      <c r="GX129"/>
      <c r="GY129" s="20">
        <v>200</v>
      </c>
      <c r="GZ129" s="20">
        <v>400</v>
      </c>
      <c r="HA129" s="20" t="s">
        <v>390</v>
      </c>
      <c r="HB129" s="20">
        <v>0</v>
      </c>
      <c r="HC129" s="20" t="s">
        <v>373</v>
      </c>
      <c r="HD129" s="20" t="s">
        <v>373</v>
      </c>
      <c r="HE129" s="20" t="b">
        <v>1</v>
      </c>
      <c r="HF129" s="20">
        <v>4000</v>
      </c>
      <c r="HG129" s="20" t="b">
        <v>0</v>
      </c>
      <c r="HH129" s="20">
        <v>0</v>
      </c>
      <c r="HI129" s="20">
        <v>0</v>
      </c>
      <c r="HJ129" s="20">
        <v>0</v>
      </c>
      <c r="HK129" s="20">
        <v>0</v>
      </c>
      <c r="HL129" s="20" t="b">
        <v>0</v>
      </c>
      <c r="HM129" s="20">
        <v>0</v>
      </c>
      <c r="HN129" s="20">
        <v>10001</v>
      </c>
      <c r="HO129" s="20" t="s">
        <v>374</v>
      </c>
      <c r="HP129" s="20" t="s">
        <v>363</v>
      </c>
      <c r="HQ129" s="20">
        <v>0</v>
      </c>
      <c r="HR129" s="20">
        <v>0</v>
      </c>
      <c r="HS129" s="20">
        <v>0</v>
      </c>
      <c r="HT129" s="20">
        <v>0</v>
      </c>
      <c r="HU129" s="20" t="b">
        <v>0</v>
      </c>
      <c r="HZ129"/>
    </row>
    <row r="130" ht="30" customHeight="1" spans="1:234">
      <c r="A130"/>
      <c r="B130" s="34">
        <f>10000000+INDEX(编号表!$B:$B,MATCH(D130,编号表!$A:$A,0))*10000+J130</f>
        <v>10130004</v>
      </c>
      <c r="C130" s="20" t="s">
        <v>421</v>
      </c>
      <c r="D130" s="20" t="s">
        <v>421</v>
      </c>
      <c r="E130" s="20" t="s">
        <v>350</v>
      </c>
      <c r="F130" s="39" t="s">
        <v>364</v>
      </c>
      <c r="G130" s="20" t="s">
        <v>352</v>
      </c>
      <c r="H130" s="20" t="b">
        <v>0</v>
      </c>
      <c r="I130" s="20" t="b">
        <v>0</v>
      </c>
      <c r="J130" s="20">
        <v>4</v>
      </c>
      <c r="K130" s="20" t="str">
        <f t="shared" si="7"/>
        <v>101300</v>
      </c>
      <c r="L130" s="20" t="s">
        <v>353</v>
      </c>
      <c r="M130" s="20">
        <v>10130003</v>
      </c>
      <c r="N130" s="20">
        <v>10130005</v>
      </c>
      <c r="O130" s="20" t="s">
        <v>422</v>
      </c>
      <c r="P130" s="20">
        <v>10202012</v>
      </c>
      <c r="Q130" s="20">
        <v>0</v>
      </c>
      <c r="R130" s="20">
        <v>3</v>
      </c>
      <c r="S130" s="20">
        <v>16</v>
      </c>
      <c r="T130" s="20">
        <v>10202152</v>
      </c>
      <c r="U130" s="20">
        <v>100</v>
      </c>
      <c r="V130" s="20" t="s">
        <v>370</v>
      </c>
      <c r="W130" s="20">
        <v>850</v>
      </c>
      <c r="X130" s="20">
        <v>0</v>
      </c>
      <c r="Y130" s="20" t="s">
        <v>371</v>
      </c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 t="s">
        <v>359</v>
      </c>
      <c r="BA130" s="20">
        <v>11200</v>
      </c>
      <c r="BB130" s="20" t="s">
        <v>378</v>
      </c>
      <c r="BC130" s="20" t="s">
        <v>357</v>
      </c>
      <c r="BD130" s="20">
        <v>10000</v>
      </c>
      <c r="BE130" s="20">
        <v>0</v>
      </c>
      <c r="BF130" s="20" t="s">
        <v>361</v>
      </c>
      <c r="BG130" s="20">
        <v>0</v>
      </c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  <c r="CE130" s="20"/>
      <c r="CF130" s="20"/>
      <c r="CG130" s="20">
        <v>30033</v>
      </c>
      <c r="CH130" s="20" t="s">
        <v>379</v>
      </c>
      <c r="CI130" s="20">
        <v>1100</v>
      </c>
      <c r="CJ130" s="20">
        <v>80</v>
      </c>
      <c r="CK130" s="20" t="s">
        <v>380</v>
      </c>
      <c r="CL130" s="20">
        <v>1</v>
      </c>
      <c r="CM130" s="20">
        <v>0</v>
      </c>
      <c r="CN130" s="20">
        <v>1</v>
      </c>
      <c r="CO130" s="20">
        <v>900</v>
      </c>
      <c r="CP130" s="20">
        <v>70</v>
      </c>
      <c r="CQ130" s="20">
        <v>0</v>
      </c>
      <c r="CR130" s="20">
        <v>0</v>
      </c>
      <c r="CS130" s="20">
        <v>10130103</v>
      </c>
      <c r="CT130" s="20">
        <v>0</v>
      </c>
      <c r="CU130" s="20">
        <v>0</v>
      </c>
      <c r="CV130" s="20">
        <v>0</v>
      </c>
      <c r="CW130" s="20" t="s">
        <v>358</v>
      </c>
      <c r="CX130" s="20"/>
      <c r="DA130" s="20"/>
      <c r="DB130" s="20"/>
      <c r="DC130" s="20"/>
      <c r="DD130" s="20"/>
      <c r="DE130" s="20"/>
      <c r="DF130" s="20"/>
      <c r="DG130" s="20"/>
      <c r="DH130" s="20"/>
      <c r="DI130" s="20"/>
      <c r="DJ130" s="20"/>
      <c r="DK130" s="20"/>
      <c r="DL130" s="20"/>
      <c r="DM130" s="20"/>
      <c r="DN130" s="20"/>
      <c r="DO130" s="20"/>
      <c r="DP130" s="20"/>
      <c r="DQ130" s="20"/>
      <c r="DR130" s="20"/>
      <c r="DS130" s="20"/>
      <c r="DT130" s="20"/>
      <c r="DU130" s="20"/>
      <c r="DV130" s="20"/>
      <c r="DW130" s="20"/>
      <c r="DX130" s="20"/>
      <c r="DY130" s="20"/>
      <c r="DZ130" s="20"/>
      <c r="EA130" s="20"/>
      <c r="EB130" s="20"/>
      <c r="EC130" s="20"/>
      <c r="ED130" s="20"/>
      <c r="EE130" s="20"/>
      <c r="EF130" s="20"/>
      <c r="EG130" s="20"/>
      <c r="EH130" s="20"/>
      <c r="EI130" s="20"/>
      <c r="EJ130" s="20"/>
      <c r="EK130" s="20"/>
      <c r="EL130" s="20"/>
      <c r="EM130" s="20"/>
      <c r="EN130" s="20"/>
      <c r="EO130" s="20"/>
      <c r="EP130" s="20"/>
      <c r="EQ130" s="20"/>
      <c r="ER130" s="20"/>
      <c r="ES130" s="20"/>
      <c r="ET130" s="20"/>
      <c r="EU130" s="20"/>
      <c r="EV130" s="20"/>
      <c r="EW130" s="20"/>
      <c r="EX130"/>
      <c r="EY130"/>
      <c r="EZ130" s="20"/>
      <c r="FA130" s="20"/>
      <c r="FB130" s="20"/>
      <c r="FC130" s="20"/>
      <c r="FD130" s="20"/>
      <c r="FE130" s="20"/>
      <c r="FF130" s="20"/>
      <c r="FG130" s="20"/>
      <c r="FH130" s="20"/>
      <c r="FI130" s="20"/>
      <c r="FJ130" s="20"/>
      <c r="FK130" s="20"/>
      <c r="FL130" s="20"/>
      <c r="FM130" s="20"/>
      <c r="FN130" s="20"/>
      <c r="FO130" s="20"/>
      <c r="FP130" s="20"/>
      <c r="FQ130" s="20"/>
      <c r="FR130" s="20"/>
      <c r="FS130" s="20"/>
      <c r="FT130" s="20"/>
      <c r="FU130" s="20"/>
      <c r="FV130" s="20"/>
      <c r="FW130" s="20"/>
      <c r="FX130" s="20"/>
      <c r="FY130" s="20"/>
      <c r="FZ130" s="20"/>
      <c r="GA130" s="20"/>
      <c r="GB130" s="20"/>
      <c r="GC130" s="20"/>
      <c r="GD130" s="20"/>
      <c r="GE130" s="20"/>
      <c r="GF130" s="20"/>
      <c r="GG130" s="20"/>
      <c r="GH130" s="20"/>
      <c r="GI130" s="20"/>
      <c r="GJ130" s="20"/>
      <c r="GK130" s="20"/>
      <c r="GL130" s="20"/>
      <c r="GM130" s="20"/>
      <c r="GN130" s="20"/>
      <c r="GO130" s="20"/>
      <c r="GP130" s="20"/>
      <c r="GQ130" s="20"/>
      <c r="GR130" s="20"/>
      <c r="GS130" s="20"/>
      <c r="GT130" s="20"/>
      <c r="GU130" s="20"/>
      <c r="GV130" s="20"/>
      <c r="GW130"/>
      <c r="GX130"/>
      <c r="GY130" s="20">
        <v>200</v>
      </c>
      <c r="GZ130" s="20">
        <v>400</v>
      </c>
      <c r="HA130" s="20" t="s">
        <v>390</v>
      </c>
      <c r="HB130" s="20">
        <v>0</v>
      </c>
      <c r="HC130" s="20" t="s">
        <v>373</v>
      </c>
      <c r="HD130" s="20" t="s">
        <v>373</v>
      </c>
      <c r="HE130" s="20" t="b">
        <v>1</v>
      </c>
      <c r="HF130" s="20">
        <v>4000</v>
      </c>
      <c r="HG130" s="20" t="b">
        <v>0</v>
      </c>
      <c r="HH130" s="20">
        <v>0</v>
      </c>
      <c r="HI130" s="20">
        <v>0</v>
      </c>
      <c r="HJ130" s="20">
        <v>0</v>
      </c>
      <c r="HK130" s="20">
        <v>0</v>
      </c>
      <c r="HL130" s="20" t="b">
        <v>0</v>
      </c>
      <c r="HM130" s="20">
        <v>0</v>
      </c>
      <c r="HN130" s="20">
        <v>10001</v>
      </c>
      <c r="HO130" s="20" t="s">
        <v>374</v>
      </c>
      <c r="HP130" s="20" t="s">
        <v>363</v>
      </c>
      <c r="HQ130" s="20">
        <v>0</v>
      </c>
      <c r="HR130" s="20">
        <v>0</v>
      </c>
      <c r="HS130" s="20">
        <v>0</v>
      </c>
      <c r="HT130" s="20">
        <v>0</v>
      </c>
      <c r="HU130" s="20" t="b">
        <v>0</v>
      </c>
      <c r="HZ130"/>
    </row>
    <row r="131" ht="30" customHeight="1" spans="1:234">
      <c r="A131"/>
      <c r="B131" s="34">
        <f>10000000+INDEX(编号表!$B:$B,MATCH(D131,编号表!$A:$A,0))*10000+J131</f>
        <v>10130005</v>
      </c>
      <c r="C131" s="20" t="s">
        <v>421</v>
      </c>
      <c r="D131" s="20" t="s">
        <v>421</v>
      </c>
      <c r="E131" s="20" t="s">
        <v>350</v>
      </c>
      <c r="F131" s="39" t="s">
        <v>364</v>
      </c>
      <c r="G131" s="20" t="s">
        <v>352</v>
      </c>
      <c r="H131" s="20" t="b">
        <v>0</v>
      </c>
      <c r="I131" s="20" t="b">
        <v>0</v>
      </c>
      <c r="J131" s="20">
        <v>5</v>
      </c>
      <c r="K131" s="20" t="str">
        <f t="shared" si="7"/>
        <v>101300</v>
      </c>
      <c r="L131" s="20" t="s">
        <v>353</v>
      </c>
      <c r="M131" s="20">
        <v>10130004</v>
      </c>
      <c r="N131" s="20">
        <v>10130006</v>
      </c>
      <c r="O131" s="20" t="s">
        <v>422</v>
      </c>
      <c r="P131" s="20">
        <v>10202012</v>
      </c>
      <c r="Q131" s="20">
        <v>0</v>
      </c>
      <c r="R131" s="20">
        <v>3</v>
      </c>
      <c r="S131" s="20">
        <v>25</v>
      </c>
      <c r="T131" s="20">
        <v>10202153</v>
      </c>
      <c r="U131" s="20">
        <v>100</v>
      </c>
      <c r="V131" s="20" t="s">
        <v>370</v>
      </c>
      <c r="W131" s="20">
        <v>850</v>
      </c>
      <c r="X131" s="20">
        <v>0</v>
      </c>
      <c r="Y131" s="20" t="s">
        <v>371</v>
      </c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 t="s">
        <v>359</v>
      </c>
      <c r="BA131" s="20">
        <v>11300</v>
      </c>
      <c r="BB131" s="20" t="s">
        <v>378</v>
      </c>
      <c r="BC131" s="20" t="s">
        <v>357</v>
      </c>
      <c r="BD131" s="20">
        <v>10000</v>
      </c>
      <c r="BE131" s="20">
        <v>0</v>
      </c>
      <c r="BF131" s="20" t="s">
        <v>361</v>
      </c>
      <c r="BG131" s="20">
        <v>0</v>
      </c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  <c r="CF131" s="20"/>
      <c r="CG131" s="20">
        <v>30033</v>
      </c>
      <c r="CH131" s="20" t="s">
        <v>379</v>
      </c>
      <c r="CI131" s="20">
        <v>1100</v>
      </c>
      <c r="CJ131" s="20">
        <v>80</v>
      </c>
      <c r="CK131" s="20" t="s">
        <v>380</v>
      </c>
      <c r="CL131" s="20">
        <v>1</v>
      </c>
      <c r="CM131" s="20">
        <v>0</v>
      </c>
      <c r="CN131" s="20">
        <v>1</v>
      </c>
      <c r="CO131" s="20">
        <v>900</v>
      </c>
      <c r="CP131" s="20">
        <v>70</v>
      </c>
      <c r="CQ131" s="20">
        <v>0</v>
      </c>
      <c r="CR131" s="20">
        <v>0</v>
      </c>
      <c r="CS131" s="20">
        <v>10130104</v>
      </c>
      <c r="CT131" s="20">
        <v>0</v>
      </c>
      <c r="CU131" s="20">
        <v>0</v>
      </c>
      <c r="CV131" s="20">
        <v>0</v>
      </c>
      <c r="CW131" s="20" t="s">
        <v>358</v>
      </c>
      <c r="CX131" s="20"/>
      <c r="DA131" s="20"/>
      <c r="DB131" s="20"/>
      <c r="DC131" s="20"/>
      <c r="DD131" s="20"/>
      <c r="DE131" s="20"/>
      <c r="DF131" s="20"/>
      <c r="DG131" s="20"/>
      <c r="DH131" s="20"/>
      <c r="DI131" s="20"/>
      <c r="DJ131" s="20"/>
      <c r="DK131" s="20"/>
      <c r="DL131" s="20"/>
      <c r="DM131" s="20"/>
      <c r="DN131" s="20"/>
      <c r="DO131" s="20"/>
      <c r="DP131" s="20"/>
      <c r="DQ131" s="20"/>
      <c r="DR131" s="20"/>
      <c r="DS131" s="20"/>
      <c r="DT131" s="20"/>
      <c r="DU131" s="20"/>
      <c r="DV131" s="20"/>
      <c r="DW131" s="20"/>
      <c r="DX131" s="20"/>
      <c r="DY131" s="20"/>
      <c r="DZ131" s="20"/>
      <c r="EA131" s="20"/>
      <c r="EB131" s="20"/>
      <c r="EC131" s="20"/>
      <c r="ED131" s="20"/>
      <c r="EE131" s="20"/>
      <c r="EF131" s="20"/>
      <c r="EG131" s="20"/>
      <c r="EH131" s="20"/>
      <c r="EI131" s="20"/>
      <c r="EJ131" s="20"/>
      <c r="EK131" s="20"/>
      <c r="EL131" s="20"/>
      <c r="EM131" s="20"/>
      <c r="EN131" s="20"/>
      <c r="EO131" s="20"/>
      <c r="EP131" s="20"/>
      <c r="EQ131" s="20"/>
      <c r="ER131" s="20"/>
      <c r="ES131" s="20"/>
      <c r="ET131" s="20"/>
      <c r="EU131" s="20"/>
      <c r="EV131" s="20"/>
      <c r="EW131" s="20"/>
      <c r="EX131"/>
      <c r="EY131"/>
      <c r="EZ131" s="20"/>
      <c r="FA131" s="20"/>
      <c r="FB131" s="20"/>
      <c r="FC131" s="20"/>
      <c r="FD131" s="20"/>
      <c r="FE131" s="20"/>
      <c r="FF131" s="20"/>
      <c r="FG131" s="20"/>
      <c r="FH131" s="20"/>
      <c r="FI131" s="20"/>
      <c r="FJ131" s="20"/>
      <c r="FK131" s="20"/>
      <c r="FL131" s="20"/>
      <c r="FM131" s="20"/>
      <c r="FN131" s="20"/>
      <c r="FO131" s="20"/>
      <c r="FP131" s="20"/>
      <c r="FQ131" s="20"/>
      <c r="FR131" s="20"/>
      <c r="FS131" s="20"/>
      <c r="FT131" s="20"/>
      <c r="FU131" s="20"/>
      <c r="FV131" s="20"/>
      <c r="FW131" s="20"/>
      <c r="FX131" s="20"/>
      <c r="FY131" s="20"/>
      <c r="FZ131" s="20"/>
      <c r="GA131" s="20"/>
      <c r="GB131" s="20"/>
      <c r="GC131" s="20"/>
      <c r="GD131" s="20"/>
      <c r="GE131" s="20"/>
      <c r="GF131" s="20"/>
      <c r="GG131" s="20"/>
      <c r="GH131" s="20"/>
      <c r="GI131" s="20"/>
      <c r="GJ131" s="20"/>
      <c r="GK131" s="20"/>
      <c r="GL131" s="20"/>
      <c r="GM131" s="20"/>
      <c r="GN131" s="20"/>
      <c r="GO131" s="20"/>
      <c r="GP131" s="20"/>
      <c r="GQ131" s="20"/>
      <c r="GR131" s="20"/>
      <c r="GS131" s="20"/>
      <c r="GT131" s="20"/>
      <c r="GU131" s="20"/>
      <c r="GV131" s="20"/>
      <c r="GW131"/>
      <c r="GX131"/>
      <c r="GY131" s="20">
        <v>200</v>
      </c>
      <c r="GZ131" s="20">
        <v>400</v>
      </c>
      <c r="HA131" s="20" t="s">
        <v>390</v>
      </c>
      <c r="HB131" s="20">
        <v>0</v>
      </c>
      <c r="HC131" s="20" t="s">
        <v>373</v>
      </c>
      <c r="HD131" s="20" t="s">
        <v>373</v>
      </c>
      <c r="HE131" s="20" t="b">
        <v>1</v>
      </c>
      <c r="HF131" s="20">
        <v>4000</v>
      </c>
      <c r="HG131" s="20" t="b">
        <v>0</v>
      </c>
      <c r="HH131" s="20">
        <v>0</v>
      </c>
      <c r="HI131" s="20">
        <v>0</v>
      </c>
      <c r="HJ131" s="20">
        <v>0</v>
      </c>
      <c r="HK131" s="20">
        <v>0</v>
      </c>
      <c r="HL131" s="20" t="b">
        <v>0</v>
      </c>
      <c r="HM131" s="20">
        <v>0</v>
      </c>
      <c r="HN131" s="20">
        <v>10001</v>
      </c>
      <c r="HO131" s="20" t="s">
        <v>374</v>
      </c>
      <c r="HP131" s="20" t="s">
        <v>363</v>
      </c>
      <c r="HQ131" s="20">
        <v>0</v>
      </c>
      <c r="HR131" s="20">
        <v>0</v>
      </c>
      <c r="HS131" s="20">
        <v>0</v>
      </c>
      <c r="HT131" s="20">
        <v>0</v>
      </c>
      <c r="HU131" s="20" t="b">
        <v>0</v>
      </c>
      <c r="HZ131"/>
    </row>
    <row r="132" ht="30" customHeight="1" spans="1:234">
      <c r="A132"/>
      <c r="B132" s="34">
        <f>10000000+INDEX(编号表!$B:$B,MATCH(D132,编号表!$A:$A,0))*10000+J132</f>
        <v>10130006</v>
      </c>
      <c r="C132" s="20" t="s">
        <v>421</v>
      </c>
      <c r="D132" s="20" t="s">
        <v>421</v>
      </c>
      <c r="E132" s="20" t="s">
        <v>350</v>
      </c>
      <c r="F132" s="39" t="s">
        <v>364</v>
      </c>
      <c r="G132" s="20" t="s">
        <v>352</v>
      </c>
      <c r="H132" s="20" t="b">
        <v>0</v>
      </c>
      <c r="I132" s="20" t="b">
        <v>0</v>
      </c>
      <c r="J132" s="20">
        <v>6</v>
      </c>
      <c r="K132" s="20" t="str">
        <f t="shared" si="7"/>
        <v>101300</v>
      </c>
      <c r="L132" s="20" t="s">
        <v>353</v>
      </c>
      <c r="M132" s="20">
        <v>10130005</v>
      </c>
      <c r="N132" s="20">
        <v>10130007</v>
      </c>
      <c r="O132" s="20" t="s">
        <v>422</v>
      </c>
      <c r="P132" s="20">
        <v>10202012</v>
      </c>
      <c r="Q132" s="20">
        <v>0</v>
      </c>
      <c r="R132" s="20">
        <v>3</v>
      </c>
      <c r="S132" s="20">
        <v>30</v>
      </c>
      <c r="T132" s="20">
        <v>10203154</v>
      </c>
      <c r="U132" s="20">
        <v>100</v>
      </c>
      <c r="V132" s="20" t="s">
        <v>370</v>
      </c>
      <c r="W132" s="20">
        <v>850</v>
      </c>
      <c r="X132" s="20">
        <v>0</v>
      </c>
      <c r="Y132" s="20" t="s">
        <v>371</v>
      </c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 t="s">
        <v>359</v>
      </c>
      <c r="BA132" s="20">
        <v>11600</v>
      </c>
      <c r="BB132" s="20" t="s">
        <v>378</v>
      </c>
      <c r="BC132" s="20" t="s">
        <v>357</v>
      </c>
      <c r="BD132" s="20">
        <v>10000</v>
      </c>
      <c r="BE132" s="20">
        <v>0</v>
      </c>
      <c r="BF132" s="20" t="s">
        <v>361</v>
      </c>
      <c r="BG132" s="20">
        <v>0</v>
      </c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  <c r="CF132" s="20"/>
      <c r="CG132" s="20">
        <v>30033</v>
      </c>
      <c r="CH132" s="20" t="s">
        <v>379</v>
      </c>
      <c r="CI132" s="20">
        <v>1100</v>
      </c>
      <c r="CJ132" s="20">
        <v>80</v>
      </c>
      <c r="CK132" s="20" t="s">
        <v>380</v>
      </c>
      <c r="CL132" s="20">
        <v>1</v>
      </c>
      <c r="CM132" s="20">
        <v>0</v>
      </c>
      <c r="CN132" s="20">
        <v>1</v>
      </c>
      <c r="CO132" s="20">
        <v>900</v>
      </c>
      <c r="CP132" s="20">
        <v>70</v>
      </c>
      <c r="CQ132" s="20">
        <v>0</v>
      </c>
      <c r="CR132" s="20">
        <v>0</v>
      </c>
      <c r="CS132" s="20">
        <v>10130105</v>
      </c>
      <c r="CT132" s="20">
        <v>0</v>
      </c>
      <c r="CU132" s="20">
        <v>0</v>
      </c>
      <c r="CV132" s="20">
        <v>0</v>
      </c>
      <c r="CW132" s="20" t="s">
        <v>358</v>
      </c>
      <c r="CX132" s="20"/>
      <c r="DA132" s="20"/>
      <c r="DB132" s="20"/>
      <c r="DC132" s="20"/>
      <c r="DD132" s="20"/>
      <c r="DE132" s="20"/>
      <c r="DF132" s="20"/>
      <c r="DG132" s="20"/>
      <c r="DH132" s="20"/>
      <c r="DI132" s="20"/>
      <c r="DJ132" s="20"/>
      <c r="DK132" s="20"/>
      <c r="DL132" s="20"/>
      <c r="DM132" s="20"/>
      <c r="DN132" s="20"/>
      <c r="DO132" s="20"/>
      <c r="DP132" s="20"/>
      <c r="DQ132" s="20"/>
      <c r="DR132" s="20"/>
      <c r="DS132" s="20"/>
      <c r="DT132" s="20"/>
      <c r="DU132" s="20"/>
      <c r="DV132" s="20"/>
      <c r="DW132" s="20"/>
      <c r="DX132" s="20"/>
      <c r="DY132" s="20"/>
      <c r="DZ132" s="20"/>
      <c r="EA132" s="20"/>
      <c r="EB132" s="20"/>
      <c r="EC132" s="20"/>
      <c r="ED132" s="20"/>
      <c r="EE132" s="20"/>
      <c r="EF132" s="20"/>
      <c r="EG132" s="20"/>
      <c r="EH132" s="20"/>
      <c r="EI132" s="20"/>
      <c r="EJ132" s="20"/>
      <c r="EK132" s="20"/>
      <c r="EL132" s="20"/>
      <c r="EM132" s="20"/>
      <c r="EN132" s="20"/>
      <c r="EO132" s="20"/>
      <c r="EP132" s="20"/>
      <c r="EQ132" s="20"/>
      <c r="ER132" s="20"/>
      <c r="ES132" s="20"/>
      <c r="ET132" s="20"/>
      <c r="EU132" s="20"/>
      <c r="EV132" s="20"/>
      <c r="EW132" s="20"/>
      <c r="EX132"/>
      <c r="EY132"/>
      <c r="EZ132" s="20"/>
      <c r="FA132" s="20"/>
      <c r="FB132" s="20"/>
      <c r="FC132" s="20"/>
      <c r="FD132" s="20"/>
      <c r="FE132" s="20"/>
      <c r="FF132" s="20"/>
      <c r="FG132" s="20"/>
      <c r="FH132" s="20"/>
      <c r="FI132" s="20"/>
      <c r="FJ132" s="20"/>
      <c r="FK132" s="20"/>
      <c r="FL132" s="20"/>
      <c r="FM132" s="20"/>
      <c r="FN132" s="20"/>
      <c r="FO132" s="20"/>
      <c r="FP132" s="20"/>
      <c r="FQ132" s="20"/>
      <c r="FR132" s="20"/>
      <c r="FS132" s="20"/>
      <c r="FT132" s="20"/>
      <c r="FU132" s="20"/>
      <c r="FV132" s="20"/>
      <c r="FW132" s="20"/>
      <c r="FX132" s="20"/>
      <c r="FY132" s="20"/>
      <c r="FZ132" s="20"/>
      <c r="GA132" s="20"/>
      <c r="GB132" s="20"/>
      <c r="GC132" s="20"/>
      <c r="GD132" s="20"/>
      <c r="GE132" s="20"/>
      <c r="GF132" s="20"/>
      <c r="GG132" s="20"/>
      <c r="GH132" s="20"/>
      <c r="GI132" s="20"/>
      <c r="GJ132" s="20"/>
      <c r="GK132" s="20"/>
      <c r="GL132" s="20"/>
      <c r="GM132" s="20"/>
      <c r="GN132" s="20"/>
      <c r="GO132" s="20"/>
      <c r="GP132" s="20"/>
      <c r="GQ132" s="20"/>
      <c r="GR132" s="20"/>
      <c r="GS132" s="20"/>
      <c r="GT132" s="20"/>
      <c r="GU132" s="20"/>
      <c r="GV132" s="20"/>
      <c r="GW132"/>
      <c r="GX132"/>
      <c r="GY132" s="20">
        <v>200</v>
      </c>
      <c r="GZ132" s="20">
        <v>400</v>
      </c>
      <c r="HA132" s="20" t="s">
        <v>390</v>
      </c>
      <c r="HB132" s="20">
        <v>0</v>
      </c>
      <c r="HC132" s="20" t="s">
        <v>373</v>
      </c>
      <c r="HD132" s="20" t="s">
        <v>373</v>
      </c>
      <c r="HE132" s="20" t="b">
        <v>1</v>
      </c>
      <c r="HF132" s="20">
        <v>4000</v>
      </c>
      <c r="HG132" s="20" t="b">
        <v>0</v>
      </c>
      <c r="HH132" s="20">
        <v>0</v>
      </c>
      <c r="HI132" s="20">
        <v>0</v>
      </c>
      <c r="HJ132" s="20">
        <v>0</v>
      </c>
      <c r="HK132" s="20">
        <v>0</v>
      </c>
      <c r="HL132" s="20" t="b">
        <v>0</v>
      </c>
      <c r="HM132" s="20">
        <v>0</v>
      </c>
      <c r="HN132" s="20">
        <v>10001</v>
      </c>
      <c r="HO132" s="20" t="s">
        <v>374</v>
      </c>
      <c r="HP132" s="20" t="s">
        <v>363</v>
      </c>
      <c r="HQ132" s="20">
        <v>0</v>
      </c>
      <c r="HR132" s="20">
        <v>0</v>
      </c>
      <c r="HS132" s="20">
        <v>0</v>
      </c>
      <c r="HT132" s="20">
        <v>0</v>
      </c>
      <c r="HU132" s="20" t="b">
        <v>0</v>
      </c>
      <c r="HZ132"/>
    </row>
    <row r="133" ht="30" customHeight="1" spans="1:234">
      <c r="A133"/>
      <c r="B133" s="34">
        <f>10000000+INDEX(编号表!$B:$B,MATCH(D133,编号表!$A:$A,0))*10000+J133</f>
        <v>10130007</v>
      </c>
      <c r="C133" s="20" t="s">
        <v>421</v>
      </c>
      <c r="D133" s="20" t="s">
        <v>421</v>
      </c>
      <c r="E133" s="20" t="s">
        <v>350</v>
      </c>
      <c r="F133" s="39" t="s">
        <v>364</v>
      </c>
      <c r="G133" s="20" t="s">
        <v>352</v>
      </c>
      <c r="H133" s="20" t="b">
        <v>0</v>
      </c>
      <c r="I133" s="20" t="b">
        <v>0</v>
      </c>
      <c r="J133" s="20">
        <v>7</v>
      </c>
      <c r="K133" s="20" t="str">
        <f t="shared" si="7"/>
        <v>101300</v>
      </c>
      <c r="L133" s="20" t="s">
        <v>353</v>
      </c>
      <c r="M133" s="20">
        <v>10130006</v>
      </c>
      <c r="N133" s="20">
        <v>10130008</v>
      </c>
      <c r="O133" s="20" t="s">
        <v>422</v>
      </c>
      <c r="P133" s="20">
        <v>10202012</v>
      </c>
      <c r="Q133" s="20">
        <v>0</v>
      </c>
      <c r="R133" s="20">
        <v>3</v>
      </c>
      <c r="S133" s="20">
        <v>35</v>
      </c>
      <c r="T133" s="20">
        <v>10203155</v>
      </c>
      <c r="U133" s="20">
        <v>100</v>
      </c>
      <c r="V133" s="20" t="s">
        <v>370</v>
      </c>
      <c r="W133" s="20">
        <v>850</v>
      </c>
      <c r="X133" s="20">
        <v>0</v>
      </c>
      <c r="Y133" s="20" t="s">
        <v>371</v>
      </c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 t="s">
        <v>359</v>
      </c>
      <c r="BA133" s="20">
        <v>11700</v>
      </c>
      <c r="BB133" s="20" t="s">
        <v>378</v>
      </c>
      <c r="BC133" s="20" t="s">
        <v>357</v>
      </c>
      <c r="BD133" s="20">
        <v>10000</v>
      </c>
      <c r="BE133" s="20">
        <v>0</v>
      </c>
      <c r="BF133" s="20" t="s">
        <v>361</v>
      </c>
      <c r="BG133" s="20">
        <v>0</v>
      </c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  <c r="CF133" s="20"/>
      <c r="CG133" s="20">
        <v>30033</v>
      </c>
      <c r="CH133" s="20" t="s">
        <v>379</v>
      </c>
      <c r="CI133" s="20">
        <v>1100</v>
      </c>
      <c r="CJ133" s="20">
        <v>80</v>
      </c>
      <c r="CK133" s="20" t="s">
        <v>380</v>
      </c>
      <c r="CL133" s="20">
        <v>1</v>
      </c>
      <c r="CM133" s="20">
        <v>0</v>
      </c>
      <c r="CN133" s="20">
        <v>1</v>
      </c>
      <c r="CO133" s="20">
        <v>900</v>
      </c>
      <c r="CP133" s="20">
        <v>70</v>
      </c>
      <c r="CQ133" s="20">
        <v>0</v>
      </c>
      <c r="CR133" s="20">
        <v>0</v>
      </c>
      <c r="CS133" s="20">
        <v>10130106</v>
      </c>
      <c r="CT133" s="20">
        <v>0</v>
      </c>
      <c r="CU133" s="20">
        <v>0</v>
      </c>
      <c r="CV133" s="20">
        <v>0</v>
      </c>
      <c r="CW133" s="20" t="s">
        <v>358</v>
      </c>
      <c r="CX133" s="20"/>
      <c r="DA133" s="20"/>
      <c r="DB133" s="20"/>
      <c r="DC133" s="20"/>
      <c r="DD133" s="20"/>
      <c r="DE133" s="20"/>
      <c r="DF133" s="20"/>
      <c r="DG133" s="20"/>
      <c r="DH133" s="20"/>
      <c r="DI133" s="20"/>
      <c r="DJ133" s="20"/>
      <c r="DK133" s="20"/>
      <c r="DL133" s="20"/>
      <c r="DM133" s="20"/>
      <c r="DN133" s="20"/>
      <c r="DO133" s="20"/>
      <c r="DP133" s="20"/>
      <c r="DQ133" s="20"/>
      <c r="DR133" s="20"/>
      <c r="DS133" s="20"/>
      <c r="DT133" s="20"/>
      <c r="DU133" s="20"/>
      <c r="DV133" s="20"/>
      <c r="DW133" s="20"/>
      <c r="DX133" s="20"/>
      <c r="DY133" s="20"/>
      <c r="DZ133" s="20"/>
      <c r="EA133" s="20"/>
      <c r="EB133" s="20"/>
      <c r="EC133" s="20"/>
      <c r="ED133" s="20"/>
      <c r="EE133" s="20"/>
      <c r="EF133" s="20"/>
      <c r="EG133" s="20"/>
      <c r="EH133" s="20"/>
      <c r="EI133" s="20"/>
      <c r="EJ133" s="20"/>
      <c r="EK133" s="20"/>
      <c r="EL133" s="20"/>
      <c r="EM133" s="20"/>
      <c r="EN133" s="20"/>
      <c r="EO133" s="20"/>
      <c r="EP133" s="20"/>
      <c r="EQ133" s="20"/>
      <c r="ER133" s="20"/>
      <c r="ES133" s="20"/>
      <c r="ET133" s="20"/>
      <c r="EU133" s="20"/>
      <c r="EV133" s="20"/>
      <c r="EW133" s="20"/>
      <c r="EX133"/>
      <c r="EY133"/>
      <c r="EZ133" s="20"/>
      <c r="FA133" s="20"/>
      <c r="FB133" s="20"/>
      <c r="FC133" s="20"/>
      <c r="FD133" s="20"/>
      <c r="FE133" s="20"/>
      <c r="FF133" s="20"/>
      <c r="FG133" s="20"/>
      <c r="FH133" s="20"/>
      <c r="FI133" s="20"/>
      <c r="FJ133" s="20"/>
      <c r="FK133" s="20"/>
      <c r="FL133" s="20"/>
      <c r="FM133" s="20"/>
      <c r="FN133" s="20"/>
      <c r="FO133" s="20"/>
      <c r="FP133" s="20"/>
      <c r="FQ133" s="20"/>
      <c r="FR133" s="20"/>
      <c r="FS133" s="20"/>
      <c r="FT133" s="20"/>
      <c r="FU133" s="20"/>
      <c r="FV133" s="20"/>
      <c r="FW133" s="20"/>
      <c r="FX133" s="20"/>
      <c r="FY133" s="20"/>
      <c r="FZ133" s="20"/>
      <c r="GA133" s="20"/>
      <c r="GB133" s="20"/>
      <c r="GC133" s="20"/>
      <c r="GD133" s="20"/>
      <c r="GE133" s="20"/>
      <c r="GF133" s="20"/>
      <c r="GG133" s="20"/>
      <c r="GH133" s="20"/>
      <c r="GI133" s="20"/>
      <c r="GJ133" s="20"/>
      <c r="GK133" s="20"/>
      <c r="GL133" s="20"/>
      <c r="GM133" s="20"/>
      <c r="GN133" s="20"/>
      <c r="GO133" s="20"/>
      <c r="GP133" s="20"/>
      <c r="GQ133" s="20"/>
      <c r="GR133" s="20"/>
      <c r="GS133" s="20"/>
      <c r="GT133" s="20"/>
      <c r="GU133" s="20"/>
      <c r="GV133" s="20"/>
      <c r="GW133"/>
      <c r="GX133"/>
      <c r="GY133" s="20">
        <v>200</v>
      </c>
      <c r="GZ133" s="20">
        <v>400</v>
      </c>
      <c r="HA133" s="20" t="s">
        <v>390</v>
      </c>
      <c r="HB133" s="20">
        <v>0</v>
      </c>
      <c r="HC133" s="20" t="s">
        <v>373</v>
      </c>
      <c r="HD133" s="20" t="s">
        <v>373</v>
      </c>
      <c r="HE133" s="20" t="b">
        <v>1</v>
      </c>
      <c r="HF133" s="20">
        <v>4000</v>
      </c>
      <c r="HG133" s="20" t="b">
        <v>0</v>
      </c>
      <c r="HH133" s="20">
        <v>0</v>
      </c>
      <c r="HI133" s="20">
        <v>0</v>
      </c>
      <c r="HJ133" s="20">
        <v>0</v>
      </c>
      <c r="HK133" s="20">
        <v>0</v>
      </c>
      <c r="HL133" s="20" t="b">
        <v>0</v>
      </c>
      <c r="HM133" s="20">
        <v>0</v>
      </c>
      <c r="HN133" s="20">
        <v>10001</v>
      </c>
      <c r="HO133" s="20" t="s">
        <v>374</v>
      </c>
      <c r="HP133" s="20" t="s">
        <v>363</v>
      </c>
      <c r="HQ133" s="20">
        <v>0</v>
      </c>
      <c r="HR133" s="20">
        <v>0</v>
      </c>
      <c r="HS133" s="20">
        <v>0</v>
      </c>
      <c r="HT133" s="20">
        <v>0</v>
      </c>
      <c r="HU133" s="20" t="b">
        <v>0</v>
      </c>
      <c r="HZ133"/>
    </row>
    <row r="134" ht="30" customHeight="1" spans="1:234">
      <c r="A134"/>
      <c r="B134" s="34">
        <f>10000000+INDEX(编号表!$B:$B,MATCH(D134,编号表!$A:$A,0))*10000+J134</f>
        <v>10130008</v>
      </c>
      <c r="C134" s="20" t="s">
        <v>421</v>
      </c>
      <c r="D134" s="20" t="s">
        <v>421</v>
      </c>
      <c r="E134" s="20" t="s">
        <v>350</v>
      </c>
      <c r="F134" s="39" t="s">
        <v>364</v>
      </c>
      <c r="G134" s="20" t="s">
        <v>352</v>
      </c>
      <c r="H134" s="20" t="b">
        <v>0</v>
      </c>
      <c r="I134" s="20" t="b">
        <v>0</v>
      </c>
      <c r="J134" s="20">
        <v>8</v>
      </c>
      <c r="K134" s="20" t="str">
        <f t="shared" si="7"/>
        <v>101300</v>
      </c>
      <c r="L134" s="20" t="s">
        <v>353</v>
      </c>
      <c r="M134" s="20">
        <v>10130007</v>
      </c>
      <c r="N134" s="20">
        <v>10130009</v>
      </c>
      <c r="O134" s="20" t="s">
        <v>422</v>
      </c>
      <c r="P134" s="20">
        <v>10202012</v>
      </c>
      <c r="Q134" s="20">
        <v>0</v>
      </c>
      <c r="R134" s="20">
        <v>3</v>
      </c>
      <c r="S134" s="20">
        <v>35</v>
      </c>
      <c r="T134" s="20">
        <v>10203156</v>
      </c>
      <c r="U134" s="20">
        <v>100</v>
      </c>
      <c r="V134" s="20" t="s">
        <v>370</v>
      </c>
      <c r="W134" s="20">
        <v>850</v>
      </c>
      <c r="X134" s="20">
        <v>0</v>
      </c>
      <c r="Y134" s="20" t="s">
        <v>371</v>
      </c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 t="s">
        <v>359</v>
      </c>
      <c r="BA134" s="20">
        <v>11800</v>
      </c>
      <c r="BB134" s="20" t="s">
        <v>378</v>
      </c>
      <c r="BC134" s="20" t="s">
        <v>357</v>
      </c>
      <c r="BD134" s="20">
        <v>10000</v>
      </c>
      <c r="BE134" s="20">
        <v>0</v>
      </c>
      <c r="BF134" s="20" t="s">
        <v>361</v>
      </c>
      <c r="BG134" s="20">
        <v>0</v>
      </c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  <c r="CF134" s="20"/>
      <c r="CG134" s="20">
        <v>30033</v>
      </c>
      <c r="CH134" s="20" t="s">
        <v>379</v>
      </c>
      <c r="CI134" s="20">
        <v>1100</v>
      </c>
      <c r="CJ134" s="20">
        <v>80</v>
      </c>
      <c r="CK134" s="20" t="s">
        <v>380</v>
      </c>
      <c r="CL134" s="20">
        <v>1</v>
      </c>
      <c r="CM134" s="20">
        <v>0</v>
      </c>
      <c r="CN134" s="20">
        <v>1</v>
      </c>
      <c r="CO134" s="20">
        <v>900</v>
      </c>
      <c r="CP134" s="20">
        <v>70</v>
      </c>
      <c r="CQ134" s="20">
        <v>0</v>
      </c>
      <c r="CR134" s="20">
        <v>0</v>
      </c>
      <c r="CS134" s="20">
        <v>10130107</v>
      </c>
      <c r="CT134" s="20">
        <v>0</v>
      </c>
      <c r="CU134" s="20">
        <v>0</v>
      </c>
      <c r="CV134" s="20">
        <v>0</v>
      </c>
      <c r="CW134" s="20" t="s">
        <v>358</v>
      </c>
      <c r="CX134" s="20"/>
      <c r="DA134" s="20"/>
      <c r="DB134" s="20"/>
      <c r="DC134" s="20"/>
      <c r="DD134" s="20"/>
      <c r="DE134" s="20"/>
      <c r="DF134" s="20"/>
      <c r="DG134" s="20"/>
      <c r="DH134" s="20"/>
      <c r="DI134" s="20"/>
      <c r="DJ134" s="20"/>
      <c r="DK134" s="20"/>
      <c r="DL134" s="20"/>
      <c r="DM134" s="20"/>
      <c r="DN134" s="20"/>
      <c r="DO134" s="20"/>
      <c r="DP134" s="20"/>
      <c r="DQ134" s="20"/>
      <c r="DR134" s="20"/>
      <c r="DS134" s="20"/>
      <c r="DT134" s="20"/>
      <c r="DU134" s="20"/>
      <c r="DV134" s="20"/>
      <c r="DW134" s="20"/>
      <c r="DX134" s="20"/>
      <c r="DY134" s="20"/>
      <c r="DZ134" s="20"/>
      <c r="EA134" s="20"/>
      <c r="EB134" s="20"/>
      <c r="EC134" s="20"/>
      <c r="ED134" s="20"/>
      <c r="EE134" s="20"/>
      <c r="EF134" s="20"/>
      <c r="EG134" s="20"/>
      <c r="EH134" s="20"/>
      <c r="EI134" s="20"/>
      <c r="EJ134" s="20"/>
      <c r="EK134" s="20"/>
      <c r="EL134" s="20"/>
      <c r="EM134" s="20"/>
      <c r="EN134" s="20"/>
      <c r="EO134" s="20"/>
      <c r="EP134" s="20"/>
      <c r="EQ134" s="20"/>
      <c r="ER134" s="20"/>
      <c r="ES134" s="20"/>
      <c r="ET134" s="20"/>
      <c r="EU134" s="20"/>
      <c r="EV134" s="20"/>
      <c r="EW134" s="20"/>
      <c r="EX134"/>
      <c r="EY134"/>
      <c r="EZ134" s="20"/>
      <c r="FA134" s="20"/>
      <c r="FB134" s="20"/>
      <c r="FC134" s="20"/>
      <c r="FD134" s="20"/>
      <c r="FE134" s="20"/>
      <c r="FF134" s="20"/>
      <c r="FG134" s="20"/>
      <c r="FH134" s="20"/>
      <c r="FI134" s="20"/>
      <c r="FJ134" s="20"/>
      <c r="FK134" s="20"/>
      <c r="FL134" s="20"/>
      <c r="FM134" s="20"/>
      <c r="FN134" s="20"/>
      <c r="FO134" s="20"/>
      <c r="FP134" s="20"/>
      <c r="FQ134" s="20"/>
      <c r="FR134" s="20"/>
      <c r="FS134" s="20"/>
      <c r="FT134" s="20"/>
      <c r="FU134" s="20"/>
      <c r="FV134" s="20"/>
      <c r="FW134" s="20"/>
      <c r="FX134" s="20"/>
      <c r="FY134" s="20"/>
      <c r="FZ134" s="20"/>
      <c r="GA134" s="20"/>
      <c r="GB134" s="20"/>
      <c r="GC134" s="20"/>
      <c r="GD134" s="20"/>
      <c r="GE134" s="20"/>
      <c r="GF134" s="20"/>
      <c r="GG134" s="20"/>
      <c r="GH134" s="20"/>
      <c r="GI134" s="20"/>
      <c r="GJ134" s="20"/>
      <c r="GK134" s="20"/>
      <c r="GL134" s="20"/>
      <c r="GM134" s="20"/>
      <c r="GN134" s="20"/>
      <c r="GO134" s="20"/>
      <c r="GP134" s="20"/>
      <c r="GQ134" s="20"/>
      <c r="GR134" s="20"/>
      <c r="GS134" s="20"/>
      <c r="GT134" s="20"/>
      <c r="GU134" s="20"/>
      <c r="GV134" s="20"/>
      <c r="GW134"/>
      <c r="GX134"/>
      <c r="GY134" s="20">
        <v>200</v>
      </c>
      <c r="GZ134" s="20">
        <v>400</v>
      </c>
      <c r="HA134" s="20" t="s">
        <v>390</v>
      </c>
      <c r="HB134" s="20">
        <v>0</v>
      </c>
      <c r="HC134" s="20" t="s">
        <v>373</v>
      </c>
      <c r="HD134" s="20" t="s">
        <v>373</v>
      </c>
      <c r="HE134" s="20" t="b">
        <v>1</v>
      </c>
      <c r="HF134" s="20">
        <v>4000</v>
      </c>
      <c r="HG134" s="20" t="b">
        <v>0</v>
      </c>
      <c r="HH134" s="20">
        <v>0</v>
      </c>
      <c r="HI134" s="20">
        <v>0</v>
      </c>
      <c r="HJ134" s="20">
        <v>0</v>
      </c>
      <c r="HK134" s="20">
        <v>0</v>
      </c>
      <c r="HL134" s="20" t="b">
        <v>0</v>
      </c>
      <c r="HM134" s="20">
        <v>0</v>
      </c>
      <c r="HN134" s="20">
        <v>10001</v>
      </c>
      <c r="HO134" s="20" t="s">
        <v>374</v>
      </c>
      <c r="HP134" s="20" t="s">
        <v>363</v>
      </c>
      <c r="HQ134" s="20">
        <v>0</v>
      </c>
      <c r="HR134" s="20">
        <v>0</v>
      </c>
      <c r="HS134" s="20">
        <v>0</v>
      </c>
      <c r="HT134" s="20">
        <v>0</v>
      </c>
      <c r="HU134" s="20" t="b">
        <v>0</v>
      </c>
      <c r="HZ134"/>
    </row>
    <row r="135" ht="30" customHeight="1" spans="1:234">
      <c r="A135"/>
      <c r="B135" s="34">
        <f>10000000+INDEX(编号表!$B:$B,MATCH(D135,编号表!$A:$A,0))*10000+J135</f>
        <v>10130009</v>
      </c>
      <c r="C135" s="20" t="s">
        <v>421</v>
      </c>
      <c r="D135" s="20" t="s">
        <v>421</v>
      </c>
      <c r="E135" s="20" t="s">
        <v>350</v>
      </c>
      <c r="F135" s="39" t="s">
        <v>364</v>
      </c>
      <c r="G135" s="20" t="s">
        <v>352</v>
      </c>
      <c r="H135" s="20" t="b">
        <v>0</v>
      </c>
      <c r="I135" s="20" t="b">
        <v>0</v>
      </c>
      <c r="J135" s="20">
        <v>9</v>
      </c>
      <c r="K135" s="20" t="str">
        <f t="shared" ref="K135:K198" si="8">LEFT(B135,6)</f>
        <v>101300</v>
      </c>
      <c r="L135" s="20" t="s">
        <v>353</v>
      </c>
      <c r="M135" s="20">
        <v>10130008</v>
      </c>
      <c r="N135" s="20">
        <v>10130010</v>
      </c>
      <c r="O135" s="20" t="s">
        <v>422</v>
      </c>
      <c r="P135" s="20">
        <v>10202012</v>
      </c>
      <c r="Q135" s="20">
        <v>0</v>
      </c>
      <c r="R135" s="20">
        <v>3</v>
      </c>
      <c r="S135" s="20">
        <v>40</v>
      </c>
      <c r="T135" s="20">
        <v>10204157</v>
      </c>
      <c r="U135" s="20">
        <v>100</v>
      </c>
      <c r="V135" s="20" t="s">
        <v>370</v>
      </c>
      <c r="W135" s="20">
        <v>850</v>
      </c>
      <c r="X135" s="20">
        <v>0</v>
      </c>
      <c r="Y135" s="20" t="s">
        <v>371</v>
      </c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 t="s">
        <v>359</v>
      </c>
      <c r="BA135" s="20">
        <v>11900</v>
      </c>
      <c r="BB135" s="20" t="s">
        <v>378</v>
      </c>
      <c r="BC135" s="20" t="s">
        <v>357</v>
      </c>
      <c r="BD135" s="20">
        <v>10000</v>
      </c>
      <c r="BE135" s="20">
        <v>0</v>
      </c>
      <c r="BF135" s="20" t="s">
        <v>361</v>
      </c>
      <c r="BG135" s="20">
        <v>0</v>
      </c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  <c r="CF135" s="20"/>
      <c r="CG135" s="20">
        <v>30033</v>
      </c>
      <c r="CH135" s="20" t="s">
        <v>379</v>
      </c>
      <c r="CI135" s="20">
        <v>1100</v>
      </c>
      <c r="CJ135" s="20">
        <v>80</v>
      </c>
      <c r="CK135" s="20" t="s">
        <v>380</v>
      </c>
      <c r="CL135" s="20">
        <v>1</v>
      </c>
      <c r="CM135" s="20">
        <v>0</v>
      </c>
      <c r="CN135" s="20">
        <v>1</v>
      </c>
      <c r="CO135" s="20">
        <v>900</v>
      </c>
      <c r="CP135" s="20">
        <v>70</v>
      </c>
      <c r="CQ135" s="20">
        <v>0</v>
      </c>
      <c r="CR135" s="20">
        <v>0</v>
      </c>
      <c r="CS135" s="20">
        <v>10130108</v>
      </c>
      <c r="CT135" s="20">
        <v>0</v>
      </c>
      <c r="CU135" s="20">
        <v>0</v>
      </c>
      <c r="CV135" s="20">
        <v>0</v>
      </c>
      <c r="CW135" s="20" t="s">
        <v>358</v>
      </c>
      <c r="CX135" s="20"/>
      <c r="DA135" s="20"/>
      <c r="DB135" s="20"/>
      <c r="DC135" s="20"/>
      <c r="DD135" s="20"/>
      <c r="DE135" s="20"/>
      <c r="DF135" s="20"/>
      <c r="DG135" s="20"/>
      <c r="DH135" s="20"/>
      <c r="DI135" s="20"/>
      <c r="DJ135" s="20"/>
      <c r="DK135" s="20"/>
      <c r="DL135" s="20"/>
      <c r="DM135" s="20"/>
      <c r="DN135" s="20"/>
      <c r="DO135" s="20"/>
      <c r="DP135" s="20"/>
      <c r="DQ135" s="20"/>
      <c r="DR135" s="20"/>
      <c r="DS135" s="20"/>
      <c r="DT135" s="20"/>
      <c r="DU135" s="20"/>
      <c r="DV135" s="20"/>
      <c r="DW135" s="20"/>
      <c r="DX135" s="20"/>
      <c r="DY135" s="20"/>
      <c r="DZ135" s="20"/>
      <c r="EA135" s="20"/>
      <c r="EB135" s="20"/>
      <c r="EC135" s="20"/>
      <c r="ED135" s="20"/>
      <c r="EE135" s="20"/>
      <c r="EF135" s="20"/>
      <c r="EG135" s="20"/>
      <c r="EH135" s="20"/>
      <c r="EI135" s="20"/>
      <c r="EJ135" s="20"/>
      <c r="EK135" s="20"/>
      <c r="EL135" s="20"/>
      <c r="EM135" s="20"/>
      <c r="EN135" s="20"/>
      <c r="EO135" s="20"/>
      <c r="EP135" s="20"/>
      <c r="EQ135" s="20"/>
      <c r="ER135" s="20"/>
      <c r="ES135" s="20"/>
      <c r="ET135" s="20"/>
      <c r="EU135" s="20"/>
      <c r="EV135" s="20"/>
      <c r="EW135" s="20"/>
      <c r="EX135"/>
      <c r="EY135"/>
      <c r="EZ135" s="20"/>
      <c r="FA135" s="20"/>
      <c r="FB135" s="20"/>
      <c r="FC135" s="20"/>
      <c r="FD135" s="20"/>
      <c r="FE135" s="20"/>
      <c r="FF135" s="20"/>
      <c r="FG135" s="20"/>
      <c r="FH135" s="20"/>
      <c r="FI135" s="20"/>
      <c r="FJ135" s="20"/>
      <c r="FK135" s="20"/>
      <c r="FL135" s="20"/>
      <c r="FM135" s="20"/>
      <c r="FN135" s="20"/>
      <c r="FO135" s="20"/>
      <c r="FP135" s="20"/>
      <c r="FQ135" s="20"/>
      <c r="FR135" s="20"/>
      <c r="FS135" s="20"/>
      <c r="FT135" s="20"/>
      <c r="FU135" s="20"/>
      <c r="FV135" s="20"/>
      <c r="FW135" s="20"/>
      <c r="FX135" s="20"/>
      <c r="FY135" s="20"/>
      <c r="FZ135" s="20"/>
      <c r="GA135" s="20"/>
      <c r="GB135" s="20"/>
      <c r="GC135" s="20"/>
      <c r="GD135" s="20"/>
      <c r="GE135" s="20"/>
      <c r="GF135" s="20"/>
      <c r="GG135" s="20"/>
      <c r="GH135" s="20"/>
      <c r="GI135" s="20"/>
      <c r="GJ135" s="20"/>
      <c r="GK135" s="20"/>
      <c r="GL135" s="20"/>
      <c r="GM135" s="20"/>
      <c r="GN135" s="20"/>
      <c r="GO135" s="20"/>
      <c r="GP135" s="20"/>
      <c r="GQ135" s="20"/>
      <c r="GR135" s="20"/>
      <c r="GS135" s="20"/>
      <c r="GT135" s="20"/>
      <c r="GU135" s="20"/>
      <c r="GV135" s="20"/>
      <c r="GW135"/>
      <c r="GX135"/>
      <c r="GY135" s="20">
        <v>200</v>
      </c>
      <c r="GZ135" s="20">
        <v>400</v>
      </c>
      <c r="HA135" s="20" t="s">
        <v>390</v>
      </c>
      <c r="HB135" s="20">
        <v>0</v>
      </c>
      <c r="HC135" s="20" t="s">
        <v>373</v>
      </c>
      <c r="HD135" s="20" t="s">
        <v>373</v>
      </c>
      <c r="HE135" s="20" t="b">
        <v>1</v>
      </c>
      <c r="HF135" s="20">
        <v>4000</v>
      </c>
      <c r="HG135" s="20" t="b">
        <v>0</v>
      </c>
      <c r="HH135" s="20">
        <v>0</v>
      </c>
      <c r="HI135" s="20">
        <v>0</v>
      </c>
      <c r="HJ135" s="20">
        <v>0</v>
      </c>
      <c r="HK135" s="20">
        <v>0</v>
      </c>
      <c r="HL135" s="20" t="b">
        <v>0</v>
      </c>
      <c r="HM135" s="20">
        <v>0</v>
      </c>
      <c r="HN135" s="20">
        <v>10001</v>
      </c>
      <c r="HO135" s="20" t="s">
        <v>374</v>
      </c>
      <c r="HP135" s="20" t="s">
        <v>363</v>
      </c>
      <c r="HQ135" s="20">
        <v>0</v>
      </c>
      <c r="HR135" s="20">
        <v>0</v>
      </c>
      <c r="HS135" s="20">
        <v>0</v>
      </c>
      <c r="HT135" s="20">
        <v>0</v>
      </c>
      <c r="HU135" s="20" t="b">
        <v>0</v>
      </c>
      <c r="HZ135"/>
    </row>
    <row r="136" ht="30" customHeight="1" spans="1:234">
      <c r="A136"/>
      <c r="B136" s="34">
        <f>10000000+INDEX(编号表!$B:$B,MATCH(D136,编号表!$A:$A,0))*10000+J136</f>
        <v>10130010</v>
      </c>
      <c r="C136" s="20" t="s">
        <v>421</v>
      </c>
      <c r="D136" s="20" t="s">
        <v>421</v>
      </c>
      <c r="E136" s="20" t="s">
        <v>350</v>
      </c>
      <c r="F136" s="39" t="s">
        <v>365</v>
      </c>
      <c r="G136" s="20" t="s">
        <v>352</v>
      </c>
      <c r="H136" s="20" t="b">
        <v>0</v>
      </c>
      <c r="I136" s="20" t="b">
        <v>0</v>
      </c>
      <c r="J136" s="20">
        <v>10</v>
      </c>
      <c r="K136" s="20" t="str">
        <f t="shared" si="8"/>
        <v>101300</v>
      </c>
      <c r="L136" s="20" t="s">
        <v>353</v>
      </c>
      <c r="M136" s="20">
        <v>10130009</v>
      </c>
      <c r="N136" s="20">
        <v>0</v>
      </c>
      <c r="O136" s="20" t="s">
        <v>422</v>
      </c>
      <c r="P136" s="20">
        <v>10202012</v>
      </c>
      <c r="Q136" s="20">
        <v>0</v>
      </c>
      <c r="R136" s="20">
        <v>3</v>
      </c>
      <c r="S136" s="20">
        <v>40</v>
      </c>
      <c r="T136" s="20">
        <v>0</v>
      </c>
      <c r="U136" s="20">
        <v>0</v>
      </c>
      <c r="V136" s="20" t="s">
        <v>370</v>
      </c>
      <c r="W136" s="20">
        <v>850</v>
      </c>
      <c r="X136" s="20">
        <v>0</v>
      </c>
      <c r="Y136" s="20" t="s">
        <v>371</v>
      </c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 t="s">
        <v>359</v>
      </c>
      <c r="BA136" s="20">
        <v>12000</v>
      </c>
      <c r="BB136" s="20" t="s">
        <v>378</v>
      </c>
      <c r="BC136" s="20" t="s">
        <v>357</v>
      </c>
      <c r="BD136" s="20">
        <v>10000</v>
      </c>
      <c r="BE136" s="20">
        <v>0</v>
      </c>
      <c r="BF136" s="20" t="s">
        <v>361</v>
      </c>
      <c r="BG136" s="20">
        <v>0</v>
      </c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  <c r="CE136" s="20"/>
      <c r="CF136" s="20"/>
      <c r="CG136" s="20">
        <v>30033</v>
      </c>
      <c r="CH136" s="20" t="s">
        <v>379</v>
      </c>
      <c r="CI136" s="20">
        <v>1100</v>
      </c>
      <c r="CJ136" s="20">
        <v>80</v>
      </c>
      <c r="CK136" s="20" t="s">
        <v>380</v>
      </c>
      <c r="CL136" s="20">
        <v>1</v>
      </c>
      <c r="CM136" s="20">
        <v>0</v>
      </c>
      <c r="CN136" s="20">
        <v>1</v>
      </c>
      <c r="CO136" s="20">
        <v>900</v>
      </c>
      <c r="CP136" s="20">
        <v>70</v>
      </c>
      <c r="CQ136" s="20">
        <v>0</v>
      </c>
      <c r="CR136" s="20">
        <v>0</v>
      </c>
      <c r="CS136" s="20">
        <v>10130109</v>
      </c>
      <c r="CT136" s="20">
        <v>0</v>
      </c>
      <c r="CU136" s="20">
        <v>0</v>
      </c>
      <c r="CV136" s="20">
        <v>0</v>
      </c>
      <c r="CW136" s="20" t="s">
        <v>358</v>
      </c>
      <c r="CX136" s="20"/>
      <c r="DA136" s="20"/>
      <c r="DB136" s="20"/>
      <c r="DC136" s="20"/>
      <c r="DD136" s="20"/>
      <c r="DE136" s="20"/>
      <c r="DF136" s="20"/>
      <c r="DG136" s="20"/>
      <c r="DH136" s="20"/>
      <c r="DI136" s="20"/>
      <c r="DJ136" s="20"/>
      <c r="DK136" s="20"/>
      <c r="DL136" s="20"/>
      <c r="DM136" s="20"/>
      <c r="DN136" s="20"/>
      <c r="DO136" s="20"/>
      <c r="DP136" s="20"/>
      <c r="DQ136" s="20"/>
      <c r="DR136" s="20"/>
      <c r="DS136" s="20"/>
      <c r="DT136" s="20"/>
      <c r="DU136" s="20"/>
      <c r="DV136" s="20"/>
      <c r="DW136" s="20"/>
      <c r="DX136" s="20"/>
      <c r="DY136" s="20"/>
      <c r="DZ136" s="20"/>
      <c r="EA136" s="20"/>
      <c r="EB136" s="20"/>
      <c r="EC136" s="20"/>
      <c r="ED136" s="20"/>
      <c r="EE136" s="20"/>
      <c r="EF136" s="20"/>
      <c r="EG136" s="20"/>
      <c r="EH136" s="20"/>
      <c r="EI136" s="20"/>
      <c r="EJ136" s="20"/>
      <c r="EK136" s="20"/>
      <c r="EL136" s="20"/>
      <c r="EM136" s="20"/>
      <c r="EN136" s="20"/>
      <c r="EO136" s="20"/>
      <c r="EP136" s="20"/>
      <c r="EQ136" s="20"/>
      <c r="ER136" s="20"/>
      <c r="ES136" s="20"/>
      <c r="ET136" s="20"/>
      <c r="EU136" s="20"/>
      <c r="EV136" s="20"/>
      <c r="EW136" s="20"/>
      <c r="EX136"/>
      <c r="EY136"/>
      <c r="EZ136" s="20"/>
      <c r="FA136" s="20"/>
      <c r="FB136" s="20"/>
      <c r="FC136" s="20"/>
      <c r="FD136" s="20"/>
      <c r="FE136" s="20"/>
      <c r="FF136" s="20"/>
      <c r="FG136" s="20"/>
      <c r="FH136" s="20"/>
      <c r="FI136" s="20"/>
      <c r="FJ136" s="20"/>
      <c r="FK136" s="20"/>
      <c r="FL136" s="20"/>
      <c r="FM136" s="20"/>
      <c r="FN136" s="20"/>
      <c r="FO136" s="20"/>
      <c r="FP136" s="20"/>
      <c r="FQ136" s="20"/>
      <c r="FR136" s="20"/>
      <c r="FS136" s="20"/>
      <c r="FT136" s="20"/>
      <c r="FU136" s="20"/>
      <c r="FV136" s="20"/>
      <c r="FW136" s="20"/>
      <c r="FX136" s="20"/>
      <c r="FY136" s="20"/>
      <c r="FZ136" s="20"/>
      <c r="GA136" s="20"/>
      <c r="GB136" s="20"/>
      <c r="GC136" s="20"/>
      <c r="GD136" s="20"/>
      <c r="GE136" s="20"/>
      <c r="GF136" s="20"/>
      <c r="GG136" s="20"/>
      <c r="GH136" s="20"/>
      <c r="GI136" s="20"/>
      <c r="GJ136" s="20"/>
      <c r="GK136" s="20"/>
      <c r="GL136" s="20"/>
      <c r="GM136" s="20"/>
      <c r="GN136" s="20"/>
      <c r="GO136" s="20"/>
      <c r="GP136" s="20"/>
      <c r="GQ136" s="20"/>
      <c r="GR136" s="20"/>
      <c r="GS136" s="20"/>
      <c r="GT136" s="20"/>
      <c r="GU136" s="20"/>
      <c r="GV136" s="20"/>
      <c r="GW136"/>
      <c r="GX136"/>
      <c r="GY136" s="20">
        <v>200</v>
      </c>
      <c r="GZ136" s="20">
        <v>400</v>
      </c>
      <c r="HA136" s="20" t="s">
        <v>390</v>
      </c>
      <c r="HB136" s="20">
        <v>0</v>
      </c>
      <c r="HC136" s="20" t="s">
        <v>373</v>
      </c>
      <c r="HD136" s="20" t="s">
        <v>373</v>
      </c>
      <c r="HE136" s="20" t="b">
        <v>1</v>
      </c>
      <c r="HF136" s="20">
        <v>4000</v>
      </c>
      <c r="HG136" s="20" t="b">
        <v>0</v>
      </c>
      <c r="HH136" s="20">
        <v>0</v>
      </c>
      <c r="HI136" s="20">
        <v>0</v>
      </c>
      <c r="HJ136" s="20">
        <v>0</v>
      </c>
      <c r="HK136" s="20">
        <v>0</v>
      </c>
      <c r="HL136" s="20" t="b">
        <v>0</v>
      </c>
      <c r="HM136" s="20">
        <v>0</v>
      </c>
      <c r="HN136" s="20">
        <v>10001</v>
      </c>
      <c r="HO136" s="20" t="s">
        <v>374</v>
      </c>
      <c r="HP136" s="20" t="s">
        <v>363</v>
      </c>
      <c r="HQ136" s="20">
        <v>0</v>
      </c>
      <c r="HR136" s="20">
        <v>0</v>
      </c>
      <c r="HS136" s="20">
        <v>0</v>
      </c>
      <c r="HT136" s="20">
        <v>0</v>
      </c>
      <c r="HU136" s="20" t="b">
        <v>0</v>
      </c>
      <c r="HZ136"/>
    </row>
    <row r="137" ht="30" customHeight="1" spans="1:234">
      <c r="A137"/>
      <c r="B137" s="34">
        <f>10000000+INDEX(编号表!$B:$B,MATCH(D137,编号表!$A:$A,0))*10000+J137</f>
        <v>10140001</v>
      </c>
      <c r="C137" s="20" t="s">
        <v>423</v>
      </c>
      <c r="D137" s="20" t="s">
        <v>423</v>
      </c>
      <c r="E137" s="20" t="s">
        <v>350</v>
      </c>
      <c r="F137" s="39" t="s">
        <v>364</v>
      </c>
      <c r="G137" s="20" t="s">
        <v>352</v>
      </c>
      <c r="H137" s="20" t="b">
        <v>0</v>
      </c>
      <c r="I137" s="20" t="b">
        <v>0</v>
      </c>
      <c r="J137" s="20">
        <v>1</v>
      </c>
      <c r="K137" s="20" t="str">
        <f t="shared" si="8"/>
        <v>101400</v>
      </c>
      <c r="L137" s="20" t="s">
        <v>353</v>
      </c>
      <c r="M137" s="20">
        <v>0</v>
      </c>
      <c r="N137" s="20">
        <v>10140002</v>
      </c>
      <c r="O137" s="20" t="s">
        <v>424</v>
      </c>
      <c r="P137" s="20">
        <v>10202013</v>
      </c>
      <c r="Q137" s="20">
        <v>0</v>
      </c>
      <c r="R137" s="20">
        <v>0</v>
      </c>
      <c r="S137" s="20">
        <v>1</v>
      </c>
      <c r="T137" s="20">
        <v>0</v>
      </c>
      <c r="U137" s="20">
        <v>100</v>
      </c>
      <c r="V137" s="20" t="s">
        <v>370</v>
      </c>
      <c r="W137" s="20">
        <v>900</v>
      </c>
      <c r="X137" s="20">
        <v>0</v>
      </c>
      <c r="Y137" s="20" t="s">
        <v>371</v>
      </c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 t="s">
        <v>359</v>
      </c>
      <c r="BA137" s="20">
        <v>10000</v>
      </c>
      <c r="BB137" s="20" t="s">
        <v>378</v>
      </c>
      <c r="BC137" s="20" t="s">
        <v>357</v>
      </c>
      <c r="BD137" s="20">
        <v>10000</v>
      </c>
      <c r="BE137" s="20">
        <v>0</v>
      </c>
      <c r="BF137" s="20" t="s">
        <v>361</v>
      </c>
      <c r="BG137" s="20">
        <v>0</v>
      </c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  <c r="CE137" s="20"/>
      <c r="CF137" s="20"/>
      <c r="CG137" s="20">
        <v>30032</v>
      </c>
      <c r="CH137" s="20" t="s">
        <v>379</v>
      </c>
      <c r="CI137" s="20">
        <v>950</v>
      </c>
      <c r="CJ137" s="20">
        <v>80</v>
      </c>
      <c r="CK137" s="20" t="s">
        <v>380</v>
      </c>
      <c r="CL137" s="20">
        <v>16</v>
      </c>
      <c r="CM137" s="20">
        <v>100</v>
      </c>
      <c r="CN137" s="20">
        <v>1</v>
      </c>
      <c r="CO137" s="20">
        <v>950</v>
      </c>
      <c r="CP137" s="20">
        <v>65</v>
      </c>
      <c r="CQ137" s="20">
        <v>0</v>
      </c>
      <c r="CR137" s="20">
        <v>0</v>
      </c>
      <c r="CS137" s="20">
        <v>10140100</v>
      </c>
      <c r="CT137" s="20">
        <v>0</v>
      </c>
      <c r="CU137" s="20">
        <v>0</v>
      </c>
      <c r="CV137" s="20">
        <v>0</v>
      </c>
      <c r="CW137" s="20" t="s">
        <v>358</v>
      </c>
      <c r="CX137" s="20"/>
      <c r="DA137" s="20"/>
      <c r="DB137" s="20"/>
      <c r="DC137" s="20"/>
      <c r="DD137" s="20"/>
      <c r="DE137" s="20"/>
      <c r="DF137" s="20"/>
      <c r="DG137" s="20"/>
      <c r="DH137" s="20"/>
      <c r="DI137" s="20"/>
      <c r="DJ137" s="20"/>
      <c r="DK137" s="20"/>
      <c r="DL137" s="20"/>
      <c r="DM137" s="20"/>
      <c r="DN137" s="20"/>
      <c r="DO137" s="20"/>
      <c r="DP137" s="20"/>
      <c r="DQ137" s="20"/>
      <c r="DR137" s="20"/>
      <c r="DS137" s="20"/>
      <c r="DT137" s="20"/>
      <c r="DU137" s="20"/>
      <c r="DV137" s="20"/>
      <c r="DW137" s="20"/>
      <c r="DX137" s="20"/>
      <c r="DY137" s="20"/>
      <c r="DZ137" s="20"/>
      <c r="EA137" s="20"/>
      <c r="EB137" s="20"/>
      <c r="EC137" s="20"/>
      <c r="ED137" s="20"/>
      <c r="EE137" s="20"/>
      <c r="EF137" s="20"/>
      <c r="EG137" s="20"/>
      <c r="EH137" s="20"/>
      <c r="EI137" s="20"/>
      <c r="EJ137" s="20"/>
      <c r="EK137" s="20"/>
      <c r="EL137" s="20"/>
      <c r="EM137" s="20"/>
      <c r="EN137" s="20"/>
      <c r="EO137" s="20"/>
      <c r="EP137" s="20"/>
      <c r="EQ137" s="20"/>
      <c r="ER137" s="20"/>
      <c r="ES137" s="20"/>
      <c r="ET137" s="20"/>
      <c r="EU137" s="20"/>
      <c r="EV137" s="20"/>
      <c r="EW137" s="20"/>
      <c r="EX137"/>
      <c r="EY137"/>
      <c r="EZ137" s="20"/>
      <c r="FA137" s="20"/>
      <c r="FB137" s="20"/>
      <c r="FC137" s="20"/>
      <c r="FD137" s="20"/>
      <c r="FE137" s="20"/>
      <c r="FF137" s="20"/>
      <c r="FG137" s="20"/>
      <c r="FH137" s="20"/>
      <c r="FI137" s="20"/>
      <c r="FJ137" s="20"/>
      <c r="FK137" s="20"/>
      <c r="FL137" s="20"/>
      <c r="FM137" s="20"/>
      <c r="FN137" s="20"/>
      <c r="FO137" s="20"/>
      <c r="FP137" s="20"/>
      <c r="FQ137" s="20"/>
      <c r="FR137" s="20"/>
      <c r="FS137" s="20"/>
      <c r="FT137" s="20"/>
      <c r="FU137" s="20"/>
      <c r="FV137" s="20"/>
      <c r="FW137" s="20"/>
      <c r="FX137" s="20"/>
      <c r="FY137" s="20"/>
      <c r="FZ137" s="20"/>
      <c r="GA137" s="20"/>
      <c r="GB137" s="20"/>
      <c r="GC137" s="20"/>
      <c r="GD137" s="20"/>
      <c r="GE137" s="20"/>
      <c r="GF137" s="20"/>
      <c r="GG137" s="20"/>
      <c r="GH137" s="20"/>
      <c r="GI137" s="20"/>
      <c r="GJ137" s="20"/>
      <c r="GK137" s="20"/>
      <c r="GL137" s="20"/>
      <c r="GM137" s="20"/>
      <c r="GN137" s="20"/>
      <c r="GO137" s="20"/>
      <c r="GP137" s="20"/>
      <c r="GQ137" s="20"/>
      <c r="GR137" s="20"/>
      <c r="GS137" s="20"/>
      <c r="GT137" s="20"/>
      <c r="GU137" s="20"/>
      <c r="GV137" s="20"/>
      <c r="GW137"/>
      <c r="GX137"/>
      <c r="GY137" s="20">
        <v>200</v>
      </c>
      <c r="GZ137" s="20">
        <v>400</v>
      </c>
      <c r="HA137" s="20" t="s">
        <v>362</v>
      </c>
      <c r="HB137" s="20">
        <v>0</v>
      </c>
      <c r="HC137" s="20" t="s">
        <v>373</v>
      </c>
      <c r="HD137" s="20" t="s">
        <v>373</v>
      </c>
      <c r="HE137" s="20" t="b">
        <v>1</v>
      </c>
      <c r="HF137" s="20">
        <v>8000</v>
      </c>
      <c r="HG137" s="20" t="b">
        <v>0</v>
      </c>
      <c r="HH137" s="20">
        <v>0</v>
      </c>
      <c r="HI137" s="20">
        <v>0</v>
      </c>
      <c r="HJ137" s="20">
        <v>0</v>
      </c>
      <c r="HK137" s="20">
        <v>0</v>
      </c>
      <c r="HL137" s="20" t="b">
        <v>0</v>
      </c>
      <c r="HM137" s="20">
        <v>0</v>
      </c>
      <c r="HN137" s="20">
        <v>10001</v>
      </c>
      <c r="HO137" s="20" t="s">
        <v>374</v>
      </c>
      <c r="HP137" s="20" t="s">
        <v>363</v>
      </c>
      <c r="HQ137" s="20">
        <v>0</v>
      </c>
      <c r="HR137" s="20">
        <v>0</v>
      </c>
      <c r="HS137" s="20">
        <v>0</v>
      </c>
      <c r="HT137" s="20">
        <v>0</v>
      </c>
      <c r="HU137" s="20" t="b">
        <v>0</v>
      </c>
      <c r="HZ137"/>
    </row>
    <row r="138" ht="30" customHeight="1" spans="1:234">
      <c r="A138"/>
      <c r="B138" s="34">
        <f>10000000+INDEX(编号表!$B:$B,MATCH(D138,编号表!$A:$A,0))*10000+J138</f>
        <v>10140002</v>
      </c>
      <c r="C138" s="20" t="s">
        <v>423</v>
      </c>
      <c r="D138" s="20" t="s">
        <v>423</v>
      </c>
      <c r="E138" s="20" t="s">
        <v>350</v>
      </c>
      <c r="F138" s="39" t="s">
        <v>365</v>
      </c>
      <c r="G138" s="20" t="s">
        <v>352</v>
      </c>
      <c r="H138" s="20" t="b">
        <v>0</v>
      </c>
      <c r="I138" s="20" t="b">
        <v>0</v>
      </c>
      <c r="J138" s="20">
        <v>2</v>
      </c>
      <c r="K138" s="20" t="str">
        <f t="shared" si="8"/>
        <v>101400</v>
      </c>
      <c r="L138" s="20" t="s">
        <v>353</v>
      </c>
      <c r="M138" s="20">
        <v>10140001</v>
      </c>
      <c r="N138" s="20">
        <v>10140003</v>
      </c>
      <c r="O138" s="20" t="s">
        <v>424</v>
      </c>
      <c r="P138" s="20">
        <v>10202013</v>
      </c>
      <c r="Q138" s="20">
        <v>0</v>
      </c>
      <c r="R138" s="20">
        <v>1</v>
      </c>
      <c r="S138" s="20">
        <v>7</v>
      </c>
      <c r="T138" s="20">
        <v>0</v>
      </c>
      <c r="U138" s="20">
        <v>100</v>
      </c>
      <c r="V138" s="20" t="s">
        <v>370</v>
      </c>
      <c r="W138" s="20">
        <v>900</v>
      </c>
      <c r="X138" s="20">
        <v>0</v>
      </c>
      <c r="Y138" s="20" t="s">
        <v>371</v>
      </c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 t="s">
        <v>359</v>
      </c>
      <c r="BA138" s="20">
        <v>10400</v>
      </c>
      <c r="BB138" s="20" t="s">
        <v>378</v>
      </c>
      <c r="BC138" s="20" t="s">
        <v>357</v>
      </c>
      <c r="BD138" s="20">
        <v>10000</v>
      </c>
      <c r="BE138" s="20">
        <v>0</v>
      </c>
      <c r="BF138" s="20" t="s">
        <v>361</v>
      </c>
      <c r="BG138" s="20">
        <v>0</v>
      </c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  <c r="CF138" s="20"/>
      <c r="CG138" s="20">
        <v>30032</v>
      </c>
      <c r="CH138" s="20" t="s">
        <v>379</v>
      </c>
      <c r="CI138" s="20">
        <v>950</v>
      </c>
      <c r="CJ138" s="20">
        <v>80</v>
      </c>
      <c r="CK138" s="20" t="s">
        <v>380</v>
      </c>
      <c r="CL138" s="20">
        <v>16</v>
      </c>
      <c r="CM138" s="20">
        <v>100</v>
      </c>
      <c r="CN138" s="20">
        <v>1</v>
      </c>
      <c r="CO138" s="20">
        <v>950</v>
      </c>
      <c r="CP138" s="20">
        <v>65</v>
      </c>
      <c r="CQ138" s="20">
        <v>0</v>
      </c>
      <c r="CR138" s="20">
        <v>0</v>
      </c>
      <c r="CS138" s="20">
        <v>10140101</v>
      </c>
      <c r="CT138" s="20">
        <v>0</v>
      </c>
      <c r="CU138" s="20">
        <v>0</v>
      </c>
      <c r="CV138" s="20">
        <v>0</v>
      </c>
      <c r="CW138" s="20" t="s">
        <v>358</v>
      </c>
      <c r="CX138" s="20"/>
      <c r="DA138" s="20"/>
      <c r="DB138" s="20"/>
      <c r="DC138" s="20"/>
      <c r="DD138" s="20"/>
      <c r="DE138" s="20"/>
      <c r="DF138" s="20"/>
      <c r="DG138" s="20"/>
      <c r="DH138" s="20"/>
      <c r="DI138" s="20"/>
      <c r="DJ138" s="20"/>
      <c r="DK138" s="20"/>
      <c r="DL138" s="20"/>
      <c r="DM138" s="20"/>
      <c r="DN138" s="20"/>
      <c r="DO138" s="20"/>
      <c r="DP138" s="20"/>
      <c r="DQ138" s="20"/>
      <c r="DR138" s="20"/>
      <c r="DS138" s="20"/>
      <c r="DT138" s="20"/>
      <c r="DU138" s="20"/>
      <c r="DV138" s="20"/>
      <c r="DW138" s="20"/>
      <c r="DX138" s="20"/>
      <c r="DY138" s="20"/>
      <c r="DZ138" s="20"/>
      <c r="EA138" s="20"/>
      <c r="EB138" s="20"/>
      <c r="EC138" s="20"/>
      <c r="ED138" s="20"/>
      <c r="EE138" s="20"/>
      <c r="EF138" s="20"/>
      <c r="EG138" s="20"/>
      <c r="EH138" s="20"/>
      <c r="EI138" s="20"/>
      <c r="EJ138" s="20"/>
      <c r="EK138" s="20"/>
      <c r="EL138" s="20"/>
      <c r="EM138" s="20"/>
      <c r="EN138" s="20"/>
      <c r="EO138" s="20"/>
      <c r="EP138" s="20"/>
      <c r="EQ138" s="20"/>
      <c r="ER138" s="20"/>
      <c r="ES138" s="20"/>
      <c r="ET138" s="20"/>
      <c r="EU138" s="20"/>
      <c r="EV138" s="20"/>
      <c r="EW138" s="20"/>
      <c r="EX138"/>
      <c r="EY138"/>
      <c r="EZ138" s="20"/>
      <c r="FA138" s="20"/>
      <c r="FB138" s="20"/>
      <c r="FC138" s="20"/>
      <c r="FD138" s="20"/>
      <c r="FE138" s="20"/>
      <c r="FF138" s="20"/>
      <c r="FG138" s="20"/>
      <c r="FH138" s="20"/>
      <c r="FI138" s="20"/>
      <c r="FJ138" s="20"/>
      <c r="FK138" s="20"/>
      <c r="FL138" s="20"/>
      <c r="FM138" s="20"/>
      <c r="FN138" s="20"/>
      <c r="FO138" s="20"/>
      <c r="FP138" s="20"/>
      <c r="FQ138" s="20"/>
      <c r="FR138" s="20"/>
      <c r="FS138" s="20"/>
      <c r="FT138" s="20"/>
      <c r="FU138" s="20"/>
      <c r="FV138" s="20"/>
      <c r="FW138" s="20"/>
      <c r="FX138" s="20"/>
      <c r="FY138" s="20"/>
      <c r="FZ138" s="20"/>
      <c r="GA138" s="20"/>
      <c r="GB138" s="20"/>
      <c r="GC138" s="20"/>
      <c r="GD138" s="20"/>
      <c r="GE138" s="20"/>
      <c r="GF138" s="20"/>
      <c r="GG138" s="20"/>
      <c r="GH138" s="20"/>
      <c r="GI138" s="20"/>
      <c r="GJ138" s="20"/>
      <c r="GK138" s="20"/>
      <c r="GL138" s="20"/>
      <c r="GM138" s="20"/>
      <c r="GN138" s="20"/>
      <c r="GO138" s="20"/>
      <c r="GP138" s="20"/>
      <c r="GQ138" s="20"/>
      <c r="GR138" s="20"/>
      <c r="GS138" s="20"/>
      <c r="GT138" s="20"/>
      <c r="GU138" s="20"/>
      <c r="GV138" s="20"/>
      <c r="GW138"/>
      <c r="GX138"/>
      <c r="GY138" s="20">
        <v>200</v>
      </c>
      <c r="GZ138" s="20">
        <v>400</v>
      </c>
      <c r="HA138" s="20" t="s">
        <v>362</v>
      </c>
      <c r="HB138" s="20">
        <v>0</v>
      </c>
      <c r="HC138" s="20" t="s">
        <v>373</v>
      </c>
      <c r="HD138" s="20" t="s">
        <v>373</v>
      </c>
      <c r="HE138" s="20" t="b">
        <v>1</v>
      </c>
      <c r="HF138" s="20">
        <v>8000</v>
      </c>
      <c r="HG138" s="20" t="b">
        <v>0</v>
      </c>
      <c r="HH138" s="20">
        <v>0</v>
      </c>
      <c r="HI138" s="20">
        <v>0</v>
      </c>
      <c r="HJ138" s="20">
        <v>0</v>
      </c>
      <c r="HK138" s="20">
        <v>0</v>
      </c>
      <c r="HL138" s="20" t="b">
        <v>0</v>
      </c>
      <c r="HM138" s="20">
        <v>0</v>
      </c>
      <c r="HN138" s="20">
        <v>10001</v>
      </c>
      <c r="HO138" s="20" t="s">
        <v>374</v>
      </c>
      <c r="HP138" s="20" t="s">
        <v>363</v>
      </c>
      <c r="HQ138" s="20">
        <v>0</v>
      </c>
      <c r="HR138" s="20">
        <v>0</v>
      </c>
      <c r="HS138" s="20">
        <v>0</v>
      </c>
      <c r="HT138" s="20">
        <v>0</v>
      </c>
      <c r="HU138" s="20" t="b">
        <v>0</v>
      </c>
      <c r="HZ138"/>
    </row>
    <row r="139" ht="30" customHeight="1" spans="1:234">
      <c r="A139"/>
      <c r="B139" s="34">
        <f>10000000+INDEX(编号表!$B:$B,MATCH(D139,编号表!$A:$A,0))*10000+J139</f>
        <v>10140003</v>
      </c>
      <c r="C139" s="20" t="s">
        <v>423</v>
      </c>
      <c r="D139" s="20" t="s">
        <v>423</v>
      </c>
      <c r="E139" s="20" t="s">
        <v>350</v>
      </c>
      <c r="F139" s="39" t="s">
        <v>364</v>
      </c>
      <c r="G139" s="20" t="s">
        <v>352</v>
      </c>
      <c r="H139" s="20" t="b">
        <v>0</v>
      </c>
      <c r="I139" s="20" t="b">
        <v>0</v>
      </c>
      <c r="J139" s="20">
        <v>3</v>
      </c>
      <c r="K139" s="20" t="str">
        <f t="shared" si="8"/>
        <v>101400</v>
      </c>
      <c r="L139" s="20" t="s">
        <v>353</v>
      </c>
      <c r="M139" s="20">
        <v>10140002</v>
      </c>
      <c r="N139" s="20">
        <v>10140004</v>
      </c>
      <c r="O139" s="20" t="s">
        <v>424</v>
      </c>
      <c r="P139" s="20">
        <v>10202013</v>
      </c>
      <c r="Q139" s="20">
        <v>0</v>
      </c>
      <c r="R139" s="20">
        <v>2</v>
      </c>
      <c r="S139" s="20">
        <v>11</v>
      </c>
      <c r="T139" s="20">
        <v>10203159</v>
      </c>
      <c r="U139" s="20">
        <v>100</v>
      </c>
      <c r="V139" s="20" t="s">
        <v>370</v>
      </c>
      <c r="W139" s="20">
        <v>900</v>
      </c>
      <c r="X139" s="20">
        <v>0</v>
      </c>
      <c r="Y139" s="20" t="s">
        <v>371</v>
      </c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 t="s">
        <v>359</v>
      </c>
      <c r="BA139" s="20">
        <v>10800</v>
      </c>
      <c r="BB139" s="20" t="s">
        <v>378</v>
      </c>
      <c r="BC139" s="20" t="s">
        <v>357</v>
      </c>
      <c r="BD139" s="20">
        <v>10000</v>
      </c>
      <c r="BE139" s="20">
        <v>0</v>
      </c>
      <c r="BF139" s="20" t="s">
        <v>361</v>
      </c>
      <c r="BG139" s="20">
        <v>0</v>
      </c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  <c r="CF139" s="20"/>
      <c r="CG139" s="20">
        <v>30032</v>
      </c>
      <c r="CH139" s="20" t="s">
        <v>379</v>
      </c>
      <c r="CI139" s="20">
        <v>950</v>
      </c>
      <c r="CJ139" s="20">
        <v>80</v>
      </c>
      <c r="CK139" s="20" t="s">
        <v>380</v>
      </c>
      <c r="CL139" s="20">
        <v>16</v>
      </c>
      <c r="CM139" s="20">
        <v>100</v>
      </c>
      <c r="CN139" s="20">
        <v>1</v>
      </c>
      <c r="CO139" s="20">
        <v>950</v>
      </c>
      <c r="CP139" s="20">
        <v>65</v>
      </c>
      <c r="CQ139" s="20">
        <v>0</v>
      </c>
      <c r="CR139" s="20">
        <v>0</v>
      </c>
      <c r="CS139" s="20">
        <v>10140102</v>
      </c>
      <c r="CT139" s="20">
        <v>0</v>
      </c>
      <c r="CU139" s="20">
        <v>0</v>
      </c>
      <c r="CV139" s="20">
        <v>0</v>
      </c>
      <c r="CW139" s="20" t="s">
        <v>358</v>
      </c>
      <c r="CX139" s="20"/>
      <c r="DA139" s="20"/>
      <c r="DB139" s="20"/>
      <c r="DC139" s="20"/>
      <c r="DD139" s="20"/>
      <c r="DE139" s="20"/>
      <c r="DF139" s="20"/>
      <c r="DG139" s="20"/>
      <c r="DH139" s="20"/>
      <c r="DI139" s="20"/>
      <c r="DJ139" s="20"/>
      <c r="DK139" s="20"/>
      <c r="DL139" s="20"/>
      <c r="DM139" s="20"/>
      <c r="DN139" s="20"/>
      <c r="DO139" s="20"/>
      <c r="DP139" s="20"/>
      <c r="DQ139" s="20"/>
      <c r="DR139" s="20"/>
      <c r="DS139" s="20"/>
      <c r="DT139" s="20"/>
      <c r="DU139" s="20"/>
      <c r="DV139" s="20"/>
      <c r="DW139" s="20"/>
      <c r="DX139" s="20"/>
      <c r="DY139" s="20"/>
      <c r="DZ139" s="20"/>
      <c r="EA139" s="20"/>
      <c r="EB139" s="20"/>
      <c r="EC139" s="20"/>
      <c r="ED139" s="20"/>
      <c r="EE139" s="20"/>
      <c r="EF139" s="20"/>
      <c r="EG139" s="20"/>
      <c r="EH139" s="20"/>
      <c r="EI139" s="20"/>
      <c r="EJ139" s="20"/>
      <c r="EK139" s="20"/>
      <c r="EL139" s="20"/>
      <c r="EM139" s="20"/>
      <c r="EN139" s="20"/>
      <c r="EO139" s="20"/>
      <c r="EP139" s="20"/>
      <c r="EQ139" s="20"/>
      <c r="ER139" s="20"/>
      <c r="ES139" s="20"/>
      <c r="ET139" s="20"/>
      <c r="EU139" s="20"/>
      <c r="EV139" s="20"/>
      <c r="EW139" s="20"/>
      <c r="EX139"/>
      <c r="EY139"/>
      <c r="EZ139" s="20"/>
      <c r="FA139" s="20"/>
      <c r="FB139" s="20"/>
      <c r="FC139" s="20"/>
      <c r="FD139" s="20"/>
      <c r="FE139" s="20"/>
      <c r="FF139" s="20"/>
      <c r="FG139" s="20"/>
      <c r="FH139" s="20"/>
      <c r="FI139" s="20"/>
      <c r="FJ139" s="20"/>
      <c r="FK139" s="20"/>
      <c r="FL139" s="20"/>
      <c r="FM139" s="20"/>
      <c r="FN139" s="20"/>
      <c r="FO139" s="20"/>
      <c r="FP139" s="20"/>
      <c r="FQ139" s="20"/>
      <c r="FR139" s="20"/>
      <c r="FS139" s="20"/>
      <c r="FT139" s="20"/>
      <c r="FU139" s="20"/>
      <c r="FV139" s="20"/>
      <c r="FW139" s="20"/>
      <c r="FX139" s="20"/>
      <c r="FY139" s="20"/>
      <c r="FZ139" s="20"/>
      <c r="GA139" s="20"/>
      <c r="GB139" s="20"/>
      <c r="GC139" s="20"/>
      <c r="GD139" s="20"/>
      <c r="GE139" s="20"/>
      <c r="GF139" s="20"/>
      <c r="GG139" s="20"/>
      <c r="GH139" s="20"/>
      <c r="GI139" s="20"/>
      <c r="GJ139" s="20"/>
      <c r="GK139" s="20"/>
      <c r="GL139" s="20"/>
      <c r="GM139" s="20"/>
      <c r="GN139" s="20"/>
      <c r="GO139" s="20"/>
      <c r="GP139" s="20"/>
      <c r="GQ139" s="20"/>
      <c r="GR139" s="20"/>
      <c r="GS139" s="20"/>
      <c r="GT139" s="20"/>
      <c r="GU139" s="20"/>
      <c r="GV139" s="20"/>
      <c r="GW139"/>
      <c r="GX139"/>
      <c r="GY139" s="20">
        <v>200</v>
      </c>
      <c r="GZ139" s="20">
        <v>400</v>
      </c>
      <c r="HA139" s="20" t="s">
        <v>362</v>
      </c>
      <c r="HB139" s="20">
        <v>0</v>
      </c>
      <c r="HC139" s="20" t="s">
        <v>373</v>
      </c>
      <c r="HD139" s="20" t="s">
        <v>373</v>
      </c>
      <c r="HE139" s="20" t="b">
        <v>1</v>
      </c>
      <c r="HF139" s="20">
        <v>8000</v>
      </c>
      <c r="HG139" s="20" t="b">
        <v>0</v>
      </c>
      <c r="HH139" s="20">
        <v>0</v>
      </c>
      <c r="HI139" s="20">
        <v>0</v>
      </c>
      <c r="HJ139" s="20">
        <v>0</v>
      </c>
      <c r="HK139" s="20">
        <v>0</v>
      </c>
      <c r="HL139" s="20" t="b">
        <v>0</v>
      </c>
      <c r="HM139" s="20">
        <v>0</v>
      </c>
      <c r="HN139" s="20">
        <v>10001</v>
      </c>
      <c r="HO139" s="20" t="s">
        <v>374</v>
      </c>
      <c r="HP139" s="20" t="s">
        <v>363</v>
      </c>
      <c r="HQ139" s="20">
        <v>0</v>
      </c>
      <c r="HR139" s="20">
        <v>0</v>
      </c>
      <c r="HS139" s="20">
        <v>0</v>
      </c>
      <c r="HT139" s="20">
        <v>0</v>
      </c>
      <c r="HU139" s="20" t="b">
        <v>0</v>
      </c>
      <c r="HZ139"/>
    </row>
    <row r="140" ht="30" customHeight="1" spans="1:234">
      <c r="A140"/>
      <c r="B140" s="34">
        <f>10000000+INDEX(编号表!$B:$B,MATCH(D140,编号表!$A:$A,0))*10000+J140</f>
        <v>10140004</v>
      </c>
      <c r="C140" s="20" t="s">
        <v>423</v>
      </c>
      <c r="D140" s="20" t="s">
        <v>423</v>
      </c>
      <c r="E140" s="20" t="s">
        <v>350</v>
      </c>
      <c r="F140" s="39" t="s">
        <v>365</v>
      </c>
      <c r="G140" s="20" t="s">
        <v>352</v>
      </c>
      <c r="H140" s="20" t="b">
        <v>0</v>
      </c>
      <c r="I140" s="20" t="b">
        <v>0</v>
      </c>
      <c r="J140" s="20">
        <v>4</v>
      </c>
      <c r="K140" s="20" t="str">
        <f t="shared" si="8"/>
        <v>101400</v>
      </c>
      <c r="L140" s="20" t="s">
        <v>353</v>
      </c>
      <c r="M140" s="20">
        <v>10140003</v>
      </c>
      <c r="N140" s="20">
        <v>10140005</v>
      </c>
      <c r="O140" s="20" t="s">
        <v>424</v>
      </c>
      <c r="P140" s="20">
        <v>10202013</v>
      </c>
      <c r="Q140" s="20">
        <v>0</v>
      </c>
      <c r="R140" s="20">
        <v>3</v>
      </c>
      <c r="S140" s="20">
        <v>16</v>
      </c>
      <c r="T140" s="20">
        <v>0</v>
      </c>
      <c r="U140" s="20">
        <v>100</v>
      </c>
      <c r="V140" s="20" t="s">
        <v>370</v>
      </c>
      <c r="W140" s="20">
        <v>900</v>
      </c>
      <c r="X140" s="20">
        <v>0</v>
      </c>
      <c r="Y140" s="20" t="s">
        <v>371</v>
      </c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 t="s">
        <v>359</v>
      </c>
      <c r="BA140" s="20">
        <v>11200</v>
      </c>
      <c r="BB140" s="20" t="s">
        <v>378</v>
      </c>
      <c r="BC140" s="20" t="s">
        <v>357</v>
      </c>
      <c r="BD140" s="20">
        <v>10000</v>
      </c>
      <c r="BE140" s="20">
        <v>0</v>
      </c>
      <c r="BF140" s="20" t="s">
        <v>361</v>
      </c>
      <c r="BG140" s="20">
        <v>0</v>
      </c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  <c r="CF140" s="20"/>
      <c r="CG140" s="20">
        <v>30032</v>
      </c>
      <c r="CH140" s="20" t="s">
        <v>379</v>
      </c>
      <c r="CI140" s="20">
        <v>950</v>
      </c>
      <c r="CJ140" s="20">
        <v>80</v>
      </c>
      <c r="CK140" s="20" t="s">
        <v>380</v>
      </c>
      <c r="CL140" s="20">
        <v>16</v>
      </c>
      <c r="CM140" s="20">
        <v>100</v>
      </c>
      <c r="CN140" s="20">
        <v>1</v>
      </c>
      <c r="CO140" s="20">
        <v>950</v>
      </c>
      <c r="CP140" s="20">
        <v>65</v>
      </c>
      <c r="CQ140" s="20">
        <v>0</v>
      </c>
      <c r="CR140" s="20">
        <v>0</v>
      </c>
      <c r="CS140" s="20">
        <v>10140103</v>
      </c>
      <c r="CT140" s="20">
        <v>0</v>
      </c>
      <c r="CU140" s="20">
        <v>0</v>
      </c>
      <c r="CV140" s="20">
        <v>0</v>
      </c>
      <c r="CW140" s="20" t="s">
        <v>358</v>
      </c>
      <c r="CX140" s="20"/>
      <c r="DA140" s="20"/>
      <c r="DB140" s="20"/>
      <c r="DC140" s="20"/>
      <c r="DD140" s="20"/>
      <c r="DE140" s="20"/>
      <c r="DF140" s="20"/>
      <c r="DG140" s="20"/>
      <c r="DH140" s="20"/>
      <c r="DI140" s="20"/>
      <c r="DJ140" s="20"/>
      <c r="DK140" s="20"/>
      <c r="DL140" s="20"/>
      <c r="DM140" s="20"/>
      <c r="DN140" s="20"/>
      <c r="DO140" s="20"/>
      <c r="DP140" s="20"/>
      <c r="DQ140" s="20"/>
      <c r="DR140" s="20"/>
      <c r="DS140" s="20"/>
      <c r="DT140" s="20"/>
      <c r="DU140" s="20"/>
      <c r="DV140" s="20"/>
      <c r="DW140" s="20"/>
      <c r="DX140" s="20"/>
      <c r="DY140" s="20"/>
      <c r="DZ140" s="20"/>
      <c r="EA140" s="20"/>
      <c r="EB140" s="20"/>
      <c r="EC140" s="20"/>
      <c r="ED140" s="20"/>
      <c r="EE140" s="20"/>
      <c r="EF140" s="20"/>
      <c r="EG140" s="20"/>
      <c r="EH140" s="20"/>
      <c r="EI140" s="20"/>
      <c r="EJ140" s="20"/>
      <c r="EK140" s="20"/>
      <c r="EL140" s="20"/>
      <c r="EM140" s="20"/>
      <c r="EN140" s="20"/>
      <c r="EO140" s="20"/>
      <c r="EP140" s="20"/>
      <c r="EQ140" s="20"/>
      <c r="ER140" s="20"/>
      <c r="ES140" s="20"/>
      <c r="ET140" s="20"/>
      <c r="EU140" s="20"/>
      <c r="EV140" s="20"/>
      <c r="EW140" s="20"/>
      <c r="EX140"/>
      <c r="EY140"/>
      <c r="EZ140" s="20"/>
      <c r="FA140" s="20"/>
      <c r="FB140" s="20"/>
      <c r="FC140" s="20"/>
      <c r="FD140" s="20"/>
      <c r="FE140" s="20"/>
      <c r="FF140" s="20"/>
      <c r="FG140" s="20"/>
      <c r="FH140" s="20"/>
      <c r="FI140" s="20"/>
      <c r="FJ140" s="20"/>
      <c r="FK140" s="20"/>
      <c r="FL140" s="20"/>
      <c r="FM140" s="20"/>
      <c r="FN140" s="20"/>
      <c r="FO140" s="20"/>
      <c r="FP140" s="20"/>
      <c r="FQ140" s="20"/>
      <c r="FR140" s="20"/>
      <c r="FS140" s="20"/>
      <c r="FT140" s="20"/>
      <c r="FU140" s="20"/>
      <c r="FV140" s="20"/>
      <c r="FW140" s="20"/>
      <c r="FX140" s="20"/>
      <c r="FY140" s="20"/>
      <c r="FZ140" s="20"/>
      <c r="GA140" s="20"/>
      <c r="GB140" s="20"/>
      <c r="GC140" s="20"/>
      <c r="GD140" s="20"/>
      <c r="GE140" s="20"/>
      <c r="GF140" s="20"/>
      <c r="GG140" s="20"/>
      <c r="GH140" s="20"/>
      <c r="GI140" s="20"/>
      <c r="GJ140" s="20"/>
      <c r="GK140" s="20"/>
      <c r="GL140" s="20"/>
      <c r="GM140" s="20"/>
      <c r="GN140" s="20"/>
      <c r="GO140" s="20"/>
      <c r="GP140" s="20"/>
      <c r="GQ140" s="20"/>
      <c r="GR140" s="20"/>
      <c r="GS140" s="20"/>
      <c r="GT140" s="20"/>
      <c r="GU140" s="20"/>
      <c r="GV140" s="20"/>
      <c r="GW140"/>
      <c r="GX140"/>
      <c r="GY140" s="20">
        <v>200</v>
      </c>
      <c r="GZ140" s="20">
        <v>400</v>
      </c>
      <c r="HA140" s="20" t="s">
        <v>362</v>
      </c>
      <c r="HB140" s="20">
        <v>0</v>
      </c>
      <c r="HC140" s="20" t="s">
        <v>373</v>
      </c>
      <c r="HD140" s="20" t="s">
        <v>373</v>
      </c>
      <c r="HE140" s="20" t="b">
        <v>1</v>
      </c>
      <c r="HF140" s="20">
        <v>8000</v>
      </c>
      <c r="HG140" s="20" t="b">
        <v>0</v>
      </c>
      <c r="HH140" s="20">
        <v>0</v>
      </c>
      <c r="HI140" s="20">
        <v>0</v>
      </c>
      <c r="HJ140" s="20">
        <v>0</v>
      </c>
      <c r="HK140" s="20">
        <v>0</v>
      </c>
      <c r="HL140" s="20" t="b">
        <v>0</v>
      </c>
      <c r="HM140" s="20">
        <v>0</v>
      </c>
      <c r="HN140" s="20">
        <v>10001</v>
      </c>
      <c r="HO140" s="20" t="s">
        <v>374</v>
      </c>
      <c r="HP140" s="20" t="s">
        <v>363</v>
      </c>
      <c r="HQ140" s="20">
        <v>0</v>
      </c>
      <c r="HR140" s="20">
        <v>0</v>
      </c>
      <c r="HS140" s="20">
        <v>0</v>
      </c>
      <c r="HT140" s="20">
        <v>0</v>
      </c>
      <c r="HU140" s="20" t="b">
        <v>0</v>
      </c>
      <c r="HZ140"/>
    </row>
    <row r="141" ht="30" customHeight="1" spans="1:234">
      <c r="A141"/>
      <c r="B141" s="34">
        <f>10000000+INDEX(编号表!$B:$B,MATCH(D141,编号表!$A:$A,0))*10000+J141</f>
        <v>10140005</v>
      </c>
      <c r="C141" s="20" t="s">
        <v>423</v>
      </c>
      <c r="D141" s="20" t="s">
        <v>423</v>
      </c>
      <c r="E141" s="20" t="s">
        <v>350</v>
      </c>
      <c r="F141" s="39" t="s">
        <v>365</v>
      </c>
      <c r="G141" s="20" t="s">
        <v>352</v>
      </c>
      <c r="H141" s="20" t="b">
        <v>0</v>
      </c>
      <c r="I141" s="20" t="b">
        <v>0</v>
      </c>
      <c r="J141" s="20">
        <v>5</v>
      </c>
      <c r="K141" s="20" t="str">
        <f t="shared" si="8"/>
        <v>101400</v>
      </c>
      <c r="L141" s="20" t="s">
        <v>353</v>
      </c>
      <c r="M141" s="20">
        <v>10140004</v>
      </c>
      <c r="N141" s="20">
        <v>10140006</v>
      </c>
      <c r="O141" s="20" t="s">
        <v>424</v>
      </c>
      <c r="P141" s="20">
        <v>10202013</v>
      </c>
      <c r="Q141" s="20">
        <v>0</v>
      </c>
      <c r="R141" s="20">
        <v>3</v>
      </c>
      <c r="S141" s="20">
        <v>25</v>
      </c>
      <c r="T141" s="20">
        <v>0</v>
      </c>
      <c r="U141" s="20">
        <v>100</v>
      </c>
      <c r="V141" s="20" t="s">
        <v>370</v>
      </c>
      <c r="W141" s="20">
        <v>900</v>
      </c>
      <c r="X141" s="20">
        <v>0</v>
      </c>
      <c r="Y141" s="20" t="s">
        <v>371</v>
      </c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 t="s">
        <v>359</v>
      </c>
      <c r="BA141" s="20">
        <v>11300</v>
      </c>
      <c r="BB141" s="20" t="s">
        <v>378</v>
      </c>
      <c r="BC141" s="20" t="s">
        <v>357</v>
      </c>
      <c r="BD141" s="20">
        <v>10000</v>
      </c>
      <c r="BE141" s="20">
        <v>0</v>
      </c>
      <c r="BF141" s="20" t="s">
        <v>361</v>
      </c>
      <c r="BG141" s="20">
        <v>0</v>
      </c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  <c r="CE141" s="20"/>
      <c r="CF141" s="20"/>
      <c r="CG141" s="20">
        <v>30032</v>
      </c>
      <c r="CH141" s="20" t="s">
        <v>379</v>
      </c>
      <c r="CI141" s="20">
        <v>950</v>
      </c>
      <c r="CJ141" s="20">
        <v>80</v>
      </c>
      <c r="CK141" s="20" t="s">
        <v>380</v>
      </c>
      <c r="CL141" s="20">
        <v>16</v>
      </c>
      <c r="CM141" s="20">
        <v>100</v>
      </c>
      <c r="CN141" s="20">
        <v>1</v>
      </c>
      <c r="CO141" s="20">
        <v>950</v>
      </c>
      <c r="CP141" s="20">
        <v>65</v>
      </c>
      <c r="CQ141" s="20">
        <v>0</v>
      </c>
      <c r="CR141" s="20">
        <v>0</v>
      </c>
      <c r="CS141" s="20">
        <v>10140104</v>
      </c>
      <c r="CT141" s="20">
        <v>0</v>
      </c>
      <c r="CU141" s="20">
        <v>0</v>
      </c>
      <c r="CV141" s="20">
        <v>0</v>
      </c>
      <c r="CW141" s="20" t="s">
        <v>358</v>
      </c>
      <c r="CX141" s="20"/>
      <c r="DA141" s="20"/>
      <c r="DB141" s="20"/>
      <c r="DC141" s="20"/>
      <c r="DD141" s="20"/>
      <c r="DE141" s="20"/>
      <c r="DF141" s="20"/>
      <c r="DG141" s="20"/>
      <c r="DH141" s="20"/>
      <c r="DI141" s="20"/>
      <c r="DJ141" s="20"/>
      <c r="DK141" s="20"/>
      <c r="DL141" s="20"/>
      <c r="DM141" s="20"/>
      <c r="DN141" s="20"/>
      <c r="DO141" s="20"/>
      <c r="DP141" s="20"/>
      <c r="DQ141" s="20"/>
      <c r="DR141" s="20"/>
      <c r="DS141" s="20"/>
      <c r="DT141" s="20"/>
      <c r="DU141" s="20"/>
      <c r="DV141" s="20"/>
      <c r="DW141" s="20"/>
      <c r="DX141" s="20"/>
      <c r="DY141" s="20"/>
      <c r="DZ141" s="20"/>
      <c r="EA141" s="20"/>
      <c r="EB141" s="20"/>
      <c r="EC141" s="20"/>
      <c r="ED141" s="20"/>
      <c r="EE141" s="20"/>
      <c r="EF141" s="20"/>
      <c r="EG141" s="20"/>
      <c r="EH141" s="20"/>
      <c r="EI141" s="20"/>
      <c r="EJ141" s="20"/>
      <c r="EK141" s="20"/>
      <c r="EL141" s="20"/>
      <c r="EM141" s="20"/>
      <c r="EN141" s="20"/>
      <c r="EO141" s="20"/>
      <c r="EP141" s="20"/>
      <c r="EQ141" s="20"/>
      <c r="ER141" s="20"/>
      <c r="ES141" s="20"/>
      <c r="ET141" s="20"/>
      <c r="EU141" s="20"/>
      <c r="EV141" s="20"/>
      <c r="EW141" s="20"/>
      <c r="EX141"/>
      <c r="EY141"/>
      <c r="EZ141" s="20"/>
      <c r="FA141" s="20"/>
      <c r="FB141" s="20"/>
      <c r="FC141" s="20"/>
      <c r="FD141" s="20"/>
      <c r="FE141" s="20"/>
      <c r="FF141" s="20"/>
      <c r="FG141" s="20"/>
      <c r="FH141" s="20"/>
      <c r="FI141" s="20"/>
      <c r="FJ141" s="20"/>
      <c r="FK141" s="20"/>
      <c r="FL141" s="20"/>
      <c r="FM141" s="20"/>
      <c r="FN141" s="20"/>
      <c r="FO141" s="20"/>
      <c r="FP141" s="20"/>
      <c r="FQ141" s="20"/>
      <c r="FR141" s="20"/>
      <c r="FS141" s="20"/>
      <c r="FT141" s="20"/>
      <c r="FU141" s="20"/>
      <c r="FV141" s="20"/>
      <c r="FW141" s="20"/>
      <c r="FX141" s="20"/>
      <c r="FY141" s="20"/>
      <c r="FZ141" s="20"/>
      <c r="GA141" s="20"/>
      <c r="GB141" s="20"/>
      <c r="GC141" s="20"/>
      <c r="GD141" s="20"/>
      <c r="GE141" s="20"/>
      <c r="GF141" s="20"/>
      <c r="GG141" s="20"/>
      <c r="GH141" s="20"/>
      <c r="GI141" s="20"/>
      <c r="GJ141" s="20"/>
      <c r="GK141" s="20"/>
      <c r="GL141" s="20"/>
      <c r="GM141" s="20"/>
      <c r="GN141" s="20"/>
      <c r="GO141" s="20"/>
      <c r="GP141" s="20"/>
      <c r="GQ141" s="20"/>
      <c r="GR141" s="20"/>
      <c r="GS141" s="20"/>
      <c r="GT141" s="20"/>
      <c r="GU141" s="20"/>
      <c r="GV141" s="20"/>
      <c r="GW141"/>
      <c r="GX141"/>
      <c r="GY141" s="20">
        <v>200</v>
      </c>
      <c r="GZ141" s="20">
        <v>400</v>
      </c>
      <c r="HA141" s="20" t="s">
        <v>362</v>
      </c>
      <c r="HB141" s="20">
        <v>0</v>
      </c>
      <c r="HC141" s="20" t="s">
        <v>373</v>
      </c>
      <c r="HD141" s="20" t="s">
        <v>373</v>
      </c>
      <c r="HE141" s="20" t="b">
        <v>1</v>
      </c>
      <c r="HF141" s="20">
        <v>8000</v>
      </c>
      <c r="HG141" s="20" t="b">
        <v>0</v>
      </c>
      <c r="HH141" s="20">
        <v>0</v>
      </c>
      <c r="HI141" s="20">
        <v>0</v>
      </c>
      <c r="HJ141" s="20">
        <v>0</v>
      </c>
      <c r="HK141" s="20">
        <v>0</v>
      </c>
      <c r="HL141" s="20" t="b">
        <v>0</v>
      </c>
      <c r="HM141" s="20">
        <v>0</v>
      </c>
      <c r="HN141" s="20">
        <v>10001</v>
      </c>
      <c r="HO141" s="20" t="s">
        <v>374</v>
      </c>
      <c r="HP141" s="20" t="s">
        <v>363</v>
      </c>
      <c r="HQ141" s="20">
        <v>0</v>
      </c>
      <c r="HR141" s="20">
        <v>0</v>
      </c>
      <c r="HS141" s="20">
        <v>0</v>
      </c>
      <c r="HT141" s="20">
        <v>0</v>
      </c>
      <c r="HU141" s="20" t="b">
        <v>0</v>
      </c>
      <c r="HZ141"/>
    </row>
    <row r="142" ht="30" customHeight="1" spans="1:234">
      <c r="A142"/>
      <c r="B142" s="34">
        <f>10000000+INDEX(编号表!$B:$B,MATCH(D142,编号表!$A:$A,0))*10000+J142</f>
        <v>10140006</v>
      </c>
      <c r="C142" s="20" t="s">
        <v>423</v>
      </c>
      <c r="D142" s="20" t="s">
        <v>423</v>
      </c>
      <c r="E142" s="20" t="s">
        <v>350</v>
      </c>
      <c r="F142" s="39" t="s">
        <v>364</v>
      </c>
      <c r="G142" s="20" t="s">
        <v>352</v>
      </c>
      <c r="H142" s="20" t="b">
        <v>0</v>
      </c>
      <c r="I142" s="20" t="b">
        <v>0</v>
      </c>
      <c r="J142" s="20">
        <v>6</v>
      </c>
      <c r="K142" s="20" t="str">
        <f t="shared" si="8"/>
        <v>101400</v>
      </c>
      <c r="L142" s="20" t="s">
        <v>353</v>
      </c>
      <c r="M142" s="20">
        <v>10140005</v>
      </c>
      <c r="N142" s="20">
        <v>10140007</v>
      </c>
      <c r="O142" s="20" t="s">
        <v>424</v>
      </c>
      <c r="P142" s="20">
        <v>10202013</v>
      </c>
      <c r="Q142" s="20">
        <v>0</v>
      </c>
      <c r="R142" s="20">
        <v>3</v>
      </c>
      <c r="S142" s="20">
        <v>30</v>
      </c>
      <c r="T142" s="20">
        <v>10204160</v>
      </c>
      <c r="U142" s="20">
        <v>100</v>
      </c>
      <c r="V142" s="20" t="s">
        <v>370</v>
      </c>
      <c r="W142" s="20">
        <v>900</v>
      </c>
      <c r="X142" s="20">
        <v>0</v>
      </c>
      <c r="Y142" s="20" t="s">
        <v>371</v>
      </c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 t="s">
        <v>359</v>
      </c>
      <c r="BA142" s="20">
        <v>11600</v>
      </c>
      <c r="BB142" s="20" t="s">
        <v>378</v>
      </c>
      <c r="BC142" s="20" t="s">
        <v>357</v>
      </c>
      <c r="BD142" s="20">
        <v>10000</v>
      </c>
      <c r="BE142" s="20">
        <v>0</v>
      </c>
      <c r="BF142" s="20" t="s">
        <v>361</v>
      </c>
      <c r="BG142" s="20">
        <v>0</v>
      </c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  <c r="CF142" s="20"/>
      <c r="CG142" s="20">
        <v>30032</v>
      </c>
      <c r="CH142" s="20" t="s">
        <v>379</v>
      </c>
      <c r="CI142" s="20">
        <v>950</v>
      </c>
      <c r="CJ142" s="20">
        <v>80</v>
      </c>
      <c r="CK142" s="20" t="s">
        <v>380</v>
      </c>
      <c r="CL142" s="20">
        <v>16</v>
      </c>
      <c r="CM142" s="20">
        <v>100</v>
      </c>
      <c r="CN142" s="20">
        <v>1</v>
      </c>
      <c r="CO142" s="20">
        <v>950</v>
      </c>
      <c r="CP142" s="20">
        <v>65</v>
      </c>
      <c r="CQ142" s="20">
        <v>0</v>
      </c>
      <c r="CR142" s="20">
        <v>0</v>
      </c>
      <c r="CS142" s="20">
        <v>10140105</v>
      </c>
      <c r="CT142" s="20">
        <v>0</v>
      </c>
      <c r="CU142" s="20">
        <v>0</v>
      </c>
      <c r="CV142" s="20">
        <v>0</v>
      </c>
      <c r="CW142" s="20" t="s">
        <v>358</v>
      </c>
      <c r="CX142" s="20"/>
      <c r="DA142" s="20"/>
      <c r="DB142" s="20"/>
      <c r="DC142" s="20"/>
      <c r="DD142" s="20"/>
      <c r="DE142" s="20"/>
      <c r="DF142" s="20"/>
      <c r="DG142" s="20"/>
      <c r="DH142" s="20"/>
      <c r="DI142" s="20"/>
      <c r="DJ142" s="20"/>
      <c r="DK142" s="20"/>
      <c r="DL142" s="20"/>
      <c r="DM142" s="20"/>
      <c r="DN142" s="20"/>
      <c r="DO142" s="20"/>
      <c r="DP142" s="20"/>
      <c r="DQ142" s="20"/>
      <c r="DR142" s="20"/>
      <c r="DS142" s="20"/>
      <c r="DT142" s="20"/>
      <c r="DU142" s="20"/>
      <c r="DV142" s="20"/>
      <c r="DW142" s="20"/>
      <c r="DX142" s="20"/>
      <c r="DY142" s="20"/>
      <c r="DZ142" s="20"/>
      <c r="EA142" s="20"/>
      <c r="EB142" s="20"/>
      <c r="EC142" s="20"/>
      <c r="ED142" s="20"/>
      <c r="EE142" s="20"/>
      <c r="EF142" s="20"/>
      <c r="EG142" s="20"/>
      <c r="EH142" s="20"/>
      <c r="EI142" s="20"/>
      <c r="EJ142" s="20"/>
      <c r="EK142" s="20"/>
      <c r="EL142" s="20"/>
      <c r="EM142" s="20"/>
      <c r="EN142" s="20"/>
      <c r="EO142" s="20"/>
      <c r="EP142" s="20"/>
      <c r="EQ142" s="20"/>
      <c r="ER142" s="20"/>
      <c r="ES142" s="20"/>
      <c r="ET142" s="20"/>
      <c r="EU142" s="20"/>
      <c r="EV142" s="20"/>
      <c r="EW142" s="20"/>
      <c r="EX142"/>
      <c r="EY142"/>
      <c r="EZ142" s="20"/>
      <c r="FA142" s="20"/>
      <c r="FB142" s="20"/>
      <c r="FC142" s="20"/>
      <c r="FD142" s="20"/>
      <c r="FE142" s="20"/>
      <c r="FF142" s="20"/>
      <c r="FG142" s="20"/>
      <c r="FH142" s="20"/>
      <c r="FI142" s="20"/>
      <c r="FJ142" s="20"/>
      <c r="FK142" s="20"/>
      <c r="FL142" s="20"/>
      <c r="FM142" s="20"/>
      <c r="FN142" s="20"/>
      <c r="FO142" s="20"/>
      <c r="FP142" s="20"/>
      <c r="FQ142" s="20"/>
      <c r="FR142" s="20"/>
      <c r="FS142" s="20"/>
      <c r="FT142" s="20"/>
      <c r="FU142" s="20"/>
      <c r="FV142" s="20"/>
      <c r="FW142" s="20"/>
      <c r="FX142" s="20"/>
      <c r="FY142" s="20"/>
      <c r="FZ142" s="20"/>
      <c r="GA142" s="20"/>
      <c r="GB142" s="20"/>
      <c r="GC142" s="20"/>
      <c r="GD142" s="20"/>
      <c r="GE142" s="20"/>
      <c r="GF142" s="20"/>
      <c r="GG142" s="20"/>
      <c r="GH142" s="20"/>
      <c r="GI142" s="20"/>
      <c r="GJ142" s="20"/>
      <c r="GK142" s="20"/>
      <c r="GL142" s="20"/>
      <c r="GM142" s="20"/>
      <c r="GN142" s="20"/>
      <c r="GO142" s="20"/>
      <c r="GP142" s="20"/>
      <c r="GQ142" s="20"/>
      <c r="GR142" s="20"/>
      <c r="GS142" s="20"/>
      <c r="GT142" s="20"/>
      <c r="GU142" s="20"/>
      <c r="GV142" s="20"/>
      <c r="GW142"/>
      <c r="GX142"/>
      <c r="GY142" s="20">
        <v>200</v>
      </c>
      <c r="GZ142" s="20">
        <v>400</v>
      </c>
      <c r="HA142" s="20" t="s">
        <v>362</v>
      </c>
      <c r="HB142" s="20">
        <v>0</v>
      </c>
      <c r="HC142" s="20" t="s">
        <v>373</v>
      </c>
      <c r="HD142" s="20" t="s">
        <v>373</v>
      </c>
      <c r="HE142" s="20" t="b">
        <v>1</v>
      </c>
      <c r="HF142" s="20">
        <v>8000</v>
      </c>
      <c r="HG142" s="20" t="b">
        <v>0</v>
      </c>
      <c r="HH142" s="20">
        <v>0</v>
      </c>
      <c r="HI142" s="20">
        <v>0</v>
      </c>
      <c r="HJ142" s="20">
        <v>0</v>
      </c>
      <c r="HK142" s="20">
        <v>0</v>
      </c>
      <c r="HL142" s="20" t="b">
        <v>0</v>
      </c>
      <c r="HM142" s="20">
        <v>0</v>
      </c>
      <c r="HN142" s="20">
        <v>10001</v>
      </c>
      <c r="HO142" s="20" t="s">
        <v>374</v>
      </c>
      <c r="HP142" s="20" t="s">
        <v>363</v>
      </c>
      <c r="HQ142" s="20">
        <v>0</v>
      </c>
      <c r="HR142" s="20">
        <v>0</v>
      </c>
      <c r="HS142" s="20">
        <v>0</v>
      </c>
      <c r="HT142" s="20">
        <v>0</v>
      </c>
      <c r="HU142" s="20" t="b">
        <v>0</v>
      </c>
      <c r="HZ142"/>
    </row>
    <row r="143" ht="30" customHeight="1" spans="1:234">
      <c r="A143"/>
      <c r="B143" s="34">
        <f>10000000+INDEX(编号表!$B:$B,MATCH(D143,编号表!$A:$A,0))*10000+J143</f>
        <v>10140007</v>
      </c>
      <c r="C143" s="20" t="s">
        <v>423</v>
      </c>
      <c r="D143" s="20" t="s">
        <v>423</v>
      </c>
      <c r="E143" s="20" t="s">
        <v>350</v>
      </c>
      <c r="F143" s="39" t="s">
        <v>365</v>
      </c>
      <c r="G143" s="20" t="s">
        <v>352</v>
      </c>
      <c r="H143" s="20" t="b">
        <v>0</v>
      </c>
      <c r="I143" s="20" t="b">
        <v>0</v>
      </c>
      <c r="J143" s="20">
        <v>7</v>
      </c>
      <c r="K143" s="20" t="str">
        <f t="shared" si="8"/>
        <v>101400</v>
      </c>
      <c r="L143" s="20" t="s">
        <v>353</v>
      </c>
      <c r="M143" s="20">
        <v>10140006</v>
      </c>
      <c r="N143" s="20">
        <v>10140008</v>
      </c>
      <c r="O143" s="20" t="s">
        <v>424</v>
      </c>
      <c r="P143" s="20">
        <v>10202013</v>
      </c>
      <c r="Q143" s="20">
        <v>0</v>
      </c>
      <c r="R143" s="20">
        <v>3</v>
      </c>
      <c r="S143" s="20">
        <v>35</v>
      </c>
      <c r="T143" s="20">
        <v>0</v>
      </c>
      <c r="U143" s="20">
        <v>100</v>
      </c>
      <c r="V143" s="20" t="s">
        <v>370</v>
      </c>
      <c r="W143" s="20">
        <v>900</v>
      </c>
      <c r="X143" s="20">
        <v>0</v>
      </c>
      <c r="Y143" s="20" t="s">
        <v>371</v>
      </c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 t="s">
        <v>359</v>
      </c>
      <c r="BA143" s="20">
        <v>11700</v>
      </c>
      <c r="BB143" s="20" t="s">
        <v>378</v>
      </c>
      <c r="BC143" s="20" t="s">
        <v>357</v>
      </c>
      <c r="BD143" s="20">
        <v>10000</v>
      </c>
      <c r="BE143" s="20">
        <v>0</v>
      </c>
      <c r="BF143" s="20" t="s">
        <v>361</v>
      </c>
      <c r="BG143" s="20">
        <v>0</v>
      </c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  <c r="CE143" s="20"/>
      <c r="CF143" s="20"/>
      <c r="CG143" s="20">
        <v>30032</v>
      </c>
      <c r="CH143" s="20" t="s">
        <v>379</v>
      </c>
      <c r="CI143" s="20">
        <v>950</v>
      </c>
      <c r="CJ143" s="20">
        <v>80</v>
      </c>
      <c r="CK143" s="20" t="s">
        <v>380</v>
      </c>
      <c r="CL143" s="20">
        <v>16</v>
      </c>
      <c r="CM143" s="20">
        <v>100</v>
      </c>
      <c r="CN143" s="20">
        <v>1</v>
      </c>
      <c r="CO143" s="20">
        <v>950</v>
      </c>
      <c r="CP143" s="20">
        <v>65</v>
      </c>
      <c r="CQ143" s="20">
        <v>0</v>
      </c>
      <c r="CR143" s="20">
        <v>0</v>
      </c>
      <c r="CS143" s="20">
        <v>10140106</v>
      </c>
      <c r="CT143" s="20">
        <v>0</v>
      </c>
      <c r="CU143" s="20">
        <v>0</v>
      </c>
      <c r="CV143" s="20">
        <v>0</v>
      </c>
      <c r="CW143" s="20" t="s">
        <v>358</v>
      </c>
      <c r="CX143" s="20"/>
      <c r="DA143" s="20"/>
      <c r="DB143" s="20"/>
      <c r="DC143" s="20"/>
      <c r="DD143" s="20"/>
      <c r="DE143" s="20"/>
      <c r="DF143" s="20"/>
      <c r="DG143" s="20"/>
      <c r="DH143" s="20"/>
      <c r="DI143" s="20"/>
      <c r="DJ143" s="20"/>
      <c r="DK143" s="20"/>
      <c r="DL143" s="20"/>
      <c r="DM143" s="20"/>
      <c r="DN143" s="20"/>
      <c r="DO143" s="20"/>
      <c r="DP143" s="20"/>
      <c r="DQ143" s="20"/>
      <c r="DR143" s="20"/>
      <c r="DS143" s="20"/>
      <c r="DT143" s="20"/>
      <c r="DU143" s="20"/>
      <c r="DV143" s="20"/>
      <c r="DW143" s="20"/>
      <c r="DX143" s="20"/>
      <c r="DY143" s="20"/>
      <c r="DZ143" s="20"/>
      <c r="EA143" s="20"/>
      <c r="EB143" s="20"/>
      <c r="EC143" s="20"/>
      <c r="ED143" s="20"/>
      <c r="EE143" s="20"/>
      <c r="EF143" s="20"/>
      <c r="EG143" s="20"/>
      <c r="EH143" s="20"/>
      <c r="EI143" s="20"/>
      <c r="EJ143" s="20"/>
      <c r="EK143" s="20"/>
      <c r="EL143" s="20"/>
      <c r="EM143" s="20"/>
      <c r="EN143" s="20"/>
      <c r="EO143" s="20"/>
      <c r="EP143" s="20"/>
      <c r="EQ143" s="20"/>
      <c r="ER143" s="20"/>
      <c r="ES143" s="20"/>
      <c r="ET143" s="20"/>
      <c r="EU143" s="20"/>
      <c r="EV143" s="20"/>
      <c r="EW143" s="20"/>
      <c r="EX143"/>
      <c r="EY143"/>
      <c r="EZ143" s="20"/>
      <c r="FA143" s="20"/>
      <c r="FB143" s="20"/>
      <c r="FC143" s="20"/>
      <c r="FD143" s="20"/>
      <c r="FE143" s="20"/>
      <c r="FF143" s="20"/>
      <c r="FG143" s="20"/>
      <c r="FH143" s="20"/>
      <c r="FI143" s="20"/>
      <c r="FJ143" s="20"/>
      <c r="FK143" s="20"/>
      <c r="FL143" s="20"/>
      <c r="FM143" s="20"/>
      <c r="FN143" s="20"/>
      <c r="FO143" s="20"/>
      <c r="FP143" s="20"/>
      <c r="FQ143" s="20"/>
      <c r="FR143" s="20"/>
      <c r="FS143" s="20"/>
      <c r="FT143" s="20"/>
      <c r="FU143" s="20"/>
      <c r="FV143" s="20"/>
      <c r="FW143" s="20"/>
      <c r="FX143" s="20"/>
      <c r="FY143" s="20"/>
      <c r="FZ143" s="20"/>
      <c r="GA143" s="20"/>
      <c r="GB143" s="20"/>
      <c r="GC143" s="20"/>
      <c r="GD143" s="20"/>
      <c r="GE143" s="20"/>
      <c r="GF143" s="20"/>
      <c r="GG143" s="20"/>
      <c r="GH143" s="20"/>
      <c r="GI143" s="20"/>
      <c r="GJ143" s="20"/>
      <c r="GK143" s="20"/>
      <c r="GL143" s="20"/>
      <c r="GM143" s="20"/>
      <c r="GN143" s="20"/>
      <c r="GO143" s="20"/>
      <c r="GP143" s="20"/>
      <c r="GQ143" s="20"/>
      <c r="GR143" s="20"/>
      <c r="GS143" s="20"/>
      <c r="GT143" s="20"/>
      <c r="GU143" s="20"/>
      <c r="GV143" s="20"/>
      <c r="GW143"/>
      <c r="GX143"/>
      <c r="GY143" s="20">
        <v>200</v>
      </c>
      <c r="GZ143" s="20">
        <v>400</v>
      </c>
      <c r="HA143" s="20" t="s">
        <v>362</v>
      </c>
      <c r="HB143" s="20">
        <v>0</v>
      </c>
      <c r="HC143" s="20" t="s">
        <v>373</v>
      </c>
      <c r="HD143" s="20" t="s">
        <v>373</v>
      </c>
      <c r="HE143" s="20" t="b">
        <v>1</v>
      </c>
      <c r="HF143" s="20">
        <v>8000</v>
      </c>
      <c r="HG143" s="20" t="b">
        <v>0</v>
      </c>
      <c r="HH143" s="20">
        <v>0</v>
      </c>
      <c r="HI143" s="20">
        <v>0</v>
      </c>
      <c r="HJ143" s="20">
        <v>0</v>
      </c>
      <c r="HK143" s="20">
        <v>0</v>
      </c>
      <c r="HL143" s="20" t="b">
        <v>0</v>
      </c>
      <c r="HM143" s="20">
        <v>0</v>
      </c>
      <c r="HN143" s="20">
        <v>10001</v>
      </c>
      <c r="HO143" s="20" t="s">
        <v>374</v>
      </c>
      <c r="HP143" s="20" t="s">
        <v>363</v>
      </c>
      <c r="HQ143" s="20">
        <v>0</v>
      </c>
      <c r="HR143" s="20">
        <v>0</v>
      </c>
      <c r="HS143" s="20">
        <v>0</v>
      </c>
      <c r="HT143" s="20">
        <v>0</v>
      </c>
      <c r="HU143" s="20" t="b">
        <v>0</v>
      </c>
      <c r="HZ143"/>
    </row>
    <row r="144" ht="30" customHeight="1" spans="1:234">
      <c r="A144"/>
      <c r="B144" s="34">
        <f>10000000+INDEX(编号表!$B:$B,MATCH(D144,编号表!$A:$A,0))*10000+J144</f>
        <v>10140008</v>
      </c>
      <c r="C144" s="20" t="s">
        <v>423</v>
      </c>
      <c r="D144" s="20" t="s">
        <v>423</v>
      </c>
      <c r="E144" s="20" t="s">
        <v>350</v>
      </c>
      <c r="F144" s="39" t="s">
        <v>365</v>
      </c>
      <c r="G144" s="20" t="s">
        <v>352</v>
      </c>
      <c r="H144" s="20" t="b">
        <v>0</v>
      </c>
      <c r="I144" s="20" t="b">
        <v>0</v>
      </c>
      <c r="J144" s="20">
        <v>8</v>
      </c>
      <c r="K144" s="20" t="str">
        <f t="shared" si="8"/>
        <v>101400</v>
      </c>
      <c r="L144" s="20" t="s">
        <v>353</v>
      </c>
      <c r="M144" s="20">
        <v>10140007</v>
      </c>
      <c r="N144" s="20">
        <v>10140009</v>
      </c>
      <c r="O144" s="20" t="s">
        <v>424</v>
      </c>
      <c r="P144" s="20">
        <v>10202013</v>
      </c>
      <c r="Q144" s="20">
        <v>0</v>
      </c>
      <c r="R144" s="20">
        <v>3</v>
      </c>
      <c r="S144" s="20">
        <v>35</v>
      </c>
      <c r="T144" s="20">
        <v>0</v>
      </c>
      <c r="U144" s="20">
        <v>100</v>
      </c>
      <c r="V144" s="20" t="s">
        <v>370</v>
      </c>
      <c r="W144" s="20">
        <v>900</v>
      </c>
      <c r="X144" s="20">
        <v>0</v>
      </c>
      <c r="Y144" s="20" t="s">
        <v>371</v>
      </c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 t="s">
        <v>359</v>
      </c>
      <c r="BA144" s="20">
        <v>11800</v>
      </c>
      <c r="BB144" s="20" t="s">
        <v>378</v>
      </c>
      <c r="BC144" s="20" t="s">
        <v>357</v>
      </c>
      <c r="BD144" s="20">
        <v>10000</v>
      </c>
      <c r="BE144" s="20">
        <v>0</v>
      </c>
      <c r="BF144" s="20" t="s">
        <v>361</v>
      </c>
      <c r="BG144" s="20">
        <v>0</v>
      </c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  <c r="CE144" s="20"/>
      <c r="CF144" s="20"/>
      <c r="CG144" s="20">
        <v>30032</v>
      </c>
      <c r="CH144" s="20" t="s">
        <v>379</v>
      </c>
      <c r="CI144" s="20">
        <v>950</v>
      </c>
      <c r="CJ144" s="20">
        <v>80</v>
      </c>
      <c r="CK144" s="20" t="s">
        <v>380</v>
      </c>
      <c r="CL144" s="20">
        <v>16</v>
      </c>
      <c r="CM144" s="20">
        <v>100</v>
      </c>
      <c r="CN144" s="20">
        <v>1</v>
      </c>
      <c r="CO144" s="20">
        <v>950</v>
      </c>
      <c r="CP144" s="20">
        <v>65</v>
      </c>
      <c r="CQ144" s="20">
        <v>0</v>
      </c>
      <c r="CR144" s="20">
        <v>0</v>
      </c>
      <c r="CS144" s="20">
        <v>10140107</v>
      </c>
      <c r="CT144" s="20">
        <v>0</v>
      </c>
      <c r="CU144" s="20">
        <v>0</v>
      </c>
      <c r="CV144" s="20">
        <v>0</v>
      </c>
      <c r="CW144" s="20" t="s">
        <v>358</v>
      </c>
      <c r="CX144" s="20"/>
      <c r="DA144" s="20"/>
      <c r="DB144" s="20"/>
      <c r="DC144" s="20"/>
      <c r="DD144" s="20"/>
      <c r="DE144" s="20"/>
      <c r="DF144" s="20"/>
      <c r="DG144" s="20"/>
      <c r="DH144" s="20"/>
      <c r="DI144" s="20"/>
      <c r="DJ144" s="20"/>
      <c r="DK144" s="20"/>
      <c r="DL144" s="20"/>
      <c r="DM144" s="20"/>
      <c r="DN144" s="20"/>
      <c r="DO144" s="20"/>
      <c r="DP144" s="20"/>
      <c r="DQ144" s="20"/>
      <c r="DR144" s="20"/>
      <c r="DS144" s="20"/>
      <c r="DT144" s="20"/>
      <c r="DU144" s="20"/>
      <c r="DV144" s="20"/>
      <c r="DW144" s="20"/>
      <c r="DX144" s="20"/>
      <c r="DY144" s="20"/>
      <c r="DZ144" s="20"/>
      <c r="EA144" s="20"/>
      <c r="EB144" s="20"/>
      <c r="EC144" s="20"/>
      <c r="ED144" s="20"/>
      <c r="EE144" s="20"/>
      <c r="EF144" s="20"/>
      <c r="EG144" s="20"/>
      <c r="EH144" s="20"/>
      <c r="EI144" s="20"/>
      <c r="EJ144" s="20"/>
      <c r="EK144" s="20"/>
      <c r="EL144" s="20"/>
      <c r="EM144" s="20"/>
      <c r="EN144" s="20"/>
      <c r="EO144" s="20"/>
      <c r="EP144" s="20"/>
      <c r="EQ144" s="20"/>
      <c r="ER144" s="20"/>
      <c r="ES144" s="20"/>
      <c r="ET144" s="20"/>
      <c r="EU144" s="20"/>
      <c r="EV144" s="20"/>
      <c r="EW144" s="20"/>
      <c r="EX144"/>
      <c r="EY144"/>
      <c r="EZ144" s="20"/>
      <c r="FA144" s="20"/>
      <c r="FB144" s="20"/>
      <c r="FC144" s="20"/>
      <c r="FD144" s="20"/>
      <c r="FE144" s="20"/>
      <c r="FF144" s="20"/>
      <c r="FG144" s="20"/>
      <c r="FH144" s="20"/>
      <c r="FI144" s="20"/>
      <c r="FJ144" s="20"/>
      <c r="FK144" s="20"/>
      <c r="FL144" s="20"/>
      <c r="FM144" s="20"/>
      <c r="FN144" s="20"/>
      <c r="FO144" s="20"/>
      <c r="FP144" s="20"/>
      <c r="FQ144" s="20"/>
      <c r="FR144" s="20"/>
      <c r="FS144" s="20"/>
      <c r="FT144" s="20"/>
      <c r="FU144" s="20"/>
      <c r="FV144" s="20"/>
      <c r="FW144" s="20"/>
      <c r="FX144" s="20"/>
      <c r="FY144" s="20"/>
      <c r="FZ144" s="20"/>
      <c r="GA144" s="20"/>
      <c r="GB144" s="20"/>
      <c r="GC144" s="20"/>
      <c r="GD144" s="20"/>
      <c r="GE144" s="20"/>
      <c r="GF144" s="20"/>
      <c r="GG144" s="20"/>
      <c r="GH144" s="20"/>
      <c r="GI144" s="20"/>
      <c r="GJ144" s="20"/>
      <c r="GK144" s="20"/>
      <c r="GL144" s="20"/>
      <c r="GM144" s="20"/>
      <c r="GN144" s="20"/>
      <c r="GO144" s="20"/>
      <c r="GP144" s="20"/>
      <c r="GQ144" s="20"/>
      <c r="GR144" s="20"/>
      <c r="GS144" s="20"/>
      <c r="GT144" s="20"/>
      <c r="GU144" s="20"/>
      <c r="GV144" s="20"/>
      <c r="GW144"/>
      <c r="GX144"/>
      <c r="GY144" s="20">
        <v>200</v>
      </c>
      <c r="GZ144" s="20">
        <v>400</v>
      </c>
      <c r="HA144" s="20" t="s">
        <v>362</v>
      </c>
      <c r="HB144" s="20">
        <v>0</v>
      </c>
      <c r="HC144" s="20" t="s">
        <v>373</v>
      </c>
      <c r="HD144" s="20" t="s">
        <v>373</v>
      </c>
      <c r="HE144" s="20" t="b">
        <v>1</v>
      </c>
      <c r="HF144" s="20">
        <v>8000</v>
      </c>
      <c r="HG144" s="20" t="b">
        <v>0</v>
      </c>
      <c r="HH144" s="20">
        <v>0</v>
      </c>
      <c r="HI144" s="20">
        <v>0</v>
      </c>
      <c r="HJ144" s="20">
        <v>0</v>
      </c>
      <c r="HK144" s="20">
        <v>0</v>
      </c>
      <c r="HL144" s="20" t="b">
        <v>0</v>
      </c>
      <c r="HM144" s="20">
        <v>0</v>
      </c>
      <c r="HN144" s="20">
        <v>10001</v>
      </c>
      <c r="HO144" s="20" t="s">
        <v>374</v>
      </c>
      <c r="HP144" s="20" t="s">
        <v>363</v>
      </c>
      <c r="HQ144" s="20">
        <v>0</v>
      </c>
      <c r="HR144" s="20">
        <v>0</v>
      </c>
      <c r="HS144" s="20">
        <v>0</v>
      </c>
      <c r="HT144" s="20">
        <v>0</v>
      </c>
      <c r="HU144" s="20" t="b">
        <v>0</v>
      </c>
      <c r="HZ144"/>
    </row>
    <row r="145" ht="30" customHeight="1" spans="1:234">
      <c r="A145"/>
      <c r="B145" s="34">
        <f>10000000+INDEX(编号表!$B:$B,MATCH(D145,编号表!$A:$A,0))*10000+J145</f>
        <v>10140009</v>
      </c>
      <c r="C145" s="20" t="s">
        <v>423</v>
      </c>
      <c r="D145" s="20" t="s">
        <v>423</v>
      </c>
      <c r="E145" s="20" t="s">
        <v>350</v>
      </c>
      <c r="F145" s="39" t="s">
        <v>365</v>
      </c>
      <c r="G145" s="20" t="s">
        <v>352</v>
      </c>
      <c r="H145" s="20" t="b">
        <v>0</v>
      </c>
      <c r="I145" s="20" t="b">
        <v>0</v>
      </c>
      <c r="J145" s="20">
        <v>9</v>
      </c>
      <c r="K145" s="20" t="str">
        <f t="shared" si="8"/>
        <v>101400</v>
      </c>
      <c r="L145" s="20" t="s">
        <v>353</v>
      </c>
      <c r="M145" s="20">
        <v>10140008</v>
      </c>
      <c r="N145" s="20">
        <v>10140010</v>
      </c>
      <c r="O145" s="20" t="s">
        <v>424</v>
      </c>
      <c r="P145" s="20">
        <v>10202013</v>
      </c>
      <c r="Q145" s="20">
        <v>0</v>
      </c>
      <c r="R145" s="20">
        <v>3</v>
      </c>
      <c r="S145" s="20">
        <v>40</v>
      </c>
      <c r="T145" s="20">
        <v>0</v>
      </c>
      <c r="U145" s="20">
        <v>100</v>
      </c>
      <c r="V145" s="20" t="s">
        <v>370</v>
      </c>
      <c r="W145" s="20">
        <v>900</v>
      </c>
      <c r="X145" s="20">
        <v>0</v>
      </c>
      <c r="Y145" s="20" t="s">
        <v>371</v>
      </c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 t="s">
        <v>359</v>
      </c>
      <c r="BA145" s="20">
        <v>11900</v>
      </c>
      <c r="BB145" s="20" t="s">
        <v>378</v>
      </c>
      <c r="BC145" s="20" t="s">
        <v>357</v>
      </c>
      <c r="BD145" s="20">
        <v>10000</v>
      </c>
      <c r="BE145" s="20">
        <v>0</v>
      </c>
      <c r="BF145" s="20" t="s">
        <v>361</v>
      </c>
      <c r="BG145" s="20">
        <v>0</v>
      </c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  <c r="CE145" s="20"/>
      <c r="CF145" s="20"/>
      <c r="CG145" s="20">
        <v>30032</v>
      </c>
      <c r="CH145" s="20" t="s">
        <v>379</v>
      </c>
      <c r="CI145" s="20">
        <v>950</v>
      </c>
      <c r="CJ145" s="20">
        <v>80</v>
      </c>
      <c r="CK145" s="20" t="s">
        <v>380</v>
      </c>
      <c r="CL145" s="20">
        <v>16</v>
      </c>
      <c r="CM145" s="20">
        <v>100</v>
      </c>
      <c r="CN145" s="20">
        <v>1</v>
      </c>
      <c r="CO145" s="20">
        <v>950</v>
      </c>
      <c r="CP145" s="20">
        <v>65</v>
      </c>
      <c r="CQ145" s="20">
        <v>0</v>
      </c>
      <c r="CR145" s="20">
        <v>0</v>
      </c>
      <c r="CS145" s="20">
        <v>10140108</v>
      </c>
      <c r="CT145" s="20">
        <v>0</v>
      </c>
      <c r="CU145" s="20">
        <v>0</v>
      </c>
      <c r="CV145" s="20">
        <v>0</v>
      </c>
      <c r="CW145" s="20" t="s">
        <v>358</v>
      </c>
      <c r="CX145" s="20"/>
      <c r="DA145" s="20"/>
      <c r="DB145" s="20"/>
      <c r="DC145" s="20"/>
      <c r="DD145" s="20"/>
      <c r="DE145" s="20"/>
      <c r="DF145" s="20"/>
      <c r="DG145" s="20"/>
      <c r="DH145" s="20"/>
      <c r="DI145" s="20"/>
      <c r="DJ145" s="20"/>
      <c r="DK145" s="20"/>
      <c r="DL145" s="20"/>
      <c r="DM145" s="20"/>
      <c r="DN145" s="20"/>
      <c r="DO145" s="20"/>
      <c r="DP145" s="20"/>
      <c r="DQ145" s="20"/>
      <c r="DR145" s="20"/>
      <c r="DS145" s="20"/>
      <c r="DT145" s="20"/>
      <c r="DU145" s="20"/>
      <c r="DV145" s="20"/>
      <c r="DW145" s="20"/>
      <c r="DX145" s="20"/>
      <c r="DY145" s="20"/>
      <c r="DZ145" s="20"/>
      <c r="EA145" s="20"/>
      <c r="EB145" s="20"/>
      <c r="EC145" s="20"/>
      <c r="ED145" s="20"/>
      <c r="EE145" s="20"/>
      <c r="EF145" s="20"/>
      <c r="EG145" s="20"/>
      <c r="EH145" s="20"/>
      <c r="EI145" s="20"/>
      <c r="EJ145" s="20"/>
      <c r="EK145" s="20"/>
      <c r="EL145" s="20"/>
      <c r="EM145" s="20"/>
      <c r="EN145" s="20"/>
      <c r="EO145" s="20"/>
      <c r="EP145" s="20"/>
      <c r="EQ145" s="20"/>
      <c r="ER145" s="20"/>
      <c r="ES145" s="20"/>
      <c r="ET145" s="20"/>
      <c r="EU145" s="20"/>
      <c r="EV145" s="20"/>
      <c r="EW145" s="20"/>
      <c r="EX145"/>
      <c r="EY145"/>
      <c r="EZ145" s="20"/>
      <c r="FA145" s="20"/>
      <c r="FB145" s="20"/>
      <c r="FC145" s="20"/>
      <c r="FD145" s="20"/>
      <c r="FE145" s="20"/>
      <c r="FF145" s="20"/>
      <c r="FG145" s="20"/>
      <c r="FH145" s="20"/>
      <c r="FI145" s="20"/>
      <c r="FJ145" s="20"/>
      <c r="FK145" s="20"/>
      <c r="FL145" s="20"/>
      <c r="FM145" s="20"/>
      <c r="FN145" s="20"/>
      <c r="FO145" s="20"/>
      <c r="FP145" s="20"/>
      <c r="FQ145" s="20"/>
      <c r="FR145" s="20"/>
      <c r="FS145" s="20"/>
      <c r="FT145" s="20"/>
      <c r="FU145" s="20"/>
      <c r="FV145" s="20"/>
      <c r="FW145" s="20"/>
      <c r="FX145" s="20"/>
      <c r="FY145" s="20"/>
      <c r="FZ145" s="20"/>
      <c r="GA145" s="20"/>
      <c r="GB145" s="20"/>
      <c r="GC145" s="20"/>
      <c r="GD145" s="20"/>
      <c r="GE145" s="20"/>
      <c r="GF145" s="20"/>
      <c r="GG145" s="20"/>
      <c r="GH145" s="20"/>
      <c r="GI145" s="20"/>
      <c r="GJ145" s="20"/>
      <c r="GK145" s="20"/>
      <c r="GL145" s="20"/>
      <c r="GM145" s="20"/>
      <c r="GN145" s="20"/>
      <c r="GO145" s="20"/>
      <c r="GP145" s="20"/>
      <c r="GQ145" s="20"/>
      <c r="GR145" s="20"/>
      <c r="GS145" s="20"/>
      <c r="GT145" s="20"/>
      <c r="GU145" s="20"/>
      <c r="GV145" s="20"/>
      <c r="GW145"/>
      <c r="GX145"/>
      <c r="GY145" s="20">
        <v>200</v>
      </c>
      <c r="GZ145" s="20">
        <v>400</v>
      </c>
      <c r="HA145" s="20" t="s">
        <v>362</v>
      </c>
      <c r="HB145" s="20">
        <v>0</v>
      </c>
      <c r="HC145" s="20" t="s">
        <v>373</v>
      </c>
      <c r="HD145" s="20" t="s">
        <v>373</v>
      </c>
      <c r="HE145" s="20" t="b">
        <v>1</v>
      </c>
      <c r="HF145" s="20">
        <v>8000</v>
      </c>
      <c r="HG145" s="20" t="b">
        <v>0</v>
      </c>
      <c r="HH145" s="20">
        <v>0</v>
      </c>
      <c r="HI145" s="20">
        <v>0</v>
      </c>
      <c r="HJ145" s="20">
        <v>0</v>
      </c>
      <c r="HK145" s="20">
        <v>0</v>
      </c>
      <c r="HL145" s="20" t="b">
        <v>0</v>
      </c>
      <c r="HM145" s="20">
        <v>0</v>
      </c>
      <c r="HN145" s="20">
        <v>10001</v>
      </c>
      <c r="HO145" s="20" t="s">
        <v>374</v>
      </c>
      <c r="HP145" s="20" t="s">
        <v>363</v>
      </c>
      <c r="HQ145" s="20">
        <v>0</v>
      </c>
      <c r="HR145" s="20">
        <v>0</v>
      </c>
      <c r="HS145" s="20">
        <v>0</v>
      </c>
      <c r="HT145" s="20">
        <v>0</v>
      </c>
      <c r="HU145" s="20" t="b">
        <v>0</v>
      </c>
      <c r="HZ145"/>
    </row>
    <row r="146" ht="30" customHeight="1" spans="1:234">
      <c r="A146"/>
      <c r="B146" s="34">
        <f>10000000+INDEX(编号表!$B:$B,MATCH(D146,编号表!$A:$A,0))*10000+J146</f>
        <v>10140010</v>
      </c>
      <c r="C146" s="20" t="s">
        <v>423</v>
      </c>
      <c r="D146" s="20" t="s">
        <v>423</v>
      </c>
      <c r="E146" s="20" t="s">
        <v>350</v>
      </c>
      <c r="F146" s="39" t="s">
        <v>365</v>
      </c>
      <c r="G146" s="20" t="s">
        <v>352</v>
      </c>
      <c r="H146" s="20" t="b">
        <v>0</v>
      </c>
      <c r="I146" s="20" t="b">
        <v>0</v>
      </c>
      <c r="J146" s="20">
        <v>10</v>
      </c>
      <c r="K146" s="20" t="str">
        <f t="shared" si="8"/>
        <v>101400</v>
      </c>
      <c r="L146" s="20" t="s">
        <v>353</v>
      </c>
      <c r="M146" s="20">
        <v>10140009</v>
      </c>
      <c r="N146" s="20">
        <v>0</v>
      </c>
      <c r="O146" s="20" t="s">
        <v>424</v>
      </c>
      <c r="P146" s="20">
        <v>10202013</v>
      </c>
      <c r="Q146" s="20">
        <v>0</v>
      </c>
      <c r="R146" s="20">
        <v>3</v>
      </c>
      <c r="S146" s="20">
        <v>40</v>
      </c>
      <c r="T146" s="20">
        <v>0</v>
      </c>
      <c r="U146" s="20">
        <v>0</v>
      </c>
      <c r="V146" s="20" t="s">
        <v>370</v>
      </c>
      <c r="W146" s="20">
        <v>900</v>
      </c>
      <c r="X146" s="20">
        <v>0</v>
      </c>
      <c r="Y146" s="20" t="s">
        <v>371</v>
      </c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 t="s">
        <v>359</v>
      </c>
      <c r="BA146" s="20">
        <v>12000</v>
      </c>
      <c r="BB146" s="20" t="s">
        <v>378</v>
      </c>
      <c r="BC146" s="20" t="s">
        <v>357</v>
      </c>
      <c r="BD146" s="20">
        <v>10000</v>
      </c>
      <c r="BE146" s="20">
        <v>0</v>
      </c>
      <c r="BF146" s="20" t="s">
        <v>361</v>
      </c>
      <c r="BG146" s="20">
        <v>0</v>
      </c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  <c r="CE146" s="20"/>
      <c r="CF146" s="20"/>
      <c r="CG146" s="20">
        <v>30032</v>
      </c>
      <c r="CH146" s="20" t="s">
        <v>379</v>
      </c>
      <c r="CI146" s="20">
        <v>950</v>
      </c>
      <c r="CJ146" s="20">
        <v>80</v>
      </c>
      <c r="CK146" s="20" t="s">
        <v>380</v>
      </c>
      <c r="CL146" s="20">
        <v>16</v>
      </c>
      <c r="CM146" s="20">
        <v>100</v>
      </c>
      <c r="CN146" s="20">
        <v>1</v>
      </c>
      <c r="CO146" s="20">
        <v>950</v>
      </c>
      <c r="CP146" s="20">
        <v>65</v>
      </c>
      <c r="CQ146" s="20">
        <v>0</v>
      </c>
      <c r="CR146" s="20">
        <v>0</v>
      </c>
      <c r="CS146" s="20">
        <v>10140109</v>
      </c>
      <c r="CT146" s="20">
        <v>0</v>
      </c>
      <c r="CU146" s="20">
        <v>0</v>
      </c>
      <c r="CV146" s="20">
        <v>0</v>
      </c>
      <c r="CW146" s="20" t="s">
        <v>358</v>
      </c>
      <c r="CX146" s="20"/>
      <c r="DA146" s="20"/>
      <c r="DB146" s="20"/>
      <c r="DC146" s="20"/>
      <c r="DD146" s="20"/>
      <c r="DE146" s="20"/>
      <c r="DF146" s="20"/>
      <c r="DG146" s="20"/>
      <c r="DH146" s="20"/>
      <c r="DI146" s="20"/>
      <c r="DJ146" s="20"/>
      <c r="DK146" s="20"/>
      <c r="DL146" s="20"/>
      <c r="DM146" s="20"/>
      <c r="DN146" s="20"/>
      <c r="DO146" s="20"/>
      <c r="DP146" s="20"/>
      <c r="DQ146" s="20"/>
      <c r="DR146" s="20"/>
      <c r="DS146" s="20"/>
      <c r="DT146" s="20"/>
      <c r="DU146" s="20"/>
      <c r="DV146" s="20"/>
      <c r="DW146" s="20"/>
      <c r="DX146" s="20"/>
      <c r="DY146" s="20"/>
      <c r="DZ146" s="20"/>
      <c r="EA146" s="20"/>
      <c r="EB146" s="20"/>
      <c r="EC146" s="20"/>
      <c r="ED146" s="20"/>
      <c r="EE146" s="20"/>
      <c r="EF146" s="20"/>
      <c r="EG146" s="20"/>
      <c r="EH146" s="20"/>
      <c r="EI146" s="20"/>
      <c r="EJ146" s="20"/>
      <c r="EK146" s="20"/>
      <c r="EL146" s="20"/>
      <c r="EM146" s="20"/>
      <c r="EN146" s="20"/>
      <c r="EO146" s="20"/>
      <c r="EP146" s="20"/>
      <c r="EQ146" s="20"/>
      <c r="ER146" s="20"/>
      <c r="ES146" s="20"/>
      <c r="ET146" s="20"/>
      <c r="EU146" s="20"/>
      <c r="EV146" s="20"/>
      <c r="EW146" s="20"/>
      <c r="EX146"/>
      <c r="EY146"/>
      <c r="EZ146" s="20"/>
      <c r="FA146" s="20"/>
      <c r="FB146" s="20"/>
      <c r="FC146" s="20"/>
      <c r="FD146" s="20"/>
      <c r="FE146" s="20"/>
      <c r="FF146" s="20"/>
      <c r="FG146" s="20"/>
      <c r="FH146" s="20"/>
      <c r="FI146" s="20"/>
      <c r="FJ146" s="20"/>
      <c r="FK146" s="20"/>
      <c r="FL146" s="20"/>
      <c r="FM146" s="20"/>
      <c r="FN146" s="20"/>
      <c r="FO146" s="20"/>
      <c r="FP146" s="20"/>
      <c r="FQ146" s="20"/>
      <c r="FR146" s="20"/>
      <c r="FS146" s="20"/>
      <c r="FT146" s="20"/>
      <c r="FU146" s="20"/>
      <c r="FV146" s="20"/>
      <c r="FW146" s="20"/>
      <c r="FX146" s="20"/>
      <c r="FY146" s="20"/>
      <c r="FZ146" s="20"/>
      <c r="GA146" s="20"/>
      <c r="GB146" s="20"/>
      <c r="GC146" s="20"/>
      <c r="GD146" s="20"/>
      <c r="GE146" s="20"/>
      <c r="GF146" s="20"/>
      <c r="GG146" s="20"/>
      <c r="GH146" s="20"/>
      <c r="GI146" s="20"/>
      <c r="GJ146" s="20"/>
      <c r="GK146" s="20"/>
      <c r="GL146" s="20"/>
      <c r="GM146" s="20"/>
      <c r="GN146" s="20"/>
      <c r="GO146" s="20"/>
      <c r="GP146" s="20"/>
      <c r="GQ146" s="20"/>
      <c r="GR146" s="20"/>
      <c r="GS146" s="20"/>
      <c r="GT146" s="20"/>
      <c r="GU146" s="20"/>
      <c r="GV146" s="20"/>
      <c r="GW146"/>
      <c r="GX146"/>
      <c r="GY146" s="20">
        <v>200</v>
      </c>
      <c r="GZ146" s="20">
        <v>400</v>
      </c>
      <c r="HA146" s="20" t="s">
        <v>362</v>
      </c>
      <c r="HB146" s="20">
        <v>0</v>
      </c>
      <c r="HC146" s="20" t="s">
        <v>373</v>
      </c>
      <c r="HD146" s="20" t="s">
        <v>373</v>
      </c>
      <c r="HE146" s="20" t="b">
        <v>1</v>
      </c>
      <c r="HF146" s="20">
        <v>8000</v>
      </c>
      <c r="HG146" s="20" t="b">
        <v>0</v>
      </c>
      <c r="HH146" s="20">
        <v>0</v>
      </c>
      <c r="HI146" s="20">
        <v>0</v>
      </c>
      <c r="HJ146" s="20">
        <v>0</v>
      </c>
      <c r="HK146" s="20">
        <v>0</v>
      </c>
      <c r="HL146" s="20" t="b">
        <v>0</v>
      </c>
      <c r="HM146" s="20">
        <v>0</v>
      </c>
      <c r="HN146" s="20">
        <v>10001</v>
      </c>
      <c r="HO146" s="20" t="s">
        <v>374</v>
      </c>
      <c r="HP146" s="20" t="s">
        <v>363</v>
      </c>
      <c r="HQ146" s="20">
        <v>0</v>
      </c>
      <c r="HR146" s="20">
        <v>0</v>
      </c>
      <c r="HS146" s="20">
        <v>0</v>
      </c>
      <c r="HT146" s="20">
        <v>0</v>
      </c>
      <c r="HU146" s="20" t="b">
        <v>0</v>
      </c>
      <c r="HZ146"/>
    </row>
    <row r="147" ht="30" customHeight="1" spans="1:234">
      <c r="A147"/>
      <c r="B147" s="34">
        <f>10000000+INDEX(编号表!$B:$B,MATCH(D147,编号表!$A:$A,0))*10000+J147</f>
        <v>10150001</v>
      </c>
      <c r="C147" s="20" t="s">
        <v>425</v>
      </c>
      <c r="D147" s="20" t="s">
        <v>425</v>
      </c>
      <c r="E147" s="20" t="s">
        <v>350</v>
      </c>
      <c r="F147" s="39" t="s">
        <v>364</v>
      </c>
      <c r="G147" s="20" t="s">
        <v>352</v>
      </c>
      <c r="H147" s="20" t="b">
        <v>0</v>
      </c>
      <c r="I147" s="20" t="b">
        <v>0</v>
      </c>
      <c r="J147" s="20">
        <v>1</v>
      </c>
      <c r="K147" s="20" t="str">
        <f t="shared" si="8"/>
        <v>101500</v>
      </c>
      <c r="L147" s="20" t="s">
        <v>353</v>
      </c>
      <c r="M147" s="20">
        <v>0</v>
      </c>
      <c r="N147" s="20">
        <v>10150002</v>
      </c>
      <c r="O147" s="20" t="s">
        <v>426</v>
      </c>
      <c r="P147" s="20">
        <v>10202014</v>
      </c>
      <c r="Q147" s="20">
        <v>0</v>
      </c>
      <c r="R147" s="20">
        <v>0</v>
      </c>
      <c r="S147" s="20">
        <v>1</v>
      </c>
      <c r="T147" s="20">
        <v>0</v>
      </c>
      <c r="U147" s="20">
        <v>100</v>
      </c>
      <c r="V147" s="20" t="s">
        <v>370</v>
      </c>
      <c r="W147" s="20">
        <v>0</v>
      </c>
      <c r="X147" s="20">
        <v>0</v>
      </c>
      <c r="Y147" s="20" t="s">
        <v>355</v>
      </c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 t="s">
        <v>359</v>
      </c>
      <c r="BA147" s="20">
        <v>10000</v>
      </c>
      <c r="BB147" s="20" t="s">
        <v>409</v>
      </c>
      <c r="BC147" s="20" t="s">
        <v>357</v>
      </c>
      <c r="BD147" s="20">
        <v>10000</v>
      </c>
      <c r="BE147" s="20">
        <v>0</v>
      </c>
      <c r="BF147" s="20" t="s">
        <v>361</v>
      </c>
      <c r="BG147" s="20">
        <v>0</v>
      </c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  <c r="CE147" s="20"/>
      <c r="CF147" s="20"/>
      <c r="CG147" s="20"/>
      <c r="CH147" s="20"/>
      <c r="CI147" s="20"/>
      <c r="CJ147" s="20"/>
      <c r="CK147" s="20"/>
      <c r="CL147" s="20"/>
      <c r="CM147" s="20"/>
      <c r="CN147" s="20"/>
      <c r="CO147" s="20"/>
      <c r="CP147" s="20"/>
      <c r="CQ147" s="20"/>
      <c r="CR147" s="20"/>
      <c r="CS147" s="20"/>
      <c r="CT147" s="20"/>
      <c r="CU147" s="20"/>
      <c r="CV147" s="20"/>
      <c r="CW147" s="20"/>
      <c r="CX147" s="20">
        <v>10150200</v>
      </c>
      <c r="DA147" s="20" t="s">
        <v>409</v>
      </c>
      <c r="DB147" s="20" t="s">
        <v>357</v>
      </c>
      <c r="DC147" s="20">
        <v>10000</v>
      </c>
      <c r="DD147" s="20">
        <v>800</v>
      </c>
      <c r="DE147" s="20" t="s">
        <v>361</v>
      </c>
      <c r="DF147" s="20">
        <v>0</v>
      </c>
      <c r="DG147" s="20"/>
      <c r="DH147" s="20"/>
      <c r="DI147" s="20"/>
      <c r="DJ147" s="20"/>
      <c r="DK147" s="20"/>
      <c r="DL147" s="20"/>
      <c r="DM147" s="20"/>
      <c r="DN147" s="20"/>
      <c r="DO147" s="20"/>
      <c r="DP147" s="20"/>
      <c r="DQ147" s="20"/>
      <c r="DR147" s="20"/>
      <c r="DS147" s="20"/>
      <c r="DT147" s="20"/>
      <c r="DU147" s="20"/>
      <c r="DV147" s="20"/>
      <c r="DW147" s="20"/>
      <c r="DX147" s="20"/>
      <c r="DY147" s="20"/>
      <c r="DZ147" s="20"/>
      <c r="EA147" s="20"/>
      <c r="EB147" s="20"/>
      <c r="EC147" s="20"/>
      <c r="ED147" s="20"/>
      <c r="EE147" s="20"/>
      <c r="EF147" s="20"/>
      <c r="EG147" s="20"/>
      <c r="EH147" s="20"/>
      <c r="EI147" s="20"/>
      <c r="EJ147" s="20"/>
      <c r="EK147" s="20"/>
      <c r="EL147" s="20"/>
      <c r="EM147" s="20"/>
      <c r="EN147" s="20"/>
      <c r="EO147" s="20"/>
      <c r="EP147" s="20"/>
      <c r="EQ147" s="20"/>
      <c r="ER147" s="20"/>
      <c r="ES147" s="20"/>
      <c r="ET147" s="20"/>
      <c r="EU147" s="20"/>
      <c r="EV147" s="20"/>
      <c r="EW147" s="20">
        <v>10150200</v>
      </c>
      <c r="EX147"/>
      <c r="EY147"/>
      <c r="EZ147" s="20"/>
      <c r="FA147" s="20"/>
      <c r="FB147" s="20"/>
      <c r="FC147" s="20"/>
      <c r="FD147" s="20"/>
      <c r="FE147" s="20"/>
      <c r="FF147" s="20"/>
      <c r="FG147" s="20"/>
      <c r="FH147" s="20"/>
      <c r="FI147" s="20"/>
      <c r="FJ147" s="20"/>
      <c r="FK147" s="20"/>
      <c r="FL147" s="20"/>
      <c r="FM147" s="20"/>
      <c r="FN147" s="20"/>
      <c r="FO147" s="20"/>
      <c r="FP147" s="20"/>
      <c r="FQ147" s="20"/>
      <c r="FR147" s="20"/>
      <c r="FS147" s="20"/>
      <c r="FT147" s="20"/>
      <c r="FU147" s="20"/>
      <c r="FV147" s="20"/>
      <c r="FW147" s="20"/>
      <c r="FX147" s="20"/>
      <c r="FY147" s="20"/>
      <c r="FZ147" s="20"/>
      <c r="GA147" s="20"/>
      <c r="GB147" s="20"/>
      <c r="GC147" s="20"/>
      <c r="GD147" s="20"/>
      <c r="GE147" s="20"/>
      <c r="GF147" s="20"/>
      <c r="GG147" s="20"/>
      <c r="GH147" s="20"/>
      <c r="GI147" s="20"/>
      <c r="GJ147" s="20"/>
      <c r="GK147" s="20"/>
      <c r="GL147" s="20"/>
      <c r="GM147" s="20"/>
      <c r="GN147" s="20"/>
      <c r="GO147" s="20"/>
      <c r="GP147" s="20"/>
      <c r="GQ147" s="20"/>
      <c r="GR147" s="20"/>
      <c r="GS147" s="20"/>
      <c r="GT147" s="20"/>
      <c r="GU147" s="20"/>
      <c r="GV147" s="20"/>
      <c r="GW147"/>
      <c r="GX147"/>
      <c r="GY147" s="20">
        <v>200</v>
      </c>
      <c r="GZ147" s="20">
        <v>400</v>
      </c>
      <c r="HA147" s="20" t="s">
        <v>390</v>
      </c>
      <c r="HB147" s="20">
        <v>0</v>
      </c>
      <c r="HC147" s="20" t="s">
        <v>373</v>
      </c>
      <c r="HD147" s="20" t="s">
        <v>373</v>
      </c>
      <c r="HE147" s="20" t="b">
        <v>1</v>
      </c>
      <c r="HF147" s="20">
        <v>8000</v>
      </c>
      <c r="HG147" s="20" t="b">
        <v>0</v>
      </c>
      <c r="HH147" s="20">
        <v>0</v>
      </c>
      <c r="HI147" s="20">
        <v>0</v>
      </c>
      <c r="HJ147" s="20">
        <v>0</v>
      </c>
      <c r="HK147" s="20">
        <v>0</v>
      </c>
      <c r="HL147" s="20" t="b">
        <v>0</v>
      </c>
      <c r="HM147" s="20">
        <v>0</v>
      </c>
      <c r="HN147" s="20">
        <v>10001</v>
      </c>
      <c r="HO147" s="20" t="s">
        <v>374</v>
      </c>
      <c r="HP147" s="20" t="s">
        <v>363</v>
      </c>
      <c r="HQ147" s="20">
        <v>0</v>
      </c>
      <c r="HR147" s="20">
        <v>0</v>
      </c>
      <c r="HS147" s="20">
        <v>0</v>
      </c>
      <c r="HT147" s="20">
        <v>0</v>
      </c>
      <c r="HU147" s="20" t="b">
        <v>0</v>
      </c>
      <c r="HV147">
        <v>30007</v>
      </c>
      <c r="HZ147"/>
    </row>
    <row r="148" ht="30" customHeight="1" spans="1:234">
      <c r="A148"/>
      <c r="B148" s="34">
        <f>10000000+INDEX(编号表!$B:$B,MATCH(D148,编号表!$A:$A,0))*10000+J148</f>
        <v>10150002</v>
      </c>
      <c r="C148" s="20" t="s">
        <v>425</v>
      </c>
      <c r="D148" s="20" t="s">
        <v>425</v>
      </c>
      <c r="E148" s="20" t="s">
        <v>350</v>
      </c>
      <c r="F148" s="39" t="s">
        <v>365</v>
      </c>
      <c r="G148" s="20" t="s">
        <v>352</v>
      </c>
      <c r="H148" s="20" t="b">
        <v>0</v>
      </c>
      <c r="I148" s="20" t="b">
        <v>0</v>
      </c>
      <c r="J148" s="20">
        <v>2</v>
      </c>
      <c r="K148" s="20" t="str">
        <f t="shared" si="8"/>
        <v>101500</v>
      </c>
      <c r="L148" s="20" t="s">
        <v>353</v>
      </c>
      <c r="M148" s="20">
        <v>10150001</v>
      </c>
      <c r="N148" s="20">
        <v>10150003</v>
      </c>
      <c r="O148" s="20" t="s">
        <v>426</v>
      </c>
      <c r="P148" s="20">
        <v>10202014</v>
      </c>
      <c r="Q148" s="20">
        <v>0</v>
      </c>
      <c r="R148" s="20">
        <v>1</v>
      </c>
      <c r="S148" s="20">
        <v>7</v>
      </c>
      <c r="T148" s="20">
        <v>0</v>
      </c>
      <c r="U148" s="20">
        <v>100</v>
      </c>
      <c r="V148" s="20" t="s">
        <v>370</v>
      </c>
      <c r="W148" s="20">
        <v>0</v>
      </c>
      <c r="X148" s="20">
        <v>0</v>
      </c>
      <c r="Y148" s="20" t="s">
        <v>355</v>
      </c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 t="s">
        <v>359</v>
      </c>
      <c r="BA148" s="20">
        <v>10400</v>
      </c>
      <c r="BB148" s="20" t="s">
        <v>409</v>
      </c>
      <c r="BC148" s="20" t="s">
        <v>357</v>
      </c>
      <c r="BD148" s="20">
        <v>10000</v>
      </c>
      <c r="BE148" s="20">
        <v>0</v>
      </c>
      <c r="BF148" s="20" t="s">
        <v>361</v>
      </c>
      <c r="BG148" s="20">
        <v>0</v>
      </c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  <c r="CE148" s="20"/>
      <c r="CF148" s="20"/>
      <c r="CG148" s="20"/>
      <c r="CH148" s="20"/>
      <c r="CI148" s="20"/>
      <c r="CJ148" s="20"/>
      <c r="CK148" s="20"/>
      <c r="CL148" s="20"/>
      <c r="CM148" s="20"/>
      <c r="CN148" s="20"/>
      <c r="CO148" s="20"/>
      <c r="CP148" s="20"/>
      <c r="CQ148" s="20"/>
      <c r="CR148" s="20"/>
      <c r="CS148" s="20"/>
      <c r="CT148" s="20"/>
      <c r="CU148" s="20"/>
      <c r="CV148" s="20"/>
      <c r="CW148" s="20"/>
      <c r="CX148" s="20">
        <v>10150201</v>
      </c>
      <c r="DA148" s="20" t="s">
        <v>409</v>
      </c>
      <c r="DB148" s="20" t="s">
        <v>357</v>
      </c>
      <c r="DC148" s="20">
        <v>10000</v>
      </c>
      <c r="DD148" s="20">
        <v>800</v>
      </c>
      <c r="DE148" s="20" t="s">
        <v>361</v>
      </c>
      <c r="DF148" s="20">
        <v>0</v>
      </c>
      <c r="DG148" s="20"/>
      <c r="DH148" s="20"/>
      <c r="DI148" s="20"/>
      <c r="DJ148" s="20"/>
      <c r="DK148" s="20"/>
      <c r="DL148" s="20"/>
      <c r="DM148" s="20"/>
      <c r="DN148" s="20"/>
      <c r="DO148" s="20"/>
      <c r="DP148" s="20"/>
      <c r="DQ148" s="20"/>
      <c r="DR148" s="20"/>
      <c r="DS148" s="20"/>
      <c r="DT148" s="20"/>
      <c r="DU148" s="20"/>
      <c r="DV148" s="20"/>
      <c r="DW148" s="20"/>
      <c r="DX148" s="20"/>
      <c r="DY148" s="20"/>
      <c r="DZ148" s="20"/>
      <c r="EA148" s="20"/>
      <c r="EB148" s="20"/>
      <c r="EC148" s="20"/>
      <c r="ED148" s="20"/>
      <c r="EE148" s="20"/>
      <c r="EF148" s="20"/>
      <c r="EG148" s="20"/>
      <c r="EH148" s="20"/>
      <c r="EI148" s="20"/>
      <c r="EJ148" s="20"/>
      <c r="EK148" s="20"/>
      <c r="EL148" s="20"/>
      <c r="EM148" s="20"/>
      <c r="EN148" s="20"/>
      <c r="EO148" s="20"/>
      <c r="EP148" s="20"/>
      <c r="EQ148" s="20"/>
      <c r="ER148" s="20"/>
      <c r="ES148" s="20"/>
      <c r="ET148" s="20"/>
      <c r="EU148" s="20"/>
      <c r="EV148" s="20"/>
      <c r="EW148" s="20">
        <v>10150201</v>
      </c>
      <c r="EX148"/>
      <c r="EY148"/>
      <c r="EZ148" s="20"/>
      <c r="FA148" s="20"/>
      <c r="FB148" s="20"/>
      <c r="FC148" s="20"/>
      <c r="FD148" s="20"/>
      <c r="FE148" s="20"/>
      <c r="FF148" s="20"/>
      <c r="FG148" s="20"/>
      <c r="FH148" s="20"/>
      <c r="FI148" s="20"/>
      <c r="FJ148" s="20"/>
      <c r="FK148" s="20"/>
      <c r="FL148" s="20"/>
      <c r="FM148" s="20"/>
      <c r="FN148" s="20"/>
      <c r="FO148" s="20"/>
      <c r="FP148" s="20"/>
      <c r="FQ148" s="20"/>
      <c r="FR148" s="20"/>
      <c r="FS148" s="20"/>
      <c r="FT148" s="20"/>
      <c r="FU148" s="20"/>
      <c r="FV148" s="20"/>
      <c r="FW148" s="20"/>
      <c r="FX148" s="20"/>
      <c r="FY148" s="20"/>
      <c r="FZ148" s="20"/>
      <c r="GA148" s="20"/>
      <c r="GB148" s="20"/>
      <c r="GC148" s="20"/>
      <c r="GD148" s="20"/>
      <c r="GE148" s="20"/>
      <c r="GF148" s="20"/>
      <c r="GG148" s="20"/>
      <c r="GH148" s="20"/>
      <c r="GI148" s="20"/>
      <c r="GJ148" s="20"/>
      <c r="GK148" s="20"/>
      <c r="GL148" s="20"/>
      <c r="GM148" s="20"/>
      <c r="GN148" s="20"/>
      <c r="GO148" s="20"/>
      <c r="GP148" s="20"/>
      <c r="GQ148" s="20"/>
      <c r="GR148" s="20"/>
      <c r="GS148" s="20"/>
      <c r="GT148" s="20"/>
      <c r="GU148" s="20"/>
      <c r="GV148" s="20"/>
      <c r="GW148"/>
      <c r="GX148"/>
      <c r="GY148" s="20">
        <v>200</v>
      </c>
      <c r="GZ148" s="20">
        <v>400</v>
      </c>
      <c r="HA148" s="20" t="s">
        <v>390</v>
      </c>
      <c r="HB148" s="20">
        <v>0</v>
      </c>
      <c r="HC148" s="20" t="s">
        <v>373</v>
      </c>
      <c r="HD148" s="20" t="s">
        <v>373</v>
      </c>
      <c r="HE148" s="20" t="b">
        <v>1</v>
      </c>
      <c r="HF148" s="20">
        <v>8000</v>
      </c>
      <c r="HG148" s="20" t="b">
        <v>0</v>
      </c>
      <c r="HH148" s="20">
        <v>0</v>
      </c>
      <c r="HI148" s="20">
        <v>0</v>
      </c>
      <c r="HJ148" s="20">
        <v>0</v>
      </c>
      <c r="HK148" s="20">
        <v>0</v>
      </c>
      <c r="HL148" s="20" t="b">
        <v>0</v>
      </c>
      <c r="HM148" s="20">
        <v>0</v>
      </c>
      <c r="HN148" s="20">
        <v>10001</v>
      </c>
      <c r="HO148" s="20" t="s">
        <v>374</v>
      </c>
      <c r="HP148" s="20" t="s">
        <v>363</v>
      </c>
      <c r="HQ148" s="20">
        <v>0</v>
      </c>
      <c r="HR148" s="20">
        <v>0</v>
      </c>
      <c r="HS148" s="20">
        <v>0</v>
      </c>
      <c r="HT148" s="20">
        <v>0</v>
      </c>
      <c r="HU148" s="20" t="b">
        <v>0</v>
      </c>
      <c r="HV148">
        <v>30007</v>
      </c>
      <c r="HZ148"/>
    </row>
    <row r="149" ht="30" customHeight="1" spans="1:234">
      <c r="A149"/>
      <c r="B149" s="34">
        <f>10000000+INDEX(编号表!$B:$B,MATCH(D149,编号表!$A:$A,0))*10000+J149</f>
        <v>10150003</v>
      </c>
      <c r="C149" s="20" t="s">
        <v>425</v>
      </c>
      <c r="D149" s="20" t="s">
        <v>425</v>
      </c>
      <c r="E149" s="20" t="s">
        <v>350</v>
      </c>
      <c r="F149" s="39" t="s">
        <v>364</v>
      </c>
      <c r="G149" s="20" t="s">
        <v>352</v>
      </c>
      <c r="H149" s="20" t="b">
        <v>0</v>
      </c>
      <c r="I149" s="20" t="b">
        <v>0</v>
      </c>
      <c r="J149" s="20">
        <v>3</v>
      </c>
      <c r="K149" s="20" t="str">
        <f t="shared" si="8"/>
        <v>101500</v>
      </c>
      <c r="L149" s="20" t="s">
        <v>353</v>
      </c>
      <c r="M149" s="20">
        <v>10150002</v>
      </c>
      <c r="N149" s="20">
        <v>10150004</v>
      </c>
      <c r="O149" s="20" t="s">
        <v>426</v>
      </c>
      <c r="P149" s="20">
        <v>10202014</v>
      </c>
      <c r="Q149" s="20">
        <v>0</v>
      </c>
      <c r="R149" s="20">
        <v>2</v>
      </c>
      <c r="S149" s="20">
        <v>11</v>
      </c>
      <c r="T149" s="20">
        <v>10203162</v>
      </c>
      <c r="U149" s="20">
        <v>100</v>
      </c>
      <c r="V149" s="20" t="s">
        <v>370</v>
      </c>
      <c r="W149" s="20">
        <v>0</v>
      </c>
      <c r="X149" s="20">
        <v>0</v>
      </c>
      <c r="Y149" s="20" t="s">
        <v>355</v>
      </c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 t="s">
        <v>359</v>
      </c>
      <c r="BA149" s="20">
        <v>10800</v>
      </c>
      <c r="BB149" s="20" t="s">
        <v>409</v>
      </c>
      <c r="BC149" s="20" t="s">
        <v>357</v>
      </c>
      <c r="BD149" s="20">
        <v>10000</v>
      </c>
      <c r="BE149" s="20">
        <v>0</v>
      </c>
      <c r="BF149" s="20" t="s">
        <v>361</v>
      </c>
      <c r="BG149" s="20">
        <v>0</v>
      </c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  <c r="CE149" s="20"/>
      <c r="CF149" s="20"/>
      <c r="CG149" s="20"/>
      <c r="CH149" s="20"/>
      <c r="CI149" s="20"/>
      <c r="CJ149" s="20"/>
      <c r="CK149" s="20"/>
      <c r="CL149" s="20"/>
      <c r="CM149" s="20"/>
      <c r="CN149" s="20"/>
      <c r="CO149" s="20"/>
      <c r="CP149" s="20"/>
      <c r="CQ149" s="20"/>
      <c r="CR149" s="20"/>
      <c r="CS149" s="20"/>
      <c r="CT149" s="20"/>
      <c r="CU149" s="20"/>
      <c r="CV149" s="20"/>
      <c r="CW149" s="20"/>
      <c r="CX149" s="20">
        <v>10150202</v>
      </c>
      <c r="DA149" s="20" t="s">
        <v>409</v>
      </c>
      <c r="DB149" s="20" t="s">
        <v>357</v>
      </c>
      <c r="DC149" s="20">
        <v>10000</v>
      </c>
      <c r="DD149" s="20">
        <v>800</v>
      </c>
      <c r="DE149" s="20" t="s">
        <v>361</v>
      </c>
      <c r="DF149" s="20">
        <v>0</v>
      </c>
      <c r="DG149" s="20"/>
      <c r="DH149" s="20"/>
      <c r="DI149" s="20"/>
      <c r="DJ149" s="20"/>
      <c r="DK149" s="20"/>
      <c r="DL149" s="20"/>
      <c r="DM149" s="20"/>
      <c r="DN149" s="20"/>
      <c r="DO149" s="20"/>
      <c r="DP149" s="20"/>
      <c r="DQ149" s="20"/>
      <c r="DR149" s="20"/>
      <c r="DS149" s="20"/>
      <c r="DT149" s="20"/>
      <c r="DU149" s="20"/>
      <c r="DV149" s="20"/>
      <c r="DW149" s="20"/>
      <c r="DX149" s="20"/>
      <c r="DY149" s="20"/>
      <c r="DZ149" s="20"/>
      <c r="EA149" s="20"/>
      <c r="EB149" s="20"/>
      <c r="EC149" s="20"/>
      <c r="ED149" s="20"/>
      <c r="EE149" s="20"/>
      <c r="EF149" s="20"/>
      <c r="EG149" s="20"/>
      <c r="EH149" s="20"/>
      <c r="EI149" s="20"/>
      <c r="EJ149" s="20"/>
      <c r="EK149" s="20"/>
      <c r="EL149" s="20"/>
      <c r="EM149" s="20"/>
      <c r="EN149" s="20"/>
      <c r="EO149" s="20"/>
      <c r="EP149" s="20"/>
      <c r="EQ149" s="20"/>
      <c r="ER149" s="20"/>
      <c r="ES149" s="20"/>
      <c r="ET149" s="20"/>
      <c r="EU149" s="20"/>
      <c r="EV149" s="20"/>
      <c r="EW149" s="20">
        <v>10150202</v>
      </c>
      <c r="EX149"/>
      <c r="EY149"/>
      <c r="EZ149" s="20"/>
      <c r="FA149" s="20"/>
      <c r="FB149" s="20"/>
      <c r="FC149" s="20"/>
      <c r="FD149" s="20"/>
      <c r="FE149" s="20"/>
      <c r="FF149" s="20"/>
      <c r="FG149" s="20"/>
      <c r="FH149" s="20"/>
      <c r="FI149" s="20"/>
      <c r="FJ149" s="20"/>
      <c r="FK149" s="20"/>
      <c r="FL149" s="20"/>
      <c r="FM149" s="20"/>
      <c r="FN149" s="20"/>
      <c r="FO149" s="20"/>
      <c r="FP149" s="20"/>
      <c r="FQ149" s="20"/>
      <c r="FR149" s="20"/>
      <c r="FS149" s="20"/>
      <c r="FT149" s="20"/>
      <c r="FU149" s="20"/>
      <c r="FV149" s="20"/>
      <c r="FW149" s="20"/>
      <c r="FX149" s="20"/>
      <c r="FY149" s="20"/>
      <c r="FZ149" s="20"/>
      <c r="GA149" s="20"/>
      <c r="GB149" s="20"/>
      <c r="GC149" s="20"/>
      <c r="GD149" s="20"/>
      <c r="GE149" s="20"/>
      <c r="GF149" s="20"/>
      <c r="GG149" s="20"/>
      <c r="GH149" s="20"/>
      <c r="GI149" s="20"/>
      <c r="GJ149" s="20"/>
      <c r="GK149" s="20"/>
      <c r="GL149" s="20"/>
      <c r="GM149" s="20"/>
      <c r="GN149" s="20"/>
      <c r="GO149" s="20"/>
      <c r="GP149" s="20"/>
      <c r="GQ149" s="20"/>
      <c r="GR149" s="20"/>
      <c r="GS149" s="20"/>
      <c r="GT149" s="20"/>
      <c r="GU149" s="20"/>
      <c r="GV149" s="20"/>
      <c r="GW149"/>
      <c r="GX149"/>
      <c r="GY149" s="20">
        <v>200</v>
      </c>
      <c r="GZ149" s="20">
        <v>400</v>
      </c>
      <c r="HA149" s="20" t="s">
        <v>390</v>
      </c>
      <c r="HB149" s="20">
        <v>0</v>
      </c>
      <c r="HC149" s="20" t="s">
        <v>373</v>
      </c>
      <c r="HD149" s="20" t="s">
        <v>373</v>
      </c>
      <c r="HE149" s="20" t="b">
        <v>1</v>
      </c>
      <c r="HF149" s="20">
        <v>8000</v>
      </c>
      <c r="HG149" s="20" t="b">
        <v>0</v>
      </c>
      <c r="HH149" s="20">
        <v>0</v>
      </c>
      <c r="HI149" s="20">
        <v>0</v>
      </c>
      <c r="HJ149" s="20">
        <v>0</v>
      </c>
      <c r="HK149" s="20">
        <v>0</v>
      </c>
      <c r="HL149" s="20" t="b">
        <v>0</v>
      </c>
      <c r="HM149" s="20">
        <v>0</v>
      </c>
      <c r="HN149" s="20">
        <v>10001</v>
      </c>
      <c r="HO149" s="20" t="s">
        <v>374</v>
      </c>
      <c r="HP149" s="20" t="s">
        <v>363</v>
      </c>
      <c r="HQ149" s="20">
        <v>0</v>
      </c>
      <c r="HR149" s="20">
        <v>0</v>
      </c>
      <c r="HS149" s="20">
        <v>0</v>
      </c>
      <c r="HT149" s="20">
        <v>0</v>
      </c>
      <c r="HU149" s="20" t="b">
        <v>0</v>
      </c>
      <c r="HV149">
        <v>30007</v>
      </c>
      <c r="HZ149"/>
    </row>
    <row r="150" ht="30" customHeight="1" spans="1:234">
      <c r="A150"/>
      <c r="B150" s="34">
        <f>10000000+INDEX(编号表!$B:$B,MATCH(D150,编号表!$A:$A,0))*10000+J150</f>
        <v>10150004</v>
      </c>
      <c r="C150" s="20" t="s">
        <v>425</v>
      </c>
      <c r="D150" s="20" t="s">
        <v>425</v>
      </c>
      <c r="E150" s="20" t="s">
        <v>350</v>
      </c>
      <c r="F150" s="39" t="s">
        <v>365</v>
      </c>
      <c r="G150" s="20" t="s">
        <v>352</v>
      </c>
      <c r="H150" s="20" t="b">
        <v>0</v>
      </c>
      <c r="I150" s="20" t="b">
        <v>0</v>
      </c>
      <c r="J150" s="20">
        <v>4</v>
      </c>
      <c r="K150" s="20" t="str">
        <f t="shared" si="8"/>
        <v>101500</v>
      </c>
      <c r="L150" s="20" t="s">
        <v>353</v>
      </c>
      <c r="M150" s="20">
        <v>10150003</v>
      </c>
      <c r="N150" s="20">
        <v>10150005</v>
      </c>
      <c r="O150" s="20" t="s">
        <v>426</v>
      </c>
      <c r="P150" s="20">
        <v>10202014</v>
      </c>
      <c r="Q150" s="20">
        <v>0</v>
      </c>
      <c r="R150" s="20">
        <v>3</v>
      </c>
      <c r="S150" s="20">
        <v>16</v>
      </c>
      <c r="T150" s="20">
        <v>0</v>
      </c>
      <c r="U150" s="20">
        <v>100</v>
      </c>
      <c r="V150" s="20" t="s">
        <v>370</v>
      </c>
      <c r="W150" s="20">
        <v>0</v>
      </c>
      <c r="X150" s="20">
        <v>0</v>
      </c>
      <c r="Y150" s="20" t="s">
        <v>355</v>
      </c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 t="s">
        <v>359</v>
      </c>
      <c r="BA150" s="20">
        <v>11200</v>
      </c>
      <c r="BB150" s="20" t="s">
        <v>409</v>
      </c>
      <c r="BC150" s="20" t="s">
        <v>357</v>
      </c>
      <c r="BD150" s="20">
        <v>10000</v>
      </c>
      <c r="BE150" s="20">
        <v>0</v>
      </c>
      <c r="BF150" s="20" t="s">
        <v>361</v>
      </c>
      <c r="BG150" s="20">
        <v>0</v>
      </c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  <c r="CE150" s="20"/>
      <c r="CF150" s="20"/>
      <c r="CG150" s="20"/>
      <c r="CH150" s="20"/>
      <c r="CI150" s="20"/>
      <c r="CJ150" s="20"/>
      <c r="CK150" s="20"/>
      <c r="CL150" s="20"/>
      <c r="CM150" s="20"/>
      <c r="CN150" s="20"/>
      <c r="CO150" s="20"/>
      <c r="CP150" s="20"/>
      <c r="CQ150" s="20"/>
      <c r="CR150" s="20"/>
      <c r="CS150" s="20"/>
      <c r="CT150" s="20"/>
      <c r="CU150" s="20"/>
      <c r="CV150" s="20"/>
      <c r="CW150" s="20"/>
      <c r="CX150" s="20">
        <v>10150203</v>
      </c>
      <c r="DA150" s="20" t="s">
        <v>409</v>
      </c>
      <c r="DB150" s="20" t="s">
        <v>357</v>
      </c>
      <c r="DC150" s="20">
        <v>10000</v>
      </c>
      <c r="DD150" s="20">
        <v>800</v>
      </c>
      <c r="DE150" s="20" t="s">
        <v>361</v>
      </c>
      <c r="DF150" s="20">
        <v>0</v>
      </c>
      <c r="DG150" s="20"/>
      <c r="DH150" s="20"/>
      <c r="DI150" s="20"/>
      <c r="DJ150" s="20"/>
      <c r="DK150" s="20"/>
      <c r="DL150" s="20"/>
      <c r="DM150" s="20"/>
      <c r="DN150" s="20"/>
      <c r="DO150" s="20"/>
      <c r="DP150" s="20"/>
      <c r="DQ150" s="20"/>
      <c r="DR150" s="20"/>
      <c r="DS150" s="20"/>
      <c r="DT150" s="20"/>
      <c r="DU150" s="20"/>
      <c r="DV150" s="20"/>
      <c r="DW150" s="20"/>
      <c r="DX150" s="20"/>
      <c r="DY150" s="20"/>
      <c r="DZ150" s="20"/>
      <c r="EA150" s="20"/>
      <c r="EB150" s="20"/>
      <c r="EC150" s="20"/>
      <c r="ED150" s="20"/>
      <c r="EE150" s="20"/>
      <c r="EF150" s="20"/>
      <c r="EG150" s="20"/>
      <c r="EH150" s="20"/>
      <c r="EI150" s="20"/>
      <c r="EJ150" s="20"/>
      <c r="EK150" s="20"/>
      <c r="EL150" s="20"/>
      <c r="EM150" s="20"/>
      <c r="EN150" s="20"/>
      <c r="EO150" s="20"/>
      <c r="EP150" s="20"/>
      <c r="EQ150" s="20"/>
      <c r="ER150" s="20"/>
      <c r="ES150" s="20"/>
      <c r="ET150" s="20"/>
      <c r="EU150" s="20"/>
      <c r="EV150" s="20"/>
      <c r="EW150" s="20">
        <v>10150203</v>
      </c>
      <c r="EX150"/>
      <c r="EY150"/>
      <c r="EZ150" s="20"/>
      <c r="FA150" s="20"/>
      <c r="FB150" s="20"/>
      <c r="FC150" s="20"/>
      <c r="FD150" s="20"/>
      <c r="FE150" s="20"/>
      <c r="FF150" s="20"/>
      <c r="FG150" s="20"/>
      <c r="FH150" s="20"/>
      <c r="FI150" s="20"/>
      <c r="FJ150" s="20"/>
      <c r="FK150" s="20"/>
      <c r="FL150" s="20"/>
      <c r="FM150" s="20"/>
      <c r="FN150" s="20"/>
      <c r="FO150" s="20"/>
      <c r="FP150" s="20"/>
      <c r="FQ150" s="20"/>
      <c r="FR150" s="20"/>
      <c r="FS150" s="20"/>
      <c r="FT150" s="20"/>
      <c r="FU150" s="20"/>
      <c r="FV150" s="20"/>
      <c r="FW150" s="20"/>
      <c r="FX150" s="20"/>
      <c r="FY150" s="20"/>
      <c r="FZ150" s="20"/>
      <c r="GA150" s="20"/>
      <c r="GB150" s="20"/>
      <c r="GC150" s="20"/>
      <c r="GD150" s="20"/>
      <c r="GE150" s="20"/>
      <c r="GF150" s="20"/>
      <c r="GG150" s="20"/>
      <c r="GH150" s="20"/>
      <c r="GI150" s="20"/>
      <c r="GJ150" s="20"/>
      <c r="GK150" s="20"/>
      <c r="GL150" s="20"/>
      <c r="GM150" s="20"/>
      <c r="GN150" s="20"/>
      <c r="GO150" s="20"/>
      <c r="GP150" s="20"/>
      <c r="GQ150" s="20"/>
      <c r="GR150" s="20"/>
      <c r="GS150" s="20"/>
      <c r="GT150" s="20"/>
      <c r="GU150" s="20"/>
      <c r="GV150" s="20"/>
      <c r="GW150"/>
      <c r="GX150"/>
      <c r="GY150" s="20">
        <v>200</v>
      </c>
      <c r="GZ150" s="20">
        <v>400</v>
      </c>
      <c r="HA150" s="20" t="s">
        <v>390</v>
      </c>
      <c r="HB150" s="20">
        <v>0</v>
      </c>
      <c r="HC150" s="20" t="s">
        <v>373</v>
      </c>
      <c r="HD150" s="20" t="s">
        <v>373</v>
      </c>
      <c r="HE150" s="20" t="b">
        <v>1</v>
      </c>
      <c r="HF150" s="20">
        <v>8000</v>
      </c>
      <c r="HG150" s="20" t="b">
        <v>0</v>
      </c>
      <c r="HH150" s="20">
        <v>0</v>
      </c>
      <c r="HI150" s="20">
        <v>0</v>
      </c>
      <c r="HJ150" s="20">
        <v>0</v>
      </c>
      <c r="HK150" s="20">
        <v>0</v>
      </c>
      <c r="HL150" s="20" t="b">
        <v>0</v>
      </c>
      <c r="HM150" s="20">
        <v>0</v>
      </c>
      <c r="HN150" s="20">
        <v>10001</v>
      </c>
      <c r="HO150" s="20" t="s">
        <v>374</v>
      </c>
      <c r="HP150" s="20" t="s">
        <v>363</v>
      </c>
      <c r="HQ150" s="20">
        <v>0</v>
      </c>
      <c r="HR150" s="20">
        <v>0</v>
      </c>
      <c r="HS150" s="20">
        <v>0</v>
      </c>
      <c r="HT150" s="20">
        <v>0</v>
      </c>
      <c r="HU150" s="20" t="b">
        <v>0</v>
      </c>
      <c r="HV150">
        <v>30007</v>
      </c>
      <c r="HZ150"/>
    </row>
    <row r="151" ht="30" customHeight="1" spans="1:234">
      <c r="A151"/>
      <c r="B151" s="34">
        <f>10000000+INDEX(编号表!$B:$B,MATCH(D151,编号表!$A:$A,0))*10000+J151</f>
        <v>10150005</v>
      </c>
      <c r="C151" s="20" t="s">
        <v>425</v>
      </c>
      <c r="D151" s="20" t="s">
        <v>425</v>
      </c>
      <c r="E151" s="20" t="s">
        <v>350</v>
      </c>
      <c r="F151" s="39" t="s">
        <v>365</v>
      </c>
      <c r="G151" s="20" t="s">
        <v>352</v>
      </c>
      <c r="H151" s="20" t="b">
        <v>0</v>
      </c>
      <c r="I151" s="20" t="b">
        <v>0</v>
      </c>
      <c r="J151" s="20">
        <v>5</v>
      </c>
      <c r="K151" s="20" t="str">
        <f t="shared" si="8"/>
        <v>101500</v>
      </c>
      <c r="L151" s="20" t="s">
        <v>353</v>
      </c>
      <c r="M151" s="20">
        <v>10150004</v>
      </c>
      <c r="N151" s="20">
        <v>10150006</v>
      </c>
      <c r="O151" s="20" t="s">
        <v>426</v>
      </c>
      <c r="P151" s="20">
        <v>10202014</v>
      </c>
      <c r="Q151" s="20">
        <v>0</v>
      </c>
      <c r="R151" s="20">
        <v>3</v>
      </c>
      <c r="S151" s="20">
        <v>25</v>
      </c>
      <c r="T151" s="20">
        <v>0</v>
      </c>
      <c r="U151" s="20">
        <v>100</v>
      </c>
      <c r="V151" s="20" t="s">
        <v>370</v>
      </c>
      <c r="W151" s="20">
        <v>0</v>
      </c>
      <c r="X151" s="20">
        <v>0</v>
      </c>
      <c r="Y151" s="20" t="s">
        <v>355</v>
      </c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 t="s">
        <v>359</v>
      </c>
      <c r="BA151" s="20">
        <v>11300</v>
      </c>
      <c r="BB151" s="20" t="s">
        <v>409</v>
      </c>
      <c r="BC151" s="20" t="s">
        <v>357</v>
      </c>
      <c r="BD151" s="20">
        <v>10000</v>
      </c>
      <c r="BE151" s="20">
        <v>0</v>
      </c>
      <c r="BF151" s="20" t="s">
        <v>361</v>
      </c>
      <c r="BG151" s="20">
        <v>0</v>
      </c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  <c r="CE151" s="20"/>
      <c r="CF151" s="20"/>
      <c r="CG151" s="20"/>
      <c r="CH151" s="20"/>
      <c r="CI151" s="20"/>
      <c r="CJ151" s="20"/>
      <c r="CK151" s="20"/>
      <c r="CL151" s="20"/>
      <c r="CM151" s="20"/>
      <c r="CN151" s="20"/>
      <c r="CO151" s="20"/>
      <c r="CP151" s="20"/>
      <c r="CQ151" s="20"/>
      <c r="CR151" s="20"/>
      <c r="CS151" s="20"/>
      <c r="CT151" s="20"/>
      <c r="CU151" s="20"/>
      <c r="CV151" s="20"/>
      <c r="CW151" s="20"/>
      <c r="CX151" s="20">
        <v>10150204</v>
      </c>
      <c r="DA151" s="20" t="s">
        <v>409</v>
      </c>
      <c r="DB151" s="20" t="s">
        <v>357</v>
      </c>
      <c r="DC151" s="20">
        <v>10000</v>
      </c>
      <c r="DD151" s="20">
        <v>800</v>
      </c>
      <c r="DE151" s="20" t="s">
        <v>361</v>
      </c>
      <c r="DF151" s="20">
        <v>0</v>
      </c>
      <c r="DG151" s="20"/>
      <c r="DH151" s="20"/>
      <c r="DI151" s="20"/>
      <c r="DJ151" s="20"/>
      <c r="DK151" s="20"/>
      <c r="DL151" s="20"/>
      <c r="DM151" s="20"/>
      <c r="DN151" s="20"/>
      <c r="DO151" s="20"/>
      <c r="DP151" s="20"/>
      <c r="DQ151" s="20"/>
      <c r="DR151" s="20"/>
      <c r="DS151" s="20"/>
      <c r="DT151" s="20"/>
      <c r="DU151" s="20"/>
      <c r="DV151" s="20"/>
      <c r="DW151" s="20"/>
      <c r="DX151" s="20"/>
      <c r="DY151" s="20"/>
      <c r="DZ151" s="20"/>
      <c r="EA151" s="20"/>
      <c r="EB151" s="20"/>
      <c r="EC151" s="20"/>
      <c r="ED151" s="20"/>
      <c r="EE151" s="20"/>
      <c r="EF151" s="20"/>
      <c r="EG151" s="20"/>
      <c r="EH151" s="20"/>
      <c r="EI151" s="20"/>
      <c r="EJ151" s="20"/>
      <c r="EK151" s="20"/>
      <c r="EL151" s="20"/>
      <c r="EM151" s="20"/>
      <c r="EN151" s="20"/>
      <c r="EO151" s="20"/>
      <c r="EP151" s="20"/>
      <c r="EQ151" s="20"/>
      <c r="ER151" s="20"/>
      <c r="ES151" s="20"/>
      <c r="ET151" s="20"/>
      <c r="EU151" s="20"/>
      <c r="EV151" s="20"/>
      <c r="EW151" s="20">
        <v>10150204</v>
      </c>
      <c r="EX151"/>
      <c r="EY151"/>
      <c r="EZ151" s="20"/>
      <c r="FA151" s="20"/>
      <c r="FB151" s="20"/>
      <c r="FC151" s="20"/>
      <c r="FD151" s="20"/>
      <c r="FE151" s="20"/>
      <c r="FF151" s="20"/>
      <c r="FG151" s="20"/>
      <c r="FH151" s="20"/>
      <c r="FI151" s="20"/>
      <c r="FJ151" s="20"/>
      <c r="FK151" s="20"/>
      <c r="FL151" s="20"/>
      <c r="FM151" s="20"/>
      <c r="FN151" s="20"/>
      <c r="FO151" s="20"/>
      <c r="FP151" s="20"/>
      <c r="FQ151" s="20"/>
      <c r="FR151" s="20"/>
      <c r="FS151" s="20"/>
      <c r="FT151" s="20"/>
      <c r="FU151" s="20"/>
      <c r="FV151" s="20"/>
      <c r="FW151" s="20"/>
      <c r="FX151" s="20"/>
      <c r="FY151" s="20"/>
      <c r="FZ151" s="20"/>
      <c r="GA151" s="20"/>
      <c r="GB151" s="20"/>
      <c r="GC151" s="20"/>
      <c r="GD151" s="20"/>
      <c r="GE151" s="20"/>
      <c r="GF151" s="20"/>
      <c r="GG151" s="20"/>
      <c r="GH151" s="20"/>
      <c r="GI151" s="20"/>
      <c r="GJ151" s="20"/>
      <c r="GK151" s="20"/>
      <c r="GL151" s="20"/>
      <c r="GM151" s="20"/>
      <c r="GN151" s="20"/>
      <c r="GO151" s="20"/>
      <c r="GP151" s="20"/>
      <c r="GQ151" s="20"/>
      <c r="GR151" s="20"/>
      <c r="GS151" s="20"/>
      <c r="GT151" s="20"/>
      <c r="GU151" s="20"/>
      <c r="GV151" s="20"/>
      <c r="GW151"/>
      <c r="GX151"/>
      <c r="GY151" s="20">
        <v>200</v>
      </c>
      <c r="GZ151" s="20">
        <v>400</v>
      </c>
      <c r="HA151" s="20" t="s">
        <v>390</v>
      </c>
      <c r="HB151" s="20">
        <v>0</v>
      </c>
      <c r="HC151" s="20" t="s">
        <v>373</v>
      </c>
      <c r="HD151" s="20" t="s">
        <v>373</v>
      </c>
      <c r="HE151" s="20" t="b">
        <v>1</v>
      </c>
      <c r="HF151" s="20">
        <v>8000</v>
      </c>
      <c r="HG151" s="20" t="b">
        <v>0</v>
      </c>
      <c r="HH151" s="20">
        <v>0</v>
      </c>
      <c r="HI151" s="20">
        <v>0</v>
      </c>
      <c r="HJ151" s="20">
        <v>0</v>
      </c>
      <c r="HK151" s="20">
        <v>0</v>
      </c>
      <c r="HL151" s="20" t="b">
        <v>0</v>
      </c>
      <c r="HM151" s="20">
        <v>0</v>
      </c>
      <c r="HN151" s="20">
        <v>10001</v>
      </c>
      <c r="HO151" s="20" t="s">
        <v>374</v>
      </c>
      <c r="HP151" s="20" t="s">
        <v>363</v>
      </c>
      <c r="HQ151" s="20">
        <v>0</v>
      </c>
      <c r="HR151" s="20">
        <v>0</v>
      </c>
      <c r="HS151" s="20">
        <v>0</v>
      </c>
      <c r="HT151" s="20">
        <v>0</v>
      </c>
      <c r="HU151" s="20" t="b">
        <v>0</v>
      </c>
      <c r="HV151">
        <v>30007</v>
      </c>
      <c r="HZ151"/>
    </row>
    <row r="152" ht="30" customHeight="1" spans="1:234">
      <c r="A152"/>
      <c r="B152" s="34">
        <f>10000000+INDEX(编号表!$B:$B,MATCH(D152,编号表!$A:$A,0))*10000+J152</f>
        <v>10150006</v>
      </c>
      <c r="C152" s="20" t="s">
        <v>425</v>
      </c>
      <c r="D152" s="20" t="s">
        <v>425</v>
      </c>
      <c r="E152" s="20" t="s">
        <v>350</v>
      </c>
      <c r="F152" s="39" t="s">
        <v>364</v>
      </c>
      <c r="G152" s="20" t="s">
        <v>352</v>
      </c>
      <c r="H152" s="20" t="b">
        <v>0</v>
      </c>
      <c r="I152" s="20" t="b">
        <v>0</v>
      </c>
      <c r="J152" s="20">
        <v>6</v>
      </c>
      <c r="K152" s="20" t="str">
        <f t="shared" si="8"/>
        <v>101500</v>
      </c>
      <c r="L152" s="20" t="s">
        <v>353</v>
      </c>
      <c r="M152" s="20">
        <v>10150005</v>
      </c>
      <c r="N152" s="20">
        <v>10150007</v>
      </c>
      <c r="O152" s="20" t="s">
        <v>426</v>
      </c>
      <c r="P152" s="20">
        <v>10202014</v>
      </c>
      <c r="Q152" s="20">
        <v>0</v>
      </c>
      <c r="R152" s="20">
        <v>3</v>
      </c>
      <c r="S152" s="20">
        <v>30</v>
      </c>
      <c r="T152" s="20">
        <v>10204163</v>
      </c>
      <c r="U152" s="20">
        <v>100</v>
      </c>
      <c r="V152" s="20" t="s">
        <v>370</v>
      </c>
      <c r="W152" s="20">
        <v>0</v>
      </c>
      <c r="X152" s="20">
        <v>0</v>
      </c>
      <c r="Y152" s="20" t="s">
        <v>355</v>
      </c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 t="s">
        <v>359</v>
      </c>
      <c r="BA152" s="20">
        <v>11600</v>
      </c>
      <c r="BB152" s="20" t="s">
        <v>409</v>
      </c>
      <c r="BC152" s="20" t="s">
        <v>357</v>
      </c>
      <c r="BD152" s="20">
        <v>10000</v>
      </c>
      <c r="BE152" s="20">
        <v>0</v>
      </c>
      <c r="BF152" s="20" t="s">
        <v>361</v>
      </c>
      <c r="BG152" s="20">
        <v>0</v>
      </c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  <c r="CE152" s="20"/>
      <c r="CF152" s="20"/>
      <c r="CG152" s="20"/>
      <c r="CH152" s="20"/>
      <c r="CI152" s="20"/>
      <c r="CJ152" s="20"/>
      <c r="CK152" s="20"/>
      <c r="CL152" s="20"/>
      <c r="CM152" s="20"/>
      <c r="CN152" s="20"/>
      <c r="CO152" s="20"/>
      <c r="CP152" s="20"/>
      <c r="CQ152" s="20"/>
      <c r="CR152" s="20"/>
      <c r="CS152" s="20"/>
      <c r="CT152" s="20"/>
      <c r="CU152" s="20"/>
      <c r="CV152" s="20"/>
      <c r="CW152" s="20"/>
      <c r="CX152" s="20">
        <v>10150205</v>
      </c>
      <c r="DA152" s="20" t="s">
        <v>409</v>
      </c>
      <c r="DB152" s="20" t="s">
        <v>357</v>
      </c>
      <c r="DC152" s="20">
        <v>10000</v>
      </c>
      <c r="DD152" s="20">
        <v>800</v>
      </c>
      <c r="DE152" s="20" t="s">
        <v>361</v>
      </c>
      <c r="DF152" s="20">
        <v>0</v>
      </c>
      <c r="DG152" s="20"/>
      <c r="DH152" s="20"/>
      <c r="DI152" s="20"/>
      <c r="DJ152" s="20"/>
      <c r="DK152" s="20"/>
      <c r="DL152" s="20"/>
      <c r="DM152" s="20"/>
      <c r="DN152" s="20"/>
      <c r="DO152" s="20"/>
      <c r="DP152" s="20"/>
      <c r="DQ152" s="20"/>
      <c r="DR152" s="20"/>
      <c r="DS152" s="20"/>
      <c r="DT152" s="20"/>
      <c r="DU152" s="20"/>
      <c r="DV152" s="20"/>
      <c r="DW152" s="20"/>
      <c r="DX152" s="20"/>
      <c r="DY152" s="20"/>
      <c r="DZ152" s="20"/>
      <c r="EA152" s="20"/>
      <c r="EB152" s="20"/>
      <c r="EC152" s="20"/>
      <c r="ED152" s="20"/>
      <c r="EE152" s="20"/>
      <c r="EF152" s="20"/>
      <c r="EG152" s="20"/>
      <c r="EH152" s="20"/>
      <c r="EI152" s="20"/>
      <c r="EJ152" s="20"/>
      <c r="EK152" s="20"/>
      <c r="EL152" s="20"/>
      <c r="EM152" s="20"/>
      <c r="EN152" s="20"/>
      <c r="EO152" s="20"/>
      <c r="EP152" s="20"/>
      <c r="EQ152" s="20"/>
      <c r="ER152" s="20"/>
      <c r="ES152" s="20"/>
      <c r="ET152" s="20"/>
      <c r="EU152" s="20"/>
      <c r="EV152" s="20"/>
      <c r="EW152" s="20">
        <v>10150205</v>
      </c>
      <c r="EX152"/>
      <c r="EY152"/>
      <c r="EZ152" s="20"/>
      <c r="FA152" s="20"/>
      <c r="FB152" s="20"/>
      <c r="FC152" s="20"/>
      <c r="FD152" s="20"/>
      <c r="FE152" s="20"/>
      <c r="FF152" s="20"/>
      <c r="FG152" s="20"/>
      <c r="FH152" s="20"/>
      <c r="FI152" s="20"/>
      <c r="FJ152" s="20"/>
      <c r="FK152" s="20"/>
      <c r="FL152" s="20"/>
      <c r="FM152" s="20"/>
      <c r="FN152" s="20"/>
      <c r="FO152" s="20"/>
      <c r="FP152" s="20"/>
      <c r="FQ152" s="20"/>
      <c r="FR152" s="20"/>
      <c r="FS152" s="20"/>
      <c r="FT152" s="20"/>
      <c r="FU152" s="20"/>
      <c r="FV152" s="20"/>
      <c r="FW152" s="20"/>
      <c r="FX152" s="20"/>
      <c r="FY152" s="20"/>
      <c r="FZ152" s="20"/>
      <c r="GA152" s="20"/>
      <c r="GB152" s="20"/>
      <c r="GC152" s="20"/>
      <c r="GD152" s="20"/>
      <c r="GE152" s="20"/>
      <c r="GF152" s="20"/>
      <c r="GG152" s="20"/>
      <c r="GH152" s="20"/>
      <c r="GI152" s="20"/>
      <c r="GJ152" s="20"/>
      <c r="GK152" s="20"/>
      <c r="GL152" s="20"/>
      <c r="GM152" s="20"/>
      <c r="GN152" s="20"/>
      <c r="GO152" s="20"/>
      <c r="GP152" s="20"/>
      <c r="GQ152" s="20"/>
      <c r="GR152" s="20"/>
      <c r="GS152" s="20"/>
      <c r="GT152" s="20"/>
      <c r="GU152" s="20"/>
      <c r="GV152" s="20"/>
      <c r="GW152"/>
      <c r="GX152"/>
      <c r="GY152" s="20">
        <v>200</v>
      </c>
      <c r="GZ152" s="20">
        <v>400</v>
      </c>
      <c r="HA152" s="20" t="s">
        <v>390</v>
      </c>
      <c r="HB152" s="20">
        <v>0</v>
      </c>
      <c r="HC152" s="20" t="s">
        <v>373</v>
      </c>
      <c r="HD152" s="20" t="s">
        <v>373</v>
      </c>
      <c r="HE152" s="20" t="b">
        <v>1</v>
      </c>
      <c r="HF152" s="20">
        <v>8000</v>
      </c>
      <c r="HG152" s="20" t="b">
        <v>0</v>
      </c>
      <c r="HH152" s="20">
        <v>0</v>
      </c>
      <c r="HI152" s="20">
        <v>0</v>
      </c>
      <c r="HJ152" s="20">
        <v>0</v>
      </c>
      <c r="HK152" s="20">
        <v>0</v>
      </c>
      <c r="HL152" s="20" t="b">
        <v>0</v>
      </c>
      <c r="HM152" s="20">
        <v>0</v>
      </c>
      <c r="HN152" s="20">
        <v>10001</v>
      </c>
      <c r="HO152" s="20" t="s">
        <v>374</v>
      </c>
      <c r="HP152" s="20" t="s">
        <v>363</v>
      </c>
      <c r="HQ152" s="20">
        <v>0</v>
      </c>
      <c r="HR152" s="20">
        <v>0</v>
      </c>
      <c r="HS152" s="20">
        <v>0</v>
      </c>
      <c r="HT152" s="20">
        <v>0</v>
      </c>
      <c r="HU152" s="20" t="b">
        <v>0</v>
      </c>
      <c r="HV152">
        <v>30007</v>
      </c>
      <c r="HZ152"/>
    </row>
    <row r="153" ht="30" customHeight="1" spans="1:234">
      <c r="A153"/>
      <c r="B153" s="34">
        <f>10000000+INDEX(编号表!$B:$B,MATCH(D153,编号表!$A:$A,0))*10000+J153</f>
        <v>10150007</v>
      </c>
      <c r="C153" s="20" t="s">
        <v>425</v>
      </c>
      <c r="D153" s="20" t="s">
        <v>425</v>
      </c>
      <c r="E153" s="20" t="s">
        <v>350</v>
      </c>
      <c r="F153" s="39" t="s">
        <v>365</v>
      </c>
      <c r="G153" s="20" t="s">
        <v>352</v>
      </c>
      <c r="H153" s="20" t="b">
        <v>0</v>
      </c>
      <c r="I153" s="20" t="b">
        <v>0</v>
      </c>
      <c r="J153" s="20">
        <v>7</v>
      </c>
      <c r="K153" s="20" t="str">
        <f t="shared" si="8"/>
        <v>101500</v>
      </c>
      <c r="L153" s="20" t="s">
        <v>353</v>
      </c>
      <c r="M153" s="20">
        <v>10150006</v>
      </c>
      <c r="N153" s="20">
        <v>10150008</v>
      </c>
      <c r="O153" s="20" t="s">
        <v>426</v>
      </c>
      <c r="P153" s="20">
        <v>10202014</v>
      </c>
      <c r="Q153" s="20">
        <v>0</v>
      </c>
      <c r="R153" s="20">
        <v>3</v>
      </c>
      <c r="S153" s="20">
        <v>35</v>
      </c>
      <c r="T153" s="20">
        <v>0</v>
      </c>
      <c r="U153" s="20">
        <v>100</v>
      </c>
      <c r="V153" s="20" t="s">
        <v>370</v>
      </c>
      <c r="W153" s="20">
        <v>0</v>
      </c>
      <c r="X153" s="20">
        <v>0</v>
      </c>
      <c r="Y153" s="20" t="s">
        <v>355</v>
      </c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 t="s">
        <v>359</v>
      </c>
      <c r="BA153" s="20">
        <v>11700</v>
      </c>
      <c r="BB153" s="20" t="s">
        <v>409</v>
      </c>
      <c r="BC153" s="20" t="s">
        <v>357</v>
      </c>
      <c r="BD153" s="20">
        <v>10000</v>
      </c>
      <c r="BE153" s="20">
        <v>0</v>
      </c>
      <c r="BF153" s="20" t="s">
        <v>361</v>
      </c>
      <c r="BG153" s="20">
        <v>0</v>
      </c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  <c r="CE153" s="20"/>
      <c r="CF153" s="20"/>
      <c r="CG153" s="20"/>
      <c r="CH153" s="20"/>
      <c r="CI153" s="20"/>
      <c r="CJ153" s="20"/>
      <c r="CK153" s="20"/>
      <c r="CL153" s="20"/>
      <c r="CM153" s="20"/>
      <c r="CN153" s="20"/>
      <c r="CO153" s="20"/>
      <c r="CP153" s="20"/>
      <c r="CQ153" s="20"/>
      <c r="CR153" s="20"/>
      <c r="CS153" s="20"/>
      <c r="CT153" s="20"/>
      <c r="CU153" s="20"/>
      <c r="CV153" s="20"/>
      <c r="CW153" s="20"/>
      <c r="CX153" s="20">
        <v>10150206</v>
      </c>
      <c r="DA153" s="20" t="s">
        <v>409</v>
      </c>
      <c r="DB153" s="20" t="s">
        <v>357</v>
      </c>
      <c r="DC153" s="20">
        <v>10000</v>
      </c>
      <c r="DD153" s="20">
        <v>800</v>
      </c>
      <c r="DE153" s="20" t="s">
        <v>361</v>
      </c>
      <c r="DF153" s="20">
        <v>0</v>
      </c>
      <c r="DG153" s="20"/>
      <c r="DH153" s="20"/>
      <c r="DI153" s="20"/>
      <c r="DJ153" s="20"/>
      <c r="DK153" s="20"/>
      <c r="DL153" s="20"/>
      <c r="DM153" s="20"/>
      <c r="DN153" s="20"/>
      <c r="DO153" s="20"/>
      <c r="DP153" s="20"/>
      <c r="DQ153" s="20"/>
      <c r="DR153" s="20"/>
      <c r="DS153" s="20"/>
      <c r="DT153" s="20"/>
      <c r="DU153" s="20"/>
      <c r="DV153" s="20"/>
      <c r="DW153" s="20"/>
      <c r="DX153" s="20"/>
      <c r="DY153" s="20"/>
      <c r="DZ153" s="20"/>
      <c r="EA153" s="20"/>
      <c r="EB153" s="20"/>
      <c r="EC153" s="20"/>
      <c r="ED153" s="20"/>
      <c r="EE153" s="20"/>
      <c r="EF153" s="20"/>
      <c r="EG153" s="20"/>
      <c r="EH153" s="20"/>
      <c r="EI153" s="20"/>
      <c r="EJ153" s="20"/>
      <c r="EK153" s="20"/>
      <c r="EL153" s="20"/>
      <c r="EM153" s="20"/>
      <c r="EN153" s="20"/>
      <c r="EO153" s="20"/>
      <c r="EP153" s="20"/>
      <c r="EQ153" s="20"/>
      <c r="ER153" s="20"/>
      <c r="ES153" s="20"/>
      <c r="ET153" s="20"/>
      <c r="EU153" s="20"/>
      <c r="EV153" s="20"/>
      <c r="EW153" s="20">
        <v>10150206</v>
      </c>
      <c r="EX153"/>
      <c r="EY153"/>
      <c r="EZ153" s="20"/>
      <c r="FA153" s="20"/>
      <c r="FB153" s="20"/>
      <c r="FC153" s="20"/>
      <c r="FD153" s="20"/>
      <c r="FE153" s="20"/>
      <c r="FF153" s="20"/>
      <c r="FG153" s="20"/>
      <c r="FH153" s="20"/>
      <c r="FI153" s="20"/>
      <c r="FJ153" s="20"/>
      <c r="FK153" s="20"/>
      <c r="FL153" s="20"/>
      <c r="FM153" s="20"/>
      <c r="FN153" s="20"/>
      <c r="FO153" s="20"/>
      <c r="FP153" s="20"/>
      <c r="FQ153" s="20"/>
      <c r="FR153" s="20"/>
      <c r="FS153" s="20"/>
      <c r="FT153" s="20"/>
      <c r="FU153" s="20"/>
      <c r="FV153" s="20"/>
      <c r="FW153" s="20"/>
      <c r="FX153" s="20"/>
      <c r="FY153" s="20"/>
      <c r="FZ153" s="20"/>
      <c r="GA153" s="20"/>
      <c r="GB153" s="20"/>
      <c r="GC153" s="20"/>
      <c r="GD153" s="20"/>
      <c r="GE153" s="20"/>
      <c r="GF153" s="20"/>
      <c r="GG153" s="20"/>
      <c r="GH153" s="20"/>
      <c r="GI153" s="20"/>
      <c r="GJ153" s="20"/>
      <c r="GK153" s="20"/>
      <c r="GL153" s="20"/>
      <c r="GM153" s="20"/>
      <c r="GN153" s="20"/>
      <c r="GO153" s="20"/>
      <c r="GP153" s="20"/>
      <c r="GQ153" s="20"/>
      <c r="GR153" s="20"/>
      <c r="GS153" s="20"/>
      <c r="GT153" s="20"/>
      <c r="GU153" s="20"/>
      <c r="GV153" s="20"/>
      <c r="GW153"/>
      <c r="GX153"/>
      <c r="GY153" s="20">
        <v>200</v>
      </c>
      <c r="GZ153" s="20">
        <v>400</v>
      </c>
      <c r="HA153" s="20" t="s">
        <v>390</v>
      </c>
      <c r="HB153" s="20">
        <v>0</v>
      </c>
      <c r="HC153" s="20" t="s">
        <v>373</v>
      </c>
      <c r="HD153" s="20" t="s">
        <v>373</v>
      </c>
      <c r="HE153" s="20" t="b">
        <v>1</v>
      </c>
      <c r="HF153" s="20">
        <v>8000</v>
      </c>
      <c r="HG153" s="20" t="b">
        <v>0</v>
      </c>
      <c r="HH153" s="20">
        <v>0</v>
      </c>
      <c r="HI153" s="20">
        <v>0</v>
      </c>
      <c r="HJ153" s="20">
        <v>0</v>
      </c>
      <c r="HK153" s="20">
        <v>0</v>
      </c>
      <c r="HL153" s="20" t="b">
        <v>0</v>
      </c>
      <c r="HM153" s="20">
        <v>0</v>
      </c>
      <c r="HN153" s="20">
        <v>10001</v>
      </c>
      <c r="HO153" s="20" t="s">
        <v>374</v>
      </c>
      <c r="HP153" s="20" t="s">
        <v>363</v>
      </c>
      <c r="HQ153" s="20">
        <v>0</v>
      </c>
      <c r="HR153" s="20">
        <v>0</v>
      </c>
      <c r="HS153" s="20">
        <v>0</v>
      </c>
      <c r="HT153" s="20">
        <v>0</v>
      </c>
      <c r="HU153" s="20" t="b">
        <v>0</v>
      </c>
      <c r="HV153">
        <v>30007</v>
      </c>
      <c r="HZ153"/>
    </row>
    <row r="154" ht="30" customHeight="1" spans="1:234">
      <c r="A154"/>
      <c r="B154" s="34">
        <f>10000000+INDEX(编号表!$B:$B,MATCH(D154,编号表!$A:$A,0))*10000+J154</f>
        <v>10150008</v>
      </c>
      <c r="C154" s="20" t="s">
        <v>425</v>
      </c>
      <c r="D154" s="20" t="s">
        <v>425</v>
      </c>
      <c r="E154" s="20" t="s">
        <v>350</v>
      </c>
      <c r="F154" s="39" t="s">
        <v>365</v>
      </c>
      <c r="G154" s="20" t="s">
        <v>352</v>
      </c>
      <c r="H154" s="20" t="b">
        <v>0</v>
      </c>
      <c r="I154" s="20" t="b">
        <v>0</v>
      </c>
      <c r="J154" s="20">
        <v>8</v>
      </c>
      <c r="K154" s="20" t="str">
        <f t="shared" si="8"/>
        <v>101500</v>
      </c>
      <c r="L154" s="20" t="s">
        <v>353</v>
      </c>
      <c r="M154" s="20">
        <v>10150007</v>
      </c>
      <c r="N154" s="20">
        <v>10150009</v>
      </c>
      <c r="O154" s="20" t="s">
        <v>426</v>
      </c>
      <c r="P154" s="20">
        <v>10202014</v>
      </c>
      <c r="Q154" s="20">
        <v>0</v>
      </c>
      <c r="R154" s="20">
        <v>3</v>
      </c>
      <c r="S154" s="20">
        <v>35</v>
      </c>
      <c r="T154" s="20">
        <v>0</v>
      </c>
      <c r="U154" s="20">
        <v>100</v>
      </c>
      <c r="V154" s="20" t="s">
        <v>370</v>
      </c>
      <c r="W154" s="20">
        <v>0</v>
      </c>
      <c r="X154" s="20">
        <v>0</v>
      </c>
      <c r="Y154" s="20" t="s">
        <v>355</v>
      </c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 t="s">
        <v>359</v>
      </c>
      <c r="BA154" s="20">
        <v>11800</v>
      </c>
      <c r="BB154" s="20" t="s">
        <v>409</v>
      </c>
      <c r="BC154" s="20" t="s">
        <v>357</v>
      </c>
      <c r="BD154" s="20">
        <v>10000</v>
      </c>
      <c r="BE154" s="20">
        <v>0</v>
      </c>
      <c r="BF154" s="20" t="s">
        <v>361</v>
      </c>
      <c r="BG154" s="20">
        <v>0</v>
      </c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  <c r="CE154" s="20"/>
      <c r="CF154" s="20"/>
      <c r="CG154" s="20"/>
      <c r="CH154" s="20"/>
      <c r="CI154" s="20"/>
      <c r="CJ154" s="20"/>
      <c r="CK154" s="20"/>
      <c r="CL154" s="20"/>
      <c r="CM154" s="20"/>
      <c r="CN154" s="20"/>
      <c r="CO154" s="20"/>
      <c r="CP154" s="20"/>
      <c r="CQ154" s="20"/>
      <c r="CR154" s="20"/>
      <c r="CS154" s="20"/>
      <c r="CT154" s="20"/>
      <c r="CU154" s="20"/>
      <c r="CV154" s="20"/>
      <c r="CW154" s="20"/>
      <c r="CX154" s="20">
        <v>10150207</v>
      </c>
      <c r="DA154" s="20" t="s">
        <v>409</v>
      </c>
      <c r="DB154" s="20" t="s">
        <v>357</v>
      </c>
      <c r="DC154" s="20">
        <v>10000</v>
      </c>
      <c r="DD154" s="20">
        <v>800</v>
      </c>
      <c r="DE154" s="20" t="s">
        <v>361</v>
      </c>
      <c r="DF154" s="20">
        <v>0</v>
      </c>
      <c r="DG154" s="20"/>
      <c r="DH154" s="20"/>
      <c r="DI154" s="20"/>
      <c r="DJ154" s="20"/>
      <c r="DK154" s="20"/>
      <c r="DL154" s="20"/>
      <c r="DM154" s="20"/>
      <c r="DN154" s="20"/>
      <c r="DO154" s="20"/>
      <c r="DP154" s="20"/>
      <c r="DQ154" s="20"/>
      <c r="DR154" s="20"/>
      <c r="DS154" s="20"/>
      <c r="DT154" s="20"/>
      <c r="DU154" s="20"/>
      <c r="DV154" s="20"/>
      <c r="DW154" s="20"/>
      <c r="DX154" s="20"/>
      <c r="DY154" s="20"/>
      <c r="DZ154" s="20"/>
      <c r="EA154" s="20"/>
      <c r="EB154" s="20"/>
      <c r="EC154" s="20"/>
      <c r="ED154" s="20"/>
      <c r="EE154" s="20"/>
      <c r="EF154" s="20"/>
      <c r="EG154" s="20"/>
      <c r="EH154" s="20"/>
      <c r="EI154" s="20"/>
      <c r="EJ154" s="20"/>
      <c r="EK154" s="20"/>
      <c r="EL154" s="20"/>
      <c r="EM154" s="20"/>
      <c r="EN154" s="20"/>
      <c r="EO154" s="20"/>
      <c r="EP154" s="20"/>
      <c r="EQ154" s="20"/>
      <c r="ER154" s="20"/>
      <c r="ES154" s="20"/>
      <c r="ET154" s="20"/>
      <c r="EU154" s="20"/>
      <c r="EV154" s="20"/>
      <c r="EW154" s="20">
        <v>10150207</v>
      </c>
      <c r="EX154"/>
      <c r="EY154"/>
      <c r="EZ154" s="20"/>
      <c r="FA154" s="20"/>
      <c r="FB154" s="20"/>
      <c r="FC154" s="20"/>
      <c r="FD154" s="20"/>
      <c r="FE154" s="20"/>
      <c r="FF154" s="20"/>
      <c r="FG154" s="20"/>
      <c r="FH154" s="20"/>
      <c r="FI154" s="20"/>
      <c r="FJ154" s="20"/>
      <c r="FK154" s="20"/>
      <c r="FL154" s="20"/>
      <c r="FM154" s="20"/>
      <c r="FN154" s="20"/>
      <c r="FO154" s="20"/>
      <c r="FP154" s="20"/>
      <c r="FQ154" s="20"/>
      <c r="FR154" s="20"/>
      <c r="FS154" s="20"/>
      <c r="FT154" s="20"/>
      <c r="FU154" s="20"/>
      <c r="FV154" s="20"/>
      <c r="FW154" s="20"/>
      <c r="FX154" s="20"/>
      <c r="FY154" s="20"/>
      <c r="FZ154" s="20"/>
      <c r="GA154" s="20"/>
      <c r="GB154" s="20"/>
      <c r="GC154" s="20"/>
      <c r="GD154" s="20"/>
      <c r="GE154" s="20"/>
      <c r="GF154" s="20"/>
      <c r="GG154" s="20"/>
      <c r="GH154" s="20"/>
      <c r="GI154" s="20"/>
      <c r="GJ154" s="20"/>
      <c r="GK154" s="20"/>
      <c r="GL154" s="20"/>
      <c r="GM154" s="20"/>
      <c r="GN154" s="20"/>
      <c r="GO154" s="20"/>
      <c r="GP154" s="20"/>
      <c r="GQ154" s="20"/>
      <c r="GR154" s="20"/>
      <c r="GS154" s="20"/>
      <c r="GT154" s="20"/>
      <c r="GU154" s="20"/>
      <c r="GV154" s="20"/>
      <c r="GW154"/>
      <c r="GX154"/>
      <c r="GY154" s="20">
        <v>200</v>
      </c>
      <c r="GZ154" s="20">
        <v>400</v>
      </c>
      <c r="HA154" s="20" t="s">
        <v>390</v>
      </c>
      <c r="HB154" s="20">
        <v>0</v>
      </c>
      <c r="HC154" s="20" t="s">
        <v>373</v>
      </c>
      <c r="HD154" s="20" t="s">
        <v>373</v>
      </c>
      <c r="HE154" s="20" t="b">
        <v>1</v>
      </c>
      <c r="HF154" s="20">
        <v>8000</v>
      </c>
      <c r="HG154" s="20" t="b">
        <v>0</v>
      </c>
      <c r="HH154" s="20">
        <v>0</v>
      </c>
      <c r="HI154" s="20">
        <v>0</v>
      </c>
      <c r="HJ154" s="20">
        <v>0</v>
      </c>
      <c r="HK154" s="20">
        <v>0</v>
      </c>
      <c r="HL154" s="20" t="b">
        <v>0</v>
      </c>
      <c r="HM154" s="20">
        <v>0</v>
      </c>
      <c r="HN154" s="20">
        <v>10001</v>
      </c>
      <c r="HO154" s="20" t="s">
        <v>374</v>
      </c>
      <c r="HP154" s="20" t="s">
        <v>363</v>
      </c>
      <c r="HQ154" s="20">
        <v>0</v>
      </c>
      <c r="HR154" s="20">
        <v>0</v>
      </c>
      <c r="HS154" s="20">
        <v>0</v>
      </c>
      <c r="HT154" s="20">
        <v>0</v>
      </c>
      <c r="HU154" s="20" t="b">
        <v>0</v>
      </c>
      <c r="HV154">
        <v>30007</v>
      </c>
      <c r="HZ154"/>
    </row>
    <row r="155" ht="30" customHeight="1" spans="1:234">
      <c r="A155"/>
      <c r="B155" s="34">
        <f>10000000+INDEX(编号表!$B:$B,MATCH(D155,编号表!$A:$A,0))*10000+J155</f>
        <v>10150009</v>
      </c>
      <c r="C155" s="20" t="s">
        <v>425</v>
      </c>
      <c r="D155" s="20" t="s">
        <v>425</v>
      </c>
      <c r="E155" s="20" t="s">
        <v>350</v>
      </c>
      <c r="F155" s="39" t="s">
        <v>365</v>
      </c>
      <c r="G155" s="20" t="s">
        <v>352</v>
      </c>
      <c r="H155" s="20" t="b">
        <v>0</v>
      </c>
      <c r="I155" s="20" t="b">
        <v>0</v>
      </c>
      <c r="J155" s="20">
        <v>9</v>
      </c>
      <c r="K155" s="20" t="str">
        <f t="shared" si="8"/>
        <v>101500</v>
      </c>
      <c r="L155" s="20" t="s">
        <v>353</v>
      </c>
      <c r="M155" s="20">
        <v>10150008</v>
      </c>
      <c r="N155" s="20">
        <v>10150010</v>
      </c>
      <c r="O155" s="20" t="s">
        <v>426</v>
      </c>
      <c r="P155" s="20">
        <v>10202014</v>
      </c>
      <c r="Q155" s="20">
        <v>0</v>
      </c>
      <c r="R155" s="20">
        <v>3</v>
      </c>
      <c r="S155" s="20">
        <v>40</v>
      </c>
      <c r="T155" s="20">
        <v>0</v>
      </c>
      <c r="U155" s="20">
        <v>100</v>
      </c>
      <c r="V155" s="20" t="s">
        <v>370</v>
      </c>
      <c r="W155" s="20">
        <v>0</v>
      </c>
      <c r="X155" s="20">
        <v>0</v>
      </c>
      <c r="Y155" s="20" t="s">
        <v>355</v>
      </c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 t="s">
        <v>359</v>
      </c>
      <c r="BA155" s="20">
        <v>11900</v>
      </c>
      <c r="BB155" s="20" t="s">
        <v>409</v>
      </c>
      <c r="BC155" s="20" t="s">
        <v>357</v>
      </c>
      <c r="BD155" s="20">
        <v>10000</v>
      </c>
      <c r="BE155" s="20">
        <v>0</v>
      </c>
      <c r="BF155" s="20" t="s">
        <v>361</v>
      </c>
      <c r="BG155" s="20">
        <v>0</v>
      </c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  <c r="CE155" s="20"/>
      <c r="CF155" s="20"/>
      <c r="CG155" s="20"/>
      <c r="CH155" s="20"/>
      <c r="CI155" s="20"/>
      <c r="CJ155" s="20"/>
      <c r="CK155" s="20"/>
      <c r="CL155" s="20"/>
      <c r="CM155" s="20"/>
      <c r="CN155" s="20"/>
      <c r="CO155" s="20"/>
      <c r="CP155" s="20"/>
      <c r="CQ155" s="20"/>
      <c r="CR155" s="20"/>
      <c r="CS155" s="20"/>
      <c r="CT155" s="20"/>
      <c r="CU155" s="20"/>
      <c r="CV155" s="20"/>
      <c r="CW155" s="20"/>
      <c r="CX155" s="20">
        <v>10150208</v>
      </c>
      <c r="DA155" s="20" t="s">
        <v>409</v>
      </c>
      <c r="DB155" s="20" t="s">
        <v>357</v>
      </c>
      <c r="DC155" s="20">
        <v>10000</v>
      </c>
      <c r="DD155" s="20">
        <v>800</v>
      </c>
      <c r="DE155" s="20" t="s">
        <v>361</v>
      </c>
      <c r="DF155" s="20">
        <v>0</v>
      </c>
      <c r="DG155" s="20"/>
      <c r="DH155" s="20"/>
      <c r="DI155" s="20"/>
      <c r="DJ155" s="20"/>
      <c r="DK155" s="20"/>
      <c r="DL155" s="20"/>
      <c r="DM155" s="20"/>
      <c r="DN155" s="20"/>
      <c r="DO155" s="20"/>
      <c r="DP155" s="20"/>
      <c r="DQ155" s="20"/>
      <c r="DR155" s="20"/>
      <c r="DS155" s="20"/>
      <c r="DT155" s="20"/>
      <c r="DU155" s="20"/>
      <c r="DV155" s="20"/>
      <c r="DW155" s="20"/>
      <c r="DX155" s="20"/>
      <c r="DY155" s="20"/>
      <c r="DZ155" s="20"/>
      <c r="EA155" s="20"/>
      <c r="EB155" s="20"/>
      <c r="EC155" s="20"/>
      <c r="ED155" s="20"/>
      <c r="EE155" s="20"/>
      <c r="EF155" s="20"/>
      <c r="EG155" s="20"/>
      <c r="EH155" s="20"/>
      <c r="EI155" s="20"/>
      <c r="EJ155" s="20"/>
      <c r="EK155" s="20"/>
      <c r="EL155" s="20"/>
      <c r="EM155" s="20"/>
      <c r="EN155" s="20"/>
      <c r="EO155" s="20"/>
      <c r="EP155" s="20"/>
      <c r="EQ155" s="20"/>
      <c r="ER155" s="20"/>
      <c r="ES155" s="20"/>
      <c r="ET155" s="20"/>
      <c r="EU155" s="20"/>
      <c r="EV155" s="20"/>
      <c r="EW155" s="20">
        <v>10150208</v>
      </c>
      <c r="EX155"/>
      <c r="EY155"/>
      <c r="EZ155" s="20"/>
      <c r="FA155" s="20"/>
      <c r="FB155" s="20"/>
      <c r="FC155" s="20"/>
      <c r="FD155" s="20"/>
      <c r="FE155" s="20"/>
      <c r="FF155" s="20"/>
      <c r="FG155" s="20"/>
      <c r="FH155" s="20"/>
      <c r="FI155" s="20"/>
      <c r="FJ155" s="20"/>
      <c r="FK155" s="20"/>
      <c r="FL155" s="20"/>
      <c r="FM155" s="20"/>
      <c r="FN155" s="20"/>
      <c r="FO155" s="20"/>
      <c r="FP155" s="20"/>
      <c r="FQ155" s="20"/>
      <c r="FR155" s="20"/>
      <c r="FS155" s="20"/>
      <c r="FT155" s="20"/>
      <c r="FU155" s="20"/>
      <c r="FV155" s="20"/>
      <c r="FW155" s="20"/>
      <c r="FX155" s="20"/>
      <c r="FY155" s="20"/>
      <c r="FZ155" s="20"/>
      <c r="GA155" s="20"/>
      <c r="GB155" s="20"/>
      <c r="GC155" s="20"/>
      <c r="GD155" s="20"/>
      <c r="GE155" s="20"/>
      <c r="GF155" s="20"/>
      <c r="GG155" s="20"/>
      <c r="GH155" s="20"/>
      <c r="GI155" s="20"/>
      <c r="GJ155" s="20"/>
      <c r="GK155" s="20"/>
      <c r="GL155" s="20"/>
      <c r="GM155" s="20"/>
      <c r="GN155" s="20"/>
      <c r="GO155" s="20"/>
      <c r="GP155" s="20"/>
      <c r="GQ155" s="20"/>
      <c r="GR155" s="20"/>
      <c r="GS155" s="20"/>
      <c r="GT155" s="20"/>
      <c r="GU155" s="20"/>
      <c r="GV155" s="20"/>
      <c r="GW155"/>
      <c r="GX155"/>
      <c r="GY155" s="20">
        <v>200</v>
      </c>
      <c r="GZ155" s="20">
        <v>400</v>
      </c>
      <c r="HA155" s="20" t="s">
        <v>390</v>
      </c>
      <c r="HB155" s="20">
        <v>0</v>
      </c>
      <c r="HC155" s="20" t="s">
        <v>373</v>
      </c>
      <c r="HD155" s="20" t="s">
        <v>373</v>
      </c>
      <c r="HE155" s="20" t="b">
        <v>1</v>
      </c>
      <c r="HF155" s="20">
        <v>8000</v>
      </c>
      <c r="HG155" s="20" t="b">
        <v>0</v>
      </c>
      <c r="HH155" s="20">
        <v>0</v>
      </c>
      <c r="HI155" s="20">
        <v>0</v>
      </c>
      <c r="HJ155" s="20">
        <v>0</v>
      </c>
      <c r="HK155" s="20">
        <v>0</v>
      </c>
      <c r="HL155" s="20" t="b">
        <v>0</v>
      </c>
      <c r="HM155" s="20">
        <v>0</v>
      </c>
      <c r="HN155" s="20">
        <v>10001</v>
      </c>
      <c r="HO155" s="20" t="s">
        <v>374</v>
      </c>
      <c r="HP155" s="20" t="s">
        <v>363</v>
      </c>
      <c r="HQ155" s="20">
        <v>0</v>
      </c>
      <c r="HR155" s="20">
        <v>0</v>
      </c>
      <c r="HS155" s="20">
        <v>0</v>
      </c>
      <c r="HT155" s="20">
        <v>0</v>
      </c>
      <c r="HU155" s="20" t="b">
        <v>0</v>
      </c>
      <c r="HV155">
        <v>30007</v>
      </c>
      <c r="HZ155"/>
    </row>
    <row r="156" ht="30" customHeight="1" spans="1:234">
      <c r="A156"/>
      <c r="B156" s="34">
        <f>10000000+INDEX(编号表!$B:$B,MATCH(D156,编号表!$A:$A,0))*10000+J156</f>
        <v>10150010</v>
      </c>
      <c r="C156" s="20" t="s">
        <v>425</v>
      </c>
      <c r="D156" s="20" t="s">
        <v>425</v>
      </c>
      <c r="E156" s="20" t="s">
        <v>350</v>
      </c>
      <c r="F156" s="39" t="s">
        <v>365</v>
      </c>
      <c r="G156" s="20" t="s">
        <v>352</v>
      </c>
      <c r="H156" s="20" t="b">
        <v>0</v>
      </c>
      <c r="I156" s="20" t="b">
        <v>0</v>
      </c>
      <c r="J156" s="20">
        <v>10</v>
      </c>
      <c r="K156" s="20" t="str">
        <f t="shared" si="8"/>
        <v>101500</v>
      </c>
      <c r="L156" s="20" t="s">
        <v>353</v>
      </c>
      <c r="M156" s="20">
        <v>10150009</v>
      </c>
      <c r="N156" s="20">
        <v>0</v>
      </c>
      <c r="O156" s="20" t="s">
        <v>426</v>
      </c>
      <c r="P156" s="20">
        <v>10202014</v>
      </c>
      <c r="Q156" s="20">
        <v>0</v>
      </c>
      <c r="R156" s="20">
        <v>3</v>
      </c>
      <c r="S156" s="20">
        <v>40</v>
      </c>
      <c r="T156" s="20">
        <v>0</v>
      </c>
      <c r="U156" s="20">
        <v>0</v>
      </c>
      <c r="V156" s="20" t="s">
        <v>370</v>
      </c>
      <c r="W156" s="20">
        <v>0</v>
      </c>
      <c r="X156" s="20">
        <v>0</v>
      </c>
      <c r="Y156" s="20" t="s">
        <v>355</v>
      </c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 t="s">
        <v>359</v>
      </c>
      <c r="BA156" s="20">
        <v>12000</v>
      </c>
      <c r="BB156" s="20" t="s">
        <v>409</v>
      </c>
      <c r="BC156" s="20" t="s">
        <v>357</v>
      </c>
      <c r="BD156" s="20">
        <v>10000</v>
      </c>
      <c r="BE156" s="20">
        <v>0</v>
      </c>
      <c r="BF156" s="20" t="s">
        <v>361</v>
      </c>
      <c r="BG156" s="20">
        <v>0</v>
      </c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  <c r="CE156" s="20"/>
      <c r="CF156" s="20"/>
      <c r="CG156" s="20"/>
      <c r="CH156" s="20"/>
      <c r="CI156" s="20"/>
      <c r="CJ156" s="20"/>
      <c r="CK156" s="20"/>
      <c r="CL156" s="20"/>
      <c r="CM156" s="20"/>
      <c r="CN156" s="20"/>
      <c r="CO156" s="20"/>
      <c r="CP156" s="20"/>
      <c r="CQ156" s="20"/>
      <c r="CR156" s="20"/>
      <c r="CS156" s="20"/>
      <c r="CT156" s="20"/>
      <c r="CU156" s="20"/>
      <c r="CV156" s="20"/>
      <c r="CW156" s="20"/>
      <c r="CX156" s="20">
        <v>10150209</v>
      </c>
      <c r="DA156" s="20" t="s">
        <v>409</v>
      </c>
      <c r="DB156" s="20" t="s">
        <v>357</v>
      </c>
      <c r="DC156" s="20">
        <v>10000</v>
      </c>
      <c r="DD156" s="20">
        <v>800</v>
      </c>
      <c r="DE156" s="20" t="s">
        <v>361</v>
      </c>
      <c r="DF156" s="20">
        <v>0</v>
      </c>
      <c r="DG156" s="20"/>
      <c r="DH156" s="20"/>
      <c r="DI156" s="20"/>
      <c r="DJ156" s="20"/>
      <c r="DK156" s="20"/>
      <c r="DL156" s="20"/>
      <c r="DM156" s="20"/>
      <c r="DN156" s="20"/>
      <c r="DO156" s="20"/>
      <c r="DP156" s="20"/>
      <c r="DQ156" s="20"/>
      <c r="DR156" s="20"/>
      <c r="DS156" s="20"/>
      <c r="DT156" s="20"/>
      <c r="DU156" s="20"/>
      <c r="DV156" s="20"/>
      <c r="DW156" s="20"/>
      <c r="DX156" s="20"/>
      <c r="DY156" s="20"/>
      <c r="DZ156" s="20"/>
      <c r="EA156" s="20"/>
      <c r="EB156" s="20"/>
      <c r="EC156" s="20"/>
      <c r="ED156" s="20"/>
      <c r="EE156" s="20"/>
      <c r="EF156" s="20"/>
      <c r="EG156" s="20"/>
      <c r="EH156" s="20"/>
      <c r="EI156" s="20"/>
      <c r="EJ156" s="20"/>
      <c r="EK156" s="20"/>
      <c r="EL156" s="20"/>
      <c r="EM156" s="20"/>
      <c r="EN156" s="20"/>
      <c r="EO156" s="20"/>
      <c r="EP156" s="20"/>
      <c r="EQ156" s="20"/>
      <c r="ER156" s="20"/>
      <c r="ES156" s="20"/>
      <c r="ET156" s="20"/>
      <c r="EU156" s="20"/>
      <c r="EV156" s="20"/>
      <c r="EW156" s="20">
        <v>10150209</v>
      </c>
      <c r="EX156"/>
      <c r="EY156"/>
      <c r="EZ156" s="20"/>
      <c r="FA156" s="20"/>
      <c r="FB156" s="20"/>
      <c r="FC156" s="20"/>
      <c r="FD156" s="20"/>
      <c r="FE156" s="20"/>
      <c r="FF156" s="20"/>
      <c r="FG156" s="20"/>
      <c r="FH156" s="20"/>
      <c r="FI156" s="20"/>
      <c r="FJ156" s="20"/>
      <c r="FK156" s="20"/>
      <c r="FL156" s="20"/>
      <c r="FM156" s="20"/>
      <c r="FN156" s="20"/>
      <c r="FO156" s="20"/>
      <c r="FP156" s="20"/>
      <c r="FQ156" s="20"/>
      <c r="FR156" s="20"/>
      <c r="FS156" s="20"/>
      <c r="FT156" s="20"/>
      <c r="FU156" s="20"/>
      <c r="FV156" s="20"/>
      <c r="FW156" s="20"/>
      <c r="FX156" s="20"/>
      <c r="FY156" s="20"/>
      <c r="FZ156" s="20"/>
      <c r="GA156" s="20"/>
      <c r="GB156" s="20"/>
      <c r="GC156" s="20"/>
      <c r="GD156" s="20"/>
      <c r="GE156" s="20"/>
      <c r="GF156" s="20"/>
      <c r="GG156" s="20"/>
      <c r="GH156" s="20"/>
      <c r="GI156" s="20"/>
      <c r="GJ156" s="20"/>
      <c r="GK156" s="20"/>
      <c r="GL156" s="20"/>
      <c r="GM156" s="20"/>
      <c r="GN156" s="20"/>
      <c r="GO156" s="20"/>
      <c r="GP156" s="20"/>
      <c r="GQ156" s="20"/>
      <c r="GR156" s="20"/>
      <c r="GS156" s="20"/>
      <c r="GT156" s="20"/>
      <c r="GU156" s="20"/>
      <c r="GV156" s="20"/>
      <c r="GW156"/>
      <c r="GX156"/>
      <c r="GY156" s="20">
        <v>200</v>
      </c>
      <c r="GZ156" s="20">
        <v>400</v>
      </c>
      <c r="HA156" s="20" t="s">
        <v>390</v>
      </c>
      <c r="HB156" s="20">
        <v>0</v>
      </c>
      <c r="HC156" s="20" t="s">
        <v>373</v>
      </c>
      <c r="HD156" s="20" t="s">
        <v>373</v>
      </c>
      <c r="HE156" s="20" t="b">
        <v>1</v>
      </c>
      <c r="HF156" s="20">
        <v>8000</v>
      </c>
      <c r="HG156" s="20" t="b">
        <v>0</v>
      </c>
      <c r="HH156" s="20">
        <v>0</v>
      </c>
      <c r="HI156" s="20">
        <v>0</v>
      </c>
      <c r="HJ156" s="20">
        <v>0</v>
      </c>
      <c r="HK156" s="20">
        <v>0</v>
      </c>
      <c r="HL156" s="20" t="b">
        <v>0</v>
      </c>
      <c r="HM156" s="20">
        <v>0</v>
      </c>
      <c r="HN156" s="20">
        <v>10001</v>
      </c>
      <c r="HO156" s="20" t="s">
        <v>374</v>
      </c>
      <c r="HP156" s="20" t="s">
        <v>363</v>
      </c>
      <c r="HQ156" s="20">
        <v>0</v>
      </c>
      <c r="HR156" s="20">
        <v>0</v>
      </c>
      <c r="HS156" s="20">
        <v>0</v>
      </c>
      <c r="HT156" s="20">
        <v>0</v>
      </c>
      <c r="HU156" s="20" t="b">
        <v>0</v>
      </c>
      <c r="HV156">
        <v>30007</v>
      </c>
      <c r="HZ156"/>
    </row>
    <row r="157" ht="30" customHeight="1" spans="1:234">
      <c r="A157"/>
      <c r="B157" s="34">
        <f>10000000+INDEX(编号表!$B:$B,MATCH(D157,编号表!$A:$A,0))*10000+J157</f>
        <v>10160001</v>
      </c>
      <c r="C157" s="20" t="s">
        <v>427</v>
      </c>
      <c r="D157" s="20" t="s">
        <v>427</v>
      </c>
      <c r="E157" s="20" t="s">
        <v>350</v>
      </c>
      <c r="F157" s="39" t="s">
        <v>392</v>
      </c>
      <c r="G157" s="20" t="s">
        <v>393</v>
      </c>
      <c r="H157" s="20" t="b">
        <v>0</v>
      </c>
      <c r="I157" s="20" t="b">
        <v>0</v>
      </c>
      <c r="J157" s="20">
        <v>1</v>
      </c>
      <c r="K157" s="20" t="str">
        <f t="shared" si="8"/>
        <v>101600</v>
      </c>
      <c r="L157" s="20" t="s">
        <v>353</v>
      </c>
      <c r="M157" s="20">
        <v>0</v>
      </c>
      <c r="N157" s="20">
        <v>10160002</v>
      </c>
      <c r="O157" s="20" t="s">
        <v>428</v>
      </c>
      <c r="P157" s="20">
        <v>10202015</v>
      </c>
      <c r="Q157" s="20">
        <v>0</v>
      </c>
      <c r="R157" s="20">
        <v>0</v>
      </c>
      <c r="S157" s="20">
        <v>1</v>
      </c>
      <c r="T157" s="20">
        <v>10201165</v>
      </c>
      <c r="U157" s="20">
        <v>100</v>
      </c>
      <c r="V157" s="20" t="s">
        <v>370</v>
      </c>
      <c r="W157" s="20">
        <v>650</v>
      </c>
      <c r="X157" s="20">
        <v>650</v>
      </c>
      <c r="Y157" s="20" t="s">
        <v>419</v>
      </c>
      <c r="Z157" s="20" t="s">
        <v>420</v>
      </c>
      <c r="AA157" s="20" t="s">
        <v>429</v>
      </c>
      <c r="AB157" s="20">
        <v>1</v>
      </c>
      <c r="AC157" s="20">
        <v>0</v>
      </c>
      <c r="AD157" s="20" t="b">
        <v>1</v>
      </c>
      <c r="AE157" s="20" t="s">
        <v>430</v>
      </c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 t="s">
        <v>374</v>
      </c>
      <c r="BA157" s="20">
        <v>10000</v>
      </c>
      <c r="BB157" s="20" t="s">
        <v>431</v>
      </c>
      <c r="BC157" s="20" t="s">
        <v>429</v>
      </c>
      <c r="BD157" s="20">
        <v>10000</v>
      </c>
      <c r="BE157" s="20">
        <v>0</v>
      </c>
      <c r="BF157" s="20" t="s">
        <v>361</v>
      </c>
      <c r="BG157" s="20">
        <v>0</v>
      </c>
      <c r="BH157" s="20"/>
      <c r="BI157" s="20"/>
      <c r="BJ157" s="20"/>
      <c r="BK157" s="20"/>
      <c r="BL157" s="20"/>
      <c r="BM157" s="20"/>
      <c r="BN157" s="20"/>
      <c r="BO157" s="20" t="s">
        <v>389</v>
      </c>
      <c r="BP157" s="20">
        <v>6000</v>
      </c>
      <c r="BQ157" s="20">
        <v>3</v>
      </c>
      <c r="BR157" s="20" t="b">
        <v>0</v>
      </c>
      <c r="BS157" s="20">
        <v>0</v>
      </c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  <c r="CE157" s="20"/>
      <c r="CF157" s="20"/>
      <c r="CG157" s="20"/>
      <c r="CH157" s="20"/>
      <c r="CI157" s="20"/>
      <c r="CJ157" s="20"/>
      <c r="CK157" s="20"/>
      <c r="CL157" s="20"/>
      <c r="CM157" s="20"/>
      <c r="CN157" s="20"/>
      <c r="CO157" s="20"/>
      <c r="CP157" s="20"/>
      <c r="CQ157" s="20"/>
      <c r="CR157" s="20"/>
      <c r="CS157" s="20"/>
      <c r="CT157" s="20"/>
      <c r="CU157" s="20"/>
      <c r="CV157" s="20"/>
      <c r="CW157" s="20"/>
      <c r="CX157" s="20"/>
      <c r="DA157" s="20"/>
      <c r="DB157" s="20"/>
      <c r="DC157" s="20"/>
      <c r="DD157" s="20"/>
      <c r="DE157" s="20"/>
      <c r="DF157" s="20"/>
      <c r="DG157" s="20"/>
      <c r="DH157" s="20"/>
      <c r="DI157" s="20"/>
      <c r="DJ157" s="20"/>
      <c r="DK157" s="20"/>
      <c r="DL157" s="20"/>
      <c r="DM157" s="20"/>
      <c r="DN157" s="20"/>
      <c r="DO157" s="20"/>
      <c r="DP157" s="20"/>
      <c r="DQ157" s="20"/>
      <c r="DR157" s="20"/>
      <c r="DS157" s="20"/>
      <c r="DT157" s="20"/>
      <c r="DU157" s="20"/>
      <c r="DV157" s="20"/>
      <c r="DW157" s="20"/>
      <c r="DX157" s="20"/>
      <c r="DY157" s="20"/>
      <c r="DZ157" s="20"/>
      <c r="EA157" s="20"/>
      <c r="EB157" s="20"/>
      <c r="EC157" s="20"/>
      <c r="ED157" s="20"/>
      <c r="EE157" s="20"/>
      <c r="EF157" s="20"/>
      <c r="EG157" s="20"/>
      <c r="EH157" s="20"/>
      <c r="EI157" s="20"/>
      <c r="EJ157" s="20"/>
      <c r="EK157" s="20"/>
      <c r="EL157" s="20"/>
      <c r="EM157" s="20"/>
      <c r="EN157" s="20"/>
      <c r="EO157" s="20"/>
      <c r="EP157" s="20"/>
      <c r="EQ157" s="20"/>
      <c r="ER157" s="20"/>
      <c r="ES157" s="20"/>
      <c r="ET157" s="20"/>
      <c r="EU157" s="20"/>
      <c r="EV157" s="20"/>
      <c r="EW157" s="20"/>
      <c r="EZ157" s="20"/>
      <c r="FA157" s="20"/>
      <c r="FB157" s="20"/>
      <c r="FC157" s="20"/>
      <c r="FD157" s="20"/>
      <c r="FE157" s="20"/>
      <c r="FF157" s="20"/>
      <c r="FG157" s="20"/>
      <c r="FH157" s="20"/>
      <c r="FI157" s="20"/>
      <c r="FJ157" s="20"/>
      <c r="FK157" s="20"/>
      <c r="FL157" s="20"/>
      <c r="FM157" s="20"/>
      <c r="FN157" s="20"/>
      <c r="FO157" s="20"/>
      <c r="FP157" s="20"/>
      <c r="FQ157" s="20"/>
      <c r="FR157" s="20"/>
      <c r="FS157" s="20"/>
      <c r="FT157" s="20"/>
      <c r="FU157" s="20"/>
      <c r="FV157" s="20"/>
      <c r="FW157" s="20"/>
      <c r="FX157" s="20"/>
      <c r="FY157" s="20"/>
      <c r="FZ157" s="20"/>
      <c r="GA157" s="20"/>
      <c r="GB157" s="20"/>
      <c r="GC157" s="20"/>
      <c r="GD157" s="20"/>
      <c r="GE157" s="20"/>
      <c r="GF157" s="20"/>
      <c r="GG157" s="20"/>
      <c r="GH157" s="20"/>
      <c r="GI157" s="20"/>
      <c r="GJ157" s="20"/>
      <c r="GK157" s="20"/>
      <c r="GL157" s="20"/>
      <c r="GM157" s="20"/>
      <c r="GN157" s="20"/>
      <c r="GO157" s="20"/>
      <c r="GP157" s="20"/>
      <c r="GQ157" s="20"/>
      <c r="GR157" s="20"/>
      <c r="GS157" s="20"/>
      <c r="GT157" s="20"/>
      <c r="GU157" s="20"/>
      <c r="GV157" s="20"/>
      <c r="GY157" s="20">
        <v>200</v>
      </c>
      <c r="GZ157" s="20">
        <v>400</v>
      </c>
      <c r="HA157" s="20" t="s">
        <v>390</v>
      </c>
      <c r="HB157" s="20">
        <v>0</v>
      </c>
      <c r="HC157" s="20">
        <v>30044</v>
      </c>
      <c r="HD157" s="20" t="s">
        <v>373</v>
      </c>
      <c r="HE157" s="20" t="b">
        <v>1</v>
      </c>
      <c r="HF157" s="20">
        <v>4000</v>
      </c>
      <c r="HG157" s="20" t="b">
        <v>0</v>
      </c>
      <c r="HH157" s="20">
        <v>0</v>
      </c>
      <c r="HI157" s="20">
        <v>0</v>
      </c>
      <c r="HJ157" s="20">
        <v>0</v>
      </c>
      <c r="HK157" s="20">
        <v>0</v>
      </c>
      <c r="HL157" s="20" t="b">
        <v>0</v>
      </c>
      <c r="HM157" s="20">
        <v>0</v>
      </c>
      <c r="HN157" s="20">
        <v>10001</v>
      </c>
      <c r="HO157" s="20" t="s">
        <v>374</v>
      </c>
      <c r="HP157" s="20" t="s">
        <v>363</v>
      </c>
      <c r="HQ157" s="20">
        <v>0</v>
      </c>
      <c r="HR157" s="20">
        <v>0</v>
      </c>
      <c r="HS157" s="20">
        <v>0</v>
      </c>
      <c r="HT157" s="20">
        <v>0</v>
      </c>
      <c r="HU157" s="20" t="b">
        <v>0</v>
      </c>
      <c r="HZ157"/>
    </row>
    <row r="158" ht="30" customHeight="1" spans="1:234">
      <c r="A158"/>
      <c r="B158" s="34">
        <f>10000000+INDEX(编号表!$B:$B,MATCH(D158,编号表!$A:$A,0))*10000+J158</f>
        <v>10160002</v>
      </c>
      <c r="C158" s="20" t="s">
        <v>427</v>
      </c>
      <c r="D158" s="20" t="s">
        <v>427</v>
      </c>
      <c r="E158" s="20" t="s">
        <v>350</v>
      </c>
      <c r="F158" s="39" t="s">
        <v>392</v>
      </c>
      <c r="G158" s="20" t="s">
        <v>393</v>
      </c>
      <c r="H158" s="20" t="b">
        <v>0</v>
      </c>
      <c r="I158" s="20" t="b">
        <v>0</v>
      </c>
      <c r="J158" s="20">
        <v>2</v>
      </c>
      <c r="K158" s="20" t="str">
        <f t="shared" si="8"/>
        <v>101600</v>
      </c>
      <c r="L158" s="20" t="s">
        <v>353</v>
      </c>
      <c r="M158" s="20">
        <v>10160001</v>
      </c>
      <c r="N158" s="20">
        <v>10160003</v>
      </c>
      <c r="O158" s="20" t="s">
        <v>428</v>
      </c>
      <c r="P158" s="20">
        <v>10202015</v>
      </c>
      <c r="Q158" s="20">
        <v>0</v>
      </c>
      <c r="R158" s="20">
        <v>1</v>
      </c>
      <c r="S158" s="20">
        <v>7</v>
      </c>
      <c r="T158" s="20">
        <v>10201166</v>
      </c>
      <c r="U158" s="20">
        <v>100</v>
      </c>
      <c r="V158" s="20" t="s">
        <v>370</v>
      </c>
      <c r="W158" s="20">
        <v>650</v>
      </c>
      <c r="X158" s="20">
        <v>650</v>
      </c>
      <c r="Y158" s="20" t="s">
        <v>419</v>
      </c>
      <c r="Z158" s="20" t="s">
        <v>420</v>
      </c>
      <c r="AA158" s="20" t="s">
        <v>429</v>
      </c>
      <c r="AB158" s="20">
        <v>1</v>
      </c>
      <c r="AC158" s="20">
        <v>0</v>
      </c>
      <c r="AD158" s="20" t="b">
        <v>1</v>
      </c>
      <c r="AE158" s="20" t="s">
        <v>430</v>
      </c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 t="s">
        <v>374</v>
      </c>
      <c r="BA158" s="20">
        <v>10400</v>
      </c>
      <c r="BB158" s="20" t="s">
        <v>431</v>
      </c>
      <c r="BC158" s="20" t="s">
        <v>429</v>
      </c>
      <c r="BD158" s="20">
        <v>10000</v>
      </c>
      <c r="BE158" s="20">
        <v>0</v>
      </c>
      <c r="BF158" s="20" t="s">
        <v>361</v>
      </c>
      <c r="BG158" s="20">
        <v>0</v>
      </c>
      <c r="BH158" s="20"/>
      <c r="BI158" s="20"/>
      <c r="BJ158" s="20"/>
      <c r="BK158" s="20"/>
      <c r="BL158" s="20"/>
      <c r="BM158" s="20"/>
      <c r="BN158" s="20"/>
      <c r="BO158" s="20" t="s">
        <v>389</v>
      </c>
      <c r="BP158" s="20">
        <v>6000</v>
      </c>
      <c r="BQ158" s="20">
        <v>4</v>
      </c>
      <c r="BR158" s="20" t="b">
        <v>0</v>
      </c>
      <c r="BS158" s="20">
        <v>0</v>
      </c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  <c r="CE158" s="20"/>
      <c r="CF158" s="20"/>
      <c r="CG158" s="20"/>
      <c r="CH158" s="20"/>
      <c r="CI158" s="20"/>
      <c r="CJ158" s="20"/>
      <c r="CK158" s="20"/>
      <c r="CL158" s="20"/>
      <c r="CM158" s="20"/>
      <c r="CN158" s="20"/>
      <c r="CO158" s="20"/>
      <c r="CP158" s="20"/>
      <c r="CQ158" s="20"/>
      <c r="CR158" s="20"/>
      <c r="CS158" s="20"/>
      <c r="CT158" s="20"/>
      <c r="CU158" s="20"/>
      <c r="CV158" s="20"/>
      <c r="CW158" s="20"/>
      <c r="CX158" s="20"/>
      <c r="DA158" s="20"/>
      <c r="DB158" s="20"/>
      <c r="DC158" s="20"/>
      <c r="DD158" s="20"/>
      <c r="DE158" s="20"/>
      <c r="DF158" s="20"/>
      <c r="DG158" s="20"/>
      <c r="DH158" s="20"/>
      <c r="DI158" s="20"/>
      <c r="DJ158" s="20"/>
      <c r="DK158" s="20"/>
      <c r="DL158" s="20"/>
      <c r="DM158" s="20"/>
      <c r="DN158" s="20"/>
      <c r="DO158" s="20"/>
      <c r="DP158" s="20"/>
      <c r="DQ158" s="20"/>
      <c r="DR158" s="20"/>
      <c r="DS158" s="20"/>
      <c r="DT158" s="20"/>
      <c r="DU158" s="20"/>
      <c r="DV158" s="20"/>
      <c r="DW158" s="20"/>
      <c r="DX158" s="20"/>
      <c r="DY158" s="20"/>
      <c r="DZ158" s="20"/>
      <c r="EA158" s="20"/>
      <c r="EB158" s="20"/>
      <c r="EC158" s="20"/>
      <c r="ED158" s="20"/>
      <c r="EE158" s="20"/>
      <c r="EF158" s="20"/>
      <c r="EG158" s="20"/>
      <c r="EH158" s="20"/>
      <c r="EI158" s="20"/>
      <c r="EJ158" s="20"/>
      <c r="EK158" s="20"/>
      <c r="EL158" s="20"/>
      <c r="EM158" s="20"/>
      <c r="EN158" s="20"/>
      <c r="EO158" s="20"/>
      <c r="EP158" s="20"/>
      <c r="EQ158" s="20"/>
      <c r="ER158" s="20"/>
      <c r="ES158" s="20"/>
      <c r="ET158" s="20"/>
      <c r="EU158" s="20"/>
      <c r="EV158" s="20"/>
      <c r="EW158" s="20"/>
      <c r="EZ158" s="20"/>
      <c r="FA158" s="20"/>
      <c r="FB158" s="20"/>
      <c r="FC158" s="20"/>
      <c r="FD158" s="20"/>
      <c r="FE158" s="20"/>
      <c r="FF158" s="20"/>
      <c r="FG158" s="20"/>
      <c r="FH158" s="20"/>
      <c r="FI158" s="20"/>
      <c r="FJ158" s="20"/>
      <c r="FK158" s="20"/>
      <c r="FL158" s="20"/>
      <c r="FM158" s="20"/>
      <c r="FN158" s="20"/>
      <c r="FO158" s="20"/>
      <c r="FP158" s="20"/>
      <c r="FQ158" s="20"/>
      <c r="FR158" s="20"/>
      <c r="FS158" s="20"/>
      <c r="FT158" s="20"/>
      <c r="FU158" s="20"/>
      <c r="FV158" s="20"/>
      <c r="FW158" s="20"/>
      <c r="FX158" s="20"/>
      <c r="FY158" s="20"/>
      <c r="FZ158" s="20"/>
      <c r="GA158" s="20"/>
      <c r="GB158" s="20"/>
      <c r="GC158" s="20"/>
      <c r="GD158" s="20"/>
      <c r="GE158" s="20"/>
      <c r="GF158" s="20"/>
      <c r="GG158" s="20"/>
      <c r="GH158" s="20"/>
      <c r="GI158" s="20"/>
      <c r="GJ158" s="20"/>
      <c r="GK158" s="20"/>
      <c r="GL158" s="20"/>
      <c r="GM158" s="20"/>
      <c r="GN158" s="20"/>
      <c r="GO158" s="20"/>
      <c r="GP158" s="20"/>
      <c r="GQ158" s="20"/>
      <c r="GR158" s="20"/>
      <c r="GS158" s="20"/>
      <c r="GT158" s="20"/>
      <c r="GU158" s="20"/>
      <c r="GV158" s="20"/>
      <c r="GY158" s="20">
        <v>200</v>
      </c>
      <c r="GZ158" s="20">
        <v>400</v>
      </c>
      <c r="HA158" s="20" t="s">
        <v>390</v>
      </c>
      <c r="HB158" s="20">
        <v>0</v>
      </c>
      <c r="HC158" s="20">
        <v>30044</v>
      </c>
      <c r="HD158" s="20" t="s">
        <v>373</v>
      </c>
      <c r="HE158" s="20" t="b">
        <v>1</v>
      </c>
      <c r="HF158" s="20">
        <v>4000</v>
      </c>
      <c r="HG158" s="20" t="b">
        <v>0</v>
      </c>
      <c r="HH158" s="20">
        <v>0</v>
      </c>
      <c r="HI158" s="20">
        <v>0</v>
      </c>
      <c r="HJ158" s="20">
        <v>0</v>
      </c>
      <c r="HK158" s="20">
        <v>0</v>
      </c>
      <c r="HL158" s="20" t="b">
        <v>0</v>
      </c>
      <c r="HM158" s="20">
        <v>0</v>
      </c>
      <c r="HN158" s="20">
        <v>10001</v>
      </c>
      <c r="HO158" s="20" t="s">
        <v>374</v>
      </c>
      <c r="HP158" s="20" t="s">
        <v>363</v>
      </c>
      <c r="HQ158" s="20">
        <v>0</v>
      </c>
      <c r="HR158" s="20">
        <v>0</v>
      </c>
      <c r="HS158" s="20">
        <v>0</v>
      </c>
      <c r="HT158" s="20">
        <v>0</v>
      </c>
      <c r="HU158" s="20" t="b">
        <v>0</v>
      </c>
      <c r="HZ158"/>
    </row>
    <row r="159" ht="30" customHeight="1" spans="1:234">
      <c r="A159"/>
      <c r="B159" s="34">
        <f>10000000+INDEX(编号表!$B:$B,MATCH(D159,编号表!$A:$A,0))*10000+J159</f>
        <v>10160003</v>
      </c>
      <c r="C159" s="20" t="s">
        <v>427</v>
      </c>
      <c r="D159" s="20" t="s">
        <v>427</v>
      </c>
      <c r="E159" s="20" t="s">
        <v>350</v>
      </c>
      <c r="F159" s="39" t="s">
        <v>392</v>
      </c>
      <c r="G159" s="20" t="s">
        <v>393</v>
      </c>
      <c r="H159" s="20" t="b">
        <v>0</v>
      </c>
      <c r="I159" s="20" t="b">
        <v>0</v>
      </c>
      <c r="J159" s="20">
        <v>3</v>
      </c>
      <c r="K159" s="20" t="str">
        <f t="shared" si="8"/>
        <v>101600</v>
      </c>
      <c r="L159" s="20" t="s">
        <v>353</v>
      </c>
      <c r="M159" s="20">
        <v>10160002</v>
      </c>
      <c r="N159" s="20">
        <v>10160004</v>
      </c>
      <c r="O159" s="20" t="s">
        <v>428</v>
      </c>
      <c r="P159" s="20">
        <v>10202015</v>
      </c>
      <c r="Q159" s="20">
        <v>0</v>
      </c>
      <c r="R159" s="20">
        <v>2</v>
      </c>
      <c r="S159" s="20">
        <v>11</v>
      </c>
      <c r="T159" s="20">
        <v>10202167</v>
      </c>
      <c r="U159" s="20">
        <v>100</v>
      </c>
      <c r="V159" s="20" t="s">
        <v>370</v>
      </c>
      <c r="W159" s="20">
        <v>650</v>
      </c>
      <c r="X159" s="20">
        <v>650</v>
      </c>
      <c r="Y159" s="20" t="s">
        <v>419</v>
      </c>
      <c r="Z159" s="20" t="s">
        <v>420</v>
      </c>
      <c r="AA159" s="20" t="s">
        <v>429</v>
      </c>
      <c r="AB159" s="20">
        <v>1</v>
      </c>
      <c r="AC159" s="20">
        <v>0</v>
      </c>
      <c r="AD159" s="20" t="b">
        <v>1</v>
      </c>
      <c r="AE159" s="20" t="s">
        <v>430</v>
      </c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 t="s">
        <v>374</v>
      </c>
      <c r="BA159" s="20">
        <v>10800</v>
      </c>
      <c r="BB159" s="20" t="s">
        <v>431</v>
      </c>
      <c r="BC159" s="20" t="s">
        <v>429</v>
      </c>
      <c r="BD159" s="20">
        <v>10000</v>
      </c>
      <c r="BE159" s="20">
        <v>0</v>
      </c>
      <c r="BF159" s="20" t="s">
        <v>361</v>
      </c>
      <c r="BG159" s="20">
        <v>0</v>
      </c>
      <c r="BH159" s="20"/>
      <c r="BI159" s="20"/>
      <c r="BJ159" s="20"/>
      <c r="BK159" s="20"/>
      <c r="BL159" s="20"/>
      <c r="BM159" s="20"/>
      <c r="BN159" s="20"/>
      <c r="BO159" s="20" t="s">
        <v>389</v>
      </c>
      <c r="BP159" s="20">
        <v>6000</v>
      </c>
      <c r="BQ159" s="20">
        <v>5</v>
      </c>
      <c r="BR159" s="20" t="b">
        <v>0</v>
      </c>
      <c r="BS159" s="20">
        <v>0</v>
      </c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  <c r="CE159" s="20"/>
      <c r="CF159" s="20"/>
      <c r="CG159" s="20"/>
      <c r="CH159" s="20"/>
      <c r="CI159" s="20"/>
      <c r="CJ159" s="20"/>
      <c r="CK159" s="20"/>
      <c r="CL159" s="20"/>
      <c r="CM159" s="20"/>
      <c r="CN159" s="20"/>
      <c r="CO159" s="20"/>
      <c r="CP159" s="20"/>
      <c r="CQ159" s="20"/>
      <c r="CR159" s="20"/>
      <c r="CS159" s="20"/>
      <c r="CT159" s="20"/>
      <c r="CU159" s="20"/>
      <c r="CV159" s="20"/>
      <c r="CW159" s="20"/>
      <c r="CX159" s="20"/>
      <c r="DA159" s="20"/>
      <c r="DB159" s="20"/>
      <c r="DC159" s="20"/>
      <c r="DD159" s="20"/>
      <c r="DE159" s="20"/>
      <c r="DF159" s="20"/>
      <c r="DG159" s="20"/>
      <c r="DH159" s="20"/>
      <c r="DI159" s="20"/>
      <c r="DJ159" s="20"/>
      <c r="DK159" s="20"/>
      <c r="DL159" s="20"/>
      <c r="DM159" s="20"/>
      <c r="DN159" s="20"/>
      <c r="DO159" s="20"/>
      <c r="DP159" s="20"/>
      <c r="DQ159" s="20"/>
      <c r="DR159" s="20"/>
      <c r="DS159" s="20"/>
      <c r="DT159" s="20"/>
      <c r="DU159" s="20"/>
      <c r="DV159" s="20"/>
      <c r="DW159" s="20"/>
      <c r="DX159" s="20"/>
      <c r="DY159" s="20"/>
      <c r="DZ159" s="20"/>
      <c r="EA159" s="20"/>
      <c r="EB159" s="20"/>
      <c r="EC159" s="20"/>
      <c r="ED159" s="20"/>
      <c r="EE159" s="20"/>
      <c r="EF159" s="20"/>
      <c r="EG159" s="20"/>
      <c r="EH159" s="20"/>
      <c r="EI159" s="20"/>
      <c r="EJ159" s="20"/>
      <c r="EK159" s="20"/>
      <c r="EL159" s="20"/>
      <c r="EM159" s="20"/>
      <c r="EN159" s="20"/>
      <c r="EO159" s="20"/>
      <c r="EP159" s="20"/>
      <c r="EQ159" s="20"/>
      <c r="ER159" s="20"/>
      <c r="ES159" s="20"/>
      <c r="ET159" s="20"/>
      <c r="EU159" s="20"/>
      <c r="EV159" s="20"/>
      <c r="EW159" s="20"/>
      <c r="EZ159" s="20"/>
      <c r="FA159" s="20"/>
      <c r="FB159" s="20"/>
      <c r="FC159" s="20"/>
      <c r="FD159" s="20"/>
      <c r="FE159" s="20"/>
      <c r="FF159" s="20"/>
      <c r="FG159" s="20"/>
      <c r="FH159" s="20"/>
      <c r="FI159" s="20"/>
      <c r="FJ159" s="20"/>
      <c r="FK159" s="20"/>
      <c r="FL159" s="20"/>
      <c r="FM159" s="20"/>
      <c r="FN159" s="20"/>
      <c r="FO159" s="20"/>
      <c r="FP159" s="20"/>
      <c r="FQ159" s="20"/>
      <c r="FR159" s="20"/>
      <c r="FS159" s="20"/>
      <c r="FT159" s="20"/>
      <c r="FU159" s="20"/>
      <c r="FV159" s="20"/>
      <c r="FW159" s="20"/>
      <c r="FX159" s="20"/>
      <c r="FY159" s="20"/>
      <c r="FZ159" s="20"/>
      <c r="GA159" s="20"/>
      <c r="GB159" s="20"/>
      <c r="GC159" s="20"/>
      <c r="GD159" s="20"/>
      <c r="GE159" s="20"/>
      <c r="GF159" s="20"/>
      <c r="GG159" s="20"/>
      <c r="GH159" s="20"/>
      <c r="GI159" s="20"/>
      <c r="GJ159" s="20"/>
      <c r="GK159" s="20"/>
      <c r="GL159" s="20"/>
      <c r="GM159" s="20"/>
      <c r="GN159" s="20"/>
      <c r="GO159" s="20"/>
      <c r="GP159" s="20"/>
      <c r="GQ159" s="20"/>
      <c r="GR159" s="20"/>
      <c r="GS159" s="20"/>
      <c r="GT159" s="20"/>
      <c r="GU159" s="20"/>
      <c r="GV159" s="20"/>
      <c r="GY159" s="20">
        <v>200</v>
      </c>
      <c r="GZ159" s="20">
        <v>400</v>
      </c>
      <c r="HA159" s="20" t="s">
        <v>390</v>
      </c>
      <c r="HB159" s="20">
        <v>0</v>
      </c>
      <c r="HC159" s="20">
        <v>30044</v>
      </c>
      <c r="HD159" s="20" t="s">
        <v>373</v>
      </c>
      <c r="HE159" s="20" t="b">
        <v>1</v>
      </c>
      <c r="HF159" s="20">
        <v>4000</v>
      </c>
      <c r="HG159" s="20" t="b">
        <v>0</v>
      </c>
      <c r="HH159" s="20">
        <v>0</v>
      </c>
      <c r="HI159" s="20">
        <v>0</v>
      </c>
      <c r="HJ159" s="20">
        <v>0</v>
      </c>
      <c r="HK159" s="20">
        <v>0</v>
      </c>
      <c r="HL159" s="20" t="b">
        <v>0</v>
      </c>
      <c r="HM159" s="20">
        <v>0</v>
      </c>
      <c r="HN159" s="20">
        <v>10001</v>
      </c>
      <c r="HO159" s="20" t="s">
        <v>374</v>
      </c>
      <c r="HP159" s="20" t="s">
        <v>363</v>
      </c>
      <c r="HQ159" s="20">
        <v>0</v>
      </c>
      <c r="HR159" s="20">
        <v>0</v>
      </c>
      <c r="HS159" s="20">
        <v>0</v>
      </c>
      <c r="HT159" s="20">
        <v>0</v>
      </c>
      <c r="HU159" s="20" t="b">
        <v>0</v>
      </c>
      <c r="HZ159"/>
    </row>
    <row r="160" ht="30" customHeight="1" spans="1:234">
      <c r="A160"/>
      <c r="B160" s="34">
        <f>10000000+INDEX(编号表!$B:$B,MATCH(D160,编号表!$A:$A,0))*10000+J160</f>
        <v>10160004</v>
      </c>
      <c r="C160" s="20" t="s">
        <v>427</v>
      </c>
      <c r="D160" s="20" t="s">
        <v>427</v>
      </c>
      <c r="E160" s="20" t="s">
        <v>350</v>
      </c>
      <c r="F160" s="39" t="s">
        <v>392</v>
      </c>
      <c r="G160" s="20" t="s">
        <v>393</v>
      </c>
      <c r="H160" s="20" t="b">
        <v>0</v>
      </c>
      <c r="I160" s="20" t="b">
        <v>0</v>
      </c>
      <c r="J160" s="20">
        <v>4</v>
      </c>
      <c r="K160" s="20" t="str">
        <f t="shared" si="8"/>
        <v>101600</v>
      </c>
      <c r="L160" s="20" t="s">
        <v>353</v>
      </c>
      <c r="M160" s="20">
        <v>10160003</v>
      </c>
      <c r="N160" s="20">
        <v>10160005</v>
      </c>
      <c r="O160" s="20" t="s">
        <v>428</v>
      </c>
      <c r="P160" s="20">
        <v>10202015</v>
      </c>
      <c r="Q160" s="20">
        <v>0</v>
      </c>
      <c r="R160" s="20">
        <v>3</v>
      </c>
      <c r="S160" s="20">
        <v>16</v>
      </c>
      <c r="T160" s="20">
        <v>10202168</v>
      </c>
      <c r="U160" s="20">
        <v>100</v>
      </c>
      <c r="V160" s="20" t="s">
        <v>370</v>
      </c>
      <c r="W160" s="20">
        <v>650</v>
      </c>
      <c r="X160" s="20">
        <v>650</v>
      </c>
      <c r="Y160" s="20" t="s">
        <v>419</v>
      </c>
      <c r="Z160" s="20" t="s">
        <v>420</v>
      </c>
      <c r="AA160" s="20" t="s">
        <v>429</v>
      </c>
      <c r="AB160" s="20">
        <v>1</v>
      </c>
      <c r="AC160" s="20">
        <v>0</v>
      </c>
      <c r="AD160" s="20" t="b">
        <v>1</v>
      </c>
      <c r="AE160" s="20" t="s">
        <v>430</v>
      </c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 t="s">
        <v>374</v>
      </c>
      <c r="BA160" s="20">
        <v>11200</v>
      </c>
      <c r="BB160" s="20" t="s">
        <v>431</v>
      </c>
      <c r="BC160" s="20" t="s">
        <v>429</v>
      </c>
      <c r="BD160" s="20">
        <v>10000</v>
      </c>
      <c r="BE160" s="20">
        <v>0</v>
      </c>
      <c r="BF160" s="20" t="s">
        <v>361</v>
      </c>
      <c r="BG160" s="20">
        <v>0</v>
      </c>
      <c r="BH160" s="20"/>
      <c r="BI160" s="20"/>
      <c r="BJ160" s="20"/>
      <c r="BK160" s="20"/>
      <c r="BL160" s="20"/>
      <c r="BM160" s="20"/>
      <c r="BN160" s="20"/>
      <c r="BO160" s="20" t="s">
        <v>389</v>
      </c>
      <c r="BP160" s="20">
        <v>6000</v>
      </c>
      <c r="BQ160" s="20">
        <v>6</v>
      </c>
      <c r="BR160" s="20" t="b">
        <v>0</v>
      </c>
      <c r="BS160" s="20">
        <v>0</v>
      </c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  <c r="CE160" s="20"/>
      <c r="CF160" s="20"/>
      <c r="CG160" s="20"/>
      <c r="CH160" s="20"/>
      <c r="CI160" s="20"/>
      <c r="CJ160" s="20"/>
      <c r="CK160" s="20"/>
      <c r="CL160" s="20"/>
      <c r="CM160" s="20"/>
      <c r="CN160" s="20"/>
      <c r="CO160" s="20"/>
      <c r="CP160" s="20"/>
      <c r="CQ160" s="20"/>
      <c r="CR160" s="20"/>
      <c r="CS160" s="20"/>
      <c r="CT160" s="20"/>
      <c r="CU160" s="20"/>
      <c r="CV160" s="20"/>
      <c r="CW160" s="20"/>
      <c r="CX160" s="20"/>
      <c r="DA160" s="20"/>
      <c r="DB160" s="20"/>
      <c r="DC160" s="20"/>
      <c r="DD160" s="20"/>
      <c r="DE160" s="20"/>
      <c r="DF160" s="20"/>
      <c r="DG160" s="20"/>
      <c r="DH160" s="20"/>
      <c r="DI160" s="20"/>
      <c r="DJ160" s="20"/>
      <c r="DK160" s="20"/>
      <c r="DL160" s="20"/>
      <c r="DM160" s="20"/>
      <c r="DN160" s="20"/>
      <c r="DO160" s="20"/>
      <c r="DP160" s="20"/>
      <c r="DQ160" s="20"/>
      <c r="DR160" s="20"/>
      <c r="DS160" s="20"/>
      <c r="DT160" s="20"/>
      <c r="DU160" s="20"/>
      <c r="DV160" s="20"/>
      <c r="DW160" s="20"/>
      <c r="DX160" s="20"/>
      <c r="DY160" s="20"/>
      <c r="DZ160" s="20"/>
      <c r="EA160" s="20"/>
      <c r="EB160" s="20"/>
      <c r="EC160" s="20"/>
      <c r="ED160" s="20"/>
      <c r="EE160" s="20"/>
      <c r="EF160" s="20"/>
      <c r="EG160" s="20"/>
      <c r="EH160" s="20"/>
      <c r="EI160" s="20"/>
      <c r="EJ160" s="20"/>
      <c r="EK160" s="20"/>
      <c r="EL160" s="20"/>
      <c r="EM160" s="20"/>
      <c r="EN160" s="20"/>
      <c r="EO160" s="20"/>
      <c r="EP160" s="20"/>
      <c r="EQ160" s="20"/>
      <c r="ER160" s="20"/>
      <c r="ES160" s="20"/>
      <c r="ET160" s="20"/>
      <c r="EU160" s="20"/>
      <c r="EV160" s="20"/>
      <c r="EW160" s="20"/>
      <c r="EZ160" s="20"/>
      <c r="FA160" s="20"/>
      <c r="FB160" s="20"/>
      <c r="FC160" s="20"/>
      <c r="FD160" s="20"/>
      <c r="FE160" s="20"/>
      <c r="FF160" s="20"/>
      <c r="FG160" s="20"/>
      <c r="FH160" s="20"/>
      <c r="FI160" s="20"/>
      <c r="FJ160" s="20"/>
      <c r="FK160" s="20"/>
      <c r="FL160" s="20"/>
      <c r="FM160" s="20"/>
      <c r="FN160" s="20"/>
      <c r="FO160" s="20"/>
      <c r="FP160" s="20"/>
      <c r="FQ160" s="20"/>
      <c r="FR160" s="20"/>
      <c r="FS160" s="20"/>
      <c r="FT160" s="20"/>
      <c r="FU160" s="20"/>
      <c r="FV160" s="20"/>
      <c r="FW160" s="20"/>
      <c r="FX160" s="20"/>
      <c r="FY160" s="20"/>
      <c r="FZ160" s="20"/>
      <c r="GA160" s="20"/>
      <c r="GB160" s="20"/>
      <c r="GC160" s="20"/>
      <c r="GD160" s="20"/>
      <c r="GE160" s="20"/>
      <c r="GF160" s="20"/>
      <c r="GG160" s="20"/>
      <c r="GH160" s="20"/>
      <c r="GI160" s="20"/>
      <c r="GJ160" s="20"/>
      <c r="GK160" s="20"/>
      <c r="GL160" s="20"/>
      <c r="GM160" s="20"/>
      <c r="GN160" s="20"/>
      <c r="GO160" s="20"/>
      <c r="GP160" s="20"/>
      <c r="GQ160" s="20"/>
      <c r="GR160" s="20"/>
      <c r="GS160" s="20"/>
      <c r="GT160" s="20"/>
      <c r="GU160" s="20"/>
      <c r="GV160" s="20"/>
      <c r="GY160" s="20">
        <v>200</v>
      </c>
      <c r="GZ160" s="20">
        <v>400</v>
      </c>
      <c r="HA160" s="20" t="s">
        <v>390</v>
      </c>
      <c r="HB160" s="20">
        <v>0</v>
      </c>
      <c r="HC160" s="20">
        <v>30044</v>
      </c>
      <c r="HD160" s="20" t="s">
        <v>373</v>
      </c>
      <c r="HE160" s="20" t="b">
        <v>1</v>
      </c>
      <c r="HF160" s="20">
        <v>4000</v>
      </c>
      <c r="HG160" s="20" t="b">
        <v>0</v>
      </c>
      <c r="HH160" s="20">
        <v>0</v>
      </c>
      <c r="HI160" s="20">
        <v>0</v>
      </c>
      <c r="HJ160" s="20">
        <v>0</v>
      </c>
      <c r="HK160" s="20">
        <v>0</v>
      </c>
      <c r="HL160" s="20" t="b">
        <v>0</v>
      </c>
      <c r="HM160" s="20">
        <v>0</v>
      </c>
      <c r="HN160" s="20">
        <v>10001</v>
      </c>
      <c r="HO160" s="20" t="s">
        <v>374</v>
      </c>
      <c r="HP160" s="20" t="s">
        <v>363</v>
      </c>
      <c r="HQ160" s="20">
        <v>0</v>
      </c>
      <c r="HR160" s="20">
        <v>0</v>
      </c>
      <c r="HS160" s="20">
        <v>0</v>
      </c>
      <c r="HT160" s="20">
        <v>0</v>
      </c>
      <c r="HU160" s="20" t="b">
        <v>0</v>
      </c>
      <c r="HZ160"/>
    </row>
    <row r="161" ht="30" customHeight="1" spans="1:234">
      <c r="A161"/>
      <c r="B161" s="34">
        <f>10000000+INDEX(编号表!$B:$B,MATCH(D161,编号表!$A:$A,0))*10000+J161</f>
        <v>10160005</v>
      </c>
      <c r="C161" s="20" t="s">
        <v>427</v>
      </c>
      <c r="D161" s="20" t="s">
        <v>427</v>
      </c>
      <c r="E161" s="20" t="s">
        <v>350</v>
      </c>
      <c r="F161" s="39" t="s">
        <v>392</v>
      </c>
      <c r="G161" s="20" t="s">
        <v>393</v>
      </c>
      <c r="H161" s="20" t="b">
        <v>0</v>
      </c>
      <c r="I161" s="20" t="b">
        <v>0</v>
      </c>
      <c r="J161" s="20">
        <v>5</v>
      </c>
      <c r="K161" s="20" t="str">
        <f t="shared" si="8"/>
        <v>101600</v>
      </c>
      <c r="L161" s="20" t="s">
        <v>353</v>
      </c>
      <c r="M161" s="20">
        <v>10160004</v>
      </c>
      <c r="N161" s="20">
        <v>10160006</v>
      </c>
      <c r="O161" s="20" t="s">
        <v>428</v>
      </c>
      <c r="P161" s="20">
        <v>10202015</v>
      </c>
      <c r="Q161" s="20">
        <v>0</v>
      </c>
      <c r="R161" s="20">
        <v>3</v>
      </c>
      <c r="S161" s="20">
        <v>25</v>
      </c>
      <c r="T161" s="20">
        <v>10202169</v>
      </c>
      <c r="U161" s="20">
        <v>100</v>
      </c>
      <c r="V161" s="20" t="s">
        <v>370</v>
      </c>
      <c r="W161" s="20">
        <v>650</v>
      </c>
      <c r="X161" s="20">
        <v>650</v>
      </c>
      <c r="Y161" s="20" t="s">
        <v>419</v>
      </c>
      <c r="Z161" s="20" t="s">
        <v>420</v>
      </c>
      <c r="AA161" s="20" t="s">
        <v>429</v>
      </c>
      <c r="AB161" s="20">
        <v>1</v>
      </c>
      <c r="AC161" s="20">
        <v>0</v>
      </c>
      <c r="AD161" s="20" t="b">
        <v>1</v>
      </c>
      <c r="AE161" s="20" t="s">
        <v>430</v>
      </c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 t="s">
        <v>374</v>
      </c>
      <c r="BA161" s="20">
        <v>11300</v>
      </c>
      <c r="BB161" s="20" t="s">
        <v>431</v>
      </c>
      <c r="BC161" s="20" t="s">
        <v>429</v>
      </c>
      <c r="BD161" s="20">
        <v>10000</v>
      </c>
      <c r="BE161" s="20">
        <v>0</v>
      </c>
      <c r="BF161" s="20" t="s">
        <v>361</v>
      </c>
      <c r="BG161" s="20">
        <v>0</v>
      </c>
      <c r="BH161" s="20"/>
      <c r="BI161" s="20"/>
      <c r="BJ161" s="20"/>
      <c r="BK161" s="20"/>
      <c r="BL161" s="20"/>
      <c r="BM161" s="20"/>
      <c r="BN161" s="20"/>
      <c r="BO161" s="20" t="s">
        <v>389</v>
      </c>
      <c r="BP161" s="20">
        <v>6000</v>
      </c>
      <c r="BQ161" s="20">
        <v>6</v>
      </c>
      <c r="BR161" s="20" t="b">
        <v>0</v>
      </c>
      <c r="BS161" s="20">
        <v>0</v>
      </c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  <c r="CE161" s="20"/>
      <c r="CF161" s="20"/>
      <c r="CG161" s="20"/>
      <c r="CH161" s="20"/>
      <c r="CI161" s="20"/>
      <c r="CJ161" s="20"/>
      <c r="CK161" s="20"/>
      <c r="CL161" s="20"/>
      <c r="CM161" s="20"/>
      <c r="CN161" s="20"/>
      <c r="CO161" s="20"/>
      <c r="CP161" s="20"/>
      <c r="CQ161" s="20"/>
      <c r="CR161" s="20"/>
      <c r="CS161" s="20"/>
      <c r="CT161" s="20"/>
      <c r="CU161" s="20"/>
      <c r="CV161" s="20"/>
      <c r="CW161" s="20"/>
      <c r="CX161" s="20"/>
      <c r="DA161" s="20"/>
      <c r="DB161" s="20"/>
      <c r="DC161" s="20"/>
      <c r="DD161" s="20"/>
      <c r="DE161" s="20"/>
      <c r="DF161" s="20"/>
      <c r="DG161" s="20"/>
      <c r="DH161" s="20"/>
      <c r="DI161" s="20"/>
      <c r="DJ161" s="20"/>
      <c r="DK161" s="20"/>
      <c r="DL161" s="20"/>
      <c r="DM161" s="20"/>
      <c r="DN161" s="20"/>
      <c r="DO161" s="20"/>
      <c r="DP161" s="20"/>
      <c r="DQ161" s="20"/>
      <c r="DR161" s="20"/>
      <c r="DS161" s="20"/>
      <c r="DT161" s="20"/>
      <c r="DU161" s="20"/>
      <c r="DV161" s="20"/>
      <c r="DW161" s="20"/>
      <c r="DX161" s="20"/>
      <c r="DY161" s="20"/>
      <c r="DZ161" s="20"/>
      <c r="EA161" s="20"/>
      <c r="EB161" s="20"/>
      <c r="EC161" s="20"/>
      <c r="ED161" s="20"/>
      <c r="EE161" s="20"/>
      <c r="EF161" s="20"/>
      <c r="EG161" s="20"/>
      <c r="EH161" s="20"/>
      <c r="EI161" s="20"/>
      <c r="EJ161" s="20"/>
      <c r="EK161" s="20"/>
      <c r="EL161" s="20"/>
      <c r="EM161" s="20"/>
      <c r="EN161" s="20"/>
      <c r="EO161" s="20"/>
      <c r="EP161" s="20"/>
      <c r="EQ161" s="20"/>
      <c r="ER161" s="20"/>
      <c r="ES161" s="20"/>
      <c r="ET161" s="20"/>
      <c r="EU161" s="20"/>
      <c r="EV161" s="20"/>
      <c r="EW161" s="20"/>
      <c r="EZ161" s="20"/>
      <c r="FA161" s="20"/>
      <c r="FB161" s="20"/>
      <c r="FC161" s="20"/>
      <c r="FD161" s="20"/>
      <c r="FE161" s="20"/>
      <c r="FF161" s="20"/>
      <c r="FG161" s="20"/>
      <c r="FH161" s="20"/>
      <c r="FI161" s="20"/>
      <c r="FJ161" s="20"/>
      <c r="FK161" s="20"/>
      <c r="FL161" s="20"/>
      <c r="FM161" s="20"/>
      <c r="FN161" s="20"/>
      <c r="FO161" s="20"/>
      <c r="FP161" s="20"/>
      <c r="FQ161" s="20"/>
      <c r="FR161" s="20"/>
      <c r="FS161" s="20"/>
      <c r="FT161" s="20"/>
      <c r="FU161" s="20"/>
      <c r="FV161" s="20"/>
      <c r="FW161" s="20"/>
      <c r="FX161" s="20"/>
      <c r="FY161" s="20"/>
      <c r="FZ161" s="20"/>
      <c r="GA161" s="20"/>
      <c r="GB161" s="20"/>
      <c r="GC161" s="20"/>
      <c r="GD161" s="20"/>
      <c r="GE161" s="20"/>
      <c r="GF161" s="20"/>
      <c r="GG161" s="20"/>
      <c r="GH161" s="20"/>
      <c r="GI161" s="20"/>
      <c r="GJ161" s="20"/>
      <c r="GK161" s="20"/>
      <c r="GL161" s="20"/>
      <c r="GM161" s="20"/>
      <c r="GN161" s="20"/>
      <c r="GO161" s="20"/>
      <c r="GP161" s="20"/>
      <c r="GQ161" s="20"/>
      <c r="GR161" s="20"/>
      <c r="GS161" s="20"/>
      <c r="GT161" s="20"/>
      <c r="GU161" s="20"/>
      <c r="GV161" s="20"/>
      <c r="GY161" s="20">
        <v>200</v>
      </c>
      <c r="GZ161" s="20">
        <v>400</v>
      </c>
      <c r="HA161" s="20" t="s">
        <v>390</v>
      </c>
      <c r="HB161" s="20">
        <v>0</v>
      </c>
      <c r="HC161" s="20">
        <v>30044</v>
      </c>
      <c r="HD161" s="20" t="s">
        <v>373</v>
      </c>
      <c r="HE161" s="20" t="b">
        <v>1</v>
      </c>
      <c r="HF161" s="20">
        <v>4000</v>
      </c>
      <c r="HG161" s="20" t="b">
        <v>0</v>
      </c>
      <c r="HH161" s="20">
        <v>0</v>
      </c>
      <c r="HI161" s="20">
        <v>0</v>
      </c>
      <c r="HJ161" s="20">
        <v>0</v>
      </c>
      <c r="HK161" s="20">
        <v>0</v>
      </c>
      <c r="HL161" s="20" t="b">
        <v>0</v>
      </c>
      <c r="HM161" s="20">
        <v>0</v>
      </c>
      <c r="HN161" s="20">
        <v>10001</v>
      </c>
      <c r="HO161" s="20" t="s">
        <v>374</v>
      </c>
      <c r="HP161" s="20" t="s">
        <v>363</v>
      </c>
      <c r="HQ161" s="20">
        <v>0</v>
      </c>
      <c r="HR161" s="20">
        <v>0</v>
      </c>
      <c r="HS161" s="20">
        <v>0</v>
      </c>
      <c r="HT161" s="20">
        <v>0</v>
      </c>
      <c r="HU161" s="20" t="b">
        <v>0</v>
      </c>
      <c r="HZ161"/>
    </row>
    <row r="162" ht="30" customHeight="1" spans="1:234">
      <c r="A162"/>
      <c r="B162" s="34">
        <f>10000000+INDEX(编号表!$B:$B,MATCH(D162,编号表!$A:$A,0))*10000+J162</f>
        <v>10160006</v>
      </c>
      <c r="C162" s="20" t="s">
        <v>427</v>
      </c>
      <c r="D162" s="20" t="s">
        <v>427</v>
      </c>
      <c r="E162" s="20" t="s">
        <v>350</v>
      </c>
      <c r="F162" s="39" t="s">
        <v>392</v>
      </c>
      <c r="G162" s="20" t="s">
        <v>393</v>
      </c>
      <c r="H162" s="20" t="b">
        <v>0</v>
      </c>
      <c r="I162" s="20" t="b">
        <v>0</v>
      </c>
      <c r="J162" s="20">
        <v>6</v>
      </c>
      <c r="K162" s="20" t="str">
        <f t="shared" si="8"/>
        <v>101600</v>
      </c>
      <c r="L162" s="20" t="s">
        <v>353</v>
      </c>
      <c r="M162" s="20">
        <v>10160005</v>
      </c>
      <c r="N162" s="20">
        <v>10160007</v>
      </c>
      <c r="O162" s="20" t="s">
        <v>428</v>
      </c>
      <c r="P162" s="20">
        <v>10202015</v>
      </c>
      <c r="Q162" s="20">
        <v>0</v>
      </c>
      <c r="R162" s="20">
        <v>3</v>
      </c>
      <c r="S162" s="20">
        <v>30</v>
      </c>
      <c r="T162" s="20">
        <v>10203170</v>
      </c>
      <c r="U162" s="20">
        <v>100</v>
      </c>
      <c r="V162" s="20" t="s">
        <v>370</v>
      </c>
      <c r="W162" s="20">
        <v>650</v>
      </c>
      <c r="X162" s="20">
        <v>650</v>
      </c>
      <c r="Y162" s="20" t="s">
        <v>419</v>
      </c>
      <c r="Z162" s="20" t="s">
        <v>420</v>
      </c>
      <c r="AA162" s="20" t="s">
        <v>429</v>
      </c>
      <c r="AB162" s="20">
        <v>1</v>
      </c>
      <c r="AC162" s="20">
        <v>0</v>
      </c>
      <c r="AD162" s="20" t="b">
        <v>1</v>
      </c>
      <c r="AE162" s="20" t="s">
        <v>430</v>
      </c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 t="s">
        <v>374</v>
      </c>
      <c r="BA162" s="20">
        <v>11600</v>
      </c>
      <c r="BB162" s="20" t="s">
        <v>431</v>
      </c>
      <c r="BC162" s="20" t="s">
        <v>429</v>
      </c>
      <c r="BD162" s="20">
        <v>10000</v>
      </c>
      <c r="BE162" s="20">
        <v>0</v>
      </c>
      <c r="BF162" s="20" t="s">
        <v>361</v>
      </c>
      <c r="BG162" s="20">
        <v>0</v>
      </c>
      <c r="BH162" s="20"/>
      <c r="BI162" s="20"/>
      <c r="BJ162" s="20"/>
      <c r="BK162" s="20"/>
      <c r="BL162" s="20"/>
      <c r="BM162" s="20"/>
      <c r="BN162" s="20"/>
      <c r="BO162" s="20" t="s">
        <v>389</v>
      </c>
      <c r="BP162" s="20">
        <v>6000</v>
      </c>
      <c r="BQ162" s="20">
        <v>7</v>
      </c>
      <c r="BR162" s="20" t="b">
        <v>0</v>
      </c>
      <c r="BS162" s="20">
        <v>0</v>
      </c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  <c r="CE162" s="20"/>
      <c r="CF162" s="20"/>
      <c r="CG162" s="20"/>
      <c r="CH162" s="20"/>
      <c r="CI162" s="20"/>
      <c r="CJ162" s="20"/>
      <c r="CK162" s="20"/>
      <c r="CL162" s="20"/>
      <c r="CM162" s="20"/>
      <c r="CN162" s="20"/>
      <c r="CO162" s="20"/>
      <c r="CP162" s="20"/>
      <c r="CQ162" s="20"/>
      <c r="CR162" s="20"/>
      <c r="CS162" s="20"/>
      <c r="CT162" s="20"/>
      <c r="CU162" s="20"/>
      <c r="CV162" s="20"/>
      <c r="CW162" s="20"/>
      <c r="CX162" s="20"/>
      <c r="DA162" s="20"/>
      <c r="DB162" s="20"/>
      <c r="DC162" s="20"/>
      <c r="DD162" s="20"/>
      <c r="DE162" s="20"/>
      <c r="DF162" s="20"/>
      <c r="DG162" s="20"/>
      <c r="DH162" s="20"/>
      <c r="DI162" s="20"/>
      <c r="DJ162" s="20"/>
      <c r="DK162" s="20"/>
      <c r="DL162" s="20"/>
      <c r="DM162" s="20"/>
      <c r="DN162" s="20"/>
      <c r="DO162" s="20"/>
      <c r="DP162" s="20"/>
      <c r="DQ162" s="20"/>
      <c r="DR162" s="20"/>
      <c r="DS162" s="20"/>
      <c r="DT162" s="20"/>
      <c r="DU162" s="20"/>
      <c r="DV162" s="20"/>
      <c r="DW162" s="20"/>
      <c r="DX162" s="20"/>
      <c r="DY162" s="20"/>
      <c r="DZ162" s="20"/>
      <c r="EA162" s="20"/>
      <c r="EB162" s="20"/>
      <c r="EC162" s="20"/>
      <c r="ED162" s="20"/>
      <c r="EE162" s="20"/>
      <c r="EF162" s="20"/>
      <c r="EG162" s="20"/>
      <c r="EH162" s="20"/>
      <c r="EI162" s="20"/>
      <c r="EJ162" s="20"/>
      <c r="EK162" s="20"/>
      <c r="EL162" s="20"/>
      <c r="EM162" s="20"/>
      <c r="EN162" s="20"/>
      <c r="EO162" s="20"/>
      <c r="EP162" s="20"/>
      <c r="EQ162" s="20"/>
      <c r="ER162" s="20"/>
      <c r="ES162" s="20"/>
      <c r="ET162" s="20"/>
      <c r="EU162" s="20"/>
      <c r="EV162" s="20"/>
      <c r="EW162" s="20"/>
      <c r="EZ162" s="20"/>
      <c r="FA162" s="20"/>
      <c r="FB162" s="20"/>
      <c r="FC162" s="20"/>
      <c r="FD162" s="20"/>
      <c r="FE162" s="20"/>
      <c r="FF162" s="20"/>
      <c r="FG162" s="20"/>
      <c r="FH162" s="20"/>
      <c r="FI162" s="20"/>
      <c r="FJ162" s="20"/>
      <c r="FK162" s="20"/>
      <c r="FL162" s="20"/>
      <c r="FM162" s="20"/>
      <c r="FN162" s="20"/>
      <c r="FO162" s="20"/>
      <c r="FP162" s="20"/>
      <c r="FQ162" s="20"/>
      <c r="FR162" s="20"/>
      <c r="FS162" s="20"/>
      <c r="FT162" s="20"/>
      <c r="FU162" s="20"/>
      <c r="FV162" s="20"/>
      <c r="FW162" s="20"/>
      <c r="FX162" s="20"/>
      <c r="FY162" s="20"/>
      <c r="FZ162" s="20"/>
      <c r="GA162" s="20"/>
      <c r="GB162" s="20"/>
      <c r="GC162" s="20"/>
      <c r="GD162" s="20"/>
      <c r="GE162" s="20"/>
      <c r="GF162" s="20"/>
      <c r="GG162" s="20"/>
      <c r="GH162" s="20"/>
      <c r="GI162" s="20"/>
      <c r="GJ162" s="20"/>
      <c r="GK162" s="20"/>
      <c r="GL162" s="20"/>
      <c r="GM162" s="20"/>
      <c r="GN162" s="20"/>
      <c r="GO162" s="20"/>
      <c r="GP162" s="20"/>
      <c r="GQ162" s="20"/>
      <c r="GR162" s="20"/>
      <c r="GS162" s="20"/>
      <c r="GT162" s="20"/>
      <c r="GU162" s="20"/>
      <c r="GV162" s="20"/>
      <c r="GY162" s="20">
        <v>200</v>
      </c>
      <c r="GZ162" s="20">
        <v>400</v>
      </c>
      <c r="HA162" s="20" t="s">
        <v>390</v>
      </c>
      <c r="HB162" s="20">
        <v>0</v>
      </c>
      <c r="HC162" s="20">
        <v>30044</v>
      </c>
      <c r="HD162" s="20" t="s">
        <v>373</v>
      </c>
      <c r="HE162" s="20" t="b">
        <v>1</v>
      </c>
      <c r="HF162" s="20">
        <v>4000</v>
      </c>
      <c r="HG162" s="20" t="b">
        <v>0</v>
      </c>
      <c r="HH162" s="20">
        <v>0</v>
      </c>
      <c r="HI162" s="20">
        <v>0</v>
      </c>
      <c r="HJ162" s="20">
        <v>0</v>
      </c>
      <c r="HK162" s="20">
        <v>0</v>
      </c>
      <c r="HL162" s="20" t="b">
        <v>0</v>
      </c>
      <c r="HM162" s="20">
        <v>0</v>
      </c>
      <c r="HN162" s="20">
        <v>10001</v>
      </c>
      <c r="HO162" s="20" t="s">
        <v>374</v>
      </c>
      <c r="HP162" s="20" t="s">
        <v>363</v>
      </c>
      <c r="HQ162" s="20">
        <v>0</v>
      </c>
      <c r="HR162" s="20">
        <v>0</v>
      </c>
      <c r="HS162" s="20">
        <v>0</v>
      </c>
      <c r="HT162" s="20">
        <v>0</v>
      </c>
      <c r="HU162" s="20" t="b">
        <v>0</v>
      </c>
      <c r="HZ162"/>
    </row>
    <row r="163" ht="30" customHeight="1" spans="1:234">
      <c r="A163"/>
      <c r="B163" s="34">
        <f>10000000+INDEX(编号表!$B:$B,MATCH(D163,编号表!$A:$A,0))*10000+J163</f>
        <v>10160007</v>
      </c>
      <c r="C163" s="20" t="s">
        <v>427</v>
      </c>
      <c r="D163" s="20" t="s">
        <v>427</v>
      </c>
      <c r="E163" s="20" t="s">
        <v>350</v>
      </c>
      <c r="F163" s="39" t="s">
        <v>392</v>
      </c>
      <c r="G163" s="20" t="s">
        <v>393</v>
      </c>
      <c r="H163" s="20" t="b">
        <v>0</v>
      </c>
      <c r="I163" s="20" t="b">
        <v>0</v>
      </c>
      <c r="J163" s="20">
        <v>7</v>
      </c>
      <c r="K163" s="20" t="str">
        <f t="shared" si="8"/>
        <v>101600</v>
      </c>
      <c r="L163" s="20" t="s">
        <v>353</v>
      </c>
      <c r="M163" s="20">
        <v>10160006</v>
      </c>
      <c r="N163" s="20">
        <v>10160008</v>
      </c>
      <c r="O163" s="20" t="s">
        <v>428</v>
      </c>
      <c r="P163" s="20">
        <v>10202015</v>
      </c>
      <c r="Q163" s="20">
        <v>0</v>
      </c>
      <c r="R163" s="20">
        <v>3</v>
      </c>
      <c r="S163" s="20">
        <v>35</v>
      </c>
      <c r="T163" s="20">
        <v>10203171</v>
      </c>
      <c r="U163" s="20">
        <v>100</v>
      </c>
      <c r="V163" s="20" t="s">
        <v>370</v>
      </c>
      <c r="W163" s="20">
        <v>650</v>
      </c>
      <c r="X163" s="20">
        <v>650</v>
      </c>
      <c r="Y163" s="20" t="s">
        <v>419</v>
      </c>
      <c r="Z163" s="20" t="s">
        <v>420</v>
      </c>
      <c r="AA163" s="20" t="s">
        <v>429</v>
      </c>
      <c r="AB163" s="20">
        <v>1</v>
      </c>
      <c r="AC163" s="20">
        <v>0</v>
      </c>
      <c r="AD163" s="20" t="b">
        <v>1</v>
      </c>
      <c r="AE163" s="20" t="s">
        <v>430</v>
      </c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 t="s">
        <v>374</v>
      </c>
      <c r="BA163" s="20">
        <v>11700</v>
      </c>
      <c r="BB163" s="20" t="s">
        <v>431</v>
      </c>
      <c r="BC163" s="20" t="s">
        <v>429</v>
      </c>
      <c r="BD163" s="20">
        <v>10000</v>
      </c>
      <c r="BE163" s="20">
        <v>0</v>
      </c>
      <c r="BF163" s="20" t="s">
        <v>361</v>
      </c>
      <c r="BG163" s="20">
        <v>0</v>
      </c>
      <c r="BH163" s="20"/>
      <c r="BI163" s="20"/>
      <c r="BJ163" s="20"/>
      <c r="BK163" s="20"/>
      <c r="BL163" s="20"/>
      <c r="BM163" s="20"/>
      <c r="BN163" s="20"/>
      <c r="BO163" s="20" t="s">
        <v>389</v>
      </c>
      <c r="BP163" s="20">
        <v>6000</v>
      </c>
      <c r="BQ163" s="20">
        <v>9</v>
      </c>
      <c r="BR163" s="20" t="b">
        <v>0</v>
      </c>
      <c r="BS163" s="20">
        <v>0</v>
      </c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  <c r="CE163" s="20"/>
      <c r="CF163" s="20"/>
      <c r="CG163" s="20"/>
      <c r="CH163" s="20"/>
      <c r="CI163" s="20"/>
      <c r="CJ163" s="20"/>
      <c r="CK163" s="20"/>
      <c r="CL163" s="20"/>
      <c r="CM163" s="20"/>
      <c r="CN163" s="20"/>
      <c r="CO163" s="20"/>
      <c r="CP163" s="20"/>
      <c r="CQ163" s="20"/>
      <c r="CR163" s="20"/>
      <c r="CS163" s="20"/>
      <c r="CT163" s="20"/>
      <c r="CU163" s="20"/>
      <c r="CV163" s="20"/>
      <c r="CW163" s="20"/>
      <c r="CX163" s="20"/>
      <c r="DA163" s="20"/>
      <c r="DB163" s="20"/>
      <c r="DC163" s="20"/>
      <c r="DD163" s="20"/>
      <c r="DE163" s="20"/>
      <c r="DF163" s="20"/>
      <c r="DG163" s="20"/>
      <c r="DH163" s="20"/>
      <c r="DI163" s="20"/>
      <c r="DJ163" s="20"/>
      <c r="DK163" s="20"/>
      <c r="DL163" s="20"/>
      <c r="DM163" s="20"/>
      <c r="DN163" s="20"/>
      <c r="DO163" s="20"/>
      <c r="DP163" s="20"/>
      <c r="DQ163" s="20"/>
      <c r="DR163" s="20"/>
      <c r="DS163" s="20"/>
      <c r="DT163" s="20"/>
      <c r="DU163" s="20"/>
      <c r="DV163" s="20"/>
      <c r="DW163" s="20"/>
      <c r="DX163" s="20"/>
      <c r="DY163" s="20"/>
      <c r="DZ163" s="20"/>
      <c r="EA163" s="20"/>
      <c r="EB163" s="20"/>
      <c r="EC163" s="20"/>
      <c r="ED163" s="20"/>
      <c r="EE163" s="20"/>
      <c r="EF163" s="20"/>
      <c r="EG163" s="20"/>
      <c r="EH163" s="20"/>
      <c r="EI163" s="20"/>
      <c r="EJ163" s="20"/>
      <c r="EK163" s="20"/>
      <c r="EL163" s="20"/>
      <c r="EM163" s="20"/>
      <c r="EN163" s="20"/>
      <c r="EO163" s="20"/>
      <c r="EP163" s="20"/>
      <c r="EQ163" s="20"/>
      <c r="ER163" s="20"/>
      <c r="ES163" s="20"/>
      <c r="ET163" s="20"/>
      <c r="EU163" s="20"/>
      <c r="EV163" s="20"/>
      <c r="EW163" s="20"/>
      <c r="EZ163" s="20"/>
      <c r="FA163" s="20"/>
      <c r="FB163" s="20"/>
      <c r="FC163" s="20"/>
      <c r="FD163" s="20"/>
      <c r="FE163" s="20"/>
      <c r="FF163" s="20"/>
      <c r="FG163" s="20"/>
      <c r="FH163" s="20"/>
      <c r="FI163" s="20"/>
      <c r="FJ163" s="20"/>
      <c r="FK163" s="20"/>
      <c r="FL163" s="20"/>
      <c r="FM163" s="20"/>
      <c r="FN163" s="20"/>
      <c r="FO163" s="20"/>
      <c r="FP163" s="20"/>
      <c r="FQ163" s="20"/>
      <c r="FR163" s="20"/>
      <c r="FS163" s="20"/>
      <c r="FT163" s="20"/>
      <c r="FU163" s="20"/>
      <c r="FV163" s="20"/>
      <c r="FW163" s="20"/>
      <c r="FX163" s="20"/>
      <c r="FY163" s="20"/>
      <c r="FZ163" s="20"/>
      <c r="GA163" s="20"/>
      <c r="GB163" s="20"/>
      <c r="GC163" s="20"/>
      <c r="GD163" s="20"/>
      <c r="GE163" s="20"/>
      <c r="GF163" s="20"/>
      <c r="GG163" s="20"/>
      <c r="GH163" s="20"/>
      <c r="GI163" s="20"/>
      <c r="GJ163" s="20"/>
      <c r="GK163" s="20"/>
      <c r="GL163" s="20"/>
      <c r="GM163" s="20"/>
      <c r="GN163" s="20"/>
      <c r="GO163" s="20"/>
      <c r="GP163" s="20"/>
      <c r="GQ163" s="20"/>
      <c r="GR163" s="20"/>
      <c r="GS163" s="20"/>
      <c r="GT163" s="20"/>
      <c r="GU163" s="20"/>
      <c r="GV163" s="20"/>
      <c r="GY163" s="20">
        <v>200</v>
      </c>
      <c r="GZ163" s="20">
        <v>400</v>
      </c>
      <c r="HA163" s="20" t="s">
        <v>390</v>
      </c>
      <c r="HB163" s="20">
        <v>0</v>
      </c>
      <c r="HC163" s="20">
        <v>30044</v>
      </c>
      <c r="HD163" s="20" t="s">
        <v>373</v>
      </c>
      <c r="HE163" s="20" t="b">
        <v>1</v>
      </c>
      <c r="HF163" s="20">
        <v>4000</v>
      </c>
      <c r="HG163" s="20" t="b">
        <v>0</v>
      </c>
      <c r="HH163" s="20">
        <v>0</v>
      </c>
      <c r="HI163" s="20">
        <v>0</v>
      </c>
      <c r="HJ163" s="20">
        <v>0</v>
      </c>
      <c r="HK163" s="20">
        <v>0</v>
      </c>
      <c r="HL163" s="20" t="b">
        <v>0</v>
      </c>
      <c r="HM163" s="20">
        <v>0</v>
      </c>
      <c r="HN163" s="20">
        <v>10001</v>
      </c>
      <c r="HO163" s="20" t="s">
        <v>374</v>
      </c>
      <c r="HP163" s="20" t="s">
        <v>363</v>
      </c>
      <c r="HQ163" s="20">
        <v>0</v>
      </c>
      <c r="HR163" s="20">
        <v>0</v>
      </c>
      <c r="HS163" s="20">
        <v>0</v>
      </c>
      <c r="HT163" s="20">
        <v>0</v>
      </c>
      <c r="HU163" s="20" t="b">
        <v>0</v>
      </c>
      <c r="HZ163"/>
    </row>
    <row r="164" ht="30" customHeight="1" spans="1:234">
      <c r="A164"/>
      <c r="B164" s="34">
        <f>10000000+INDEX(编号表!$B:$B,MATCH(D164,编号表!$A:$A,0))*10000+J164</f>
        <v>10160008</v>
      </c>
      <c r="C164" s="20" t="s">
        <v>427</v>
      </c>
      <c r="D164" s="20" t="s">
        <v>427</v>
      </c>
      <c r="E164" s="20" t="s">
        <v>350</v>
      </c>
      <c r="F164" s="39" t="s">
        <v>392</v>
      </c>
      <c r="G164" s="20" t="s">
        <v>393</v>
      </c>
      <c r="H164" s="20" t="b">
        <v>0</v>
      </c>
      <c r="I164" s="20" t="b">
        <v>0</v>
      </c>
      <c r="J164" s="20">
        <v>8</v>
      </c>
      <c r="K164" s="20" t="str">
        <f t="shared" si="8"/>
        <v>101600</v>
      </c>
      <c r="L164" s="20" t="s">
        <v>353</v>
      </c>
      <c r="M164" s="20">
        <v>10160007</v>
      </c>
      <c r="N164" s="20">
        <v>10160009</v>
      </c>
      <c r="O164" s="20" t="s">
        <v>428</v>
      </c>
      <c r="P164" s="20">
        <v>10202015</v>
      </c>
      <c r="Q164" s="20">
        <v>0</v>
      </c>
      <c r="R164" s="20">
        <v>3</v>
      </c>
      <c r="S164" s="20">
        <v>35</v>
      </c>
      <c r="T164" s="20">
        <v>10203172</v>
      </c>
      <c r="U164" s="20">
        <v>100</v>
      </c>
      <c r="V164" s="20" t="s">
        <v>370</v>
      </c>
      <c r="W164" s="20">
        <v>650</v>
      </c>
      <c r="X164" s="20">
        <v>650</v>
      </c>
      <c r="Y164" s="20" t="s">
        <v>419</v>
      </c>
      <c r="Z164" s="20" t="s">
        <v>420</v>
      </c>
      <c r="AA164" s="20" t="s">
        <v>429</v>
      </c>
      <c r="AB164" s="20">
        <v>1</v>
      </c>
      <c r="AC164" s="20">
        <v>0</v>
      </c>
      <c r="AD164" s="20" t="b">
        <v>1</v>
      </c>
      <c r="AE164" s="20" t="s">
        <v>430</v>
      </c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 t="s">
        <v>374</v>
      </c>
      <c r="BA164" s="20">
        <v>11800</v>
      </c>
      <c r="BB164" s="20" t="s">
        <v>431</v>
      </c>
      <c r="BC164" s="20" t="s">
        <v>429</v>
      </c>
      <c r="BD164" s="20">
        <v>10000</v>
      </c>
      <c r="BE164" s="20">
        <v>0</v>
      </c>
      <c r="BF164" s="20" t="s">
        <v>361</v>
      </c>
      <c r="BG164" s="20">
        <v>0</v>
      </c>
      <c r="BH164" s="20"/>
      <c r="BI164" s="20"/>
      <c r="BJ164" s="20"/>
      <c r="BK164" s="20"/>
      <c r="BL164" s="20"/>
      <c r="BM164" s="20"/>
      <c r="BN164" s="20"/>
      <c r="BO164" s="20" t="s">
        <v>389</v>
      </c>
      <c r="BP164" s="20">
        <v>6000</v>
      </c>
      <c r="BQ164" s="20">
        <v>10</v>
      </c>
      <c r="BR164" s="20" t="b">
        <v>0</v>
      </c>
      <c r="BS164" s="20">
        <v>0</v>
      </c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  <c r="CE164" s="20"/>
      <c r="CF164" s="20"/>
      <c r="CG164" s="20"/>
      <c r="CH164" s="20"/>
      <c r="CI164" s="20"/>
      <c r="CJ164" s="20"/>
      <c r="CK164" s="20"/>
      <c r="CL164" s="20"/>
      <c r="CM164" s="20"/>
      <c r="CN164" s="20"/>
      <c r="CO164" s="20"/>
      <c r="CP164" s="20"/>
      <c r="CQ164" s="20"/>
      <c r="CR164" s="20"/>
      <c r="CS164" s="20"/>
      <c r="CT164" s="20"/>
      <c r="CU164" s="20"/>
      <c r="CV164" s="20"/>
      <c r="CW164" s="20"/>
      <c r="CX164" s="20"/>
      <c r="DA164" s="20"/>
      <c r="DB164" s="20"/>
      <c r="DC164" s="20"/>
      <c r="DD164" s="20"/>
      <c r="DE164" s="20"/>
      <c r="DF164" s="20"/>
      <c r="DG164" s="20"/>
      <c r="DH164" s="20"/>
      <c r="DI164" s="20"/>
      <c r="DJ164" s="20"/>
      <c r="DK164" s="20"/>
      <c r="DL164" s="20"/>
      <c r="DM164" s="20"/>
      <c r="DN164" s="20"/>
      <c r="DO164" s="20"/>
      <c r="DP164" s="20"/>
      <c r="DQ164" s="20"/>
      <c r="DR164" s="20"/>
      <c r="DS164" s="20"/>
      <c r="DT164" s="20"/>
      <c r="DU164" s="20"/>
      <c r="DV164" s="20"/>
      <c r="DW164" s="20"/>
      <c r="DX164" s="20"/>
      <c r="DY164" s="20"/>
      <c r="DZ164" s="20"/>
      <c r="EA164" s="20"/>
      <c r="EB164" s="20"/>
      <c r="EC164" s="20"/>
      <c r="ED164" s="20"/>
      <c r="EE164" s="20"/>
      <c r="EF164" s="20"/>
      <c r="EG164" s="20"/>
      <c r="EH164" s="20"/>
      <c r="EI164" s="20"/>
      <c r="EJ164" s="20"/>
      <c r="EK164" s="20"/>
      <c r="EL164" s="20"/>
      <c r="EM164" s="20"/>
      <c r="EN164" s="20"/>
      <c r="EO164" s="20"/>
      <c r="EP164" s="20"/>
      <c r="EQ164" s="20"/>
      <c r="ER164" s="20"/>
      <c r="ES164" s="20"/>
      <c r="ET164" s="20"/>
      <c r="EU164" s="20"/>
      <c r="EV164" s="20"/>
      <c r="EW164" s="20"/>
      <c r="EZ164" s="20"/>
      <c r="FA164" s="20"/>
      <c r="FB164" s="20"/>
      <c r="FC164" s="20"/>
      <c r="FD164" s="20"/>
      <c r="FE164" s="20"/>
      <c r="FF164" s="20"/>
      <c r="FG164" s="20"/>
      <c r="FH164" s="20"/>
      <c r="FI164" s="20"/>
      <c r="FJ164" s="20"/>
      <c r="FK164" s="20"/>
      <c r="FL164" s="20"/>
      <c r="FM164" s="20"/>
      <c r="FN164" s="20"/>
      <c r="FO164" s="20"/>
      <c r="FP164" s="20"/>
      <c r="FQ164" s="20"/>
      <c r="FR164" s="20"/>
      <c r="FS164" s="20"/>
      <c r="FT164" s="20"/>
      <c r="FU164" s="20"/>
      <c r="FV164" s="20"/>
      <c r="FW164" s="20"/>
      <c r="FX164" s="20"/>
      <c r="FY164" s="20"/>
      <c r="FZ164" s="20"/>
      <c r="GA164" s="20"/>
      <c r="GB164" s="20"/>
      <c r="GC164" s="20"/>
      <c r="GD164" s="20"/>
      <c r="GE164" s="20"/>
      <c r="GF164" s="20"/>
      <c r="GG164" s="20"/>
      <c r="GH164" s="20"/>
      <c r="GI164" s="20"/>
      <c r="GJ164" s="20"/>
      <c r="GK164" s="20"/>
      <c r="GL164" s="20"/>
      <c r="GM164" s="20"/>
      <c r="GN164" s="20"/>
      <c r="GO164" s="20"/>
      <c r="GP164" s="20"/>
      <c r="GQ164" s="20"/>
      <c r="GR164" s="20"/>
      <c r="GS164" s="20"/>
      <c r="GT164" s="20"/>
      <c r="GU164" s="20"/>
      <c r="GV164" s="20"/>
      <c r="GY164" s="20">
        <v>200</v>
      </c>
      <c r="GZ164" s="20">
        <v>400</v>
      </c>
      <c r="HA164" s="20" t="s">
        <v>390</v>
      </c>
      <c r="HB164" s="20">
        <v>0</v>
      </c>
      <c r="HC164" s="20">
        <v>30044</v>
      </c>
      <c r="HD164" s="20" t="s">
        <v>373</v>
      </c>
      <c r="HE164" s="20" t="b">
        <v>1</v>
      </c>
      <c r="HF164" s="20">
        <v>4000</v>
      </c>
      <c r="HG164" s="20" t="b">
        <v>0</v>
      </c>
      <c r="HH164" s="20">
        <v>0</v>
      </c>
      <c r="HI164" s="20">
        <v>0</v>
      </c>
      <c r="HJ164" s="20">
        <v>0</v>
      </c>
      <c r="HK164" s="20">
        <v>0</v>
      </c>
      <c r="HL164" s="20" t="b">
        <v>0</v>
      </c>
      <c r="HM164" s="20">
        <v>0</v>
      </c>
      <c r="HN164" s="20">
        <v>10001</v>
      </c>
      <c r="HO164" s="20" t="s">
        <v>374</v>
      </c>
      <c r="HP164" s="20" t="s">
        <v>363</v>
      </c>
      <c r="HQ164" s="20">
        <v>0</v>
      </c>
      <c r="HR164" s="20">
        <v>0</v>
      </c>
      <c r="HS164" s="20">
        <v>0</v>
      </c>
      <c r="HT164" s="20">
        <v>0</v>
      </c>
      <c r="HU164" s="20" t="b">
        <v>0</v>
      </c>
      <c r="HZ164"/>
    </row>
    <row r="165" ht="30" customHeight="1" spans="1:234">
      <c r="A165"/>
      <c r="B165" s="34">
        <f>10000000+INDEX(编号表!$B:$B,MATCH(D165,编号表!$A:$A,0))*10000+J165</f>
        <v>10160009</v>
      </c>
      <c r="C165" s="20" t="s">
        <v>427</v>
      </c>
      <c r="D165" s="20" t="s">
        <v>427</v>
      </c>
      <c r="E165" s="20" t="s">
        <v>350</v>
      </c>
      <c r="F165" s="39" t="s">
        <v>392</v>
      </c>
      <c r="G165" s="20" t="s">
        <v>393</v>
      </c>
      <c r="H165" s="20" t="b">
        <v>0</v>
      </c>
      <c r="I165" s="20" t="b">
        <v>0</v>
      </c>
      <c r="J165" s="20">
        <v>9</v>
      </c>
      <c r="K165" s="20" t="str">
        <f t="shared" si="8"/>
        <v>101600</v>
      </c>
      <c r="L165" s="20" t="s">
        <v>353</v>
      </c>
      <c r="M165" s="20">
        <v>10160008</v>
      </c>
      <c r="N165" s="20">
        <v>10160010</v>
      </c>
      <c r="O165" s="20" t="s">
        <v>428</v>
      </c>
      <c r="P165" s="20">
        <v>10202015</v>
      </c>
      <c r="Q165" s="20">
        <v>0</v>
      </c>
      <c r="R165" s="20">
        <v>3</v>
      </c>
      <c r="S165" s="20">
        <v>40</v>
      </c>
      <c r="T165" s="20">
        <v>10204173</v>
      </c>
      <c r="U165" s="20">
        <v>100</v>
      </c>
      <c r="V165" s="20" t="s">
        <v>370</v>
      </c>
      <c r="W165" s="20">
        <v>650</v>
      </c>
      <c r="X165" s="20">
        <v>650</v>
      </c>
      <c r="Y165" s="20" t="s">
        <v>419</v>
      </c>
      <c r="Z165" s="20" t="s">
        <v>420</v>
      </c>
      <c r="AA165" s="20" t="s">
        <v>429</v>
      </c>
      <c r="AB165" s="20">
        <v>1</v>
      </c>
      <c r="AC165" s="20">
        <v>0</v>
      </c>
      <c r="AD165" s="20" t="b">
        <v>1</v>
      </c>
      <c r="AE165" s="20" t="s">
        <v>430</v>
      </c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 t="s">
        <v>374</v>
      </c>
      <c r="BA165" s="20">
        <v>11900</v>
      </c>
      <c r="BB165" s="20" t="s">
        <v>431</v>
      </c>
      <c r="BC165" s="20" t="s">
        <v>429</v>
      </c>
      <c r="BD165" s="20">
        <v>10000</v>
      </c>
      <c r="BE165" s="20">
        <v>0</v>
      </c>
      <c r="BF165" s="20" t="s">
        <v>361</v>
      </c>
      <c r="BG165" s="20">
        <v>0</v>
      </c>
      <c r="BH165" s="20"/>
      <c r="BI165" s="20"/>
      <c r="BJ165" s="20"/>
      <c r="BK165" s="20"/>
      <c r="BL165" s="20"/>
      <c r="BM165" s="20"/>
      <c r="BN165" s="20"/>
      <c r="BO165" s="20" t="s">
        <v>389</v>
      </c>
      <c r="BP165" s="20">
        <v>6000</v>
      </c>
      <c r="BQ165" s="20">
        <v>12</v>
      </c>
      <c r="BR165" s="20" t="b">
        <v>0</v>
      </c>
      <c r="BS165" s="20">
        <v>0</v>
      </c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  <c r="CE165" s="20"/>
      <c r="CF165" s="20"/>
      <c r="CG165" s="20"/>
      <c r="CH165" s="20"/>
      <c r="CI165" s="20"/>
      <c r="CJ165" s="20"/>
      <c r="CK165" s="20"/>
      <c r="CL165" s="20"/>
      <c r="CM165" s="20"/>
      <c r="CN165" s="20"/>
      <c r="CO165" s="20"/>
      <c r="CP165" s="20"/>
      <c r="CQ165" s="20"/>
      <c r="CR165" s="20"/>
      <c r="CS165" s="20"/>
      <c r="CT165" s="20"/>
      <c r="CU165" s="20"/>
      <c r="CV165" s="20"/>
      <c r="CW165" s="20"/>
      <c r="CX165" s="20"/>
      <c r="DA165" s="20"/>
      <c r="DB165" s="20"/>
      <c r="DC165" s="20"/>
      <c r="DD165" s="20"/>
      <c r="DE165" s="20"/>
      <c r="DF165" s="20"/>
      <c r="DG165" s="20"/>
      <c r="DH165" s="20"/>
      <c r="DI165" s="20"/>
      <c r="DJ165" s="20"/>
      <c r="DK165" s="20"/>
      <c r="DL165" s="20"/>
      <c r="DM165" s="20"/>
      <c r="DN165" s="20"/>
      <c r="DO165" s="20"/>
      <c r="DP165" s="20"/>
      <c r="DQ165" s="20"/>
      <c r="DR165" s="20"/>
      <c r="DS165" s="20"/>
      <c r="DT165" s="20"/>
      <c r="DU165" s="20"/>
      <c r="DV165" s="20"/>
      <c r="DW165" s="20"/>
      <c r="DX165" s="20"/>
      <c r="DY165" s="20"/>
      <c r="DZ165" s="20"/>
      <c r="EA165" s="20"/>
      <c r="EB165" s="20"/>
      <c r="EC165" s="20"/>
      <c r="ED165" s="20"/>
      <c r="EE165" s="20"/>
      <c r="EF165" s="20"/>
      <c r="EG165" s="20"/>
      <c r="EH165" s="20"/>
      <c r="EI165" s="20"/>
      <c r="EJ165" s="20"/>
      <c r="EK165" s="20"/>
      <c r="EL165" s="20"/>
      <c r="EM165" s="20"/>
      <c r="EN165" s="20"/>
      <c r="EO165" s="20"/>
      <c r="EP165" s="20"/>
      <c r="EQ165" s="20"/>
      <c r="ER165" s="20"/>
      <c r="ES165" s="20"/>
      <c r="ET165" s="20"/>
      <c r="EU165" s="20"/>
      <c r="EV165" s="20"/>
      <c r="EW165" s="20"/>
      <c r="EZ165" s="20"/>
      <c r="FA165" s="20"/>
      <c r="FB165" s="20"/>
      <c r="FC165" s="20"/>
      <c r="FD165" s="20"/>
      <c r="FE165" s="20"/>
      <c r="FF165" s="20"/>
      <c r="FG165" s="20"/>
      <c r="FH165" s="20"/>
      <c r="FI165" s="20"/>
      <c r="FJ165" s="20"/>
      <c r="FK165" s="20"/>
      <c r="FL165" s="20"/>
      <c r="FM165" s="20"/>
      <c r="FN165" s="20"/>
      <c r="FO165" s="20"/>
      <c r="FP165" s="20"/>
      <c r="FQ165" s="20"/>
      <c r="FR165" s="20"/>
      <c r="FS165" s="20"/>
      <c r="FT165" s="20"/>
      <c r="FU165" s="20"/>
      <c r="FV165" s="20"/>
      <c r="FW165" s="20"/>
      <c r="FX165" s="20"/>
      <c r="FY165" s="20"/>
      <c r="FZ165" s="20"/>
      <c r="GA165" s="20"/>
      <c r="GB165" s="20"/>
      <c r="GC165" s="20"/>
      <c r="GD165" s="20"/>
      <c r="GE165" s="20"/>
      <c r="GF165" s="20"/>
      <c r="GG165" s="20"/>
      <c r="GH165" s="20"/>
      <c r="GI165" s="20"/>
      <c r="GJ165" s="20"/>
      <c r="GK165" s="20"/>
      <c r="GL165" s="20"/>
      <c r="GM165" s="20"/>
      <c r="GN165" s="20"/>
      <c r="GO165" s="20"/>
      <c r="GP165" s="20"/>
      <c r="GQ165" s="20"/>
      <c r="GR165" s="20"/>
      <c r="GS165" s="20"/>
      <c r="GT165" s="20"/>
      <c r="GU165" s="20"/>
      <c r="GV165" s="20"/>
      <c r="GY165" s="20">
        <v>200</v>
      </c>
      <c r="GZ165" s="20">
        <v>400</v>
      </c>
      <c r="HA165" s="20" t="s">
        <v>390</v>
      </c>
      <c r="HB165" s="20">
        <v>0</v>
      </c>
      <c r="HC165" s="20">
        <v>30044</v>
      </c>
      <c r="HD165" s="20" t="s">
        <v>373</v>
      </c>
      <c r="HE165" s="20" t="b">
        <v>1</v>
      </c>
      <c r="HF165" s="20">
        <v>4000</v>
      </c>
      <c r="HG165" s="20" t="b">
        <v>0</v>
      </c>
      <c r="HH165" s="20">
        <v>0</v>
      </c>
      <c r="HI165" s="20">
        <v>0</v>
      </c>
      <c r="HJ165" s="20">
        <v>0</v>
      </c>
      <c r="HK165" s="20">
        <v>0</v>
      </c>
      <c r="HL165" s="20" t="b">
        <v>0</v>
      </c>
      <c r="HM165" s="20">
        <v>0</v>
      </c>
      <c r="HN165" s="20">
        <v>10001</v>
      </c>
      <c r="HO165" s="20" t="s">
        <v>374</v>
      </c>
      <c r="HP165" s="20" t="s">
        <v>363</v>
      </c>
      <c r="HQ165" s="20">
        <v>0</v>
      </c>
      <c r="HR165" s="20">
        <v>0</v>
      </c>
      <c r="HS165" s="20">
        <v>0</v>
      </c>
      <c r="HT165" s="20">
        <v>0</v>
      </c>
      <c r="HU165" s="20" t="b">
        <v>0</v>
      </c>
      <c r="HZ165"/>
    </row>
    <row r="166" ht="30" customHeight="1" spans="1:234">
      <c r="A166"/>
      <c r="B166" s="34">
        <f>10000000+INDEX(编号表!$B:$B,MATCH(D166,编号表!$A:$A,0))*10000+J166</f>
        <v>10160010</v>
      </c>
      <c r="C166" s="20" t="s">
        <v>427</v>
      </c>
      <c r="D166" s="20" t="s">
        <v>427</v>
      </c>
      <c r="E166" s="20" t="s">
        <v>350</v>
      </c>
      <c r="F166" s="39" t="s">
        <v>395</v>
      </c>
      <c r="G166" s="20" t="s">
        <v>393</v>
      </c>
      <c r="H166" s="20" t="b">
        <v>0</v>
      </c>
      <c r="I166" s="20" t="b">
        <v>0</v>
      </c>
      <c r="J166" s="20">
        <v>10</v>
      </c>
      <c r="K166" s="20" t="str">
        <f t="shared" si="8"/>
        <v>101600</v>
      </c>
      <c r="L166" s="20" t="s">
        <v>353</v>
      </c>
      <c r="M166" s="20">
        <v>10160009</v>
      </c>
      <c r="N166" s="20">
        <v>0</v>
      </c>
      <c r="O166" s="20" t="s">
        <v>428</v>
      </c>
      <c r="P166" s="20">
        <v>10202015</v>
      </c>
      <c r="Q166" s="20">
        <v>0</v>
      </c>
      <c r="R166" s="20">
        <v>3</v>
      </c>
      <c r="S166" s="20">
        <v>40</v>
      </c>
      <c r="T166" s="20">
        <v>0</v>
      </c>
      <c r="U166" s="20">
        <v>0</v>
      </c>
      <c r="V166" s="20" t="s">
        <v>370</v>
      </c>
      <c r="W166" s="20">
        <v>650</v>
      </c>
      <c r="X166" s="20">
        <v>650</v>
      </c>
      <c r="Y166" s="20" t="s">
        <v>419</v>
      </c>
      <c r="Z166" s="20" t="s">
        <v>420</v>
      </c>
      <c r="AA166" s="20" t="s">
        <v>429</v>
      </c>
      <c r="AB166" s="20">
        <v>1</v>
      </c>
      <c r="AC166" s="20">
        <v>0</v>
      </c>
      <c r="AD166" s="20" t="b">
        <v>1</v>
      </c>
      <c r="AE166" s="20" t="s">
        <v>430</v>
      </c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 t="s">
        <v>374</v>
      </c>
      <c r="BA166" s="20">
        <v>12000</v>
      </c>
      <c r="BB166" s="20" t="s">
        <v>431</v>
      </c>
      <c r="BC166" s="20" t="s">
        <v>429</v>
      </c>
      <c r="BD166" s="20">
        <v>10000</v>
      </c>
      <c r="BE166" s="20">
        <v>0</v>
      </c>
      <c r="BF166" s="20" t="s">
        <v>361</v>
      </c>
      <c r="BG166" s="20">
        <v>0</v>
      </c>
      <c r="BH166" s="20"/>
      <c r="BI166" s="20"/>
      <c r="BJ166" s="20"/>
      <c r="BK166" s="20"/>
      <c r="BL166" s="20"/>
      <c r="BM166" s="20"/>
      <c r="BN166" s="20"/>
      <c r="BO166" s="20" t="s">
        <v>389</v>
      </c>
      <c r="BP166" s="20">
        <v>6000</v>
      </c>
      <c r="BQ166" s="20">
        <v>15</v>
      </c>
      <c r="BR166" s="20" t="b">
        <v>0</v>
      </c>
      <c r="BS166" s="20">
        <v>0</v>
      </c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  <c r="CE166" s="20"/>
      <c r="CF166" s="20"/>
      <c r="CG166" s="20"/>
      <c r="CH166" s="20"/>
      <c r="CI166" s="20"/>
      <c r="CJ166" s="20"/>
      <c r="CK166" s="20"/>
      <c r="CL166" s="20"/>
      <c r="CM166" s="20"/>
      <c r="CN166" s="20"/>
      <c r="CO166" s="20"/>
      <c r="CP166" s="20"/>
      <c r="CQ166" s="20"/>
      <c r="CR166" s="20"/>
      <c r="CS166" s="20"/>
      <c r="CT166" s="20"/>
      <c r="CU166" s="20"/>
      <c r="CV166" s="20"/>
      <c r="CW166" s="20"/>
      <c r="CX166" s="20"/>
      <c r="DA166" s="20"/>
      <c r="DB166" s="20"/>
      <c r="DC166" s="20"/>
      <c r="DD166" s="20"/>
      <c r="DE166" s="20"/>
      <c r="DF166" s="20"/>
      <c r="DG166" s="20"/>
      <c r="DH166" s="20"/>
      <c r="DI166" s="20"/>
      <c r="DJ166" s="20"/>
      <c r="DK166" s="20"/>
      <c r="DL166" s="20"/>
      <c r="DM166" s="20"/>
      <c r="DN166" s="20"/>
      <c r="DO166" s="20"/>
      <c r="DP166" s="20"/>
      <c r="DQ166" s="20"/>
      <c r="DR166" s="20"/>
      <c r="DS166" s="20"/>
      <c r="DT166" s="20"/>
      <c r="DU166" s="20"/>
      <c r="DV166" s="20"/>
      <c r="DW166" s="20"/>
      <c r="DX166" s="20"/>
      <c r="DY166" s="20"/>
      <c r="DZ166" s="20"/>
      <c r="EA166" s="20"/>
      <c r="EB166" s="20"/>
      <c r="EC166" s="20"/>
      <c r="ED166" s="20"/>
      <c r="EE166" s="20"/>
      <c r="EF166" s="20"/>
      <c r="EG166" s="20"/>
      <c r="EH166" s="20"/>
      <c r="EI166" s="20"/>
      <c r="EJ166" s="20"/>
      <c r="EK166" s="20"/>
      <c r="EL166" s="20"/>
      <c r="EM166" s="20"/>
      <c r="EN166" s="20"/>
      <c r="EO166" s="20"/>
      <c r="EP166" s="20"/>
      <c r="EQ166" s="20"/>
      <c r="ER166" s="20"/>
      <c r="ES166" s="20"/>
      <c r="ET166" s="20"/>
      <c r="EU166" s="20"/>
      <c r="EV166" s="20"/>
      <c r="EW166" s="20"/>
      <c r="EZ166" s="20"/>
      <c r="FA166" s="20"/>
      <c r="FB166" s="20"/>
      <c r="FC166" s="20"/>
      <c r="FD166" s="20"/>
      <c r="FE166" s="20"/>
      <c r="FF166" s="20"/>
      <c r="FG166" s="20"/>
      <c r="FH166" s="20"/>
      <c r="FI166" s="20"/>
      <c r="FJ166" s="20"/>
      <c r="FK166" s="20"/>
      <c r="FL166" s="20"/>
      <c r="FM166" s="20"/>
      <c r="FN166" s="20"/>
      <c r="FO166" s="20"/>
      <c r="FP166" s="20"/>
      <c r="FQ166" s="20"/>
      <c r="FR166" s="20"/>
      <c r="FS166" s="20"/>
      <c r="FT166" s="20"/>
      <c r="FU166" s="20"/>
      <c r="FV166" s="20"/>
      <c r="FW166" s="20"/>
      <c r="FX166" s="20"/>
      <c r="FY166" s="20"/>
      <c r="FZ166" s="20"/>
      <c r="GA166" s="20"/>
      <c r="GB166" s="20"/>
      <c r="GC166" s="20"/>
      <c r="GD166" s="20"/>
      <c r="GE166" s="20"/>
      <c r="GF166" s="20"/>
      <c r="GG166" s="20"/>
      <c r="GH166" s="20"/>
      <c r="GI166" s="20"/>
      <c r="GJ166" s="20"/>
      <c r="GK166" s="20"/>
      <c r="GL166" s="20"/>
      <c r="GM166" s="20"/>
      <c r="GN166" s="20"/>
      <c r="GO166" s="20"/>
      <c r="GP166" s="20"/>
      <c r="GQ166" s="20"/>
      <c r="GR166" s="20"/>
      <c r="GS166" s="20"/>
      <c r="GT166" s="20"/>
      <c r="GU166" s="20"/>
      <c r="GV166" s="20"/>
      <c r="GY166" s="20">
        <v>200</v>
      </c>
      <c r="GZ166" s="20">
        <v>400</v>
      </c>
      <c r="HA166" s="20" t="s">
        <v>390</v>
      </c>
      <c r="HB166" s="20">
        <v>0</v>
      </c>
      <c r="HC166" s="20">
        <v>30044</v>
      </c>
      <c r="HD166" s="20" t="s">
        <v>373</v>
      </c>
      <c r="HE166" s="20" t="b">
        <v>1</v>
      </c>
      <c r="HF166" s="20">
        <v>4000</v>
      </c>
      <c r="HG166" s="20" t="b">
        <v>0</v>
      </c>
      <c r="HH166" s="20">
        <v>0</v>
      </c>
      <c r="HI166" s="20">
        <v>0</v>
      </c>
      <c r="HJ166" s="20">
        <v>0</v>
      </c>
      <c r="HK166" s="20">
        <v>0</v>
      </c>
      <c r="HL166" s="20" t="b">
        <v>0</v>
      </c>
      <c r="HM166" s="20">
        <v>0</v>
      </c>
      <c r="HN166" s="20">
        <v>10001</v>
      </c>
      <c r="HO166" s="20" t="s">
        <v>374</v>
      </c>
      <c r="HP166" s="20" t="s">
        <v>363</v>
      </c>
      <c r="HQ166" s="20">
        <v>0</v>
      </c>
      <c r="HR166" s="20">
        <v>0</v>
      </c>
      <c r="HS166" s="20">
        <v>0</v>
      </c>
      <c r="HT166" s="20">
        <v>0</v>
      </c>
      <c r="HU166" s="20" t="b">
        <v>0</v>
      </c>
      <c r="HZ166"/>
    </row>
    <row r="167" ht="30" customHeight="1" spans="1:234">
      <c r="A167"/>
      <c r="B167" s="34">
        <f>10000000+INDEX(编号表!$B:$B,MATCH(D167,编号表!$A:$A,0))*10000+J167</f>
        <v>10170001</v>
      </c>
      <c r="C167" s="20" t="s">
        <v>432</v>
      </c>
      <c r="D167" s="20" t="s">
        <v>432</v>
      </c>
      <c r="E167" s="20" t="s">
        <v>350</v>
      </c>
      <c r="F167" s="39" t="s">
        <v>392</v>
      </c>
      <c r="G167" s="20" t="s">
        <v>393</v>
      </c>
      <c r="H167" s="20" t="b">
        <v>0</v>
      </c>
      <c r="I167" s="20" t="b">
        <v>0</v>
      </c>
      <c r="J167" s="20">
        <v>1</v>
      </c>
      <c r="K167" s="20" t="str">
        <f t="shared" si="8"/>
        <v>101700</v>
      </c>
      <c r="L167" s="20" t="s">
        <v>353</v>
      </c>
      <c r="M167" s="20">
        <v>0</v>
      </c>
      <c r="N167" s="20">
        <v>10170002</v>
      </c>
      <c r="O167" s="20" t="s">
        <v>433</v>
      </c>
      <c r="P167" s="20">
        <v>10202016</v>
      </c>
      <c r="Q167" s="20">
        <v>0</v>
      </c>
      <c r="R167" s="20">
        <v>0</v>
      </c>
      <c r="S167" s="20">
        <v>1</v>
      </c>
      <c r="T167" s="20">
        <v>10201175</v>
      </c>
      <c r="U167" s="20">
        <v>100</v>
      </c>
      <c r="V167" s="20" t="s">
        <v>370</v>
      </c>
      <c r="W167" s="20">
        <v>650</v>
      </c>
      <c r="X167" s="20">
        <v>650</v>
      </c>
      <c r="Y167" s="20" t="s">
        <v>419</v>
      </c>
      <c r="Z167" s="20" t="s">
        <v>420</v>
      </c>
      <c r="AA167" s="20" t="s">
        <v>429</v>
      </c>
      <c r="AB167" s="20">
        <v>1</v>
      </c>
      <c r="AC167" s="20">
        <v>0</v>
      </c>
      <c r="AD167" s="20" t="b">
        <v>1</v>
      </c>
      <c r="AE167" s="20" t="s">
        <v>430</v>
      </c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 t="s">
        <v>374</v>
      </c>
      <c r="BA167" s="20">
        <v>10000</v>
      </c>
      <c r="BB167" s="20" t="s">
        <v>434</v>
      </c>
      <c r="BC167" s="20" t="s">
        <v>429</v>
      </c>
      <c r="BD167" s="20">
        <v>10000</v>
      </c>
      <c r="BE167" s="20">
        <v>0</v>
      </c>
      <c r="BF167" s="20" t="s">
        <v>361</v>
      </c>
      <c r="BG167" s="20">
        <v>0</v>
      </c>
      <c r="BH167" s="20"/>
      <c r="BI167" s="20"/>
      <c r="BJ167" s="20"/>
      <c r="BK167" s="20"/>
      <c r="BL167" s="20"/>
      <c r="BM167" s="20"/>
      <c r="BN167" s="20">
        <v>20060001</v>
      </c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  <c r="CE167" s="20"/>
      <c r="CF167" s="20"/>
      <c r="CG167" s="20"/>
      <c r="CH167" s="20"/>
      <c r="CI167" s="20"/>
      <c r="CJ167" s="20"/>
      <c r="CK167" s="20"/>
      <c r="CL167" s="20"/>
      <c r="CM167" s="20"/>
      <c r="CN167" s="20"/>
      <c r="CO167" s="20"/>
      <c r="CP167" s="20"/>
      <c r="CQ167" s="20"/>
      <c r="CR167" s="20"/>
      <c r="CS167" s="20"/>
      <c r="CT167" s="20"/>
      <c r="CU167" s="20"/>
      <c r="CV167" s="20"/>
      <c r="CW167" s="20"/>
      <c r="CX167" s="20"/>
      <c r="DA167" s="20"/>
      <c r="DB167" s="20"/>
      <c r="DC167" s="20"/>
      <c r="DD167" s="20"/>
      <c r="DE167" s="20"/>
      <c r="DF167" s="20"/>
      <c r="DG167" s="20"/>
      <c r="DH167" s="20"/>
      <c r="DI167" s="20"/>
      <c r="DJ167" s="20"/>
      <c r="DK167" s="20"/>
      <c r="DL167" s="20"/>
      <c r="DM167" s="20"/>
      <c r="DN167" s="20"/>
      <c r="DO167" s="20"/>
      <c r="DP167" s="20"/>
      <c r="DQ167" s="20"/>
      <c r="DR167" s="20"/>
      <c r="DS167" s="20"/>
      <c r="DT167" s="20"/>
      <c r="DU167" s="20"/>
      <c r="DV167" s="20"/>
      <c r="DW167" s="20"/>
      <c r="DX167" s="20"/>
      <c r="DY167" s="20"/>
      <c r="DZ167" s="20"/>
      <c r="EA167" s="20"/>
      <c r="EB167" s="20"/>
      <c r="EC167" s="20"/>
      <c r="ED167" s="20"/>
      <c r="EE167" s="20"/>
      <c r="EF167" s="20"/>
      <c r="EG167" s="20"/>
      <c r="EH167" s="20"/>
      <c r="EI167" s="20"/>
      <c r="EJ167" s="20"/>
      <c r="EK167" s="20"/>
      <c r="EL167" s="20"/>
      <c r="EM167" s="20"/>
      <c r="EN167" s="20"/>
      <c r="EO167" s="20"/>
      <c r="EP167" s="20"/>
      <c r="EQ167" s="20"/>
      <c r="ER167" s="20"/>
      <c r="ES167" s="20"/>
      <c r="ET167" s="20"/>
      <c r="EU167" s="20"/>
      <c r="EV167" s="20"/>
      <c r="EW167" s="20"/>
      <c r="EZ167" s="20"/>
      <c r="FA167" s="20"/>
      <c r="FB167" s="20"/>
      <c r="FC167" s="20"/>
      <c r="FD167" s="20"/>
      <c r="FE167" s="20"/>
      <c r="FF167" s="20"/>
      <c r="FG167" s="20"/>
      <c r="FH167" s="20"/>
      <c r="FI167" s="20"/>
      <c r="FJ167" s="20"/>
      <c r="FK167" s="20"/>
      <c r="FL167" s="20"/>
      <c r="FM167" s="20"/>
      <c r="FN167" s="20"/>
      <c r="FO167" s="20"/>
      <c r="FP167" s="20"/>
      <c r="FQ167" s="20"/>
      <c r="FR167" s="20"/>
      <c r="FS167" s="20"/>
      <c r="FT167" s="20"/>
      <c r="FU167" s="20"/>
      <c r="FV167" s="20"/>
      <c r="FW167" s="20"/>
      <c r="FX167" s="20"/>
      <c r="FY167" s="20"/>
      <c r="FZ167" s="20"/>
      <c r="GA167" s="20"/>
      <c r="GB167" s="20"/>
      <c r="GC167" s="20"/>
      <c r="GD167" s="20"/>
      <c r="GE167" s="20"/>
      <c r="GF167" s="20"/>
      <c r="GG167" s="20"/>
      <c r="GH167" s="20"/>
      <c r="GI167" s="20"/>
      <c r="GJ167" s="20"/>
      <c r="GK167" s="20"/>
      <c r="GL167" s="20"/>
      <c r="GM167" s="20"/>
      <c r="GN167" s="20"/>
      <c r="GO167" s="20"/>
      <c r="GP167" s="20"/>
      <c r="GQ167" s="20"/>
      <c r="GR167" s="20"/>
      <c r="GS167" s="20"/>
      <c r="GT167" s="20"/>
      <c r="GU167" s="20"/>
      <c r="GV167" s="20"/>
      <c r="GY167" s="20">
        <v>200</v>
      </c>
      <c r="GZ167" s="20">
        <v>400</v>
      </c>
      <c r="HA167" s="20" t="s">
        <v>390</v>
      </c>
      <c r="HB167" s="20">
        <v>0</v>
      </c>
      <c r="HC167" s="20">
        <v>30044</v>
      </c>
      <c r="HD167" s="20" t="s">
        <v>373</v>
      </c>
      <c r="HE167" s="20" t="b">
        <v>1</v>
      </c>
      <c r="HF167" s="20">
        <v>6000</v>
      </c>
      <c r="HG167" s="20" t="b">
        <v>0</v>
      </c>
      <c r="HH167" s="20">
        <v>0</v>
      </c>
      <c r="HI167" s="20">
        <v>0</v>
      </c>
      <c r="HJ167" s="20">
        <v>0</v>
      </c>
      <c r="HK167" s="20">
        <v>0</v>
      </c>
      <c r="HL167" s="20" t="b">
        <v>0</v>
      </c>
      <c r="HM167" s="20">
        <v>0</v>
      </c>
      <c r="HN167" s="20">
        <v>10001</v>
      </c>
      <c r="HO167" s="20" t="s">
        <v>374</v>
      </c>
      <c r="HP167" s="20" t="s">
        <v>363</v>
      </c>
      <c r="HQ167" s="20">
        <v>0</v>
      </c>
      <c r="HR167" s="20">
        <v>0</v>
      </c>
      <c r="HS167" s="20">
        <v>0</v>
      </c>
      <c r="HT167" s="20">
        <v>0</v>
      </c>
      <c r="HU167" s="20" t="b">
        <v>0</v>
      </c>
      <c r="HZ167"/>
    </row>
    <row r="168" ht="30" customHeight="1" spans="1:234">
      <c r="A168"/>
      <c r="B168" s="34">
        <f>10000000+INDEX(编号表!$B:$B,MATCH(D168,编号表!$A:$A,0))*10000+J168</f>
        <v>10170002</v>
      </c>
      <c r="C168" s="20" t="s">
        <v>432</v>
      </c>
      <c r="D168" s="20" t="s">
        <v>432</v>
      </c>
      <c r="E168" s="20" t="s">
        <v>350</v>
      </c>
      <c r="F168" s="39" t="s">
        <v>392</v>
      </c>
      <c r="G168" s="20" t="s">
        <v>393</v>
      </c>
      <c r="H168" s="20" t="b">
        <v>0</v>
      </c>
      <c r="I168" s="20" t="b">
        <v>0</v>
      </c>
      <c r="J168" s="20">
        <v>2</v>
      </c>
      <c r="K168" s="20" t="str">
        <f t="shared" si="8"/>
        <v>101700</v>
      </c>
      <c r="L168" s="20" t="s">
        <v>353</v>
      </c>
      <c r="M168" s="20">
        <v>10170001</v>
      </c>
      <c r="N168" s="20">
        <v>10170003</v>
      </c>
      <c r="O168" s="20" t="s">
        <v>433</v>
      </c>
      <c r="P168" s="20">
        <v>10202016</v>
      </c>
      <c r="Q168" s="20">
        <v>0</v>
      </c>
      <c r="R168" s="20">
        <v>1</v>
      </c>
      <c r="S168" s="20">
        <v>7</v>
      </c>
      <c r="T168" s="20">
        <v>10201176</v>
      </c>
      <c r="U168" s="20">
        <v>100</v>
      </c>
      <c r="V168" s="20" t="s">
        <v>370</v>
      </c>
      <c r="W168" s="20">
        <v>650</v>
      </c>
      <c r="X168" s="20">
        <v>650</v>
      </c>
      <c r="Y168" s="20" t="s">
        <v>419</v>
      </c>
      <c r="Z168" s="20" t="s">
        <v>420</v>
      </c>
      <c r="AA168" s="20" t="s">
        <v>429</v>
      </c>
      <c r="AB168" s="20">
        <v>1</v>
      </c>
      <c r="AC168" s="20">
        <v>0</v>
      </c>
      <c r="AD168" s="20" t="b">
        <v>1</v>
      </c>
      <c r="AE168" s="20" t="s">
        <v>430</v>
      </c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 t="s">
        <v>374</v>
      </c>
      <c r="BA168" s="20">
        <v>10400</v>
      </c>
      <c r="BB168" s="20" t="s">
        <v>434</v>
      </c>
      <c r="BC168" s="20" t="s">
        <v>429</v>
      </c>
      <c r="BD168" s="20">
        <v>10000</v>
      </c>
      <c r="BE168" s="20">
        <v>0</v>
      </c>
      <c r="BF168" s="20" t="s">
        <v>361</v>
      </c>
      <c r="BG168" s="20">
        <v>0</v>
      </c>
      <c r="BH168" s="20"/>
      <c r="BI168" s="20"/>
      <c r="BJ168" s="20"/>
      <c r="BK168" s="20"/>
      <c r="BL168" s="20"/>
      <c r="BM168" s="20"/>
      <c r="BN168" s="20">
        <v>20060002</v>
      </c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  <c r="CF168" s="20"/>
      <c r="CG168" s="20"/>
      <c r="CH168" s="20"/>
      <c r="CI168" s="20"/>
      <c r="CJ168" s="20"/>
      <c r="CK168" s="20"/>
      <c r="CL168" s="20"/>
      <c r="CM168" s="20"/>
      <c r="CN168" s="20"/>
      <c r="CO168" s="20"/>
      <c r="CP168" s="20"/>
      <c r="CQ168" s="20"/>
      <c r="CR168" s="20"/>
      <c r="CS168" s="20"/>
      <c r="CT168" s="20"/>
      <c r="CU168" s="20"/>
      <c r="CV168" s="20"/>
      <c r="CW168" s="20"/>
      <c r="CX168" s="20"/>
      <c r="DA168" s="20"/>
      <c r="DB168" s="20"/>
      <c r="DC168" s="20"/>
      <c r="DD168" s="20"/>
      <c r="DE168" s="20"/>
      <c r="DF168" s="20"/>
      <c r="DG168" s="20"/>
      <c r="DH168" s="20"/>
      <c r="DI168" s="20"/>
      <c r="DJ168" s="20"/>
      <c r="DK168" s="20"/>
      <c r="DL168" s="20"/>
      <c r="DM168" s="20"/>
      <c r="DN168" s="20"/>
      <c r="DO168" s="20"/>
      <c r="DP168" s="20"/>
      <c r="DQ168" s="20"/>
      <c r="DR168" s="20"/>
      <c r="DS168" s="20"/>
      <c r="DT168" s="20"/>
      <c r="DU168" s="20"/>
      <c r="DV168" s="20"/>
      <c r="DW168" s="20"/>
      <c r="DX168" s="20"/>
      <c r="DY168" s="20"/>
      <c r="DZ168" s="20"/>
      <c r="EA168" s="20"/>
      <c r="EB168" s="20"/>
      <c r="EC168" s="20"/>
      <c r="ED168" s="20"/>
      <c r="EE168" s="20"/>
      <c r="EF168" s="20"/>
      <c r="EG168" s="20"/>
      <c r="EH168" s="20"/>
      <c r="EI168" s="20"/>
      <c r="EJ168" s="20"/>
      <c r="EK168" s="20"/>
      <c r="EL168" s="20"/>
      <c r="EM168" s="20"/>
      <c r="EN168" s="20"/>
      <c r="EO168" s="20"/>
      <c r="EP168" s="20"/>
      <c r="EQ168" s="20"/>
      <c r="ER168" s="20"/>
      <c r="ES168" s="20"/>
      <c r="ET168" s="20"/>
      <c r="EU168" s="20"/>
      <c r="EV168" s="20"/>
      <c r="EW168" s="20"/>
      <c r="EZ168" s="20"/>
      <c r="FA168" s="20"/>
      <c r="FB168" s="20"/>
      <c r="FC168" s="20"/>
      <c r="FD168" s="20"/>
      <c r="FE168" s="20"/>
      <c r="FF168" s="20"/>
      <c r="FG168" s="20"/>
      <c r="FH168" s="20"/>
      <c r="FI168" s="20"/>
      <c r="FJ168" s="20"/>
      <c r="FK168" s="20"/>
      <c r="FL168" s="20"/>
      <c r="FM168" s="20"/>
      <c r="FN168" s="20"/>
      <c r="FO168" s="20"/>
      <c r="FP168" s="20"/>
      <c r="FQ168" s="20"/>
      <c r="FR168" s="20"/>
      <c r="FS168" s="20"/>
      <c r="FT168" s="20"/>
      <c r="FU168" s="20"/>
      <c r="FV168" s="20"/>
      <c r="FW168" s="20"/>
      <c r="FX168" s="20"/>
      <c r="FY168" s="20"/>
      <c r="FZ168" s="20"/>
      <c r="GA168" s="20"/>
      <c r="GB168" s="20"/>
      <c r="GC168" s="20"/>
      <c r="GD168" s="20"/>
      <c r="GE168" s="20"/>
      <c r="GF168" s="20"/>
      <c r="GG168" s="20"/>
      <c r="GH168" s="20"/>
      <c r="GI168" s="20"/>
      <c r="GJ168" s="20"/>
      <c r="GK168" s="20"/>
      <c r="GL168" s="20"/>
      <c r="GM168" s="20"/>
      <c r="GN168" s="20"/>
      <c r="GO168" s="20"/>
      <c r="GP168" s="20"/>
      <c r="GQ168" s="20"/>
      <c r="GR168" s="20"/>
      <c r="GS168" s="20"/>
      <c r="GT168" s="20"/>
      <c r="GU168" s="20"/>
      <c r="GV168" s="20"/>
      <c r="GY168" s="20">
        <v>200</v>
      </c>
      <c r="GZ168" s="20">
        <v>400</v>
      </c>
      <c r="HA168" s="20" t="s">
        <v>390</v>
      </c>
      <c r="HB168" s="20">
        <v>0</v>
      </c>
      <c r="HC168" s="20">
        <v>30044</v>
      </c>
      <c r="HD168" s="20" t="s">
        <v>373</v>
      </c>
      <c r="HE168" s="20" t="b">
        <v>1</v>
      </c>
      <c r="HF168" s="20">
        <v>6000</v>
      </c>
      <c r="HG168" s="20" t="b">
        <v>0</v>
      </c>
      <c r="HH168" s="20">
        <v>0</v>
      </c>
      <c r="HI168" s="20">
        <v>0</v>
      </c>
      <c r="HJ168" s="20">
        <v>0</v>
      </c>
      <c r="HK168" s="20">
        <v>0</v>
      </c>
      <c r="HL168" s="20" t="b">
        <v>0</v>
      </c>
      <c r="HM168" s="20">
        <v>0</v>
      </c>
      <c r="HN168" s="20">
        <v>10001</v>
      </c>
      <c r="HO168" s="20" t="s">
        <v>374</v>
      </c>
      <c r="HP168" s="20" t="s">
        <v>363</v>
      </c>
      <c r="HQ168" s="20">
        <v>0</v>
      </c>
      <c r="HR168" s="20">
        <v>0</v>
      </c>
      <c r="HS168" s="20">
        <v>0</v>
      </c>
      <c r="HT168" s="20">
        <v>0</v>
      </c>
      <c r="HU168" s="20" t="b">
        <v>0</v>
      </c>
      <c r="HZ168"/>
    </row>
    <row r="169" ht="30" customHeight="1" spans="1:234">
      <c r="A169"/>
      <c r="B169" s="34">
        <f>10000000+INDEX(编号表!$B:$B,MATCH(D169,编号表!$A:$A,0))*10000+J169</f>
        <v>10170003</v>
      </c>
      <c r="C169" s="20" t="s">
        <v>432</v>
      </c>
      <c r="D169" s="20" t="s">
        <v>432</v>
      </c>
      <c r="E169" s="20" t="s">
        <v>350</v>
      </c>
      <c r="F169" s="39" t="s">
        <v>392</v>
      </c>
      <c r="G169" s="20" t="s">
        <v>393</v>
      </c>
      <c r="H169" s="20" t="b">
        <v>0</v>
      </c>
      <c r="I169" s="20" t="b">
        <v>0</v>
      </c>
      <c r="J169" s="20">
        <v>3</v>
      </c>
      <c r="K169" s="20" t="str">
        <f t="shared" si="8"/>
        <v>101700</v>
      </c>
      <c r="L169" s="20" t="s">
        <v>353</v>
      </c>
      <c r="M169" s="20">
        <v>10170002</v>
      </c>
      <c r="N169" s="20">
        <v>10170004</v>
      </c>
      <c r="O169" s="20" t="s">
        <v>433</v>
      </c>
      <c r="P169" s="20">
        <v>10202016</v>
      </c>
      <c r="Q169" s="20">
        <v>0</v>
      </c>
      <c r="R169" s="20">
        <v>2</v>
      </c>
      <c r="S169" s="20">
        <v>11</v>
      </c>
      <c r="T169" s="20">
        <v>10202177</v>
      </c>
      <c r="U169" s="20">
        <v>100</v>
      </c>
      <c r="V169" s="20" t="s">
        <v>370</v>
      </c>
      <c r="W169" s="20">
        <v>650</v>
      </c>
      <c r="X169" s="20">
        <v>650</v>
      </c>
      <c r="Y169" s="20" t="s">
        <v>419</v>
      </c>
      <c r="Z169" s="20" t="s">
        <v>420</v>
      </c>
      <c r="AA169" s="20" t="s">
        <v>429</v>
      </c>
      <c r="AB169" s="20">
        <v>1</v>
      </c>
      <c r="AC169" s="20">
        <v>0</v>
      </c>
      <c r="AD169" s="20" t="b">
        <v>1</v>
      </c>
      <c r="AE169" s="20" t="s">
        <v>430</v>
      </c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 t="s">
        <v>374</v>
      </c>
      <c r="BA169" s="20">
        <v>10800</v>
      </c>
      <c r="BB169" s="20" t="s">
        <v>434</v>
      </c>
      <c r="BC169" s="20" t="s">
        <v>429</v>
      </c>
      <c r="BD169" s="20">
        <v>10000</v>
      </c>
      <c r="BE169" s="20">
        <v>0</v>
      </c>
      <c r="BF169" s="20" t="s">
        <v>361</v>
      </c>
      <c r="BG169" s="20">
        <v>0</v>
      </c>
      <c r="BH169" s="20"/>
      <c r="BI169" s="20"/>
      <c r="BJ169" s="20"/>
      <c r="BK169" s="20"/>
      <c r="BL169" s="20"/>
      <c r="BM169" s="20"/>
      <c r="BN169" s="20">
        <v>20060003</v>
      </c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  <c r="CF169" s="20"/>
      <c r="CG169" s="20"/>
      <c r="CH169" s="20"/>
      <c r="CI169" s="20"/>
      <c r="CJ169" s="20"/>
      <c r="CK169" s="20"/>
      <c r="CL169" s="20"/>
      <c r="CM169" s="20"/>
      <c r="CN169" s="20"/>
      <c r="CO169" s="20"/>
      <c r="CP169" s="20"/>
      <c r="CQ169" s="20"/>
      <c r="CR169" s="20"/>
      <c r="CS169" s="20"/>
      <c r="CT169" s="20"/>
      <c r="CU169" s="20"/>
      <c r="CV169" s="20"/>
      <c r="CW169" s="20"/>
      <c r="CX169" s="20"/>
      <c r="DA169" s="20"/>
      <c r="DB169" s="20"/>
      <c r="DC169" s="20"/>
      <c r="DD169" s="20"/>
      <c r="DE169" s="20"/>
      <c r="DF169" s="20"/>
      <c r="DG169" s="20"/>
      <c r="DH169" s="20"/>
      <c r="DI169" s="20"/>
      <c r="DJ169" s="20"/>
      <c r="DK169" s="20"/>
      <c r="DL169" s="20"/>
      <c r="DM169" s="20"/>
      <c r="DN169" s="20"/>
      <c r="DO169" s="20"/>
      <c r="DP169" s="20"/>
      <c r="DQ169" s="20"/>
      <c r="DR169" s="20"/>
      <c r="DS169" s="20"/>
      <c r="DT169" s="20"/>
      <c r="DU169" s="20"/>
      <c r="DV169" s="20"/>
      <c r="DW169" s="20"/>
      <c r="DX169" s="20"/>
      <c r="DY169" s="20"/>
      <c r="DZ169" s="20"/>
      <c r="EA169" s="20"/>
      <c r="EB169" s="20"/>
      <c r="EC169" s="20"/>
      <c r="ED169" s="20"/>
      <c r="EE169" s="20"/>
      <c r="EF169" s="20"/>
      <c r="EG169" s="20"/>
      <c r="EH169" s="20"/>
      <c r="EI169" s="20"/>
      <c r="EJ169" s="20"/>
      <c r="EK169" s="20"/>
      <c r="EL169" s="20"/>
      <c r="EM169" s="20"/>
      <c r="EN169" s="20"/>
      <c r="EO169" s="20"/>
      <c r="EP169" s="20"/>
      <c r="EQ169" s="20"/>
      <c r="ER169" s="20"/>
      <c r="ES169" s="20"/>
      <c r="ET169" s="20"/>
      <c r="EU169" s="20"/>
      <c r="EV169" s="20"/>
      <c r="EW169" s="20"/>
      <c r="EZ169" s="20"/>
      <c r="FA169" s="20"/>
      <c r="FB169" s="20"/>
      <c r="FC169" s="20"/>
      <c r="FD169" s="20"/>
      <c r="FE169" s="20"/>
      <c r="FF169" s="20"/>
      <c r="FG169" s="20"/>
      <c r="FH169" s="20"/>
      <c r="FI169" s="20"/>
      <c r="FJ169" s="20"/>
      <c r="FK169" s="20"/>
      <c r="FL169" s="20"/>
      <c r="FM169" s="20"/>
      <c r="FN169" s="20"/>
      <c r="FO169" s="20"/>
      <c r="FP169" s="20"/>
      <c r="FQ169" s="20"/>
      <c r="FR169" s="20"/>
      <c r="FS169" s="20"/>
      <c r="FT169" s="20"/>
      <c r="FU169" s="20"/>
      <c r="FV169" s="20"/>
      <c r="FW169" s="20"/>
      <c r="FX169" s="20"/>
      <c r="FY169" s="20"/>
      <c r="FZ169" s="20"/>
      <c r="GA169" s="20"/>
      <c r="GB169" s="20"/>
      <c r="GC169" s="20"/>
      <c r="GD169" s="20"/>
      <c r="GE169" s="20"/>
      <c r="GF169" s="20"/>
      <c r="GG169" s="20"/>
      <c r="GH169" s="20"/>
      <c r="GI169" s="20"/>
      <c r="GJ169" s="20"/>
      <c r="GK169" s="20"/>
      <c r="GL169" s="20"/>
      <c r="GM169" s="20"/>
      <c r="GN169" s="20"/>
      <c r="GO169" s="20"/>
      <c r="GP169" s="20"/>
      <c r="GQ169" s="20"/>
      <c r="GR169" s="20"/>
      <c r="GS169" s="20"/>
      <c r="GT169" s="20"/>
      <c r="GU169" s="20"/>
      <c r="GV169" s="20"/>
      <c r="GY169" s="20">
        <v>200</v>
      </c>
      <c r="GZ169" s="20">
        <v>400</v>
      </c>
      <c r="HA169" s="20" t="s">
        <v>390</v>
      </c>
      <c r="HB169" s="20">
        <v>0</v>
      </c>
      <c r="HC169" s="20">
        <v>30044</v>
      </c>
      <c r="HD169" s="20" t="s">
        <v>373</v>
      </c>
      <c r="HE169" s="20" t="b">
        <v>1</v>
      </c>
      <c r="HF169" s="20">
        <v>6000</v>
      </c>
      <c r="HG169" s="20" t="b">
        <v>0</v>
      </c>
      <c r="HH169" s="20">
        <v>0</v>
      </c>
      <c r="HI169" s="20">
        <v>0</v>
      </c>
      <c r="HJ169" s="20">
        <v>0</v>
      </c>
      <c r="HK169" s="20">
        <v>0</v>
      </c>
      <c r="HL169" s="20" t="b">
        <v>0</v>
      </c>
      <c r="HM169" s="20">
        <v>0</v>
      </c>
      <c r="HN169" s="20">
        <v>10001</v>
      </c>
      <c r="HO169" s="20" t="s">
        <v>374</v>
      </c>
      <c r="HP169" s="20" t="s">
        <v>363</v>
      </c>
      <c r="HQ169" s="20">
        <v>0</v>
      </c>
      <c r="HR169" s="20">
        <v>0</v>
      </c>
      <c r="HS169" s="20">
        <v>0</v>
      </c>
      <c r="HT169" s="20">
        <v>0</v>
      </c>
      <c r="HU169" s="20" t="b">
        <v>0</v>
      </c>
      <c r="HZ169"/>
    </row>
    <row r="170" ht="30" customHeight="1" spans="1:234">
      <c r="A170"/>
      <c r="B170" s="34">
        <f>10000000+INDEX(编号表!$B:$B,MATCH(D170,编号表!$A:$A,0))*10000+J170</f>
        <v>10170004</v>
      </c>
      <c r="C170" s="20" t="s">
        <v>432</v>
      </c>
      <c r="D170" s="20" t="s">
        <v>432</v>
      </c>
      <c r="E170" s="20" t="s">
        <v>350</v>
      </c>
      <c r="F170" s="39" t="s">
        <v>392</v>
      </c>
      <c r="G170" s="20" t="s">
        <v>393</v>
      </c>
      <c r="H170" s="20" t="b">
        <v>0</v>
      </c>
      <c r="I170" s="20" t="b">
        <v>0</v>
      </c>
      <c r="J170" s="20">
        <v>4</v>
      </c>
      <c r="K170" s="20" t="str">
        <f t="shared" si="8"/>
        <v>101700</v>
      </c>
      <c r="L170" s="20" t="s">
        <v>353</v>
      </c>
      <c r="M170" s="20">
        <v>10170003</v>
      </c>
      <c r="N170" s="20">
        <v>10170005</v>
      </c>
      <c r="O170" s="20" t="s">
        <v>433</v>
      </c>
      <c r="P170" s="20">
        <v>10202016</v>
      </c>
      <c r="Q170" s="20">
        <v>0</v>
      </c>
      <c r="R170" s="20">
        <v>3</v>
      </c>
      <c r="S170" s="20">
        <v>16</v>
      </c>
      <c r="T170" s="20">
        <v>10202178</v>
      </c>
      <c r="U170" s="20">
        <v>100</v>
      </c>
      <c r="V170" s="20" t="s">
        <v>370</v>
      </c>
      <c r="W170" s="20">
        <v>650</v>
      </c>
      <c r="X170" s="20">
        <v>650</v>
      </c>
      <c r="Y170" s="20" t="s">
        <v>419</v>
      </c>
      <c r="Z170" s="20" t="s">
        <v>420</v>
      </c>
      <c r="AA170" s="20" t="s">
        <v>429</v>
      </c>
      <c r="AB170" s="20">
        <v>1</v>
      </c>
      <c r="AC170" s="20">
        <v>0</v>
      </c>
      <c r="AD170" s="20" t="b">
        <v>1</v>
      </c>
      <c r="AE170" s="20" t="s">
        <v>430</v>
      </c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 t="s">
        <v>374</v>
      </c>
      <c r="BA170" s="20">
        <v>11200</v>
      </c>
      <c r="BB170" s="20" t="s">
        <v>434</v>
      </c>
      <c r="BC170" s="20" t="s">
        <v>429</v>
      </c>
      <c r="BD170" s="20">
        <v>10000</v>
      </c>
      <c r="BE170" s="20">
        <v>0</v>
      </c>
      <c r="BF170" s="20" t="s">
        <v>361</v>
      </c>
      <c r="BG170" s="20">
        <v>0</v>
      </c>
      <c r="BH170" s="20"/>
      <c r="BI170" s="20"/>
      <c r="BJ170" s="20"/>
      <c r="BK170" s="20"/>
      <c r="BL170" s="20"/>
      <c r="BM170" s="20"/>
      <c r="BN170" s="20">
        <v>20060004</v>
      </c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  <c r="CE170" s="20"/>
      <c r="CF170" s="20"/>
      <c r="CG170" s="20"/>
      <c r="CH170" s="20"/>
      <c r="CI170" s="20"/>
      <c r="CJ170" s="20"/>
      <c r="CK170" s="20"/>
      <c r="CL170" s="20"/>
      <c r="CM170" s="20"/>
      <c r="CN170" s="20"/>
      <c r="CO170" s="20"/>
      <c r="CP170" s="20"/>
      <c r="CQ170" s="20"/>
      <c r="CR170" s="20"/>
      <c r="CS170" s="20"/>
      <c r="CT170" s="20"/>
      <c r="CU170" s="20"/>
      <c r="CV170" s="20"/>
      <c r="CW170" s="20"/>
      <c r="CX170" s="20"/>
      <c r="DA170" s="20"/>
      <c r="DB170" s="20"/>
      <c r="DC170" s="20"/>
      <c r="DD170" s="20"/>
      <c r="DE170" s="20"/>
      <c r="DF170" s="20"/>
      <c r="DG170" s="20"/>
      <c r="DH170" s="20"/>
      <c r="DI170" s="20"/>
      <c r="DJ170" s="20"/>
      <c r="DK170" s="20"/>
      <c r="DL170" s="20"/>
      <c r="DM170" s="20"/>
      <c r="DN170" s="20"/>
      <c r="DO170" s="20"/>
      <c r="DP170" s="20"/>
      <c r="DQ170" s="20"/>
      <c r="DR170" s="20"/>
      <c r="DS170" s="20"/>
      <c r="DT170" s="20"/>
      <c r="DU170" s="20"/>
      <c r="DV170" s="20"/>
      <c r="DW170" s="20"/>
      <c r="DX170" s="20"/>
      <c r="DY170" s="20"/>
      <c r="DZ170" s="20"/>
      <c r="EA170" s="20"/>
      <c r="EB170" s="20"/>
      <c r="EC170" s="20"/>
      <c r="ED170" s="20"/>
      <c r="EE170" s="20"/>
      <c r="EF170" s="20"/>
      <c r="EG170" s="20"/>
      <c r="EH170" s="20"/>
      <c r="EI170" s="20"/>
      <c r="EJ170" s="20"/>
      <c r="EK170" s="20"/>
      <c r="EL170" s="20"/>
      <c r="EM170" s="20"/>
      <c r="EN170" s="20"/>
      <c r="EO170" s="20"/>
      <c r="EP170" s="20"/>
      <c r="EQ170" s="20"/>
      <c r="ER170" s="20"/>
      <c r="ES170" s="20"/>
      <c r="ET170" s="20"/>
      <c r="EU170" s="20"/>
      <c r="EV170" s="20"/>
      <c r="EW170" s="20"/>
      <c r="EZ170" s="20"/>
      <c r="FA170" s="20"/>
      <c r="FB170" s="20"/>
      <c r="FC170" s="20"/>
      <c r="FD170" s="20"/>
      <c r="FE170" s="20"/>
      <c r="FF170" s="20"/>
      <c r="FG170" s="20"/>
      <c r="FH170" s="20"/>
      <c r="FI170" s="20"/>
      <c r="FJ170" s="20"/>
      <c r="FK170" s="20"/>
      <c r="FL170" s="20"/>
      <c r="FM170" s="20"/>
      <c r="FN170" s="20"/>
      <c r="FO170" s="20"/>
      <c r="FP170" s="20"/>
      <c r="FQ170" s="20"/>
      <c r="FR170" s="20"/>
      <c r="FS170" s="20"/>
      <c r="FT170" s="20"/>
      <c r="FU170" s="20"/>
      <c r="FV170" s="20"/>
      <c r="FW170" s="20"/>
      <c r="FX170" s="20"/>
      <c r="FY170" s="20"/>
      <c r="FZ170" s="20"/>
      <c r="GA170" s="20"/>
      <c r="GB170" s="20"/>
      <c r="GC170" s="20"/>
      <c r="GD170" s="20"/>
      <c r="GE170" s="20"/>
      <c r="GF170" s="20"/>
      <c r="GG170" s="20"/>
      <c r="GH170" s="20"/>
      <c r="GI170" s="20"/>
      <c r="GJ170" s="20"/>
      <c r="GK170" s="20"/>
      <c r="GL170" s="20"/>
      <c r="GM170" s="20"/>
      <c r="GN170" s="20"/>
      <c r="GO170" s="20"/>
      <c r="GP170" s="20"/>
      <c r="GQ170" s="20"/>
      <c r="GR170" s="20"/>
      <c r="GS170" s="20"/>
      <c r="GT170" s="20"/>
      <c r="GU170" s="20"/>
      <c r="GV170" s="20"/>
      <c r="GY170" s="20">
        <v>200</v>
      </c>
      <c r="GZ170" s="20">
        <v>400</v>
      </c>
      <c r="HA170" s="20" t="s">
        <v>390</v>
      </c>
      <c r="HB170" s="20">
        <v>0</v>
      </c>
      <c r="HC170" s="20">
        <v>30044</v>
      </c>
      <c r="HD170" s="20" t="s">
        <v>373</v>
      </c>
      <c r="HE170" s="20" t="b">
        <v>1</v>
      </c>
      <c r="HF170" s="20">
        <v>6000</v>
      </c>
      <c r="HG170" s="20" t="b">
        <v>0</v>
      </c>
      <c r="HH170" s="20">
        <v>0</v>
      </c>
      <c r="HI170" s="20">
        <v>0</v>
      </c>
      <c r="HJ170" s="20">
        <v>0</v>
      </c>
      <c r="HK170" s="20">
        <v>0</v>
      </c>
      <c r="HL170" s="20" t="b">
        <v>0</v>
      </c>
      <c r="HM170" s="20">
        <v>0</v>
      </c>
      <c r="HN170" s="20">
        <v>10001</v>
      </c>
      <c r="HO170" s="20" t="s">
        <v>374</v>
      </c>
      <c r="HP170" s="20" t="s">
        <v>363</v>
      </c>
      <c r="HQ170" s="20">
        <v>0</v>
      </c>
      <c r="HR170" s="20">
        <v>0</v>
      </c>
      <c r="HS170" s="20">
        <v>0</v>
      </c>
      <c r="HT170" s="20">
        <v>0</v>
      </c>
      <c r="HU170" s="20" t="b">
        <v>0</v>
      </c>
      <c r="HZ170"/>
    </row>
    <row r="171" ht="30" customHeight="1" spans="1:234">
      <c r="A171"/>
      <c r="B171" s="34">
        <f>10000000+INDEX(编号表!$B:$B,MATCH(D171,编号表!$A:$A,0))*10000+J171</f>
        <v>10170005</v>
      </c>
      <c r="C171" s="20" t="s">
        <v>432</v>
      </c>
      <c r="D171" s="20" t="s">
        <v>432</v>
      </c>
      <c r="E171" s="20" t="s">
        <v>350</v>
      </c>
      <c r="F171" s="39" t="s">
        <v>392</v>
      </c>
      <c r="G171" s="20" t="s">
        <v>393</v>
      </c>
      <c r="H171" s="20" t="b">
        <v>0</v>
      </c>
      <c r="I171" s="20" t="b">
        <v>0</v>
      </c>
      <c r="J171" s="20">
        <v>5</v>
      </c>
      <c r="K171" s="20" t="str">
        <f t="shared" si="8"/>
        <v>101700</v>
      </c>
      <c r="L171" s="20" t="s">
        <v>353</v>
      </c>
      <c r="M171" s="20">
        <v>10170004</v>
      </c>
      <c r="N171" s="20">
        <v>10170006</v>
      </c>
      <c r="O171" s="20" t="s">
        <v>433</v>
      </c>
      <c r="P171" s="20">
        <v>10202016</v>
      </c>
      <c r="Q171" s="20">
        <v>0</v>
      </c>
      <c r="R171" s="20">
        <v>3</v>
      </c>
      <c r="S171" s="20">
        <v>25</v>
      </c>
      <c r="T171" s="20">
        <v>10202179</v>
      </c>
      <c r="U171" s="20">
        <v>100</v>
      </c>
      <c r="V171" s="20" t="s">
        <v>370</v>
      </c>
      <c r="W171" s="20">
        <v>650</v>
      </c>
      <c r="X171" s="20">
        <v>650</v>
      </c>
      <c r="Y171" s="20" t="s">
        <v>419</v>
      </c>
      <c r="Z171" s="20" t="s">
        <v>420</v>
      </c>
      <c r="AA171" s="20" t="s">
        <v>429</v>
      </c>
      <c r="AB171" s="20">
        <v>1</v>
      </c>
      <c r="AC171" s="20">
        <v>0</v>
      </c>
      <c r="AD171" s="20" t="b">
        <v>1</v>
      </c>
      <c r="AE171" s="20" t="s">
        <v>430</v>
      </c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 t="s">
        <v>374</v>
      </c>
      <c r="BA171" s="20">
        <v>11300</v>
      </c>
      <c r="BB171" s="20" t="s">
        <v>434</v>
      </c>
      <c r="BC171" s="20" t="s">
        <v>429</v>
      </c>
      <c r="BD171" s="20">
        <v>10000</v>
      </c>
      <c r="BE171" s="20">
        <v>0</v>
      </c>
      <c r="BF171" s="20" t="s">
        <v>361</v>
      </c>
      <c r="BG171" s="20">
        <v>0</v>
      </c>
      <c r="BH171" s="20"/>
      <c r="BI171" s="20"/>
      <c r="BJ171" s="20"/>
      <c r="BK171" s="20"/>
      <c r="BL171" s="20"/>
      <c r="BM171" s="20"/>
      <c r="BN171" s="20">
        <v>20060005</v>
      </c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  <c r="CE171" s="20"/>
      <c r="CF171" s="20"/>
      <c r="CG171" s="20"/>
      <c r="CH171" s="20"/>
      <c r="CI171" s="20"/>
      <c r="CJ171" s="20"/>
      <c r="CK171" s="20"/>
      <c r="CL171" s="20"/>
      <c r="CM171" s="20"/>
      <c r="CN171" s="20"/>
      <c r="CO171" s="20"/>
      <c r="CP171" s="20"/>
      <c r="CQ171" s="20"/>
      <c r="CR171" s="20"/>
      <c r="CS171" s="20"/>
      <c r="CT171" s="20"/>
      <c r="CU171" s="20"/>
      <c r="CV171" s="20"/>
      <c r="CW171" s="20"/>
      <c r="CX171" s="20"/>
      <c r="DA171" s="20"/>
      <c r="DB171" s="20"/>
      <c r="DC171" s="20"/>
      <c r="DD171" s="20"/>
      <c r="DE171" s="20"/>
      <c r="DF171" s="20"/>
      <c r="DG171" s="20"/>
      <c r="DH171" s="20"/>
      <c r="DI171" s="20"/>
      <c r="DJ171" s="20"/>
      <c r="DK171" s="20"/>
      <c r="DL171" s="20"/>
      <c r="DM171" s="20"/>
      <c r="DN171" s="20"/>
      <c r="DO171" s="20"/>
      <c r="DP171" s="20"/>
      <c r="DQ171" s="20"/>
      <c r="DR171" s="20"/>
      <c r="DS171" s="20"/>
      <c r="DT171" s="20"/>
      <c r="DU171" s="20"/>
      <c r="DV171" s="20"/>
      <c r="DW171" s="20"/>
      <c r="DX171" s="20"/>
      <c r="DY171" s="20"/>
      <c r="DZ171" s="20"/>
      <c r="EA171" s="20"/>
      <c r="EB171" s="20"/>
      <c r="EC171" s="20"/>
      <c r="ED171" s="20"/>
      <c r="EE171" s="20"/>
      <c r="EF171" s="20"/>
      <c r="EG171" s="20"/>
      <c r="EH171" s="20"/>
      <c r="EI171" s="20"/>
      <c r="EJ171" s="20"/>
      <c r="EK171" s="20"/>
      <c r="EL171" s="20"/>
      <c r="EM171" s="20"/>
      <c r="EN171" s="20"/>
      <c r="EO171" s="20"/>
      <c r="EP171" s="20"/>
      <c r="EQ171" s="20"/>
      <c r="ER171" s="20"/>
      <c r="ES171" s="20"/>
      <c r="ET171" s="20"/>
      <c r="EU171" s="20"/>
      <c r="EV171" s="20"/>
      <c r="EW171" s="20"/>
      <c r="EZ171" s="20"/>
      <c r="FA171" s="20"/>
      <c r="FB171" s="20"/>
      <c r="FC171" s="20"/>
      <c r="FD171" s="20"/>
      <c r="FE171" s="20"/>
      <c r="FF171" s="20"/>
      <c r="FG171" s="20"/>
      <c r="FH171" s="20"/>
      <c r="FI171" s="20"/>
      <c r="FJ171" s="20"/>
      <c r="FK171" s="20"/>
      <c r="FL171" s="20"/>
      <c r="FM171" s="20"/>
      <c r="FN171" s="20"/>
      <c r="FO171" s="20"/>
      <c r="FP171" s="20"/>
      <c r="FQ171" s="20"/>
      <c r="FR171" s="20"/>
      <c r="FS171" s="20"/>
      <c r="FT171" s="20"/>
      <c r="FU171" s="20"/>
      <c r="FV171" s="20"/>
      <c r="FW171" s="20"/>
      <c r="FX171" s="20"/>
      <c r="FY171" s="20"/>
      <c r="FZ171" s="20"/>
      <c r="GA171" s="20"/>
      <c r="GB171" s="20"/>
      <c r="GC171" s="20"/>
      <c r="GD171" s="20"/>
      <c r="GE171" s="20"/>
      <c r="GF171" s="20"/>
      <c r="GG171" s="20"/>
      <c r="GH171" s="20"/>
      <c r="GI171" s="20"/>
      <c r="GJ171" s="20"/>
      <c r="GK171" s="20"/>
      <c r="GL171" s="20"/>
      <c r="GM171" s="20"/>
      <c r="GN171" s="20"/>
      <c r="GO171" s="20"/>
      <c r="GP171" s="20"/>
      <c r="GQ171" s="20"/>
      <c r="GR171" s="20"/>
      <c r="GS171" s="20"/>
      <c r="GT171" s="20"/>
      <c r="GU171" s="20"/>
      <c r="GV171" s="20"/>
      <c r="GY171" s="20">
        <v>200</v>
      </c>
      <c r="GZ171" s="20">
        <v>400</v>
      </c>
      <c r="HA171" s="20" t="s">
        <v>390</v>
      </c>
      <c r="HB171" s="20">
        <v>0</v>
      </c>
      <c r="HC171" s="20">
        <v>30044</v>
      </c>
      <c r="HD171" s="20" t="s">
        <v>373</v>
      </c>
      <c r="HE171" s="20" t="b">
        <v>1</v>
      </c>
      <c r="HF171" s="20">
        <v>6000</v>
      </c>
      <c r="HG171" s="20" t="b">
        <v>0</v>
      </c>
      <c r="HH171" s="20">
        <v>0</v>
      </c>
      <c r="HI171" s="20">
        <v>0</v>
      </c>
      <c r="HJ171" s="20">
        <v>0</v>
      </c>
      <c r="HK171" s="20">
        <v>0</v>
      </c>
      <c r="HL171" s="20" t="b">
        <v>0</v>
      </c>
      <c r="HM171" s="20">
        <v>0</v>
      </c>
      <c r="HN171" s="20">
        <v>10001</v>
      </c>
      <c r="HO171" s="20" t="s">
        <v>374</v>
      </c>
      <c r="HP171" s="20" t="s">
        <v>363</v>
      </c>
      <c r="HQ171" s="20">
        <v>0</v>
      </c>
      <c r="HR171" s="20">
        <v>0</v>
      </c>
      <c r="HS171" s="20">
        <v>0</v>
      </c>
      <c r="HT171" s="20">
        <v>0</v>
      </c>
      <c r="HU171" s="20" t="b">
        <v>0</v>
      </c>
      <c r="HZ171"/>
    </row>
    <row r="172" ht="30" customHeight="1" spans="1:234">
      <c r="A172"/>
      <c r="B172" s="34">
        <f>10000000+INDEX(编号表!$B:$B,MATCH(D172,编号表!$A:$A,0))*10000+J172</f>
        <v>10170006</v>
      </c>
      <c r="C172" s="20" t="s">
        <v>432</v>
      </c>
      <c r="D172" s="20" t="s">
        <v>432</v>
      </c>
      <c r="E172" s="20" t="s">
        <v>350</v>
      </c>
      <c r="F172" s="39" t="s">
        <v>392</v>
      </c>
      <c r="G172" s="20" t="s">
        <v>393</v>
      </c>
      <c r="H172" s="20" t="b">
        <v>0</v>
      </c>
      <c r="I172" s="20" t="b">
        <v>0</v>
      </c>
      <c r="J172" s="20">
        <v>6</v>
      </c>
      <c r="K172" s="20" t="str">
        <f t="shared" si="8"/>
        <v>101700</v>
      </c>
      <c r="L172" s="20" t="s">
        <v>353</v>
      </c>
      <c r="M172" s="20">
        <v>10170005</v>
      </c>
      <c r="N172" s="20">
        <v>10170007</v>
      </c>
      <c r="O172" s="20" t="s">
        <v>433</v>
      </c>
      <c r="P172" s="20">
        <v>10202016</v>
      </c>
      <c r="Q172" s="20">
        <v>0</v>
      </c>
      <c r="R172" s="20">
        <v>3</v>
      </c>
      <c r="S172" s="20">
        <v>30</v>
      </c>
      <c r="T172" s="20">
        <v>10203180</v>
      </c>
      <c r="U172" s="20">
        <v>100</v>
      </c>
      <c r="V172" s="20" t="s">
        <v>370</v>
      </c>
      <c r="W172" s="20">
        <v>650</v>
      </c>
      <c r="X172" s="20">
        <v>650</v>
      </c>
      <c r="Y172" s="20" t="s">
        <v>419</v>
      </c>
      <c r="Z172" s="20" t="s">
        <v>420</v>
      </c>
      <c r="AA172" s="20" t="s">
        <v>429</v>
      </c>
      <c r="AB172" s="20">
        <v>1</v>
      </c>
      <c r="AC172" s="20">
        <v>0</v>
      </c>
      <c r="AD172" s="20" t="b">
        <v>1</v>
      </c>
      <c r="AE172" s="20" t="s">
        <v>430</v>
      </c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 t="s">
        <v>374</v>
      </c>
      <c r="BA172" s="20">
        <v>11600</v>
      </c>
      <c r="BB172" s="20" t="s">
        <v>434</v>
      </c>
      <c r="BC172" s="20" t="s">
        <v>429</v>
      </c>
      <c r="BD172" s="20">
        <v>10000</v>
      </c>
      <c r="BE172" s="20">
        <v>0</v>
      </c>
      <c r="BF172" s="20" t="s">
        <v>361</v>
      </c>
      <c r="BG172" s="20">
        <v>0</v>
      </c>
      <c r="BH172" s="20"/>
      <c r="BI172" s="20"/>
      <c r="BJ172" s="20"/>
      <c r="BK172" s="20"/>
      <c r="BL172" s="20"/>
      <c r="BM172" s="20"/>
      <c r="BN172" s="20">
        <v>20060006</v>
      </c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  <c r="CE172" s="20"/>
      <c r="CF172" s="20"/>
      <c r="CG172" s="20"/>
      <c r="CH172" s="20"/>
      <c r="CI172" s="20"/>
      <c r="CJ172" s="20"/>
      <c r="CK172" s="20"/>
      <c r="CL172" s="20"/>
      <c r="CM172" s="20"/>
      <c r="CN172" s="20"/>
      <c r="CO172" s="20"/>
      <c r="CP172" s="20"/>
      <c r="CQ172" s="20"/>
      <c r="CR172" s="20"/>
      <c r="CS172" s="20"/>
      <c r="CT172" s="20"/>
      <c r="CU172" s="20"/>
      <c r="CV172" s="20"/>
      <c r="CW172" s="20"/>
      <c r="CX172" s="20"/>
      <c r="DA172" s="20"/>
      <c r="DB172" s="20"/>
      <c r="DC172" s="20"/>
      <c r="DD172" s="20"/>
      <c r="DE172" s="20"/>
      <c r="DF172" s="20"/>
      <c r="DG172" s="20"/>
      <c r="DH172" s="20"/>
      <c r="DI172" s="20"/>
      <c r="DJ172" s="20"/>
      <c r="DK172" s="20"/>
      <c r="DL172" s="20"/>
      <c r="DM172" s="20"/>
      <c r="DN172" s="20"/>
      <c r="DO172" s="20"/>
      <c r="DP172" s="20"/>
      <c r="DQ172" s="20"/>
      <c r="DR172" s="20"/>
      <c r="DS172" s="20"/>
      <c r="DT172" s="20"/>
      <c r="DU172" s="20"/>
      <c r="DV172" s="20"/>
      <c r="DW172" s="20"/>
      <c r="DX172" s="20"/>
      <c r="DY172" s="20"/>
      <c r="DZ172" s="20"/>
      <c r="EA172" s="20"/>
      <c r="EB172" s="20"/>
      <c r="EC172" s="20"/>
      <c r="ED172" s="20"/>
      <c r="EE172" s="20"/>
      <c r="EF172" s="20"/>
      <c r="EG172" s="20"/>
      <c r="EH172" s="20"/>
      <c r="EI172" s="20"/>
      <c r="EJ172" s="20"/>
      <c r="EK172" s="20"/>
      <c r="EL172" s="20"/>
      <c r="EM172" s="20"/>
      <c r="EN172" s="20"/>
      <c r="EO172" s="20"/>
      <c r="EP172" s="20"/>
      <c r="EQ172" s="20"/>
      <c r="ER172" s="20"/>
      <c r="ES172" s="20"/>
      <c r="ET172" s="20"/>
      <c r="EU172" s="20"/>
      <c r="EV172" s="20"/>
      <c r="EW172" s="20"/>
      <c r="EZ172" s="20"/>
      <c r="FA172" s="20"/>
      <c r="FB172" s="20"/>
      <c r="FC172" s="20"/>
      <c r="FD172" s="20"/>
      <c r="FE172" s="20"/>
      <c r="FF172" s="20"/>
      <c r="FG172" s="20"/>
      <c r="FH172" s="20"/>
      <c r="FI172" s="20"/>
      <c r="FJ172" s="20"/>
      <c r="FK172" s="20"/>
      <c r="FL172" s="20"/>
      <c r="FM172" s="20"/>
      <c r="FN172" s="20"/>
      <c r="FO172" s="20"/>
      <c r="FP172" s="20"/>
      <c r="FQ172" s="20"/>
      <c r="FR172" s="20"/>
      <c r="FS172" s="20"/>
      <c r="FT172" s="20"/>
      <c r="FU172" s="20"/>
      <c r="FV172" s="20"/>
      <c r="FW172" s="20"/>
      <c r="FX172" s="20"/>
      <c r="FY172" s="20"/>
      <c r="FZ172" s="20"/>
      <c r="GA172" s="20"/>
      <c r="GB172" s="20"/>
      <c r="GC172" s="20"/>
      <c r="GD172" s="20"/>
      <c r="GE172" s="20"/>
      <c r="GF172" s="20"/>
      <c r="GG172" s="20"/>
      <c r="GH172" s="20"/>
      <c r="GI172" s="20"/>
      <c r="GJ172" s="20"/>
      <c r="GK172" s="20"/>
      <c r="GL172" s="20"/>
      <c r="GM172" s="20"/>
      <c r="GN172" s="20"/>
      <c r="GO172" s="20"/>
      <c r="GP172" s="20"/>
      <c r="GQ172" s="20"/>
      <c r="GR172" s="20"/>
      <c r="GS172" s="20"/>
      <c r="GT172" s="20"/>
      <c r="GU172" s="20"/>
      <c r="GV172" s="20"/>
      <c r="GY172" s="20">
        <v>200</v>
      </c>
      <c r="GZ172" s="20">
        <v>400</v>
      </c>
      <c r="HA172" s="20" t="s">
        <v>390</v>
      </c>
      <c r="HB172" s="20">
        <v>0</v>
      </c>
      <c r="HC172" s="20">
        <v>30044</v>
      </c>
      <c r="HD172" s="20" t="s">
        <v>373</v>
      </c>
      <c r="HE172" s="20" t="b">
        <v>1</v>
      </c>
      <c r="HF172" s="20">
        <v>6000</v>
      </c>
      <c r="HG172" s="20" t="b">
        <v>0</v>
      </c>
      <c r="HH172" s="20">
        <v>0</v>
      </c>
      <c r="HI172" s="20">
        <v>0</v>
      </c>
      <c r="HJ172" s="20">
        <v>0</v>
      </c>
      <c r="HK172" s="20">
        <v>0</v>
      </c>
      <c r="HL172" s="20" t="b">
        <v>0</v>
      </c>
      <c r="HM172" s="20">
        <v>0</v>
      </c>
      <c r="HN172" s="20">
        <v>10001</v>
      </c>
      <c r="HO172" s="20" t="s">
        <v>374</v>
      </c>
      <c r="HP172" s="20" t="s">
        <v>363</v>
      </c>
      <c r="HQ172" s="20">
        <v>0</v>
      </c>
      <c r="HR172" s="20">
        <v>0</v>
      </c>
      <c r="HS172" s="20">
        <v>0</v>
      </c>
      <c r="HT172" s="20">
        <v>0</v>
      </c>
      <c r="HU172" s="20" t="b">
        <v>0</v>
      </c>
      <c r="HZ172"/>
    </row>
    <row r="173" ht="30" customHeight="1" spans="1:234">
      <c r="A173"/>
      <c r="B173" s="34">
        <f>10000000+INDEX(编号表!$B:$B,MATCH(D173,编号表!$A:$A,0))*10000+J173</f>
        <v>10170007</v>
      </c>
      <c r="C173" s="20" t="s">
        <v>432</v>
      </c>
      <c r="D173" s="20" t="s">
        <v>432</v>
      </c>
      <c r="E173" s="20" t="s">
        <v>350</v>
      </c>
      <c r="F173" s="39" t="s">
        <v>392</v>
      </c>
      <c r="G173" s="20" t="s">
        <v>393</v>
      </c>
      <c r="H173" s="20" t="b">
        <v>0</v>
      </c>
      <c r="I173" s="20" t="b">
        <v>0</v>
      </c>
      <c r="J173" s="20">
        <v>7</v>
      </c>
      <c r="K173" s="20" t="str">
        <f t="shared" si="8"/>
        <v>101700</v>
      </c>
      <c r="L173" s="20" t="s">
        <v>353</v>
      </c>
      <c r="M173" s="20">
        <v>10170006</v>
      </c>
      <c r="N173" s="20">
        <v>10170008</v>
      </c>
      <c r="O173" s="20" t="s">
        <v>433</v>
      </c>
      <c r="P173" s="20">
        <v>10202016</v>
      </c>
      <c r="Q173" s="20">
        <v>0</v>
      </c>
      <c r="R173" s="20">
        <v>3</v>
      </c>
      <c r="S173" s="20">
        <v>35</v>
      </c>
      <c r="T173" s="20">
        <v>10203181</v>
      </c>
      <c r="U173" s="20">
        <v>100</v>
      </c>
      <c r="V173" s="20" t="s">
        <v>370</v>
      </c>
      <c r="W173" s="20">
        <v>650</v>
      </c>
      <c r="X173" s="20">
        <v>650</v>
      </c>
      <c r="Y173" s="20" t="s">
        <v>419</v>
      </c>
      <c r="Z173" s="20" t="s">
        <v>420</v>
      </c>
      <c r="AA173" s="20" t="s">
        <v>429</v>
      </c>
      <c r="AB173" s="20">
        <v>1</v>
      </c>
      <c r="AC173" s="20">
        <v>0</v>
      </c>
      <c r="AD173" s="20" t="b">
        <v>1</v>
      </c>
      <c r="AE173" s="20" t="s">
        <v>430</v>
      </c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 t="s">
        <v>374</v>
      </c>
      <c r="BA173" s="20">
        <v>11700</v>
      </c>
      <c r="BB173" s="20" t="s">
        <v>434</v>
      </c>
      <c r="BC173" s="20" t="s">
        <v>429</v>
      </c>
      <c r="BD173" s="20">
        <v>10000</v>
      </c>
      <c r="BE173" s="20">
        <v>0</v>
      </c>
      <c r="BF173" s="20" t="s">
        <v>361</v>
      </c>
      <c r="BG173" s="20">
        <v>0</v>
      </c>
      <c r="BH173" s="20"/>
      <c r="BI173" s="20"/>
      <c r="BJ173" s="20"/>
      <c r="BK173" s="20"/>
      <c r="BL173" s="20"/>
      <c r="BM173" s="20"/>
      <c r="BN173" s="20">
        <v>20060007</v>
      </c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  <c r="CE173" s="20"/>
      <c r="CF173" s="20"/>
      <c r="CG173" s="20"/>
      <c r="CH173" s="20"/>
      <c r="CI173" s="20"/>
      <c r="CJ173" s="20"/>
      <c r="CK173" s="20"/>
      <c r="CL173" s="20"/>
      <c r="CM173" s="20"/>
      <c r="CN173" s="20"/>
      <c r="CO173" s="20"/>
      <c r="CP173" s="20"/>
      <c r="CQ173" s="20"/>
      <c r="CR173" s="20"/>
      <c r="CS173" s="20"/>
      <c r="CT173" s="20"/>
      <c r="CU173" s="20"/>
      <c r="CV173" s="20"/>
      <c r="CW173" s="20"/>
      <c r="CX173" s="20"/>
      <c r="DA173" s="20"/>
      <c r="DB173" s="20"/>
      <c r="DC173" s="20"/>
      <c r="DD173" s="20"/>
      <c r="DE173" s="20"/>
      <c r="DF173" s="20"/>
      <c r="DG173" s="20"/>
      <c r="DH173" s="20"/>
      <c r="DI173" s="20"/>
      <c r="DJ173" s="20"/>
      <c r="DK173" s="20"/>
      <c r="DL173" s="20"/>
      <c r="DM173" s="20"/>
      <c r="DN173" s="20"/>
      <c r="DO173" s="20"/>
      <c r="DP173" s="20"/>
      <c r="DQ173" s="20"/>
      <c r="DR173" s="20"/>
      <c r="DS173" s="20"/>
      <c r="DT173" s="20"/>
      <c r="DU173" s="20"/>
      <c r="DV173" s="20"/>
      <c r="DW173" s="20"/>
      <c r="DX173" s="20"/>
      <c r="DY173" s="20"/>
      <c r="DZ173" s="20"/>
      <c r="EA173" s="20"/>
      <c r="EB173" s="20"/>
      <c r="EC173" s="20"/>
      <c r="ED173" s="20"/>
      <c r="EE173" s="20"/>
      <c r="EF173" s="20"/>
      <c r="EG173" s="20"/>
      <c r="EH173" s="20"/>
      <c r="EI173" s="20"/>
      <c r="EJ173" s="20"/>
      <c r="EK173" s="20"/>
      <c r="EL173" s="20"/>
      <c r="EM173" s="20"/>
      <c r="EN173" s="20"/>
      <c r="EO173" s="20"/>
      <c r="EP173" s="20"/>
      <c r="EQ173" s="20"/>
      <c r="ER173" s="20"/>
      <c r="ES173" s="20"/>
      <c r="ET173" s="20"/>
      <c r="EU173" s="20"/>
      <c r="EV173" s="20"/>
      <c r="EW173" s="20"/>
      <c r="EZ173" s="20"/>
      <c r="FA173" s="20"/>
      <c r="FB173" s="20"/>
      <c r="FC173" s="20"/>
      <c r="FD173" s="20"/>
      <c r="FE173" s="20"/>
      <c r="FF173" s="20"/>
      <c r="FG173" s="20"/>
      <c r="FH173" s="20"/>
      <c r="FI173" s="20"/>
      <c r="FJ173" s="20"/>
      <c r="FK173" s="20"/>
      <c r="FL173" s="20"/>
      <c r="FM173" s="20"/>
      <c r="FN173" s="20"/>
      <c r="FO173" s="20"/>
      <c r="FP173" s="20"/>
      <c r="FQ173" s="20"/>
      <c r="FR173" s="20"/>
      <c r="FS173" s="20"/>
      <c r="FT173" s="20"/>
      <c r="FU173" s="20"/>
      <c r="FV173" s="20"/>
      <c r="FW173" s="20"/>
      <c r="FX173" s="20"/>
      <c r="FY173" s="20"/>
      <c r="FZ173" s="20"/>
      <c r="GA173" s="20"/>
      <c r="GB173" s="20"/>
      <c r="GC173" s="20"/>
      <c r="GD173" s="20"/>
      <c r="GE173" s="20"/>
      <c r="GF173" s="20"/>
      <c r="GG173" s="20"/>
      <c r="GH173" s="20"/>
      <c r="GI173" s="20"/>
      <c r="GJ173" s="20"/>
      <c r="GK173" s="20"/>
      <c r="GL173" s="20"/>
      <c r="GM173" s="20"/>
      <c r="GN173" s="20"/>
      <c r="GO173" s="20"/>
      <c r="GP173" s="20"/>
      <c r="GQ173" s="20"/>
      <c r="GR173" s="20"/>
      <c r="GS173" s="20"/>
      <c r="GT173" s="20"/>
      <c r="GU173" s="20"/>
      <c r="GV173" s="20"/>
      <c r="GY173" s="20">
        <v>200</v>
      </c>
      <c r="GZ173" s="20">
        <v>400</v>
      </c>
      <c r="HA173" s="20" t="s">
        <v>390</v>
      </c>
      <c r="HB173" s="20">
        <v>0</v>
      </c>
      <c r="HC173" s="20">
        <v>30044</v>
      </c>
      <c r="HD173" s="20" t="s">
        <v>373</v>
      </c>
      <c r="HE173" s="20" t="b">
        <v>1</v>
      </c>
      <c r="HF173" s="20">
        <v>6000</v>
      </c>
      <c r="HG173" s="20" t="b">
        <v>0</v>
      </c>
      <c r="HH173" s="20">
        <v>0</v>
      </c>
      <c r="HI173" s="20">
        <v>0</v>
      </c>
      <c r="HJ173" s="20">
        <v>0</v>
      </c>
      <c r="HK173" s="20">
        <v>0</v>
      </c>
      <c r="HL173" s="20" t="b">
        <v>0</v>
      </c>
      <c r="HM173" s="20">
        <v>0</v>
      </c>
      <c r="HN173" s="20">
        <v>10001</v>
      </c>
      <c r="HO173" s="20" t="s">
        <v>374</v>
      </c>
      <c r="HP173" s="20" t="s">
        <v>363</v>
      </c>
      <c r="HQ173" s="20">
        <v>0</v>
      </c>
      <c r="HR173" s="20">
        <v>0</v>
      </c>
      <c r="HS173" s="20">
        <v>0</v>
      </c>
      <c r="HT173" s="20">
        <v>0</v>
      </c>
      <c r="HU173" s="20" t="b">
        <v>0</v>
      </c>
      <c r="HZ173"/>
    </row>
    <row r="174" ht="30" customHeight="1" spans="1:234">
      <c r="A174"/>
      <c r="B174" s="34">
        <f>10000000+INDEX(编号表!$B:$B,MATCH(D174,编号表!$A:$A,0))*10000+J174</f>
        <v>10170008</v>
      </c>
      <c r="C174" s="20" t="s">
        <v>432</v>
      </c>
      <c r="D174" s="20" t="s">
        <v>432</v>
      </c>
      <c r="E174" s="20" t="s">
        <v>350</v>
      </c>
      <c r="F174" s="39" t="s">
        <v>392</v>
      </c>
      <c r="G174" s="20" t="s">
        <v>393</v>
      </c>
      <c r="H174" s="20" t="b">
        <v>0</v>
      </c>
      <c r="I174" s="20" t="b">
        <v>0</v>
      </c>
      <c r="J174" s="20">
        <v>8</v>
      </c>
      <c r="K174" s="20" t="str">
        <f t="shared" si="8"/>
        <v>101700</v>
      </c>
      <c r="L174" s="20" t="s">
        <v>353</v>
      </c>
      <c r="M174" s="20">
        <v>10170007</v>
      </c>
      <c r="N174" s="20">
        <v>10170009</v>
      </c>
      <c r="O174" s="20" t="s">
        <v>433</v>
      </c>
      <c r="P174" s="20">
        <v>10202016</v>
      </c>
      <c r="Q174" s="20">
        <v>0</v>
      </c>
      <c r="R174" s="20">
        <v>3</v>
      </c>
      <c r="S174" s="20">
        <v>35</v>
      </c>
      <c r="T174" s="20">
        <v>10203182</v>
      </c>
      <c r="U174" s="20">
        <v>100</v>
      </c>
      <c r="V174" s="20" t="s">
        <v>370</v>
      </c>
      <c r="W174" s="20">
        <v>650</v>
      </c>
      <c r="X174" s="20">
        <v>650</v>
      </c>
      <c r="Y174" s="20" t="s">
        <v>419</v>
      </c>
      <c r="Z174" s="20" t="s">
        <v>420</v>
      </c>
      <c r="AA174" s="20" t="s">
        <v>429</v>
      </c>
      <c r="AB174" s="20">
        <v>1</v>
      </c>
      <c r="AC174" s="20">
        <v>0</v>
      </c>
      <c r="AD174" s="20" t="b">
        <v>1</v>
      </c>
      <c r="AE174" s="20" t="s">
        <v>430</v>
      </c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 t="s">
        <v>374</v>
      </c>
      <c r="BA174" s="20">
        <v>11800</v>
      </c>
      <c r="BB174" s="20" t="s">
        <v>434</v>
      </c>
      <c r="BC174" s="20" t="s">
        <v>429</v>
      </c>
      <c r="BD174" s="20">
        <v>10000</v>
      </c>
      <c r="BE174" s="20">
        <v>0</v>
      </c>
      <c r="BF174" s="20" t="s">
        <v>361</v>
      </c>
      <c r="BG174" s="20">
        <v>0</v>
      </c>
      <c r="BH174" s="20"/>
      <c r="BI174" s="20"/>
      <c r="BJ174" s="20"/>
      <c r="BK174" s="20"/>
      <c r="BL174" s="20"/>
      <c r="BM174" s="20"/>
      <c r="BN174" s="20">
        <v>20060008</v>
      </c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  <c r="CE174" s="20"/>
      <c r="CF174" s="20"/>
      <c r="CG174" s="20"/>
      <c r="CH174" s="20"/>
      <c r="CI174" s="20"/>
      <c r="CJ174" s="20"/>
      <c r="CK174" s="20"/>
      <c r="CL174" s="20"/>
      <c r="CM174" s="20"/>
      <c r="CN174" s="20"/>
      <c r="CO174" s="20"/>
      <c r="CP174" s="20"/>
      <c r="CQ174" s="20"/>
      <c r="CR174" s="20"/>
      <c r="CS174" s="20"/>
      <c r="CT174" s="20"/>
      <c r="CU174" s="20"/>
      <c r="CV174" s="20"/>
      <c r="CW174" s="20"/>
      <c r="CX174" s="20"/>
      <c r="DA174" s="20"/>
      <c r="DB174" s="20"/>
      <c r="DC174" s="20"/>
      <c r="DD174" s="20"/>
      <c r="DE174" s="20"/>
      <c r="DF174" s="20"/>
      <c r="DG174" s="20"/>
      <c r="DH174" s="20"/>
      <c r="DI174" s="20"/>
      <c r="DJ174" s="20"/>
      <c r="DK174" s="20"/>
      <c r="DL174" s="20"/>
      <c r="DM174" s="20"/>
      <c r="DN174" s="20"/>
      <c r="DO174" s="20"/>
      <c r="DP174" s="20"/>
      <c r="DQ174" s="20"/>
      <c r="DR174" s="20"/>
      <c r="DS174" s="20"/>
      <c r="DT174" s="20"/>
      <c r="DU174" s="20"/>
      <c r="DV174" s="20"/>
      <c r="DW174" s="20"/>
      <c r="DX174" s="20"/>
      <c r="DY174" s="20"/>
      <c r="DZ174" s="20"/>
      <c r="EA174" s="20"/>
      <c r="EB174" s="20"/>
      <c r="EC174" s="20"/>
      <c r="ED174" s="20"/>
      <c r="EE174" s="20"/>
      <c r="EF174" s="20"/>
      <c r="EG174" s="20"/>
      <c r="EH174" s="20"/>
      <c r="EI174" s="20"/>
      <c r="EJ174" s="20"/>
      <c r="EK174" s="20"/>
      <c r="EL174" s="20"/>
      <c r="EM174" s="20"/>
      <c r="EN174" s="20"/>
      <c r="EO174" s="20"/>
      <c r="EP174" s="20"/>
      <c r="EQ174" s="20"/>
      <c r="ER174" s="20"/>
      <c r="ES174" s="20"/>
      <c r="ET174" s="20"/>
      <c r="EU174" s="20"/>
      <c r="EV174" s="20"/>
      <c r="EW174" s="20"/>
      <c r="EZ174" s="20"/>
      <c r="FA174" s="20"/>
      <c r="FB174" s="20"/>
      <c r="FC174" s="20"/>
      <c r="FD174" s="20"/>
      <c r="FE174" s="20"/>
      <c r="FF174" s="20"/>
      <c r="FG174" s="20"/>
      <c r="FH174" s="20"/>
      <c r="FI174" s="20"/>
      <c r="FJ174" s="20"/>
      <c r="FK174" s="20"/>
      <c r="FL174" s="20"/>
      <c r="FM174" s="20"/>
      <c r="FN174" s="20"/>
      <c r="FO174" s="20"/>
      <c r="FP174" s="20"/>
      <c r="FQ174" s="20"/>
      <c r="FR174" s="20"/>
      <c r="FS174" s="20"/>
      <c r="FT174" s="20"/>
      <c r="FU174" s="20"/>
      <c r="FV174" s="20"/>
      <c r="FW174" s="20"/>
      <c r="FX174" s="20"/>
      <c r="FY174" s="20"/>
      <c r="FZ174" s="20"/>
      <c r="GA174" s="20"/>
      <c r="GB174" s="20"/>
      <c r="GC174" s="20"/>
      <c r="GD174" s="20"/>
      <c r="GE174" s="20"/>
      <c r="GF174" s="20"/>
      <c r="GG174" s="20"/>
      <c r="GH174" s="20"/>
      <c r="GI174" s="20"/>
      <c r="GJ174" s="20"/>
      <c r="GK174" s="20"/>
      <c r="GL174" s="20"/>
      <c r="GM174" s="20"/>
      <c r="GN174" s="20"/>
      <c r="GO174" s="20"/>
      <c r="GP174" s="20"/>
      <c r="GQ174" s="20"/>
      <c r="GR174" s="20"/>
      <c r="GS174" s="20"/>
      <c r="GT174" s="20"/>
      <c r="GU174" s="20"/>
      <c r="GV174" s="20"/>
      <c r="GY174" s="20">
        <v>200</v>
      </c>
      <c r="GZ174" s="20">
        <v>400</v>
      </c>
      <c r="HA174" s="20" t="s">
        <v>390</v>
      </c>
      <c r="HB174" s="20">
        <v>0</v>
      </c>
      <c r="HC174" s="20">
        <v>30044</v>
      </c>
      <c r="HD174" s="20" t="s">
        <v>373</v>
      </c>
      <c r="HE174" s="20" t="b">
        <v>1</v>
      </c>
      <c r="HF174" s="20">
        <v>6000</v>
      </c>
      <c r="HG174" s="20" t="b">
        <v>0</v>
      </c>
      <c r="HH174" s="20">
        <v>0</v>
      </c>
      <c r="HI174" s="20">
        <v>0</v>
      </c>
      <c r="HJ174" s="20">
        <v>0</v>
      </c>
      <c r="HK174" s="20">
        <v>0</v>
      </c>
      <c r="HL174" s="20" t="b">
        <v>0</v>
      </c>
      <c r="HM174" s="20">
        <v>0</v>
      </c>
      <c r="HN174" s="20">
        <v>10001</v>
      </c>
      <c r="HO174" s="20" t="s">
        <v>374</v>
      </c>
      <c r="HP174" s="20" t="s">
        <v>363</v>
      </c>
      <c r="HQ174" s="20">
        <v>0</v>
      </c>
      <c r="HR174" s="20">
        <v>0</v>
      </c>
      <c r="HS174" s="20">
        <v>0</v>
      </c>
      <c r="HT174" s="20">
        <v>0</v>
      </c>
      <c r="HU174" s="20" t="b">
        <v>0</v>
      </c>
      <c r="HZ174"/>
    </row>
    <row r="175" ht="30" customHeight="1" spans="1:234">
      <c r="A175"/>
      <c r="B175" s="34">
        <f>10000000+INDEX(编号表!$B:$B,MATCH(D175,编号表!$A:$A,0))*10000+J175</f>
        <v>10170009</v>
      </c>
      <c r="C175" s="20" t="s">
        <v>432</v>
      </c>
      <c r="D175" s="20" t="s">
        <v>432</v>
      </c>
      <c r="E175" s="20" t="s">
        <v>350</v>
      </c>
      <c r="F175" s="39" t="s">
        <v>392</v>
      </c>
      <c r="G175" s="20" t="s">
        <v>393</v>
      </c>
      <c r="H175" s="20" t="b">
        <v>0</v>
      </c>
      <c r="I175" s="20" t="b">
        <v>0</v>
      </c>
      <c r="J175" s="20">
        <v>9</v>
      </c>
      <c r="K175" s="20" t="str">
        <f t="shared" si="8"/>
        <v>101700</v>
      </c>
      <c r="L175" s="20" t="s">
        <v>353</v>
      </c>
      <c r="M175" s="20">
        <v>10170008</v>
      </c>
      <c r="N175" s="20">
        <v>10170010</v>
      </c>
      <c r="O175" s="20" t="s">
        <v>433</v>
      </c>
      <c r="P175" s="20">
        <v>10202016</v>
      </c>
      <c r="Q175" s="20">
        <v>0</v>
      </c>
      <c r="R175" s="20">
        <v>3</v>
      </c>
      <c r="S175" s="20">
        <v>40</v>
      </c>
      <c r="T175" s="20">
        <v>10204183</v>
      </c>
      <c r="U175" s="20">
        <v>100</v>
      </c>
      <c r="V175" s="20" t="s">
        <v>370</v>
      </c>
      <c r="W175" s="20">
        <v>650</v>
      </c>
      <c r="X175" s="20">
        <v>650</v>
      </c>
      <c r="Y175" s="20" t="s">
        <v>419</v>
      </c>
      <c r="Z175" s="20" t="s">
        <v>420</v>
      </c>
      <c r="AA175" s="20" t="s">
        <v>429</v>
      </c>
      <c r="AB175" s="20">
        <v>1</v>
      </c>
      <c r="AC175" s="20">
        <v>0</v>
      </c>
      <c r="AD175" s="20" t="b">
        <v>1</v>
      </c>
      <c r="AE175" s="20" t="s">
        <v>430</v>
      </c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 t="s">
        <v>374</v>
      </c>
      <c r="BA175" s="20">
        <v>11900</v>
      </c>
      <c r="BB175" s="20" t="s">
        <v>434</v>
      </c>
      <c r="BC175" s="20" t="s">
        <v>429</v>
      </c>
      <c r="BD175" s="20">
        <v>10000</v>
      </c>
      <c r="BE175" s="20">
        <v>0</v>
      </c>
      <c r="BF175" s="20" t="s">
        <v>361</v>
      </c>
      <c r="BG175" s="20">
        <v>0</v>
      </c>
      <c r="BH175" s="20"/>
      <c r="BI175" s="20"/>
      <c r="BJ175" s="20"/>
      <c r="BK175" s="20"/>
      <c r="BL175" s="20"/>
      <c r="BM175" s="20"/>
      <c r="BN175" s="20">
        <v>20060009</v>
      </c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  <c r="CF175" s="20"/>
      <c r="CG175" s="20"/>
      <c r="CH175" s="20"/>
      <c r="CI175" s="20"/>
      <c r="CJ175" s="20"/>
      <c r="CK175" s="20"/>
      <c r="CL175" s="20"/>
      <c r="CM175" s="20"/>
      <c r="CN175" s="20"/>
      <c r="CO175" s="20"/>
      <c r="CP175" s="20"/>
      <c r="CQ175" s="20"/>
      <c r="CR175" s="20"/>
      <c r="CS175" s="20"/>
      <c r="CT175" s="20"/>
      <c r="CU175" s="20"/>
      <c r="CV175" s="20"/>
      <c r="CW175" s="20"/>
      <c r="CX175" s="20"/>
      <c r="DA175" s="20"/>
      <c r="DB175" s="20"/>
      <c r="DC175" s="20"/>
      <c r="DD175" s="20"/>
      <c r="DE175" s="20"/>
      <c r="DF175" s="20"/>
      <c r="DG175" s="20"/>
      <c r="DH175" s="20"/>
      <c r="DI175" s="20"/>
      <c r="DJ175" s="20"/>
      <c r="DK175" s="20"/>
      <c r="DL175" s="20"/>
      <c r="DM175" s="20"/>
      <c r="DN175" s="20"/>
      <c r="DO175" s="20"/>
      <c r="DP175" s="20"/>
      <c r="DQ175" s="20"/>
      <c r="DR175" s="20"/>
      <c r="DS175" s="20"/>
      <c r="DT175" s="20"/>
      <c r="DU175" s="20"/>
      <c r="DV175" s="20"/>
      <c r="DW175" s="20"/>
      <c r="DX175" s="20"/>
      <c r="DY175" s="20"/>
      <c r="DZ175" s="20"/>
      <c r="EA175" s="20"/>
      <c r="EB175" s="20"/>
      <c r="EC175" s="20"/>
      <c r="ED175" s="20"/>
      <c r="EE175" s="20"/>
      <c r="EF175" s="20"/>
      <c r="EG175" s="20"/>
      <c r="EH175" s="20"/>
      <c r="EI175" s="20"/>
      <c r="EJ175" s="20"/>
      <c r="EK175" s="20"/>
      <c r="EL175" s="20"/>
      <c r="EM175" s="20"/>
      <c r="EN175" s="20"/>
      <c r="EO175" s="20"/>
      <c r="EP175" s="20"/>
      <c r="EQ175" s="20"/>
      <c r="ER175" s="20"/>
      <c r="ES175" s="20"/>
      <c r="ET175" s="20"/>
      <c r="EU175" s="20"/>
      <c r="EV175" s="20"/>
      <c r="EW175" s="20"/>
      <c r="EZ175" s="20"/>
      <c r="FA175" s="20"/>
      <c r="FB175" s="20"/>
      <c r="FC175" s="20"/>
      <c r="FD175" s="20"/>
      <c r="FE175" s="20"/>
      <c r="FF175" s="20"/>
      <c r="FG175" s="20"/>
      <c r="FH175" s="20"/>
      <c r="FI175" s="20"/>
      <c r="FJ175" s="20"/>
      <c r="FK175" s="20"/>
      <c r="FL175" s="20"/>
      <c r="FM175" s="20"/>
      <c r="FN175" s="20"/>
      <c r="FO175" s="20"/>
      <c r="FP175" s="20"/>
      <c r="FQ175" s="20"/>
      <c r="FR175" s="20"/>
      <c r="FS175" s="20"/>
      <c r="FT175" s="20"/>
      <c r="FU175" s="20"/>
      <c r="FV175" s="20"/>
      <c r="FW175" s="20"/>
      <c r="FX175" s="20"/>
      <c r="FY175" s="20"/>
      <c r="FZ175" s="20"/>
      <c r="GA175" s="20"/>
      <c r="GB175" s="20"/>
      <c r="GC175" s="20"/>
      <c r="GD175" s="20"/>
      <c r="GE175" s="20"/>
      <c r="GF175" s="20"/>
      <c r="GG175" s="20"/>
      <c r="GH175" s="20"/>
      <c r="GI175" s="20"/>
      <c r="GJ175" s="20"/>
      <c r="GK175" s="20"/>
      <c r="GL175" s="20"/>
      <c r="GM175" s="20"/>
      <c r="GN175" s="20"/>
      <c r="GO175" s="20"/>
      <c r="GP175" s="20"/>
      <c r="GQ175" s="20"/>
      <c r="GR175" s="20"/>
      <c r="GS175" s="20"/>
      <c r="GT175" s="20"/>
      <c r="GU175" s="20"/>
      <c r="GV175" s="20"/>
      <c r="GY175" s="20">
        <v>200</v>
      </c>
      <c r="GZ175" s="20">
        <v>400</v>
      </c>
      <c r="HA175" s="20" t="s">
        <v>390</v>
      </c>
      <c r="HB175" s="20">
        <v>0</v>
      </c>
      <c r="HC175" s="20">
        <v>30044</v>
      </c>
      <c r="HD175" s="20" t="s">
        <v>373</v>
      </c>
      <c r="HE175" s="20" t="b">
        <v>1</v>
      </c>
      <c r="HF175" s="20">
        <v>6000</v>
      </c>
      <c r="HG175" s="20" t="b">
        <v>0</v>
      </c>
      <c r="HH175" s="20">
        <v>0</v>
      </c>
      <c r="HI175" s="20">
        <v>0</v>
      </c>
      <c r="HJ175" s="20">
        <v>0</v>
      </c>
      <c r="HK175" s="20">
        <v>0</v>
      </c>
      <c r="HL175" s="20" t="b">
        <v>0</v>
      </c>
      <c r="HM175" s="20">
        <v>0</v>
      </c>
      <c r="HN175" s="20">
        <v>10001</v>
      </c>
      <c r="HO175" s="20" t="s">
        <v>374</v>
      </c>
      <c r="HP175" s="20" t="s">
        <v>363</v>
      </c>
      <c r="HQ175" s="20">
        <v>0</v>
      </c>
      <c r="HR175" s="20">
        <v>0</v>
      </c>
      <c r="HS175" s="20">
        <v>0</v>
      </c>
      <c r="HT175" s="20">
        <v>0</v>
      </c>
      <c r="HU175" s="20" t="b">
        <v>0</v>
      </c>
      <c r="HZ175"/>
    </row>
    <row r="176" ht="30" customHeight="1" spans="1:234">
      <c r="A176"/>
      <c r="B176" s="34">
        <f>10000000+INDEX(编号表!$B:$B,MATCH(D176,编号表!$A:$A,0))*10000+J176</f>
        <v>10170010</v>
      </c>
      <c r="C176" s="20" t="s">
        <v>432</v>
      </c>
      <c r="D176" s="20" t="s">
        <v>432</v>
      </c>
      <c r="E176" s="20" t="s">
        <v>350</v>
      </c>
      <c r="F176" s="39" t="s">
        <v>395</v>
      </c>
      <c r="G176" s="20" t="s">
        <v>393</v>
      </c>
      <c r="H176" s="20" t="b">
        <v>0</v>
      </c>
      <c r="I176" s="20" t="b">
        <v>0</v>
      </c>
      <c r="J176" s="20">
        <v>10</v>
      </c>
      <c r="K176" s="20" t="str">
        <f t="shared" si="8"/>
        <v>101700</v>
      </c>
      <c r="L176" s="20" t="s">
        <v>353</v>
      </c>
      <c r="M176" s="20">
        <v>10170009</v>
      </c>
      <c r="N176" s="20">
        <v>0</v>
      </c>
      <c r="O176" s="20" t="s">
        <v>433</v>
      </c>
      <c r="P176" s="20">
        <v>10202016</v>
      </c>
      <c r="Q176" s="20">
        <v>0</v>
      </c>
      <c r="R176" s="20">
        <v>3</v>
      </c>
      <c r="S176" s="20">
        <v>40</v>
      </c>
      <c r="T176" s="20">
        <v>0</v>
      </c>
      <c r="U176" s="20">
        <v>0</v>
      </c>
      <c r="V176" s="20" t="s">
        <v>370</v>
      </c>
      <c r="W176" s="20">
        <v>650</v>
      </c>
      <c r="X176" s="20">
        <v>650</v>
      </c>
      <c r="Y176" s="20" t="s">
        <v>419</v>
      </c>
      <c r="Z176" s="20" t="s">
        <v>420</v>
      </c>
      <c r="AA176" s="20" t="s">
        <v>429</v>
      </c>
      <c r="AB176" s="20">
        <v>1</v>
      </c>
      <c r="AC176" s="20">
        <v>0</v>
      </c>
      <c r="AD176" s="20" t="b">
        <v>1</v>
      </c>
      <c r="AE176" s="20" t="s">
        <v>430</v>
      </c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 t="s">
        <v>374</v>
      </c>
      <c r="BA176" s="20">
        <v>12000</v>
      </c>
      <c r="BB176" s="20" t="s">
        <v>434</v>
      </c>
      <c r="BC176" s="20" t="s">
        <v>429</v>
      </c>
      <c r="BD176" s="20">
        <v>10000</v>
      </c>
      <c r="BE176" s="20">
        <v>0</v>
      </c>
      <c r="BF176" s="20" t="s">
        <v>361</v>
      </c>
      <c r="BG176" s="20">
        <v>0</v>
      </c>
      <c r="BH176" s="20"/>
      <c r="BI176" s="20"/>
      <c r="BJ176" s="20"/>
      <c r="BK176" s="20"/>
      <c r="BL176" s="20"/>
      <c r="BM176" s="20"/>
      <c r="BN176" s="20">
        <v>20060010</v>
      </c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  <c r="CF176" s="20"/>
      <c r="CG176" s="20"/>
      <c r="CH176" s="20"/>
      <c r="CI176" s="20"/>
      <c r="CJ176" s="20"/>
      <c r="CK176" s="20"/>
      <c r="CL176" s="20"/>
      <c r="CM176" s="20"/>
      <c r="CN176" s="20"/>
      <c r="CO176" s="20"/>
      <c r="CP176" s="20"/>
      <c r="CQ176" s="20"/>
      <c r="CR176" s="20"/>
      <c r="CS176" s="20"/>
      <c r="CT176" s="20"/>
      <c r="CU176" s="20"/>
      <c r="CV176" s="20"/>
      <c r="CW176" s="20"/>
      <c r="CX176" s="20"/>
      <c r="DA176" s="20"/>
      <c r="DB176" s="20"/>
      <c r="DC176" s="20"/>
      <c r="DD176" s="20"/>
      <c r="DE176" s="20"/>
      <c r="DF176" s="20"/>
      <c r="DG176" s="20"/>
      <c r="DH176" s="20"/>
      <c r="DI176" s="20"/>
      <c r="DJ176" s="20"/>
      <c r="DK176" s="20"/>
      <c r="DL176" s="20"/>
      <c r="DM176" s="20"/>
      <c r="DN176" s="20"/>
      <c r="DO176" s="20"/>
      <c r="DP176" s="20"/>
      <c r="DQ176" s="20"/>
      <c r="DR176" s="20"/>
      <c r="DS176" s="20"/>
      <c r="DT176" s="20"/>
      <c r="DU176" s="20"/>
      <c r="DV176" s="20"/>
      <c r="DW176" s="20"/>
      <c r="DX176" s="20"/>
      <c r="DY176" s="20"/>
      <c r="DZ176" s="20"/>
      <c r="EA176" s="20"/>
      <c r="EB176" s="20"/>
      <c r="EC176" s="20"/>
      <c r="ED176" s="20"/>
      <c r="EE176" s="20"/>
      <c r="EF176" s="20"/>
      <c r="EG176" s="20"/>
      <c r="EH176" s="20"/>
      <c r="EI176" s="20"/>
      <c r="EJ176" s="20"/>
      <c r="EK176" s="20"/>
      <c r="EL176" s="20"/>
      <c r="EM176" s="20"/>
      <c r="EN176" s="20"/>
      <c r="EO176" s="20"/>
      <c r="EP176" s="20"/>
      <c r="EQ176" s="20"/>
      <c r="ER176" s="20"/>
      <c r="ES176" s="20"/>
      <c r="ET176" s="20"/>
      <c r="EU176" s="20"/>
      <c r="EV176" s="20"/>
      <c r="EW176" s="20"/>
      <c r="EZ176" s="20"/>
      <c r="FA176" s="20"/>
      <c r="FB176" s="20"/>
      <c r="FC176" s="20"/>
      <c r="FD176" s="20"/>
      <c r="FE176" s="20"/>
      <c r="FF176" s="20"/>
      <c r="FG176" s="20"/>
      <c r="FH176" s="20"/>
      <c r="FI176" s="20"/>
      <c r="FJ176" s="20"/>
      <c r="FK176" s="20"/>
      <c r="FL176" s="20"/>
      <c r="FM176" s="20"/>
      <c r="FN176" s="20"/>
      <c r="FO176" s="20"/>
      <c r="FP176" s="20"/>
      <c r="FQ176" s="20"/>
      <c r="FR176" s="20"/>
      <c r="FS176" s="20"/>
      <c r="FT176" s="20"/>
      <c r="FU176" s="20"/>
      <c r="FV176" s="20"/>
      <c r="FW176" s="20"/>
      <c r="FX176" s="20"/>
      <c r="FY176" s="20"/>
      <c r="FZ176" s="20"/>
      <c r="GA176" s="20"/>
      <c r="GB176" s="20"/>
      <c r="GC176" s="20"/>
      <c r="GD176" s="20"/>
      <c r="GE176" s="20"/>
      <c r="GF176" s="20"/>
      <c r="GG176" s="20"/>
      <c r="GH176" s="20"/>
      <c r="GI176" s="20"/>
      <c r="GJ176" s="20"/>
      <c r="GK176" s="20"/>
      <c r="GL176" s="20"/>
      <c r="GM176" s="20"/>
      <c r="GN176" s="20"/>
      <c r="GO176" s="20"/>
      <c r="GP176" s="20"/>
      <c r="GQ176" s="20"/>
      <c r="GR176" s="20"/>
      <c r="GS176" s="20"/>
      <c r="GT176" s="20"/>
      <c r="GU176" s="20"/>
      <c r="GV176" s="20"/>
      <c r="GY176" s="20">
        <v>200</v>
      </c>
      <c r="GZ176" s="20">
        <v>400</v>
      </c>
      <c r="HA176" s="20" t="s">
        <v>390</v>
      </c>
      <c r="HB176" s="20">
        <v>0</v>
      </c>
      <c r="HC176" s="20">
        <v>30044</v>
      </c>
      <c r="HD176" s="20" t="s">
        <v>373</v>
      </c>
      <c r="HE176" s="20" t="b">
        <v>1</v>
      </c>
      <c r="HF176" s="20">
        <v>6000</v>
      </c>
      <c r="HG176" s="20" t="b">
        <v>0</v>
      </c>
      <c r="HH176" s="20">
        <v>0</v>
      </c>
      <c r="HI176" s="20">
        <v>0</v>
      </c>
      <c r="HJ176" s="20">
        <v>0</v>
      </c>
      <c r="HK176" s="20">
        <v>0</v>
      </c>
      <c r="HL176" s="20" t="b">
        <v>0</v>
      </c>
      <c r="HM176" s="20">
        <v>0</v>
      </c>
      <c r="HN176" s="20">
        <v>10001</v>
      </c>
      <c r="HO176" s="20" t="s">
        <v>374</v>
      </c>
      <c r="HP176" s="20" t="s">
        <v>363</v>
      </c>
      <c r="HQ176" s="20">
        <v>0</v>
      </c>
      <c r="HR176" s="20">
        <v>0</v>
      </c>
      <c r="HS176" s="20">
        <v>0</v>
      </c>
      <c r="HT176" s="20">
        <v>0</v>
      </c>
      <c r="HU176" s="20" t="b">
        <v>0</v>
      </c>
      <c r="HZ176"/>
    </row>
    <row r="177" ht="30" customHeight="1" spans="1:234">
      <c r="A177"/>
      <c r="B177" s="34">
        <f>10000000+INDEX(编号表!$B:$B,MATCH(D177,编号表!$A:$A,0))*10000+J177</f>
        <v>10180001</v>
      </c>
      <c r="C177" s="20" t="s">
        <v>435</v>
      </c>
      <c r="D177" s="20" t="s">
        <v>435</v>
      </c>
      <c r="E177" s="20" t="s">
        <v>350</v>
      </c>
      <c r="F177" s="39" t="s">
        <v>436</v>
      </c>
      <c r="G177" s="20" t="s">
        <v>412</v>
      </c>
      <c r="H177" s="20" t="b">
        <v>0</v>
      </c>
      <c r="I177" s="20" t="b">
        <v>0</v>
      </c>
      <c r="J177" s="20">
        <v>1</v>
      </c>
      <c r="K177" s="20" t="str">
        <f t="shared" si="8"/>
        <v>101800</v>
      </c>
      <c r="L177" s="20" t="s">
        <v>353</v>
      </c>
      <c r="M177" s="20">
        <v>0</v>
      </c>
      <c r="N177" s="20">
        <v>10180002</v>
      </c>
      <c r="O177" s="20" t="s">
        <v>437</v>
      </c>
      <c r="P177" s="20">
        <v>10202017</v>
      </c>
      <c r="Q177" s="20">
        <v>0</v>
      </c>
      <c r="R177" s="20">
        <v>0</v>
      </c>
      <c r="S177" s="20">
        <v>1</v>
      </c>
      <c r="T177" s="20">
        <v>10201185</v>
      </c>
      <c r="U177" s="20">
        <v>100</v>
      </c>
      <c r="V177" s="20" t="s">
        <v>370</v>
      </c>
      <c r="W177" s="20">
        <v>650</v>
      </c>
      <c r="X177" s="20">
        <v>650</v>
      </c>
      <c r="Y177" s="20" t="s">
        <v>419</v>
      </c>
      <c r="Z177" s="20" t="s">
        <v>420</v>
      </c>
      <c r="AA177" s="20" t="s">
        <v>357</v>
      </c>
      <c r="AB177" s="20">
        <v>0</v>
      </c>
      <c r="AC177" s="20">
        <v>1</v>
      </c>
      <c r="AD177" s="20" t="b">
        <v>0</v>
      </c>
      <c r="AE177" s="20" t="s">
        <v>358</v>
      </c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 t="s">
        <v>374</v>
      </c>
      <c r="BA177" s="20">
        <v>10000</v>
      </c>
      <c r="BB177" s="20" t="s">
        <v>378</v>
      </c>
      <c r="BC177" s="20" t="s">
        <v>357</v>
      </c>
      <c r="BD177" s="20">
        <v>10000</v>
      </c>
      <c r="BE177" s="20">
        <v>0</v>
      </c>
      <c r="BF177" s="20" t="s">
        <v>361</v>
      </c>
      <c r="BG177" s="20">
        <v>0</v>
      </c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  <c r="CF177" s="20"/>
      <c r="CG177" s="20">
        <v>30045</v>
      </c>
      <c r="CH177" s="20" t="s">
        <v>373</v>
      </c>
      <c r="CI177" s="20">
        <v>900</v>
      </c>
      <c r="CJ177" s="20">
        <v>80</v>
      </c>
      <c r="CK177" s="20" t="s">
        <v>380</v>
      </c>
      <c r="CL177" s="20">
        <v>1</v>
      </c>
      <c r="CM177" s="20">
        <v>0</v>
      </c>
      <c r="CN177" s="20">
        <v>1</v>
      </c>
      <c r="CO177" s="20">
        <v>700</v>
      </c>
      <c r="CP177" s="20">
        <v>80</v>
      </c>
      <c r="CQ177" s="20">
        <v>0</v>
      </c>
      <c r="CR177" s="20">
        <v>0</v>
      </c>
      <c r="CS177" s="20">
        <v>10180100</v>
      </c>
      <c r="CT177" s="20">
        <v>0</v>
      </c>
      <c r="CU177" s="20">
        <v>0</v>
      </c>
      <c r="CV177" s="20">
        <v>0</v>
      </c>
      <c r="CW177" s="20" t="s">
        <v>358</v>
      </c>
      <c r="CX177" s="20"/>
      <c r="DA177" s="20"/>
      <c r="DB177" s="20"/>
      <c r="DC177" s="20"/>
      <c r="DD177" s="20"/>
      <c r="DE177" s="20"/>
      <c r="DF177" s="20"/>
      <c r="DG177" s="20"/>
      <c r="DH177" s="20"/>
      <c r="DI177" s="20"/>
      <c r="DJ177" s="20"/>
      <c r="DK177" s="20"/>
      <c r="DL177" s="20"/>
      <c r="DM177" s="20"/>
      <c r="DN177" s="20"/>
      <c r="DO177" s="20"/>
      <c r="DP177" s="20"/>
      <c r="DQ177" s="20"/>
      <c r="DR177" s="20"/>
      <c r="DS177" s="20"/>
      <c r="DT177" s="20"/>
      <c r="DU177" s="20"/>
      <c r="DV177" s="20"/>
      <c r="DW177" s="20"/>
      <c r="DX177" s="20"/>
      <c r="DY177" s="20"/>
      <c r="DZ177" s="20"/>
      <c r="EA177" s="20"/>
      <c r="EB177" s="20"/>
      <c r="EC177" s="20"/>
      <c r="ED177" s="20"/>
      <c r="EE177" s="20"/>
      <c r="EF177" s="20"/>
      <c r="EG177" s="20"/>
      <c r="EH177" s="20"/>
      <c r="EI177" s="20"/>
      <c r="EJ177" s="20"/>
      <c r="EK177" s="20"/>
      <c r="EL177" s="20"/>
      <c r="EM177" s="20"/>
      <c r="EN177" s="20"/>
      <c r="EO177" s="20"/>
      <c r="EP177" s="20"/>
      <c r="EQ177" s="20"/>
      <c r="ER177" s="20"/>
      <c r="ES177" s="20"/>
      <c r="ET177" s="20"/>
      <c r="EU177" s="20"/>
      <c r="EV177" s="20"/>
      <c r="EW177" s="20"/>
      <c r="EX177"/>
      <c r="EY177"/>
      <c r="EZ177" s="20"/>
      <c r="FA177" s="20"/>
      <c r="FB177" s="20"/>
      <c r="FC177" s="20"/>
      <c r="FD177" s="20"/>
      <c r="FE177" s="20"/>
      <c r="FF177" s="20"/>
      <c r="FG177" s="20"/>
      <c r="FH177" s="20"/>
      <c r="FI177" s="20"/>
      <c r="FJ177" s="20"/>
      <c r="FK177" s="20"/>
      <c r="FL177" s="20"/>
      <c r="FM177" s="20"/>
      <c r="FN177" s="20"/>
      <c r="FO177" s="20"/>
      <c r="FP177" s="20"/>
      <c r="FQ177" s="20"/>
      <c r="FR177" s="20"/>
      <c r="FS177" s="20"/>
      <c r="FT177" s="20"/>
      <c r="FU177" s="20"/>
      <c r="FV177" s="20"/>
      <c r="FW177" s="20"/>
      <c r="FX177" s="20"/>
      <c r="FY177" s="20"/>
      <c r="FZ177" s="20"/>
      <c r="GA177" s="20"/>
      <c r="GB177" s="20"/>
      <c r="GC177" s="20"/>
      <c r="GD177" s="20"/>
      <c r="GE177" s="20"/>
      <c r="GF177" s="20"/>
      <c r="GG177" s="20"/>
      <c r="GH177" s="20"/>
      <c r="GI177" s="20"/>
      <c r="GJ177" s="20"/>
      <c r="GK177" s="20"/>
      <c r="GL177" s="20"/>
      <c r="GM177" s="20"/>
      <c r="GN177" s="20"/>
      <c r="GO177" s="20"/>
      <c r="GP177" s="20"/>
      <c r="GQ177" s="20"/>
      <c r="GR177" s="20"/>
      <c r="GS177" s="20"/>
      <c r="GT177" s="20"/>
      <c r="GU177" s="20"/>
      <c r="GV177" s="20"/>
      <c r="GW177"/>
      <c r="GX177"/>
      <c r="GY177" s="20">
        <v>200</v>
      </c>
      <c r="GZ177" s="20">
        <v>400</v>
      </c>
      <c r="HA177" s="20" t="s">
        <v>390</v>
      </c>
      <c r="HB177" s="20">
        <v>0</v>
      </c>
      <c r="HC177" s="20">
        <v>0</v>
      </c>
      <c r="HD177" s="20" t="s">
        <v>373</v>
      </c>
      <c r="HE177" s="20" t="b">
        <v>1</v>
      </c>
      <c r="HF177" s="20">
        <v>8000</v>
      </c>
      <c r="HG177" s="20" t="b">
        <v>0</v>
      </c>
      <c r="HH177" s="20">
        <v>0</v>
      </c>
      <c r="HI177" s="20">
        <v>0</v>
      </c>
      <c r="HJ177" s="20">
        <v>0</v>
      </c>
      <c r="HK177" s="20">
        <v>0</v>
      </c>
      <c r="HL177" s="20" t="b">
        <v>0</v>
      </c>
      <c r="HM177" s="20">
        <v>0</v>
      </c>
      <c r="HN177" s="20">
        <v>10001</v>
      </c>
      <c r="HO177" s="20" t="s">
        <v>374</v>
      </c>
      <c r="HP177" s="20" t="s">
        <v>363</v>
      </c>
      <c r="HQ177" s="20">
        <v>0</v>
      </c>
      <c r="HR177" s="20">
        <v>0</v>
      </c>
      <c r="HS177" s="20">
        <v>0</v>
      </c>
      <c r="HT177" s="20">
        <v>0</v>
      </c>
      <c r="HU177" s="20" t="b">
        <v>0</v>
      </c>
      <c r="HZ177"/>
    </row>
    <row r="178" ht="30" customHeight="1" spans="1:234">
      <c r="A178"/>
      <c r="B178" s="34">
        <f>10000000+INDEX(编号表!$B:$B,MATCH(D178,编号表!$A:$A,0))*10000+J178</f>
        <v>10180002</v>
      </c>
      <c r="C178" s="20" t="s">
        <v>435</v>
      </c>
      <c r="D178" s="20" t="s">
        <v>435</v>
      </c>
      <c r="E178" s="20" t="s">
        <v>350</v>
      </c>
      <c r="F178" s="39" t="s">
        <v>436</v>
      </c>
      <c r="G178" s="20" t="s">
        <v>412</v>
      </c>
      <c r="H178" s="20" t="b">
        <v>0</v>
      </c>
      <c r="I178" s="20" t="b">
        <v>0</v>
      </c>
      <c r="J178" s="20">
        <v>2</v>
      </c>
      <c r="K178" s="20" t="str">
        <f t="shared" si="8"/>
        <v>101800</v>
      </c>
      <c r="L178" s="20" t="s">
        <v>353</v>
      </c>
      <c r="M178" s="20">
        <v>10180001</v>
      </c>
      <c r="N178" s="20">
        <v>10180003</v>
      </c>
      <c r="O178" s="20" t="s">
        <v>437</v>
      </c>
      <c r="P178" s="20">
        <v>10202017</v>
      </c>
      <c r="Q178" s="20">
        <v>0</v>
      </c>
      <c r="R178" s="20">
        <v>1</v>
      </c>
      <c r="S178" s="20">
        <v>7</v>
      </c>
      <c r="T178" s="20">
        <v>10201186</v>
      </c>
      <c r="U178" s="20">
        <v>100</v>
      </c>
      <c r="V178" s="20" t="s">
        <v>370</v>
      </c>
      <c r="W178" s="20">
        <v>650</v>
      </c>
      <c r="X178" s="20">
        <v>650</v>
      </c>
      <c r="Y178" s="20" t="s">
        <v>419</v>
      </c>
      <c r="Z178" s="20" t="s">
        <v>420</v>
      </c>
      <c r="AA178" s="20" t="s">
        <v>357</v>
      </c>
      <c r="AB178" s="20">
        <v>0</v>
      </c>
      <c r="AC178" s="20">
        <v>1</v>
      </c>
      <c r="AD178" s="20" t="b">
        <v>0</v>
      </c>
      <c r="AE178" s="20" t="s">
        <v>358</v>
      </c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 t="s">
        <v>374</v>
      </c>
      <c r="BA178" s="20">
        <v>10400</v>
      </c>
      <c r="BB178" s="20" t="s">
        <v>378</v>
      </c>
      <c r="BC178" s="20" t="s">
        <v>357</v>
      </c>
      <c r="BD178" s="20">
        <v>10000</v>
      </c>
      <c r="BE178" s="20">
        <v>0</v>
      </c>
      <c r="BF178" s="20" t="s">
        <v>361</v>
      </c>
      <c r="BG178" s="20">
        <v>0</v>
      </c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  <c r="CF178" s="20"/>
      <c r="CG178" s="20">
        <v>30045</v>
      </c>
      <c r="CH178" s="20" t="s">
        <v>373</v>
      </c>
      <c r="CI178" s="20">
        <v>900</v>
      </c>
      <c r="CJ178" s="20">
        <v>80</v>
      </c>
      <c r="CK178" s="20" t="s">
        <v>380</v>
      </c>
      <c r="CL178" s="20">
        <v>1</v>
      </c>
      <c r="CM178" s="20">
        <v>0</v>
      </c>
      <c r="CN178" s="20">
        <v>1</v>
      </c>
      <c r="CO178" s="20">
        <v>700</v>
      </c>
      <c r="CP178" s="20">
        <v>80</v>
      </c>
      <c r="CQ178" s="20">
        <v>0</v>
      </c>
      <c r="CR178" s="20">
        <v>0</v>
      </c>
      <c r="CS178" s="20">
        <v>10180101</v>
      </c>
      <c r="CT178" s="20">
        <v>0</v>
      </c>
      <c r="CU178" s="20">
        <v>0</v>
      </c>
      <c r="CV178" s="20">
        <v>0</v>
      </c>
      <c r="CW178" s="20" t="s">
        <v>358</v>
      </c>
      <c r="CX178" s="20"/>
      <c r="DA178" s="20"/>
      <c r="DB178" s="20"/>
      <c r="DC178" s="20"/>
      <c r="DD178" s="20"/>
      <c r="DE178" s="20"/>
      <c r="DF178" s="20"/>
      <c r="DG178" s="20"/>
      <c r="DH178" s="20"/>
      <c r="DI178" s="20"/>
      <c r="DJ178" s="20"/>
      <c r="DK178" s="20"/>
      <c r="DL178" s="20"/>
      <c r="DM178" s="20"/>
      <c r="DN178" s="20"/>
      <c r="DO178" s="20"/>
      <c r="DP178" s="20"/>
      <c r="DQ178" s="20"/>
      <c r="DR178" s="20"/>
      <c r="DS178" s="20"/>
      <c r="DT178" s="20"/>
      <c r="DU178" s="20"/>
      <c r="DV178" s="20"/>
      <c r="DW178" s="20"/>
      <c r="DX178" s="20"/>
      <c r="DY178" s="20"/>
      <c r="DZ178" s="20"/>
      <c r="EA178" s="20"/>
      <c r="EB178" s="20"/>
      <c r="EC178" s="20"/>
      <c r="ED178" s="20"/>
      <c r="EE178" s="20"/>
      <c r="EF178" s="20"/>
      <c r="EG178" s="20"/>
      <c r="EH178" s="20"/>
      <c r="EI178" s="20"/>
      <c r="EJ178" s="20"/>
      <c r="EK178" s="20"/>
      <c r="EL178" s="20"/>
      <c r="EM178" s="20"/>
      <c r="EN178" s="20"/>
      <c r="EO178" s="20"/>
      <c r="EP178" s="20"/>
      <c r="EQ178" s="20"/>
      <c r="ER178" s="20"/>
      <c r="ES178" s="20"/>
      <c r="ET178" s="20"/>
      <c r="EU178" s="20"/>
      <c r="EV178" s="20"/>
      <c r="EW178" s="20"/>
      <c r="EX178"/>
      <c r="EY178"/>
      <c r="EZ178" s="20"/>
      <c r="FA178" s="20"/>
      <c r="FB178" s="20"/>
      <c r="FC178" s="20"/>
      <c r="FD178" s="20"/>
      <c r="FE178" s="20"/>
      <c r="FF178" s="20"/>
      <c r="FG178" s="20"/>
      <c r="FH178" s="20"/>
      <c r="FI178" s="20"/>
      <c r="FJ178" s="20"/>
      <c r="FK178" s="20"/>
      <c r="FL178" s="20"/>
      <c r="FM178" s="20"/>
      <c r="FN178" s="20"/>
      <c r="FO178" s="20"/>
      <c r="FP178" s="20"/>
      <c r="FQ178" s="20"/>
      <c r="FR178" s="20"/>
      <c r="FS178" s="20"/>
      <c r="FT178" s="20"/>
      <c r="FU178" s="20"/>
      <c r="FV178" s="20"/>
      <c r="FW178" s="20"/>
      <c r="FX178" s="20"/>
      <c r="FY178" s="20"/>
      <c r="FZ178" s="20"/>
      <c r="GA178" s="20"/>
      <c r="GB178" s="20"/>
      <c r="GC178" s="20"/>
      <c r="GD178" s="20"/>
      <c r="GE178" s="20"/>
      <c r="GF178" s="20"/>
      <c r="GG178" s="20"/>
      <c r="GH178" s="20"/>
      <c r="GI178" s="20"/>
      <c r="GJ178" s="20"/>
      <c r="GK178" s="20"/>
      <c r="GL178" s="20"/>
      <c r="GM178" s="20"/>
      <c r="GN178" s="20"/>
      <c r="GO178" s="20"/>
      <c r="GP178" s="20"/>
      <c r="GQ178" s="20"/>
      <c r="GR178" s="20"/>
      <c r="GS178" s="20"/>
      <c r="GT178" s="20"/>
      <c r="GU178" s="20"/>
      <c r="GV178" s="20"/>
      <c r="GW178"/>
      <c r="GX178"/>
      <c r="GY178" s="20">
        <v>200</v>
      </c>
      <c r="GZ178" s="20">
        <v>400</v>
      </c>
      <c r="HA178" s="20" t="s">
        <v>390</v>
      </c>
      <c r="HB178" s="20">
        <v>0</v>
      </c>
      <c r="HC178" s="20">
        <v>0</v>
      </c>
      <c r="HD178" s="20" t="s">
        <v>373</v>
      </c>
      <c r="HE178" s="20" t="b">
        <v>1</v>
      </c>
      <c r="HF178" s="20">
        <v>8000</v>
      </c>
      <c r="HG178" s="20" t="b">
        <v>0</v>
      </c>
      <c r="HH178" s="20">
        <v>0</v>
      </c>
      <c r="HI178" s="20">
        <v>0</v>
      </c>
      <c r="HJ178" s="20">
        <v>0</v>
      </c>
      <c r="HK178" s="20">
        <v>0</v>
      </c>
      <c r="HL178" s="20" t="b">
        <v>0</v>
      </c>
      <c r="HM178" s="20">
        <v>0</v>
      </c>
      <c r="HN178" s="20">
        <v>10001</v>
      </c>
      <c r="HO178" s="20" t="s">
        <v>374</v>
      </c>
      <c r="HP178" s="20" t="s">
        <v>363</v>
      </c>
      <c r="HQ178" s="20">
        <v>0</v>
      </c>
      <c r="HR178" s="20">
        <v>0</v>
      </c>
      <c r="HS178" s="20">
        <v>0</v>
      </c>
      <c r="HT178" s="20">
        <v>0</v>
      </c>
      <c r="HU178" s="20" t="b">
        <v>0</v>
      </c>
      <c r="HZ178"/>
    </row>
    <row r="179" ht="30" customHeight="1" spans="1:234">
      <c r="A179"/>
      <c r="B179" s="34">
        <f>10000000+INDEX(编号表!$B:$B,MATCH(D179,编号表!$A:$A,0))*10000+J179</f>
        <v>10180003</v>
      </c>
      <c r="C179" s="20" t="s">
        <v>435</v>
      </c>
      <c r="D179" s="20" t="s">
        <v>435</v>
      </c>
      <c r="E179" s="20" t="s">
        <v>350</v>
      </c>
      <c r="F179" s="39" t="s">
        <v>436</v>
      </c>
      <c r="G179" s="20" t="s">
        <v>412</v>
      </c>
      <c r="H179" s="20" t="b">
        <v>0</v>
      </c>
      <c r="I179" s="20" t="b">
        <v>0</v>
      </c>
      <c r="J179" s="20">
        <v>3</v>
      </c>
      <c r="K179" s="20" t="str">
        <f t="shared" si="8"/>
        <v>101800</v>
      </c>
      <c r="L179" s="20" t="s">
        <v>353</v>
      </c>
      <c r="M179" s="20">
        <v>10180002</v>
      </c>
      <c r="N179" s="20">
        <v>10180004</v>
      </c>
      <c r="O179" s="20" t="s">
        <v>437</v>
      </c>
      <c r="P179" s="20">
        <v>10202017</v>
      </c>
      <c r="Q179" s="20">
        <v>0</v>
      </c>
      <c r="R179" s="20">
        <v>2</v>
      </c>
      <c r="S179" s="20">
        <v>11</v>
      </c>
      <c r="T179" s="20">
        <v>10202187</v>
      </c>
      <c r="U179" s="20">
        <v>100</v>
      </c>
      <c r="V179" s="20" t="s">
        <v>370</v>
      </c>
      <c r="W179" s="20">
        <v>650</v>
      </c>
      <c r="X179" s="20">
        <v>650</v>
      </c>
      <c r="Y179" s="20" t="s">
        <v>419</v>
      </c>
      <c r="Z179" s="20" t="s">
        <v>420</v>
      </c>
      <c r="AA179" s="20" t="s">
        <v>357</v>
      </c>
      <c r="AB179" s="20">
        <v>0</v>
      </c>
      <c r="AC179" s="20">
        <v>1</v>
      </c>
      <c r="AD179" s="20" t="b">
        <v>0</v>
      </c>
      <c r="AE179" s="20" t="s">
        <v>358</v>
      </c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 t="s">
        <v>374</v>
      </c>
      <c r="BA179" s="20">
        <v>10800</v>
      </c>
      <c r="BB179" s="20" t="s">
        <v>378</v>
      </c>
      <c r="BC179" s="20" t="s">
        <v>357</v>
      </c>
      <c r="BD179" s="20">
        <v>10000</v>
      </c>
      <c r="BE179" s="20">
        <v>0</v>
      </c>
      <c r="BF179" s="20" t="s">
        <v>361</v>
      </c>
      <c r="BG179" s="20">
        <v>0</v>
      </c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  <c r="CF179" s="20"/>
      <c r="CG179" s="20">
        <v>30045</v>
      </c>
      <c r="CH179" s="20" t="s">
        <v>373</v>
      </c>
      <c r="CI179" s="20">
        <v>900</v>
      </c>
      <c r="CJ179" s="20">
        <v>80</v>
      </c>
      <c r="CK179" s="20" t="s">
        <v>380</v>
      </c>
      <c r="CL179" s="20">
        <v>1</v>
      </c>
      <c r="CM179" s="20">
        <v>0</v>
      </c>
      <c r="CN179" s="20">
        <v>1</v>
      </c>
      <c r="CO179" s="20">
        <v>700</v>
      </c>
      <c r="CP179" s="20">
        <v>80</v>
      </c>
      <c r="CQ179" s="20">
        <v>0</v>
      </c>
      <c r="CR179" s="20">
        <v>0</v>
      </c>
      <c r="CS179" s="20">
        <v>10180102</v>
      </c>
      <c r="CT179" s="20">
        <v>0</v>
      </c>
      <c r="CU179" s="20">
        <v>0</v>
      </c>
      <c r="CV179" s="20">
        <v>0</v>
      </c>
      <c r="CW179" s="20" t="s">
        <v>358</v>
      </c>
      <c r="CX179" s="20"/>
      <c r="DA179" s="20"/>
      <c r="DB179" s="20"/>
      <c r="DC179" s="20"/>
      <c r="DD179" s="20"/>
      <c r="DE179" s="20"/>
      <c r="DF179" s="20"/>
      <c r="DG179" s="20"/>
      <c r="DH179" s="20"/>
      <c r="DI179" s="20"/>
      <c r="DJ179" s="20"/>
      <c r="DK179" s="20"/>
      <c r="DL179" s="20"/>
      <c r="DM179" s="20"/>
      <c r="DN179" s="20"/>
      <c r="DO179" s="20"/>
      <c r="DP179" s="20"/>
      <c r="DQ179" s="20"/>
      <c r="DR179" s="20"/>
      <c r="DS179" s="20"/>
      <c r="DT179" s="20"/>
      <c r="DU179" s="20"/>
      <c r="DV179" s="20"/>
      <c r="DW179" s="20"/>
      <c r="DX179" s="20"/>
      <c r="DY179" s="20"/>
      <c r="DZ179" s="20"/>
      <c r="EA179" s="20"/>
      <c r="EB179" s="20"/>
      <c r="EC179" s="20"/>
      <c r="ED179" s="20"/>
      <c r="EE179" s="20"/>
      <c r="EF179" s="20"/>
      <c r="EG179" s="20"/>
      <c r="EH179" s="20"/>
      <c r="EI179" s="20"/>
      <c r="EJ179" s="20"/>
      <c r="EK179" s="20"/>
      <c r="EL179" s="20"/>
      <c r="EM179" s="20"/>
      <c r="EN179" s="20"/>
      <c r="EO179" s="20"/>
      <c r="EP179" s="20"/>
      <c r="EQ179" s="20"/>
      <c r="ER179" s="20"/>
      <c r="ES179" s="20"/>
      <c r="ET179" s="20"/>
      <c r="EU179" s="20"/>
      <c r="EV179" s="20"/>
      <c r="EW179" s="20"/>
      <c r="EX179"/>
      <c r="EY179"/>
      <c r="EZ179" s="20"/>
      <c r="FA179" s="20"/>
      <c r="FB179" s="20"/>
      <c r="FC179" s="20"/>
      <c r="FD179" s="20"/>
      <c r="FE179" s="20"/>
      <c r="FF179" s="20"/>
      <c r="FG179" s="20"/>
      <c r="FH179" s="20"/>
      <c r="FI179" s="20"/>
      <c r="FJ179" s="20"/>
      <c r="FK179" s="20"/>
      <c r="FL179" s="20"/>
      <c r="FM179" s="20"/>
      <c r="FN179" s="20"/>
      <c r="FO179" s="20"/>
      <c r="FP179" s="20"/>
      <c r="FQ179" s="20"/>
      <c r="FR179" s="20"/>
      <c r="FS179" s="20"/>
      <c r="FT179" s="20"/>
      <c r="FU179" s="20"/>
      <c r="FV179" s="20"/>
      <c r="FW179" s="20"/>
      <c r="FX179" s="20"/>
      <c r="FY179" s="20"/>
      <c r="FZ179" s="20"/>
      <c r="GA179" s="20"/>
      <c r="GB179" s="20"/>
      <c r="GC179" s="20"/>
      <c r="GD179" s="20"/>
      <c r="GE179" s="20"/>
      <c r="GF179" s="20"/>
      <c r="GG179" s="20"/>
      <c r="GH179" s="20"/>
      <c r="GI179" s="20"/>
      <c r="GJ179" s="20"/>
      <c r="GK179" s="20"/>
      <c r="GL179" s="20"/>
      <c r="GM179" s="20"/>
      <c r="GN179" s="20"/>
      <c r="GO179" s="20"/>
      <c r="GP179" s="20"/>
      <c r="GQ179" s="20"/>
      <c r="GR179" s="20"/>
      <c r="GS179" s="20"/>
      <c r="GT179" s="20"/>
      <c r="GU179" s="20"/>
      <c r="GV179" s="20"/>
      <c r="GW179"/>
      <c r="GX179"/>
      <c r="GY179" s="20">
        <v>200</v>
      </c>
      <c r="GZ179" s="20">
        <v>400</v>
      </c>
      <c r="HA179" s="20" t="s">
        <v>390</v>
      </c>
      <c r="HB179" s="20">
        <v>0</v>
      </c>
      <c r="HC179" s="20">
        <v>0</v>
      </c>
      <c r="HD179" s="20" t="s">
        <v>373</v>
      </c>
      <c r="HE179" s="20" t="b">
        <v>1</v>
      </c>
      <c r="HF179" s="20">
        <v>8000</v>
      </c>
      <c r="HG179" s="20" t="b">
        <v>0</v>
      </c>
      <c r="HH179" s="20">
        <v>0</v>
      </c>
      <c r="HI179" s="20">
        <v>0</v>
      </c>
      <c r="HJ179" s="20">
        <v>0</v>
      </c>
      <c r="HK179" s="20">
        <v>0</v>
      </c>
      <c r="HL179" s="20" t="b">
        <v>0</v>
      </c>
      <c r="HM179" s="20">
        <v>0</v>
      </c>
      <c r="HN179" s="20">
        <v>10001</v>
      </c>
      <c r="HO179" s="20" t="s">
        <v>374</v>
      </c>
      <c r="HP179" s="20" t="s">
        <v>363</v>
      </c>
      <c r="HQ179" s="20">
        <v>0</v>
      </c>
      <c r="HR179" s="20">
        <v>0</v>
      </c>
      <c r="HS179" s="20">
        <v>0</v>
      </c>
      <c r="HT179" s="20">
        <v>0</v>
      </c>
      <c r="HU179" s="20" t="b">
        <v>0</v>
      </c>
      <c r="HZ179"/>
    </row>
    <row r="180" ht="30" customHeight="1" spans="1:234">
      <c r="A180"/>
      <c r="B180" s="34">
        <f>10000000+INDEX(编号表!$B:$B,MATCH(D180,编号表!$A:$A,0))*10000+J180</f>
        <v>10180004</v>
      </c>
      <c r="C180" s="20" t="s">
        <v>435</v>
      </c>
      <c r="D180" s="20" t="s">
        <v>435</v>
      </c>
      <c r="E180" s="20" t="s">
        <v>350</v>
      </c>
      <c r="F180" s="39" t="s">
        <v>436</v>
      </c>
      <c r="G180" s="20" t="s">
        <v>412</v>
      </c>
      <c r="H180" s="20" t="b">
        <v>0</v>
      </c>
      <c r="I180" s="20" t="b">
        <v>0</v>
      </c>
      <c r="J180" s="20">
        <v>4</v>
      </c>
      <c r="K180" s="20" t="str">
        <f t="shared" si="8"/>
        <v>101800</v>
      </c>
      <c r="L180" s="20" t="s">
        <v>353</v>
      </c>
      <c r="M180" s="20">
        <v>10180003</v>
      </c>
      <c r="N180" s="20">
        <v>10180005</v>
      </c>
      <c r="O180" s="20" t="s">
        <v>437</v>
      </c>
      <c r="P180" s="20">
        <v>10202017</v>
      </c>
      <c r="Q180" s="20">
        <v>0</v>
      </c>
      <c r="R180" s="20">
        <v>3</v>
      </c>
      <c r="S180" s="20">
        <v>16</v>
      </c>
      <c r="T180" s="20">
        <v>10202188</v>
      </c>
      <c r="U180" s="20">
        <v>100</v>
      </c>
      <c r="V180" s="20" t="s">
        <v>370</v>
      </c>
      <c r="W180" s="20">
        <v>650</v>
      </c>
      <c r="X180" s="20">
        <v>650</v>
      </c>
      <c r="Y180" s="20" t="s">
        <v>419</v>
      </c>
      <c r="Z180" s="20" t="s">
        <v>420</v>
      </c>
      <c r="AA180" s="20" t="s">
        <v>357</v>
      </c>
      <c r="AB180" s="20">
        <v>0</v>
      </c>
      <c r="AC180" s="20">
        <v>1</v>
      </c>
      <c r="AD180" s="20" t="b">
        <v>0</v>
      </c>
      <c r="AE180" s="20" t="s">
        <v>358</v>
      </c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 t="s">
        <v>374</v>
      </c>
      <c r="BA180" s="20">
        <v>11200</v>
      </c>
      <c r="BB180" s="20" t="s">
        <v>378</v>
      </c>
      <c r="BC180" s="20" t="s">
        <v>357</v>
      </c>
      <c r="BD180" s="20">
        <v>10000</v>
      </c>
      <c r="BE180" s="20">
        <v>0</v>
      </c>
      <c r="BF180" s="20" t="s">
        <v>361</v>
      </c>
      <c r="BG180" s="20">
        <v>0</v>
      </c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  <c r="CE180" s="20"/>
      <c r="CF180" s="20"/>
      <c r="CG180" s="20">
        <v>30045</v>
      </c>
      <c r="CH180" s="20" t="s">
        <v>373</v>
      </c>
      <c r="CI180" s="20">
        <v>900</v>
      </c>
      <c r="CJ180" s="20">
        <v>80</v>
      </c>
      <c r="CK180" s="20" t="s">
        <v>380</v>
      </c>
      <c r="CL180" s="20">
        <v>1</v>
      </c>
      <c r="CM180" s="20">
        <v>0</v>
      </c>
      <c r="CN180" s="20">
        <v>1</v>
      </c>
      <c r="CO180" s="20">
        <v>700</v>
      </c>
      <c r="CP180" s="20">
        <v>80</v>
      </c>
      <c r="CQ180" s="20">
        <v>0</v>
      </c>
      <c r="CR180" s="20">
        <v>0</v>
      </c>
      <c r="CS180" s="20">
        <v>10180103</v>
      </c>
      <c r="CT180" s="20">
        <v>0</v>
      </c>
      <c r="CU180" s="20">
        <v>0</v>
      </c>
      <c r="CV180" s="20">
        <v>0</v>
      </c>
      <c r="CW180" s="20" t="s">
        <v>358</v>
      </c>
      <c r="CX180" s="20"/>
      <c r="DA180" s="20"/>
      <c r="DB180" s="20"/>
      <c r="DC180" s="20"/>
      <c r="DD180" s="20"/>
      <c r="DE180" s="20"/>
      <c r="DF180" s="20"/>
      <c r="DG180" s="20"/>
      <c r="DH180" s="20"/>
      <c r="DI180" s="20"/>
      <c r="DJ180" s="20"/>
      <c r="DK180" s="20"/>
      <c r="DL180" s="20"/>
      <c r="DM180" s="20"/>
      <c r="DN180" s="20"/>
      <c r="DO180" s="20"/>
      <c r="DP180" s="20"/>
      <c r="DQ180" s="20"/>
      <c r="DR180" s="20"/>
      <c r="DS180" s="20"/>
      <c r="DT180" s="20"/>
      <c r="DU180" s="20"/>
      <c r="DV180" s="20"/>
      <c r="DW180" s="20"/>
      <c r="DX180" s="20"/>
      <c r="DY180" s="20"/>
      <c r="DZ180" s="20"/>
      <c r="EA180" s="20"/>
      <c r="EB180" s="20"/>
      <c r="EC180" s="20"/>
      <c r="ED180" s="20"/>
      <c r="EE180" s="20"/>
      <c r="EF180" s="20"/>
      <c r="EG180" s="20"/>
      <c r="EH180" s="20"/>
      <c r="EI180" s="20"/>
      <c r="EJ180" s="20"/>
      <c r="EK180" s="20"/>
      <c r="EL180" s="20"/>
      <c r="EM180" s="20"/>
      <c r="EN180" s="20"/>
      <c r="EO180" s="20"/>
      <c r="EP180" s="20"/>
      <c r="EQ180" s="20"/>
      <c r="ER180" s="20"/>
      <c r="ES180" s="20"/>
      <c r="ET180" s="20"/>
      <c r="EU180" s="20"/>
      <c r="EV180" s="20"/>
      <c r="EW180" s="20"/>
      <c r="EX180"/>
      <c r="EY180"/>
      <c r="EZ180" s="20"/>
      <c r="FA180" s="20"/>
      <c r="FB180" s="20"/>
      <c r="FC180" s="20"/>
      <c r="FD180" s="20"/>
      <c r="FE180" s="20"/>
      <c r="FF180" s="20"/>
      <c r="FG180" s="20"/>
      <c r="FH180" s="20"/>
      <c r="FI180" s="20"/>
      <c r="FJ180" s="20"/>
      <c r="FK180" s="20"/>
      <c r="FL180" s="20"/>
      <c r="FM180" s="20"/>
      <c r="FN180" s="20"/>
      <c r="FO180" s="20"/>
      <c r="FP180" s="20"/>
      <c r="FQ180" s="20"/>
      <c r="FR180" s="20"/>
      <c r="FS180" s="20"/>
      <c r="FT180" s="20"/>
      <c r="FU180" s="20"/>
      <c r="FV180" s="20"/>
      <c r="FW180" s="20"/>
      <c r="FX180" s="20"/>
      <c r="FY180" s="20"/>
      <c r="FZ180" s="20"/>
      <c r="GA180" s="20"/>
      <c r="GB180" s="20"/>
      <c r="GC180" s="20"/>
      <c r="GD180" s="20"/>
      <c r="GE180" s="20"/>
      <c r="GF180" s="20"/>
      <c r="GG180" s="20"/>
      <c r="GH180" s="20"/>
      <c r="GI180" s="20"/>
      <c r="GJ180" s="20"/>
      <c r="GK180" s="20"/>
      <c r="GL180" s="20"/>
      <c r="GM180" s="20"/>
      <c r="GN180" s="20"/>
      <c r="GO180" s="20"/>
      <c r="GP180" s="20"/>
      <c r="GQ180" s="20"/>
      <c r="GR180" s="20"/>
      <c r="GS180" s="20"/>
      <c r="GT180" s="20"/>
      <c r="GU180" s="20"/>
      <c r="GV180" s="20"/>
      <c r="GW180"/>
      <c r="GX180"/>
      <c r="GY180" s="20">
        <v>200</v>
      </c>
      <c r="GZ180" s="20">
        <v>400</v>
      </c>
      <c r="HA180" s="20" t="s">
        <v>390</v>
      </c>
      <c r="HB180" s="20">
        <v>0</v>
      </c>
      <c r="HC180" s="20">
        <v>0</v>
      </c>
      <c r="HD180" s="20" t="s">
        <v>373</v>
      </c>
      <c r="HE180" s="20" t="b">
        <v>1</v>
      </c>
      <c r="HF180" s="20">
        <v>8000</v>
      </c>
      <c r="HG180" s="20" t="b">
        <v>0</v>
      </c>
      <c r="HH180" s="20">
        <v>0</v>
      </c>
      <c r="HI180" s="20">
        <v>0</v>
      </c>
      <c r="HJ180" s="20">
        <v>0</v>
      </c>
      <c r="HK180" s="20">
        <v>0</v>
      </c>
      <c r="HL180" s="20" t="b">
        <v>0</v>
      </c>
      <c r="HM180" s="20">
        <v>0</v>
      </c>
      <c r="HN180" s="20">
        <v>10001</v>
      </c>
      <c r="HO180" s="20" t="s">
        <v>374</v>
      </c>
      <c r="HP180" s="20" t="s">
        <v>363</v>
      </c>
      <c r="HQ180" s="20">
        <v>0</v>
      </c>
      <c r="HR180" s="20">
        <v>0</v>
      </c>
      <c r="HS180" s="20">
        <v>0</v>
      </c>
      <c r="HT180" s="20">
        <v>0</v>
      </c>
      <c r="HU180" s="20" t="b">
        <v>0</v>
      </c>
      <c r="HZ180"/>
    </row>
    <row r="181" ht="30" customHeight="1" spans="1:234">
      <c r="A181"/>
      <c r="B181" s="34">
        <f>10000000+INDEX(编号表!$B:$B,MATCH(D181,编号表!$A:$A,0))*10000+J181</f>
        <v>10180005</v>
      </c>
      <c r="C181" s="20" t="s">
        <v>435</v>
      </c>
      <c r="D181" s="20" t="s">
        <v>435</v>
      </c>
      <c r="E181" s="20" t="s">
        <v>350</v>
      </c>
      <c r="F181" s="39" t="s">
        <v>436</v>
      </c>
      <c r="G181" s="20" t="s">
        <v>412</v>
      </c>
      <c r="H181" s="20" t="b">
        <v>0</v>
      </c>
      <c r="I181" s="20" t="b">
        <v>0</v>
      </c>
      <c r="J181" s="20">
        <v>5</v>
      </c>
      <c r="K181" s="20" t="str">
        <f t="shared" si="8"/>
        <v>101800</v>
      </c>
      <c r="L181" s="20" t="s">
        <v>353</v>
      </c>
      <c r="M181" s="20">
        <v>10180004</v>
      </c>
      <c r="N181" s="20">
        <v>10180006</v>
      </c>
      <c r="O181" s="20" t="s">
        <v>437</v>
      </c>
      <c r="P181" s="20">
        <v>10202017</v>
      </c>
      <c r="Q181" s="20">
        <v>0</v>
      </c>
      <c r="R181" s="20">
        <v>3</v>
      </c>
      <c r="S181" s="20">
        <v>25</v>
      </c>
      <c r="T181" s="20">
        <v>10202189</v>
      </c>
      <c r="U181" s="20">
        <v>100</v>
      </c>
      <c r="V181" s="20" t="s">
        <v>370</v>
      </c>
      <c r="W181" s="20">
        <v>650</v>
      </c>
      <c r="X181" s="20">
        <v>650</v>
      </c>
      <c r="Y181" s="20" t="s">
        <v>419</v>
      </c>
      <c r="Z181" s="20" t="s">
        <v>420</v>
      </c>
      <c r="AA181" s="20" t="s">
        <v>357</v>
      </c>
      <c r="AB181" s="20">
        <v>0</v>
      </c>
      <c r="AC181" s="20">
        <v>1</v>
      </c>
      <c r="AD181" s="20" t="b">
        <v>0</v>
      </c>
      <c r="AE181" s="20" t="s">
        <v>358</v>
      </c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 t="s">
        <v>374</v>
      </c>
      <c r="BA181" s="20">
        <v>11300</v>
      </c>
      <c r="BB181" s="20" t="s">
        <v>378</v>
      </c>
      <c r="BC181" s="20" t="s">
        <v>357</v>
      </c>
      <c r="BD181" s="20">
        <v>10000</v>
      </c>
      <c r="BE181" s="20">
        <v>0</v>
      </c>
      <c r="BF181" s="20" t="s">
        <v>361</v>
      </c>
      <c r="BG181" s="20">
        <v>0</v>
      </c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  <c r="CE181" s="20"/>
      <c r="CF181" s="20"/>
      <c r="CG181" s="20">
        <v>30045</v>
      </c>
      <c r="CH181" s="20" t="s">
        <v>373</v>
      </c>
      <c r="CI181" s="20">
        <v>900</v>
      </c>
      <c r="CJ181" s="20">
        <v>80</v>
      </c>
      <c r="CK181" s="20" t="s">
        <v>380</v>
      </c>
      <c r="CL181" s="20">
        <v>1</v>
      </c>
      <c r="CM181" s="20">
        <v>0</v>
      </c>
      <c r="CN181" s="20">
        <v>1</v>
      </c>
      <c r="CO181" s="20">
        <v>700</v>
      </c>
      <c r="CP181" s="20">
        <v>80</v>
      </c>
      <c r="CQ181" s="20">
        <v>0</v>
      </c>
      <c r="CR181" s="20">
        <v>0</v>
      </c>
      <c r="CS181" s="20">
        <v>10180104</v>
      </c>
      <c r="CT181" s="20">
        <v>0</v>
      </c>
      <c r="CU181" s="20">
        <v>0</v>
      </c>
      <c r="CV181" s="20">
        <v>0</v>
      </c>
      <c r="CW181" s="20" t="s">
        <v>358</v>
      </c>
      <c r="CX181" s="20"/>
      <c r="DA181" s="20"/>
      <c r="DB181" s="20"/>
      <c r="DC181" s="20"/>
      <c r="DD181" s="20"/>
      <c r="DE181" s="20"/>
      <c r="DF181" s="20"/>
      <c r="DG181" s="20"/>
      <c r="DH181" s="20"/>
      <c r="DI181" s="20"/>
      <c r="DJ181" s="20"/>
      <c r="DK181" s="20"/>
      <c r="DL181" s="20"/>
      <c r="DM181" s="20"/>
      <c r="DN181" s="20"/>
      <c r="DO181" s="20"/>
      <c r="DP181" s="20"/>
      <c r="DQ181" s="20"/>
      <c r="DR181" s="20"/>
      <c r="DS181" s="20"/>
      <c r="DT181" s="20"/>
      <c r="DU181" s="20"/>
      <c r="DV181" s="20"/>
      <c r="DW181" s="20"/>
      <c r="DX181" s="20"/>
      <c r="DY181" s="20"/>
      <c r="DZ181" s="20"/>
      <c r="EA181" s="20"/>
      <c r="EB181" s="20"/>
      <c r="EC181" s="20"/>
      <c r="ED181" s="20"/>
      <c r="EE181" s="20"/>
      <c r="EF181" s="20"/>
      <c r="EG181" s="20"/>
      <c r="EH181" s="20"/>
      <c r="EI181" s="20"/>
      <c r="EJ181" s="20"/>
      <c r="EK181" s="20"/>
      <c r="EL181" s="20"/>
      <c r="EM181" s="20"/>
      <c r="EN181" s="20"/>
      <c r="EO181" s="20"/>
      <c r="EP181" s="20"/>
      <c r="EQ181" s="20"/>
      <c r="ER181" s="20"/>
      <c r="ES181" s="20"/>
      <c r="ET181" s="20"/>
      <c r="EU181" s="20"/>
      <c r="EV181" s="20"/>
      <c r="EW181" s="20"/>
      <c r="EX181"/>
      <c r="EY181"/>
      <c r="EZ181" s="20"/>
      <c r="FA181" s="20"/>
      <c r="FB181" s="20"/>
      <c r="FC181" s="20"/>
      <c r="FD181" s="20"/>
      <c r="FE181" s="20"/>
      <c r="FF181" s="20"/>
      <c r="FG181" s="20"/>
      <c r="FH181" s="20"/>
      <c r="FI181" s="20"/>
      <c r="FJ181" s="20"/>
      <c r="FK181" s="20"/>
      <c r="FL181" s="20"/>
      <c r="FM181" s="20"/>
      <c r="FN181" s="20"/>
      <c r="FO181" s="20"/>
      <c r="FP181" s="20"/>
      <c r="FQ181" s="20"/>
      <c r="FR181" s="20"/>
      <c r="FS181" s="20"/>
      <c r="FT181" s="20"/>
      <c r="FU181" s="20"/>
      <c r="FV181" s="20"/>
      <c r="FW181" s="20"/>
      <c r="FX181" s="20"/>
      <c r="FY181" s="20"/>
      <c r="FZ181" s="20"/>
      <c r="GA181" s="20"/>
      <c r="GB181" s="20"/>
      <c r="GC181" s="20"/>
      <c r="GD181" s="20"/>
      <c r="GE181" s="20"/>
      <c r="GF181" s="20"/>
      <c r="GG181" s="20"/>
      <c r="GH181" s="20"/>
      <c r="GI181" s="20"/>
      <c r="GJ181" s="20"/>
      <c r="GK181" s="20"/>
      <c r="GL181" s="20"/>
      <c r="GM181" s="20"/>
      <c r="GN181" s="20"/>
      <c r="GO181" s="20"/>
      <c r="GP181" s="20"/>
      <c r="GQ181" s="20"/>
      <c r="GR181" s="20"/>
      <c r="GS181" s="20"/>
      <c r="GT181" s="20"/>
      <c r="GU181" s="20"/>
      <c r="GV181" s="20"/>
      <c r="GW181"/>
      <c r="GX181"/>
      <c r="GY181" s="20">
        <v>200</v>
      </c>
      <c r="GZ181" s="20">
        <v>400</v>
      </c>
      <c r="HA181" s="20" t="s">
        <v>390</v>
      </c>
      <c r="HB181" s="20">
        <v>0</v>
      </c>
      <c r="HC181" s="20">
        <v>0</v>
      </c>
      <c r="HD181" s="20" t="s">
        <v>373</v>
      </c>
      <c r="HE181" s="20" t="b">
        <v>1</v>
      </c>
      <c r="HF181" s="20">
        <v>8000</v>
      </c>
      <c r="HG181" s="20" t="b">
        <v>0</v>
      </c>
      <c r="HH181" s="20">
        <v>0</v>
      </c>
      <c r="HI181" s="20">
        <v>0</v>
      </c>
      <c r="HJ181" s="20">
        <v>0</v>
      </c>
      <c r="HK181" s="20">
        <v>0</v>
      </c>
      <c r="HL181" s="20" t="b">
        <v>0</v>
      </c>
      <c r="HM181" s="20">
        <v>0</v>
      </c>
      <c r="HN181" s="20">
        <v>10001</v>
      </c>
      <c r="HO181" s="20" t="s">
        <v>374</v>
      </c>
      <c r="HP181" s="20" t="s">
        <v>363</v>
      </c>
      <c r="HQ181" s="20">
        <v>0</v>
      </c>
      <c r="HR181" s="20">
        <v>0</v>
      </c>
      <c r="HS181" s="20">
        <v>0</v>
      </c>
      <c r="HT181" s="20">
        <v>0</v>
      </c>
      <c r="HU181" s="20" t="b">
        <v>0</v>
      </c>
      <c r="HZ181"/>
    </row>
    <row r="182" ht="30" customHeight="1" spans="1:234">
      <c r="A182"/>
      <c r="B182" s="34">
        <f>10000000+INDEX(编号表!$B:$B,MATCH(D182,编号表!$A:$A,0))*10000+J182</f>
        <v>10180006</v>
      </c>
      <c r="C182" s="20" t="s">
        <v>435</v>
      </c>
      <c r="D182" s="20" t="s">
        <v>435</v>
      </c>
      <c r="E182" s="20" t="s">
        <v>350</v>
      </c>
      <c r="F182" s="39" t="s">
        <v>436</v>
      </c>
      <c r="G182" s="20" t="s">
        <v>412</v>
      </c>
      <c r="H182" s="20" t="b">
        <v>0</v>
      </c>
      <c r="I182" s="20" t="b">
        <v>0</v>
      </c>
      <c r="J182" s="20">
        <v>6</v>
      </c>
      <c r="K182" s="20" t="str">
        <f t="shared" si="8"/>
        <v>101800</v>
      </c>
      <c r="L182" s="20" t="s">
        <v>353</v>
      </c>
      <c r="M182" s="20">
        <v>10180005</v>
      </c>
      <c r="N182" s="20">
        <v>10180007</v>
      </c>
      <c r="O182" s="20" t="s">
        <v>437</v>
      </c>
      <c r="P182" s="20">
        <v>10202017</v>
      </c>
      <c r="Q182" s="20">
        <v>0</v>
      </c>
      <c r="R182" s="20">
        <v>3</v>
      </c>
      <c r="S182" s="20">
        <v>30</v>
      </c>
      <c r="T182" s="20">
        <v>10203190</v>
      </c>
      <c r="U182" s="20">
        <v>100</v>
      </c>
      <c r="V182" s="20" t="s">
        <v>370</v>
      </c>
      <c r="W182" s="20">
        <v>650</v>
      </c>
      <c r="X182" s="20">
        <v>650</v>
      </c>
      <c r="Y182" s="20" t="s">
        <v>419</v>
      </c>
      <c r="Z182" s="20" t="s">
        <v>420</v>
      </c>
      <c r="AA182" s="20" t="s">
        <v>357</v>
      </c>
      <c r="AB182" s="20">
        <v>0</v>
      </c>
      <c r="AC182" s="20">
        <v>1</v>
      </c>
      <c r="AD182" s="20" t="b">
        <v>0</v>
      </c>
      <c r="AE182" s="20" t="s">
        <v>358</v>
      </c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 t="s">
        <v>374</v>
      </c>
      <c r="BA182" s="20">
        <v>11600</v>
      </c>
      <c r="BB182" s="20" t="s">
        <v>378</v>
      </c>
      <c r="BC182" s="20" t="s">
        <v>357</v>
      </c>
      <c r="BD182" s="20">
        <v>10000</v>
      </c>
      <c r="BE182" s="20">
        <v>0</v>
      </c>
      <c r="BF182" s="20" t="s">
        <v>361</v>
      </c>
      <c r="BG182" s="20">
        <v>0</v>
      </c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  <c r="CE182" s="20"/>
      <c r="CF182" s="20"/>
      <c r="CG182" s="20">
        <v>30045</v>
      </c>
      <c r="CH182" s="20" t="s">
        <v>373</v>
      </c>
      <c r="CI182" s="20">
        <v>900</v>
      </c>
      <c r="CJ182" s="20">
        <v>80</v>
      </c>
      <c r="CK182" s="20" t="s">
        <v>380</v>
      </c>
      <c r="CL182" s="20">
        <v>1</v>
      </c>
      <c r="CM182" s="20">
        <v>0</v>
      </c>
      <c r="CN182" s="20">
        <v>1</v>
      </c>
      <c r="CO182" s="20">
        <v>700</v>
      </c>
      <c r="CP182" s="20">
        <v>80</v>
      </c>
      <c r="CQ182" s="20">
        <v>0</v>
      </c>
      <c r="CR182" s="20">
        <v>0</v>
      </c>
      <c r="CS182" s="20">
        <v>10180105</v>
      </c>
      <c r="CT182" s="20">
        <v>0</v>
      </c>
      <c r="CU182" s="20">
        <v>0</v>
      </c>
      <c r="CV182" s="20">
        <v>0</v>
      </c>
      <c r="CW182" s="20" t="s">
        <v>358</v>
      </c>
      <c r="CX182" s="20"/>
      <c r="DA182" s="20"/>
      <c r="DB182" s="20"/>
      <c r="DC182" s="20"/>
      <c r="DD182" s="20"/>
      <c r="DE182" s="20"/>
      <c r="DF182" s="20"/>
      <c r="DG182" s="20"/>
      <c r="DH182" s="20"/>
      <c r="DI182" s="20"/>
      <c r="DJ182" s="20"/>
      <c r="DK182" s="20"/>
      <c r="DL182" s="20"/>
      <c r="DM182" s="20"/>
      <c r="DN182" s="20"/>
      <c r="DO182" s="20"/>
      <c r="DP182" s="20"/>
      <c r="DQ182" s="20"/>
      <c r="DR182" s="20"/>
      <c r="DS182" s="20"/>
      <c r="DT182" s="20"/>
      <c r="DU182" s="20"/>
      <c r="DV182" s="20"/>
      <c r="DW182" s="20"/>
      <c r="DX182" s="20"/>
      <c r="DY182" s="20"/>
      <c r="DZ182" s="20"/>
      <c r="EA182" s="20"/>
      <c r="EB182" s="20"/>
      <c r="EC182" s="20"/>
      <c r="ED182" s="20"/>
      <c r="EE182" s="20"/>
      <c r="EF182" s="20"/>
      <c r="EG182" s="20"/>
      <c r="EH182" s="20"/>
      <c r="EI182" s="20"/>
      <c r="EJ182" s="20"/>
      <c r="EK182" s="20"/>
      <c r="EL182" s="20"/>
      <c r="EM182" s="20"/>
      <c r="EN182" s="20"/>
      <c r="EO182" s="20"/>
      <c r="EP182" s="20"/>
      <c r="EQ182" s="20"/>
      <c r="ER182" s="20"/>
      <c r="ES182" s="20"/>
      <c r="ET182" s="20"/>
      <c r="EU182" s="20"/>
      <c r="EV182" s="20"/>
      <c r="EW182" s="20"/>
      <c r="EX182"/>
      <c r="EY182"/>
      <c r="EZ182" s="20"/>
      <c r="FA182" s="20"/>
      <c r="FB182" s="20"/>
      <c r="FC182" s="20"/>
      <c r="FD182" s="20"/>
      <c r="FE182" s="20"/>
      <c r="FF182" s="20"/>
      <c r="FG182" s="20"/>
      <c r="FH182" s="20"/>
      <c r="FI182" s="20"/>
      <c r="FJ182" s="20"/>
      <c r="FK182" s="20"/>
      <c r="FL182" s="20"/>
      <c r="FM182" s="20"/>
      <c r="FN182" s="20"/>
      <c r="FO182" s="20"/>
      <c r="FP182" s="20"/>
      <c r="FQ182" s="20"/>
      <c r="FR182" s="20"/>
      <c r="FS182" s="20"/>
      <c r="FT182" s="20"/>
      <c r="FU182" s="20"/>
      <c r="FV182" s="20"/>
      <c r="FW182" s="20"/>
      <c r="FX182" s="20"/>
      <c r="FY182" s="20"/>
      <c r="FZ182" s="20"/>
      <c r="GA182" s="20"/>
      <c r="GB182" s="20"/>
      <c r="GC182" s="20"/>
      <c r="GD182" s="20"/>
      <c r="GE182" s="20"/>
      <c r="GF182" s="20"/>
      <c r="GG182" s="20"/>
      <c r="GH182" s="20"/>
      <c r="GI182" s="20"/>
      <c r="GJ182" s="20"/>
      <c r="GK182" s="20"/>
      <c r="GL182" s="20"/>
      <c r="GM182" s="20"/>
      <c r="GN182" s="20"/>
      <c r="GO182" s="20"/>
      <c r="GP182" s="20"/>
      <c r="GQ182" s="20"/>
      <c r="GR182" s="20"/>
      <c r="GS182" s="20"/>
      <c r="GT182" s="20"/>
      <c r="GU182" s="20"/>
      <c r="GV182" s="20"/>
      <c r="GW182"/>
      <c r="GX182"/>
      <c r="GY182" s="20">
        <v>200</v>
      </c>
      <c r="GZ182" s="20">
        <v>400</v>
      </c>
      <c r="HA182" s="20" t="s">
        <v>390</v>
      </c>
      <c r="HB182" s="20">
        <v>0</v>
      </c>
      <c r="HC182" s="20">
        <v>0</v>
      </c>
      <c r="HD182" s="20" t="s">
        <v>373</v>
      </c>
      <c r="HE182" s="20" t="b">
        <v>1</v>
      </c>
      <c r="HF182" s="20">
        <v>8000</v>
      </c>
      <c r="HG182" s="20" t="b">
        <v>0</v>
      </c>
      <c r="HH182" s="20">
        <v>0</v>
      </c>
      <c r="HI182" s="20">
        <v>0</v>
      </c>
      <c r="HJ182" s="20">
        <v>0</v>
      </c>
      <c r="HK182" s="20">
        <v>0</v>
      </c>
      <c r="HL182" s="20" t="b">
        <v>0</v>
      </c>
      <c r="HM182" s="20">
        <v>0</v>
      </c>
      <c r="HN182" s="20">
        <v>10001</v>
      </c>
      <c r="HO182" s="20" t="s">
        <v>374</v>
      </c>
      <c r="HP182" s="20" t="s">
        <v>363</v>
      </c>
      <c r="HQ182" s="20">
        <v>0</v>
      </c>
      <c r="HR182" s="20">
        <v>0</v>
      </c>
      <c r="HS182" s="20">
        <v>0</v>
      </c>
      <c r="HT182" s="20">
        <v>0</v>
      </c>
      <c r="HU182" s="20" t="b">
        <v>0</v>
      </c>
      <c r="HZ182"/>
    </row>
    <row r="183" ht="30" customHeight="1" spans="1:234">
      <c r="A183"/>
      <c r="B183" s="34">
        <f>10000000+INDEX(编号表!$B:$B,MATCH(D183,编号表!$A:$A,0))*10000+J183</f>
        <v>10180007</v>
      </c>
      <c r="C183" s="20" t="s">
        <v>435</v>
      </c>
      <c r="D183" s="20" t="s">
        <v>435</v>
      </c>
      <c r="E183" s="20" t="s">
        <v>350</v>
      </c>
      <c r="F183" s="39" t="s">
        <v>436</v>
      </c>
      <c r="G183" s="20" t="s">
        <v>412</v>
      </c>
      <c r="H183" s="20" t="b">
        <v>0</v>
      </c>
      <c r="I183" s="20" t="b">
        <v>0</v>
      </c>
      <c r="J183" s="20">
        <v>7</v>
      </c>
      <c r="K183" s="20" t="str">
        <f t="shared" si="8"/>
        <v>101800</v>
      </c>
      <c r="L183" s="20" t="s">
        <v>353</v>
      </c>
      <c r="M183" s="20">
        <v>10180006</v>
      </c>
      <c r="N183" s="20">
        <v>10180008</v>
      </c>
      <c r="O183" s="20" t="s">
        <v>437</v>
      </c>
      <c r="P183" s="20">
        <v>10202017</v>
      </c>
      <c r="Q183" s="20">
        <v>0</v>
      </c>
      <c r="R183" s="20">
        <v>3</v>
      </c>
      <c r="S183" s="20">
        <v>35</v>
      </c>
      <c r="T183" s="20">
        <v>10203191</v>
      </c>
      <c r="U183" s="20">
        <v>100</v>
      </c>
      <c r="V183" s="20" t="s">
        <v>370</v>
      </c>
      <c r="W183" s="20">
        <v>650</v>
      </c>
      <c r="X183" s="20">
        <v>650</v>
      </c>
      <c r="Y183" s="20" t="s">
        <v>419</v>
      </c>
      <c r="Z183" s="20" t="s">
        <v>420</v>
      </c>
      <c r="AA183" s="20" t="s">
        <v>357</v>
      </c>
      <c r="AB183" s="20">
        <v>0</v>
      </c>
      <c r="AC183" s="20">
        <v>1</v>
      </c>
      <c r="AD183" s="20" t="b">
        <v>0</v>
      </c>
      <c r="AE183" s="20" t="s">
        <v>358</v>
      </c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 t="s">
        <v>374</v>
      </c>
      <c r="BA183" s="20">
        <v>11700</v>
      </c>
      <c r="BB183" s="20" t="s">
        <v>378</v>
      </c>
      <c r="BC183" s="20" t="s">
        <v>357</v>
      </c>
      <c r="BD183" s="20">
        <v>10000</v>
      </c>
      <c r="BE183" s="20">
        <v>0</v>
      </c>
      <c r="BF183" s="20" t="s">
        <v>361</v>
      </c>
      <c r="BG183" s="20">
        <v>0</v>
      </c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  <c r="CE183" s="20"/>
      <c r="CF183" s="20"/>
      <c r="CG183" s="20">
        <v>30045</v>
      </c>
      <c r="CH183" s="20" t="s">
        <v>373</v>
      </c>
      <c r="CI183" s="20">
        <v>900</v>
      </c>
      <c r="CJ183" s="20">
        <v>80</v>
      </c>
      <c r="CK183" s="20" t="s">
        <v>380</v>
      </c>
      <c r="CL183" s="20">
        <v>1</v>
      </c>
      <c r="CM183" s="20">
        <v>0</v>
      </c>
      <c r="CN183" s="20">
        <v>1</v>
      </c>
      <c r="CO183" s="20">
        <v>700</v>
      </c>
      <c r="CP183" s="20">
        <v>80</v>
      </c>
      <c r="CQ183" s="20">
        <v>0</v>
      </c>
      <c r="CR183" s="20">
        <v>0</v>
      </c>
      <c r="CS183" s="20">
        <v>10180106</v>
      </c>
      <c r="CT183" s="20">
        <v>0</v>
      </c>
      <c r="CU183" s="20">
        <v>0</v>
      </c>
      <c r="CV183" s="20">
        <v>0</v>
      </c>
      <c r="CW183" s="20" t="s">
        <v>358</v>
      </c>
      <c r="CX183" s="20"/>
      <c r="DA183" s="20"/>
      <c r="DB183" s="20"/>
      <c r="DC183" s="20"/>
      <c r="DD183" s="20"/>
      <c r="DE183" s="20"/>
      <c r="DF183" s="20"/>
      <c r="DG183" s="20"/>
      <c r="DH183" s="20"/>
      <c r="DI183" s="20"/>
      <c r="DJ183" s="20"/>
      <c r="DK183" s="20"/>
      <c r="DL183" s="20"/>
      <c r="DM183" s="20"/>
      <c r="DN183" s="20"/>
      <c r="DO183" s="20"/>
      <c r="DP183" s="20"/>
      <c r="DQ183" s="20"/>
      <c r="DR183" s="20"/>
      <c r="DS183" s="20"/>
      <c r="DT183" s="20"/>
      <c r="DU183" s="20"/>
      <c r="DV183" s="20"/>
      <c r="DW183" s="20"/>
      <c r="DX183" s="20"/>
      <c r="DY183" s="20"/>
      <c r="DZ183" s="20"/>
      <c r="EA183" s="20"/>
      <c r="EB183" s="20"/>
      <c r="EC183" s="20"/>
      <c r="ED183" s="20"/>
      <c r="EE183" s="20"/>
      <c r="EF183" s="20"/>
      <c r="EG183" s="20"/>
      <c r="EH183" s="20"/>
      <c r="EI183" s="20"/>
      <c r="EJ183" s="20"/>
      <c r="EK183" s="20"/>
      <c r="EL183" s="20"/>
      <c r="EM183" s="20"/>
      <c r="EN183" s="20"/>
      <c r="EO183" s="20"/>
      <c r="EP183" s="20"/>
      <c r="EQ183" s="20"/>
      <c r="ER183" s="20"/>
      <c r="ES183" s="20"/>
      <c r="ET183" s="20"/>
      <c r="EU183" s="20"/>
      <c r="EV183" s="20"/>
      <c r="EW183" s="20"/>
      <c r="EX183"/>
      <c r="EY183"/>
      <c r="EZ183" s="20"/>
      <c r="FA183" s="20"/>
      <c r="FB183" s="20"/>
      <c r="FC183" s="20"/>
      <c r="FD183" s="20"/>
      <c r="FE183" s="20"/>
      <c r="FF183" s="20"/>
      <c r="FG183" s="20"/>
      <c r="FH183" s="20"/>
      <c r="FI183" s="20"/>
      <c r="FJ183" s="20"/>
      <c r="FK183" s="20"/>
      <c r="FL183" s="20"/>
      <c r="FM183" s="20"/>
      <c r="FN183" s="20"/>
      <c r="FO183" s="20"/>
      <c r="FP183" s="20"/>
      <c r="FQ183" s="20"/>
      <c r="FR183" s="20"/>
      <c r="FS183" s="20"/>
      <c r="FT183" s="20"/>
      <c r="FU183" s="20"/>
      <c r="FV183" s="20"/>
      <c r="FW183" s="20"/>
      <c r="FX183" s="20"/>
      <c r="FY183" s="20"/>
      <c r="FZ183" s="20"/>
      <c r="GA183" s="20"/>
      <c r="GB183" s="20"/>
      <c r="GC183" s="20"/>
      <c r="GD183" s="20"/>
      <c r="GE183" s="20"/>
      <c r="GF183" s="20"/>
      <c r="GG183" s="20"/>
      <c r="GH183" s="20"/>
      <c r="GI183" s="20"/>
      <c r="GJ183" s="20"/>
      <c r="GK183" s="20"/>
      <c r="GL183" s="20"/>
      <c r="GM183" s="20"/>
      <c r="GN183" s="20"/>
      <c r="GO183" s="20"/>
      <c r="GP183" s="20"/>
      <c r="GQ183" s="20"/>
      <c r="GR183" s="20"/>
      <c r="GS183" s="20"/>
      <c r="GT183" s="20"/>
      <c r="GU183" s="20"/>
      <c r="GV183" s="20"/>
      <c r="GW183"/>
      <c r="GX183"/>
      <c r="GY183" s="20">
        <v>200</v>
      </c>
      <c r="GZ183" s="20">
        <v>400</v>
      </c>
      <c r="HA183" s="20" t="s">
        <v>390</v>
      </c>
      <c r="HB183" s="20">
        <v>0</v>
      </c>
      <c r="HC183" s="20">
        <v>0</v>
      </c>
      <c r="HD183" s="20" t="s">
        <v>373</v>
      </c>
      <c r="HE183" s="20" t="b">
        <v>1</v>
      </c>
      <c r="HF183" s="20">
        <v>8000</v>
      </c>
      <c r="HG183" s="20" t="b">
        <v>0</v>
      </c>
      <c r="HH183" s="20">
        <v>0</v>
      </c>
      <c r="HI183" s="20">
        <v>0</v>
      </c>
      <c r="HJ183" s="20">
        <v>0</v>
      </c>
      <c r="HK183" s="20">
        <v>0</v>
      </c>
      <c r="HL183" s="20" t="b">
        <v>0</v>
      </c>
      <c r="HM183" s="20">
        <v>0</v>
      </c>
      <c r="HN183" s="20">
        <v>10001</v>
      </c>
      <c r="HO183" s="20" t="s">
        <v>374</v>
      </c>
      <c r="HP183" s="20" t="s">
        <v>363</v>
      </c>
      <c r="HQ183" s="20">
        <v>0</v>
      </c>
      <c r="HR183" s="20">
        <v>0</v>
      </c>
      <c r="HS183" s="20">
        <v>0</v>
      </c>
      <c r="HT183" s="20">
        <v>0</v>
      </c>
      <c r="HU183" s="20" t="b">
        <v>0</v>
      </c>
      <c r="HZ183"/>
    </row>
    <row r="184" ht="30" customHeight="1" spans="1:234">
      <c r="A184"/>
      <c r="B184" s="34">
        <f>10000000+INDEX(编号表!$B:$B,MATCH(D184,编号表!$A:$A,0))*10000+J184</f>
        <v>10180008</v>
      </c>
      <c r="C184" s="20" t="s">
        <v>435</v>
      </c>
      <c r="D184" s="20" t="s">
        <v>435</v>
      </c>
      <c r="E184" s="20" t="s">
        <v>350</v>
      </c>
      <c r="F184" s="39" t="s">
        <v>436</v>
      </c>
      <c r="G184" s="20" t="s">
        <v>412</v>
      </c>
      <c r="H184" s="20" t="b">
        <v>0</v>
      </c>
      <c r="I184" s="20" t="b">
        <v>0</v>
      </c>
      <c r="J184" s="20">
        <v>8</v>
      </c>
      <c r="K184" s="20" t="str">
        <f t="shared" si="8"/>
        <v>101800</v>
      </c>
      <c r="L184" s="20" t="s">
        <v>353</v>
      </c>
      <c r="M184" s="20">
        <v>10180007</v>
      </c>
      <c r="N184" s="20">
        <v>10180009</v>
      </c>
      <c r="O184" s="20" t="s">
        <v>437</v>
      </c>
      <c r="P184" s="20">
        <v>10202017</v>
      </c>
      <c r="Q184" s="20">
        <v>0</v>
      </c>
      <c r="R184" s="20">
        <v>3</v>
      </c>
      <c r="S184" s="20">
        <v>35</v>
      </c>
      <c r="T184" s="20">
        <v>10203192</v>
      </c>
      <c r="U184" s="20">
        <v>100</v>
      </c>
      <c r="V184" s="20" t="s">
        <v>370</v>
      </c>
      <c r="W184" s="20">
        <v>650</v>
      </c>
      <c r="X184" s="20">
        <v>650</v>
      </c>
      <c r="Y184" s="20" t="s">
        <v>419</v>
      </c>
      <c r="Z184" s="20" t="s">
        <v>420</v>
      </c>
      <c r="AA184" s="20" t="s">
        <v>357</v>
      </c>
      <c r="AB184" s="20">
        <v>0</v>
      </c>
      <c r="AC184" s="20">
        <v>1</v>
      </c>
      <c r="AD184" s="20" t="b">
        <v>0</v>
      </c>
      <c r="AE184" s="20" t="s">
        <v>358</v>
      </c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 t="s">
        <v>374</v>
      </c>
      <c r="BA184" s="20">
        <v>11800</v>
      </c>
      <c r="BB184" s="20" t="s">
        <v>378</v>
      </c>
      <c r="BC184" s="20" t="s">
        <v>357</v>
      </c>
      <c r="BD184" s="20">
        <v>10000</v>
      </c>
      <c r="BE184" s="20">
        <v>0</v>
      </c>
      <c r="BF184" s="20" t="s">
        <v>361</v>
      </c>
      <c r="BG184" s="20">
        <v>0</v>
      </c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  <c r="CE184" s="20"/>
      <c r="CF184" s="20"/>
      <c r="CG184" s="20">
        <v>30045</v>
      </c>
      <c r="CH184" s="20" t="s">
        <v>373</v>
      </c>
      <c r="CI184" s="20">
        <v>900</v>
      </c>
      <c r="CJ184" s="20">
        <v>80</v>
      </c>
      <c r="CK184" s="20" t="s">
        <v>380</v>
      </c>
      <c r="CL184" s="20">
        <v>1</v>
      </c>
      <c r="CM184" s="20">
        <v>0</v>
      </c>
      <c r="CN184" s="20">
        <v>1</v>
      </c>
      <c r="CO184" s="20">
        <v>700</v>
      </c>
      <c r="CP184" s="20">
        <v>80</v>
      </c>
      <c r="CQ184" s="20">
        <v>0</v>
      </c>
      <c r="CR184" s="20">
        <v>0</v>
      </c>
      <c r="CS184" s="20">
        <v>10180107</v>
      </c>
      <c r="CT184" s="20">
        <v>0</v>
      </c>
      <c r="CU184" s="20">
        <v>0</v>
      </c>
      <c r="CV184" s="20">
        <v>0</v>
      </c>
      <c r="CW184" s="20" t="s">
        <v>358</v>
      </c>
      <c r="CX184" s="20"/>
      <c r="DA184" s="20"/>
      <c r="DB184" s="20"/>
      <c r="DC184" s="20"/>
      <c r="DD184" s="20"/>
      <c r="DE184" s="20"/>
      <c r="DF184" s="20"/>
      <c r="DG184" s="20"/>
      <c r="DH184" s="20"/>
      <c r="DI184" s="20"/>
      <c r="DJ184" s="20"/>
      <c r="DK184" s="20"/>
      <c r="DL184" s="20"/>
      <c r="DM184" s="20"/>
      <c r="DN184" s="20"/>
      <c r="DO184" s="20"/>
      <c r="DP184" s="20"/>
      <c r="DQ184" s="20"/>
      <c r="DR184" s="20"/>
      <c r="DS184" s="20"/>
      <c r="DT184" s="20"/>
      <c r="DU184" s="20"/>
      <c r="DV184" s="20"/>
      <c r="DW184" s="20"/>
      <c r="DX184" s="20"/>
      <c r="DY184" s="20"/>
      <c r="DZ184" s="20"/>
      <c r="EA184" s="20"/>
      <c r="EB184" s="20"/>
      <c r="EC184" s="20"/>
      <c r="ED184" s="20"/>
      <c r="EE184" s="20"/>
      <c r="EF184" s="20"/>
      <c r="EG184" s="20"/>
      <c r="EH184" s="20"/>
      <c r="EI184" s="20"/>
      <c r="EJ184" s="20"/>
      <c r="EK184" s="20"/>
      <c r="EL184" s="20"/>
      <c r="EM184" s="20"/>
      <c r="EN184" s="20"/>
      <c r="EO184" s="20"/>
      <c r="EP184" s="20"/>
      <c r="EQ184" s="20"/>
      <c r="ER184" s="20"/>
      <c r="ES184" s="20"/>
      <c r="ET184" s="20"/>
      <c r="EU184" s="20"/>
      <c r="EV184" s="20"/>
      <c r="EW184" s="20"/>
      <c r="EX184"/>
      <c r="EY184"/>
      <c r="EZ184" s="20"/>
      <c r="FA184" s="20"/>
      <c r="FB184" s="20"/>
      <c r="FC184" s="20"/>
      <c r="FD184" s="20"/>
      <c r="FE184" s="20"/>
      <c r="FF184" s="20"/>
      <c r="FG184" s="20"/>
      <c r="FH184" s="20"/>
      <c r="FI184" s="20"/>
      <c r="FJ184" s="20"/>
      <c r="FK184" s="20"/>
      <c r="FL184" s="20"/>
      <c r="FM184" s="20"/>
      <c r="FN184" s="20"/>
      <c r="FO184" s="20"/>
      <c r="FP184" s="20"/>
      <c r="FQ184" s="20"/>
      <c r="FR184" s="20"/>
      <c r="FS184" s="20"/>
      <c r="FT184" s="20"/>
      <c r="FU184" s="20"/>
      <c r="FV184" s="20"/>
      <c r="FW184" s="20"/>
      <c r="FX184" s="20"/>
      <c r="FY184" s="20"/>
      <c r="FZ184" s="20"/>
      <c r="GA184" s="20"/>
      <c r="GB184" s="20"/>
      <c r="GC184" s="20"/>
      <c r="GD184" s="20"/>
      <c r="GE184" s="20"/>
      <c r="GF184" s="20"/>
      <c r="GG184" s="20"/>
      <c r="GH184" s="20"/>
      <c r="GI184" s="20"/>
      <c r="GJ184" s="20"/>
      <c r="GK184" s="20"/>
      <c r="GL184" s="20"/>
      <c r="GM184" s="20"/>
      <c r="GN184" s="20"/>
      <c r="GO184" s="20"/>
      <c r="GP184" s="20"/>
      <c r="GQ184" s="20"/>
      <c r="GR184" s="20"/>
      <c r="GS184" s="20"/>
      <c r="GT184" s="20"/>
      <c r="GU184" s="20"/>
      <c r="GV184" s="20"/>
      <c r="GW184"/>
      <c r="GX184"/>
      <c r="GY184" s="20">
        <v>200</v>
      </c>
      <c r="GZ184" s="20">
        <v>400</v>
      </c>
      <c r="HA184" s="20" t="s">
        <v>390</v>
      </c>
      <c r="HB184" s="20">
        <v>0</v>
      </c>
      <c r="HC184" s="20">
        <v>0</v>
      </c>
      <c r="HD184" s="20" t="s">
        <v>373</v>
      </c>
      <c r="HE184" s="20" t="b">
        <v>1</v>
      </c>
      <c r="HF184" s="20">
        <v>8000</v>
      </c>
      <c r="HG184" s="20" t="b">
        <v>0</v>
      </c>
      <c r="HH184" s="20">
        <v>0</v>
      </c>
      <c r="HI184" s="20">
        <v>0</v>
      </c>
      <c r="HJ184" s="20">
        <v>0</v>
      </c>
      <c r="HK184" s="20">
        <v>0</v>
      </c>
      <c r="HL184" s="20" t="b">
        <v>0</v>
      </c>
      <c r="HM184" s="20">
        <v>0</v>
      </c>
      <c r="HN184" s="20">
        <v>10001</v>
      </c>
      <c r="HO184" s="20" t="s">
        <v>374</v>
      </c>
      <c r="HP184" s="20" t="s">
        <v>363</v>
      </c>
      <c r="HQ184" s="20">
        <v>0</v>
      </c>
      <c r="HR184" s="20">
        <v>0</v>
      </c>
      <c r="HS184" s="20">
        <v>0</v>
      </c>
      <c r="HT184" s="20">
        <v>0</v>
      </c>
      <c r="HU184" s="20" t="b">
        <v>0</v>
      </c>
      <c r="HZ184"/>
    </row>
    <row r="185" ht="30" customHeight="1" spans="1:234">
      <c r="A185"/>
      <c r="B185" s="34">
        <f>10000000+INDEX(编号表!$B:$B,MATCH(D185,编号表!$A:$A,0))*10000+J185</f>
        <v>10180009</v>
      </c>
      <c r="C185" s="20" t="s">
        <v>435</v>
      </c>
      <c r="D185" s="20" t="s">
        <v>435</v>
      </c>
      <c r="E185" s="20" t="s">
        <v>350</v>
      </c>
      <c r="F185" s="39" t="s">
        <v>436</v>
      </c>
      <c r="G185" s="20" t="s">
        <v>412</v>
      </c>
      <c r="H185" s="20" t="b">
        <v>0</v>
      </c>
      <c r="I185" s="20" t="b">
        <v>0</v>
      </c>
      <c r="J185" s="20">
        <v>9</v>
      </c>
      <c r="K185" s="20" t="str">
        <f t="shared" si="8"/>
        <v>101800</v>
      </c>
      <c r="L185" s="20" t="s">
        <v>353</v>
      </c>
      <c r="M185" s="20">
        <v>10180008</v>
      </c>
      <c r="N185" s="20">
        <v>10180010</v>
      </c>
      <c r="O185" s="20" t="s">
        <v>437</v>
      </c>
      <c r="P185" s="20">
        <v>10202017</v>
      </c>
      <c r="Q185" s="20">
        <v>0</v>
      </c>
      <c r="R185" s="20">
        <v>3</v>
      </c>
      <c r="S185" s="20">
        <v>40</v>
      </c>
      <c r="T185" s="20">
        <v>10204193</v>
      </c>
      <c r="U185" s="20">
        <v>100</v>
      </c>
      <c r="V185" s="20" t="s">
        <v>370</v>
      </c>
      <c r="W185" s="20">
        <v>650</v>
      </c>
      <c r="X185" s="20">
        <v>650</v>
      </c>
      <c r="Y185" s="20" t="s">
        <v>419</v>
      </c>
      <c r="Z185" s="20" t="s">
        <v>420</v>
      </c>
      <c r="AA185" s="20" t="s">
        <v>357</v>
      </c>
      <c r="AB185" s="20">
        <v>0</v>
      </c>
      <c r="AC185" s="20">
        <v>1</v>
      </c>
      <c r="AD185" s="20" t="b">
        <v>0</v>
      </c>
      <c r="AE185" s="20" t="s">
        <v>358</v>
      </c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 t="s">
        <v>374</v>
      </c>
      <c r="BA185" s="20">
        <v>11900</v>
      </c>
      <c r="BB185" s="20" t="s">
        <v>378</v>
      </c>
      <c r="BC185" s="20" t="s">
        <v>357</v>
      </c>
      <c r="BD185" s="20">
        <v>10000</v>
      </c>
      <c r="BE185" s="20">
        <v>0</v>
      </c>
      <c r="BF185" s="20" t="s">
        <v>361</v>
      </c>
      <c r="BG185" s="20">
        <v>0</v>
      </c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  <c r="CE185" s="20"/>
      <c r="CF185" s="20"/>
      <c r="CG185" s="20">
        <v>30045</v>
      </c>
      <c r="CH185" s="20" t="s">
        <v>373</v>
      </c>
      <c r="CI185" s="20">
        <v>900</v>
      </c>
      <c r="CJ185" s="20">
        <v>80</v>
      </c>
      <c r="CK185" s="20" t="s">
        <v>380</v>
      </c>
      <c r="CL185" s="20">
        <v>1</v>
      </c>
      <c r="CM185" s="20">
        <v>0</v>
      </c>
      <c r="CN185" s="20">
        <v>1</v>
      </c>
      <c r="CO185" s="20">
        <v>700</v>
      </c>
      <c r="CP185" s="20">
        <v>80</v>
      </c>
      <c r="CQ185" s="20">
        <v>0</v>
      </c>
      <c r="CR185" s="20">
        <v>0</v>
      </c>
      <c r="CS185" s="20">
        <v>10180108</v>
      </c>
      <c r="CT185" s="20">
        <v>0</v>
      </c>
      <c r="CU185" s="20">
        <v>0</v>
      </c>
      <c r="CV185" s="20">
        <v>0</v>
      </c>
      <c r="CW185" s="20" t="s">
        <v>358</v>
      </c>
      <c r="CX185" s="20"/>
      <c r="DA185" s="20"/>
      <c r="DB185" s="20"/>
      <c r="DC185" s="20"/>
      <c r="DD185" s="20"/>
      <c r="DE185" s="20"/>
      <c r="DF185" s="20"/>
      <c r="DG185" s="20"/>
      <c r="DH185" s="20"/>
      <c r="DI185" s="20"/>
      <c r="DJ185" s="20"/>
      <c r="DK185" s="20"/>
      <c r="DL185" s="20"/>
      <c r="DM185" s="20"/>
      <c r="DN185" s="20"/>
      <c r="DO185" s="20"/>
      <c r="DP185" s="20"/>
      <c r="DQ185" s="20"/>
      <c r="DR185" s="20"/>
      <c r="DS185" s="20"/>
      <c r="DT185" s="20"/>
      <c r="DU185" s="20"/>
      <c r="DV185" s="20"/>
      <c r="DW185" s="20"/>
      <c r="DX185" s="20"/>
      <c r="DY185" s="20"/>
      <c r="DZ185" s="20"/>
      <c r="EA185" s="20"/>
      <c r="EB185" s="20"/>
      <c r="EC185" s="20"/>
      <c r="ED185" s="20"/>
      <c r="EE185" s="20"/>
      <c r="EF185" s="20"/>
      <c r="EG185" s="20"/>
      <c r="EH185" s="20"/>
      <c r="EI185" s="20"/>
      <c r="EJ185" s="20"/>
      <c r="EK185" s="20"/>
      <c r="EL185" s="20"/>
      <c r="EM185" s="20"/>
      <c r="EN185" s="20"/>
      <c r="EO185" s="20"/>
      <c r="EP185" s="20"/>
      <c r="EQ185" s="20"/>
      <c r="ER185" s="20"/>
      <c r="ES185" s="20"/>
      <c r="ET185" s="20"/>
      <c r="EU185" s="20"/>
      <c r="EV185" s="20"/>
      <c r="EW185" s="20"/>
      <c r="EX185"/>
      <c r="EY185"/>
      <c r="EZ185" s="20"/>
      <c r="FA185" s="20"/>
      <c r="FB185" s="20"/>
      <c r="FC185" s="20"/>
      <c r="FD185" s="20"/>
      <c r="FE185" s="20"/>
      <c r="FF185" s="20"/>
      <c r="FG185" s="20"/>
      <c r="FH185" s="20"/>
      <c r="FI185" s="20"/>
      <c r="FJ185" s="20"/>
      <c r="FK185" s="20"/>
      <c r="FL185" s="20"/>
      <c r="FM185" s="20"/>
      <c r="FN185" s="20"/>
      <c r="FO185" s="20"/>
      <c r="FP185" s="20"/>
      <c r="FQ185" s="20"/>
      <c r="FR185" s="20"/>
      <c r="FS185" s="20"/>
      <c r="FT185" s="20"/>
      <c r="FU185" s="20"/>
      <c r="FV185" s="20"/>
      <c r="FW185" s="20"/>
      <c r="FX185" s="20"/>
      <c r="FY185" s="20"/>
      <c r="FZ185" s="20"/>
      <c r="GA185" s="20"/>
      <c r="GB185" s="20"/>
      <c r="GC185" s="20"/>
      <c r="GD185" s="20"/>
      <c r="GE185" s="20"/>
      <c r="GF185" s="20"/>
      <c r="GG185" s="20"/>
      <c r="GH185" s="20"/>
      <c r="GI185" s="20"/>
      <c r="GJ185" s="20"/>
      <c r="GK185" s="20"/>
      <c r="GL185" s="20"/>
      <c r="GM185" s="20"/>
      <c r="GN185" s="20"/>
      <c r="GO185" s="20"/>
      <c r="GP185" s="20"/>
      <c r="GQ185" s="20"/>
      <c r="GR185" s="20"/>
      <c r="GS185" s="20"/>
      <c r="GT185" s="20"/>
      <c r="GU185" s="20"/>
      <c r="GV185" s="20"/>
      <c r="GW185"/>
      <c r="GX185"/>
      <c r="GY185" s="20">
        <v>200</v>
      </c>
      <c r="GZ185" s="20">
        <v>400</v>
      </c>
      <c r="HA185" s="20" t="s">
        <v>390</v>
      </c>
      <c r="HB185" s="20">
        <v>0</v>
      </c>
      <c r="HC185" s="20">
        <v>0</v>
      </c>
      <c r="HD185" s="20" t="s">
        <v>373</v>
      </c>
      <c r="HE185" s="20" t="b">
        <v>1</v>
      </c>
      <c r="HF185" s="20">
        <v>8000</v>
      </c>
      <c r="HG185" s="20" t="b">
        <v>0</v>
      </c>
      <c r="HH185" s="20">
        <v>0</v>
      </c>
      <c r="HI185" s="20">
        <v>0</v>
      </c>
      <c r="HJ185" s="20">
        <v>0</v>
      </c>
      <c r="HK185" s="20">
        <v>0</v>
      </c>
      <c r="HL185" s="20" t="b">
        <v>0</v>
      </c>
      <c r="HM185" s="20">
        <v>0</v>
      </c>
      <c r="HN185" s="20">
        <v>10001</v>
      </c>
      <c r="HO185" s="20" t="s">
        <v>374</v>
      </c>
      <c r="HP185" s="20" t="s">
        <v>363</v>
      </c>
      <c r="HQ185" s="20">
        <v>0</v>
      </c>
      <c r="HR185" s="20">
        <v>0</v>
      </c>
      <c r="HS185" s="20">
        <v>0</v>
      </c>
      <c r="HT185" s="20">
        <v>0</v>
      </c>
      <c r="HU185" s="20" t="b">
        <v>0</v>
      </c>
      <c r="HZ185"/>
    </row>
    <row r="186" ht="30" customHeight="1" spans="1:234">
      <c r="A186"/>
      <c r="B186" s="34">
        <f>10000000+INDEX(编号表!$B:$B,MATCH(D186,编号表!$A:$A,0))*10000+J186</f>
        <v>10180010</v>
      </c>
      <c r="C186" s="20" t="s">
        <v>435</v>
      </c>
      <c r="D186" s="20" t="s">
        <v>435</v>
      </c>
      <c r="E186" s="20" t="s">
        <v>350</v>
      </c>
      <c r="F186" s="39" t="s">
        <v>436</v>
      </c>
      <c r="G186" s="20" t="s">
        <v>412</v>
      </c>
      <c r="H186" s="20" t="b">
        <v>0</v>
      </c>
      <c r="I186" s="20" t="b">
        <v>0</v>
      </c>
      <c r="J186" s="20">
        <v>10</v>
      </c>
      <c r="K186" s="20" t="str">
        <f t="shared" si="8"/>
        <v>101800</v>
      </c>
      <c r="L186" s="20" t="s">
        <v>353</v>
      </c>
      <c r="M186" s="20">
        <v>10180009</v>
      </c>
      <c r="N186" s="20">
        <v>0</v>
      </c>
      <c r="O186" s="20" t="s">
        <v>437</v>
      </c>
      <c r="P186" s="20">
        <v>10202017</v>
      </c>
      <c r="Q186" s="20">
        <v>0</v>
      </c>
      <c r="R186" s="20">
        <v>3</v>
      </c>
      <c r="S186" s="20">
        <v>40</v>
      </c>
      <c r="T186" s="20">
        <v>0</v>
      </c>
      <c r="U186" s="20">
        <v>0</v>
      </c>
      <c r="V186" s="20" t="s">
        <v>370</v>
      </c>
      <c r="W186" s="20">
        <v>650</v>
      </c>
      <c r="X186" s="20">
        <v>650</v>
      </c>
      <c r="Y186" s="20" t="s">
        <v>419</v>
      </c>
      <c r="Z186" s="20" t="s">
        <v>420</v>
      </c>
      <c r="AA186" s="20" t="s">
        <v>357</v>
      </c>
      <c r="AB186" s="20">
        <v>0</v>
      </c>
      <c r="AC186" s="20">
        <v>1</v>
      </c>
      <c r="AD186" s="20" t="b">
        <v>0</v>
      </c>
      <c r="AE186" s="20" t="s">
        <v>358</v>
      </c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 t="s">
        <v>374</v>
      </c>
      <c r="BA186" s="20">
        <v>12000</v>
      </c>
      <c r="BB186" s="20" t="s">
        <v>378</v>
      </c>
      <c r="BC186" s="20" t="s">
        <v>357</v>
      </c>
      <c r="BD186" s="20">
        <v>10000</v>
      </c>
      <c r="BE186" s="20">
        <v>0</v>
      </c>
      <c r="BF186" s="20" t="s">
        <v>361</v>
      </c>
      <c r="BG186" s="20">
        <v>0</v>
      </c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  <c r="CE186" s="20"/>
      <c r="CF186" s="20"/>
      <c r="CG186" s="20">
        <v>30045</v>
      </c>
      <c r="CH186" s="20" t="s">
        <v>373</v>
      </c>
      <c r="CI186" s="20">
        <v>900</v>
      </c>
      <c r="CJ186" s="20">
        <v>80</v>
      </c>
      <c r="CK186" s="20" t="s">
        <v>380</v>
      </c>
      <c r="CL186" s="20">
        <v>1</v>
      </c>
      <c r="CM186" s="20">
        <v>0</v>
      </c>
      <c r="CN186" s="20">
        <v>1</v>
      </c>
      <c r="CO186" s="20">
        <v>700</v>
      </c>
      <c r="CP186" s="20">
        <v>80</v>
      </c>
      <c r="CQ186" s="20">
        <v>0</v>
      </c>
      <c r="CR186" s="20">
        <v>0</v>
      </c>
      <c r="CS186" s="20">
        <v>10180109</v>
      </c>
      <c r="CT186" s="20">
        <v>0</v>
      </c>
      <c r="CU186" s="20">
        <v>0</v>
      </c>
      <c r="CV186" s="20">
        <v>0</v>
      </c>
      <c r="CW186" s="20" t="s">
        <v>358</v>
      </c>
      <c r="CX186" s="20"/>
      <c r="DA186" s="20"/>
      <c r="DB186" s="20"/>
      <c r="DC186" s="20"/>
      <c r="DD186" s="20"/>
      <c r="DE186" s="20"/>
      <c r="DF186" s="20"/>
      <c r="DG186" s="20"/>
      <c r="DH186" s="20"/>
      <c r="DI186" s="20"/>
      <c r="DJ186" s="20"/>
      <c r="DK186" s="20"/>
      <c r="DL186" s="20"/>
      <c r="DM186" s="20"/>
      <c r="DN186" s="20"/>
      <c r="DO186" s="20"/>
      <c r="DP186" s="20"/>
      <c r="DQ186" s="20"/>
      <c r="DR186" s="20"/>
      <c r="DS186" s="20"/>
      <c r="DT186" s="20"/>
      <c r="DU186" s="20"/>
      <c r="DV186" s="20"/>
      <c r="DW186" s="20"/>
      <c r="DX186" s="20"/>
      <c r="DY186" s="20"/>
      <c r="DZ186" s="20"/>
      <c r="EA186" s="20"/>
      <c r="EB186" s="20"/>
      <c r="EC186" s="20"/>
      <c r="ED186" s="20"/>
      <c r="EE186" s="20"/>
      <c r="EF186" s="20"/>
      <c r="EG186" s="20"/>
      <c r="EH186" s="20"/>
      <c r="EI186" s="20"/>
      <c r="EJ186" s="20"/>
      <c r="EK186" s="20"/>
      <c r="EL186" s="20"/>
      <c r="EM186" s="20"/>
      <c r="EN186" s="20"/>
      <c r="EO186" s="20"/>
      <c r="EP186" s="20"/>
      <c r="EQ186" s="20"/>
      <c r="ER186" s="20"/>
      <c r="ES186" s="20"/>
      <c r="ET186" s="20"/>
      <c r="EU186" s="20"/>
      <c r="EV186" s="20"/>
      <c r="EW186" s="20"/>
      <c r="EX186"/>
      <c r="EY186"/>
      <c r="EZ186" s="20"/>
      <c r="FA186" s="20"/>
      <c r="FB186" s="20"/>
      <c r="FC186" s="20"/>
      <c r="FD186" s="20"/>
      <c r="FE186" s="20"/>
      <c r="FF186" s="20"/>
      <c r="FG186" s="20"/>
      <c r="FH186" s="20"/>
      <c r="FI186" s="20"/>
      <c r="FJ186" s="20"/>
      <c r="FK186" s="20"/>
      <c r="FL186" s="20"/>
      <c r="FM186" s="20"/>
      <c r="FN186" s="20"/>
      <c r="FO186" s="20"/>
      <c r="FP186" s="20"/>
      <c r="FQ186" s="20"/>
      <c r="FR186" s="20"/>
      <c r="FS186" s="20"/>
      <c r="FT186" s="20"/>
      <c r="FU186" s="20"/>
      <c r="FV186" s="20"/>
      <c r="FW186" s="20"/>
      <c r="FX186" s="20"/>
      <c r="FY186" s="20"/>
      <c r="FZ186" s="20"/>
      <c r="GA186" s="20"/>
      <c r="GB186" s="20"/>
      <c r="GC186" s="20"/>
      <c r="GD186" s="20"/>
      <c r="GE186" s="20"/>
      <c r="GF186" s="20"/>
      <c r="GG186" s="20"/>
      <c r="GH186" s="20"/>
      <c r="GI186" s="20"/>
      <c r="GJ186" s="20"/>
      <c r="GK186" s="20"/>
      <c r="GL186" s="20"/>
      <c r="GM186" s="20"/>
      <c r="GN186" s="20"/>
      <c r="GO186" s="20"/>
      <c r="GP186" s="20"/>
      <c r="GQ186" s="20"/>
      <c r="GR186" s="20"/>
      <c r="GS186" s="20"/>
      <c r="GT186" s="20"/>
      <c r="GU186" s="20"/>
      <c r="GV186" s="20"/>
      <c r="GW186"/>
      <c r="GX186"/>
      <c r="GY186" s="20">
        <v>200</v>
      </c>
      <c r="GZ186" s="20">
        <v>400</v>
      </c>
      <c r="HA186" s="20" t="s">
        <v>390</v>
      </c>
      <c r="HB186" s="20">
        <v>0</v>
      </c>
      <c r="HC186" s="20">
        <v>0</v>
      </c>
      <c r="HD186" s="20" t="s">
        <v>373</v>
      </c>
      <c r="HE186" s="20" t="b">
        <v>1</v>
      </c>
      <c r="HF186" s="20">
        <v>8000</v>
      </c>
      <c r="HG186" s="20" t="b">
        <v>0</v>
      </c>
      <c r="HH186" s="20">
        <v>0</v>
      </c>
      <c r="HI186" s="20">
        <v>0</v>
      </c>
      <c r="HJ186" s="20">
        <v>0</v>
      </c>
      <c r="HK186" s="20">
        <v>0</v>
      </c>
      <c r="HL186" s="20" t="b">
        <v>0</v>
      </c>
      <c r="HM186" s="20">
        <v>0</v>
      </c>
      <c r="HN186" s="20">
        <v>10001</v>
      </c>
      <c r="HO186" s="20" t="s">
        <v>374</v>
      </c>
      <c r="HP186" s="20" t="s">
        <v>363</v>
      </c>
      <c r="HQ186" s="20">
        <v>0</v>
      </c>
      <c r="HR186" s="20">
        <v>0</v>
      </c>
      <c r="HS186" s="20">
        <v>0</v>
      </c>
      <c r="HT186" s="20">
        <v>0</v>
      </c>
      <c r="HU186" s="20" t="b">
        <v>0</v>
      </c>
      <c r="HZ186"/>
    </row>
    <row r="187" ht="30" customHeight="1" spans="1:234">
      <c r="A187"/>
      <c r="B187" s="34">
        <f>10000000+INDEX(编号表!$B:$B,MATCH(D187,编号表!$A:$A,0))*10000+J187</f>
        <v>10190001</v>
      </c>
      <c r="C187" s="20" t="s">
        <v>438</v>
      </c>
      <c r="D187" s="20" t="s">
        <v>438</v>
      </c>
      <c r="E187" s="20" t="s">
        <v>350</v>
      </c>
      <c r="F187" s="39" t="s">
        <v>397</v>
      </c>
      <c r="G187" s="20" t="s">
        <v>398</v>
      </c>
      <c r="H187" s="20" t="b">
        <v>0</v>
      </c>
      <c r="I187" s="20" t="b">
        <v>0</v>
      </c>
      <c r="J187" s="20">
        <v>1</v>
      </c>
      <c r="K187" s="20" t="str">
        <f t="shared" si="8"/>
        <v>101900</v>
      </c>
      <c r="L187" s="20" t="s">
        <v>353</v>
      </c>
      <c r="M187" s="20">
        <v>0</v>
      </c>
      <c r="N187" s="20">
        <v>10190002</v>
      </c>
      <c r="O187" s="20" t="s">
        <v>439</v>
      </c>
      <c r="P187" s="20">
        <v>10202018</v>
      </c>
      <c r="Q187" s="20">
        <v>0</v>
      </c>
      <c r="R187" s="20">
        <v>0</v>
      </c>
      <c r="S187" s="20">
        <v>1</v>
      </c>
      <c r="T187" s="20">
        <v>10201195</v>
      </c>
      <c r="U187" s="20">
        <v>100</v>
      </c>
      <c r="V187" s="20" t="s">
        <v>370</v>
      </c>
      <c r="W187" s="20">
        <v>650</v>
      </c>
      <c r="X187" s="20">
        <v>0</v>
      </c>
      <c r="Y187" s="20" t="s">
        <v>371</v>
      </c>
      <c r="Z187" s="20" t="s">
        <v>372</v>
      </c>
      <c r="AA187" s="20" t="s">
        <v>357</v>
      </c>
      <c r="AB187" s="20">
        <v>0</v>
      </c>
      <c r="AC187" s="20">
        <v>0</v>
      </c>
      <c r="AD187" s="20" t="b">
        <v>0</v>
      </c>
      <c r="AE187" s="20" t="s">
        <v>358</v>
      </c>
      <c r="AF187" s="20">
        <v>220</v>
      </c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 t="s">
        <v>374</v>
      </c>
      <c r="BA187" s="20">
        <v>10000</v>
      </c>
      <c r="BB187" s="20" t="s">
        <v>434</v>
      </c>
      <c r="BC187" s="20" t="s">
        <v>357</v>
      </c>
      <c r="BD187" s="20">
        <v>10000</v>
      </c>
      <c r="BE187" s="20">
        <v>0</v>
      </c>
      <c r="BF187" s="20" t="s">
        <v>361</v>
      </c>
      <c r="BG187" s="20">
        <v>0</v>
      </c>
      <c r="BH187" s="20"/>
      <c r="BI187" s="20"/>
      <c r="BJ187" s="20"/>
      <c r="BK187" s="20"/>
      <c r="BL187" s="20"/>
      <c r="BM187" s="20"/>
      <c r="BN187" s="20">
        <v>20080001</v>
      </c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  <c r="CE187" s="20"/>
      <c r="CF187" s="20"/>
      <c r="CG187" s="20"/>
      <c r="CH187" s="20"/>
      <c r="CI187" s="20"/>
      <c r="CJ187" s="20"/>
      <c r="CK187" s="20"/>
      <c r="CL187" s="20"/>
      <c r="CM187" s="20"/>
      <c r="CN187" s="20"/>
      <c r="CO187" s="20"/>
      <c r="CP187" s="20"/>
      <c r="CQ187" s="20"/>
      <c r="CR187" s="20"/>
      <c r="CS187" s="20"/>
      <c r="CT187" s="20"/>
      <c r="CU187" s="20"/>
      <c r="CV187" s="20"/>
      <c r="CW187" s="20"/>
      <c r="CX187" s="20"/>
      <c r="DA187" s="20"/>
      <c r="DB187" s="20"/>
      <c r="DC187" s="20"/>
      <c r="DD187" s="20"/>
      <c r="DE187" s="20"/>
      <c r="DF187" s="20"/>
      <c r="DG187" s="20"/>
      <c r="DH187" s="20"/>
      <c r="DI187" s="20"/>
      <c r="DJ187" s="20"/>
      <c r="DK187" s="20"/>
      <c r="DL187" s="20"/>
      <c r="DM187" s="20"/>
      <c r="DN187" s="20"/>
      <c r="DO187" s="20"/>
      <c r="DP187" s="20"/>
      <c r="DQ187" s="20"/>
      <c r="DR187" s="20"/>
      <c r="DS187" s="20"/>
      <c r="DT187" s="20"/>
      <c r="DU187" s="20"/>
      <c r="DV187" s="20"/>
      <c r="DW187" s="20"/>
      <c r="DX187" s="20"/>
      <c r="DY187" s="20"/>
      <c r="DZ187" s="20"/>
      <c r="EA187" s="20"/>
      <c r="EB187" s="20"/>
      <c r="EC187" s="20"/>
      <c r="ED187" s="20"/>
      <c r="EE187" s="20"/>
      <c r="EF187" s="20"/>
      <c r="EG187" s="20"/>
      <c r="EH187" s="20"/>
      <c r="EI187" s="20"/>
      <c r="EJ187" s="20"/>
      <c r="EK187" s="20"/>
      <c r="EL187" s="20"/>
      <c r="EM187" s="20"/>
      <c r="EN187" s="20"/>
      <c r="EO187" s="20"/>
      <c r="EP187" s="20"/>
      <c r="EQ187" s="20"/>
      <c r="ER187" s="20"/>
      <c r="ES187" s="20"/>
      <c r="ET187" s="20"/>
      <c r="EU187" s="20"/>
      <c r="EV187" s="20"/>
      <c r="EW187" s="20"/>
      <c r="EZ187" s="20"/>
      <c r="FA187" s="20"/>
      <c r="FB187" s="20"/>
      <c r="FC187" s="20"/>
      <c r="FD187" s="20"/>
      <c r="FE187" s="20"/>
      <c r="FF187" s="20"/>
      <c r="FG187" s="20"/>
      <c r="FH187" s="20"/>
      <c r="FI187" s="20"/>
      <c r="FJ187" s="20"/>
      <c r="FK187" s="20"/>
      <c r="FL187" s="20"/>
      <c r="FM187" s="20"/>
      <c r="FN187" s="20"/>
      <c r="FO187" s="20"/>
      <c r="FP187" s="20"/>
      <c r="FQ187" s="20"/>
      <c r="FR187" s="20"/>
      <c r="FS187" s="20"/>
      <c r="FT187" s="20"/>
      <c r="FU187" s="20"/>
      <c r="FV187" s="20"/>
      <c r="FW187" s="20"/>
      <c r="FX187" s="20"/>
      <c r="FY187" s="20"/>
      <c r="FZ187" s="20"/>
      <c r="GA187" s="20"/>
      <c r="GB187" s="20"/>
      <c r="GC187" s="20"/>
      <c r="GD187" s="20"/>
      <c r="GE187" s="20"/>
      <c r="GF187" s="20"/>
      <c r="GG187" s="20"/>
      <c r="GH187" s="20"/>
      <c r="GI187" s="20"/>
      <c r="GJ187" s="20"/>
      <c r="GK187" s="20"/>
      <c r="GL187" s="20"/>
      <c r="GM187" s="20"/>
      <c r="GN187" s="20"/>
      <c r="GO187" s="20"/>
      <c r="GP187" s="20"/>
      <c r="GQ187" s="20"/>
      <c r="GR187" s="20"/>
      <c r="GS187" s="20"/>
      <c r="GT187" s="20"/>
      <c r="GU187" s="20"/>
      <c r="GV187" s="20"/>
      <c r="GY187" s="20">
        <v>200</v>
      </c>
      <c r="GZ187" s="20">
        <v>400</v>
      </c>
      <c r="HA187" s="20" t="s">
        <v>390</v>
      </c>
      <c r="HB187" s="20">
        <v>0</v>
      </c>
      <c r="HC187" s="20">
        <v>30017</v>
      </c>
      <c r="HD187" s="20" t="s">
        <v>373</v>
      </c>
      <c r="HE187" s="20" t="b">
        <v>1</v>
      </c>
      <c r="HF187" s="20">
        <v>9000</v>
      </c>
      <c r="HG187" s="20" t="b">
        <v>0</v>
      </c>
      <c r="HH187" s="20">
        <v>0</v>
      </c>
      <c r="HI187" s="20">
        <v>0</v>
      </c>
      <c r="HJ187" s="20">
        <v>0</v>
      </c>
      <c r="HK187" s="20">
        <v>0</v>
      </c>
      <c r="HL187" s="20" t="b">
        <v>0</v>
      </c>
      <c r="HM187" s="20">
        <v>0</v>
      </c>
      <c r="HN187" s="20">
        <v>10001</v>
      </c>
      <c r="HO187" s="20" t="s">
        <v>374</v>
      </c>
      <c r="HP187" s="20" t="s">
        <v>363</v>
      </c>
      <c r="HQ187" s="20">
        <v>0</v>
      </c>
      <c r="HR187" s="20">
        <v>0</v>
      </c>
      <c r="HS187" s="20">
        <v>0</v>
      </c>
      <c r="HT187" s="20">
        <v>0</v>
      </c>
      <c r="HU187" s="20" t="b">
        <v>0</v>
      </c>
      <c r="HZ187"/>
    </row>
    <row r="188" ht="30" customHeight="1" spans="1:234">
      <c r="A188"/>
      <c r="B188" s="34">
        <f>10000000+INDEX(编号表!$B:$B,MATCH(D188,编号表!$A:$A,0))*10000+J188</f>
        <v>10190002</v>
      </c>
      <c r="C188" s="20" t="s">
        <v>438</v>
      </c>
      <c r="D188" s="20" t="s">
        <v>438</v>
      </c>
      <c r="E188" s="20" t="s">
        <v>350</v>
      </c>
      <c r="F188" s="39" t="s">
        <v>397</v>
      </c>
      <c r="G188" s="20" t="s">
        <v>398</v>
      </c>
      <c r="H188" s="20" t="b">
        <v>0</v>
      </c>
      <c r="I188" s="20" t="b">
        <v>0</v>
      </c>
      <c r="J188" s="20">
        <v>2</v>
      </c>
      <c r="K188" s="20" t="str">
        <f t="shared" si="8"/>
        <v>101900</v>
      </c>
      <c r="L188" s="20" t="s">
        <v>353</v>
      </c>
      <c r="M188" s="20">
        <v>10190001</v>
      </c>
      <c r="N188" s="20">
        <v>10190003</v>
      </c>
      <c r="O188" s="20" t="s">
        <v>439</v>
      </c>
      <c r="P188" s="20">
        <v>10202018</v>
      </c>
      <c r="Q188" s="20">
        <v>0</v>
      </c>
      <c r="R188" s="20">
        <v>1</v>
      </c>
      <c r="S188" s="20">
        <v>7</v>
      </c>
      <c r="T188" s="20">
        <v>10201196</v>
      </c>
      <c r="U188" s="20">
        <v>100</v>
      </c>
      <c r="V188" s="20" t="s">
        <v>370</v>
      </c>
      <c r="W188" s="20">
        <v>650</v>
      </c>
      <c r="X188" s="20">
        <v>0</v>
      </c>
      <c r="Y188" s="20" t="s">
        <v>371</v>
      </c>
      <c r="Z188" s="20" t="s">
        <v>372</v>
      </c>
      <c r="AA188" s="20" t="s">
        <v>357</v>
      </c>
      <c r="AB188" s="20">
        <v>0</v>
      </c>
      <c r="AC188" s="20">
        <v>0</v>
      </c>
      <c r="AD188" s="20" t="b">
        <v>0</v>
      </c>
      <c r="AE188" s="20" t="s">
        <v>358</v>
      </c>
      <c r="AF188" s="20">
        <v>220</v>
      </c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 t="s">
        <v>374</v>
      </c>
      <c r="BA188" s="20">
        <v>10400</v>
      </c>
      <c r="BB188" s="20" t="s">
        <v>434</v>
      </c>
      <c r="BC188" s="20" t="s">
        <v>357</v>
      </c>
      <c r="BD188" s="20">
        <v>10000</v>
      </c>
      <c r="BE188" s="20">
        <v>0</v>
      </c>
      <c r="BF188" s="20" t="s">
        <v>361</v>
      </c>
      <c r="BG188" s="20">
        <v>0</v>
      </c>
      <c r="BH188" s="20"/>
      <c r="BI188" s="20"/>
      <c r="BJ188" s="20"/>
      <c r="BK188" s="20"/>
      <c r="BL188" s="20"/>
      <c r="BM188" s="20"/>
      <c r="BN188" s="20">
        <v>20080002</v>
      </c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  <c r="CE188" s="20"/>
      <c r="CF188" s="20"/>
      <c r="CG188" s="20"/>
      <c r="CH188" s="20"/>
      <c r="CI188" s="20"/>
      <c r="CJ188" s="20"/>
      <c r="CK188" s="20"/>
      <c r="CL188" s="20"/>
      <c r="CM188" s="20"/>
      <c r="CN188" s="20"/>
      <c r="CO188" s="20"/>
      <c r="CP188" s="20"/>
      <c r="CQ188" s="20"/>
      <c r="CR188" s="20"/>
      <c r="CS188" s="20"/>
      <c r="CT188" s="20"/>
      <c r="CU188" s="20"/>
      <c r="CV188" s="20"/>
      <c r="CW188" s="20"/>
      <c r="CX188" s="20"/>
      <c r="DA188" s="20"/>
      <c r="DB188" s="20"/>
      <c r="DC188" s="20"/>
      <c r="DD188" s="20"/>
      <c r="DE188" s="20"/>
      <c r="DF188" s="20"/>
      <c r="DG188" s="20"/>
      <c r="DH188" s="20"/>
      <c r="DI188" s="20"/>
      <c r="DJ188" s="20"/>
      <c r="DK188" s="20"/>
      <c r="DL188" s="20"/>
      <c r="DM188" s="20"/>
      <c r="DN188" s="20"/>
      <c r="DO188" s="20"/>
      <c r="DP188" s="20"/>
      <c r="DQ188" s="20"/>
      <c r="DR188" s="20"/>
      <c r="DS188" s="20"/>
      <c r="DT188" s="20"/>
      <c r="DU188" s="20"/>
      <c r="DV188" s="20"/>
      <c r="DW188" s="20"/>
      <c r="DX188" s="20"/>
      <c r="DY188" s="20"/>
      <c r="DZ188" s="20"/>
      <c r="EA188" s="20"/>
      <c r="EB188" s="20"/>
      <c r="EC188" s="20"/>
      <c r="ED188" s="20"/>
      <c r="EE188" s="20"/>
      <c r="EF188" s="20"/>
      <c r="EG188" s="20"/>
      <c r="EH188" s="20"/>
      <c r="EI188" s="20"/>
      <c r="EJ188" s="20"/>
      <c r="EK188" s="20"/>
      <c r="EL188" s="20"/>
      <c r="EM188" s="20"/>
      <c r="EN188" s="20"/>
      <c r="EO188" s="20"/>
      <c r="EP188" s="20"/>
      <c r="EQ188" s="20"/>
      <c r="ER188" s="20"/>
      <c r="ES188" s="20"/>
      <c r="ET188" s="20"/>
      <c r="EU188" s="20"/>
      <c r="EV188" s="20"/>
      <c r="EW188" s="20"/>
      <c r="EZ188" s="20"/>
      <c r="FA188" s="20"/>
      <c r="FB188" s="20"/>
      <c r="FC188" s="20"/>
      <c r="FD188" s="20"/>
      <c r="FE188" s="20"/>
      <c r="FF188" s="20"/>
      <c r="FG188" s="20"/>
      <c r="FH188" s="20"/>
      <c r="FI188" s="20"/>
      <c r="FJ188" s="20"/>
      <c r="FK188" s="20"/>
      <c r="FL188" s="20"/>
      <c r="FM188" s="20"/>
      <c r="FN188" s="20"/>
      <c r="FO188" s="20"/>
      <c r="FP188" s="20"/>
      <c r="FQ188" s="20"/>
      <c r="FR188" s="20"/>
      <c r="FS188" s="20"/>
      <c r="FT188" s="20"/>
      <c r="FU188" s="20"/>
      <c r="FV188" s="20"/>
      <c r="FW188" s="20"/>
      <c r="FX188" s="20"/>
      <c r="FY188" s="20"/>
      <c r="FZ188" s="20"/>
      <c r="GA188" s="20"/>
      <c r="GB188" s="20"/>
      <c r="GC188" s="20"/>
      <c r="GD188" s="20"/>
      <c r="GE188" s="20"/>
      <c r="GF188" s="20"/>
      <c r="GG188" s="20"/>
      <c r="GH188" s="20"/>
      <c r="GI188" s="20"/>
      <c r="GJ188" s="20"/>
      <c r="GK188" s="20"/>
      <c r="GL188" s="20"/>
      <c r="GM188" s="20"/>
      <c r="GN188" s="20"/>
      <c r="GO188" s="20"/>
      <c r="GP188" s="20"/>
      <c r="GQ188" s="20"/>
      <c r="GR188" s="20"/>
      <c r="GS188" s="20"/>
      <c r="GT188" s="20"/>
      <c r="GU188" s="20"/>
      <c r="GV188" s="20"/>
      <c r="GY188" s="20">
        <v>200</v>
      </c>
      <c r="GZ188" s="20">
        <v>400</v>
      </c>
      <c r="HA188" s="20" t="s">
        <v>390</v>
      </c>
      <c r="HB188" s="20">
        <v>0</v>
      </c>
      <c r="HC188" s="20">
        <v>30017</v>
      </c>
      <c r="HD188" s="20" t="s">
        <v>373</v>
      </c>
      <c r="HE188" s="20" t="b">
        <v>1</v>
      </c>
      <c r="HF188" s="20">
        <v>9000</v>
      </c>
      <c r="HG188" s="20" t="b">
        <v>0</v>
      </c>
      <c r="HH188" s="20">
        <v>0</v>
      </c>
      <c r="HI188" s="20">
        <v>0</v>
      </c>
      <c r="HJ188" s="20">
        <v>0</v>
      </c>
      <c r="HK188" s="20">
        <v>0</v>
      </c>
      <c r="HL188" s="20" t="b">
        <v>0</v>
      </c>
      <c r="HM188" s="20">
        <v>0</v>
      </c>
      <c r="HN188" s="20">
        <v>10001</v>
      </c>
      <c r="HO188" s="20" t="s">
        <v>374</v>
      </c>
      <c r="HP188" s="20" t="s">
        <v>363</v>
      </c>
      <c r="HQ188" s="20">
        <v>0</v>
      </c>
      <c r="HR188" s="20">
        <v>0</v>
      </c>
      <c r="HS188" s="20">
        <v>0</v>
      </c>
      <c r="HT188" s="20">
        <v>0</v>
      </c>
      <c r="HU188" s="20" t="b">
        <v>0</v>
      </c>
      <c r="HZ188"/>
    </row>
    <row r="189" ht="30" customHeight="1" spans="1:234">
      <c r="A189"/>
      <c r="B189" s="34">
        <f>10000000+INDEX(编号表!$B:$B,MATCH(D189,编号表!$A:$A,0))*10000+J189</f>
        <v>10190003</v>
      </c>
      <c r="C189" s="20" t="s">
        <v>438</v>
      </c>
      <c r="D189" s="20" t="s">
        <v>438</v>
      </c>
      <c r="E189" s="20" t="s">
        <v>350</v>
      </c>
      <c r="F189" s="39" t="s">
        <v>397</v>
      </c>
      <c r="G189" s="20" t="s">
        <v>398</v>
      </c>
      <c r="H189" s="20" t="b">
        <v>0</v>
      </c>
      <c r="I189" s="20" t="b">
        <v>0</v>
      </c>
      <c r="J189" s="20">
        <v>3</v>
      </c>
      <c r="K189" s="20" t="str">
        <f t="shared" si="8"/>
        <v>101900</v>
      </c>
      <c r="L189" s="20" t="s">
        <v>353</v>
      </c>
      <c r="M189" s="20">
        <v>10190002</v>
      </c>
      <c r="N189" s="20">
        <v>10190004</v>
      </c>
      <c r="O189" s="20" t="s">
        <v>439</v>
      </c>
      <c r="P189" s="20">
        <v>10202018</v>
      </c>
      <c r="Q189" s="20">
        <v>0</v>
      </c>
      <c r="R189" s="20">
        <v>2</v>
      </c>
      <c r="S189" s="20">
        <v>11</v>
      </c>
      <c r="T189" s="20">
        <v>10202197</v>
      </c>
      <c r="U189" s="20">
        <v>100</v>
      </c>
      <c r="V189" s="20" t="s">
        <v>370</v>
      </c>
      <c r="W189" s="20">
        <v>650</v>
      </c>
      <c r="X189" s="20">
        <v>0</v>
      </c>
      <c r="Y189" s="20" t="s">
        <v>371</v>
      </c>
      <c r="Z189" s="20" t="s">
        <v>372</v>
      </c>
      <c r="AA189" s="20" t="s">
        <v>357</v>
      </c>
      <c r="AB189" s="20">
        <v>0</v>
      </c>
      <c r="AC189" s="20">
        <v>0</v>
      </c>
      <c r="AD189" s="20" t="b">
        <v>0</v>
      </c>
      <c r="AE189" s="20" t="s">
        <v>358</v>
      </c>
      <c r="AF189" s="20">
        <v>220</v>
      </c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 t="s">
        <v>374</v>
      </c>
      <c r="BA189" s="20">
        <v>10800</v>
      </c>
      <c r="BB189" s="20" t="s">
        <v>434</v>
      </c>
      <c r="BC189" s="20" t="s">
        <v>357</v>
      </c>
      <c r="BD189" s="20">
        <v>10000</v>
      </c>
      <c r="BE189" s="20">
        <v>0</v>
      </c>
      <c r="BF189" s="20" t="s">
        <v>361</v>
      </c>
      <c r="BG189" s="20">
        <v>0</v>
      </c>
      <c r="BH189" s="20"/>
      <c r="BI189" s="20"/>
      <c r="BJ189" s="20"/>
      <c r="BK189" s="20"/>
      <c r="BL189" s="20"/>
      <c r="BM189" s="20"/>
      <c r="BN189" s="20">
        <v>20080003</v>
      </c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  <c r="CE189" s="20"/>
      <c r="CF189" s="20"/>
      <c r="CG189" s="20"/>
      <c r="CH189" s="20"/>
      <c r="CI189" s="20"/>
      <c r="CJ189" s="20"/>
      <c r="CK189" s="20"/>
      <c r="CL189" s="20"/>
      <c r="CM189" s="20"/>
      <c r="CN189" s="20"/>
      <c r="CO189" s="20"/>
      <c r="CP189" s="20"/>
      <c r="CQ189" s="20"/>
      <c r="CR189" s="20"/>
      <c r="CS189" s="20"/>
      <c r="CT189" s="20"/>
      <c r="CU189" s="20"/>
      <c r="CV189" s="20"/>
      <c r="CW189" s="20"/>
      <c r="CX189" s="20"/>
      <c r="DA189" s="20"/>
      <c r="DB189" s="20"/>
      <c r="DC189" s="20"/>
      <c r="DD189" s="20"/>
      <c r="DE189" s="20"/>
      <c r="DF189" s="20"/>
      <c r="DG189" s="20"/>
      <c r="DH189" s="20"/>
      <c r="DI189" s="20"/>
      <c r="DJ189" s="20"/>
      <c r="DK189" s="20"/>
      <c r="DL189" s="20"/>
      <c r="DM189" s="20"/>
      <c r="DN189" s="20"/>
      <c r="DO189" s="20"/>
      <c r="DP189" s="20"/>
      <c r="DQ189" s="20"/>
      <c r="DR189" s="20"/>
      <c r="DS189" s="20"/>
      <c r="DT189" s="20"/>
      <c r="DU189" s="20"/>
      <c r="DV189" s="20"/>
      <c r="DW189" s="20"/>
      <c r="DX189" s="20"/>
      <c r="DY189" s="20"/>
      <c r="DZ189" s="20"/>
      <c r="EA189" s="20"/>
      <c r="EB189" s="20"/>
      <c r="EC189" s="20"/>
      <c r="ED189" s="20"/>
      <c r="EE189" s="20"/>
      <c r="EF189" s="20"/>
      <c r="EG189" s="20"/>
      <c r="EH189" s="20"/>
      <c r="EI189" s="20"/>
      <c r="EJ189" s="20"/>
      <c r="EK189" s="20"/>
      <c r="EL189" s="20"/>
      <c r="EM189" s="20"/>
      <c r="EN189" s="20"/>
      <c r="EO189" s="20"/>
      <c r="EP189" s="20"/>
      <c r="EQ189" s="20"/>
      <c r="ER189" s="20"/>
      <c r="ES189" s="20"/>
      <c r="ET189" s="20"/>
      <c r="EU189" s="20"/>
      <c r="EV189" s="20"/>
      <c r="EW189" s="20"/>
      <c r="EZ189" s="20"/>
      <c r="FA189" s="20"/>
      <c r="FB189" s="20"/>
      <c r="FC189" s="20"/>
      <c r="FD189" s="20"/>
      <c r="FE189" s="20"/>
      <c r="FF189" s="20"/>
      <c r="FG189" s="20"/>
      <c r="FH189" s="20"/>
      <c r="FI189" s="20"/>
      <c r="FJ189" s="20"/>
      <c r="FK189" s="20"/>
      <c r="FL189" s="20"/>
      <c r="FM189" s="20"/>
      <c r="FN189" s="20"/>
      <c r="FO189" s="20"/>
      <c r="FP189" s="20"/>
      <c r="FQ189" s="20"/>
      <c r="FR189" s="20"/>
      <c r="FS189" s="20"/>
      <c r="FT189" s="20"/>
      <c r="FU189" s="20"/>
      <c r="FV189" s="20"/>
      <c r="FW189" s="20"/>
      <c r="FX189" s="20"/>
      <c r="FY189" s="20"/>
      <c r="FZ189" s="20"/>
      <c r="GA189" s="20"/>
      <c r="GB189" s="20"/>
      <c r="GC189" s="20"/>
      <c r="GD189" s="20"/>
      <c r="GE189" s="20"/>
      <c r="GF189" s="20"/>
      <c r="GG189" s="20"/>
      <c r="GH189" s="20"/>
      <c r="GI189" s="20"/>
      <c r="GJ189" s="20"/>
      <c r="GK189" s="20"/>
      <c r="GL189" s="20"/>
      <c r="GM189" s="20"/>
      <c r="GN189" s="20"/>
      <c r="GO189" s="20"/>
      <c r="GP189" s="20"/>
      <c r="GQ189" s="20"/>
      <c r="GR189" s="20"/>
      <c r="GS189" s="20"/>
      <c r="GT189" s="20"/>
      <c r="GU189" s="20"/>
      <c r="GV189" s="20"/>
      <c r="GY189" s="20">
        <v>200</v>
      </c>
      <c r="GZ189" s="20">
        <v>400</v>
      </c>
      <c r="HA189" s="20" t="s">
        <v>390</v>
      </c>
      <c r="HB189" s="20">
        <v>0</v>
      </c>
      <c r="HC189" s="20">
        <v>30017</v>
      </c>
      <c r="HD189" s="20" t="s">
        <v>373</v>
      </c>
      <c r="HE189" s="20" t="b">
        <v>1</v>
      </c>
      <c r="HF189" s="20">
        <v>9000</v>
      </c>
      <c r="HG189" s="20" t="b">
        <v>0</v>
      </c>
      <c r="HH189" s="20">
        <v>0</v>
      </c>
      <c r="HI189" s="20">
        <v>0</v>
      </c>
      <c r="HJ189" s="20">
        <v>0</v>
      </c>
      <c r="HK189" s="20">
        <v>0</v>
      </c>
      <c r="HL189" s="20" t="b">
        <v>0</v>
      </c>
      <c r="HM189" s="20">
        <v>0</v>
      </c>
      <c r="HN189" s="20">
        <v>10001</v>
      </c>
      <c r="HO189" s="20" t="s">
        <v>374</v>
      </c>
      <c r="HP189" s="20" t="s">
        <v>363</v>
      </c>
      <c r="HQ189" s="20">
        <v>0</v>
      </c>
      <c r="HR189" s="20">
        <v>0</v>
      </c>
      <c r="HS189" s="20">
        <v>0</v>
      </c>
      <c r="HT189" s="20">
        <v>0</v>
      </c>
      <c r="HU189" s="20" t="b">
        <v>0</v>
      </c>
      <c r="HZ189"/>
    </row>
    <row r="190" ht="30" customHeight="1" spans="1:234">
      <c r="A190"/>
      <c r="B190" s="34">
        <f>10000000+INDEX(编号表!$B:$B,MATCH(D190,编号表!$A:$A,0))*10000+J190</f>
        <v>10190004</v>
      </c>
      <c r="C190" s="20" t="s">
        <v>438</v>
      </c>
      <c r="D190" s="20" t="s">
        <v>438</v>
      </c>
      <c r="E190" s="20" t="s">
        <v>350</v>
      </c>
      <c r="F190" s="39" t="s">
        <v>397</v>
      </c>
      <c r="G190" s="20" t="s">
        <v>398</v>
      </c>
      <c r="H190" s="20" t="b">
        <v>0</v>
      </c>
      <c r="I190" s="20" t="b">
        <v>0</v>
      </c>
      <c r="J190" s="20">
        <v>4</v>
      </c>
      <c r="K190" s="20" t="str">
        <f t="shared" si="8"/>
        <v>101900</v>
      </c>
      <c r="L190" s="20" t="s">
        <v>353</v>
      </c>
      <c r="M190" s="20">
        <v>10190003</v>
      </c>
      <c r="N190" s="20">
        <v>10190005</v>
      </c>
      <c r="O190" s="20" t="s">
        <v>439</v>
      </c>
      <c r="P190" s="20">
        <v>10202018</v>
      </c>
      <c r="Q190" s="20">
        <v>0</v>
      </c>
      <c r="R190" s="20">
        <v>3</v>
      </c>
      <c r="S190" s="20">
        <v>16</v>
      </c>
      <c r="T190" s="20">
        <v>10202198</v>
      </c>
      <c r="U190" s="20">
        <v>100</v>
      </c>
      <c r="V190" s="20" t="s">
        <v>370</v>
      </c>
      <c r="W190" s="20">
        <v>650</v>
      </c>
      <c r="X190" s="20">
        <v>0</v>
      </c>
      <c r="Y190" s="20" t="s">
        <v>371</v>
      </c>
      <c r="Z190" s="20" t="s">
        <v>372</v>
      </c>
      <c r="AA190" s="20" t="s">
        <v>357</v>
      </c>
      <c r="AB190" s="20">
        <v>0</v>
      </c>
      <c r="AC190" s="20">
        <v>0</v>
      </c>
      <c r="AD190" s="20" t="b">
        <v>0</v>
      </c>
      <c r="AE190" s="20" t="s">
        <v>358</v>
      </c>
      <c r="AF190" s="20">
        <v>220</v>
      </c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 t="s">
        <v>374</v>
      </c>
      <c r="BA190" s="20">
        <v>11200</v>
      </c>
      <c r="BB190" s="20" t="s">
        <v>434</v>
      </c>
      <c r="BC190" s="20" t="s">
        <v>357</v>
      </c>
      <c r="BD190" s="20">
        <v>10000</v>
      </c>
      <c r="BE190" s="20">
        <v>0</v>
      </c>
      <c r="BF190" s="20" t="s">
        <v>361</v>
      </c>
      <c r="BG190" s="20">
        <v>0</v>
      </c>
      <c r="BH190" s="20"/>
      <c r="BI190" s="20"/>
      <c r="BJ190" s="20"/>
      <c r="BK190" s="20"/>
      <c r="BL190" s="20"/>
      <c r="BM190" s="20"/>
      <c r="BN190" s="20">
        <v>20080004</v>
      </c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  <c r="CE190" s="20"/>
      <c r="CF190" s="20"/>
      <c r="CG190" s="20"/>
      <c r="CH190" s="20"/>
      <c r="CI190" s="20"/>
      <c r="CJ190" s="20"/>
      <c r="CK190" s="20"/>
      <c r="CL190" s="20"/>
      <c r="CM190" s="20"/>
      <c r="CN190" s="20"/>
      <c r="CO190" s="20"/>
      <c r="CP190" s="20"/>
      <c r="CQ190" s="20"/>
      <c r="CR190" s="20"/>
      <c r="CS190" s="20"/>
      <c r="CT190" s="20"/>
      <c r="CU190" s="20"/>
      <c r="CV190" s="20"/>
      <c r="CW190" s="20"/>
      <c r="CX190" s="20"/>
      <c r="DA190" s="20"/>
      <c r="DB190" s="20"/>
      <c r="DC190" s="20"/>
      <c r="DD190" s="20"/>
      <c r="DE190" s="20"/>
      <c r="DF190" s="20"/>
      <c r="DG190" s="20"/>
      <c r="DH190" s="20"/>
      <c r="DI190" s="20"/>
      <c r="DJ190" s="20"/>
      <c r="DK190" s="20"/>
      <c r="DL190" s="20"/>
      <c r="DM190" s="20"/>
      <c r="DN190" s="20"/>
      <c r="DO190" s="20"/>
      <c r="DP190" s="20"/>
      <c r="DQ190" s="20"/>
      <c r="DR190" s="20"/>
      <c r="DS190" s="20"/>
      <c r="DT190" s="20"/>
      <c r="DU190" s="20"/>
      <c r="DV190" s="20"/>
      <c r="DW190" s="20"/>
      <c r="DX190" s="20"/>
      <c r="DY190" s="20"/>
      <c r="DZ190" s="20"/>
      <c r="EA190" s="20"/>
      <c r="EB190" s="20"/>
      <c r="EC190" s="20"/>
      <c r="ED190" s="20"/>
      <c r="EE190" s="20"/>
      <c r="EF190" s="20"/>
      <c r="EG190" s="20"/>
      <c r="EH190" s="20"/>
      <c r="EI190" s="20"/>
      <c r="EJ190" s="20"/>
      <c r="EK190" s="20"/>
      <c r="EL190" s="20"/>
      <c r="EM190" s="20"/>
      <c r="EN190" s="20"/>
      <c r="EO190" s="20"/>
      <c r="EP190" s="20"/>
      <c r="EQ190" s="20"/>
      <c r="ER190" s="20"/>
      <c r="ES190" s="20"/>
      <c r="ET190" s="20"/>
      <c r="EU190" s="20"/>
      <c r="EV190" s="20"/>
      <c r="EW190" s="20"/>
      <c r="EZ190" s="20"/>
      <c r="FA190" s="20"/>
      <c r="FB190" s="20"/>
      <c r="FC190" s="20"/>
      <c r="FD190" s="20"/>
      <c r="FE190" s="20"/>
      <c r="FF190" s="20"/>
      <c r="FG190" s="20"/>
      <c r="FH190" s="20"/>
      <c r="FI190" s="20"/>
      <c r="FJ190" s="20"/>
      <c r="FK190" s="20"/>
      <c r="FL190" s="20"/>
      <c r="FM190" s="20"/>
      <c r="FN190" s="20"/>
      <c r="FO190" s="20"/>
      <c r="FP190" s="20"/>
      <c r="FQ190" s="20"/>
      <c r="FR190" s="20"/>
      <c r="FS190" s="20"/>
      <c r="FT190" s="20"/>
      <c r="FU190" s="20"/>
      <c r="FV190" s="20"/>
      <c r="FW190" s="20"/>
      <c r="FX190" s="20"/>
      <c r="FY190" s="20"/>
      <c r="FZ190" s="20"/>
      <c r="GA190" s="20"/>
      <c r="GB190" s="20"/>
      <c r="GC190" s="20"/>
      <c r="GD190" s="20"/>
      <c r="GE190" s="20"/>
      <c r="GF190" s="20"/>
      <c r="GG190" s="20"/>
      <c r="GH190" s="20"/>
      <c r="GI190" s="20"/>
      <c r="GJ190" s="20"/>
      <c r="GK190" s="20"/>
      <c r="GL190" s="20"/>
      <c r="GM190" s="20"/>
      <c r="GN190" s="20"/>
      <c r="GO190" s="20"/>
      <c r="GP190" s="20"/>
      <c r="GQ190" s="20"/>
      <c r="GR190" s="20"/>
      <c r="GS190" s="20"/>
      <c r="GT190" s="20"/>
      <c r="GU190" s="20"/>
      <c r="GV190" s="20"/>
      <c r="GY190" s="20">
        <v>200</v>
      </c>
      <c r="GZ190" s="20">
        <v>400</v>
      </c>
      <c r="HA190" s="20" t="s">
        <v>390</v>
      </c>
      <c r="HB190" s="20">
        <v>0</v>
      </c>
      <c r="HC190" s="20">
        <v>30017</v>
      </c>
      <c r="HD190" s="20" t="s">
        <v>373</v>
      </c>
      <c r="HE190" s="20" t="b">
        <v>1</v>
      </c>
      <c r="HF190" s="20">
        <v>9000</v>
      </c>
      <c r="HG190" s="20" t="b">
        <v>0</v>
      </c>
      <c r="HH190" s="20">
        <v>0</v>
      </c>
      <c r="HI190" s="20">
        <v>0</v>
      </c>
      <c r="HJ190" s="20">
        <v>0</v>
      </c>
      <c r="HK190" s="20">
        <v>0</v>
      </c>
      <c r="HL190" s="20" t="b">
        <v>0</v>
      </c>
      <c r="HM190" s="20">
        <v>0</v>
      </c>
      <c r="HN190" s="20">
        <v>10001</v>
      </c>
      <c r="HO190" s="20" t="s">
        <v>374</v>
      </c>
      <c r="HP190" s="20" t="s">
        <v>363</v>
      </c>
      <c r="HQ190" s="20">
        <v>0</v>
      </c>
      <c r="HR190" s="20">
        <v>0</v>
      </c>
      <c r="HS190" s="20">
        <v>0</v>
      </c>
      <c r="HT190" s="20">
        <v>0</v>
      </c>
      <c r="HU190" s="20" t="b">
        <v>0</v>
      </c>
      <c r="HZ190"/>
    </row>
    <row r="191" ht="30" customHeight="1" spans="1:234">
      <c r="A191"/>
      <c r="B191" s="34">
        <f>10000000+INDEX(编号表!$B:$B,MATCH(D191,编号表!$A:$A,0))*10000+J191</f>
        <v>10190005</v>
      </c>
      <c r="C191" s="20" t="s">
        <v>438</v>
      </c>
      <c r="D191" s="20" t="s">
        <v>438</v>
      </c>
      <c r="E191" s="20" t="s">
        <v>350</v>
      </c>
      <c r="F191" s="39" t="s">
        <v>397</v>
      </c>
      <c r="G191" s="20" t="s">
        <v>398</v>
      </c>
      <c r="H191" s="20" t="b">
        <v>0</v>
      </c>
      <c r="I191" s="20" t="b">
        <v>0</v>
      </c>
      <c r="J191" s="20">
        <v>5</v>
      </c>
      <c r="K191" s="20" t="str">
        <f t="shared" si="8"/>
        <v>101900</v>
      </c>
      <c r="L191" s="20" t="s">
        <v>353</v>
      </c>
      <c r="M191" s="20">
        <v>10190004</v>
      </c>
      <c r="N191" s="20">
        <v>10190006</v>
      </c>
      <c r="O191" s="20" t="s">
        <v>439</v>
      </c>
      <c r="P191" s="20">
        <v>10202018</v>
      </c>
      <c r="Q191" s="20">
        <v>0</v>
      </c>
      <c r="R191" s="20">
        <v>3</v>
      </c>
      <c r="S191" s="20">
        <v>25</v>
      </c>
      <c r="T191" s="20">
        <v>10202199</v>
      </c>
      <c r="U191" s="20">
        <v>100</v>
      </c>
      <c r="V191" s="20" t="s">
        <v>370</v>
      </c>
      <c r="W191" s="20">
        <v>650</v>
      </c>
      <c r="X191" s="20">
        <v>0</v>
      </c>
      <c r="Y191" s="20" t="s">
        <v>371</v>
      </c>
      <c r="Z191" s="20" t="s">
        <v>372</v>
      </c>
      <c r="AA191" s="20" t="s">
        <v>357</v>
      </c>
      <c r="AB191" s="20">
        <v>0</v>
      </c>
      <c r="AC191" s="20">
        <v>0</v>
      </c>
      <c r="AD191" s="20" t="b">
        <v>0</v>
      </c>
      <c r="AE191" s="20" t="s">
        <v>358</v>
      </c>
      <c r="AF191" s="20">
        <v>220</v>
      </c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 t="s">
        <v>374</v>
      </c>
      <c r="BA191" s="20">
        <v>11300</v>
      </c>
      <c r="BB191" s="20" t="s">
        <v>434</v>
      </c>
      <c r="BC191" s="20" t="s">
        <v>357</v>
      </c>
      <c r="BD191" s="20">
        <v>10000</v>
      </c>
      <c r="BE191" s="20">
        <v>0</v>
      </c>
      <c r="BF191" s="20" t="s">
        <v>361</v>
      </c>
      <c r="BG191" s="20">
        <v>0</v>
      </c>
      <c r="BH191" s="20"/>
      <c r="BI191" s="20"/>
      <c r="BJ191" s="20"/>
      <c r="BK191" s="20"/>
      <c r="BL191" s="20"/>
      <c r="BM191" s="20"/>
      <c r="BN191" s="20">
        <v>20080005</v>
      </c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  <c r="CE191" s="20"/>
      <c r="CF191" s="20"/>
      <c r="CG191" s="20"/>
      <c r="CH191" s="20"/>
      <c r="CI191" s="20"/>
      <c r="CJ191" s="20"/>
      <c r="CK191" s="20"/>
      <c r="CL191" s="20"/>
      <c r="CM191" s="20"/>
      <c r="CN191" s="20"/>
      <c r="CO191" s="20"/>
      <c r="CP191" s="20"/>
      <c r="CQ191" s="20"/>
      <c r="CR191" s="20"/>
      <c r="CS191" s="20"/>
      <c r="CT191" s="20"/>
      <c r="CU191" s="20"/>
      <c r="CV191" s="20"/>
      <c r="CW191" s="20"/>
      <c r="CX191" s="20"/>
      <c r="DA191" s="20"/>
      <c r="DB191" s="20"/>
      <c r="DC191" s="20"/>
      <c r="DD191" s="20"/>
      <c r="DE191" s="20"/>
      <c r="DF191" s="20"/>
      <c r="DG191" s="20"/>
      <c r="DH191" s="20"/>
      <c r="DI191" s="20"/>
      <c r="DJ191" s="20"/>
      <c r="DK191" s="20"/>
      <c r="DL191" s="20"/>
      <c r="DM191" s="20"/>
      <c r="DN191" s="20"/>
      <c r="DO191" s="20"/>
      <c r="DP191" s="20"/>
      <c r="DQ191" s="20"/>
      <c r="DR191" s="20"/>
      <c r="DS191" s="20"/>
      <c r="DT191" s="20"/>
      <c r="DU191" s="20"/>
      <c r="DV191" s="20"/>
      <c r="DW191" s="20"/>
      <c r="DX191" s="20"/>
      <c r="DY191" s="20"/>
      <c r="DZ191" s="20"/>
      <c r="EA191" s="20"/>
      <c r="EB191" s="20"/>
      <c r="EC191" s="20"/>
      <c r="ED191" s="20"/>
      <c r="EE191" s="20"/>
      <c r="EF191" s="20"/>
      <c r="EG191" s="20"/>
      <c r="EH191" s="20"/>
      <c r="EI191" s="20"/>
      <c r="EJ191" s="20"/>
      <c r="EK191" s="20"/>
      <c r="EL191" s="20"/>
      <c r="EM191" s="20"/>
      <c r="EN191" s="20"/>
      <c r="EO191" s="20"/>
      <c r="EP191" s="20"/>
      <c r="EQ191" s="20"/>
      <c r="ER191" s="20"/>
      <c r="ES191" s="20"/>
      <c r="ET191" s="20"/>
      <c r="EU191" s="20"/>
      <c r="EV191" s="20"/>
      <c r="EW191" s="20"/>
      <c r="EZ191" s="20"/>
      <c r="FA191" s="20"/>
      <c r="FB191" s="20"/>
      <c r="FC191" s="20"/>
      <c r="FD191" s="20"/>
      <c r="FE191" s="20"/>
      <c r="FF191" s="20"/>
      <c r="FG191" s="20"/>
      <c r="FH191" s="20"/>
      <c r="FI191" s="20"/>
      <c r="FJ191" s="20"/>
      <c r="FK191" s="20"/>
      <c r="FL191" s="20"/>
      <c r="FM191" s="20"/>
      <c r="FN191" s="20"/>
      <c r="FO191" s="20"/>
      <c r="FP191" s="20"/>
      <c r="FQ191" s="20"/>
      <c r="FR191" s="20"/>
      <c r="FS191" s="20"/>
      <c r="FT191" s="20"/>
      <c r="FU191" s="20"/>
      <c r="FV191" s="20"/>
      <c r="FW191" s="20"/>
      <c r="FX191" s="20"/>
      <c r="FY191" s="20"/>
      <c r="FZ191" s="20"/>
      <c r="GA191" s="20"/>
      <c r="GB191" s="20"/>
      <c r="GC191" s="20"/>
      <c r="GD191" s="20"/>
      <c r="GE191" s="20"/>
      <c r="GF191" s="20"/>
      <c r="GG191" s="20"/>
      <c r="GH191" s="20"/>
      <c r="GI191" s="20"/>
      <c r="GJ191" s="20"/>
      <c r="GK191" s="20"/>
      <c r="GL191" s="20"/>
      <c r="GM191" s="20"/>
      <c r="GN191" s="20"/>
      <c r="GO191" s="20"/>
      <c r="GP191" s="20"/>
      <c r="GQ191" s="20"/>
      <c r="GR191" s="20"/>
      <c r="GS191" s="20"/>
      <c r="GT191" s="20"/>
      <c r="GU191" s="20"/>
      <c r="GV191" s="20"/>
      <c r="GY191" s="20">
        <v>200</v>
      </c>
      <c r="GZ191" s="20">
        <v>400</v>
      </c>
      <c r="HA191" s="20" t="s">
        <v>390</v>
      </c>
      <c r="HB191" s="20">
        <v>0</v>
      </c>
      <c r="HC191" s="20">
        <v>30017</v>
      </c>
      <c r="HD191" s="20" t="s">
        <v>373</v>
      </c>
      <c r="HE191" s="20" t="b">
        <v>1</v>
      </c>
      <c r="HF191" s="20">
        <v>9000</v>
      </c>
      <c r="HG191" s="20" t="b">
        <v>0</v>
      </c>
      <c r="HH191" s="20">
        <v>0</v>
      </c>
      <c r="HI191" s="20">
        <v>0</v>
      </c>
      <c r="HJ191" s="20">
        <v>0</v>
      </c>
      <c r="HK191" s="20">
        <v>0</v>
      </c>
      <c r="HL191" s="20" t="b">
        <v>0</v>
      </c>
      <c r="HM191" s="20">
        <v>0</v>
      </c>
      <c r="HN191" s="20">
        <v>10001</v>
      </c>
      <c r="HO191" s="20" t="s">
        <v>374</v>
      </c>
      <c r="HP191" s="20" t="s">
        <v>363</v>
      </c>
      <c r="HQ191" s="20">
        <v>0</v>
      </c>
      <c r="HR191" s="20">
        <v>0</v>
      </c>
      <c r="HS191" s="20">
        <v>0</v>
      </c>
      <c r="HT191" s="20">
        <v>0</v>
      </c>
      <c r="HU191" s="20" t="b">
        <v>0</v>
      </c>
      <c r="HZ191"/>
    </row>
    <row r="192" ht="30" customHeight="1" spans="1:234">
      <c r="A192"/>
      <c r="B192" s="34">
        <f>10000000+INDEX(编号表!$B:$B,MATCH(D192,编号表!$A:$A,0))*10000+J192</f>
        <v>10190006</v>
      </c>
      <c r="C192" s="20" t="s">
        <v>438</v>
      </c>
      <c r="D192" s="20" t="s">
        <v>438</v>
      </c>
      <c r="E192" s="20" t="s">
        <v>350</v>
      </c>
      <c r="F192" s="39" t="s">
        <v>397</v>
      </c>
      <c r="G192" s="20" t="s">
        <v>398</v>
      </c>
      <c r="H192" s="20" t="b">
        <v>0</v>
      </c>
      <c r="I192" s="20" t="b">
        <v>0</v>
      </c>
      <c r="J192" s="20">
        <v>6</v>
      </c>
      <c r="K192" s="20" t="str">
        <f t="shared" si="8"/>
        <v>101900</v>
      </c>
      <c r="L192" s="20" t="s">
        <v>353</v>
      </c>
      <c r="M192" s="20">
        <v>10190005</v>
      </c>
      <c r="N192" s="20">
        <v>10190007</v>
      </c>
      <c r="O192" s="20" t="s">
        <v>439</v>
      </c>
      <c r="P192" s="20">
        <v>10202018</v>
      </c>
      <c r="Q192" s="20">
        <v>0</v>
      </c>
      <c r="R192" s="20">
        <v>3</v>
      </c>
      <c r="S192" s="20">
        <v>30</v>
      </c>
      <c r="T192" s="20">
        <v>10203200</v>
      </c>
      <c r="U192" s="20">
        <v>100</v>
      </c>
      <c r="V192" s="20" t="s">
        <v>370</v>
      </c>
      <c r="W192" s="20">
        <v>650</v>
      </c>
      <c r="X192" s="20">
        <v>0</v>
      </c>
      <c r="Y192" s="20" t="s">
        <v>371</v>
      </c>
      <c r="Z192" s="20" t="s">
        <v>372</v>
      </c>
      <c r="AA192" s="20" t="s">
        <v>357</v>
      </c>
      <c r="AB192" s="20">
        <v>0</v>
      </c>
      <c r="AC192" s="20">
        <v>0</v>
      </c>
      <c r="AD192" s="20" t="b">
        <v>0</v>
      </c>
      <c r="AE192" s="20" t="s">
        <v>358</v>
      </c>
      <c r="AF192" s="20">
        <v>220</v>
      </c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 t="s">
        <v>374</v>
      </c>
      <c r="BA192" s="20">
        <v>11600</v>
      </c>
      <c r="BB192" s="20" t="s">
        <v>434</v>
      </c>
      <c r="BC192" s="20" t="s">
        <v>357</v>
      </c>
      <c r="BD192" s="20">
        <v>10000</v>
      </c>
      <c r="BE192" s="20">
        <v>0</v>
      </c>
      <c r="BF192" s="20" t="s">
        <v>361</v>
      </c>
      <c r="BG192" s="20">
        <v>0</v>
      </c>
      <c r="BH192" s="20"/>
      <c r="BI192" s="20"/>
      <c r="BJ192" s="20"/>
      <c r="BK192" s="20"/>
      <c r="BL192" s="20"/>
      <c r="BM192" s="20"/>
      <c r="BN192" s="20">
        <v>20080006</v>
      </c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  <c r="CE192" s="20"/>
      <c r="CF192" s="20"/>
      <c r="CG192" s="20"/>
      <c r="CH192" s="20"/>
      <c r="CI192" s="20"/>
      <c r="CJ192" s="20"/>
      <c r="CK192" s="20"/>
      <c r="CL192" s="20"/>
      <c r="CM192" s="20"/>
      <c r="CN192" s="20"/>
      <c r="CO192" s="20"/>
      <c r="CP192" s="20"/>
      <c r="CQ192" s="20"/>
      <c r="CR192" s="20"/>
      <c r="CS192" s="20"/>
      <c r="CT192" s="20"/>
      <c r="CU192" s="20"/>
      <c r="CV192" s="20"/>
      <c r="CW192" s="20"/>
      <c r="CX192" s="20"/>
      <c r="DA192" s="20"/>
      <c r="DB192" s="20"/>
      <c r="DC192" s="20"/>
      <c r="DD192" s="20"/>
      <c r="DE192" s="20"/>
      <c r="DF192" s="20"/>
      <c r="DG192" s="20"/>
      <c r="DH192" s="20"/>
      <c r="DI192" s="20"/>
      <c r="DJ192" s="20"/>
      <c r="DK192" s="20"/>
      <c r="DL192" s="20"/>
      <c r="DM192" s="20"/>
      <c r="DN192" s="20"/>
      <c r="DO192" s="20"/>
      <c r="DP192" s="20"/>
      <c r="DQ192" s="20"/>
      <c r="DR192" s="20"/>
      <c r="DS192" s="20"/>
      <c r="DT192" s="20"/>
      <c r="DU192" s="20"/>
      <c r="DV192" s="20"/>
      <c r="DW192" s="20"/>
      <c r="DX192" s="20"/>
      <c r="DY192" s="20"/>
      <c r="DZ192" s="20"/>
      <c r="EA192" s="20"/>
      <c r="EB192" s="20"/>
      <c r="EC192" s="20"/>
      <c r="ED192" s="20"/>
      <c r="EE192" s="20"/>
      <c r="EF192" s="20"/>
      <c r="EG192" s="20"/>
      <c r="EH192" s="20"/>
      <c r="EI192" s="20"/>
      <c r="EJ192" s="20"/>
      <c r="EK192" s="20"/>
      <c r="EL192" s="20"/>
      <c r="EM192" s="20"/>
      <c r="EN192" s="20"/>
      <c r="EO192" s="20"/>
      <c r="EP192" s="20"/>
      <c r="EQ192" s="20"/>
      <c r="ER192" s="20"/>
      <c r="ES192" s="20"/>
      <c r="ET192" s="20"/>
      <c r="EU192" s="20"/>
      <c r="EV192" s="20"/>
      <c r="EW192" s="20"/>
      <c r="EZ192" s="20"/>
      <c r="FA192" s="20"/>
      <c r="FB192" s="20"/>
      <c r="FC192" s="20"/>
      <c r="FD192" s="20"/>
      <c r="FE192" s="20"/>
      <c r="FF192" s="20"/>
      <c r="FG192" s="20"/>
      <c r="FH192" s="20"/>
      <c r="FI192" s="20"/>
      <c r="FJ192" s="20"/>
      <c r="FK192" s="20"/>
      <c r="FL192" s="20"/>
      <c r="FM192" s="20"/>
      <c r="FN192" s="20"/>
      <c r="FO192" s="20"/>
      <c r="FP192" s="20"/>
      <c r="FQ192" s="20"/>
      <c r="FR192" s="20"/>
      <c r="FS192" s="20"/>
      <c r="FT192" s="20"/>
      <c r="FU192" s="20"/>
      <c r="FV192" s="20"/>
      <c r="FW192" s="20"/>
      <c r="FX192" s="20"/>
      <c r="FY192" s="20"/>
      <c r="FZ192" s="20"/>
      <c r="GA192" s="20"/>
      <c r="GB192" s="20"/>
      <c r="GC192" s="20"/>
      <c r="GD192" s="20"/>
      <c r="GE192" s="20"/>
      <c r="GF192" s="20"/>
      <c r="GG192" s="20"/>
      <c r="GH192" s="20"/>
      <c r="GI192" s="20"/>
      <c r="GJ192" s="20"/>
      <c r="GK192" s="20"/>
      <c r="GL192" s="20"/>
      <c r="GM192" s="20"/>
      <c r="GN192" s="20"/>
      <c r="GO192" s="20"/>
      <c r="GP192" s="20"/>
      <c r="GQ192" s="20"/>
      <c r="GR192" s="20"/>
      <c r="GS192" s="20"/>
      <c r="GT192" s="20"/>
      <c r="GU192" s="20"/>
      <c r="GV192" s="20"/>
      <c r="GY192" s="20">
        <v>200</v>
      </c>
      <c r="GZ192" s="20">
        <v>400</v>
      </c>
      <c r="HA192" s="20" t="s">
        <v>390</v>
      </c>
      <c r="HB192" s="20">
        <v>0</v>
      </c>
      <c r="HC192" s="20">
        <v>30017</v>
      </c>
      <c r="HD192" s="20" t="s">
        <v>373</v>
      </c>
      <c r="HE192" s="20" t="b">
        <v>1</v>
      </c>
      <c r="HF192" s="20">
        <v>9000</v>
      </c>
      <c r="HG192" s="20" t="b">
        <v>0</v>
      </c>
      <c r="HH192" s="20">
        <v>0</v>
      </c>
      <c r="HI192" s="20">
        <v>0</v>
      </c>
      <c r="HJ192" s="20">
        <v>0</v>
      </c>
      <c r="HK192" s="20">
        <v>0</v>
      </c>
      <c r="HL192" s="20" t="b">
        <v>0</v>
      </c>
      <c r="HM192" s="20">
        <v>0</v>
      </c>
      <c r="HN192" s="20">
        <v>10001</v>
      </c>
      <c r="HO192" s="20" t="s">
        <v>374</v>
      </c>
      <c r="HP192" s="20" t="s">
        <v>363</v>
      </c>
      <c r="HQ192" s="20">
        <v>0</v>
      </c>
      <c r="HR192" s="20">
        <v>0</v>
      </c>
      <c r="HS192" s="20">
        <v>0</v>
      </c>
      <c r="HT192" s="20">
        <v>0</v>
      </c>
      <c r="HU192" s="20" t="b">
        <v>0</v>
      </c>
      <c r="HZ192"/>
    </row>
    <row r="193" ht="30" customHeight="1" spans="1:234">
      <c r="A193"/>
      <c r="B193" s="34">
        <f>10000000+INDEX(编号表!$B:$B,MATCH(D193,编号表!$A:$A,0))*10000+J193</f>
        <v>10190007</v>
      </c>
      <c r="C193" s="20" t="s">
        <v>438</v>
      </c>
      <c r="D193" s="20" t="s">
        <v>438</v>
      </c>
      <c r="E193" s="20" t="s">
        <v>350</v>
      </c>
      <c r="F193" s="39" t="s">
        <v>397</v>
      </c>
      <c r="G193" s="20" t="s">
        <v>398</v>
      </c>
      <c r="H193" s="20" t="b">
        <v>0</v>
      </c>
      <c r="I193" s="20" t="b">
        <v>0</v>
      </c>
      <c r="J193" s="20">
        <v>7</v>
      </c>
      <c r="K193" s="20" t="str">
        <f t="shared" si="8"/>
        <v>101900</v>
      </c>
      <c r="L193" s="20" t="s">
        <v>353</v>
      </c>
      <c r="M193" s="20">
        <v>10190006</v>
      </c>
      <c r="N193" s="20">
        <v>10190008</v>
      </c>
      <c r="O193" s="20" t="s">
        <v>439</v>
      </c>
      <c r="P193" s="20">
        <v>10202018</v>
      </c>
      <c r="Q193" s="20">
        <v>0</v>
      </c>
      <c r="R193" s="20">
        <v>3</v>
      </c>
      <c r="S193" s="20">
        <v>35</v>
      </c>
      <c r="T193" s="20">
        <v>10203201</v>
      </c>
      <c r="U193" s="20">
        <v>100</v>
      </c>
      <c r="V193" s="20" t="s">
        <v>370</v>
      </c>
      <c r="W193" s="20">
        <v>650</v>
      </c>
      <c r="X193" s="20">
        <v>0</v>
      </c>
      <c r="Y193" s="20" t="s">
        <v>371</v>
      </c>
      <c r="Z193" s="20" t="s">
        <v>372</v>
      </c>
      <c r="AA193" s="20" t="s">
        <v>357</v>
      </c>
      <c r="AB193" s="20">
        <v>0</v>
      </c>
      <c r="AC193" s="20">
        <v>0</v>
      </c>
      <c r="AD193" s="20" t="b">
        <v>0</v>
      </c>
      <c r="AE193" s="20" t="s">
        <v>358</v>
      </c>
      <c r="AF193" s="20">
        <v>220</v>
      </c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 t="s">
        <v>374</v>
      </c>
      <c r="BA193" s="20">
        <v>11700</v>
      </c>
      <c r="BB193" s="20" t="s">
        <v>434</v>
      </c>
      <c r="BC193" s="20" t="s">
        <v>357</v>
      </c>
      <c r="BD193" s="20">
        <v>10000</v>
      </c>
      <c r="BE193" s="20">
        <v>0</v>
      </c>
      <c r="BF193" s="20" t="s">
        <v>361</v>
      </c>
      <c r="BG193" s="20">
        <v>0</v>
      </c>
      <c r="BH193" s="20"/>
      <c r="BI193" s="20"/>
      <c r="BJ193" s="20"/>
      <c r="BK193" s="20"/>
      <c r="BL193" s="20"/>
      <c r="BM193" s="20"/>
      <c r="BN193" s="20">
        <v>20080007</v>
      </c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  <c r="CE193" s="20"/>
      <c r="CF193" s="20"/>
      <c r="CG193" s="20"/>
      <c r="CH193" s="20"/>
      <c r="CI193" s="20"/>
      <c r="CJ193" s="20"/>
      <c r="CK193" s="20"/>
      <c r="CL193" s="20"/>
      <c r="CM193" s="20"/>
      <c r="CN193" s="20"/>
      <c r="CO193" s="20"/>
      <c r="CP193" s="20"/>
      <c r="CQ193" s="20"/>
      <c r="CR193" s="20"/>
      <c r="CS193" s="20"/>
      <c r="CT193" s="20"/>
      <c r="CU193" s="20"/>
      <c r="CV193" s="20"/>
      <c r="CW193" s="20"/>
      <c r="CX193" s="20"/>
      <c r="DA193" s="20"/>
      <c r="DB193" s="20"/>
      <c r="DC193" s="20"/>
      <c r="DD193" s="20"/>
      <c r="DE193" s="20"/>
      <c r="DF193" s="20"/>
      <c r="DG193" s="20"/>
      <c r="DH193" s="20"/>
      <c r="DI193" s="20"/>
      <c r="DJ193" s="20"/>
      <c r="DK193" s="20"/>
      <c r="DL193" s="20"/>
      <c r="DM193" s="20"/>
      <c r="DN193" s="20"/>
      <c r="DO193" s="20"/>
      <c r="DP193" s="20"/>
      <c r="DQ193" s="20"/>
      <c r="DR193" s="20"/>
      <c r="DS193" s="20"/>
      <c r="DT193" s="20"/>
      <c r="DU193" s="20"/>
      <c r="DV193" s="20"/>
      <c r="DW193" s="20"/>
      <c r="DX193" s="20"/>
      <c r="DY193" s="20"/>
      <c r="DZ193" s="20"/>
      <c r="EA193" s="20"/>
      <c r="EB193" s="20"/>
      <c r="EC193" s="20"/>
      <c r="ED193" s="20"/>
      <c r="EE193" s="20"/>
      <c r="EF193" s="20"/>
      <c r="EG193" s="20"/>
      <c r="EH193" s="20"/>
      <c r="EI193" s="20"/>
      <c r="EJ193" s="20"/>
      <c r="EK193" s="20"/>
      <c r="EL193" s="20"/>
      <c r="EM193" s="20"/>
      <c r="EN193" s="20"/>
      <c r="EO193" s="20"/>
      <c r="EP193" s="20"/>
      <c r="EQ193" s="20"/>
      <c r="ER193" s="20"/>
      <c r="ES193" s="20"/>
      <c r="ET193" s="20"/>
      <c r="EU193" s="20"/>
      <c r="EV193" s="20"/>
      <c r="EW193" s="20"/>
      <c r="EZ193" s="20"/>
      <c r="FA193" s="20"/>
      <c r="FB193" s="20"/>
      <c r="FC193" s="20"/>
      <c r="FD193" s="20"/>
      <c r="FE193" s="20"/>
      <c r="FF193" s="20"/>
      <c r="FG193" s="20"/>
      <c r="FH193" s="20"/>
      <c r="FI193" s="20"/>
      <c r="FJ193" s="20"/>
      <c r="FK193" s="20"/>
      <c r="FL193" s="20"/>
      <c r="FM193" s="20"/>
      <c r="FN193" s="20"/>
      <c r="FO193" s="20"/>
      <c r="FP193" s="20"/>
      <c r="FQ193" s="20"/>
      <c r="FR193" s="20"/>
      <c r="FS193" s="20"/>
      <c r="FT193" s="20"/>
      <c r="FU193" s="20"/>
      <c r="FV193" s="20"/>
      <c r="FW193" s="20"/>
      <c r="FX193" s="20"/>
      <c r="FY193" s="20"/>
      <c r="FZ193" s="20"/>
      <c r="GA193" s="20"/>
      <c r="GB193" s="20"/>
      <c r="GC193" s="20"/>
      <c r="GD193" s="20"/>
      <c r="GE193" s="20"/>
      <c r="GF193" s="20"/>
      <c r="GG193" s="20"/>
      <c r="GH193" s="20"/>
      <c r="GI193" s="20"/>
      <c r="GJ193" s="20"/>
      <c r="GK193" s="20"/>
      <c r="GL193" s="20"/>
      <c r="GM193" s="20"/>
      <c r="GN193" s="20"/>
      <c r="GO193" s="20"/>
      <c r="GP193" s="20"/>
      <c r="GQ193" s="20"/>
      <c r="GR193" s="20"/>
      <c r="GS193" s="20"/>
      <c r="GT193" s="20"/>
      <c r="GU193" s="20"/>
      <c r="GV193" s="20"/>
      <c r="GY193" s="20">
        <v>200</v>
      </c>
      <c r="GZ193" s="20">
        <v>400</v>
      </c>
      <c r="HA193" s="20" t="s">
        <v>390</v>
      </c>
      <c r="HB193" s="20">
        <v>0</v>
      </c>
      <c r="HC193" s="20">
        <v>30017</v>
      </c>
      <c r="HD193" s="20" t="s">
        <v>373</v>
      </c>
      <c r="HE193" s="20" t="b">
        <v>1</v>
      </c>
      <c r="HF193" s="20">
        <v>9000</v>
      </c>
      <c r="HG193" s="20" t="b">
        <v>0</v>
      </c>
      <c r="HH193" s="20">
        <v>0</v>
      </c>
      <c r="HI193" s="20">
        <v>0</v>
      </c>
      <c r="HJ193" s="20">
        <v>0</v>
      </c>
      <c r="HK193" s="20">
        <v>0</v>
      </c>
      <c r="HL193" s="20" t="b">
        <v>0</v>
      </c>
      <c r="HM193" s="20">
        <v>0</v>
      </c>
      <c r="HN193" s="20">
        <v>10001</v>
      </c>
      <c r="HO193" s="20" t="s">
        <v>374</v>
      </c>
      <c r="HP193" s="20" t="s">
        <v>363</v>
      </c>
      <c r="HQ193" s="20">
        <v>0</v>
      </c>
      <c r="HR193" s="20">
        <v>0</v>
      </c>
      <c r="HS193" s="20">
        <v>0</v>
      </c>
      <c r="HT193" s="20">
        <v>0</v>
      </c>
      <c r="HU193" s="20" t="b">
        <v>0</v>
      </c>
      <c r="HZ193"/>
    </row>
    <row r="194" ht="30" customHeight="1" spans="1:234">
      <c r="A194"/>
      <c r="B194" s="34">
        <f>10000000+INDEX(编号表!$B:$B,MATCH(D194,编号表!$A:$A,0))*10000+J194</f>
        <v>10190008</v>
      </c>
      <c r="C194" s="20" t="s">
        <v>438</v>
      </c>
      <c r="D194" s="20" t="s">
        <v>438</v>
      </c>
      <c r="E194" s="20" t="s">
        <v>350</v>
      </c>
      <c r="F194" s="39" t="s">
        <v>397</v>
      </c>
      <c r="G194" s="20" t="s">
        <v>398</v>
      </c>
      <c r="H194" s="20" t="b">
        <v>0</v>
      </c>
      <c r="I194" s="20" t="b">
        <v>0</v>
      </c>
      <c r="J194" s="20">
        <v>8</v>
      </c>
      <c r="K194" s="20" t="str">
        <f t="shared" si="8"/>
        <v>101900</v>
      </c>
      <c r="L194" s="20" t="s">
        <v>353</v>
      </c>
      <c r="M194" s="20">
        <v>10190007</v>
      </c>
      <c r="N194" s="20">
        <v>10190009</v>
      </c>
      <c r="O194" s="20" t="s">
        <v>439</v>
      </c>
      <c r="P194" s="20">
        <v>10202018</v>
      </c>
      <c r="Q194" s="20">
        <v>0</v>
      </c>
      <c r="R194" s="20">
        <v>3</v>
      </c>
      <c r="S194" s="20">
        <v>35</v>
      </c>
      <c r="T194" s="20">
        <v>10203202</v>
      </c>
      <c r="U194" s="20">
        <v>100</v>
      </c>
      <c r="V194" s="20" t="s">
        <v>370</v>
      </c>
      <c r="W194" s="20">
        <v>650</v>
      </c>
      <c r="X194" s="20">
        <v>0</v>
      </c>
      <c r="Y194" s="20" t="s">
        <v>371</v>
      </c>
      <c r="Z194" s="20" t="s">
        <v>372</v>
      </c>
      <c r="AA194" s="20" t="s">
        <v>357</v>
      </c>
      <c r="AB194" s="20">
        <v>0</v>
      </c>
      <c r="AC194" s="20">
        <v>0</v>
      </c>
      <c r="AD194" s="20" t="b">
        <v>0</v>
      </c>
      <c r="AE194" s="20" t="s">
        <v>358</v>
      </c>
      <c r="AF194" s="20">
        <v>220</v>
      </c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 t="s">
        <v>374</v>
      </c>
      <c r="BA194" s="20">
        <v>11800</v>
      </c>
      <c r="BB194" s="20" t="s">
        <v>434</v>
      </c>
      <c r="BC194" s="20" t="s">
        <v>357</v>
      </c>
      <c r="BD194" s="20">
        <v>10000</v>
      </c>
      <c r="BE194" s="20">
        <v>0</v>
      </c>
      <c r="BF194" s="20" t="s">
        <v>361</v>
      </c>
      <c r="BG194" s="20">
        <v>0</v>
      </c>
      <c r="BH194" s="20"/>
      <c r="BI194" s="20"/>
      <c r="BJ194" s="20"/>
      <c r="BK194" s="20"/>
      <c r="BL194" s="20"/>
      <c r="BM194" s="20"/>
      <c r="BN194" s="20">
        <v>20080008</v>
      </c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  <c r="CF194" s="20"/>
      <c r="CG194" s="20"/>
      <c r="CH194" s="20"/>
      <c r="CI194" s="20"/>
      <c r="CJ194" s="20"/>
      <c r="CK194" s="20"/>
      <c r="CL194" s="20"/>
      <c r="CM194" s="20"/>
      <c r="CN194" s="20"/>
      <c r="CO194" s="20"/>
      <c r="CP194" s="20"/>
      <c r="CQ194" s="20"/>
      <c r="CR194" s="20"/>
      <c r="CS194" s="20"/>
      <c r="CT194" s="20"/>
      <c r="CU194" s="20"/>
      <c r="CV194" s="20"/>
      <c r="CW194" s="20"/>
      <c r="CX194" s="20"/>
      <c r="DA194" s="20"/>
      <c r="DB194" s="20"/>
      <c r="DC194" s="20"/>
      <c r="DD194" s="20"/>
      <c r="DE194" s="20"/>
      <c r="DF194" s="20"/>
      <c r="DG194" s="20"/>
      <c r="DH194" s="20"/>
      <c r="DI194" s="20"/>
      <c r="DJ194" s="20"/>
      <c r="DK194" s="20"/>
      <c r="DL194" s="20"/>
      <c r="DM194" s="20"/>
      <c r="DN194" s="20"/>
      <c r="DO194" s="20"/>
      <c r="DP194" s="20"/>
      <c r="DQ194" s="20"/>
      <c r="DR194" s="20"/>
      <c r="DS194" s="20"/>
      <c r="DT194" s="20"/>
      <c r="DU194" s="20"/>
      <c r="DV194" s="20"/>
      <c r="DW194" s="20"/>
      <c r="DX194" s="20"/>
      <c r="DY194" s="20"/>
      <c r="DZ194" s="20"/>
      <c r="EA194" s="20"/>
      <c r="EB194" s="20"/>
      <c r="EC194" s="20"/>
      <c r="ED194" s="20"/>
      <c r="EE194" s="20"/>
      <c r="EF194" s="20"/>
      <c r="EG194" s="20"/>
      <c r="EH194" s="20"/>
      <c r="EI194" s="20"/>
      <c r="EJ194" s="20"/>
      <c r="EK194" s="20"/>
      <c r="EL194" s="20"/>
      <c r="EM194" s="20"/>
      <c r="EN194" s="20"/>
      <c r="EO194" s="20"/>
      <c r="EP194" s="20"/>
      <c r="EQ194" s="20"/>
      <c r="ER194" s="20"/>
      <c r="ES194" s="20"/>
      <c r="ET194" s="20"/>
      <c r="EU194" s="20"/>
      <c r="EV194" s="20"/>
      <c r="EW194" s="20"/>
      <c r="EZ194" s="20"/>
      <c r="FA194" s="20"/>
      <c r="FB194" s="20"/>
      <c r="FC194" s="20"/>
      <c r="FD194" s="20"/>
      <c r="FE194" s="20"/>
      <c r="FF194" s="20"/>
      <c r="FG194" s="20"/>
      <c r="FH194" s="20"/>
      <c r="FI194" s="20"/>
      <c r="FJ194" s="20"/>
      <c r="FK194" s="20"/>
      <c r="FL194" s="20"/>
      <c r="FM194" s="20"/>
      <c r="FN194" s="20"/>
      <c r="FO194" s="20"/>
      <c r="FP194" s="20"/>
      <c r="FQ194" s="20"/>
      <c r="FR194" s="20"/>
      <c r="FS194" s="20"/>
      <c r="FT194" s="20"/>
      <c r="FU194" s="20"/>
      <c r="FV194" s="20"/>
      <c r="FW194" s="20"/>
      <c r="FX194" s="20"/>
      <c r="FY194" s="20"/>
      <c r="FZ194" s="20"/>
      <c r="GA194" s="20"/>
      <c r="GB194" s="20"/>
      <c r="GC194" s="20"/>
      <c r="GD194" s="20"/>
      <c r="GE194" s="20"/>
      <c r="GF194" s="20"/>
      <c r="GG194" s="20"/>
      <c r="GH194" s="20"/>
      <c r="GI194" s="20"/>
      <c r="GJ194" s="20"/>
      <c r="GK194" s="20"/>
      <c r="GL194" s="20"/>
      <c r="GM194" s="20"/>
      <c r="GN194" s="20"/>
      <c r="GO194" s="20"/>
      <c r="GP194" s="20"/>
      <c r="GQ194" s="20"/>
      <c r="GR194" s="20"/>
      <c r="GS194" s="20"/>
      <c r="GT194" s="20"/>
      <c r="GU194" s="20"/>
      <c r="GV194" s="20"/>
      <c r="GY194" s="20">
        <v>200</v>
      </c>
      <c r="GZ194" s="20">
        <v>400</v>
      </c>
      <c r="HA194" s="20" t="s">
        <v>390</v>
      </c>
      <c r="HB194" s="20">
        <v>0</v>
      </c>
      <c r="HC194" s="20">
        <v>30017</v>
      </c>
      <c r="HD194" s="20" t="s">
        <v>373</v>
      </c>
      <c r="HE194" s="20" t="b">
        <v>1</v>
      </c>
      <c r="HF194" s="20">
        <v>9000</v>
      </c>
      <c r="HG194" s="20" t="b">
        <v>0</v>
      </c>
      <c r="HH194" s="20">
        <v>0</v>
      </c>
      <c r="HI194" s="20">
        <v>0</v>
      </c>
      <c r="HJ194" s="20">
        <v>0</v>
      </c>
      <c r="HK194" s="20">
        <v>0</v>
      </c>
      <c r="HL194" s="20" t="b">
        <v>0</v>
      </c>
      <c r="HM194" s="20">
        <v>0</v>
      </c>
      <c r="HN194" s="20">
        <v>10001</v>
      </c>
      <c r="HO194" s="20" t="s">
        <v>374</v>
      </c>
      <c r="HP194" s="20" t="s">
        <v>363</v>
      </c>
      <c r="HQ194" s="20">
        <v>0</v>
      </c>
      <c r="HR194" s="20">
        <v>0</v>
      </c>
      <c r="HS194" s="20">
        <v>0</v>
      </c>
      <c r="HT194" s="20">
        <v>0</v>
      </c>
      <c r="HU194" s="20" t="b">
        <v>0</v>
      </c>
      <c r="HZ194"/>
    </row>
    <row r="195" ht="30" customHeight="1" spans="1:234">
      <c r="A195"/>
      <c r="B195" s="34">
        <f>10000000+INDEX(编号表!$B:$B,MATCH(D195,编号表!$A:$A,0))*10000+J195</f>
        <v>10190009</v>
      </c>
      <c r="C195" s="20" t="s">
        <v>438</v>
      </c>
      <c r="D195" s="20" t="s">
        <v>438</v>
      </c>
      <c r="E195" s="20" t="s">
        <v>350</v>
      </c>
      <c r="F195" s="39" t="s">
        <v>397</v>
      </c>
      <c r="G195" s="20" t="s">
        <v>398</v>
      </c>
      <c r="H195" s="20" t="b">
        <v>0</v>
      </c>
      <c r="I195" s="20" t="b">
        <v>0</v>
      </c>
      <c r="J195" s="20">
        <v>9</v>
      </c>
      <c r="K195" s="20" t="str">
        <f t="shared" si="8"/>
        <v>101900</v>
      </c>
      <c r="L195" s="20" t="s">
        <v>353</v>
      </c>
      <c r="M195" s="20">
        <v>10190008</v>
      </c>
      <c r="N195" s="20">
        <v>10190010</v>
      </c>
      <c r="O195" s="20" t="s">
        <v>439</v>
      </c>
      <c r="P195" s="20">
        <v>10202018</v>
      </c>
      <c r="Q195" s="20">
        <v>0</v>
      </c>
      <c r="R195" s="20">
        <v>3</v>
      </c>
      <c r="S195" s="20">
        <v>40</v>
      </c>
      <c r="T195" s="20">
        <v>10204203</v>
      </c>
      <c r="U195" s="20">
        <v>100</v>
      </c>
      <c r="V195" s="20" t="s">
        <v>370</v>
      </c>
      <c r="W195" s="20">
        <v>650</v>
      </c>
      <c r="X195" s="20">
        <v>0</v>
      </c>
      <c r="Y195" s="20" t="s">
        <v>371</v>
      </c>
      <c r="Z195" s="20" t="s">
        <v>372</v>
      </c>
      <c r="AA195" s="20" t="s">
        <v>357</v>
      </c>
      <c r="AB195" s="20">
        <v>0</v>
      </c>
      <c r="AC195" s="20">
        <v>0</v>
      </c>
      <c r="AD195" s="20" t="b">
        <v>0</v>
      </c>
      <c r="AE195" s="20" t="s">
        <v>358</v>
      </c>
      <c r="AF195" s="20">
        <v>220</v>
      </c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 t="s">
        <v>374</v>
      </c>
      <c r="BA195" s="20">
        <v>11900</v>
      </c>
      <c r="BB195" s="20" t="s">
        <v>434</v>
      </c>
      <c r="BC195" s="20" t="s">
        <v>357</v>
      </c>
      <c r="BD195" s="20">
        <v>10000</v>
      </c>
      <c r="BE195" s="20">
        <v>0</v>
      </c>
      <c r="BF195" s="20" t="s">
        <v>361</v>
      </c>
      <c r="BG195" s="20">
        <v>0</v>
      </c>
      <c r="BH195" s="20"/>
      <c r="BI195" s="20"/>
      <c r="BJ195" s="20"/>
      <c r="BK195" s="20"/>
      <c r="BL195" s="20"/>
      <c r="BM195" s="20"/>
      <c r="BN195" s="20">
        <v>20080009</v>
      </c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  <c r="CF195" s="20"/>
      <c r="CG195" s="20"/>
      <c r="CH195" s="20"/>
      <c r="CI195" s="20"/>
      <c r="CJ195" s="20"/>
      <c r="CK195" s="20"/>
      <c r="CL195" s="20"/>
      <c r="CM195" s="20"/>
      <c r="CN195" s="20"/>
      <c r="CO195" s="20"/>
      <c r="CP195" s="20"/>
      <c r="CQ195" s="20"/>
      <c r="CR195" s="20"/>
      <c r="CS195" s="20"/>
      <c r="CT195" s="20"/>
      <c r="CU195" s="20"/>
      <c r="CV195" s="20"/>
      <c r="CW195" s="20"/>
      <c r="CX195" s="20"/>
      <c r="DA195" s="20"/>
      <c r="DB195" s="20"/>
      <c r="DC195" s="20"/>
      <c r="DD195" s="20"/>
      <c r="DE195" s="20"/>
      <c r="DF195" s="20"/>
      <c r="DG195" s="20"/>
      <c r="DH195" s="20"/>
      <c r="DI195" s="20"/>
      <c r="DJ195" s="20"/>
      <c r="DK195" s="20"/>
      <c r="DL195" s="20"/>
      <c r="DM195" s="20"/>
      <c r="DN195" s="20"/>
      <c r="DO195" s="20"/>
      <c r="DP195" s="20"/>
      <c r="DQ195" s="20"/>
      <c r="DR195" s="20"/>
      <c r="DS195" s="20"/>
      <c r="DT195" s="20"/>
      <c r="DU195" s="20"/>
      <c r="DV195" s="20"/>
      <c r="DW195" s="20"/>
      <c r="DX195" s="20"/>
      <c r="DY195" s="20"/>
      <c r="DZ195" s="20"/>
      <c r="EA195" s="20"/>
      <c r="EB195" s="20"/>
      <c r="EC195" s="20"/>
      <c r="ED195" s="20"/>
      <c r="EE195" s="20"/>
      <c r="EF195" s="20"/>
      <c r="EG195" s="20"/>
      <c r="EH195" s="20"/>
      <c r="EI195" s="20"/>
      <c r="EJ195" s="20"/>
      <c r="EK195" s="20"/>
      <c r="EL195" s="20"/>
      <c r="EM195" s="20"/>
      <c r="EN195" s="20"/>
      <c r="EO195" s="20"/>
      <c r="EP195" s="20"/>
      <c r="EQ195" s="20"/>
      <c r="ER195" s="20"/>
      <c r="ES195" s="20"/>
      <c r="ET195" s="20"/>
      <c r="EU195" s="20"/>
      <c r="EV195" s="20"/>
      <c r="EW195" s="20"/>
      <c r="EZ195" s="20"/>
      <c r="FA195" s="20"/>
      <c r="FB195" s="20"/>
      <c r="FC195" s="20"/>
      <c r="FD195" s="20"/>
      <c r="FE195" s="20"/>
      <c r="FF195" s="20"/>
      <c r="FG195" s="20"/>
      <c r="FH195" s="20"/>
      <c r="FI195" s="20"/>
      <c r="FJ195" s="20"/>
      <c r="FK195" s="20"/>
      <c r="FL195" s="20"/>
      <c r="FM195" s="20"/>
      <c r="FN195" s="20"/>
      <c r="FO195" s="20"/>
      <c r="FP195" s="20"/>
      <c r="FQ195" s="20"/>
      <c r="FR195" s="20"/>
      <c r="FS195" s="20"/>
      <c r="FT195" s="20"/>
      <c r="FU195" s="20"/>
      <c r="FV195" s="20"/>
      <c r="FW195" s="20"/>
      <c r="FX195" s="20"/>
      <c r="FY195" s="20"/>
      <c r="FZ195" s="20"/>
      <c r="GA195" s="20"/>
      <c r="GB195" s="20"/>
      <c r="GC195" s="20"/>
      <c r="GD195" s="20"/>
      <c r="GE195" s="20"/>
      <c r="GF195" s="20"/>
      <c r="GG195" s="20"/>
      <c r="GH195" s="20"/>
      <c r="GI195" s="20"/>
      <c r="GJ195" s="20"/>
      <c r="GK195" s="20"/>
      <c r="GL195" s="20"/>
      <c r="GM195" s="20"/>
      <c r="GN195" s="20"/>
      <c r="GO195" s="20"/>
      <c r="GP195" s="20"/>
      <c r="GQ195" s="20"/>
      <c r="GR195" s="20"/>
      <c r="GS195" s="20"/>
      <c r="GT195" s="20"/>
      <c r="GU195" s="20"/>
      <c r="GV195" s="20"/>
      <c r="GY195" s="20">
        <v>200</v>
      </c>
      <c r="GZ195" s="20">
        <v>400</v>
      </c>
      <c r="HA195" s="20" t="s">
        <v>390</v>
      </c>
      <c r="HB195" s="20">
        <v>0</v>
      </c>
      <c r="HC195" s="20">
        <v>30017</v>
      </c>
      <c r="HD195" s="20" t="s">
        <v>373</v>
      </c>
      <c r="HE195" s="20" t="b">
        <v>1</v>
      </c>
      <c r="HF195" s="20">
        <v>9000</v>
      </c>
      <c r="HG195" s="20" t="b">
        <v>0</v>
      </c>
      <c r="HH195" s="20">
        <v>0</v>
      </c>
      <c r="HI195" s="20">
        <v>0</v>
      </c>
      <c r="HJ195" s="20">
        <v>0</v>
      </c>
      <c r="HK195" s="20">
        <v>0</v>
      </c>
      <c r="HL195" s="20" t="b">
        <v>0</v>
      </c>
      <c r="HM195" s="20">
        <v>0</v>
      </c>
      <c r="HN195" s="20">
        <v>10001</v>
      </c>
      <c r="HO195" s="20" t="s">
        <v>374</v>
      </c>
      <c r="HP195" s="20" t="s">
        <v>363</v>
      </c>
      <c r="HQ195" s="20">
        <v>0</v>
      </c>
      <c r="HR195" s="20">
        <v>0</v>
      </c>
      <c r="HS195" s="20">
        <v>0</v>
      </c>
      <c r="HT195" s="20">
        <v>0</v>
      </c>
      <c r="HU195" s="20" t="b">
        <v>0</v>
      </c>
      <c r="HZ195"/>
    </row>
    <row r="196" ht="30" customHeight="1" spans="1:234">
      <c r="A196"/>
      <c r="B196" s="34">
        <f>10000000+INDEX(编号表!$B:$B,MATCH(D196,编号表!$A:$A,0))*10000+J196</f>
        <v>10190010</v>
      </c>
      <c r="C196" s="20" t="s">
        <v>438</v>
      </c>
      <c r="D196" s="20" t="s">
        <v>438</v>
      </c>
      <c r="E196" s="20" t="s">
        <v>350</v>
      </c>
      <c r="F196" s="39" t="s">
        <v>400</v>
      </c>
      <c r="G196" s="20" t="s">
        <v>398</v>
      </c>
      <c r="H196" s="20" t="b">
        <v>0</v>
      </c>
      <c r="I196" s="20" t="b">
        <v>0</v>
      </c>
      <c r="J196" s="20">
        <v>10</v>
      </c>
      <c r="K196" s="20" t="str">
        <f t="shared" si="8"/>
        <v>101900</v>
      </c>
      <c r="L196" s="20" t="s">
        <v>353</v>
      </c>
      <c r="M196" s="20">
        <v>10190009</v>
      </c>
      <c r="N196" s="20">
        <v>0</v>
      </c>
      <c r="O196" s="20" t="s">
        <v>439</v>
      </c>
      <c r="P196" s="20">
        <v>10202018</v>
      </c>
      <c r="Q196" s="20">
        <v>0</v>
      </c>
      <c r="R196" s="20">
        <v>3</v>
      </c>
      <c r="S196" s="20">
        <v>40</v>
      </c>
      <c r="T196" s="20">
        <v>0</v>
      </c>
      <c r="U196" s="20">
        <v>0</v>
      </c>
      <c r="V196" s="20" t="s">
        <v>370</v>
      </c>
      <c r="W196" s="20">
        <v>650</v>
      </c>
      <c r="X196" s="20">
        <v>0</v>
      </c>
      <c r="Y196" s="20" t="s">
        <v>371</v>
      </c>
      <c r="Z196" s="20" t="s">
        <v>372</v>
      </c>
      <c r="AA196" s="20" t="s">
        <v>357</v>
      </c>
      <c r="AB196" s="20">
        <v>0</v>
      </c>
      <c r="AC196" s="20">
        <v>0</v>
      </c>
      <c r="AD196" s="20" t="b">
        <v>0</v>
      </c>
      <c r="AE196" s="20" t="s">
        <v>358</v>
      </c>
      <c r="AF196" s="20">
        <v>220</v>
      </c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 t="s">
        <v>374</v>
      </c>
      <c r="BA196" s="20">
        <v>12000</v>
      </c>
      <c r="BB196" s="20" t="s">
        <v>434</v>
      </c>
      <c r="BC196" s="20" t="s">
        <v>357</v>
      </c>
      <c r="BD196" s="20">
        <v>10000</v>
      </c>
      <c r="BE196" s="20">
        <v>0</v>
      </c>
      <c r="BF196" s="20" t="s">
        <v>361</v>
      </c>
      <c r="BG196" s="20">
        <v>0</v>
      </c>
      <c r="BH196" s="20"/>
      <c r="BI196" s="20"/>
      <c r="BJ196" s="20"/>
      <c r="BK196" s="20"/>
      <c r="BL196" s="20"/>
      <c r="BM196" s="20"/>
      <c r="BN196" s="20">
        <v>20080010</v>
      </c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  <c r="CF196" s="20"/>
      <c r="CG196" s="20"/>
      <c r="CH196" s="20"/>
      <c r="CI196" s="20"/>
      <c r="CJ196" s="20"/>
      <c r="CK196" s="20"/>
      <c r="CL196" s="20"/>
      <c r="CM196" s="20"/>
      <c r="CN196" s="20"/>
      <c r="CO196" s="20"/>
      <c r="CP196" s="20"/>
      <c r="CQ196" s="20"/>
      <c r="CR196" s="20"/>
      <c r="CS196" s="20"/>
      <c r="CT196" s="20"/>
      <c r="CU196" s="20"/>
      <c r="CV196" s="20"/>
      <c r="CW196" s="20"/>
      <c r="CX196" s="20"/>
      <c r="DA196" s="20"/>
      <c r="DB196" s="20"/>
      <c r="DC196" s="20"/>
      <c r="DD196" s="20"/>
      <c r="DE196" s="20"/>
      <c r="DF196" s="20"/>
      <c r="DG196" s="20"/>
      <c r="DH196" s="20"/>
      <c r="DI196" s="20"/>
      <c r="DJ196" s="20"/>
      <c r="DK196" s="20"/>
      <c r="DL196" s="20"/>
      <c r="DM196" s="20"/>
      <c r="DN196" s="20"/>
      <c r="DO196" s="20"/>
      <c r="DP196" s="20"/>
      <c r="DQ196" s="20"/>
      <c r="DR196" s="20"/>
      <c r="DS196" s="20"/>
      <c r="DT196" s="20"/>
      <c r="DU196" s="20"/>
      <c r="DV196" s="20"/>
      <c r="DW196" s="20"/>
      <c r="DX196" s="20"/>
      <c r="DY196" s="20"/>
      <c r="DZ196" s="20"/>
      <c r="EA196" s="20"/>
      <c r="EB196" s="20"/>
      <c r="EC196" s="20"/>
      <c r="ED196" s="20"/>
      <c r="EE196" s="20"/>
      <c r="EF196" s="20"/>
      <c r="EG196" s="20"/>
      <c r="EH196" s="20"/>
      <c r="EI196" s="20"/>
      <c r="EJ196" s="20"/>
      <c r="EK196" s="20"/>
      <c r="EL196" s="20"/>
      <c r="EM196" s="20"/>
      <c r="EN196" s="20"/>
      <c r="EO196" s="20"/>
      <c r="EP196" s="20"/>
      <c r="EQ196" s="20"/>
      <c r="ER196" s="20"/>
      <c r="ES196" s="20"/>
      <c r="ET196" s="20"/>
      <c r="EU196" s="20"/>
      <c r="EV196" s="20"/>
      <c r="EW196" s="20"/>
      <c r="EZ196" s="20"/>
      <c r="FA196" s="20"/>
      <c r="FB196" s="20"/>
      <c r="FC196" s="20"/>
      <c r="FD196" s="20"/>
      <c r="FE196" s="20"/>
      <c r="FF196" s="20"/>
      <c r="FG196" s="20"/>
      <c r="FH196" s="20"/>
      <c r="FI196" s="20"/>
      <c r="FJ196" s="20"/>
      <c r="FK196" s="20"/>
      <c r="FL196" s="20"/>
      <c r="FM196" s="20"/>
      <c r="FN196" s="20"/>
      <c r="FO196" s="20"/>
      <c r="FP196" s="20"/>
      <c r="FQ196" s="20"/>
      <c r="FR196" s="20"/>
      <c r="FS196" s="20"/>
      <c r="FT196" s="20"/>
      <c r="FU196" s="20"/>
      <c r="FV196" s="20"/>
      <c r="FW196" s="20"/>
      <c r="FX196" s="20"/>
      <c r="FY196" s="20"/>
      <c r="FZ196" s="20"/>
      <c r="GA196" s="20"/>
      <c r="GB196" s="20"/>
      <c r="GC196" s="20"/>
      <c r="GD196" s="20"/>
      <c r="GE196" s="20"/>
      <c r="GF196" s="20"/>
      <c r="GG196" s="20"/>
      <c r="GH196" s="20"/>
      <c r="GI196" s="20"/>
      <c r="GJ196" s="20"/>
      <c r="GK196" s="20"/>
      <c r="GL196" s="20"/>
      <c r="GM196" s="20"/>
      <c r="GN196" s="20"/>
      <c r="GO196" s="20"/>
      <c r="GP196" s="20"/>
      <c r="GQ196" s="20"/>
      <c r="GR196" s="20"/>
      <c r="GS196" s="20"/>
      <c r="GT196" s="20"/>
      <c r="GU196" s="20"/>
      <c r="GV196" s="20"/>
      <c r="GY196" s="20">
        <v>200</v>
      </c>
      <c r="GZ196" s="20">
        <v>400</v>
      </c>
      <c r="HA196" s="20" t="s">
        <v>390</v>
      </c>
      <c r="HB196" s="20">
        <v>0</v>
      </c>
      <c r="HC196" s="20">
        <v>30017</v>
      </c>
      <c r="HD196" s="20" t="s">
        <v>373</v>
      </c>
      <c r="HE196" s="20" t="b">
        <v>1</v>
      </c>
      <c r="HF196" s="20">
        <v>9000</v>
      </c>
      <c r="HG196" s="20" t="b">
        <v>0</v>
      </c>
      <c r="HH196" s="20">
        <v>0</v>
      </c>
      <c r="HI196" s="20">
        <v>0</v>
      </c>
      <c r="HJ196" s="20">
        <v>0</v>
      </c>
      <c r="HK196" s="20">
        <v>0</v>
      </c>
      <c r="HL196" s="20" t="b">
        <v>0</v>
      </c>
      <c r="HM196" s="20">
        <v>0</v>
      </c>
      <c r="HN196" s="20">
        <v>10001</v>
      </c>
      <c r="HO196" s="20" t="s">
        <v>374</v>
      </c>
      <c r="HP196" s="20" t="s">
        <v>363</v>
      </c>
      <c r="HQ196" s="20">
        <v>0</v>
      </c>
      <c r="HR196" s="20">
        <v>0</v>
      </c>
      <c r="HS196" s="20">
        <v>0</v>
      </c>
      <c r="HT196" s="20">
        <v>0</v>
      </c>
      <c r="HU196" s="20" t="b">
        <v>0</v>
      </c>
      <c r="HZ196"/>
    </row>
    <row r="197" ht="30" customHeight="1" spans="1:234">
      <c r="A197"/>
      <c r="B197" s="34">
        <f>10000000+INDEX(编号表!$B:$B,MATCH(D197,编号表!$A:$A,0))*10000+J197</f>
        <v>10200001</v>
      </c>
      <c r="C197" s="20" t="s">
        <v>440</v>
      </c>
      <c r="D197" s="20" t="s">
        <v>440</v>
      </c>
      <c r="E197" s="20" t="s">
        <v>350</v>
      </c>
      <c r="F197" s="39" t="s">
        <v>367</v>
      </c>
      <c r="G197" s="20" t="s">
        <v>368</v>
      </c>
      <c r="H197" s="20" t="b">
        <v>0</v>
      </c>
      <c r="I197" s="20" t="b">
        <v>0</v>
      </c>
      <c r="J197" s="20">
        <v>1</v>
      </c>
      <c r="K197" s="20" t="str">
        <f t="shared" si="8"/>
        <v>102000</v>
      </c>
      <c r="L197" s="20" t="s">
        <v>353</v>
      </c>
      <c r="M197" s="20">
        <v>0</v>
      </c>
      <c r="N197" s="20">
        <v>10200002</v>
      </c>
      <c r="O197" s="20" t="s">
        <v>441</v>
      </c>
      <c r="P197" s="20">
        <v>10202019</v>
      </c>
      <c r="Q197" s="20">
        <v>0</v>
      </c>
      <c r="R197" s="20">
        <v>0</v>
      </c>
      <c r="S197" s="20">
        <v>1</v>
      </c>
      <c r="T197" s="20">
        <v>10201205</v>
      </c>
      <c r="U197" s="20">
        <v>100</v>
      </c>
      <c r="V197" s="20" t="s">
        <v>370</v>
      </c>
      <c r="W197" s="20">
        <v>0</v>
      </c>
      <c r="X197" s="20">
        <v>0</v>
      </c>
      <c r="Y197" s="20" t="s">
        <v>363</v>
      </c>
      <c r="Z197" s="20" t="s">
        <v>372</v>
      </c>
      <c r="AA197" s="20" t="s">
        <v>442</v>
      </c>
      <c r="AB197" s="20">
        <v>1</v>
      </c>
      <c r="AC197" s="20">
        <v>0</v>
      </c>
      <c r="AD197" s="20" t="b">
        <v>1</v>
      </c>
      <c r="AE197" s="20" t="s">
        <v>358</v>
      </c>
      <c r="AF197" s="20">
        <v>80</v>
      </c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 t="s">
        <v>374</v>
      </c>
      <c r="BA197" s="20">
        <v>10000</v>
      </c>
      <c r="BB197" s="20" t="s">
        <v>434</v>
      </c>
      <c r="BC197" s="20" t="s">
        <v>442</v>
      </c>
      <c r="BD197" s="20">
        <v>10000</v>
      </c>
      <c r="BE197" s="20">
        <v>0</v>
      </c>
      <c r="BF197" s="20" t="s">
        <v>361</v>
      </c>
      <c r="BG197" s="20">
        <v>0</v>
      </c>
      <c r="BH197" s="20"/>
      <c r="BI197" s="20"/>
      <c r="BJ197" s="20"/>
      <c r="BK197" s="20"/>
      <c r="BL197" s="20"/>
      <c r="BM197" s="20"/>
      <c r="BN197" s="20">
        <v>20090001</v>
      </c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/>
      <c r="CF197" s="20"/>
      <c r="CG197" s="20"/>
      <c r="CH197" s="20"/>
      <c r="CI197" s="20"/>
      <c r="CJ197" s="20"/>
      <c r="CK197" s="20"/>
      <c r="CL197" s="20"/>
      <c r="CM197" s="20"/>
      <c r="CN197" s="20"/>
      <c r="CO197" s="20"/>
      <c r="CP197" s="20"/>
      <c r="CQ197" s="20"/>
      <c r="CR197" s="20"/>
      <c r="CS197" s="20"/>
      <c r="CT197" s="20"/>
      <c r="CU197" s="20"/>
      <c r="CV197" s="20"/>
      <c r="CW197" s="20"/>
      <c r="CX197" s="20"/>
      <c r="DA197" s="20"/>
      <c r="DB197" s="20"/>
      <c r="DC197" s="20"/>
      <c r="DD197" s="20"/>
      <c r="DE197" s="20"/>
      <c r="DF197" s="20"/>
      <c r="DG197" s="20"/>
      <c r="DH197" s="20"/>
      <c r="DI197" s="20"/>
      <c r="DJ197" s="20"/>
      <c r="DK197" s="20"/>
      <c r="DL197" s="20"/>
      <c r="DM197" s="20"/>
      <c r="DN197" s="20"/>
      <c r="DO197" s="20"/>
      <c r="DP197" s="20"/>
      <c r="DQ197" s="20"/>
      <c r="DR197" s="20"/>
      <c r="DS197" s="20"/>
      <c r="DT197" s="20"/>
      <c r="DU197" s="20"/>
      <c r="DV197" s="20"/>
      <c r="DW197" s="20"/>
      <c r="DX197" s="20"/>
      <c r="DY197" s="20"/>
      <c r="DZ197" s="20"/>
      <c r="EA197" s="20"/>
      <c r="EB197" s="20"/>
      <c r="EC197" s="20"/>
      <c r="ED197" s="20"/>
      <c r="EE197" s="20"/>
      <c r="EF197" s="20"/>
      <c r="EG197" s="20"/>
      <c r="EH197" s="20"/>
      <c r="EI197" s="20"/>
      <c r="EJ197" s="20"/>
      <c r="EK197" s="20"/>
      <c r="EL197" s="20"/>
      <c r="EM197" s="20"/>
      <c r="EN197" s="20"/>
      <c r="EO197" s="20"/>
      <c r="EP197" s="20"/>
      <c r="EQ197" s="20"/>
      <c r="ER197" s="20"/>
      <c r="ES197" s="20"/>
      <c r="ET197" s="20"/>
      <c r="EU197" s="20"/>
      <c r="EV197" s="20"/>
      <c r="EW197" s="20"/>
      <c r="EZ197" s="20"/>
      <c r="FA197" s="20"/>
      <c r="FB197" s="20"/>
      <c r="FC197" s="20"/>
      <c r="FD197" s="20"/>
      <c r="FE197" s="20"/>
      <c r="FF197" s="20"/>
      <c r="FG197" s="20"/>
      <c r="FH197" s="20"/>
      <c r="FI197" s="20"/>
      <c r="FJ197" s="20"/>
      <c r="FK197" s="20"/>
      <c r="FL197" s="20"/>
      <c r="FM197" s="20"/>
      <c r="FN197" s="20"/>
      <c r="FO197" s="20"/>
      <c r="FP197" s="20"/>
      <c r="FQ197" s="20"/>
      <c r="FR197" s="20"/>
      <c r="FS197" s="20"/>
      <c r="FT197" s="20"/>
      <c r="FU197" s="20"/>
      <c r="FV197" s="20"/>
      <c r="FW197" s="20"/>
      <c r="FX197" s="20"/>
      <c r="FY197" s="20"/>
      <c r="FZ197" s="20"/>
      <c r="GA197" s="20"/>
      <c r="GB197" s="20"/>
      <c r="GC197" s="20"/>
      <c r="GD197" s="20"/>
      <c r="GE197" s="20"/>
      <c r="GF197" s="20"/>
      <c r="GG197" s="20"/>
      <c r="GH197" s="20"/>
      <c r="GI197" s="20"/>
      <c r="GJ197" s="20"/>
      <c r="GK197" s="20"/>
      <c r="GL197" s="20"/>
      <c r="GM197" s="20"/>
      <c r="GN197" s="20"/>
      <c r="GO197" s="20"/>
      <c r="GP197" s="20"/>
      <c r="GQ197" s="20"/>
      <c r="GR197" s="20"/>
      <c r="GS197" s="20"/>
      <c r="GT197" s="20"/>
      <c r="GU197" s="20"/>
      <c r="GV197" s="20"/>
      <c r="GY197" s="20">
        <v>200</v>
      </c>
      <c r="GZ197" s="20">
        <v>400</v>
      </c>
      <c r="HA197" s="20" t="s">
        <v>390</v>
      </c>
      <c r="HB197" s="20">
        <v>0</v>
      </c>
      <c r="HC197" s="20" t="s">
        <v>373</v>
      </c>
      <c r="HD197" s="20" t="s">
        <v>373</v>
      </c>
      <c r="HE197" s="20" t="b">
        <v>1</v>
      </c>
      <c r="HF197" s="20">
        <v>12000</v>
      </c>
      <c r="HG197" s="20" t="b">
        <v>0</v>
      </c>
      <c r="HH197" s="20">
        <v>0</v>
      </c>
      <c r="HI197" s="20">
        <v>0</v>
      </c>
      <c r="HJ197" s="20">
        <v>0</v>
      </c>
      <c r="HK197" s="20">
        <v>0</v>
      </c>
      <c r="HL197" s="20" t="b">
        <v>0</v>
      </c>
      <c r="HM197" s="20">
        <v>0</v>
      </c>
      <c r="HN197" s="20">
        <v>10001</v>
      </c>
      <c r="HO197" s="20" t="s">
        <v>374</v>
      </c>
      <c r="HP197" s="20" t="s">
        <v>363</v>
      </c>
      <c r="HQ197" s="20">
        <v>0</v>
      </c>
      <c r="HR197" s="20">
        <v>0</v>
      </c>
      <c r="HS197" s="20">
        <v>0</v>
      </c>
      <c r="HT197" s="20">
        <v>0</v>
      </c>
      <c r="HU197" s="20" t="b">
        <v>0</v>
      </c>
      <c r="HZ197"/>
    </row>
    <row r="198" ht="30" customHeight="1" spans="1:234">
      <c r="A198"/>
      <c r="B198" s="34">
        <f>10000000+INDEX(编号表!$B:$B,MATCH(D198,编号表!$A:$A,0))*10000+J198</f>
        <v>10200002</v>
      </c>
      <c r="C198" s="20" t="s">
        <v>440</v>
      </c>
      <c r="D198" s="20" t="s">
        <v>440</v>
      </c>
      <c r="E198" s="20" t="s">
        <v>350</v>
      </c>
      <c r="F198" s="39" t="s">
        <v>367</v>
      </c>
      <c r="G198" s="20" t="s">
        <v>368</v>
      </c>
      <c r="H198" s="20" t="b">
        <v>0</v>
      </c>
      <c r="I198" s="20" t="b">
        <v>0</v>
      </c>
      <c r="J198" s="20">
        <v>2</v>
      </c>
      <c r="K198" s="20" t="str">
        <f t="shared" si="8"/>
        <v>102000</v>
      </c>
      <c r="L198" s="20" t="s">
        <v>353</v>
      </c>
      <c r="M198" s="20">
        <v>10200001</v>
      </c>
      <c r="N198" s="20">
        <v>10200003</v>
      </c>
      <c r="O198" s="20" t="s">
        <v>441</v>
      </c>
      <c r="P198" s="20">
        <v>10202019</v>
      </c>
      <c r="Q198" s="20">
        <v>0</v>
      </c>
      <c r="R198" s="20">
        <v>1</v>
      </c>
      <c r="S198" s="20">
        <v>7</v>
      </c>
      <c r="T198" s="20">
        <v>10201206</v>
      </c>
      <c r="U198" s="20">
        <v>100</v>
      </c>
      <c r="V198" s="20" t="s">
        <v>370</v>
      </c>
      <c r="W198" s="20">
        <v>0</v>
      </c>
      <c r="X198" s="20">
        <v>0</v>
      </c>
      <c r="Y198" s="20" t="s">
        <v>363</v>
      </c>
      <c r="Z198" s="20" t="s">
        <v>372</v>
      </c>
      <c r="AA198" s="20" t="s">
        <v>442</v>
      </c>
      <c r="AB198" s="20">
        <v>1</v>
      </c>
      <c r="AC198" s="20">
        <v>0</v>
      </c>
      <c r="AD198" s="20" t="b">
        <v>1</v>
      </c>
      <c r="AE198" s="20" t="s">
        <v>358</v>
      </c>
      <c r="AF198" s="20">
        <v>80</v>
      </c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 t="s">
        <v>374</v>
      </c>
      <c r="BA198" s="20">
        <v>10400</v>
      </c>
      <c r="BB198" s="20" t="s">
        <v>434</v>
      </c>
      <c r="BC198" s="20" t="s">
        <v>442</v>
      </c>
      <c r="BD198" s="20">
        <v>10000</v>
      </c>
      <c r="BE198" s="20">
        <v>0</v>
      </c>
      <c r="BF198" s="20" t="s">
        <v>361</v>
      </c>
      <c r="BG198" s="20">
        <v>0</v>
      </c>
      <c r="BH198" s="20"/>
      <c r="BI198" s="20"/>
      <c r="BJ198" s="20"/>
      <c r="BK198" s="20"/>
      <c r="BL198" s="20"/>
      <c r="BM198" s="20"/>
      <c r="BN198" s="20">
        <v>20090002</v>
      </c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  <c r="CE198" s="20"/>
      <c r="CF198" s="20"/>
      <c r="CG198" s="20"/>
      <c r="CH198" s="20"/>
      <c r="CI198" s="20"/>
      <c r="CJ198" s="20"/>
      <c r="CK198" s="20"/>
      <c r="CL198" s="20"/>
      <c r="CM198" s="20"/>
      <c r="CN198" s="20"/>
      <c r="CO198" s="20"/>
      <c r="CP198" s="20"/>
      <c r="CQ198" s="20"/>
      <c r="CR198" s="20"/>
      <c r="CS198" s="20"/>
      <c r="CT198" s="20"/>
      <c r="CU198" s="20"/>
      <c r="CV198" s="20"/>
      <c r="CW198" s="20"/>
      <c r="CX198" s="20"/>
      <c r="DA198" s="20"/>
      <c r="DB198" s="20"/>
      <c r="DC198" s="20"/>
      <c r="DD198" s="20"/>
      <c r="DE198" s="20"/>
      <c r="DF198" s="20"/>
      <c r="DG198" s="20"/>
      <c r="DH198" s="20"/>
      <c r="DI198" s="20"/>
      <c r="DJ198" s="20"/>
      <c r="DK198" s="20"/>
      <c r="DL198" s="20"/>
      <c r="DM198" s="20"/>
      <c r="DN198" s="20"/>
      <c r="DO198" s="20"/>
      <c r="DP198" s="20"/>
      <c r="DQ198" s="20"/>
      <c r="DR198" s="20"/>
      <c r="DS198" s="20"/>
      <c r="DT198" s="20"/>
      <c r="DU198" s="20"/>
      <c r="DV198" s="20"/>
      <c r="DW198" s="20"/>
      <c r="DX198" s="20"/>
      <c r="DY198" s="20"/>
      <c r="DZ198" s="20"/>
      <c r="EA198" s="20"/>
      <c r="EB198" s="20"/>
      <c r="EC198" s="20"/>
      <c r="ED198" s="20"/>
      <c r="EE198" s="20"/>
      <c r="EF198" s="20"/>
      <c r="EG198" s="20"/>
      <c r="EH198" s="20"/>
      <c r="EI198" s="20"/>
      <c r="EJ198" s="20"/>
      <c r="EK198" s="20"/>
      <c r="EL198" s="20"/>
      <c r="EM198" s="20"/>
      <c r="EN198" s="20"/>
      <c r="EO198" s="20"/>
      <c r="EP198" s="20"/>
      <c r="EQ198" s="20"/>
      <c r="ER198" s="20"/>
      <c r="ES198" s="20"/>
      <c r="ET198" s="20"/>
      <c r="EU198" s="20"/>
      <c r="EV198" s="20"/>
      <c r="EW198" s="20"/>
      <c r="EZ198" s="20"/>
      <c r="FA198" s="20"/>
      <c r="FB198" s="20"/>
      <c r="FC198" s="20"/>
      <c r="FD198" s="20"/>
      <c r="FE198" s="20"/>
      <c r="FF198" s="20"/>
      <c r="FG198" s="20"/>
      <c r="FH198" s="20"/>
      <c r="FI198" s="20"/>
      <c r="FJ198" s="20"/>
      <c r="FK198" s="20"/>
      <c r="FL198" s="20"/>
      <c r="FM198" s="20"/>
      <c r="FN198" s="20"/>
      <c r="FO198" s="20"/>
      <c r="FP198" s="20"/>
      <c r="FQ198" s="20"/>
      <c r="FR198" s="20"/>
      <c r="FS198" s="20"/>
      <c r="FT198" s="20"/>
      <c r="FU198" s="20"/>
      <c r="FV198" s="20"/>
      <c r="FW198" s="20"/>
      <c r="FX198" s="20"/>
      <c r="FY198" s="20"/>
      <c r="FZ198" s="20"/>
      <c r="GA198" s="20"/>
      <c r="GB198" s="20"/>
      <c r="GC198" s="20"/>
      <c r="GD198" s="20"/>
      <c r="GE198" s="20"/>
      <c r="GF198" s="20"/>
      <c r="GG198" s="20"/>
      <c r="GH198" s="20"/>
      <c r="GI198" s="20"/>
      <c r="GJ198" s="20"/>
      <c r="GK198" s="20"/>
      <c r="GL198" s="20"/>
      <c r="GM198" s="20"/>
      <c r="GN198" s="20"/>
      <c r="GO198" s="20"/>
      <c r="GP198" s="20"/>
      <c r="GQ198" s="20"/>
      <c r="GR198" s="20"/>
      <c r="GS198" s="20"/>
      <c r="GT198" s="20"/>
      <c r="GU198" s="20"/>
      <c r="GV198" s="20"/>
      <c r="GY198" s="20">
        <v>200</v>
      </c>
      <c r="GZ198" s="20">
        <v>400</v>
      </c>
      <c r="HA198" s="20" t="s">
        <v>390</v>
      </c>
      <c r="HB198" s="20">
        <v>0</v>
      </c>
      <c r="HC198" s="20" t="s">
        <v>373</v>
      </c>
      <c r="HD198" s="20" t="s">
        <v>373</v>
      </c>
      <c r="HE198" s="20" t="b">
        <v>1</v>
      </c>
      <c r="HF198" s="20">
        <v>12000</v>
      </c>
      <c r="HG198" s="20" t="b">
        <v>0</v>
      </c>
      <c r="HH198" s="20">
        <v>0</v>
      </c>
      <c r="HI198" s="20">
        <v>0</v>
      </c>
      <c r="HJ198" s="20">
        <v>0</v>
      </c>
      <c r="HK198" s="20">
        <v>0</v>
      </c>
      <c r="HL198" s="20" t="b">
        <v>0</v>
      </c>
      <c r="HM198" s="20">
        <v>0</v>
      </c>
      <c r="HN198" s="20">
        <v>10001</v>
      </c>
      <c r="HO198" s="20" t="s">
        <v>374</v>
      </c>
      <c r="HP198" s="20" t="s">
        <v>363</v>
      </c>
      <c r="HQ198" s="20">
        <v>0</v>
      </c>
      <c r="HR198" s="20">
        <v>0</v>
      </c>
      <c r="HS198" s="20">
        <v>0</v>
      </c>
      <c r="HT198" s="20">
        <v>0</v>
      </c>
      <c r="HU198" s="20" t="b">
        <v>0</v>
      </c>
      <c r="HZ198"/>
    </row>
    <row r="199" ht="30" customHeight="1" spans="1:234">
      <c r="A199"/>
      <c r="B199" s="34">
        <f>10000000+INDEX(编号表!$B:$B,MATCH(D199,编号表!$A:$A,0))*10000+J199</f>
        <v>10200003</v>
      </c>
      <c r="C199" s="20" t="s">
        <v>440</v>
      </c>
      <c r="D199" s="20" t="s">
        <v>440</v>
      </c>
      <c r="E199" s="20" t="s">
        <v>350</v>
      </c>
      <c r="F199" s="39" t="s">
        <v>367</v>
      </c>
      <c r="G199" s="20" t="s">
        <v>368</v>
      </c>
      <c r="H199" s="20" t="b">
        <v>0</v>
      </c>
      <c r="I199" s="20" t="b">
        <v>0</v>
      </c>
      <c r="J199" s="20">
        <v>3</v>
      </c>
      <c r="K199" s="20" t="str">
        <f t="shared" ref="K199:K262" si="9">LEFT(B199,6)</f>
        <v>102000</v>
      </c>
      <c r="L199" s="20" t="s">
        <v>353</v>
      </c>
      <c r="M199" s="20">
        <v>10200002</v>
      </c>
      <c r="N199" s="20">
        <v>10200004</v>
      </c>
      <c r="O199" s="20" t="s">
        <v>441</v>
      </c>
      <c r="P199" s="20">
        <v>10202019</v>
      </c>
      <c r="Q199" s="20">
        <v>0</v>
      </c>
      <c r="R199" s="20">
        <v>2</v>
      </c>
      <c r="S199" s="20">
        <v>11</v>
      </c>
      <c r="T199" s="20">
        <v>10202207</v>
      </c>
      <c r="U199" s="20">
        <v>100</v>
      </c>
      <c r="V199" s="20" t="s">
        <v>370</v>
      </c>
      <c r="W199" s="20">
        <v>0</v>
      </c>
      <c r="X199" s="20">
        <v>0</v>
      </c>
      <c r="Y199" s="20" t="s">
        <v>363</v>
      </c>
      <c r="Z199" s="20" t="s">
        <v>372</v>
      </c>
      <c r="AA199" s="20" t="s">
        <v>442</v>
      </c>
      <c r="AB199" s="20">
        <v>1</v>
      </c>
      <c r="AC199" s="20">
        <v>0</v>
      </c>
      <c r="AD199" s="20" t="b">
        <v>1</v>
      </c>
      <c r="AE199" s="20" t="s">
        <v>358</v>
      </c>
      <c r="AF199" s="20">
        <v>80</v>
      </c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 t="s">
        <v>374</v>
      </c>
      <c r="BA199" s="20">
        <v>10800</v>
      </c>
      <c r="BB199" s="20" t="s">
        <v>434</v>
      </c>
      <c r="BC199" s="20" t="s">
        <v>442</v>
      </c>
      <c r="BD199" s="20">
        <v>10000</v>
      </c>
      <c r="BE199" s="20">
        <v>0</v>
      </c>
      <c r="BF199" s="20" t="s">
        <v>361</v>
      </c>
      <c r="BG199" s="20">
        <v>0</v>
      </c>
      <c r="BH199" s="20"/>
      <c r="BI199" s="20"/>
      <c r="BJ199" s="20"/>
      <c r="BK199" s="20"/>
      <c r="BL199" s="20"/>
      <c r="BM199" s="20"/>
      <c r="BN199" s="20">
        <v>20090003</v>
      </c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  <c r="CE199" s="20"/>
      <c r="CF199" s="20"/>
      <c r="CG199" s="20"/>
      <c r="CH199" s="20"/>
      <c r="CI199" s="20"/>
      <c r="CJ199" s="20"/>
      <c r="CK199" s="20"/>
      <c r="CL199" s="20"/>
      <c r="CM199" s="20"/>
      <c r="CN199" s="20"/>
      <c r="CO199" s="20"/>
      <c r="CP199" s="20"/>
      <c r="CQ199" s="20"/>
      <c r="CR199" s="20"/>
      <c r="CS199" s="20"/>
      <c r="CT199" s="20"/>
      <c r="CU199" s="20"/>
      <c r="CV199" s="20"/>
      <c r="CW199" s="20"/>
      <c r="CX199" s="20"/>
      <c r="DA199" s="20"/>
      <c r="DB199" s="20"/>
      <c r="DC199" s="20"/>
      <c r="DD199" s="20"/>
      <c r="DE199" s="20"/>
      <c r="DF199" s="20"/>
      <c r="DG199" s="20"/>
      <c r="DH199" s="20"/>
      <c r="DI199" s="20"/>
      <c r="DJ199" s="20"/>
      <c r="DK199" s="20"/>
      <c r="DL199" s="20"/>
      <c r="DM199" s="20"/>
      <c r="DN199" s="20"/>
      <c r="DO199" s="20"/>
      <c r="DP199" s="20"/>
      <c r="DQ199" s="20"/>
      <c r="DR199" s="20"/>
      <c r="DS199" s="20"/>
      <c r="DT199" s="20"/>
      <c r="DU199" s="20"/>
      <c r="DV199" s="20"/>
      <c r="DW199" s="20"/>
      <c r="DX199" s="20"/>
      <c r="DY199" s="20"/>
      <c r="DZ199" s="20"/>
      <c r="EA199" s="20"/>
      <c r="EB199" s="20"/>
      <c r="EC199" s="20"/>
      <c r="ED199" s="20"/>
      <c r="EE199" s="20"/>
      <c r="EF199" s="20"/>
      <c r="EG199" s="20"/>
      <c r="EH199" s="20"/>
      <c r="EI199" s="20"/>
      <c r="EJ199" s="20"/>
      <c r="EK199" s="20"/>
      <c r="EL199" s="20"/>
      <c r="EM199" s="20"/>
      <c r="EN199" s="20"/>
      <c r="EO199" s="20"/>
      <c r="EP199" s="20"/>
      <c r="EQ199" s="20"/>
      <c r="ER199" s="20"/>
      <c r="ES199" s="20"/>
      <c r="ET199" s="20"/>
      <c r="EU199" s="20"/>
      <c r="EV199" s="20"/>
      <c r="EW199" s="20"/>
      <c r="EZ199" s="20"/>
      <c r="FA199" s="20"/>
      <c r="FB199" s="20"/>
      <c r="FC199" s="20"/>
      <c r="FD199" s="20"/>
      <c r="FE199" s="20"/>
      <c r="FF199" s="20"/>
      <c r="FG199" s="20"/>
      <c r="FH199" s="20"/>
      <c r="FI199" s="20"/>
      <c r="FJ199" s="20"/>
      <c r="FK199" s="20"/>
      <c r="FL199" s="20"/>
      <c r="FM199" s="20"/>
      <c r="FN199" s="20"/>
      <c r="FO199" s="20"/>
      <c r="FP199" s="20"/>
      <c r="FQ199" s="20"/>
      <c r="FR199" s="20"/>
      <c r="FS199" s="20"/>
      <c r="FT199" s="20"/>
      <c r="FU199" s="20"/>
      <c r="FV199" s="20"/>
      <c r="FW199" s="20"/>
      <c r="FX199" s="20"/>
      <c r="FY199" s="20"/>
      <c r="FZ199" s="20"/>
      <c r="GA199" s="20"/>
      <c r="GB199" s="20"/>
      <c r="GC199" s="20"/>
      <c r="GD199" s="20"/>
      <c r="GE199" s="20"/>
      <c r="GF199" s="20"/>
      <c r="GG199" s="20"/>
      <c r="GH199" s="20"/>
      <c r="GI199" s="20"/>
      <c r="GJ199" s="20"/>
      <c r="GK199" s="20"/>
      <c r="GL199" s="20"/>
      <c r="GM199" s="20"/>
      <c r="GN199" s="20"/>
      <c r="GO199" s="20"/>
      <c r="GP199" s="20"/>
      <c r="GQ199" s="20"/>
      <c r="GR199" s="20"/>
      <c r="GS199" s="20"/>
      <c r="GT199" s="20"/>
      <c r="GU199" s="20"/>
      <c r="GV199" s="20"/>
      <c r="GY199" s="20">
        <v>200</v>
      </c>
      <c r="GZ199" s="20">
        <v>400</v>
      </c>
      <c r="HA199" s="20" t="s">
        <v>390</v>
      </c>
      <c r="HB199" s="20">
        <v>0</v>
      </c>
      <c r="HC199" s="20" t="s">
        <v>373</v>
      </c>
      <c r="HD199" s="20" t="s">
        <v>373</v>
      </c>
      <c r="HE199" s="20" t="b">
        <v>1</v>
      </c>
      <c r="HF199" s="20">
        <v>12000</v>
      </c>
      <c r="HG199" s="20" t="b">
        <v>0</v>
      </c>
      <c r="HH199" s="20">
        <v>0</v>
      </c>
      <c r="HI199" s="20">
        <v>0</v>
      </c>
      <c r="HJ199" s="20">
        <v>0</v>
      </c>
      <c r="HK199" s="20">
        <v>0</v>
      </c>
      <c r="HL199" s="20" t="b">
        <v>0</v>
      </c>
      <c r="HM199" s="20">
        <v>0</v>
      </c>
      <c r="HN199" s="20">
        <v>10001</v>
      </c>
      <c r="HO199" s="20" t="s">
        <v>374</v>
      </c>
      <c r="HP199" s="20" t="s">
        <v>363</v>
      </c>
      <c r="HQ199" s="20">
        <v>0</v>
      </c>
      <c r="HR199" s="20">
        <v>0</v>
      </c>
      <c r="HS199" s="20">
        <v>0</v>
      </c>
      <c r="HT199" s="20">
        <v>0</v>
      </c>
      <c r="HU199" s="20" t="b">
        <v>0</v>
      </c>
      <c r="HZ199"/>
    </row>
    <row r="200" ht="30" customHeight="1" spans="1:234">
      <c r="A200"/>
      <c r="B200" s="34">
        <f>10000000+INDEX(编号表!$B:$B,MATCH(D200,编号表!$A:$A,0))*10000+J200</f>
        <v>10200004</v>
      </c>
      <c r="C200" s="20" t="s">
        <v>440</v>
      </c>
      <c r="D200" s="20" t="s">
        <v>440</v>
      </c>
      <c r="E200" s="20" t="s">
        <v>350</v>
      </c>
      <c r="F200" s="39" t="s">
        <v>367</v>
      </c>
      <c r="G200" s="20" t="s">
        <v>368</v>
      </c>
      <c r="H200" s="20" t="b">
        <v>0</v>
      </c>
      <c r="I200" s="20" t="b">
        <v>0</v>
      </c>
      <c r="J200" s="20">
        <v>4</v>
      </c>
      <c r="K200" s="20" t="str">
        <f t="shared" si="9"/>
        <v>102000</v>
      </c>
      <c r="L200" s="20" t="s">
        <v>353</v>
      </c>
      <c r="M200" s="20">
        <v>10200003</v>
      </c>
      <c r="N200" s="20">
        <v>10200005</v>
      </c>
      <c r="O200" s="20" t="s">
        <v>441</v>
      </c>
      <c r="P200" s="20">
        <v>10202019</v>
      </c>
      <c r="Q200" s="20">
        <v>0</v>
      </c>
      <c r="R200" s="20">
        <v>3</v>
      </c>
      <c r="S200" s="20">
        <v>16</v>
      </c>
      <c r="T200" s="20">
        <v>10202208</v>
      </c>
      <c r="U200" s="20">
        <v>100</v>
      </c>
      <c r="V200" s="20" t="s">
        <v>370</v>
      </c>
      <c r="W200" s="20">
        <v>0</v>
      </c>
      <c r="X200" s="20">
        <v>0</v>
      </c>
      <c r="Y200" s="20" t="s">
        <v>363</v>
      </c>
      <c r="Z200" s="20" t="s">
        <v>372</v>
      </c>
      <c r="AA200" s="20" t="s">
        <v>442</v>
      </c>
      <c r="AB200" s="20">
        <v>1</v>
      </c>
      <c r="AC200" s="20">
        <v>0</v>
      </c>
      <c r="AD200" s="20" t="b">
        <v>1</v>
      </c>
      <c r="AE200" s="20" t="s">
        <v>358</v>
      </c>
      <c r="AF200" s="20">
        <v>80</v>
      </c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 t="s">
        <v>374</v>
      </c>
      <c r="BA200" s="20">
        <v>11200</v>
      </c>
      <c r="BB200" s="20" t="s">
        <v>434</v>
      </c>
      <c r="BC200" s="20" t="s">
        <v>442</v>
      </c>
      <c r="BD200" s="20">
        <v>10000</v>
      </c>
      <c r="BE200" s="20">
        <v>0</v>
      </c>
      <c r="BF200" s="20" t="s">
        <v>361</v>
      </c>
      <c r="BG200" s="20">
        <v>0</v>
      </c>
      <c r="BH200" s="20"/>
      <c r="BI200" s="20"/>
      <c r="BJ200" s="20"/>
      <c r="BK200" s="20"/>
      <c r="BL200" s="20"/>
      <c r="BM200" s="20"/>
      <c r="BN200" s="20">
        <v>20090004</v>
      </c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  <c r="CE200" s="20"/>
      <c r="CF200" s="20"/>
      <c r="CG200" s="20"/>
      <c r="CH200" s="20"/>
      <c r="CI200" s="20"/>
      <c r="CJ200" s="20"/>
      <c r="CK200" s="20"/>
      <c r="CL200" s="20"/>
      <c r="CM200" s="20"/>
      <c r="CN200" s="20"/>
      <c r="CO200" s="20"/>
      <c r="CP200" s="20"/>
      <c r="CQ200" s="20"/>
      <c r="CR200" s="20"/>
      <c r="CS200" s="20"/>
      <c r="CT200" s="20"/>
      <c r="CU200" s="20"/>
      <c r="CV200" s="20"/>
      <c r="CW200" s="20"/>
      <c r="CX200" s="20"/>
      <c r="DA200" s="20"/>
      <c r="DB200" s="20"/>
      <c r="DC200" s="20"/>
      <c r="DD200" s="20"/>
      <c r="DE200" s="20"/>
      <c r="DF200" s="20"/>
      <c r="DG200" s="20"/>
      <c r="DH200" s="20"/>
      <c r="DI200" s="20"/>
      <c r="DJ200" s="20"/>
      <c r="DK200" s="20"/>
      <c r="DL200" s="20"/>
      <c r="DM200" s="20"/>
      <c r="DN200" s="20"/>
      <c r="DO200" s="20"/>
      <c r="DP200" s="20"/>
      <c r="DQ200" s="20"/>
      <c r="DR200" s="20"/>
      <c r="DS200" s="20"/>
      <c r="DT200" s="20"/>
      <c r="DU200" s="20"/>
      <c r="DV200" s="20"/>
      <c r="DW200" s="20"/>
      <c r="DX200" s="20"/>
      <c r="DY200" s="20"/>
      <c r="DZ200" s="20"/>
      <c r="EA200" s="20"/>
      <c r="EB200" s="20"/>
      <c r="EC200" s="20"/>
      <c r="ED200" s="20"/>
      <c r="EE200" s="20"/>
      <c r="EF200" s="20"/>
      <c r="EG200" s="20"/>
      <c r="EH200" s="20"/>
      <c r="EI200" s="20"/>
      <c r="EJ200" s="20"/>
      <c r="EK200" s="20"/>
      <c r="EL200" s="20"/>
      <c r="EM200" s="20"/>
      <c r="EN200" s="20"/>
      <c r="EO200" s="20"/>
      <c r="EP200" s="20"/>
      <c r="EQ200" s="20"/>
      <c r="ER200" s="20"/>
      <c r="ES200" s="20"/>
      <c r="ET200" s="20"/>
      <c r="EU200" s="20"/>
      <c r="EV200" s="20"/>
      <c r="EW200" s="20"/>
      <c r="EZ200" s="20"/>
      <c r="FA200" s="20"/>
      <c r="FB200" s="20"/>
      <c r="FC200" s="20"/>
      <c r="FD200" s="20"/>
      <c r="FE200" s="20"/>
      <c r="FF200" s="20"/>
      <c r="FG200" s="20"/>
      <c r="FH200" s="20"/>
      <c r="FI200" s="20"/>
      <c r="FJ200" s="20"/>
      <c r="FK200" s="20"/>
      <c r="FL200" s="20"/>
      <c r="FM200" s="20"/>
      <c r="FN200" s="20"/>
      <c r="FO200" s="20"/>
      <c r="FP200" s="20"/>
      <c r="FQ200" s="20"/>
      <c r="FR200" s="20"/>
      <c r="FS200" s="20"/>
      <c r="FT200" s="20"/>
      <c r="FU200" s="20"/>
      <c r="FV200" s="20"/>
      <c r="FW200" s="20"/>
      <c r="FX200" s="20"/>
      <c r="FY200" s="20"/>
      <c r="FZ200" s="20"/>
      <c r="GA200" s="20"/>
      <c r="GB200" s="20"/>
      <c r="GC200" s="20"/>
      <c r="GD200" s="20"/>
      <c r="GE200" s="20"/>
      <c r="GF200" s="20"/>
      <c r="GG200" s="20"/>
      <c r="GH200" s="20"/>
      <c r="GI200" s="20"/>
      <c r="GJ200" s="20"/>
      <c r="GK200" s="20"/>
      <c r="GL200" s="20"/>
      <c r="GM200" s="20"/>
      <c r="GN200" s="20"/>
      <c r="GO200" s="20"/>
      <c r="GP200" s="20"/>
      <c r="GQ200" s="20"/>
      <c r="GR200" s="20"/>
      <c r="GS200" s="20"/>
      <c r="GT200" s="20"/>
      <c r="GU200" s="20"/>
      <c r="GV200" s="20"/>
      <c r="GY200" s="20">
        <v>200</v>
      </c>
      <c r="GZ200" s="20">
        <v>400</v>
      </c>
      <c r="HA200" s="20" t="s">
        <v>390</v>
      </c>
      <c r="HB200" s="20">
        <v>0</v>
      </c>
      <c r="HC200" s="20" t="s">
        <v>373</v>
      </c>
      <c r="HD200" s="20" t="s">
        <v>373</v>
      </c>
      <c r="HE200" s="20" t="b">
        <v>1</v>
      </c>
      <c r="HF200" s="20">
        <v>12000</v>
      </c>
      <c r="HG200" s="20" t="b">
        <v>0</v>
      </c>
      <c r="HH200" s="20">
        <v>0</v>
      </c>
      <c r="HI200" s="20">
        <v>0</v>
      </c>
      <c r="HJ200" s="20">
        <v>0</v>
      </c>
      <c r="HK200" s="20">
        <v>0</v>
      </c>
      <c r="HL200" s="20" t="b">
        <v>0</v>
      </c>
      <c r="HM200" s="20">
        <v>0</v>
      </c>
      <c r="HN200" s="20">
        <v>10001</v>
      </c>
      <c r="HO200" s="20" t="s">
        <v>374</v>
      </c>
      <c r="HP200" s="20" t="s">
        <v>363</v>
      </c>
      <c r="HQ200" s="20">
        <v>0</v>
      </c>
      <c r="HR200" s="20">
        <v>0</v>
      </c>
      <c r="HS200" s="20">
        <v>0</v>
      </c>
      <c r="HT200" s="20">
        <v>0</v>
      </c>
      <c r="HU200" s="20" t="b">
        <v>0</v>
      </c>
      <c r="HZ200"/>
    </row>
    <row r="201" ht="30" customHeight="1" spans="1:234">
      <c r="A201"/>
      <c r="B201" s="34">
        <f>10000000+INDEX(编号表!$B:$B,MATCH(D201,编号表!$A:$A,0))*10000+J201</f>
        <v>10200005</v>
      </c>
      <c r="C201" s="20" t="s">
        <v>440</v>
      </c>
      <c r="D201" s="20" t="s">
        <v>440</v>
      </c>
      <c r="E201" s="20" t="s">
        <v>350</v>
      </c>
      <c r="F201" s="39" t="s">
        <v>367</v>
      </c>
      <c r="G201" s="20" t="s">
        <v>368</v>
      </c>
      <c r="H201" s="20" t="b">
        <v>0</v>
      </c>
      <c r="I201" s="20" t="b">
        <v>0</v>
      </c>
      <c r="J201" s="20">
        <v>5</v>
      </c>
      <c r="K201" s="20" t="str">
        <f t="shared" si="9"/>
        <v>102000</v>
      </c>
      <c r="L201" s="20" t="s">
        <v>353</v>
      </c>
      <c r="M201" s="20">
        <v>10200004</v>
      </c>
      <c r="N201" s="20">
        <v>10200006</v>
      </c>
      <c r="O201" s="20" t="s">
        <v>441</v>
      </c>
      <c r="P201" s="20">
        <v>10202019</v>
      </c>
      <c r="Q201" s="20">
        <v>0</v>
      </c>
      <c r="R201" s="20">
        <v>3</v>
      </c>
      <c r="S201" s="20">
        <v>25</v>
      </c>
      <c r="T201" s="20">
        <v>10202209</v>
      </c>
      <c r="U201" s="20">
        <v>100</v>
      </c>
      <c r="V201" s="20" t="s">
        <v>370</v>
      </c>
      <c r="W201" s="20">
        <v>0</v>
      </c>
      <c r="X201" s="20">
        <v>0</v>
      </c>
      <c r="Y201" s="20" t="s">
        <v>363</v>
      </c>
      <c r="Z201" s="20" t="s">
        <v>372</v>
      </c>
      <c r="AA201" s="20" t="s">
        <v>442</v>
      </c>
      <c r="AB201" s="20">
        <v>1</v>
      </c>
      <c r="AC201" s="20">
        <v>0</v>
      </c>
      <c r="AD201" s="20" t="b">
        <v>1</v>
      </c>
      <c r="AE201" s="20" t="s">
        <v>358</v>
      </c>
      <c r="AF201" s="20">
        <v>80</v>
      </c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 t="s">
        <v>374</v>
      </c>
      <c r="BA201" s="20">
        <v>11300</v>
      </c>
      <c r="BB201" s="20" t="s">
        <v>434</v>
      </c>
      <c r="BC201" s="20" t="s">
        <v>442</v>
      </c>
      <c r="BD201" s="20">
        <v>10000</v>
      </c>
      <c r="BE201" s="20">
        <v>0</v>
      </c>
      <c r="BF201" s="20" t="s">
        <v>361</v>
      </c>
      <c r="BG201" s="20">
        <v>0</v>
      </c>
      <c r="BH201" s="20"/>
      <c r="BI201" s="20"/>
      <c r="BJ201" s="20"/>
      <c r="BK201" s="20"/>
      <c r="BL201" s="20"/>
      <c r="BM201" s="20"/>
      <c r="BN201" s="20">
        <v>20090005</v>
      </c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  <c r="CF201" s="20"/>
      <c r="CG201" s="20"/>
      <c r="CH201" s="20"/>
      <c r="CI201" s="20"/>
      <c r="CJ201" s="20"/>
      <c r="CK201" s="20"/>
      <c r="CL201" s="20"/>
      <c r="CM201" s="20"/>
      <c r="CN201" s="20"/>
      <c r="CO201" s="20"/>
      <c r="CP201" s="20"/>
      <c r="CQ201" s="20"/>
      <c r="CR201" s="20"/>
      <c r="CS201" s="20"/>
      <c r="CT201" s="20"/>
      <c r="CU201" s="20"/>
      <c r="CV201" s="20"/>
      <c r="CW201" s="20"/>
      <c r="CX201" s="20"/>
      <c r="DA201" s="20"/>
      <c r="DB201" s="20"/>
      <c r="DC201" s="20"/>
      <c r="DD201" s="20"/>
      <c r="DE201" s="20"/>
      <c r="DF201" s="20"/>
      <c r="DG201" s="20"/>
      <c r="DH201" s="20"/>
      <c r="DI201" s="20"/>
      <c r="DJ201" s="20"/>
      <c r="DK201" s="20"/>
      <c r="DL201" s="20"/>
      <c r="DM201" s="20"/>
      <c r="DN201" s="20"/>
      <c r="DO201" s="20"/>
      <c r="DP201" s="20"/>
      <c r="DQ201" s="20"/>
      <c r="DR201" s="20"/>
      <c r="DS201" s="20"/>
      <c r="DT201" s="20"/>
      <c r="DU201" s="20"/>
      <c r="DV201" s="20"/>
      <c r="DW201" s="20"/>
      <c r="DX201" s="20"/>
      <c r="DY201" s="20"/>
      <c r="DZ201" s="20"/>
      <c r="EA201" s="20"/>
      <c r="EB201" s="20"/>
      <c r="EC201" s="20"/>
      <c r="ED201" s="20"/>
      <c r="EE201" s="20"/>
      <c r="EF201" s="20"/>
      <c r="EG201" s="20"/>
      <c r="EH201" s="20"/>
      <c r="EI201" s="20"/>
      <c r="EJ201" s="20"/>
      <c r="EK201" s="20"/>
      <c r="EL201" s="20"/>
      <c r="EM201" s="20"/>
      <c r="EN201" s="20"/>
      <c r="EO201" s="20"/>
      <c r="EP201" s="20"/>
      <c r="EQ201" s="20"/>
      <c r="ER201" s="20"/>
      <c r="ES201" s="20"/>
      <c r="ET201" s="20"/>
      <c r="EU201" s="20"/>
      <c r="EV201" s="20"/>
      <c r="EW201" s="20"/>
      <c r="EZ201" s="20"/>
      <c r="FA201" s="20"/>
      <c r="FB201" s="20"/>
      <c r="FC201" s="20"/>
      <c r="FD201" s="20"/>
      <c r="FE201" s="20"/>
      <c r="FF201" s="20"/>
      <c r="FG201" s="20"/>
      <c r="FH201" s="20"/>
      <c r="FI201" s="20"/>
      <c r="FJ201" s="20"/>
      <c r="FK201" s="20"/>
      <c r="FL201" s="20"/>
      <c r="FM201" s="20"/>
      <c r="FN201" s="20"/>
      <c r="FO201" s="20"/>
      <c r="FP201" s="20"/>
      <c r="FQ201" s="20"/>
      <c r="FR201" s="20"/>
      <c r="FS201" s="20"/>
      <c r="FT201" s="20"/>
      <c r="FU201" s="20"/>
      <c r="FV201" s="20"/>
      <c r="FW201" s="20"/>
      <c r="FX201" s="20"/>
      <c r="FY201" s="20"/>
      <c r="FZ201" s="20"/>
      <c r="GA201" s="20"/>
      <c r="GB201" s="20"/>
      <c r="GC201" s="20"/>
      <c r="GD201" s="20"/>
      <c r="GE201" s="20"/>
      <c r="GF201" s="20"/>
      <c r="GG201" s="20"/>
      <c r="GH201" s="20"/>
      <c r="GI201" s="20"/>
      <c r="GJ201" s="20"/>
      <c r="GK201" s="20"/>
      <c r="GL201" s="20"/>
      <c r="GM201" s="20"/>
      <c r="GN201" s="20"/>
      <c r="GO201" s="20"/>
      <c r="GP201" s="20"/>
      <c r="GQ201" s="20"/>
      <c r="GR201" s="20"/>
      <c r="GS201" s="20"/>
      <c r="GT201" s="20"/>
      <c r="GU201" s="20"/>
      <c r="GV201" s="20"/>
      <c r="GY201" s="20">
        <v>200</v>
      </c>
      <c r="GZ201" s="20">
        <v>400</v>
      </c>
      <c r="HA201" s="20" t="s">
        <v>390</v>
      </c>
      <c r="HB201" s="20">
        <v>0</v>
      </c>
      <c r="HC201" s="20" t="s">
        <v>373</v>
      </c>
      <c r="HD201" s="20" t="s">
        <v>373</v>
      </c>
      <c r="HE201" s="20" t="b">
        <v>1</v>
      </c>
      <c r="HF201" s="20">
        <v>12000</v>
      </c>
      <c r="HG201" s="20" t="b">
        <v>0</v>
      </c>
      <c r="HH201" s="20">
        <v>0</v>
      </c>
      <c r="HI201" s="20">
        <v>0</v>
      </c>
      <c r="HJ201" s="20">
        <v>0</v>
      </c>
      <c r="HK201" s="20">
        <v>0</v>
      </c>
      <c r="HL201" s="20" t="b">
        <v>0</v>
      </c>
      <c r="HM201" s="20">
        <v>0</v>
      </c>
      <c r="HN201" s="20">
        <v>10001</v>
      </c>
      <c r="HO201" s="20" t="s">
        <v>374</v>
      </c>
      <c r="HP201" s="20" t="s">
        <v>363</v>
      </c>
      <c r="HQ201" s="20">
        <v>0</v>
      </c>
      <c r="HR201" s="20">
        <v>0</v>
      </c>
      <c r="HS201" s="20">
        <v>0</v>
      </c>
      <c r="HT201" s="20">
        <v>0</v>
      </c>
      <c r="HU201" s="20" t="b">
        <v>0</v>
      </c>
      <c r="HZ201"/>
    </row>
    <row r="202" ht="30" customHeight="1" spans="1:234">
      <c r="A202"/>
      <c r="B202" s="34">
        <f>10000000+INDEX(编号表!$B:$B,MATCH(D202,编号表!$A:$A,0))*10000+J202</f>
        <v>10200006</v>
      </c>
      <c r="C202" s="20" t="s">
        <v>440</v>
      </c>
      <c r="D202" s="20" t="s">
        <v>440</v>
      </c>
      <c r="E202" s="20" t="s">
        <v>350</v>
      </c>
      <c r="F202" s="39" t="s">
        <v>367</v>
      </c>
      <c r="G202" s="20" t="s">
        <v>368</v>
      </c>
      <c r="H202" s="20" t="b">
        <v>0</v>
      </c>
      <c r="I202" s="20" t="b">
        <v>0</v>
      </c>
      <c r="J202" s="20">
        <v>6</v>
      </c>
      <c r="K202" s="20" t="str">
        <f t="shared" si="9"/>
        <v>102000</v>
      </c>
      <c r="L202" s="20" t="s">
        <v>353</v>
      </c>
      <c r="M202" s="20">
        <v>10200005</v>
      </c>
      <c r="N202" s="20">
        <v>10200007</v>
      </c>
      <c r="O202" s="20" t="s">
        <v>441</v>
      </c>
      <c r="P202" s="20">
        <v>10202019</v>
      </c>
      <c r="Q202" s="20">
        <v>0</v>
      </c>
      <c r="R202" s="20">
        <v>3</v>
      </c>
      <c r="S202" s="20">
        <v>30</v>
      </c>
      <c r="T202" s="20">
        <v>10203210</v>
      </c>
      <c r="U202" s="20">
        <v>100</v>
      </c>
      <c r="V202" s="20" t="s">
        <v>370</v>
      </c>
      <c r="W202" s="20">
        <v>0</v>
      </c>
      <c r="X202" s="20">
        <v>0</v>
      </c>
      <c r="Y202" s="20" t="s">
        <v>363</v>
      </c>
      <c r="Z202" s="20" t="s">
        <v>372</v>
      </c>
      <c r="AA202" s="20" t="s">
        <v>442</v>
      </c>
      <c r="AB202" s="20">
        <v>1</v>
      </c>
      <c r="AC202" s="20">
        <v>0</v>
      </c>
      <c r="AD202" s="20" t="b">
        <v>1</v>
      </c>
      <c r="AE202" s="20" t="s">
        <v>358</v>
      </c>
      <c r="AF202" s="20">
        <v>80</v>
      </c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 t="s">
        <v>374</v>
      </c>
      <c r="BA202" s="20">
        <v>11600</v>
      </c>
      <c r="BB202" s="20" t="s">
        <v>434</v>
      </c>
      <c r="BC202" s="20" t="s">
        <v>442</v>
      </c>
      <c r="BD202" s="20">
        <v>10000</v>
      </c>
      <c r="BE202" s="20">
        <v>0</v>
      </c>
      <c r="BF202" s="20" t="s">
        <v>361</v>
      </c>
      <c r="BG202" s="20">
        <v>0</v>
      </c>
      <c r="BH202" s="20"/>
      <c r="BI202" s="20"/>
      <c r="BJ202" s="20"/>
      <c r="BK202" s="20"/>
      <c r="BL202" s="20"/>
      <c r="BM202" s="20"/>
      <c r="BN202" s="20">
        <v>20090006</v>
      </c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  <c r="CE202" s="20"/>
      <c r="CF202" s="20"/>
      <c r="CG202" s="20"/>
      <c r="CH202" s="20"/>
      <c r="CI202" s="20"/>
      <c r="CJ202" s="20"/>
      <c r="CK202" s="20"/>
      <c r="CL202" s="20"/>
      <c r="CM202" s="20"/>
      <c r="CN202" s="20"/>
      <c r="CO202" s="20"/>
      <c r="CP202" s="20"/>
      <c r="CQ202" s="20"/>
      <c r="CR202" s="20"/>
      <c r="CS202" s="20"/>
      <c r="CT202" s="20"/>
      <c r="CU202" s="20"/>
      <c r="CV202" s="20"/>
      <c r="CW202" s="20"/>
      <c r="CX202" s="20"/>
      <c r="DA202" s="20"/>
      <c r="DB202" s="20"/>
      <c r="DC202" s="20"/>
      <c r="DD202" s="20"/>
      <c r="DE202" s="20"/>
      <c r="DF202" s="20"/>
      <c r="DG202" s="20"/>
      <c r="DH202" s="20"/>
      <c r="DI202" s="20"/>
      <c r="DJ202" s="20"/>
      <c r="DK202" s="20"/>
      <c r="DL202" s="20"/>
      <c r="DM202" s="20"/>
      <c r="DN202" s="20"/>
      <c r="DO202" s="20"/>
      <c r="DP202" s="20"/>
      <c r="DQ202" s="20"/>
      <c r="DR202" s="20"/>
      <c r="DS202" s="20"/>
      <c r="DT202" s="20"/>
      <c r="DU202" s="20"/>
      <c r="DV202" s="20"/>
      <c r="DW202" s="20"/>
      <c r="DX202" s="20"/>
      <c r="DY202" s="20"/>
      <c r="DZ202" s="20"/>
      <c r="EA202" s="20"/>
      <c r="EB202" s="20"/>
      <c r="EC202" s="20"/>
      <c r="ED202" s="20"/>
      <c r="EE202" s="20"/>
      <c r="EF202" s="20"/>
      <c r="EG202" s="20"/>
      <c r="EH202" s="20"/>
      <c r="EI202" s="20"/>
      <c r="EJ202" s="20"/>
      <c r="EK202" s="20"/>
      <c r="EL202" s="20"/>
      <c r="EM202" s="20"/>
      <c r="EN202" s="20"/>
      <c r="EO202" s="20"/>
      <c r="EP202" s="20"/>
      <c r="EQ202" s="20"/>
      <c r="ER202" s="20"/>
      <c r="ES202" s="20"/>
      <c r="ET202" s="20"/>
      <c r="EU202" s="20"/>
      <c r="EV202" s="20"/>
      <c r="EW202" s="20"/>
      <c r="EZ202" s="20"/>
      <c r="FA202" s="20"/>
      <c r="FB202" s="20"/>
      <c r="FC202" s="20"/>
      <c r="FD202" s="20"/>
      <c r="FE202" s="20"/>
      <c r="FF202" s="20"/>
      <c r="FG202" s="20"/>
      <c r="FH202" s="20"/>
      <c r="FI202" s="20"/>
      <c r="FJ202" s="20"/>
      <c r="FK202" s="20"/>
      <c r="FL202" s="20"/>
      <c r="FM202" s="20"/>
      <c r="FN202" s="20"/>
      <c r="FO202" s="20"/>
      <c r="FP202" s="20"/>
      <c r="FQ202" s="20"/>
      <c r="FR202" s="20"/>
      <c r="FS202" s="20"/>
      <c r="FT202" s="20"/>
      <c r="FU202" s="20"/>
      <c r="FV202" s="20"/>
      <c r="FW202" s="20"/>
      <c r="FX202" s="20"/>
      <c r="FY202" s="20"/>
      <c r="FZ202" s="20"/>
      <c r="GA202" s="20"/>
      <c r="GB202" s="20"/>
      <c r="GC202" s="20"/>
      <c r="GD202" s="20"/>
      <c r="GE202" s="20"/>
      <c r="GF202" s="20"/>
      <c r="GG202" s="20"/>
      <c r="GH202" s="20"/>
      <c r="GI202" s="20"/>
      <c r="GJ202" s="20"/>
      <c r="GK202" s="20"/>
      <c r="GL202" s="20"/>
      <c r="GM202" s="20"/>
      <c r="GN202" s="20"/>
      <c r="GO202" s="20"/>
      <c r="GP202" s="20"/>
      <c r="GQ202" s="20"/>
      <c r="GR202" s="20"/>
      <c r="GS202" s="20"/>
      <c r="GT202" s="20"/>
      <c r="GU202" s="20"/>
      <c r="GV202" s="20"/>
      <c r="GY202" s="20">
        <v>200</v>
      </c>
      <c r="GZ202" s="20">
        <v>400</v>
      </c>
      <c r="HA202" s="20" t="s">
        <v>390</v>
      </c>
      <c r="HB202" s="20">
        <v>0</v>
      </c>
      <c r="HC202" s="20" t="s">
        <v>373</v>
      </c>
      <c r="HD202" s="20" t="s">
        <v>373</v>
      </c>
      <c r="HE202" s="20" t="b">
        <v>1</v>
      </c>
      <c r="HF202" s="20">
        <v>12000</v>
      </c>
      <c r="HG202" s="20" t="b">
        <v>0</v>
      </c>
      <c r="HH202" s="20">
        <v>0</v>
      </c>
      <c r="HI202" s="20">
        <v>0</v>
      </c>
      <c r="HJ202" s="20">
        <v>0</v>
      </c>
      <c r="HK202" s="20">
        <v>0</v>
      </c>
      <c r="HL202" s="20" t="b">
        <v>0</v>
      </c>
      <c r="HM202" s="20">
        <v>0</v>
      </c>
      <c r="HN202" s="20">
        <v>10001</v>
      </c>
      <c r="HO202" s="20" t="s">
        <v>374</v>
      </c>
      <c r="HP202" s="20" t="s">
        <v>363</v>
      </c>
      <c r="HQ202" s="20">
        <v>0</v>
      </c>
      <c r="HR202" s="20">
        <v>0</v>
      </c>
      <c r="HS202" s="20">
        <v>0</v>
      </c>
      <c r="HT202" s="20">
        <v>0</v>
      </c>
      <c r="HU202" s="20" t="b">
        <v>0</v>
      </c>
      <c r="HZ202"/>
    </row>
    <row r="203" ht="30" customHeight="1" spans="1:234">
      <c r="A203"/>
      <c r="B203" s="34">
        <f>10000000+INDEX(编号表!$B:$B,MATCH(D203,编号表!$A:$A,0))*10000+J203</f>
        <v>10200007</v>
      </c>
      <c r="C203" s="20" t="s">
        <v>440</v>
      </c>
      <c r="D203" s="20" t="s">
        <v>440</v>
      </c>
      <c r="E203" s="20" t="s">
        <v>350</v>
      </c>
      <c r="F203" s="39" t="s">
        <v>367</v>
      </c>
      <c r="G203" s="20" t="s">
        <v>368</v>
      </c>
      <c r="H203" s="20" t="b">
        <v>0</v>
      </c>
      <c r="I203" s="20" t="b">
        <v>0</v>
      </c>
      <c r="J203" s="20">
        <v>7</v>
      </c>
      <c r="K203" s="20" t="str">
        <f t="shared" si="9"/>
        <v>102000</v>
      </c>
      <c r="L203" s="20" t="s">
        <v>353</v>
      </c>
      <c r="M203" s="20">
        <v>10200006</v>
      </c>
      <c r="N203" s="20">
        <v>10200008</v>
      </c>
      <c r="O203" s="20" t="s">
        <v>441</v>
      </c>
      <c r="P203" s="20">
        <v>10202019</v>
      </c>
      <c r="Q203" s="20">
        <v>0</v>
      </c>
      <c r="R203" s="20">
        <v>3</v>
      </c>
      <c r="S203" s="20">
        <v>35</v>
      </c>
      <c r="T203" s="20">
        <v>10203211</v>
      </c>
      <c r="U203" s="20">
        <v>100</v>
      </c>
      <c r="V203" s="20" t="s">
        <v>370</v>
      </c>
      <c r="W203" s="20">
        <v>0</v>
      </c>
      <c r="X203" s="20">
        <v>0</v>
      </c>
      <c r="Y203" s="20" t="s">
        <v>363</v>
      </c>
      <c r="Z203" s="20" t="s">
        <v>372</v>
      </c>
      <c r="AA203" s="20" t="s">
        <v>442</v>
      </c>
      <c r="AB203" s="20">
        <v>1</v>
      </c>
      <c r="AC203" s="20">
        <v>0</v>
      </c>
      <c r="AD203" s="20" t="b">
        <v>1</v>
      </c>
      <c r="AE203" s="20" t="s">
        <v>358</v>
      </c>
      <c r="AF203" s="20">
        <v>80</v>
      </c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 t="s">
        <v>374</v>
      </c>
      <c r="BA203" s="20">
        <v>11700</v>
      </c>
      <c r="BB203" s="20" t="s">
        <v>434</v>
      </c>
      <c r="BC203" s="20" t="s">
        <v>442</v>
      </c>
      <c r="BD203" s="20">
        <v>10000</v>
      </c>
      <c r="BE203" s="20">
        <v>0</v>
      </c>
      <c r="BF203" s="20" t="s">
        <v>361</v>
      </c>
      <c r="BG203" s="20">
        <v>0</v>
      </c>
      <c r="BH203" s="20"/>
      <c r="BI203" s="20"/>
      <c r="BJ203" s="20"/>
      <c r="BK203" s="20"/>
      <c r="BL203" s="20"/>
      <c r="BM203" s="20"/>
      <c r="BN203" s="20">
        <v>20090007</v>
      </c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  <c r="CE203" s="20"/>
      <c r="CF203" s="20"/>
      <c r="CG203" s="20"/>
      <c r="CH203" s="20"/>
      <c r="CI203" s="20"/>
      <c r="CJ203" s="20"/>
      <c r="CK203" s="20"/>
      <c r="CL203" s="20"/>
      <c r="CM203" s="20"/>
      <c r="CN203" s="20"/>
      <c r="CO203" s="20"/>
      <c r="CP203" s="20"/>
      <c r="CQ203" s="20"/>
      <c r="CR203" s="20"/>
      <c r="CS203" s="20"/>
      <c r="CT203" s="20"/>
      <c r="CU203" s="20"/>
      <c r="CV203" s="20"/>
      <c r="CW203" s="20"/>
      <c r="CX203" s="20"/>
      <c r="DA203" s="20"/>
      <c r="DB203" s="20"/>
      <c r="DC203" s="20"/>
      <c r="DD203" s="20"/>
      <c r="DE203" s="20"/>
      <c r="DF203" s="20"/>
      <c r="DG203" s="20"/>
      <c r="DH203" s="20"/>
      <c r="DI203" s="20"/>
      <c r="DJ203" s="20"/>
      <c r="DK203" s="20"/>
      <c r="DL203" s="20"/>
      <c r="DM203" s="20"/>
      <c r="DN203" s="20"/>
      <c r="DO203" s="20"/>
      <c r="DP203" s="20"/>
      <c r="DQ203" s="20"/>
      <c r="DR203" s="20"/>
      <c r="DS203" s="20"/>
      <c r="DT203" s="20"/>
      <c r="DU203" s="20"/>
      <c r="DV203" s="20"/>
      <c r="DW203" s="20"/>
      <c r="DX203" s="20"/>
      <c r="DY203" s="20"/>
      <c r="DZ203" s="20"/>
      <c r="EA203" s="20"/>
      <c r="EB203" s="20"/>
      <c r="EC203" s="20"/>
      <c r="ED203" s="20"/>
      <c r="EE203" s="20"/>
      <c r="EF203" s="20"/>
      <c r="EG203" s="20"/>
      <c r="EH203" s="20"/>
      <c r="EI203" s="20"/>
      <c r="EJ203" s="20"/>
      <c r="EK203" s="20"/>
      <c r="EL203" s="20"/>
      <c r="EM203" s="20"/>
      <c r="EN203" s="20"/>
      <c r="EO203" s="20"/>
      <c r="EP203" s="20"/>
      <c r="EQ203" s="20"/>
      <c r="ER203" s="20"/>
      <c r="ES203" s="20"/>
      <c r="ET203" s="20"/>
      <c r="EU203" s="20"/>
      <c r="EV203" s="20"/>
      <c r="EW203" s="20"/>
      <c r="EZ203" s="20"/>
      <c r="FA203" s="20"/>
      <c r="FB203" s="20"/>
      <c r="FC203" s="20"/>
      <c r="FD203" s="20"/>
      <c r="FE203" s="20"/>
      <c r="FF203" s="20"/>
      <c r="FG203" s="20"/>
      <c r="FH203" s="20"/>
      <c r="FI203" s="20"/>
      <c r="FJ203" s="20"/>
      <c r="FK203" s="20"/>
      <c r="FL203" s="20"/>
      <c r="FM203" s="20"/>
      <c r="FN203" s="20"/>
      <c r="FO203" s="20"/>
      <c r="FP203" s="20"/>
      <c r="FQ203" s="20"/>
      <c r="FR203" s="20"/>
      <c r="FS203" s="20"/>
      <c r="FT203" s="20"/>
      <c r="FU203" s="20"/>
      <c r="FV203" s="20"/>
      <c r="FW203" s="20"/>
      <c r="FX203" s="20"/>
      <c r="FY203" s="20"/>
      <c r="FZ203" s="20"/>
      <c r="GA203" s="20"/>
      <c r="GB203" s="20"/>
      <c r="GC203" s="20"/>
      <c r="GD203" s="20"/>
      <c r="GE203" s="20"/>
      <c r="GF203" s="20"/>
      <c r="GG203" s="20"/>
      <c r="GH203" s="20"/>
      <c r="GI203" s="20"/>
      <c r="GJ203" s="20"/>
      <c r="GK203" s="20"/>
      <c r="GL203" s="20"/>
      <c r="GM203" s="20"/>
      <c r="GN203" s="20"/>
      <c r="GO203" s="20"/>
      <c r="GP203" s="20"/>
      <c r="GQ203" s="20"/>
      <c r="GR203" s="20"/>
      <c r="GS203" s="20"/>
      <c r="GT203" s="20"/>
      <c r="GU203" s="20"/>
      <c r="GV203" s="20"/>
      <c r="GY203" s="20">
        <v>200</v>
      </c>
      <c r="GZ203" s="20">
        <v>400</v>
      </c>
      <c r="HA203" s="20" t="s">
        <v>390</v>
      </c>
      <c r="HB203" s="20">
        <v>0</v>
      </c>
      <c r="HC203" s="20" t="s">
        <v>373</v>
      </c>
      <c r="HD203" s="20" t="s">
        <v>373</v>
      </c>
      <c r="HE203" s="20" t="b">
        <v>1</v>
      </c>
      <c r="HF203" s="20">
        <v>12000</v>
      </c>
      <c r="HG203" s="20" t="b">
        <v>0</v>
      </c>
      <c r="HH203" s="20">
        <v>0</v>
      </c>
      <c r="HI203" s="20">
        <v>0</v>
      </c>
      <c r="HJ203" s="20">
        <v>0</v>
      </c>
      <c r="HK203" s="20">
        <v>0</v>
      </c>
      <c r="HL203" s="20" t="b">
        <v>0</v>
      </c>
      <c r="HM203" s="20">
        <v>0</v>
      </c>
      <c r="HN203" s="20">
        <v>10001</v>
      </c>
      <c r="HO203" s="20" t="s">
        <v>374</v>
      </c>
      <c r="HP203" s="20" t="s">
        <v>363</v>
      </c>
      <c r="HQ203" s="20">
        <v>0</v>
      </c>
      <c r="HR203" s="20">
        <v>0</v>
      </c>
      <c r="HS203" s="20">
        <v>0</v>
      </c>
      <c r="HT203" s="20">
        <v>0</v>
      </c>
      <c r="HU203" s="20" t="b">
        <v>0</v>
      </c>
      <c r="HZ203"/>
    </row>
    <row r="204" ht="30" customHeight="1" spans="1:234">
      <c r="A204"/>
      <c r="B204" s="34">
        <f>10000000+INDEX(编号表!$B:$B,MATCH(D204,编号表!$A:$A,0))*10000+J204</f>
        <v>10200008</v>
      </c>
      <c r="C204" s="20" t="s">
        <v>440</v>
      </c>
      <c r="D204" s="20" t="s">
        <v>440</v>
      </c>
      <c r="E204" s="20" t="s">
        <v>350</v>
      </c>
      <c r="F204" s="39" t="s">
        <v>367</v>
      </c>
      <c r="G204" s="20" t="s">
        <v>368</v>
      </c>
      <c r="H204" s="20" t="b">
        <v>0</v>
      </c>
      <c r="I204" s="20" t="b">
        <v>0</v>
      </c>
      <c r="J204" s="20">
        <v>8</v>
      </c>
      <c r="K204" s="20" t="str">
        <f t="shared" si="9"/>
        <v>102000</v>
      </c>
      <c r="L204" s="20" t="s">
        <v>353</v>
      </c>
      <c r="M204" s="20">
        <v>10200007</v>
      </c>
      <c r="N204" s="20">
        <v>10200009</v>
      </c>
      <c r="O204" s="20" t="s">
        <v>441</v>
      </c>
      <c r="P204" s="20">
        <v>10202019</v>
      </c>
      <c r="Q204" s="20">
        <v>0</v>
      </c>
      <c r="R204" s="20">
        <v>3</v>
      </c>
      <c r="S204" s="20">
        <v>35</v>
      </c>
      <c r="T204" s="20">
        <v>10203212</v>
      </c>
      <c r="U204" s="20">
        <v>100</v>
      </c>
      <c r="V204" s="20" t="s">
        <v>370</v>
      </c>
      <c r="W204" s="20">
        <v>0</v>
      </c>
      <c r="X204" s="20">
        <v>0</v>
      </c>
      <c r="Y204" s="20" t="s">
        <v>363</v>
      </c>
      <c r="Z204" s="20" t="s">
        <v>372</v>
      </c>
      <c r="AA204" s="20" t="s">
        <v>442</v>
      </c>
      <c r="AB204" s="20">
        <v>1</v>
      </c>
      <c r="AC204" s="20">
        <v>0</v>
      </c>
      <c r="AD204" s="20" t="b">
        <v>1</v>
      </c>
      <c r="AE204" s="20" t="s">
        <v>358</v>
      </c>
      <c r="AF204" s="20">
        <v>80</v>
      </c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 t="s">
        <v>374</v>
      </c>
      <c r="BA204" s="20">
        <v>11800</v>
      </c>
      <c r="BB204" s="20" t="s">
        <v>434</v>
      </c>
      <c r="BC204" s="20" t="s">
        <v>442</v>
      </c>
      <c r="BD204" s="20">
        <v>10000</v>
      </c>
      <c r="BE204" s="20">
        <v>0</v>
      </c>
      <c r="BF204" s="20" t="s">
        <v>361</v>
      </c>
      <c r="BG204" s="20">
        <v>0</v>
      </c>
      <c r="BH204" s="20"/>
      <c r="BI204" s="20"/>
      <c r="BJ204" s="20"/>
      <c r="BK204" s="20"/>
      <c r="BL204" s="20"/>
      <c r="BM204" s="20"/>
      <c r="BN204" s="20">
        <v>20090008</v>
      </c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  <c r="CF204" s="20"/>
      <c r="CG204" s="20"/>
      <c r="CH204" s="20"/>
      <c r="CI204" s="20"/>
      <c r="CJ204" s="20"/>
      <c r="CK204" s="20"/>
      <c r="CL204" s="20"/>
      <c r="CM204" s="20"/>
      <c r="CN204" s="20"/>
      <c r="CO204" s="20"/>
      <c r="CP204" s="20"/>
      <c r="CQ204" s="20"/>
      <c r="CR204" s="20"/>
      <c r="CS204" s="20"/>
      <c r="CT204" s="20"/>
      <c r="CU204" s="20"/>
      <c r="CV204" s="20"/>
      <c r="CW204" s="20"/>
      <c r="CX204" s="20"/>
      <c r="DA204" s="20"/>
      <c r="DB204" s="20"/>
      <c r="DC204" s="20"/>
      <c r="DD204" s="20"/>
      <c r="DE204" s="20"/>
      <c r="DF204" s="20"/>
      <c r="DG204" s="20"/>
      <c r="DH204" s="20"/>
      <c r="DI204" s="20"/>
      <c r="DJ204" s="20"/>
      <c r="DK204" s="20"/>
      <c r="DL204" s="20"/>
      <c r="DM204" s="20"/>
      <c r="DN204" s="20"/>
      <c r="DO204" s="20"/>
      <c r="DP204" s="20"/>
      <c r="DQ204" s="20"/>
      <c r="DR204" s="20"/>
      <c r="DS204" s="20"/>
      <c r="DT204" s="20"/>
      <c r="DU204" s="20"/>
      <c r="DV204" s="20"/>
      <c r="DW204" s="20"/>
      <c r="DX204" s="20"/>
      <c r="DY204" s="20"/>
      <c r="DZ204" s="20"/>
      <c r="EA204" s="20"/>
      <c r="EB204" s="20"/>
      <c r="EC204" s="20"/>
      <c r="ED204" s="20"/>
      <c r="EE204" s="20"/>
      <c r="EF204" s="20"/>
      <c r="EG204" s="20"/>
      <c r="EH204" s="20"/>
      <c r="EI204" s="20"/>
      <c r="EJ204" s="20"/>
      <c r="EK204" s="20"/>
      <c r="EL204" s="20"/>
      <c r="EM204" s="20"/>
      <c r="EN204" s="20"/>
      <c r="EO204" s="20"/>
      <c r="EP204" s="20"/>
      <c r="EQ204" s="20"/>
      <c r="ER204" s="20"/>
      <c r="ES204" s="20"/>
      <c r="ET204" s="20"/>
      <c r="EU204" s="20"/>
      <c r="EV204" s="20"/>
      <c r="EW204" s="20"/>
      <c r="EZ204" s="20"/>
      <c r="FA204" s="20"/>
      <c r="FB204" s="20"/>
      <c r="FC204" s="20"/>
      <c r="FD204" s="20"/>
      <c r="FE204" s="20"/>
      <c r="FF204" s="20"/>
      <c r="FG204" s="20"/>
      <c r="FH204" s="20"/>
      <c r="FI204" s="20"/>
      <c r="FJ204" s="20"/>
      <c r="FK204" s="20"/>
      <c r="FL204" s="20"/>
      <c r="FM204" s="20"/>
      <c r="FN204" s="20"/>
      <c r="FO204" s="20"/>
      <c r="FP204" s="20"/>
      <c r="FQ204" s="20"/>
      <c r="FR204" s="20"/>
      <c r="FS204" s="20"/>
      <c r="FT204" s="20"/>
      <c r="FU204" s="20"/>
      <c r="FV204" s="20"/>
      <c r="FW204" s="20"/>
      <c r="FX204" s="20"/>
      <c r="FY204" s="20"/>
      <c r="FZ204" s="20"/>
      <c r="GA204" s="20"/>
      <c r="GB204" s="20"/>
      <c r="GC204" s="20"/>
      <c r="GD204" s="20"/>
      <c r="GE204" s="20"/>
      <c r="GF204" s="20"/>
      <c r="GG204" s="20"/>
      <c r="GH204" s="20"/>
      <c r="GI204" s="20"/>
      <c r="GJ204" s="20"/>
      <c r="GK204" s="20"/>
      <c r="GL204" s="20"/>
      <c r="GM204" s="20"/>
      <c r="GN204" s="20"/>
      <c r="GO204" s="20"/>
      <c r="GP204" s="20"/>
      <c r="GQ204" s="20"/>
      <c r="GR204" s="20"/>
      <c r="GS204" s="20"/>
      <c r="GT204" s="20"/>
      <c r="GU204" s="20"/>
      <c r="GV204" s="20"/>
      <c r="GY204" s="20">
        <v>200</v>
      </c>
      <c r="GZ204" s="20">
        <v>400</v>
      </c>
      <c r="HA204" s="20" t="s">
        <v>390</v>
      </c>
      <c r="HB204" s="20">
        <v>0</v>
      </c>
      <c r="HC204" s="20" t="s">
        <v>373</v>
      </c>
      <c r="HD204" s="20" t="s">
        <v>373</v>
      </c>
      <c r="HE204" s="20" t="b">
        <v>1</v>
      </c>
      <c r="HF204" s="20">
        <v>12000</v>
      </c>
      <c r="HG204" s="20" t="b">
        <v>0</v>
      </c>
      <c r="HH204" s="20">
        <v>0</v>
      </c>
      <c r="HI204" s="20">
        <v>0</v>
      </c>
      <c r="HJ204" s="20">
        <v>0</v>
      </c>
      <c r="HK204" s="20">
        <v>0</v>
      </c>
      <c r="HL204" s="20" t="b">
        <v>0</v>
      </c>
      <c r="HM204" s="20">
        <v>0</v>
      </c>
      <c r="HN204" s="20">
        <v>10001</v>
      </c>
      <c r="HO204" s="20" t="s">
        <v>374</v>
      </c>
      <c r="HP204" s="20" t="s">
        <v>363</v>
      </c>
      <c r="HQ204" s="20">
        <v>0</v>
      </c>
      <c r="HR204" s="20">
        <v>0</v>
      </c>
      <c r="HS204" s="20">
        <v>0</v>
      </c>
      <c r="HT204" s="20">
        <v>0</v>
      </c>
      <c r="HU204" s="20" t="b">
        <v>0</v>
      </c>
      <c r="HZ204"/>
    </row>
    <row r="205" ht="30" customHeight="1" spans="1:234">
      <c r="A205"/>
      <c r="B205" s="34">
        <f>10000000+INDEX(编号表!$B:$B,MATCH(D205,编号表!$A:$A,0))*10000+J205</f>
        <v>10200009</v>
      </c>
      <c r="C205" s="20" t="s">
        <v>440</v>
      </c>
      <c r="D205" s="20" t="s">
        <v>440</v>
      </c>
      <c r="E205" s="20" t="s">
        <v>350</v>
      </c>
      <c r="F205" s="39" t="s">
        <v>367</v>
      </c>
      <c r="G205" s="20" t="s">
        <v>368</v>
      </c>
      <c r="H205" s="20" t="b">
        <v>0</v>
      </c>
      <c r="I205" s="20" t="b">
        <v>0</v>
      </c>
      <c r="J205" s="20">
        <v>9</v>
      </c>
      <c r="K205" s="20" t="str">
        <f t="shared" si="9"/>
        <v>102000</v>
      </c>
      <c r="L205" s="20" t="s">
        <v>353</v>
      </c>
      <c r="M205" s="20">
        <v>10200008</v>
      </c>
      <c r="N205" s="20">
        <v>10200010</v>
      </c>
      <c r="O205" s="20" t="s">
        <v>441</v>
      </c>
      <c r="P205" s="20">
        <v>10202019</v>
      </c>
      <c r="Q205" s="20">
        <v>0</v>
      </c>
      <c r="R205" s="20">
        <v>3</v>
      </c>
      <c r="S205" s="20">
        <v>40</v>
      </c>
      <c r="T205" s="20">
        <v>10204213</v>
      </c>
      <c r="U205" s="20">
        <v>100</v>
      </c>
      <c r="V205" s="20" t="s">
        <v>370</v>
      </c>
      <c r="W205" s="20">
        <v>0</v>
      </c>
      <c r="X205" s="20">
        <v>0</v>
      </c>
      <c r="Y205" s="20" t="s">
        <v>363</v>
      </c>
      <c r="Z205" s="20" t="s">
        <v>372</v>
      </c>
      <c r="AA205" s="20" t="s">
        <v>442</v>
      </c>
      <c r="AB205" s="20">
        <v>1</v>
      </c>
      <c r="AC205" s="20">
        <v>0</v>
      </c>
      <c r="AD205" s="20" t="b">
        <v>1</v>
      </c>
      <c r="AE205" s="20" t="s">
        <v>358</v>
      </c>
      <c r="AF205" s="20">
        <v>80</v>
      </c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 t="s">
        <v>374</v>
      </c>
      <c r="BA205" s="20">
        <v>11900</v>
      </c>
      <c r="BB205" s="20" t="s">
        <v>434</v>
      </c>
      <c r="BC205" s="20" t="s">
        <v>442</v>
      </c>
      <c r="BD205" s="20">
        <v>10000</v>
      </c>
      <c r="BE205" s="20">
        <v>0</v>
      </c>
      <c r="BF205" s="20" t="s">
        <v>361</v>
      </c>
      <c r="BG205" s="20">
        <v>0</v>
      </c>
      <c r="BH205" s="20"/>
      <c r="BI205" s="20"/>
      <c r="BJ205" s="20"/>
      <c r="BK205" s="20"/>
      <c r="BL205" s="20"/>
      <c r="BM205" s="20"/>
      <c r="BN205" s="20">
        <v>20090009</v>
      </c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  <c r="CF205" s="20"/>
      <c r="CG205" s="20"/>
      <c r="CH205" s="20"/>
      <c r="CI205" s="20"/>
      <c r="CJ205" s="20"/>
      <c r="CK205" s="20"/>
      <c r="CL205" s="20"/>
      <c r="CM205" s="20"/>
      <c r="CN205" s="20"/>
      <c r="CO205" s="20"/>
      <c r="CP205" s="20"/>
      <c r="CQ205" s="20"/>
      <c r="CR205" s="20"/>
      <c r="CS205" s="20"/>
      <c r="CT205" s="20"/>
      <c r="CU205" s="20"/>
      <c r="CV205" s="20"/>
      <c r="CW205" s="20"/>
      <c r="CX205" s="20"/>
      <c r="DA205" s="20"/>
      <c r="DB205" s="20"/>
      <c r="DC205" s="20"/>
      <c r="DD205" s="20"/>
      <c r="DE205" s="20"/>
      <c r="DF205" s="20"/>
      <c r="DG205" s="20"/>
      <c r="DH205" s="20"/>
      <c r="DI205" s="20"/>
      <c r="DJ205" s="20"/>
      <c r="DK205" s="20"/>
      <c r="DL205" s="20"/>
      <c r="DM205" s="20"/>
      <c r="DN205" s="20"/>
      <c r="DO205" s="20"/>
      <c r="DP205" s="20"/>
      <c r="DQ205" s="20"/>
      <c r="DR205" s="20"/>
      <c r="DS205" s="20"/>
      <c r="DT205" s="20"/>
      <c r="DU205" s="20"/>
      <c r="DV205" s="20"/>
      <c r="DW205" s="20"/>
      <c r="DX205" s="20"/>
      <c r="DY205" s="20"/>
      <c r="DZ205" s="20"/>
      <c r="EA205" s="20"/>
      <c r="EB205" s="20"/>
      <c r="EC205" s="20"/>
      <c r="ED205" s="20"/>
      <c r="EE205" s="20"/>
      <c r="EF205" s="20"/>
      <c r="EG205" s="20"/>
      <c r="EH205" s="20"/>
      <c r="EI205" s="20"/>
      <c r="EJ205" s="20"/>
      <c r="EK205" s="20"/>
      <c r="EL205" s="20"/>
      <c r="EM205" s="20"/>
      <c r="EN205" s="20"/>
      <c r="EO205" s="20"/>
      <c r="EP205" s="20"/>
      <c r="EQ205" s="20"/>
      <c r="ER205" s="20"/>
      <c r="ES205" s="20"/>
      <c r="ET205" s="20"/>
      <c r="EU205" s="20"/>
      <c r="EV205" s="20"/>
      <c r="EW205" s="20"/>
      <c r="EZ205" s="20"/>
      <c r="FA205" s="20"/>
      <c r="FB205" s="20"/>
      <c r="FC205" s="20"/>
      <c r="FD205" s="20"/>
      <c r="FE205" s="20"/>
      <c r="FF205" s="20"/>
      <c r="FG205" s="20"/>
      <c r="FH205" s="20"/>
      <c r="FI205" s="20"/>
      <c r="FJ205" s="20"/>
      <c r="FK205" s="20"/>
      <c r="FL205" s="20"/>
      <c r="FM205" s="20"/>
      <c r="FN205" s="20"/>
      <c r="FO205" s="20"/>
      <c r="FP205" s="20"/>
      <c r="FQ205" s="20"/>
      <c r="FR205" s="20"/>
      <c r="FS205" s="20"/>
      <c r="FT205" s="20"/>
      <c r="FU205" s="20"/>
      <c r="FV205" s="20"/>
      <c r="FW205" s="20"/>
      <c r="FX205" s="20"/>
      <c r="FY205" s="20"/>
      <c r="FZ205" s="20"/>
      <c r="GA205" s="20"/>
      <c r="GB205" s="20"/>
      <c r="GC205" s="20"/>
      <c r="GD205" s="20"/>
      <c r="GE205" s="20"/>
      <c r="GF205" s="20"/>
      <c r="GG205" s="20"/>
      <c r="GH205" s="20"/>
      <c r="GI205" s="20"/>
      <c r="GJ205" s="20"/>
      <c r="GK205" s="20"/>
      <c r="GL205" s="20"/>
      <c r="GM205" s="20"/>
      <c r="GN205" s="20"/>
      <c r="GO205" s="20"/>
      <c r="GP205" s="20"/>
      <c r="GQ205" s="20"/>
      <c r="GR205" s="20"/>
      <c r="GS205" s="20"/>
      <c r="GT205" s="20"/>
      <c r="GU205" s="20"/>
      <c r="GV205" s="20"/>
      <c r="GY205" s="20">
        <v>200</v>
      </c>
      <c r="GZ205" s="20">
        <v>400</v>
      </c>
      <c r="HA205" s="20" t="s">
        <v>390</v>
      </c>
      <c r="HB205" s="20">
        <v>0</v>
      </c>
      <c r="HC205" s="20" t="s">
        <v>373</v>
      </c>
      <c r="HD205" s="20" t="s">
        <v>373</v>
      </c>
      <c r="HE205" s="20" t="b">
        <v>1</v>
      </c>
      <c r="HF205" s="20">
        <v>12000</v>
      </c>
      <c r="HG205" s="20" t="b">
        <v>0</v>
      </c>
      <c r="HH205" s="20">
        <v>0</v>
      </c>
      <c r="HI205" s="20">
        <v>0</v>
      </c>
      <c r="HJ205" s="20">
        <v>0</v>
      </c>
      <c r="HK205" s="20">
        <v>0</v>
      </c>
      <c r="HL205" s="20" t="b">
        <v>0</v>
      </c>
      <c r="HM205" s="20">
        <v>0</v>
      </c>
      <c r="HN205" s="20">
        <v>10001</v>
      </c>
      <c r="HO205" s="20" t="s">
        <v>374</v>
      </c>
      <c r="HP205" s="20" t="s">
        <v>363</v>
      </c>
      <c r="HQ205" s="20">
        <v>0</v>
      </c>
      <c r="HR205" s="20">
        <v>0</v>
      </c>
      <c r="HS205" s="20">
        <v>0</v>
      </c>
      <c r="HT205" s="20">
        <v>0</v>
      </c>
      <c r="HU205" s="20" t="b">
        <v>0</v>
      </c>
      <c r="HZ205"/>
    </row>
    <row r="206" ht="30" customHeight="1" spans="1:234">
      <c r="A206"/>
      <c r="B206" s="34">
        <f>10000000+INDEX(编号表!$B:$B,MATCH(D206,编号表!$A:$A,0))*10000+J206</f>
        <v>10200010</v>
      </c>
      <c r="C206" s="20" t="s">
        <v>440</v>
      </c>
      <c r="D206" s="20" t="s">
        <v>440</v>
      </c>
      <c r="E206" s="20" t="s">
        <v>350</v>
      </c>
      <c r="F206" s="39" t="s">
        <v>375</v>
      </c>
      <c r="G206" s="20" t="s">
        <v>368</v>
      </c>
      <c r="H206" s="20" t="b">
        <v>0</v>
      </c>
      <c r="I206" s="20" t="b">
        <v>0</v>
      </c>
      <c r="J206" s="20">
        <v>10</v>
      </c>
      <c r="K206" s="20" t="str">
        <f t="shared" si="9"/>
        <v>102000</v>
      </c>
      <c r="L206" s="20" t="s">
        <v>353</v>
      </c>
      <c r="M206" s="20">
        <v>10200009</v>
      </c>
      <c r="N206" s="20">
        <v>0</v>
      </c>
      <c r="O206" s="20" t="s">
        <v>441</v>
      </c>
      <c r="P206" s="20">
        <v>10202019</v>
      </c>
      <c r="Q206" s="20">
        <v>0</v>
      </c>
      <c r="R206" s="20">
        <v>3</v>
      </c>
      <c r="S206" s="20">
        <v>40</v>
      </c>
      <c r="T206" s="20">
        <v>0</v>
      </c>
      <c r="U206" s="20">
        <v>0</v>
      </c>
      <c r="V206" s="20" t="s">
        <v>370</v>
      </c>
      <c r="W206" s="20">
        <v>0</v>
      </c>
      <c r="X206" s="20">
        <v>0</v>
      </c>
      <c r="Y206" s="20" t="s">
        <v>363</v>
      </c>
      <c r="Z206" s="20" t="s">
        <v>372</v>
      </c>
      <c r="AA206" s="20" t="s">
        <v>442</v>
      </c>
      <c r="AB206" s="20">
        <v>1</v>
      </c>
      <c r="AC206" s="20">
        <v>0</v>
      </c>
      <c r="AD206" s="20" t="b">
        <v>1</v>
      </c>
      <c r="AE206" s="20" t="s">
        <v>358</v>
      </c>
      <c r="AF206" s="20">
        <v>80</v>
      </c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 t="s">
        <v>374</v>
      </c>
      <c r="BA206" s="20">
        <v>12000</v>
      </c>
      <c r="BB206" s="20" t="s">
        <v>434</v>
      </c>
      <c r="BC206" s="20" t="s">
        <v>442</v>
      </c>
      <c r="BD206" s="20">
        <v>10000</v>
      </c>
      <c r="BE206" s="20">
        <v>0</v>
      </c>
      <c r="BF206" s="20" t="s">
        <v>361</v>
      </c>
      <c r="BG206" s="20">
        <v>0</v>
      </c>
      <c r="BH206" s="20"/>
      <c r="BI206" s="20"/>
      <c r="BJ206" s="20"/>
      <c r="BK206" s="20"/>
      <c r="BL206" s="20"/>
      <c r="BM206" s="20"/>
      <c r="BN206" s="20">
        <v>20090010</v>
      </c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  <c r="CF206" s="20"/>
      <c r="CG206" s="20"/>
      <c r="CH206" s="20"/>
      <c r="CI206" s="20"/>
      <c r="CJ206" s="20"/>
      <c r="CK206" s="20"/>
      <c r="CL206" s="20"/>
      <c r="CM206" s="20"/>
      <c r="CN206" s="20"/>
      <c r="CO206" s="20"/>
      <c r="CP206" s="20"/>
      <c r="CQ206" s="20"/>
      <c r="CR206" s="20"/>
      <c r="CS206" s="20"/>
      <c r="CT206" s="20"/>
      <c r="CU206" s="20"/>
      <c r="CV206" s="20"/>
      <c r="CW206" s="20"/>
      <c r="CX206" s="20"/>
      <c r="DA206" s="20"/>
      <c r="DB206" s="20"/>
      <c r="DC206" s="20"/>
      <c r="DD206" s="20"/>
      <c r="DE206" s="20"/>
      <c r="DF206" s="20"/>
      <c r="DG206" s="20"/>
      <c r="DH206" s="20"/>
      <c r="DI206" s="20"/>
      <c r="DJ206" s="20"/>
      <c r="DK206" s="20"/>
      <c r="DL206" s="20"/>
      <c r="DM206" s="20"/>
      <c r="DN206" s="20"/>
      <c r="DO206" s="20"/>
      <c r="DP206" s="20"/>
      <c r="DQ206" s="20"/>
      <c r="DR206" s="20"/>
      <c r="DS206" s="20"/>
      <c r="DT206" s="20"/>
      <c r="DU206" s="20"/>
      <c r="DV206" s="20"/>
      <c r="DW206" s="20"/>
      <c r="DX206" s="20"/>
      <c r="DY206" s="20"/>
      <c r="DZ206" s="20"/>
      <c r="EA206" s="20"/>
      <c r="EB206" s="20"/>
      <c r="EC206" s="20"/>
      <c r="ED206" s="20"/>
      <c r="EE206" s="20"/>
      <c r="EF206" s="20"/>
      <c r="EG206" s="20"/>
      <c r="EH206" s="20"/>
      <c r="EI206" s="20"/>
      <c r="EJ206" s="20"/>
      <c r="EK206" s="20"/>
      <c r="EL206" s="20"/>
      <c r="EM206" s="20"/>
      <c r="EN206" s="20"/>
      <c r="EO206" s="20"/>
      <c r="EP206" s="20"/>
      <c r="EQ206" s="20"/>
      <c r="ER206" s="20"/>
      <c r="ES206" s="20"/>
      <c r="ET206" s="20"/>
      <c r="EU206" s="20"/>
      <c r="EV206" s="20"/>
      <c r="EW206" s="20"/>
      <c r="EZ206" s="20"/>
      <c r="FA206" s="20"/>
      <c r="FB206" s="20"/>
      <c r="FC206" s="20"/>
      <c r="FD206" s="20"/>
      <c r="FE206" s="20"/>
      <c r="FF206" s="20"/>
      <c r="FG206" s="20"/>
      <c r="FH206" s="20"/>
      <c r="FI206" s="20"/>
      <c r="FJ206" s="20"/>
      <c r="FK206" s="20"/>
      <c r="FL206" s="20"/>
      <c r="FM206" s="20"/>
      <c r="FN206" s="20"/>
      <c r="FO206" s="20"/>
      <c r="FP206" s="20"/>
      <c r="FQ206" s="20"/>
      <c r="FR206" s="20"/>
      <c r="FS206" s="20"/>
      <c r="FT206" s="20"/>
      <c r="FU206" s="20"/>
      <c r="FV206" s="20"/>
      <c r="FW206" s="20"/>
      <c r="FX206" s="20"/>
      <c r="FY206" s="20"/>
      <c r="FZ206" s="20"/>
      <c r="GA206" s="20"/>
      <c r="GB206" s="20"/>
      <c r="GC206" s="20"/>
      <c r="GD206" s="20"/>
      <c r="GE206" s="20"/>
      <c r="GF206" s="20"/>
      <c r="GG206" s="20"/>
      <c r="GH206" s="20"/>
      <c r="GI206" s="20"/>
      <c r="GJ206" s="20"/>
      <c r="GK206" s="20"/>
      <c r="GL206" s="20"/>
      <c r="GM206" s="20"/>
      <c r="GN206" s="20"/>
      <c r="GO206" s="20"/>
      <c r="GP206" s="20"/>
      <c r="GQ206" s="20"/>
      <c r="GR206" s="20"/>
      <c r="GS206" s="20"/>
      <c r="GT206" s="20"/>
      <c r="GU206" s="20"/>
      <c r="GV206" s="20"/>
      <c r="GY206" s="20">
        <v>200</v>
      </c>
      <c r="GZ206" s="20">
        <v>400</v>
      </c>
      <c r="HA206" s="20" t="s">
        <v>390</v>
      </c>
      <c r="HB206" s="20">
        <v>0</v>
      </c>
      <c r="HC206" s="20" t="s">
        <v>373</v>
      </c>
      <c r="HD206" s="20" t="s">
        <v>373</v>
      </c>
      <c r="HE206" s="20" t="b">
        <v>1</v>
      </c>
      <c r="HF206" s="20">
        <v>12000</v>
      </c>
      <c r="HG206" s="20" t="b">
        <v>0</v>
      </c>
      <c r="HH206" s="20">
        <v>0</v>
      </c>
      <c r="HI206" s="20">
        <v>0</v>
      </c>
      <c r="HJ206" s="20">
        <v>0</v>
      </c>
      <c r="HK206" s="20">
        <v>0</v>
      </c>
      <c r="HL206" s="20" t="b">
        <v>0</v>
      </c>
      <c r="HM206" s="20">
        <v>0</v>
      </c>
      <c r="HN206" s="20">
        <v>10001</v>
      </c>
      <c r="HO206" s="20" t="s">
        <v>374</v>
      </c>
      <c r="HP206" s="20" t="s">
        <v>363</v>
      </c>
      <c r="HQ206" s="20">
        <v>0</v>
      </c>
      <c r="HR206" s="20">
        <v>0</v>
      </c>
      <c r="HS206" s="20">
        <v>0</v>
      </c>
      <c r="HT206" s="20">
        <v>0</v>
      </c>
      <c r="HU206" s="20" t="b">
        <v>0</v>
      </c>
      <c r="HZ206"/>
    </row>
    <row r="207" ht="30" customHeight="1" spans="1:234">
      <c r="A207"/>
      <c r="B207" s="34">
        <f>10000000+INDEX(编号表!$B:$B,MATCH(D207,编号表!$A:$A,0))*10000+J207</f>
        <v>10210001</v>
      </c>
      <c r="C207" s="20" t="s">
        <v>443</v>
      </c>
      <c r="D207" s="20" t="s">
        <v>443</v>
      </c>
      <c r="E207" s="20" t="s">
        <v>350</v>
      </c>
      <c r="F207" s="39" t="s">
        <v>411</v>
      </c>
      <c r="G207" s="20" t="s">
        <v>412</v>
      </c>
      <c r="H207" s="20" t="b">
        <v>0</v>
      </c>
      <c r="I207" s="20" t="b">
        <v>0</v>
      </c>
      <c r="J207" s="20">
        <v>1</v>
      </c>
      <c r="K207" s="20" t="str">
        <f t="shared" si="9"/>
        <v>102100</v>
      </c>
      <c r="L207" s="20" t="s">
        <v>353</v>
      </c>
      <c r="M207" s="20">
        <v>0</v>
      </c>
      <c r="N207" s="20">
        <v>10210002</v>
      </c>
      <c r="O207" s="20" t="s">
        <v>444</v>
      </c>
      <c r="P207" s="20">
        <v>10202020</v>
      </c>
      <c r="Q207" s="20">
        <v>0</v>
      </c>
      <c r="R207" s="20">
        <v>0</v>
      </c>
      <c r="S207" s="20">
        <v>1</v>
      </c>
      <c r="T207" s="20">
        <v>10201215</v>
      </c>
      <c r="U207" s="20">
        <v>100</v>
      </c>
      <c r="V207" s="20" t="s">
        <v>370</v>
      </c>
      <c r="W207" s="20">
        <v>0</v>
      </c>
      <c r="X207" s="20">
        <v>0</v>
      </c>
      <c r="Y207" s="20" t="s">
        <v>363</v>
      </c>
      <c r="Z207" s="20" t="s">
        <v>372</v>
      </c>
      <c r="AA207" s="20" t="s">
        <v>442</v>
      </c>
      <c r="AB207" s="20">
        <v>1</v>
      </c>
      <c r="AC207" s="20">
        <v>0</v>
      </c>
      <c r="AD207" s="20" t="b">
        <v>1</v>
      </c>
      <c r="AE207" s="20" t="s">
        <v>358</v>
      </c>
      <c r="AF207" s="20">
        <v>80</v>
      </c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 t="s">
        <v>374</v>
      </c>
      <c r="BA207" s="20">
        <v>10000</v>
      </c>
      <c r="BB207" s="20" t="s">
        <v>434</v>
      </c>
      <c r="BC207" s="20" t="s">
        <v>442</v>
      </c>
      <c r="BD207" s="20">
        <v>10000</v>
      </c>
      <c r="BE207" s="20">
        <v>0</v>
      </c>
      <c r="BF207" s="20" t="s">
        <v>361</v>
      </c>
      <c r="BG207" s="20">
        <v>0</v>
      </c>
      <c r="BH207" s="20"/>
      <c r="BI207" s="20"/>
      <c r="BJ207" s="20"/>
      <c r="BK207" s="20"/>
      <c r="BL207" s="20"/>
      <c r="BM207" s="20"/>
      <c r="BN207" s="20">
        <v>20100001</v>
      </c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  <c r="CF207" s="20"/>
      <c r="CG207" s="20"/>
      <c r="CH207" s="20"/>
      <c r="CI207" s="20"/>
      <c r="CJ207" s="20"/>
      <c r="CK207" s="20"/>
      <c r="CL207" s="20"/>
      <c r="CM207" s="20"/>
      <c r="CN207" s="20"/>
      <c r="CO207" s="20"/>
      <c r="CP207" s="20"/>
      <c r="CQ207" s="20"/>
      <c r="CR207" s="20"/>
      <c r="CS207" s="20"/>
      <c r="CT207" s="20"/>
      <c r="CU207" s="20"/>
      <c r="CV207" s="20"/>
      <c r="CW207" s="20"/>
      <c r="CX207" s="20"/>
      <c r="DA207" s="20"/>
      <c r="DB207" s="20"/>
      <c r="DC207" s="20"/>
      <c r="DD207" s="20"/>
      <c r="DE207" s="20"/>
      <c r="DF207" s="20"/>
      <c r="DG207" s="20"/>
      <c r="DH207" s="20"/>
      <c r="DI207" s="20"/>
      <c r="DJ207" s="20"/>
      <c r="DK207" s="20"/>
      <c r="DL207" s="20"/>
      <c r="DM207" s="20"/>
      <c r="DN207" s="20"/>
      <c r="DO207" s="20"/>
      <c r="DP207" s="20"/>
      <c r="DQ207" s="20"/>
      <c r="DR207" s="20"/>
      <c r="DS207" s="20"/>
      <c r="DT207" s="20"/>
      <c r="DU207" s="20"/>
      <c r="DV207" s="20"/>
      <c r="DW207" s="20"/>
      <c r="DX207" s="20"/>
      <c r="DY207" s="20"/>
      <c r="DZ207" s="20"/>
      <c r="EA207" s="20"/>
      <c r="EB207" s="20"/>
      <c r="EC207" s="20"/>
      <c r="ED207" s="20"/>
      <c r="EE207" s="20"/>
      <c r="EF207" s="20"/>
      <c r="EG207" s="20"/>
      <c r="EH207" s="20"/>
      <c r="EI207" s="20"/>
      <c r="EJ207" s="20"/>
      <c r="EK207" s="20"/>
      <c r="EL207" s="20"/>
      <c r="EM207" s="20"/>
      <c r="EN207" s="20"/>
      <c r="EO207" s="20"/>
      <c r="EP207" s="20"/>
      <c r="EQ207" s="20"/>
      <c r="ER207" s="20"/>
      <c r="ES207" s="20"/>
      <c r="ET207" s="20"/>
      <c r="EU207" s="20"/>
      <c r="EV207" s="20"/>
      <c r="EW207" s="20"/>
      <c r="EZ207" s="20"/>
      <c r="FA207" s="20"/>
      <c r="FB207" s="20"/>
      <c r="FC207" s="20"/>
      <c r="FD207" s="20"/>
      <c r="FE207" s="20"/>
      <c r="FF207" s="20"/>
      <c r="FG207" s="20"/>
      <c r="FH207" s="20"/>
      <c r="FI207" s="20"/>
      <c r="FJ207" s="20"/>
      <c r="FK207" s="20"/>
      <c r="FL207" s="20"/>
      <c r="FM207" s="20"/>
      <c r="FN207" s="20"/>
      <c r="FO207" s="20"/>
      <c r="FP207" s="20"/>
      <c r="FQ207" s="20"/>
      <c r="FR207" s="20"/>
      <c r="FS207" s="20"/>
      <c r="FT207" s="20"/>
      <c r="FU207" s="20"/>
      <c r="FV207" s="20"/>
      <c r="FW207" s="20"/>
      <c r="FX207" s="20"/>
      <c r="FY207" s="20"/>
      <c r="FZ207" s="20"/>
      <c r="GA207" s="20"/>
      <c r="GB207" s="20"/>
      <c r="GC207" s="20"/>
      <c r="GD207" s="20"/>
      <c r="GE207" s="20"/>
      <c r="GF207" s="20"/>
      <c r="GG207" s="20"/>
      <c r="GH207" s="20"/>
      <c r="GI207" s="20"/>
      <c r="GJ207" s="20"/>
      <c r="GK207" s="20"/>
      <c r="GL207" s="20"/>
      <c r="GM207" s="20"/>
      <c r="GN207" s="20"/>
      <c r="GO207" s="20"/>
      <c r="GP207" s="20"/>
      <c r="GQ207" s="20"/>
      <c r="GR207" s="20"/>
      <c r="GS207" s="20"/>
      <c r="GT207" s="20"/>
      <c r="GU207" s="20"/>
      <c r="GV207" s="20"/>
      <c r="GY207" s="20">
        <v>200</v>
      </c>
      <c r="GZ207" s="20">
        <v>400</v>
      </c>
      <c r="HA207" s="20" t="s">
        <v>390</v>
      </c>
      <c r="HB207" s="20">
        <v>0</v>
      </c>
      <c r="HC207" s="20" t="s">
        <v>373</v>
      </c>
      <c r="HD207" s="20" t="s">
        <v>373</v>
      </c>
      <c r="HE207" s="20" t="b">
        <v>1</v>
      </c>
      <c r="HF207" s="20">
        <v>12000</v>
      </c>
      <c r="HG207" s="20" t="b">
        <v>0</v>
      </c>
      <c r="HH207" s="20">
        <v>0</v>
      </c>
      <c r="HI207" s="20">
        <v>0</v>
      </c>
      <c r="HJ207" s="20">
        <v>0</v>
      </c>
      <c r="HK207" s="20">
        <v>0</v>
      </c>
      <c r="HL207" s="20" t="b">
        <v>0</v>
      </c>
      <c r="HM207" s="20">
        <v>0</v>
      </c>
      <c r="HN207" s="20">
        <v>10001</v>
      </c>
      <c r="HO207" s="20" t="s">
        <v>374</v>
      </c>
      <c r="HP207" s="20" t="s">
        <v>363</v>
      </c>
      <c r="HQ207" s="20">
        <v>0</v>
      </c>
      <c r="HR207" s="20">
        <v>0</v>
      </c>
      <c r="HS207" s="20">
        <v>0</v>
      </c>
      <c r="HT207" s="20">
        <v>0</v>
      </c>
      <c r="HU207" s="20" t="b">
        <v>0</v>
      </c>
      <c r="HZ207"/>
    </row>
    <row r="208" ht="30" customHeight="1" spans="1:234">
      <c r="A208"/>
      <c r="B208" s="34">
        <f>10000000+INDEX(编号表!$B:$B,MATCH(D208,编号表!$A:$A,0))*10000+J208</f>
        <v>10210002</v>
      </c>
      <c r="C208" s="20" t="s">
        <v>443</v>
      </c>
      <c r="D208" s="20" t="s">
        <v>443</v>
      </c>
      <c r="E208" s="20" t="s">
        <v>350</v>
      </c>
      <c r="F208" s="39" t="s">
        <v>411</v>
      </c>
      <c r="G208" s="20" t="s">
        <v>412</v>
      </c>
      <c r="H208" s="20" t="b">
        <v>0</v>
      </c>
      <c r="I208" s="20" t="b">
        <v>0</v>
      </c>
      <c r="J208" s="20">
        <v>2</v>
      </c>
      <c r="K208" s="20" t="str">
        <f t="shared" si="9"/>
        <v>102100</v>
      </c>
      <c r="L208" s="20" t="s">
        <v>353</v>
      </c>
      <c r="M208" s="20">
        <v>10210001</v>
      </c>
      <c r="N208" s="20">
        <v>10210003</v>
      </c>
      <c r="O208" s="20" t="s">
        <v>444</v>
      </c>
      <c r="P208" s="20">
        <v>10202020</v>
      </c>
      <c r="Q208" s="20">
        <v>0</v>
      </c>
      <c r="R208" s="20">
        <v>1</v>
      </c>
      <c r="S208" s="20">
        <v>7</v>
      </c>
      <c r="T208" s="20">
        <v>10201216</v>
      </c>
      <c r="U208" s="20">
        <v>100</v>
      </c>
      <c r="V208" s="20" t="s">
        <v>370</v>
      </c>
      <c r="W208" s="20">
        <v>0</v>
      </c>
      <c r="X208" s="20">
        <v>0</v>
      </c>
      <c r="Y208" s="20" t="s">
        <v>363</v>
      </c>
      <c r="Z208" s="20" t="s">
        <v>372</v>
      </c>
      <c r="AA208" s="20" t="s">
        <v>442</v>
      </c>
      <c r="AB208" s="20">
        <v>1</v>
      </c>
      <c r="AC208" s="20">
        <v>0</v>
      </c>
      <c r="AD208" s="20" t="b">
        <v>1</v>
      </c>
      <c r="AE208" s="20" t="s">
        <v>358</v>
      </c>
      <c r="AF208" s="20">
        <v>80</v>
      </c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 t="s">
        <v>374</v>
      </c>
      <c r="BA208" s="20">
        <v>10400</v>
      </c>
      <c r="BB208" s="20" t="s">
        <v>434</v>
      </c>
      <c r="BC208" s="20" t="s">
        <v>442</v>
      </c>
      <c r="BD208" s="20">
        <v>10000</v>
      </c>
      <c r="BE208" s="20">
        <v>0</v>
      </c>
      <c r="BF208" s="20" t="s">
        <v>361</v>
      </c>
      <c r="BG208" s="20">
        <v>0</v>
      </c>
      <c r="BH208" s="20"/>
      <c r="BI208" s="20"/>
      <c r="BJ208" s="20"/>
      <c r="BK208" s="20"/>
      <c r="BL208" s="20"/>
      <c r="BM208" s="20"/>
      <c r="BN208" s="20">
        <v>20100002</v>
      </c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  <c r="CF208" s="20"/>
      <c r="CG208" s="20"/>
      <c r="CH208" s="20"/>
      <c r="CI208" s="20"/>
      <c r="CJ208" s="20"/>
      <c r="CK208" s="20"/>
      <c r="CL208" s="20"/>
      <c r="CM208" s="20"/>
      <c r="CN208" s="20"/>
      <c r="CO208" s="20"/>
      <c r="CP208" s="20"/>
      <c r="CQ208" s="20"/>
      <c r="CR208" s="20"/>
      <c r="CS208" s="20"/>
      <c r="CT208" s="20"/>
      <c r="CU208" s="20"/>
      <c r="CV208" s="20"/>
      <c r="CW208" s="20"/>
      <c r="CX208" s="20"/>
      <c r="DA208" s="20"/>
      <c r="DB208" s="20"/>
      <c r="DC208" s="20"/>
      <c r="DD208" s="20"/>
      <c r="DE208" s="20"/>
      <c r="DF208" s="20"/>
      <c r="DG208" s="20"/>
      <c r="DH208" s="20"/>
      <c r="DI208" s="20"/>
      <c r="DJ208" s="20"/>
      <c r="DK208" s="20"/>
      <c r="DL208" s="20"/>
      <c r="DM208" s="20"/>
      <c r="DN208" s="20"/>
      <c r="DO208" s="20"/>
      <c r="DP208" s="20"/>
      <c r="DQ208" s="20"/>
      <c r="DR208" s="20"/>
      <c r="DS208" s="20"/>
      <c r="DT208" s="20"/>
      <c r="DU208" s="20"/>
      <c r="DV208" s="20"/>
      <c r="DW208" s="20"/>
      <c r="DX208" s="20"/>
      <c r="DY208" s="20"/>
      <c r="DZ208" s="20"/>
      <c r="EA208" s="20"/>
      <c r="EB208" s="20"/>
      <c r="EC208" s="20"/>
      <c r="ED208" s="20"/>
      <c r="EE208" s="20"/>
      <c r="EF208" s="20"/>
      <c r="EG208" s="20"/>
      <c r="EH208" s="20"/>
      <c r="EI208" s="20"/>
      <c r="EJ208" s="20"/>
      <c r="EK208" s="20"/>
      <c r="EL208" s="20"/>
      <c r="EM208" s="20"/>
      <c r="EN208" s="20"/>
      <c r="EO208" s="20"/>
      <c r="EP208" s="20"/>
      <c r="EQ208" s="20"/>
      <c r="ER208" s="20"/>
      <c r="ES208" s="20"/>
      <c r="ET208" s="20"/>
      <c r="EU208" s="20"/>
      <c r="EV208" s="20"/>
      <c r="EW208" s="20"/>
      <c r="EZ208" s="20"/>
      <c r="FA208" s="20"/>
      <c r="FB208" s="20"/>
      <c r="FC208" s="20"/>
      <c r="FD208" s="20"/>
      <c r="FE208" s="20"/>
      <c r="FF208" s="20"/>
      <c r="FG208" s="20"/>
      <c r="FH208" s="20"/>
      <c r="FI208" s="20"/>
      <c r="FJ208" s="20"/>
      <c r="FK208" s="20"/>
      <c r="FL208" s="20"/>
      <c r="FM208" s="20"/>
      <c r="FN208" s="20"/>
      <c r="FO208" s="20"/>
      <c r="FP208" s="20"/>
      <c r="FQ208" s="20"/>
      <c r="FR208" s="20"/>
      <c r="FS208" s="20"/>
      <c r="FT208" s="20"/>
      <c r="FU208" s="20"/>
      <c r="FV208" s="20"/>
      <c r="FW208" s="20"/>
      <c r="FX208" s="20"/>
      <c r="FY208" s="20"/>
      <c r="FZ208" s="20"/>
      <c r="GA208" s="20"/>
      <c r="GB208" s="20"/>
      <c r="GC208" s="20"/>
      <c r="GD208" s="20"/>
      <c r="GE208" s="20"/>
      <c r="GF208" s="20"/>
      <c r="GG208" s="20"/>
      <c r="GH208" s="20"/>
      <c r="GI208" s="20"/>
      <c r="GJ208" s="20"/>
      <c r="GK208" s="20"/>
      <c r="GL208" s="20"/>
      <c r="GM208" s="20"/>
      <c r="GN208" s="20"/>
      <c r="GO208" s="20"/>
      <c r="GP208" s="20"/>
      <c r="GQ208" s="20"/>
      <c r="GR208" s="20"/>
      <c r="GS208" s="20"/>
      <c r="GT208" s="20"/>
      <c r="GU208" s="20"/>
      <c r="GV208" s="20"/>
      <c r="GY208" s="20">
        <v>200</v>
      </c>
      <c r="GZ208" s="20">
        <v>400</v>
      </c>
      <c r="HA208" s="20" t="s">
        <v>390</v>
      </c>
      <c r="HB208" s="20">
        <v>0</v>
      </c>
      <c r="HC208" s="20" t="s">
        <v>373</v>
      </c>
      <c r="HD208" s="20" t="s">
        <v>373</v>
      </c>
      <c r="HE208" s="20" t="b">
        <v>1</v>
      </c>
      <c r="HF208" s="20">
        <v>12000</v>
      </c>
      <c r="HG208" s="20" t="b">
        <v>0</v>
      </c>
      <c r="HH208" s="20">
        <v>0</v>
      </c>
      <c r="HI208" s="20">
        <v>0</v>
      </c>
      <c r="HJ208" s="20">
        <v>0</v>
      </c>
      <c r="HK208" s="20">
        <v>0</v>
      </c>
      <c r="HL208" s="20" t="b">
        <v>0</v>
      </c>
      <c r="HM208" s="20">
        <v>0</v>
      </c>
      <c r="HN208" s="20">
        <v>10001</v>
      </c>
      <c r="HO208" s="20" t="s">
        <v>374</v>
      </c>
      <c r="HP208" s="20" t="s">
        <v>363</v>
      </c>
      <c r="HQ208" s="20">
        <v>0</v>
      </c>
      <c r="HR208" s="20">
        <v>0</v>
      </c>
      <c r="HS208" s="20">
        <v>0</v>
      </c>
      <c r="HT208" s="20">
        <v>0</v>
      </c>
      <c r="HU208" s="20" t="b">
        <v>0</v>
      </c>
      <c r="HZ208"/>
    </row>
    <row r="209" ht="30" customHeight="1" spans="1:234">
      <c r="A209"/>
      <c r="B209" s="34">
        <f>10000000+INDEX(编号表!$B:$B,MATCH(D209,编号表!$A:$A,0))*10000+J209</f>
        <v>10210003</v>
      </c>
      <c r="C209" s="20" t="s">
        <v>443</v>
      </c>
      <c r="D209" s="20" t="s">
        <v>443</v>
      </c>
      <c r="E209" s="20" t="s">
        <v>350</v>
      </c>
      <c r="F209" s="39" t="s">
        <v>411</v>
      </c>
      <c r="G209" s="20" t="s">
        <v>412</v>
      </c>
      <c r="H209" s="20" t="b">
        <v>0</v>
      </c>
      <c r="I209" s="20" t="b">
        <v>0</v>
      </c>
      <c r="J209" s="20">
        <v>3</v>
      </c>
      <c r="K209" s="20" t="str">
        <f t="shared" si="9"/>
        <v>102100</v>
      </c>
      <c r="L209" s="20" t="s">
        <v>353</v>
      </c>
      <c r="M209" s="20">
        <v>10210002</v>
      </c>
      <c r="N209" s="20">
        <v>10210004</v>
      </c>
      <c r="O209" s="20" t="s">
        <v>444</v>
      </c>
      <c r="P209" s="20">
        <v>10202020</v>
      </c>
      <c r="Q209" s="20">
        <v>0</v>
      </c>
      <c r="R209" s="20">
        <v>2</v>
      </c>
      <c r="S209" s="20">
        <v>11</v>
      </c>
      <c r="T209" s="20">
        <v>10202217</v>
      </c>
      <c r="U209" s="20">
        <v>100</v>
      </c>
      <c r="V209" s="20" t="s">
        <v>370</v>
      </c>
      <c r="W209" s="20">
        <v>0</v>
      </c>
      <c r="X209" s="20">
        <v>0</v>
      </c>
      <c r="Y209" s="20" t="s">
        <v>363</v>
      </c>
      <c r="Z209" s="20" t="s">
        <v>372</v>
      </c>
      <c r="AA209" s="20" t="s">
        <v>442</v>
      </c>
      <c r="AB209" s="20">
        <v>1</v>
      </c>
      <c r="AC209" s="20">
        <v>0</v>
      </c>
      <c r="AD209" s="20" t="b">
        <v>1</v>
      </c>
      <c r="AE209" s="20" t="s">
        <v>358</v>
      </c>
      <c r="AF209" s="20">
        <v>80</v>
      </c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 t="s">
        <v>374</v>
      </c>
      <c r="BA209" s="20">
        <v>10800</v>
      </c>
      <c r="BB209" s="20" t="s">
        <v>434</v>
      </c>
      <c r="BC209" s="20" t="s">
        <v>442</v>
      </c>
      <c r="BD209" s="20">
        <v>10000</v>
      </c>
      <c r="BE209" s="20">
        <v>0</v>
      </c>
      <c r="BF209" s="20" t="s">
        <v>361</v>
      </c>
      <c r="BG209" s="20">
        <v>0</v>
      </c>
      <c r="BH209" s="20"/>
      <c r="BI209" s="20"/>
      <c r="BJ209" s="20"/>
      <c r="BK209" s="20"/>
      <c r="BL209" s="20"/>
      <c r="BM209" s="20"/>
      <c r="BN209" s="20">
        <v>20100003</v>
      </c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  <c r="CE209" s="20"/>
      <c r="CF209" s="20"/>
      <c r="CG209" s="20"/>
      <c r="CH209" s="20"/>
      <c r="CI209" s="20"/>
      <c r="CJ209" s="20"/>
      <c r="CK209" s="20"/>
      <c r="CL209" s="20"/>
      <c r="CM209" s="20"/>
      <c r="CN209" s="20"/>
      <c r="CO209" s="20"/>
      <c r="CP209" s="20"/>
      <c r="CQ209" s="20"/>
      <c r="CR209" s="20"/>
      <c r="CS209" s="20"/>
      <c r="CT209" s="20"/>
      <c r="CU209" s="20"/>
      <c r="CV209" s="20"/>
      <c r="CW209" s="20"/>
      <c r="CX209" s="20"/>
      <c r="DA209" s="20"/>
      <c r="DB209" s="20"/>
      <c r="DC209" s="20"/>
      <c r="DD209" s="20"/>
      <c r="DE209" s="20"/>
      <c r="DF209" s="20"/>
      <c r="DG209" s="20"/>
      <c r="DH209" s="20"/>
      <c r="DI209" s="20"/>
      <c r="DJ209" s="20"/>
      <c r="DK209" s="20"/>
      <c r="DL209" s="20"/>
      <c r="DM209" s="20"/>
      <c r="DN209" s="20"/>
      <c r="DO209" s="20"/>
      <c r="DP209" s="20"/>
      <c r="DQ209" s="20"/>
      <c r="DR209" s="20"/>
      <c r="DS209" s="20"/>
      <c r="DT209" s="20"/>
      <c r="DU209" s="20"/>
      <c r="DV209" s="20"/>
      <c r="DW209" s="20"/>
      <c r="DX209" s="20"/>
      <c r="DY209" s="20"/>
      <c r="DZ209" s="20"/>
      <c r="EA209" s="20"/>
      <c r="EB209" s="20"/>
      <c r="EC209" s="20"/>
      <c r="ED209" s="20"/>
      <c r="EE209" s="20"/>
      <c r="EF209" s="20"/>
      <c r="EG209" s="20"/>
      <c r="EH209" s="20"/>
      <c r="EI209" s="20"/>
      <c r="EJ209" s="20"/>
      <c r="EK209" s="20"/>
      <c r="EL209" s="20"/>
      <c r="EM209" s="20"/>
      <c r="EN209" s="20"/>
      <c r="EO209" s="20"/>
      <c r="EP209" s="20"/>
      <c r="EQ209" s="20"/>
      <c r="ER209" s="20"/>
      <c r="ES209" s="20"/>
      <c r="ET209" s="20"/>
      <c r="EU209" s="20"/>
      <c r="EV209" s="20"/>
      <c r="EW209" s="20"/>
      <c r="EZ209" s="20"/>
      <c r="FA209" s="20"/>
      <c r="FB209" s="20"/>
      <c r="FC209" s="20"/>
      <c r="FD209" s="20"/>
      <c r="FE209" s="20"/>
      <c r="FF209" s="20"/>
      <c r="FG209" s="20"/>
      <c r="FH209" s="20"/>
      <c r="FI209" s="20"/>
      <c r="FJ209" s="20"/>
      <c r="FK209" s="20"/>
      <c r="FL209" s="20"/>
      <c r="FM209" s="20"/>
      <c r="FN209" s="20"/>
      <c r="FO209" s="20"/>
      <c r="FP209" s="20"/>
      <c r="FQ209" s="20"/>
      <c r="FR209" s="20"/>
      <c r="FS209" s="20"/>
      <c r="FT209" s="20"/>
      <c r="FU209" s="20"/>
      <c r="FV209" s="20"/>
      <c r="FW209" s="20"/>
      <c r="FX209" s="20"/>
      <c r="FY209" s="20"/>
      <c r="FZ209" s="20"/>
      <c r="GA209" s="20"/>
      <c r="GB209" s="20"/>
      <c r="GC209" s="20"/>
      <c r="GD209" s="20"/>
      <c r="GE209" s="20"/>
      <c r="GF209" s="20"/>
      <c r="GG209" s="20"/>
      <c r="GH209" s="20"/>
      <c r="GI209" s="20"/>
      <c r="GJ209" s="20"/>
      <c r="GK209" s="20"/>
      <c r="GL209" s="20"/>
      <c r="GM209" s="20"/>
      <c r="GN209" s="20"/>
      <c r="GO209" s="20"/>
      <c r="GP209" s="20"/>
      <c r="GQ209" s="20"/>
      <c r="GR209" s="20"/>
      <c r="GS209" s="20"/>
      <c r="GT209" s="20"/>
      <c r="GU209" s="20"/>
      <c r="GV209" s="20"/>
      <c r="GY209" s="20">
        <v>200</v>
      </c>
      <c r="GZ209" s="20">
        <v>400</v>
      </c>
      <c r="HA209" s="20" t="s">
        <v>390</v>
      </c>
      <c r="HB209" s="20">
        <v>0</v>
      </c>
      <c r="HC209" s="20" t="s">
        <v>373</v>
      </c>
      <c r="HD209" s="20" t="s">
        <v>373</v>
      </c>
      <c r="HE209" s="20" t="b">
        <v>1</v>
      </c>
      <c r="HF209" s="20">
        <v>12000</v>
      </c>
      <c r="HG209" s="20" t="b">
        <v>0</v>
      </c>
      <c r="HH209" s="20">
        <v>0</v>
      </c>
      <c r="HI209" s="20">
        <v>0</v>
      </c>
      <c r="HJ209" s="20">
        <v>0</v>
      </c>
      <c r="HK209" s="20">
        <v>0</v>
      </c>
      <c r="HL209" s="20" t="b">
        <v>0</v>
      </c>
      <c r="HM209" s="20">
        <v>0</v>
      </c>
      <c r="HN209" s="20">
        <v>10001</v>
      </c>
      <c r="HO209" s="20" t="s">
        <v>374</v>
      </c>
      <c r="HP209" s="20" t="s">
        <v>363</v>
      </c>
      <c r="HQ209" s="20">
        <v>0</v>
      </c>
      <c r="HR209" s="20">
        <v>0</v>
      </c>
      <c r="HS209" s="20">
        <v>0</v>
      </c>
      <c r="HT209" s="20">
        <v>0</v>
      </c>
      <c r="HU209" s="20" t="b">
        <v>0</v>
      </c>
      <c r="HZ209"/>
    </row>
    <row r="210" ht="30" customHeight="1" spans="1:234">
      <c r="A210"/>
      <c r="B210" s="34">
        <f>10000000+INDEX(编号表!$B:$B,MATCH(D210,编号表!$A:$A,0))*10000+J210</f>
        <v>10210004</v>
      </c>
      <c r="C210" s="20" t="s">
        <v>443</v>
      </c>
      <c r="D210" s="20" t="s">
        <v>443</v>
      </c>
      <c r="E210" s="20" t="s">
        <v>350</v>
      </c>
      <c r="F210" s="39" t="s">
        <v>411</v>
      </c>
      <c r="G210" s="20" t="s">
        <v>412</v>
      </c>
      <c r="H210" s="20" t="b">
        <v>0</v>
      </c>
      <c r="I210" s="20" t="b">
        <v>0</v>
      </c>
      <c r="J210" s="20">
        <v>4</v>
      </c>
      <c r="K210" s="20" t="str">
        <f t="shared" si="9"/>
        <v>102100</v>
      </c>
      <c r="L210" s="20" t="s">
        <v>353</v>
      </c>
      <c r="M210" s="20">
        <v>10210003</v>
      </c>
      <c r="N210" s="20">
        <v>10210005</v>
      </c>
      <c r="O210" s="20" t="s">
        <v>444</v>
      </c>
      <c r="P210" s="20">
        <v>10202020</v>
      </c>
      <c r="Q210" s="20">
        <v>0</v>
      </c>
      <c r="R210" s="20">
        <v>3</v>
      </c>
      <c r="S210" s="20">
        <v>16</v>
      </c>
      <c r="T210" s="20">
        <v>10202218</v>
      </c>
      <c r="U210" s="20">
        <v>100</v>
      </c>
      <c r="V210" s="20" t="s">
        <v>370</v>
      </c>
      <c r="W210" s="20">
        <v>0</v>
      </c>
      <c r="X210" s="20">
        <v>0</v>
      </c>
      <c r="Y210" s="20" t="s">
        <v>363</v>
      </c>
      <c r="Z210" s="20" t="s">
        <v>372</v>
      </c>
      <c r="AA210" s="20" t="s">
        <v>442</v>
      </c>
      <c r="AB210" s="20">
        <v>1</v>
      </c>
      <c r="AC210" s="20">
        <v>0</v>
      </c>
      <c r="AD210" s="20" t="b">
        <v>1</v>
      </c>
      <c r="AE210" s="20" t="s">
        <v>358</v>
      </c>
      <c r="AF210" s="20">
        <v>80</v>
      </c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 t="s">
        <v>374</v>
      </c>
      <c r="BA210" s="20">
        <v>11200</v>
      </c>
      <c r="BB210" s="20" t="s">
        <v>434</v>
      </c>
      <c r="BC210" s="20" t="s">
        <v>442</v>
      </c>
      <c r="BD210" s="20">
        <v>10000</v>
      </c>
      <c r="BE210" s="20">
        <v>0</v>
      </c>
      <c r="BF210" s="20" t="s">
        <v>361</v>
      </c>
      <c r="BG210" s="20">
        <v>0</v>
      </c>
      <c r="BH210" s="20"/>
      <c r="BI210" s="20"/>
      <c r="BJ210" s="20"/>
      <c r="BK210" s="20"/>
      <c r="BL210" s="20"/>
      <c r="BM210" s="20"/>
      <c r="BN210" s="20">
        <v>20100004</v>
      </c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  <c r="CE210" s="20"/>
      <c r="CF210" s="20"/>
      <c r="CG210" s="20"/>
      <c r="CH210" s="20"/>
      <c r="CI210" s="20"/>
      <c r="CJ210" s="20"/>
      <c r="CK210" s="20"/>
      <c r="CL210" s="20"/>
      <c r="CM210" s="20"/>
      <c r="CN210" s="20"/>
      <c r="CO210" s="20"/>
      <c r="CP210" s="20"/>
      <c r="CQ210" s="20"/>
      <c r="CR210" s="20"/>
      <c r="CS210" s="20"/>
      <c r="CT210" s="20"/>
      <c r="CU210" s="20"/>
      <c r="CV210" s="20"/>
      <c r="CW210" s="20"/>
      <c r="CX210" s="20"/>
      <c r="DA210" s="20"/>
      <c r="DB210" s="20"/>
      <c r="DC210" s="20"/>
      <c r="DD210" s="20"/>
      <c r="DE210" s="20"/>
      <c r="DF210" s="20"/>
      <c r="DG210" s="20"/>
      <c r="DH210" s="20"/>
      <c r="DI210" s="20"/>
      <c r="DJ210" s="20"/>
      <c r="DK210" s="20"/>
      <c r="DL210" s="20"/>
      <c r="DM210" s="20"/>
      <c r="DN210" s="20"/>
      <c r="DO210" s="20"/>
      <c r="DP210" s="20"/>
      <c r="DQ210" s="20"/>
      <c r="DR210" s="20"/>
      <c r="DS210" s="20"/>
      <c r="DT210" s="20"/>
      <c r="DU210" s="20"/>
      <c r="DV210" s="20"/>
      <c r="DW210" s="20"/>
      <c r="DX210" s="20"/>
      <c r="DY210" s="20"/>
      <c r="DZ210" s="20"/>
      <c r="EA210" s="20"/>
      <c r="EB210" s="20"/>
      <c r="EC210" s="20"/>
      <c r="ED210" s="20"/>
      <c r="EE210" s="20"/>
      <c r="EF210" s="20"/>
      <c r="EG210" s="20"/>
      <c r="EH210" s="20"/>
      <c r="EI210" s="20"/>
      <c r="EJ210" s="20"/>
      <c r="EK210" s="20"/>
      <c r="EL210" s="20"/>
      <c r="EM210" s="20"/>
      <c r="EN210" s="20"/>
      <c r="EO210" s="20"/>
      <c r="EP210" s="20"/>
      <c r="EQ210" s="20"/>
      <c r="ER210" s="20"/>
      <c r="ES210" s="20"/>
      <c r="ET210" s="20"/>
      <c r="EU210" s="20"/>
      <c r="EV210" s="20"/>
      <c r="EW210" s="20"/>
      <c r="EZ210" s="20"/>
      <c r="FA210" s="20"/>
      <c r="FB210" s="20"/>
      <c r="FC210" s="20"/>
      <c r="FD210" s="20"/>
      <c r="FE210" s="20"/>
      <c r="FF210" s="20"/>
      <c r="FG210" s="20"/>
      <c r="FH210" s="20"/>
      <c r="FI210" s="20"/>
      <c r="FJ210" s="20"/>
      <c r="FK210" s="20"/>
      <c r="FL210" s="20"/>
      <c r="FM210" s="20"/>
      <c r="FN210" s="20"/>
      <c r="FO210" s="20"/>
      <c r="FP210" s="20"/>
      <c r="FQ210" s="20"/>
      <c r="FR210" s="20"/>
      <c r="FS210" s="20"/>
      <c r="FT210" s="20"/>
      <c r="FU210" s="20"/>
      <c r="FV210" s="20"/>
      <c r="FW210" s="20"/>
      <c r="FX210" s="20"/>
      <c r="FY210" s="20"/>
      <c r="FZ210" s="20"/>
      <c r="GA210" s="20"/>
      <c r="GB210" s="20"/>
      <c r="GC210" s="20"/>
      <c r="GD210" s="20"/>
      <c r="GE210" s="20"/>
      <c r="GF210" s="20"/>
      <c r="GG210" s="20"/>
      <c r="GH210" s="20"/>
      <c r="GI210" s="20"/>
      <c r="GJ210" s="20"/>
      <c r="GK210" s="20"/>
      <c r="GL210" s="20"/>
      <c r="GM210" s="20"/>
      <c r="GN210" s="20"/>
      <c r="GO210" s="20"/>
      <c r="GP210" s="20"/>
      <c r="GQ210" s="20"/>
      <c r="GR210" s="20"/>
      <c r="GS210" s="20"/>
      <c r="GT210" s="20"/>
      <c r="GU210" s="20"/>
      <c r="GV210" s="20"/>
      <c r="GY210" s="20">
        <v>200</v>
      </c>
      <c r="GZ210" s="20">
        <v>400</v>
      </c>
      <c r="HA210" s="20" t="s">
        <v>390</v>
      </c>
      <c r="HB210" s="20">
        <v>0</v>
      </c>
      <c r="HC210" s="20" t="s">
        <v>373</v>
      </c>
      <c r="HD210" s="20" t="s">
        <v>373</v>
      </c>
      <c r="HE210" s="20" t="b">
        <v>1</v>
      </c>
      <c r="HF210" s="20">
        <v>12000</v>
      </c>
      <c r="HG210" s="20" t="b">
        <v>0</v>
      </c>
      <c r="HH210" s="20">
        <v>0</v>
      </c>
      <c r="HI210" s="20">
        <v>0</v>
      </c>
      <c r="HJ210" s="20">
        <v>0</v>
      </c>
      <c r="HK210" s="20">
        <v>0</v>
      </c>
      <c r="HL210" s="20" t="b">
        <v>0</v>
      </c>
      <c r="HM210" s="20">
        <v>0</v>
      </c>
      <c r="HN210" s="20">
        <v>10001</v>
      </c>
      <c r="HO210" s="20" t="s">
        <v>374</v>
      </c>
      <c r="HP210" s="20" t="s">
        <v>363</v>
      </c>
      <c r="HQ210" s="20">
        <v>0</v>
      </c>
      <c r="HR210" s="20">
        <v>0</v>
      </c>
      <c r="HS210" s="20">
        <v>0</v>
      </c>
      <c r="HT210" s="20">
        <v>0</v>
      </c>
      <c r="HU210" s="20" t="b">
        <v>0</v>
      </c>
      <c r="HZ210"/>
    </row>
    <row r="211" ht="30" customHeight="1" spans="1:234">
      <c r="A211"/>
      <c r="B211" s="34">
        <f>10000000+INDEX(编号表!$B:$B,MATCH(D211,编号表!$A:$A,0))*10000+J211</f>
        <v>10210005</v>
      </c>
      <c r="C211" s="20" t="s">
        <v>443</v>
      </c>
      <c r="D211" s="20" t="s">
        <v>443</v>
      </c>
      <c r="E211" s="20" t="s">
        <v>350</v>
      </c>
      <c r="F211" s="39" t="s">
        <v>411</v>
      </c>
      <c r="G211" s="20" t="s">
        <v>412</v>
      </c>
      <c r="H211" s="20" t="b">
        <v>0</v>
      </c>
      <c r="I211" s="20" t="b">
        <v>0</v>
      </c>
      <c r="J211" s="20">
        <v>5</v>
      </c>
      <c r="K211" s="20" t="str">
        <f t="shared" si="9"/>
        <v>102100</v>
      </c>
      <c r="L211" s="20" t="s">
        <v>353</v>
      </c>
      <c r="M211" s="20">
        <v>10210004</v>
      </c>
      <c r="N211" s="20">
        <v>10210006</v>
      </c>
      <c r="O211" s="20" t="s">
        <v>444</v>
      </c>
      <c r="P211" s="20">
        <v>10202020</v>
      </c>
      <c r="Q211" s="20">
        <v>0</v>
      </c>
      <c r="R211" s="20">
        <v>3</v>
      </c>
      <c r="S211" s="20">
        <v>25</v>
      </c>
      <c r="T211" s="20">
        <v>10202219</v>
      </c>
      <c r="U211" s="20">
        <v>100</v>
      </c>
      <c r="V211" s="20" t="s">
        <v>370</v>
      </c>
      <c r="W211" s="20">
        <v>0</v>
      </c>
      <c r="X211" s="20">
        <v>0</v>
      </c>
      <c r="Y211" s="20" t="s">
        <v>363</v>
      </c>
      <c r="Z211" s="20" t="s">
        <v>372</v>
      </c>
      <c r="AA211" s="20" t="s">
        <v>442</v>
      </c>
      <c r="AB211" s="20">
        <v>1</v>
      </c>
      <c r="AC211" s="20">
        <v>0</v>
      </c>
      <c r="AD211" s="20" t="b">
        <v>1</v>
      </c>
      <c r="AE211" s="20" t="s">
        <v>358</v>
      </c>
      <c r="AF211" s="20">
        <v>80</v>
      </c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 t="s">
        <v>374</v>
      </c>
      <c r="BA211" s="20">
        <v>11300</v>
      </c>
      <c r="BB211" s="20" t="s">
        <v>434</v>
      </c>
      <c r="BC211" s="20" t="s">
        <v>442</v>
      </c>
      <c r="BD211" s="20">
        <v>10000</v>
      </c>
      <c r="BE211" s="20">
        <v>0</v>
      </c>
      <c r="BF211" s="20" t="s">
        <v>361</v>
      </c>
      <c r="BG211" s="20">
        <v>0</v>
      </c>
      <c r="BH211" s="20"/>
      <c r="BI211" s="20"/>
      <c r="BJ211" s="20"/>
      <c r="BK211" s="20"/>
      <c r="BL211" s="20"/>
      <c r="BM211" s="20"/>
      <c r="BN211" s="20">
        <v>20100005</v>
      </c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  <c r="CE211" s="20"/>
      <c r="CF211" s="20"/>
      <c r="CG211" s="20"/>
      <c r="CH211" s="20"/>
      <c r="CI211" s="20"/>
      <c r="CJ211" s="20"/>
      <c r="CK211" s="20"/>
      <c r="CL211" s="20"/>
      <c r="CM211" s="20"/>
      <c r="CN211" s="20"/>
      <c r="CO211" s="20"/>
      <c r="CP211" s="20"/>
      <c r="CQ211" s="20"/>
      <c r="CR211" s="20"/>
      <c r="CS211" s="20"/>
      <c r="CT211" s="20"/>
      <c r="CU211" s="20"/>
      <c r="CV211" s="20"/>
      <c r="CW211" s="20"/>
      <c r="CX211" s="20"/>
      <c r="DA211" s="20"/>
      <c r="DB211" s="20"/>
      <c r="DC211" s="20"/>
      <c r="DD211" s="20"/>
      <c r="DE211" s="20"/>
      <c r="DF211" s="20"/>
      <c r="DG211" s="20"/>
      <c r="DH211" s="20"/>
      <c r="DI211" s="20"/>
      <c r="DJ211" s="20"/>
      <c r="DK211" s="20"/>
      <c r="DL211" s="20"/>
      <c r="DM211" s="20"/>
      <c r="DN211" s="20"/>
      <c r="DO211" s="20"/>
      <c r="DP211" s="20"/>
      <c r="DQ211" s="20"/>
      <c r="DR211" s="20"/>
      <c r="DS211" s="20"/>
      <c r="DT211" s="20"/>
      <c r="DU211" s="20"/>
      <c r="DV211" s="20"/>
      <c r="DW211" s="20"/>
      <c r="DX211" s="20"/>
      <c r="DY211" s="20"/>
      <c r="DZ211" s="20"/>
      <c r="EA211" s="20"/>
      <c r="EB211" s="20"/>
      <c r="EC211" s="20"/>
      <c r="ED211" s="20"/>
      <c r="EE211" s="20"/>
      <c r="EF211" s="20"/>
      <c r="EG211" s="20"/>
      <c r="EH211" s="20"/>
      <c r="EI211" s="20"/>
      <c r="EJ211" s="20"/>
      <c r="EK211" s="20"/>
      <c r="EL211" s="20"/>
      <c r="EM211" s="20"/>
      <c r="EN211" s="20"/>
      <c r="EO211" s="20"/>
      <c r="EP211" s="20"/>
      <c r="EQ211" s="20"/>
      <c r="ER211" s="20"/>
      <c r="ES211" s="20"/>
      <c r="ET211" s="20"/>
      <c r="EU211" s="20"/>
      <c r="EV211" s="20"/>
      <c r="EW211" s="20"/>
      <c r="EZ211" s="20"/>
      <c r="FA211" s="20"/>
      <c r="FB211" s="20"/>
      <c r="FC211" s="20"/>
      <c r="FD211" s="20"/>
      <c r="FE211" s="20"/>
      <c r="FF211" s="20"/>
      <c r="FG211" s="20"/>
      <c r="FH211" s="20"/>
      <c r="FI211" s="20"/>
      <c r="FJ211" s="20"/>
      <c r="FK211" s="20"/>
      <c r="FL211" s="20"/>
      <c r="FM211" s="20"/>
      <c r="FN211" s="20"/>
      <c r="FO211" s="20"/>
      <c r="FP211" s="20"/>
      <c r="FQ211" s="20"/>
      <c r="FR211" s="20"/>
      <c r="FS211" s="20"/>
      <c r="FT211" s="20"/>
      <c r="FU211" s="20"/>
      <c r="FV211" s="20"/>
      <c r="FW211" s="20"/>
      <c r="FX211" s="20"/>
      <c r="FY211" s="20"/>
      <c r="FZ211" s="20"/>
      <c r="GA211" s="20"/>
      <c r="GB211" s="20"/>
      <c r="GC211" s="20"/>
      <c r="GD211" s="20"/>
      <c r="GE211" s="20"/>
      <c r="GF211" s="20"/>
      <c r="GG211" s="20"/>
      <c r="GH211" s="20"/>
      <c r="GI211" s="20"/>
      <c r="GJ211" s="20"/>
      <c r="GK211" s="20"/>
      <c r="GL211" s="20"/>
      <c r="GM211" s="20"/>
      <c r="GN211" s="20"/>
      <c r="GO211" s="20"/>
      <c r="GP211" s="20"/>
      <c r="GQ211" s="20"/>
      <c r="GR211" s="20"/>
      <c r="GS211" s="20"/>
      <c r="GT211" s="20"/>
      <c r="GU211" s="20"/>
      <c r="GV211" s="20"/>
      <c r="GY211" s="20">
        <v>200</v>
      </c>
      <c r="GZ211" s="20">
        <v>400</v>
      </c>
      <c r="HA211" s="20" t="s">
        <v>390</v>
      </c>
      <c r="HB211" s="20">
        <v>0</v>
      </c>
      <c r="HC211" s="20" t="s">
        <v>373</v>
      </c>
      <c r="HD211" s="20" t="s">
        <v>373</v>
      </c>
      <c r="HE211" s="20" t="b">
        <v>1</v>
      </c>
      <c r="HF211" s="20">
        <v>12000</v>
      </c>
      <c r="HG211" s="20" t="b">
        <v>0</v>
      </c>
      <c r="HH211" s="20">
        <v>0</v>
      </c>
      <c r="HI211" s="20">
        <v>0</v>
      </c>
      <c r="HJ211" s="20">
        <v>0</v>
      </c>
      <c r="HK211" s="20">
        <v>0</v>
      </c>
      <c r="HL211" s="20" t="b">
        <v>0</v>
      </c>
      <c r="HM211" s="20">
        <v>0</v>
      </c>
      <c r="HN211" s="20">
        <v>10001</v>
      </c>
      <c r="HO211" s="20" t="s">
        <v>374</v>
      </c>
      <c r="HP211" s="20" t="s">
        <v>363</v>
      </c>
      <c r="HQ211" s="20">
        <v>0</v>
      </c>
      <c r="HR211" s="20">
        <v>0</v>
      </c>
      <c r="HS211" s="20">
        <v>0</v>
      </c>
      <c r="HT211" s="20">
        <v>0</v>
      </c>
      <c r="HU211" s="20" t="b">
        <v>0</v>
      </c>
      <c r="HZ211"/>
    </row>
    <row r="212" ht="30" customHeight="1" spans="1:234">
      <c r="A212"/>
      <c r="B212" s="34">
        <f>10000000+INDEX(编号表!$B:$B,MATCH(D212,编号表!$A:$A,0))*10000+J212</f>
        <v>10210006</v>
      </c>
      <c r="C212" s="20" t="s">
        <v>443</v>
      </c>
      <c r="D212" s="20" t="s">
        <v>443</v>
      </c>
      <c r="E212" s="20" t="s">
        <v>350</v>
      </c>
      <c r="F212" s="39" t="s">
        <v>411</v>
      </c>
      <c r="G212" s="20" t="s">
        <v>412</v>
      </c>
      <c r="H212" s="20" t="b">
        <v>0</v>
      </c>
      <c r="I212" s="20" t="b">
        <v>0</v>
      </c>
      <c r="J212" s="20">
        <v>6</v>
      </c>
      <c r="K212" s="20" t="str">
        <f t="shared" si="9"/>
        <v>102100</v>
      </c>
      <c r="L212" s="20" t="s">
        <v>353</v>
      </c>
      <c r="M212" s="20">
        <v>10210005</v>
      </c>
      <c r="N212" s="20">
        <v>10210007</v>
      </c>
      <c r="O212" s="20" t="s">
        <v>444</v>
      </c>
      <c r="P212" s="20">
        <v>10202020</v>
      </c>
      <c r="Q212" s="20">
        <v>0</v>
      </c>
      <c r="R212" s="20">
        <v>3</v>
      </c>
      <c r="S212" s="20">
        <v>30</v>
      </c>
      <c r="T212" s="20">
        <v>10203220</v>
      </c>
      <c r="U212" s="20">
        <v>100</v>
      </c>
      <c r="V212" s="20" t="s">
        <v>370</v>
      </c>
      <c r="W212" s="20">
        <v>0</v>
      </c>
      <c r="X212" s="20">
        <v>0</v>
      </c>
      <c r="Y212" s="20" t="s">
        <v>363</v>
      </c>
      <c r="Z212" s="20" t="s">
        <v>372</v>
      </c>
      <c r="AA212" s="20" t="s">
        <v>442</v>
      </c>
      <c r="AB212" s="20">
        <v>1</v>
      </c>
      <c r="AC212" s="20">
        <v>0</v>
      </c>
      <c r="AD212" s="20" t="b">
        <v>1</v>
      </c>
      <c r="AE212" s="20" t="s">
        <v>358</v>
      </c>
      <c r="AF212" s="20">
        <v>80</v>
      </c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 t="s">
        <v>374</v>
      </c>
      <c r="BA212" s="20">
        <v>11600</v>
      </c>
      <c r="BB212" s="20" t="s">
        <v>434</v>
      </c>
      <c r="BC212" s="20" t="s">
        <v>442</v>
      </c>
      <c r="BD212" s="20">
        <v>10000</v>
      </c>
      <c r="BE212" s="20">
        <v>0</v>
      </c>
      <c r="BF212" s="20" t="s">
        <v>361</v>
      </c>
      <c r="BG212" s="20">
        <v>0</v>
      </c>
      <c r="BH212" s="20"/>
      <c r="BI212" s="20"/>
      <c r="BJ212" s="20"/>
      <c r="BK212" s="20"/>
      <c r="BL212" s="20"/>
      <c r="BM212" s="20"/>
      <c r="BN212" s="20">
        <v>20100006</v>
      </c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  <c r="CE212" s="20"/>
      <c r="CF212" s="20"/>
      <c r="CG212" s="20"/>
      <c r="CH212" s="20"/>
      <c r="CI212" s="20"/>
      <c r="CJ212" s="20"/>
      <c r="CK212" s="20"/>
      <c r="CL212" s="20"/>
      <c r="CM212" s="20"/>
      <c r="CN212" s="20"/>
      <c r="CO212" s="20"/>
      <c r="CP212" s="20"/>
      <c r="CQ212" s="20"/>
      <c r="CR212" s="20"/>
      <c r="CS212" s="20"/>
      <c r="CT212" s="20"/>
      <c r="CU212" s="20"/>
      <c r="CV212" s="20"/>
      <c r="CW212" s="20"/>
      <c r="CX212" s="20"/>
      <c r="DA212" s="20"/>
      <c r="DB212" s="20"/>
      <c r="DC212" s="20"/>
      <c r="DD212" s="20"/>
      <c r="DE212" s="20"/>
      <c r="DF212" s="20"/>
      <c r="DG212" s="20"/>
      <c r="DH212" s="20"/>
      <c r="DI212" s="20"/>
      <c r="DJ212" s="20"/>
      <c r="DK212" s="20"/>
      <c r="DL212" s="20"/>
      <c r="DM212" s="20"/>
      <c r="DN212" s="20"/>
      <c r="DO212" s="20"/>
      <c r="DP212" s="20"/>
      <c r="DQ212" s="20"/>
      <c r="DR212" s="20"/>
      <c r="DS212" s="20"/>
      <c r="DT212" s="20"/>
      <c r="DU212" s="20"/>
      <c r="DV212" s="20"/>
      <c r="DW212" s="20"/>
      <c r="DX212" s="20"/>
      <c r="DY212" s="20"/>
      <c r="DZ212" s="20"/>
      <c r="EA212" s="20"/>
      <c r="EB212" s="20"/>
      <c r="EC212" s="20"/>
      <c r="ED212" s="20"/>
      <c r="EE212" s="20"/>
      <c r="EF212" s="20"/>
      <c r="EG212" s="20"/>
      <c r="EH212" s="20"/>
      <c r="EI212" s="20"/>
      <c r="EJ212" s="20"/>
      <c r="EK212" s="20"/>
      <c r="EL212" s="20"/>
      <c r="EM212" s="20"/>
      <c r="EN212" s="20"/>
      <c r="EO212" s="20"/>
      <c r="EP212" s="20"/>
      <c r="EQ212" s="20"/>
      <c r="ER212" s="20"/>
      <c r="ES212" s="20"/>
      <c r="ET212" s="20"/>
      <c r="EU212" s="20"/>
      <c r="EV212" s="20"/>
      <c r="EW212" s="20"/>
      <c r="EZ212" s="20"/>
      <c r="FA212" s="20"/>
      <c r="FB212" s="20"/>
      <c r="FC212" s="20"/>
      <c r="FD212" s="20"/>
      <c r="FE212" s="20"/>
      <c r="FF212" s="20"/>
      <c r="FG212" s="20"/>
      <c r="FH212" s="20"/>
      <c r="FI212" s="20"/>
      <c r="FJ212" s="20"/>
      <c r="FK212" s="20"/>
      <c r="FL212" s="20"/>
      <c r="FM212" s="20"/>
      <c r="FN212" s="20"/>
      <c r="FO212" s="20"/>
      <c r="FP212" s="20"/>
      <c r="FQ212" s="20"/>
      <c r="FR212" s="20"/>
      <c r="FS212" s="20"/>
      <c r="FT212" s="20"/>
      <c r="FU212" s="20"/>
      <c r="FV212" s="20"/>
      <c r="FW212" s="20"/>
      <c r="FX212" s="20"/>
      <c r="FY212" s="20"/>
      <c r="FZ212" s="20"/>
      <c r="GA212" s="20"/>
      <c r="GB212" s="20"/>
      <c r="GC212" s="20"/>
      <c r="GD212" s="20"/>
      <c r="GE212" s="20"/>
      <c r="GF212" s="20"/>
      <c r="GG212" s="20"/>
      <c r="GH212" s="20"/>
      <c r="GI212" s="20"/>
      <c r="GJ212" s="20"/>
      <c r="GK212" s="20"/>
      <c r="GL212" s="20"/>
      <c r="GM212" s="20"/>
      <c r="GN212" s="20"/>
      <c r="GO212" s="20"/>
      <c r="GP212" s="20"/>
      <c r="GQ212" s="20"/>
      <c r="GR212" s="20"/>
      <c r="GS212" s="20"/>
      <c r="GT212" s="20"/>
      <c r="GU212" s="20"/>
      <c r="GV212" s="20"/>
      <c r="GY212" s="20">
        <v>200</v>
      </c>
      <c r="GZ212" s="20">
        <v>400</v>
      </c>
      <c r="HA212" s="20" t="s">
        <v>390</v>
      </c>
      <c r="HB212" s="20">
        <v>0</v>
      </c>
      <c r="HC212" s="20" t="s">
        <v>373</v>
      </c>
      <c r="HD212" s="20" t="s">
        <v>373</v>
      </c>
      <c r="HE212" s="20" t="b">
        <v>1</v>
      </c>
      <c r="HF212" s="20">
        <v>12000</v>
      </c>
      <c r="HG212" s="20" t="b">
        <v>0</v>
      </c>
      <c r="HH212" s="20">
        <v>0</v>
      </c>
      <c r="HI212" s="20">
        <v>0</v>
      </c>
      <c r="HJ212" s="20">
        <v>0</v>
      </c>
      <c r="HK212" s="20">
        <v>0</v>
      </c>
      <c r="HL212" s="20" t="b">
        <v>0</v>
      </c>
      <c r="HM212" s="20">
        <v>0</v>
      </c>
      <c r="HN212" s="20">
        <v>10001</v>
      </c>
      <c r="HO212" s="20" t="s">
        <v>374</v>
      </c>
      <c r="HP212" s="20" t="s">
        <v>363</v>
      </c>
      <c r="HQ212" s="20">
        <v>0</v>
      </c>
      <c r="HR212" s="20">
        <v>0</v>
      </c>
      <c r="HS212" s="20">
        <v>0</v>
      </c>
      <c r="HT212" s="20">
        <v>0</v>
      </c>
      <c r="HU212" s="20" t="b">
        <v>0</v>
      </c>
      <c r="HZ212"/>
    </row>
    <row r="213" ht="30" customHeight="1" spans="1:234">
      <c r="A213"/>
      <c r="B213" s="34">
        <f>10000000+INDEX(编号表!$B:$B,MATCH(D213,编号表!$A:$A,0))*10000+J213</f>
        <v>10210007</v>
      </c>
      <c r="C213" s="20" t="s">
        <v>443</v>
      </c>
      <c r="D213" s="20" t="s">
        <v>443</v>
      </c>
      <c r="E213" s="20" t="s">
        <v>350</v>
      </c>
      <c r="F213" s="39" t="s">
        <v>411</v>
      </c>
      <c r="G213" s="20" t="s">
        <v>412</v>
      </c>
      <c r="H213" s="20" t="b">
        <v>0</v>
      </c>
      <c r="I213" s="20" t="b">
        <v>0</v>
      </c>
      <c r="J213" s="20">
        <v>7</v>
      </c>
      <c r="K213" s="20" t="str">
        <f t="shared" si="9"/>
        <v>102100</v>
      </c>
      <c r="L213" s="20" t="s">
        <v>353</v>
      </c>
      <c r="M213" s="20">
        <v>10210006</v>
      </c>
      <c r="N213" s="20">
        <v>10210008</v>
      </c>
      <c r="O213" s="20" t="s">
        <v>444</v>
      </c>
      <c r="P213" s="20">
        <v>10202020</v>
      </c>
      <c r="Q213" s="20">
        <v>0</v>
      </c>
      <c r="R213" s="20">
        <v>3</v>
      </c>
      <c r="S213" s="20">
        <v>35</v>
      </c>
      <c r="T213" s="20">
        <v>10203221</v>
      </c>
      <c r="U213" s="20">
        <v>100</v>
      </c>
      <c r="V213" s="20" t="s">
        <v>370</v>
      </c>
      <c r="W213" s="20">
        <v>0</v>
      </c>
      <c r="X213" s="20">
        <v>0</v>
      </c>
      <c r="Y213" s="20" t="s">
        <v>363</v>
      </c>
      <c r="Z213" s="20" t="s">
        <v>372</v>
      </c>
      <c r="AA213" s="20" t="s">
        <v>442</v>
      </c>
      <c r="AB213" s="20">
        <v>1</v>
      </c>
      <c r="AC213" s="20">
        <v>0</v>
      </c>
      <c r="AD213" s="20" t="b">
        <v>1</v>
      </c>
      <c r="AE213" s="20" t="s">
        <v>358</v>
      </c>
      <c r="AF213" s="20">
        <v>80</v>
      </c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 t="s">
        <v>374</v>
      </c>
      <c r="BA213" s="20">
        <v>11700</v>
      </c>
      <c r="BB213" s="20" t="s">
        <v>434</v>
      </c>
      <c r="BC213" s="20" t="s">
        <v>442</v>
      </c>
      <c r="BD213" s="20">
        <v>10000</v>
      </c>
      <c r="BE213" s="20">
        <v>0</v>
      </c>
      <c r="BF213" s="20" t="s">
        <v>361</v>
      </c>
      <c r="BG213" s="20">
        <v>0</v>
      </c>
      <c r="BH213" s="20"/>
      <c r="BI213" s="20"/>
      <c r="BJ213" s="20"/>
      <c r="BK213" s="20"/>
      <c r="BL213" s="20"/>
      <c r="BM213" s="20"/>
      <c r="BN213" s="20">
        <v>20100007</v>
      </c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  <c r="CE213" s="20"/>
      <c r="CF213" s="20"/>
      <c r="CG213" s="20"/>
      <c r="CH213" s="20"/>
      <c r="CI213" s="20"/>
      <c r="CJ213" s="20"/>
      <c r="CK213" s="20"/>
      <c r="CL213" s="20"/>
      <c r="CM213" s="20"/>
      <c r="CN213" s="20"/>
      <c r="CO213" s="20"/>
      <c r="CP213" s="20"/>
      <c r="CQ213" s="20"/>
      <c r="CR213" s="20"/>
      <c r="CS213" s="20"/>
      <c r="CT213" s="20"/>
      <c r="CU213" s="20"/>
      <c r="CV213" s="20"/>
      <c r="CW213" s="20"/>
      <c r="CX213" s="20"/>
      <c r="DA213" s="20"/>
      <c r="DB213" s="20"/>
      <c r="DC213" s="20"/>
      <c r="DD213" s="20"/>
      <c r="DE213" s="20"/>
      <c r="DF213" s="20"/>
      <c r="DG213" s="20"/>
      <c r="DH213" s="20"/>
      <c r="DI213" s="20"/>
      <c r="DJ213" s="20"/>
      <c r="DK213" s="20"/>
      <c r="DL213" s="20"/>
      <c r="DM213" s="20"/>
      <c r="DN213" s="20"/>
      <c r="DO213" s="20"/>
      <c r="DP213" s="20"/>
      <c r="DQ213" s="20"/>
      <c r="DR213" s="20"/>
      <c r="DS213" s="20"/>
      <c r="DT213" s="20"/>
      <c r="DU213" s="20"/>
      <c r="DV213" s="20"/>
      <c r="DW213" s="20"/>
      <c r="DX213" s="20"/>
      <c r="DY213" s="20"/>
      <c r="DZ213" s="20"/>
      <c r="EA213" s="20"/>
      <c r="EB213" s="20"/>
      <c r="EC213" s="20"/>
      <c r="ED213" s="20"/>
      <c r="EE213" s="20"/>
      <c r="EF213" s="20"/>
      <c r="EG213" s="20"/>
      <c r="EH213" s="20"/>
      <c r="EI213" s="20"/>
      <c r="EJ213" s="20"/>
      <c r="EK213" s="20"/>
      <c r="EL213" s="20"/>
      <c r="EM213" s="20"/>
      <c r="EN213" s="20"/>
      <c r="EO213" s="20"/>
      <c r="EP213" s="20"/>
      <c r="EQ213" s="20"/>
      <c r="ER213" s="20"/>
      <c r="ES213" s="20"/>
      <c r="ET213" s="20"/>
      <c r="EU213" s="20"/>
      <c r="EV213" s="20"/>
      <c r="EW213" s="20"/>
      <c r="EZ213" s="20"/>
      <c r="FA213" s="20"/>
      <c r="FB213" s="20"/>
      <c r="FC213" s="20"/>
      <c r="FD213" s="20"/>
      <c r="FE213" s="20"/>
      <c r="FF213" s="20"/>
      <c r="FG213" s="20"/>
      <c r="FH213" s="20"/>
      <c r="FI213" s="20"/>
      <c r="FJ213" s="20"/>
      <c r="FK213" s="20"/>
      <c r="FL213" s="20"/>
      <c r="FM213" s="20"/>
      <c r="FN213" s="20"/>
      <c r="FO213" s="20"/>
      <c r="FP213" s="20"/>
      <c r="FQ213" s="20"/>
      <c r="FR213" s="20"/>
      <c r="FS213" s="20"/>
      <c r="FT213" s="20"/>
      <c r="FU213" s="20"/>
      <c r="FV213" s="20"/>
      <c r="FW213" s="20"/>
      <c r="FX213" s="20"/>
      <c r="FY213" s="20"/>
      <c r="FZ213" s="20"/>
      <c r="GA213" s="20"/>
      <c r="GB213" s="20"/>
      <c r="GC213" s="20"/>
      <c r="GD213" s="20"/>
      <c r="GE213" s="20"/>
      <c r="GF213" s="20"/>
      <c r="GG213" s="20"/>
      <c r="GH213" s="20"/>
      <c r="GI213" s="20"/>
      <c r="GJ213" s="20"/>
      <c r="GK213" s="20"/>
      <c r="GL213" s="20"/>
      <c r="GM213" s="20"/>
      <c r="GN213" s="20"/>
      <c r="GO213" s="20"/>
      <c r="GP213" s="20"/>
      <c r="GQ213" s="20"/>
      <c r="GR213" s="20"/>
      <c r="GS213" s="20"/>
      <c r="GT213" s="20"/>
      <c r="GU213" s="20"/>
      <c r="GV213" s="20"/>
      <c r="GY213" s="20">
        <v>200</v>
      </c>
      <c r="GZ213" s="20">
        <v>400</v>
      </c>
      <c r="HA213" s="20" t="s">
        <v>390</v>
      </c>
      <c r="HB213" s="20">
        <v>0</v>
      </c>
      <c r="HC213" s="20" t="s">
        <v>373</v>
      </c>
      <c r="HD213" s="20" t="s">
        <v>373</v>
      </c>
      <c r="HE213" s="20" t="b">
        <v>1</v>
      </c>
      <c r="HF213" s="20">
        <v>12000</v>
      </c>
      <c r="HG213" s="20" t="b">
        <v>0</v>
      </c>
      <c r="HH213" s="20">
        <v>0</v>
      </c>
      <c r="HI213" s="20">
        <v>0</v>
      </c>
      <c r="HJ213" s="20">
        <v>0</v>
      </c>
      <c r="HK213" s="20">
        <v>0</v>
      </c>
      <c r="HL213" s="20" t="b">
        <v>0</v>
      </c>
      <c r="HM213" s="20">
        <v>0</v>
      </c>
      <c r="HN213" s="20">
        <v>10001</v>
      </c>
      <c r="HO213" s="20" t="s">
        <v>374</v>
      </c>
      <c r="HP213" s="20" t="s">
        <v>363</v>
      </c>
      <c r="HQ213" s="20">
        <v>0</v>
      </c>
      <c r="HR213" s="20">
        <v>0</v>
      </c>
      <c r="HS213" s="20">
        <v>0</v>
      </c>
      <c r="HT213" s="20">
        <v>0</v>
      </c>
      <c r="HU213" s="20" t="b">
        <v>0</v>
      </c>
      <c r="HZ213"/>
    </row>
    <row r="214" ht="30" customHeight="1" spans="1:234">
      <c r="A214"/>
      <c r="B214" s="34">
        <f>10000000+INDEX(编号表!$B:$B,MATCH(D214,编号表!$A:$A,0))*10000+J214</f>
        <v>10210008</v>
      </c>
      <c r="C214" s="20" t="s">
        <v>443</v>
      </c>
      <c r="D214" s="20" t="s">
        <v>443</v>
      </c>
      <c r="E214" s="20" t="s">
        <v>350</v>
      </c>
      <c r="F214" s="39" t="s">
        <v>411</v>
      </c>
      <c r="G214" s="20" t="s">
        <v>412</v>
      </c>
      <c r="H214" s="20" t="b">
        <v>0</v>
      </c>
      <c r="I214" s="20" t="b">
        <v>0</v>
      </c>
      <c r="J214" s="20">
        <v>8</v>
      </c>
      <c r="K214" s="20" t="str">
        <f t="shared" si="9"/>
        <v>102100</v>
      </c>
      <c r="L214" s="20" t="s">
        <v>353</v>
      </c>
      <c r="M214" s="20">
        <v>10210007</v>
      </c>
      <c r="N214" s="20">
        <v>10210009</v>
      </c>
      <c r="O214" s="20" t="s">
        <v>444</v>
      </c>
      <c r="P214" s="20">
        <v>10202020</v>
      </c>
      <c r="Q214" s="20">
        <v>0</v>
      </c>
      <c r="R214" s="20">
        <v>3</v>
      </c>
      <c r="S214" s="20">
        <v>35</v>
      </c>
      <c r="T214" s="20">
        <v>10203222</v>
      </c>
      <c r="U214" s="20">
        <v>100</v>
      </c>
      <c r="V214" s="20" t="s">
        <v>370</v>
      </c>
      <c r="W214" s="20">
        <v>0</v>
      </c>
      <c r="X214" s="20">
        <v>0</v>
      </c>
      <c r="Y214" s="20" t="s">
        <v>363</v>
      </c>
      <c r="Z214" s="20" t="s">
        <v>372</v>
      </c>
      <c r="AA214" s="20" t="s">
        <v>442</v>
      </c>
      <c r="AB214" s="20">
        <v>1</v>
      </c>
      <c r="AC214" s="20">
        <v>0</v>
      </c>
      <c r="AD214" s="20" t="b">
        <v>1</v>
      </c>
      <c r="AE214" s="20" t="s">
        <v>358</v>
      </c>
      <c r="AF214" s="20">
        <v>80</v>
      </c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 t="s">
        <v>374</v>
      </c>
      <c r="BA214" s="20">
        <v>11800</v>
      </c>
      <c r="BB214" s="20" t="s">
        <v>434</v>
      </c>
      <c r="BC214" s="20" t="s">
        <v>442</v>
      </c>
      <c r="BD214" s="20">
        <v>10000</v>
      </c>
      <c r="BE214" s="20">
        <v>0</v>
      </c>
      <c r="BF214" s="20" t="s">
        <v>361</v>
      </c>
      <c r="BG214" s="20">
        <v>0</v>
      </c>
      <c r="BH214" s="20"/>
      <c r="BI214" s="20"/>
      <c r="BJ214" s="20"/>
      <c r="BK214" s="20"/>
      <c r="BL214" s="20"/>
      <c r="BM214" s="20"/>
      <c r="BN214" s="20">
        <v>20100008</v>
      </c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  <c r="CE214" s="20"/>
      <c r="CF214" s="20"/>
      <c r="CG214" s="20"/>
      <c r="CH214" s="20"/>
      <c r="CI214" s="20"/>
      <c r="CJ214" s="20"/>
      <c r="CK214" s="20"/>
      <c r="CL214" s="20"/>
      <c r="CM214" s="20"/>
      <c r="CN214" s="20"/>
      <c r="CO214" s="20"/>
      <c r="CP214" s="20"/>
      <c r="CQ214" s="20"/>
      <c r="CR214" s="20"/>
      <c r="CS214" s="20"/>
      <c r="CT214" s="20"/>
      <c r="CU214" s="20"/>
      <c r="CV214" s="20"/>
      <c r="CW214" s="20"/>
      <c r="CX214" s="20"/>
      <c r="DA214" s="20"/>
      <c r="DB214" s="20"/>
      <c r="DC214" s="20"/>
      <c r="DD214" s="20"/>
      <c r="DE214" s="20"/>
      <c r="DF214" s="20"/>
      <c r="DG214" s="20"/>
      <c r="DH214" s="20"/>
      <c r="DI214" s="20"/>
      <c r="DJ214" s="20"/>
      <c r="DK214" s="20"/>
      <c r="DL214" s="20"/>
      <c r="DM214" s="20"/>
      <c r="DN214" s="20"/>
      <c r="DO214" s="20"/>
      <c r="DP214" s="20"/>
      <c r="DQ214" s="20"/>
      <c r="DR214" s="20"/>
      <c r="DS214" s="20"/>
      <c r="DT214" s="20"/>
      <c r="DU214" s="20"/>
      <c r="DV214" s="20"/>
      <c r="DW214" s="20"/>
      <c r="DX214" s="20"/>
      <c r="DY214" s="20"/>
      <c r="DZ214" s="20"/>
      <c r="EA214" s="20"/>
      <c r="EB214" s="20"/>
      <c r="EC214" s="20"/>
      <c r="ED214" s="20"/>
      <c r="EE214" s="20"/>
      <c r="EF214" s="20"/>
      <c r="EG214" s="20"/>
      <c r="EH214" s="20"/>
      <c r="EI214" s="20"/>
      <c r="EJ214" s="20"/>
      <c r="EK214" s="20"/>
      <c r="EL214" s="20"/>
      <c r="EM214" s="20"/>
      <c r="EN214" s="20"/>
      <c r="EO214" s="20"/>
      <c r="EP214" s="20"/>
      <c r="EQ214" s="20"/>
      <c r="ER214" s="20"/>
      <c r="ES214" s="20"/>
      <c r="ET214" s="20"/>
      <c r="EU214" s="20"/>
      <c r="EV214" s="20"/>
      <c r="EW214" s="20"/>
      <c r="EZ214" s="20"/>
      <c r="FA214" s="20"/>
      <c r="FB214" s="20"/>
      <c r="FC214" s="20"/>
      <c r="FD214" s="20"/>
      <c r="FE214" s="20"/>
      <c r="FF214" s="20"/>
      <c r="FG214" s="20"/>
      <c r="FH214" s="20"/>
      <c r="FI214" s="20"/>
      <c r="FJ214" s="20"/>
      <c r="FK214" s="20"/>
      <c r="FL214" s="20"/>
      <c r="FM214" s="20"/>
      <c r="FN214" s="20"/>
      <c r="FO214" s="20"/>
      <c r="FP214" s="20"/>
      <c r="FQ214" s="20"/>
      <c r="FR214" s="20"/>
      <c r="FS214" s="20"/>
      <c r="FT214" s="20"/>
      <c r="FU214" s="20"/>
      <c r="FV214" s="20"/>
      <c r="FW214" s="20"/>
      <c r="FX214" s="20"/>
      <c r="FY214" s="20"/>
      <c r="FZ214" s="20"/>
      <c r="GA214" s="20"/>
      <c r="GB214" s="20"/>
      <c r="GC214" s="20"/>
      <c r="GD214" s="20"/>
      <c r="GE214" s="20"/>
      <c r="GF214" s="20"/>
      <c r="GG214" s="20"/>
      <c r="GH214" s="20"/>
      <c r="GI214" s="20"/>
      <c r="GJ214" s="20"/>
      <c r="GK214" s="20"/>
      <c r="GL214" s="20"/>
      <c r="GM214" s="20"/>
      <c r="GN214" s="20"/>
      <c r="GO214" s="20"/>
      <c r="GP214" s="20"/>
      <c r="GQ214" s="20"/>
      <c r="GR214" s="20"/>
      <c r="GS214" s="20"/>
      <c r="GT214" s="20"/>
      <c r="GU214" s="20"/>
      <c r="GV214" s="20"/>
      <c r="GY214" s="20">
        <v>200</v>
      </c>
      <c r="GZ214" s="20">
        <v>400</v>
      </c>
      <c r="HA214" s="20" t="s">
        <v>390</v>
      </c>
      <c r="HB214" s="20">
        <v>0</v>
      </c>
      <c r="HC214" s="20" t="s">
        <v>373</v>
      </c>
      <c r="HD214" s="20" t="s">
        <v>373</v>
      </c>
      <c r="HE214" s="20" t="b">
        <v>1</v>
      </c>
      <c r="HF214" s="20">
        <v>12000</v>
      </c>
      <c r="HG214" s="20" t="b">
        <v>0</v>
      </c>
      <c r="HH214" s="20">
        <v>0</v>
      </c>
      <c r="HI214" s="20">
        <v>0</v>
      </c>
      <c r="HJ214" s="20">
        <v>0</v>
      </c>
      <c r="HK214" s="20">
        <v>0</v>
      </c>
      <c r="HL214" s="20" t="b">
        <v>0</v>
      </c>
      <c r="HM214" s="20">
        <v>0</v>
      </c>
      <c r="HN214" s="20">
        <v>10001</v>
      </c>
      <c r="HO214" s="20" t="s">
        <v>374</v>
      </c>
      <c r="HP214" s="20" t="s">
        <v>363</v>
      </c>
      <c r="HQ214" s="20">
        <v>0</v>
      </c>
      <c r="HR214" s="20">
        <v>0</v>
      </c>
      <c r="HS214" s="20">
        <v>0</v>
      </c>
      <c r="HT214" s="20">
        <v>0</v>
      </c>
      <c r="HU214" s="20" t="b">
        <v>0</v>
      </c>
      <c r="HZ214"/>
    </row>
    <row r="215" ht="30" customHeight="1" spans="1:234">
      <c r="A215"/>
      <c r="B215" s="34">
        <f>10000000+INDEX(编号表!$B:$B,MATCH(D215,编号表!$A:$A,0))*10000+J215</f>
        <v>10210009</v>
      </c>
      <c r="C215" s="20" t="s">
        <v>443</v>
      </c>
      <c r="D215" s="20" t="s">
        <v>443</v>
      </c>
      <c r="E215" s="20" t="s">
        <v>350</v>
      </c>
      <c r="F215" s="39" t="s">
        <v>411</v>
      </c>
      <c r="G215" s="20" t="s">
        <v>412</v>
      </c>
      <c r="H215" s="20" t="b">
        <v>0</v>
      </c>
      <c r="I215" s="20" t="b">
        <v>0</v>
      </c>
      <c r="J215" s="20">
        <v>9</v>
      </c>
      <c r="K215" s="20" t="str">
        <f t="shared" si="9"/>
        <v>102100</v>
      </c>
      <c r="L215" s="20" t="s">
        <v>353</v>
      </c>
      <c r="M215" s="20">
        <v>10210008</v>
      </c>
      <c r="N215" s="20">
        <v>10210010</v>
      </c>
      <c r="O215" s="20" t="s">
        <v>444</v>
      </c>
      <c r="P215" s="20">
        <v>10202020</v>
      </c>
      <c r="Q215" s="20">
        <v>0</v>
      </c>
      <c r="R215" s="20">
        <v>3</v>
      </c>
      <c r="S215" s="20">
        <v>40</v>
      </c>
      <c r="T215" s="20">
        <v>10204223</v>
      </c>
      <c r="U215" s="20">
        <v>100</v>
      </c>
      <c r="V215" s="20" t="s">
        <v>370</v>
      </c>
      <c r="W215" s="20">
        <v>0</v>
      </c>
      <c r="X215" s="20">
        <v>0</v>
      </c>
      <c r="Y215" s="20" t="s">
        <v>363</v>
      </c>
      <c r="Z215" s="20" t="s">
        <v>372</v>
      </c>
      <c r="AA215" s="20" t="s">
        <v>442</v>
      </c>
      <c r="AB215" s="20">
        <v>1</v>
      </c>
      <c r="AC215" s="20">
        <v>0</v>
      </c>
      <c r="AD215" s="20" t="b">
        <v>1</v>
      </c>
      <c r="AE215" s="20" t="s">
        <v>358</v>
      </c>
      <c r="AF215" s="20">
        <v>80</v>
      </c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 t="s">
        <v>374</v>
      </c>
      <c r="BA215" s="20">
        <v>11900</v>
      </c>
      <c r="BB215" s="20" t="s">
        <v>434</v>
      </c>
      <c r="BC215" s="20" t="s">
        <v>442</v>
      </c>
      <c r="BD215" s="20">
        <v>10000</v>
      </c>
      <c r="BE215" s="20">
        <v>0</v>
      </c>
      <c r="BF215" s="20" t="s">
        <v>361</v>
      </c>
      <c r="BG215" s="20">
        <v>0</v>
      </c>
      <c r="BH215" s="20"/>
      <c r="BI215" s="20"/>
      <c r="BJ215" s="20"/>
      <c r="BK215" s="20"/>
      <c r="BL215" s="20"/>
      <c r="BM215" s="20"/>
      <c r="BN215" s="20">
        <v>20100009</v>
      </c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  <c r="CE215" s="20"/>
      <c r="CF215" s="20"/>
      <c r="CG215" s="20"/>
      <c r="CH215" s="20"/>
      <c r="CI215" s="20"/>
      <c r="CJ215" s="20"/>
      <c r="CK215" s="20"/>
      <c r="CL215" s="20"/>
      <c r="CM215" s="20"/>
      <c r="CN215" s="20"/>
      <c r="CO215" s="20"/>
      <c r="CP215" s="20"/>
      <c r="CQ215" s="20"/>
      <c r="CR215" s="20"/>
      <c r="CS215" s="20"/>
      <c r="CT215" s="20"/>
      <c r="CU215" s="20"/>
      <c r="CV215" s="20"/>
      <c r="CW215" s="20"/>
      <c r="CX215" s="20"/>
      <c r="DA215" s="20"/>
      <c r="DB215" s="20"/>
      <c r="DC215" s="20"/>
      <c r="DD215" s="20"/>
      <c r="DE215" s="20"/>
      <c r="DF215" s="20"/>
      <c r="DG215" s="20"/>
      <c r="DH215" s="20"/>
      <c r="DI215" s="20"/>
      <c r="DJ215" s="20"/>
      <c r="DK215" s="20"/>
      <c r="DL215" s="20"/>
      <c r="DM215" s="20"/>
      <c r="DN215" s="20"/>
      <c r="DO215" s="20"/>
      <c r="DP215" s="20"/>
      <c r="DQ215" s="20"/>
      <c r="DR215" s="20"/>
      <c r="DS215" s="20"/>
      <c r="DT215" s="20"/>
      <c r="DU215" s="20"/>
      <c r="DV215" s="20"/>
      <c r="DW215" s="20"/>
      <c r="DX215" s="20"/>
      <c r="DY215" s="20"/>
      <c r="DZ215" s="20"/>
      <c r="EA215" s="20"/>
      <c r="EB215" s="20"/>
      <c r="EC215" s="20"/>
      <c r="ED215" s="20"/>
      <c r="EE215" s="20"/>
      <c r="EF215" s="20"/>
      <c r="EG215" s="20"/>
      <c r="EH215" s="20"/>
      <c r="EI215" s="20"/>
      <c r="EJ215" s="20"/>
      <c r="EK215" s="20"/>
      <c r="EL215" s="20"/>
      <c r="EM215" s="20"/>
      <c r="EN215" s="20"/>
      <c r="EO215" s="20"/>
      <c r="EP215" s="20"/>
      <c r="EQ215" s="20"/>
      <c r="ER215" s="20"/>
      <c r="ES215" s="20"/>
      <c r="ET215" s="20"/>
      <c r="EU215" s="20"/>
      <c r="EV215" s="20"/>
      <c r="EW215" s="20"/>
      <c r="EZ215" s="20"/>
      <c r="FA215" s="20"/>
      <c r="FB215" s="20"/>
      <c r="FC215" s="20"/>
      <c r="FD215" s="20"/>
      <c r="FE215" s="20"/>
      <c r="FF215" s="20"/>
      <c r="FG215" s="20"/>
      <c r="FH215" s="20"/>
      <c r="FI215" s="20"/>
      <c r="FJ215" s="20"/>
      <c r="FK215" s="20"/>
      <c r="FL215" s="20"/>
      <c r="FM215" s="20"/>
      <c r="FN215" s="20"/>
      <c r="FO215" s="20"/>
      <c r="FP215" s="20"/>
      <c r="FQ215" s="20"/>
      <c r="FR215" s="20"/>
      <c r="FS215" s="20"/>
      <c r="FT215" s="20"/>
      <c r="FU215" s="20"/>
      <c r="FV215" s="20"/>
      <c r="FW215" s="20"/>
      <c r="FX215" s="20"/>
      <c r="FY215" s="20"/>
      <c r="FZ215" s="20"/>
      <c r="GA215" s="20"/>
      <c r="GB215" s="20"/>
      <c r="GC215" s="20"/>
      <c r="GD215" s="20"/>
      <c r="GE215" s="20"/>
      <c r="GF215" s="20"/>
      <c r="GG215" s="20"/>
      <c r="GH215" s="20"/>
      <c r="GI215" s="20"/>
      <c r="GJ215" s="20"/>
      <c r="GK215" s="20"/>
      <c r="GL215" s="20"/>
      <c r="GM215" s="20"/>
      <c r="GN215" s="20"/>
      <c r="GO215" s="20"/>
      <c r="GP215" s="20"/>
      <c r="GQ215" s="20"/>
      <c r="GR215" s="20"/>
      <c r="GS215" s="20"/>
      <c r="GT215" s="20"/>
      <c r="GU215" s="20"/>
      <c r="GV215" s="20"/>
      <c r="GY215" s="20">
        <v>200</v>
      </c>
      <c r="GZ215" s="20">
        <v>400</v>
      </c>
      <c r="HA215" s="20" t="s">
        <v>390</v>
      </c>
      <c r="HB215" s="20">
        <v>0</v>
      </c>
      <c r="HC215" s="20" t="s">
        <v>373</v>
      </c>
      <c r="HD215" s="20" t="s">
        <v>373</v>
      </c>
      <c r="HE215" s="20" t="b">
        <v>1</v>
      </c>
      <c r="HF215" s="20">
        <v>12000</v>
      </c>
      <c r="HG215" s="20" t="b">
        <v>0</v>
      </c>
      <c r="HH215" s="20">
        <v>0</v>
      </c>
      <c r="HI215" s="20">
        <v>0</v>
      </c>
      <c r="HJ215" s="20">
        <v>0</v>
      </c>
      <c r="HK215" s="20">
        <v>0</v>
      </c>
      <c r="HL215" s="20" t="b">
        <v>0</v>
      </c>
      <c r="HM215" s="20">
        <v>0</v>
      </c>
      <c r="HN215" s="20">
        <v>10001</v>
      </c>
      <c r="HO215" s="20" t="s">
        <v>374</v>
      </c>
      <c r="HP215" s="20" t="s">
        <v>363</v>
      </c>
      <c r="HQ215" s="20">
        <v>0</v>
      </c>
      <c r="HR215" s="20">
        <v>0</v>
      </c>
      <c r="HS215" s="20">
        <v>0</v>
      </c>
      <c r="HT215" s="20">
        <v>0</v>
      </c>
      <c r="HU215" s="20" t="b">
        <v>0</v>
      </c>
      <c r="HZ215"/>
    </row>
    <row r="216" ht="30" customHeight="1" spans="1:234">
      <c r="A216"/>
      <c r="B216" s="34">
        <f>10000000+INDEX(编号表!$B:$B,MATCH(D216,编号表!$A:$A,0))*10000+J216</f>
        <v>10210010</v>
      </c>
      <c r="C216" s="20" t="s">
        <v>443</v>
      </c>
      <c r="D216" s="20" t="s">
        <v>443</v>
      </c>
      <c r="E216" s="20" t="s">
        <v>350</v>
      </c>
      <c r="F216" s="39" t="s">
        <v>414</v>
      </c>
      <c r="G216" s="20" t="s">
        <v>412</v>
      </c>
      <c r="H216" s="20" t="b">
        <v>0</v>
      </c>
      <c r="I216" s="20" t="b">
        <v>0</v>
      </c>
      <c r="J216" s="20">
        <v>10</v>
      </c>
      <c r="K216" s="20" t="str">
        <f t="shared" si="9"/>
        <v>102100</v>
      </c>
      <c r="L216" s="20" t="s">
        <v>353</v>
      </c>
      <c r="M216" s="20">
        <v>10210009</v>
      </c>
      <c r="N216" s="20">
        <v>0</v>
      </c>
      <c r="O216" s="20" t="s">
        <v>444</v>
      </c>
      <c r="P216" s="20">
        <v>10202020</v>
      </c>
      <c r="Q216" s="20">
        <v>0</v>
      </c>
      <c r="R216" s="20">
        <v>3</v>
      </c>
      <c r="S216" s="20">
        <v>40</v>
      </c>
      <c r="T216" s="20">
        <v>0</v>
      </c>
      <c r="U216" s="20">
        <v>0</v>
      </c>
      <c r="V216" s="20" t="s">
        <v>370</v>
      </c>
      <c r="W216" s="20">
        <v>0</v>
      </c>
      <c r="X216" s="20">
        <v>0</v>
      </c>
      <c r="Y216" s="20" t="s">
        <v>363</v>
      </c>
      <c r="Z216" s="20" t="s">
        <v>372</v>
      </c>
      <c r="AA216" s="20" t="s">
        <v>442</v>
      </c>
      <c r="AB216" s="20">
        <v>1</v>
      </c>
      <c r="AC216" s="20">
        <v>0</v>
      </c>
      <c r="AD216" s="20" t="b">
        <v>1</v>
      </c>
      <c r="AE216" s="20" t="s">
        <v>358</v>
      </c>
      <c r="AF216" s="20">
        <v>80</v>
      </c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 t="s">
        <v>374</v>
      </c>
      <c r="BA216" s="20">
        <v>12000</v>
      </c>
      <c r="BB216" s="20" t="s">
        <v>434</v>
      </c>
      <c r="BC216" s="20" t="s">
        <v>442</v>
      </c>
      <c r="BD216" s="20">
        <v>10000</v>
      </c>
      <c r="BE216" s="20">
        <v>0</v>
      </c>
      <c r="BF216" s="20" t="s">
        <v>361</v>
      </c>
      <c r="BG216" s="20">
        <v>0</v>
      </c>
      <c r="BH216" s="20"/>
      <c r="BI216" s="20"/>
      <c r="BJ216" s="20"/>
      <c r="BK216" s="20"/>
      <c r="BL216" s="20"/>
      <c r="BM216" s="20"/>
      <c r="BN216" s="20">
        <v>20100010</v>
      </c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  <c r="CE216" s="20"/>
      <c r="CF216" s="20"/>
      <c r="CG216" s="20"/>
      <c r="CH216" s="20"/>
      <c r="CI216" s="20"/>
      <c r="CJ216" s="20"/>
      <c r="CK216" s="20"/>
      <c r="CL216" s="20"/>
      <c r="CM216" s="20"/>
      <c r="CN216" s="20"/>
      <c r="CO216" s="20"/>
      <c r="CP216" s="20"/>
      <c r="CQ216" s="20"/>
      <c r="CR216" s="20"/>
      <c r="CS216" s="20"/>
      <c r="CT216" s="20"/>
      <c r="CU216" s="20"/>
      <c r="CV216" s="20"/>
      <c r="CW216" s="20"/>
      <c r="CX216" s="20"/>
      <c r="DA216" s="20"/>
      <c r="DB216" s="20"/>
      <c r="DC216" s="20"/>
      <c r="DD216" s="20"/>
      <c r="DE216" s="20"/>
      <c r="DF216" s="20"/>
      <c r="DG216" s="20"/>
      <c r="DH216" s="20"/>
      <c r="DI216" s="20"/>
      <c r="DJ216" s="20"/>
      <c r="DK216" s="20"/>
      <c r="DL216" s="20"/>
      <c r="DM216" s="20"/>
      <c r="DN216" s="20"/>
      <c r="DO216" s="20"/>
      <c r="DP216" s="20"/>
      <c r="DQ216" s="20"/>
      <c r="DR216" s="20"/>
      <c r="DS216" s="20"/>
      <c r="DT216" s="20"/>
      <c r="DU216" s="20"/>
      <c r="DV216" s="20"/>
      <c r="DW216" s="20"/>
      <c r="DX216" s="20"/>
      <c r="DY216" s="20"/>
      <c r="DZ216" s="20"/>
      <c r="EA216" s="20"/>
      <c r="EB216" s="20"/>
      <c r="EC216" s="20"/>
      <c r="ED216" s="20"/>
      <c r="EE216" s="20"/>
      <c r="EF216" s="20"/>
      <c r="EG216" s="20"/>
      <c r="EH216" s="20"/>
      <c r="EI216" s="20"/>
      <c r="EJ216" s="20"/>
      <c r="EK216" s="20"/>
      <c r="EL216" s="20"/>
      <c r="EM216" s="20"/>
      <c r="EN216" s="20"/>
      <c r="EO216" s="20"/>
      <c r="EP216" s="20"/>
      <c r="EQ216" s="20"/>
      <c r="ER216" s="20"/>
      <c r="ES216" s="20"/>
      <c r="ET216" s="20"/>
      <c r="EU216" s="20"/>
      <c r="EV216" s="20"/>
      <c r="EW216" s="20"/>
      <c r="EZ216" s="20"/>
      <c r="FA216" s="20"/>
      <c r="FB216" s="20"/>
      <c r="FC216" s="20"/>
      <c r="FD216" s="20"/>
      <c r="FE216" s="20"/>
      <c r="FF216" s="20"/>
      <c r="FG216" s="20"/>
      <c r="FH216" s="20"/>
      <c r="FI216" s="20"/>
      <c r="FJ216" s="20"/>
      <c r="FK216" s="20"/>
      <c r="FL216" s="20"/>
      <c r="FM216" s="20"/>
      <c r="FN216" s="20"/>
      <c r="FO216" s="20"/>
      <c r="FP216" s="20"/>
      <c r="FQ216" s="20"/>
      <c r="FR216" s="20"/>
      <c r="FS216" s="20"/>
      <c r="FT216" s="20"/>
      <c r="FU216" s="20"/>
      <c r="FV216" s="20"/>
      <c r="FW216" s="20"/>
      <c r="FX216" s="20"/>
      <c r="FY216" s="20"/>
      <c r="FZ216" s="20"/>
      <c r="GA216" s="20"/>
      <c r="GB216" s="20"/>
      <c r="GC216" s="20"/>
      <c r="GD216" s="20"/>
      <c r="GE216" s="20"/>
      <c r="GF216" s="20"/>
      <c r="GG216" s="20"/>
      <c r="GH216" s="20"/>
      <c r="GI216" s="20"/>
      <c r="GJ216" s="20"/>
      <c r="GK216" s="20"/>
      <c r="GL216" s="20"/>
      <c r="GM216" s="20"/>
      <c r="GN216" s="20"/>
      <c r="GO216" s="20"/>
      <c r="GP216" s="20"/>
      <c r="GQ216" s="20"/>
      <c r="GR216" s="20"/>
      <c r="GS216" s="20"/>
      <c r="GT216" s="20"/>
      <c r="GU216" s="20"/>
      <c r="GV216" s="20"/>
      <c r="GY216" s="20">
        <v>200</v>
      </c>
      <c r="GZ216" s="20">
        <v>400</v>
      </c>
      <c r="HA216" s="20" t="s">
        <v>390</v>
      </c>
      <c r="HB216" s="20">
        <v>0</v>
      </c>
      <c r="HC216" s="20" t="s">
        <v>373</v>
      </c>
      <c r="HD216" s="20" t="s">
        <v>373</v>
      </c>
      <c r="HE216" s="20" t="b">
        <v>1</v>
      </c>
      <c r="HF216" s="20">
        <v>12000</v>
      </c>
      <c r="HG216" s="20" t="b">
        <v>0</v>
      </c>
      <c r="HH216" s="20">
        <v>0</v>
      </c>
      <c r="HI216" s="20">
        <v>0</v>
      </c>
      <c r="HJ216" s="20">
        <v>0</v>
      </c>
      <c r="HK216" s="20">
        <v>0</v>
      </c>
      <c r="HL216" s="20" t="b">
        <v>0</v>
      </c>
      <c r="HM216" s="20">
        <v>0</v>
      </c>
      <c r="HN216" s="20">
        <v>10001</v>
      </c>
      <c r="HO216" s="20" t="s">
        <v>374</v>
      </c>
      <c r="HP216" s="20" t="s">
        <v>363</v>
      </c>
      <c r="HQ216" s="20">
        <v>0</v>
      </c>
      <c r="HR216" s="20">
        <v>0</v>
      </c>
      <c r="HS216" s="20">
        <v>0</v>
      </c>
      <c r="HT216" s="20">
        <v>0</v>
      </c>
      <c r="HU216" s="20" t="b">
        <v>0</v>
      </c>
      <c r="HZ216"/>
    </row>
    <row r="217" ht="30" customHeight="1" spans="1:234">
      <c r="A217"/>
      <c r="B217" s="34">
        <f>10000000+INDEX(编号表!$B:$B,MATCH(D217,编号表!$A:$A,0))*10000+J217</f>
        <v>10220001</v>
      </c>
      <c r="C217" s="20" t="s">
        <v>445</v>
      </c>
      <c r="D217" s="20" t="s">
        <v>445</v>
      </c>
      <c r="E217" s="20" t="s">
        <v>350</v>
      </c>
      <c r="F217" s="39" t="s">
        <v>446</v>
      </c>
      <c r="G217" s="20" t="s">
        <v>385</v>
      </c>
      <c r="H217" s="20" t="b">
        <v>0</v>
      </c>
      <c r="I217" s="20" t="b">
        <v>0</v>
      </c>
      <c r="J217" s="20">
        <v>1</v>
      </c>
      <c r="K217" s="20" t="str">
        <f t="shared" si="9"/>
        <v>102200</v>
      </c>
      <c r="L217" s="20" t="s">
        <v>353</v>
      </c>
      <c r="M217" s="20">
        <v>0</v>
      </c>
      <c r="N217" s="20">
        <v>10220002</v>
      </c>
      <c r="O217" s="20" t="s">
        <v>447</v>
      </c>
      <c r="P217" s="20">
        <v>10202021</v>
      </c>
      <c r="Q217" s="20">
        <v>0</v>
      </c>
      <c r="R217" s="20">
        <v>0</v>
      </c>
      <c r="S217" s="20">
        <v>1</v>
      </c>
      <c r="T217" s="20">
        <v>10201225</v>
      </c>
      <c r="U217" s="20">
        <v>100</v>
      </c>
      <c r="V217" s="20" t="s">
        <v>370</v>
      </c>
      <c r="W217" s="20">
        <v>650</v>
      </c>
      <c r="X217" s="20">
        <v>650</v>
      </c>
      <c r="Y217" s="20" t="s">
        <v>419</v>
      </c>
      <c r="Z217" s="20" t="s">
        <v>420</v>
      </c>
      <c r="AA217" s="20" t="s">
        <v>357</v>
      </c>
      <c r="AB217" s="20">
        <v>0</v>
      </c>
      <c r="AC217" s="20">
        <v>1</v>
      </c>
      <c r="AD217" s="20" t="b">
        <v>0</v>
      </c>
      <c r="AE217" s="20" t="s">
        <v>358</v>
      </c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 t="s">
        <v>374</v>
      </c>
      <c r="BA217" s="20">
        <v>10000</v>
      </c>
      <c r="BB217" s="20" t="s">
        <v>434</v>
      </c>
      <c r="BC217" s="20" t="s">
        <v>357</v>
      </c>
      <c r="BD217" s="20">
        <v>10000</v>
      </c>
      <c r="BE217" s="20">
        <v>0</v>
      </c>
      <c r="BF217" s="20" t="s">
        <v>361</v>
      </c>
      <c r="BG217" s="20">
        <v>0</v>
      </c>
      <c r="BH217" s="20"/>
      <c r="BI217" s="20"/>
      <c r="BJ217" s="20"/>
      <c r="BK217" s="20"/>
      <c r="BL217" s="20"/>
      <c r="BM217" s="20"/>
      <c r="BN217" s="20">
        <v>20110001</v>
      </c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  <c r="CE217" s="20"/>
      <c r="CF217" s="20"/>
      <c r="CG217" s="20"/>
      <c r="CH217" s="20"/>
      <c r="CI217" s="20"/>
      <c r="CJ217" s="20"/>
      <c r="CK217" s="20"/>
      <c r="CL217" s="20"/>
      <c r="CM217" s="20"/>
      <c r="CN217" s="20"/>
      <c r="CO217" s="20"/>
      <c r="CP217" s="20"/>
      <c r="CQ217" s="20"/>
      <c r="CR217" s="20"/>
      <c r="CS217" s="20"/>
      <c r="CT217" s="20"/>
      <c r="CU217" s="20"/>
      <c r="CV217" s="20"/>
      <c r="CW217" s="20"/>
      <c r="CX217" s="20"/>
      <c r="DA217" s="20"/>
      <c r="DB217" s="20"/>
      <c r="DC217" s="20"/>
      <c r="DD217" s="20"/>
      <c r="DE217" s="20"/>
      <c r="DF217" s="20"/>
      <c r="DG217" s="20"/>
      <c r="DH217" s="20"/>
      <c r="DI217" s="20"/>
      <c r="DJ217" s="20"/>
      <c r="DK217" s="20"/>
      <c r="DL217" s="20"/>
      <c r="DM217" s="20"/>
      <c r="DN217" s="20"/>
      <c r="DO217" s="20"/>
      <c r="DP217" s="20"/>
      <c r="DQ217" s="20"/>
      <c r="DR217" s="20"/>
      <c r="DS217" s="20"/>
      <c r="DT217" s="20"/>
      <c r="DU217" s="20"/>
      <c r="DV217" s="20"/>
      <c r="DW217" s="20"/>
      <c r="DX217" s="20"/>
      <c r="DY217" s="20"/>
      <c r="DZ217" s="20"/>
      <c r="EA217" s="20"/>
      <c r="EB217" s="20"/>
      <c r="EC217" s="20"/>
      <c r="ED217" s="20"/>
      <c r="EE217" s="20"/>
      <c r="EF217" s="20"/>
      <c r="EG217" s="20"/>
      <c r="EH217" s="20"/>
      <c r="EI217" s="20"/>
      <c r="EJ217" s="20"/>
      <c r="EK217" s="20"/>
      <c r="EL217" s="20"/>
      <c r="EM217" s="20"/>
      <c r="EN217" s="20"/>
      <c r="EO217" s="20"/>
      <c r="EP217" s="20"/>
      <c r="EQ217" s="20"/>
      <c r="ER217" s="20"/>
      <c r="ES217" s="20"/>
      <c r="ET217" s="20"/>
      <c r="EU217" s="20"/>
      <c r="EV217" s="20"/>
      <c r="EW217" s="20"/>
      <c r="EZ217" s="20"/>
      <c r="FA217" s="20"/>
      <c r="FB217" s="20"/>
      <c r="FC217" s="20"/>
      <c r="FD217" s="20"/>
      <c r="FE217" s="20"/>
      <c r="FF217" s="20"/>
      <c r="FG217" s="20"/>
      <c r="FH217" s="20"/>
      <c r="FI217" s="20"/>
      <c r="FJ217" s="20"/>
      <c r="FK217" s="20"/>
      <c r="FL217" s="20"/>
      <c r="FM217" s="20"/>
      <c r="FN217" s="20"/>
      <c r="FO217" s="20"/>
      <c r="FP217" s="20"/>
      <c r="FQ217" s="20"/>
      <c r="FR217" s="20"/>
      <c r="FS217" s="20"/>
      <c r="FT217" s="20"/>
      <c r="FU217" s="20"/>
      <c r="FV217" s="20"/>
      <c r="FW217" s="20"/>
      <c r="FX217" s="20"/>
      <c r="FY217" s="20"/>
      <c r="FZ217" s="20"/>
      <c r="GA217" s="20"/>
      <c r="GB217" s="20"/>
      <c r="GC217" s="20"/>
      <c r="GD217" s="20"/>
      <c r="GE217" s="20"/>
      <c r="GF217" s="20"/>
      <c r="GG217" s="20"/>
      <c r="GH217" s="20"/>
      <c r="GI217" s="20"/>
      <c r="GJ217" s="20"/>
      <c r="GK217" s="20"/>
      <c r="GL217" s="20"/>
      <c r="GM217" s="20"/>
      <c r="GN217" s="20"/>
      <c r="GO217" s="20"/>
      <c r="GP217" s="20"/>
      <c r="GQ217" s="20"/>
      <c r="GR217" s="20"/>
      <c r="GS217" s="20"/>
      <c r="GT217" s="20"/>
      <c r="GU217" s="20"/>
      <c r="GV217" s="20"/>
      <c r="GY217" s="20">
        <v>200</v>
      </c>
      <c r="GZ217" s="20">
        <v>400</v>
      </c>
      <c r="HA217" s="20" t="s">
        <v>390</v>
      </c>
      <c r="HB217" s="20">
        <v>0</v>
      </c>
      <c r="HC217" s="20">
        <v>0</v>
      </c>
      <c r="HD217" s="20" t="s">
        <v>373</v>
      </c>
      <c r="HE217" s="20" t="b">
        <v>1</v>
      </c>
      <c r="HF217" s="20">
        <v>8000</v>
      </c>
      <c r="HG217" s="20" t="b">
        <v>0</v>
      </c>
      <c r="HH217" s="20">
        <v>0</v>
      </c>
      <c r="HI217" s="20">
        <v>0</v>
      </c>
      <c r="HJ217" s="20">
        <v>0</v>
      </c>
      <c r="HK217" s="20">
        <v>0</v>
      </c>
      <c r="HL217" s="20" t="b">
        <v>0</v>
      </c>
      <c r="HM217" s="20">
        <v>0</v>
      </c>
      <c r="HN217" s="20">
        <v>10001</v>
      </c>
      <c r="HO217" s="20" t="s">
        <v>374</v>
      </c>
      <c r="HP217" s="20" t="s">
        <v>363</v>
      </c>
      <c r="HQ217" s="20">
        <v>0</v>
      </c>
      <c r="HR217" s="20">
        <v>0</v>
      </c>
      <c r="HS217" s="20">
        <v>0</v>
      </c>
      <c r="HT217" s="20">
        <v>0</v>
      </c>
      <c r="HU217" s="20" t="b">
        <v>0</v>
      </c>
      <c r="HZ217"/>
    </row>
    <row r="218" ht="30" customHeight="1" spans="1:234">
      <c r="A218"/>
      <c r="B218" s="34">
        <f>10000000+INDEX(编号表!$B:$B,MATCH(D218,编号表!$A:$A,0))*10000+J218</f>
        <v>10220002</v>
      </c>
      <c r="C218" s="20" t="s">
        <v>445</v>
      </c>
      <c r="D218" s="20" t="s">
        <v>445</v>
      </c>
      <c r="E218" s="20" t="s">
        <v>350</v>
      </c>
      <c r="F218" s="39" t="s">
        <v>446</v>
      </c>
      <c r="G218" s="20" t="s">
        <v>385</v>
      </c>
      <c r="H218" s="20" t="b">
        <v>0</v>
      </c>
      <c r="I218" s="20" t="b">
        <v>0</v>
      </c>
      <c r="J218" s="20">
        <v>2</v>
      </c>
      <c r="K218" s="20" t="str">
        <f t="shared" si="9"/>
        <v>102200</v>
      </c>
      <c r="L218" s="20" t="s">
        <v>353</v>
      </c>
      <c r="M218" s="20">
        <v>10220001</v>
      </c>
      <c r="N218" s="20">
        <v>10220003</v>
      </c>
      <c r="O218" s="20" t="s">
        <v>447</v>
      </c>
      <c r="P218" s="20">
        <v>10202021</v>
      </c>
      <c r="Q218" s="20">
        <v>0</v>
      </c>
      <c r="R218" s="20">
        <v>1</v>
      </c>
      <c r="S218" s="20">
        <v>7</v>
      </c>
      <c r="T218" s="20">
        <v>10201226</v>
      </c>
      <c r="U218" s="20">
        <v>100</v>
      </c>
      <c r="V218" s="20" t="s">
        <v>370</v>
      </c>
      <c r="W218" s="20">
        <v>650</v>
      </c>
      <c r="X218" s="20">
        <v>650</v>
      </c>
      <c r="Y218" s="20" t="s">
        <v>419</v>
      </c>
      <c r="Z218" s="20" t="s">
        <v>420</v>
      </c>
      <c r="AA218" s="20" t="s">
        <v>357</v>
      </c>
      <c r="AB218" s="20">
        <v>0</v>
      </c>
      <c r="AC218" s="20">
        <v>1</v>
      </c>
      <c r="AD218" s="20" t="b">
        <v>0</v>
      </c>
      <c r="AE218" s="20" t="s">
        <v>358</v>
      </c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 t="s">
        <v>374</v>
      </c>
      <c r="BA218" s="20">
        <v>10400</v>
      </c>
      <c r="BB218" s="20" t="s">
        <v>434</v>
      </c>
      <c r="BC218" s="20" t="s">
        <v>357</v>
      </c>
      <c r="BD218" s="20">
        <v>10000</v>
      </c>
      <c r="BE218" s="20">
        <v>0</v>
      </c>
      <c r="BF218" s="20" t="s">
        <v>361</v>
      </c>
      <c r="BG218" s="20">
        <v>0</v>
      </c>
      <c r="BH218" s="20"/>
      <c r="BI218" s="20"/>
      <c r="BJ218" s="20"/>
      <c r="BK218" s="20"/>
      <c r="BL218" s="20"/>
      <c r="BM218" s="20"/>
      <c r="BN218" s="20">
        <v>20110002</v>
      </c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  <c r="CE218" s="20"/>
      <c r="CF218" s="20"/>
      <c r="CG218" s="20"/>
      <c r="CH218" s="20"/>
      <c r="CI218" s="20"/>
      <c r="CJ218" s="20"/>
      <c r="CK218" s="20"/>
      <c r="CL218" s="20"/>
      <c r="CM218" s="20"/>
      <c r="CN218" s="20"/>
      <c r="CO218" s="20"/>
      <c r="CP218" s="20"/>
      <c r="CQ218" s="20"/>
      <c r="CR218" s="20"/>
      <c r="CS218" s="20"/>
      <c r="CT218" s="20"/>
      <c r="CU218" s="20"/>
      <c r="CV218" s="20"/>
      <c r="CW218" s="20"/>
      <c r="CX218" s="20"/>
      <c r="DA218" s="20"/>
      <c r="DB218" s="20"/>
      <c r="DC218" s="20"/>
      <c r="DD218" s="20"/>
      <c r="DE218" s="20"/>
      <c r="DF218" s="20"/>
      <c r="DG218" s="20"/>
      <c r="DH218" s="20"/>
      <c r="DI218" s="20"/>
      <c r="DJ218" s="20"/>
      <c r="DK218" s="20"/>
      <c r="DL218" s="20"/>
      <c r="DM218" s="20"/>
      <c r="DN218" s="20"/>
      <c r="DO218" s="20"/>
      <c r="DP218" s="20"/>
      <c r="DQ218" s="20"/>
      <c r="DR218" s="20"/>
      <c r="DS218" s="20"/>
      <c r="DT218" s="20"/>
      <c r="DU218" s="20"/>
      <c r="DV218" s="20"/>
      <c r="DW218" s="20"/>
      <c r="DX218" s="20"/>
      <c r="DY218" s="20"/>
      <c r="DZ218" s="20"/>
      <c r="EA218" s="20"/>
      <c r="EB218" s="20"/>
      <c r="EC218" s="20"/>
      <c r="ED218" s="20"/>
      <c r="EE218" s="20"/>
      <c r="EF218" s="20"/>
      <c r="EG218" s="20"/>
      <c r="EH218" s="20"/>
      <c r="EI218" s="20"/>
      <c r="EJ218" s="20"/>
      <c r="EK218" s="20"/>
      <c r="EL218" s="20"/>
      <c r="EM218" s="20"/>
      <c r="EN218" s="20"/>
      <c r="EO218" s="20"/>
      <c r="EP218" s="20"/>
      <c r="EQ218" s="20"/>
      <c r="ER218" s="20"/>
      <c r="ES218" s="20"/>
      <c r="ET218" s="20"/>
      <c r="EU218" s="20"/>
      <c r="EV218" s="20"/>
      <c r="EW218" s="20"/>
      <c r="EZ218" s="20"/>
      <c r="FA218" s="20"/>
      <c r="FB218" s="20"/>
      <c r="FC218" s="20"/>
      <c r="FD218" s="20"/>
      <c r="FE218" s="20"/>
      <c r="FF218" s="20"/>
      <c r="FG218" s="20"/>
      <c r="FH218" s="20"/>
      <c r="FI218" s="20"/>
      <c r="FJ218" s="20"/>
      <c r="FK218" s="20"/>
      <c r="FL218" s="20"/>
      <c r="FM218" s="20"/>
      <c r="FN218" s="20"/>
      <c r="FO218" s="20"/>
      <c r="FP218" s="20"/>
      <c r="FQ218" s="20"/>
      <c r="FR218" s="20"/>
      <c r="FS218" s="20"/>
      <c r="FT218" s="20"/>
      <c r="FU218" s="20"/>
      <c r="FV218" s="20"/>
      <c r="FW218" s="20"/>
      <c r="FX218" s="20"/>
      <c r="FY218" s="20"/>
      <c r="FZ218" s="20"/>
      <c r="GA218" s="20"/>
      <c r="GB218" s="20"/>
      <c r="GC218" s="20"/>
      <c r="GD218" s="20"/>
      <c r="GE218" s="20"/>
      <c r="GF218" s="20"/>
      <c r="GG218" s="20"/>
      <c r="GH218" s="20"/>
      <c r="GI218" s="20"/>
      <c r="GJ218" s="20"/>
      <c r="GK218" s="20"/>
      <c r="GL218" s="20"/>
      <c r="GM218" s="20"/>
      <c r="GN218" s="20"/>
      <c r="GO218" s="20"/>
      <c r="GP218" s="20"/>
      <c r="GQ218" s="20"/>
      <c r="GR218" s="20"/>
      <c r="GS218" s="20"/>
      <c r="GT218" s="20"/>
      <c r="GU218" s="20"/>
      <c r="GV218" s="20"/>
      <c r="GY218" s="20">
        <v>200</v>
      </c>
      <c r="GZ218" s="20">
        <v>400</v>
      </c>
      <c r="HA218" s="20" t="s">
        <v>390</v>
      </c>
      <c r="HB218" s="20">
        <v>0</v>
      </c>
      <c r="HC218" s="20">
        <v>0</v>
      </c>
      <c r="HD218" s="20" t="s">
        <v>373</v>
      </c>
      <c r="HE218" s="20" t="b">
        <v>1</v>
      </c>
      <c r="HF218" s="20">
        <v>8000</v>
      </c>
      <c r="HG218" s="20" t="b">
        <v>0</v>
      </c>
      <c r="HH218" s="20">
        <v>0</v>
      </c>
      <c r="HI218" s="20">
        <v>0</v>
      </c>
      <c r="HJ218" s="20">
        <v>0</v>
      </c>
      <c r="HK218" s="20">
        <v>0</v>
      </c>
      <c r="HL218" s="20" t="b">
        <v>0</v>
      </c>
      <c r="HM218" s="20">
        <v>0</v>
      </c>
      <c r="HN218" s="20">
        <v>10001</v>
      </c>
      <c r="HO218" s="20" t="s">
        <v>374</v>
      </c>
      <c r="HP218" s="20" t="s">
        <v>363</v>
      </c>
      <c r="HQ218" s="20">
        <v>0</v>
      </c>
      <c r="HR218" s="20">
        <v>0</v>
      </c>
      <c r="HS218" s="20">
        <v>0</v>
      </c>
      <c r="HT218" s="20">
        <v>0</v>
      </c>
      <c r="HU218" s="20" t="b">
        <v>0</v>
      </c>
      <c r="HZ218"/>
    </row>
    <row r="219" ht="30" customHeight="1" spans="1:234">
      <c r="A219"/>
      <c r="B219" s="34">
        <f>10000000+INDEX(编号表!$B:$B,MATCH(D219,编号表!$A:$A,0))*10000+J219</f>
        <v>10220003</v>
      </c>
      <c r="C219" s="20" t="s">
        <v>445</v>
      </c>
      <c r="D219" s="20" t="s">
        <v>445</v>
      </c>
      <c r="E219" s="20" t="s">
        <v>350</v>
      </c>
      <c r="F219" s="39" t="s">
        <v>446</v>
      </c>
      <c r="G219" s="20" t="s">
        <v>385</v>
      </c>
      <c r="H219" s="20" t="b">
        <v>0</v>
      </c>
      <c r="I219" s="20" t="b">
        <v>0</v>
      </c>
      <c r="J219" s="20">
        <v>3</v>
      </c>
      <c r="K219" s="20" t="str">
        <f t="shared" si="9"/>
        <v>102200</v>
      </c>
      <c r="L219" s="20" t="s">
        <v>353</v>
      </c>
      <c r="M219" s="20">
        <v>10220002</v>
      </c>
      <c r="N219" s="20">
        <v>10220004</v>
      </c>
      <c r="O219" s="20" t="s">
        <v>447</v>
      </c>
      <c r="P219" s="20">
        <v>10202021</v>
      </c>
      <c r="Q219" s="20">
        <v>0</v>
      </c>
      <c r="R219" s="20">
        <v>2</v>
      </c>
      <c r="S219" s="20">
        <v>11</v>
      </c>
      <c r="T219" s="20">
        <v>10202227</v>
      </c>
      <c r="U219" s="20">
        <v>100</v>
      </c>
      <c r="V219" s="20" t="s">
        <v>370</v>
      </c>
      <c r="W219" s="20">
        <v>650</v>
      </c>
      <c r="X219" s="20">
        <v>650</v>
      </c>
      <c r="Y219" s="20" t="s">
        <v>419</v>
      </c>
      <c r="Z219" s="20" t="s">
        <v>420</v>
      </c>
      <c r="AA219" s="20" t="s">
        <v>357</v>
      </c>
      <c r="AB219" s="20">
        <v>0</v>
      </c>
      <c r="AC219" s="20">
        <v>1</v>
      </c>
      <c r="AD219" s="20" t="b">
        <v>0</v>
      </c>
      <c r="AE219" s="20" t="s">
        <v>358</v>
      </c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 t="s">
        <v>374</v>
      </c>
      <c r="BA219" s="20">
        <v>10800</v>
      </c>
      <c r="BB219" s="20" t="s">
        <v>434</v>
      </c>
      <c r="BC219" s="20" t="s">
        <v>357</v>
      </c>
      <c r="BD219" s="20">
        <v>10000</v>
      </c>
      <c r="BE219" s="20">
        <v>0</v>
      </c>
      <c r="BF219" s="20" t="s">
        <v>361</v>
      </c>
      <c r="BG219" s="20">
        <v>0</v>
      </c>
      <c r="BH219" s="20"/>
      <c r="BI219" s="20"/>
      <c r="BJ219" s="20"/>
      <c r="BK219" s="20"/>
      <c r="BL219" s="20"/>
      <c r="BM219" s="20"/>
      <c r="BN219" s="20">
        <v>20110003</v>
      </c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  <c r="CE219" s="20"/>
      <c r="CF219" s="20"/>
      <c r="CG219" s="20"/>
      <c r="CH219" s="20"/>
      <c r="CI219" s="20"/>
      <c r="CJ219" s="20"/>
      <c r="CK219" s="20"/>
      <c r="CL219" s="20"/>
      <c r="CM219" s="20"/>
      <c r="CN219" s="20"/>
      <c r="CO219" s="20"/>
      <c r="CP219" s="20"/>
      <c r="CQ219" s="20"/>
      <c r="CR219" s="20"/>
      <c r="CS219" s="20"/>
      <c r="CT219" s="20"/>
      <c r="CU219" s="20"/>
      <c r="CV219" s="20"/>
      <c r="CW219" s="20"/>
      <c r="CX219" s="20"/>
      <c r="DA219" s="20"/>
      <c r="DB219" s="20"/>
      <c r="DC219" s="20"/>
      <c r="DD219" s="20"/>
      <c r="DE219" s="20"/>
      <c r="DF219" s="20"/>
      <c r="DG219" s="20"/>
      <c r="DH219" s="20"/>
      <c r="DI219" s="20"/>
      <c r="DJ219" s="20"/>
      <c r="DK219" s="20"/>
      <c r="DL219" s="20"/>
      <c r="DM219" s="20"/>
      <c r="DN219" s="20"/>
      <c r="DO219" s="20"/>
      <c r="DP219" s="20"/>
      <c r="DQ219" s="20"/>
      <c r="DR219" s="20"/>
      <c r="DS219" s="20"/>
      <c r="DT219" s="20"/>
      <c r="DU219" s="20"/>
      <c r="DV219" s="20"/>
      <c r="DW219" s="20"/>
      <c r="DX219" s="20"/>
      <c r="DY219" s="20"/>
      <c r="DZ219" s="20"/>
      <c r="EA219" s="20"/>
      <c r="EB219" s="20"/>
      <c r="EC219" s="20"/>
      <c r="ED219" s="20"/>
      <c r="EE219" s="20"/>
      <c r="EF219" s="20"/>
      <c r="EG219" s="20"/>
      <c r="EH219" s="20"/>
      <c r="EI219" s="20"/>
      <c r="EJ219" s="20"/>
      <c r="EK219" s="20"/>
      <c r="EL219" s="20"/>
      <c r="EM219" s="20"/>
      <c r="EN219" s="20"/>
      <c r="EO219" s="20"/>
      <c r="EP219" s="20"/>
      <c r="EQ219" s="20"/>
      <c r="ER219" s="20"/>
      <c r="ES219" s="20"/>
      <c r="ET219" s="20"/>
      <c r="EU219" s="20"/>
      <c r="EV219" s="20"/>
      <c r="EW219" s="20"/>
      <c r="EZ219" s="20"/>
      <c r="FA219" s="20"/>
      <c r="FB219" s="20"/>
      <c r="FC219" s="20"/>
      <c r="FD219" s="20"/>
      <c r="FE219" s="20"/>
      <c r="FF219" s="20"/>
      <c r="FG219" s="20"/>
      <c r="FH219" s="20"/>
      <c r="FI219" s="20"/>
      <c r="FJ219" s="20"/>
      <c r="FK219" s="20"/>
      <c r="FL219" s="20"/>
      <c r="FM219" s="20"/>
      <c r="FN219" s="20"/>
      <c r="FO219" s="20"/>
      <c r="FP219" s="20"/>
      <c r="FQ219" s="20"/>
      <c r="FR219" s="20"/>
      <c r="FS219" s="20"/>
      <c r="FT219" s="20"/>
      <c r="FU219" s="20"/>
      <c r="FV219" s="20"/>
      <c r="FW219" s="20"/>
      <c r="FX219" s="20"/>
      <c r="FY219" s="20"/>
      <c r="FZ219" s="20"/>
      <c r="GA219" s="20"/>
      <c r="GB219" s="20"/>
      <c r="GC219" s="20"/>
      <c r="GD219" s="20"/>
      <c r="GE219" s="20"/>
      <c r="GF219" s="20"/>
      <c r="GG219" s="20"/>
      <c r="GH219" s="20"/>
      <c r="GI219" s="20"/>
      <c r="GJ219" s="20"/>
      <c r="GK219" s="20"/>
      <c r="GL219" s="20"/>
      <c r="GM219" s="20"/>
      <c r="GN219" s="20"/>
      <c r="GO219" s="20"/>
      <c r="GP219" s="20"/>
      <c r="GQ219" s="20"/>
      <c r="GR219" s="20"/>
      <c r="GS219" s="20"/>
      <c r="GT219" s="20"/>
      <c r="GU219" s="20"/>
      <c r="GV219" s="20"/>
      <c r="GY219" s="20">
        <v>200</v>
      </c>
      <c r="GZ219" s="20">
        <v>400</v>
      </c>
      <c r="HA219" s="20" t="s">
        <v>390</v>
      </c>
      <c r="HB219" s="20">
        <v>0</v>
      </c>
      <c r="HC219" s="20">
        <v>0</v>
      </c>
      <c r="HD219" s="20" t="s">
        <v>373</v>
      </c>
      <c r="HE219" s="20" t="b">
        <v>1</v>
      </c>
      <c r="HF219" s="20">
        <v>8000</v>
      </c>
      <c r="HG219" s="20" t="b">
        <v>0</v>
      </c>
      <c r="HH219" s="20">
        <v>0</v>
      </c>
      <c r="HI219" s="20">
        <v>0</v>
      </c>
      <c r="HJ219" s="20">
        <v>0</v>
      </c>
      <c r="HK219" s="20">
        <v>0</v>
      </c>
      <c r="HL219" s="20" t="b">
        <v>0</v>
      </c>
      <c r="HM219" s="20">
        <v>0</v>
      </c>
      <c r="HN219" s="20">
        <v>10001</v>
      </c>
      <c r="HO219" s="20" t="s">
        <v>374</v>
      </c>
      <c r="HP219" s="20" t="s">
        <v>363</v>
      </c>
      <c r="HQ219" s="20">
        <v>0</v>
      </c>
      <c r="HR219" s="20">
        <v>0</v>
      </c>
      <c r="HS219" s="20">
        <v>0</v>
      </c>
      <c r="HT219" s="20">
        <v>0</v>
      </c>
      <c r="HU219" s="20" t="b">
        <v>0</v>
      </c>
      <c r="HZ219"/>
    </row>
    <row r="220" ht="30" customHeight="1" spans="1:234">
      <c r="A220"/>
      <c r="B220" s="34">
        <f>10000000+INDEX(编号表!$B:$B,MATCH(D220,编号表!$A:$A,0))*10000+J220</f>
        <v>10220004</v>
      </c>
      <c r="C220" s="20" t="s">
        <v>445</v>
      </c>
      <c r="D220" s="20" t="s">
        <v>445</v>
      </c>
      <c r="E220" s="20" t="s">
        <v>350</v>
      </c>
      <c r="F220" s="39" t="s">
        <v>446</v>
      </c>
      <c r="G220" s="20" t="s">
        <v>385</v>
      </c>
      <c r="H220" s="20" t="b">
        <v>0</v>
      </c>
      <c r="I220" s="20" t="b">
        <v>0</v>
      </c>
      <c r="J220" s="20">
        <v>4</v>
      </c>
      <c r="K220" s="20" t="str">
        <f t="shared" si="9"/>
        <v>102200</v>
      </c>
      <c r="L220" s="20" t="s">
        <v>353</v>
      </c>
      <c r="M220" s="20">
        <v>10220003</v>
      </c>
      <c r="N220" s="20">
        <v>10220005</v>
      </c>
      <c r="O220" s="20" t="s">
        <v>447</v>
      </c>
      <c r="P220" s="20">
        <v>10202021</v>
      </c>
      <c r="Q220" s="20">
        <v>0</v>
      </c>
      <c r="R220" s="20">
        <v>3</v>
      </c>
      <c r="S220" s="20">
        <v>16</v>
      </c>
      <c r="T220" s="20">
        <v>10202228</v>
      </c>
      <c r="U220" s="20">
        <v>100</v>
      </c>
      <c r="V220" s="20" t="s">
        <v>370</v>
      </c>
      <c r="W220" s="20">
        <v>650</v>
      </c>
      <c r="X220" s="20">
        <v>650</v>
      </c>
      <c r="Y220" s="20" t="s">
        <v>419</v>
      </c>
      <c r="Z220" s="20" t="s">
        <v>420</v>
      </c>
      <c r="AA220" s="20" t="s">
        <v>357</v>
      </c>
      <c r="AB220" s="20">
        <v>0</v>
      </c>
      <c r="AC220" s="20">
        <v>1</v>
      </c>
      <c r="AD220" s="20" t="b">
        <v>0</v>
      </c>
      <c r="AE220" s="20" t="s">
        <v>358</v>
      </c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 t="s">
        <v>374</v>
      </c>
      <c r="BA220" s="20">
        <v>11200</v>
      </c>
      <c r="BB220" s="20" t="s">
        <v>434</v>
      </c>
      <c r="BC220" s="20" t="s">
        <v>357</v>
      </c>
      <c r="BD220" s="20">
        <v>10000</v>
      </c>
      <c r="BE220" s="20">
        <v>0</v>
      </c>
      <c r="BF220" s="20" t="s">
        <v>361</v>
      </c>
      <c r="BG220" s="20">
        <v>0</v>
      </c>
      <c r="BH220" s="20"/>
      <c r="BI220" s="20"/>
      <c r="BJ220" s="20"/>
      <c r="BK220" s="20"/>
      <c r="BL220" s="20"/>
      <c r="BM220" s="20"/>
      <c r="BN220" s="20">
        <v>20110004</v>
      </c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  <c r="CE220" s="20"/>
      <c r="CF220" s="20"/>
      <c r="CG220" s="20"/>
      <c r="CH220" s="20"/>
      <c r="CI220" s="20"/>
      <c r="CJ220" s="20"/>
      <c r="CK220" s="20"/>
      <c r="CL220" s="20"/>
      <c r="CM220" s="20"/>
      <c r="CN220" s="20"/>
      <c r="CO220" s="20"/>
      <c r="CP220" s="20"/>
      <c r="CQ220" s="20"/>
      <c r="CR220" s="20"/>
      <c r="CS220" s="20"/>
      <c r="CT220" s="20"/>
      <c r="CU220" s="20"/>
      <c r="CV220" s="20"/>
      <c r="CW220" s="20"/>
      <c r="CX220" s="20"/>
      <c r="DA220" s="20"/>
      <c r="DB220" s="20"/>
      <c r="DC220" s="20"/>
      <c r="DD220" s="20"/>
      <c r="DE220" s="20"/>
      <c r="DF220" s="20"/>
      <c r="DG220" s="20"/>
      <c r="DH220" s="20"/>
      <c r="DI220" s="20"/>
      <c r="DJ220" s="20"/>
      <c r="DK220" s="20"/>
      <c r="DL220" s="20"/>
      <c r="DM220" s="20"/>
      <c r="DN220" s="20"/>
      <c r="DO220" s="20"/>
      <c r="DP220" s="20"/>
      <c r="DQ220" s="20"/>
      <c r="DR220" s="20"/>
      <c r="DS220" s="20"/>
      <c r="DT220" s="20"/>
      <c r="DU220" s="20"/>
      <c r="DV220" s="20"/>
      <c r="DW220" s="20"/>
      <c r="DX220" s="20"/>
      <c r="DY220" s="20"/>
      <c r="DZ220" s="20"/>
      <c r="EA220" s="20"/>
      <c r="EB220" s="20"/>
      <c r="EC220" s="20"/>
      <c r="ED220" s="20"/>
      <c r="EE220" s="20"/>
      <c r="EF220" s="20"/>
      <c r="EG220" s="20"/>
      <c r="EH220" s="20"/>
      <c r="EI220" s="20"/>
      <c r="EJ220" s="20"/>
      <c r="EK220" s="20"/>
      <c r="EL220" s="20"/>
      <c r="EM220" s="20"/>
      <c r="EN220" s="20"/>
      <c r="EO220" s="20"/>
      <c r="EP220" s="20"/>
      <c r="EQ220" s="20"/>
      <c r="ER220" s="20"/>
      <c r="ES220" s="20"/>
      <c r="ET220" s="20"/>
      <c r="EU220" s="20"/>
      <c r="EV220" s="20"/>
      <c r="EW220" s="20"/>
      <c r="EZ220" s="20"/>
      <c r="FA220" s="20"/>
      <c r="FB220" s="20"/>
      <c r="FC220" s="20"/>
      <c r="FD220" s="20"/>
      <c r="FE220" s="20"/>
      <c r="FF220" s="20"/>
      <c r="FG220" s="20"/>
      <c r="FH220" s="20"/>
      <c r="FI220" s="20"/>
      <c r="FJ220" s="20"/>
      <c r="FK220" s="20"/>
      <c r="FL220" s="20"/>
      <c r="FM220" s="20"/>
      <c r="FN220" s="20"/>
      <c r="FO220" s="20"/>
      <c r="FP220" s="20"/>
      <c r="FQ220" s="20"/>
      <c r="FR220" s="20"/>
      <c r="FS220" s="20"/>
      <c r="FT220" s="20"/>
      <c r="FU220" s="20"/>
      <c r="FV220" s="20"/>
      <c r="FW220" s="20"/>
      <c r="FX220" s="20"/>
      <c r="FY220" s="20"/>
      <c r="FZ220" s="20"/>
      <c r="GA220" s="20"/>
      <c r="GB220" s="20"/>
      <c r="GC220" s="20"/>
      <c r="GD220" s="20"/>
      <c r="GE220" s="20"/>
      <c r="GF220" s="20"/>
      <c r="GG220" s="20"/>
      <c r="GH220" s="20"/>
      <c r="GI220" s="20"/>
      <c r="GJ220" s="20"/>
      <c r="GK220" s="20"/>
      <c r="GL220" s="20"/>
      <c r="GM220" s="20"/>
      <c r="GN220" s="20"/>
      <c r="GO220" s="20"/>
      <c r="GP220" s="20"/>
      <c r="GQ220" s="20"/>
      <c r="GR220" s="20"/>
      <c r="GS220" s="20"/>
      <c r="GT220" s="20"/>
      <c r="GU220" s="20"/>
      <c r="GV220" s="20"/>
      <c r="GY220" s="20">
        <v>200</v>
      </c>
      <c r="GZ220" s="20">
        <v>400</v>
      </c>
      <c r="HA220" s="20" t="s">
        <v>390</v>
      </c>
      <c r="HB220" s="20">
        <v>0</v>
      </c>
      <c r="HC220" s="20">
        <v>0</v>
      </c>
      <c r="HD220" s="20" t="s">
        <v>373</v>
      </c>
      <c r="HE220" s="20" t="b">
        <v>1</v>
      </c>
      <c r="HF220" s="20">
        <v>8000</v>
      </c>
      <c r="HG220" s="20" t="b">
        <v>0</v>
      </c>
      <c r="HH220" s="20">
        <v>0</v>
      </c>
      <c r="HI220" s="20">
        <v>0</v>
      </c>
      <c r="HJ220" s="20">
        <v>0</v>
      </c>
      <c r="HK220" s="20">
        <v>0</v>
      </c>
      <c r="HL220" s="20" t="b">
        <v>0</v>
      </c>
      <c r="HM220" s="20">
        <v>0</v>
      </c>
      <c r="HN220" s="20">
        <v>10001</v>
      </c>
      <c r="HO220" s="20" t="s">
        <v>374</v>
      </c>
      <c r="HP220" s="20" t="s">
        <v>363</v>
      </c>
      <c r="HQ220" s="20">
        <v>0</v>
      </c>
      <c r="HR220" s="20">
        <v>0</v>
      </c>
      <c r="HS220" s="20">
        <v>0</v>
      </c>
      <c r="HT220" s="20">
        <v>0</v>
      </c>
      <c r="HU220" s="20" t="b">
        <v>0</v>
      </c>
      <c r="HZ220"/>
    </row>
    <row r="221" ht="30" customHeight="1" spans="1:234">
      <c r="A221"/>
      <c r="B221" s="34">
        <f>10000000+INDEX(编号表!$B:$B,MATCH(D221,编号表!$A:$A,0))*10000+J221</f>
        <v>10220005</v>
      </c>
      <c r="C221" s="20" t="s">
        <v>445</v>
      </c>
      <c r="D221" s="20" t="s">
        <v>445</v>
      </c>
      <c r="E221" s="20" t="s">
        <v>350</v>
      </c>
      <c r="F221" s="39" t="s">
        <v>446</v>
      </c>
      <c r="G221" s="20" t="s">
        <v>385</v>
      </c>
      <c r="H221" s="20" t="b">
        <v>0</v>
      </c>
      <c r="I221" s="20" t="b">
        <v>0</v>
      </c>
      <c r="J221" s="20">
        <v>5</v>
      </c>
      <c r="K221" s="20" t="str">
        <f t="shared" si="9"/>
        <v>102200</v>
      </c>
      <c r="L221" s="20" t="s">
        <v>353</v>
      </c>
      <c r="M221" s="20">
        <v>10220004</v>
      </c>
      <c r="N221" s="20">
        <v>10220006</v>
      </c>
      <c r="O221" s="20" t="s">
        <v>447</v>
      </c>
      <c r="P221" s="20">
        <v>10202021</v>
      </c>
      <c r="Q221" s="20">
        <v>0</v>
      </c>
      <c r="R221" s="20">
        <v>3</v>
      </c>
      <c r="S221" s="20">
        <v>25</v>
      </c>
      <c r="T221" s="20">
        <v>10202229</v>
      </c>
      <c r="U221" s="20">
        <v>100</v>
      </c>
      <c r="V221" s="20" t="s">
        <v>370</v>
      </c>
      <c r="W221" s="20">
        <v>650</v>
      </c>
      <c r="X221" s="20">
        <v>650</v>
      </c>
      <c r="Y221" s="20" t="s">
        <v>419</v>
      </c>
      <c r="Z221" s="20" t="s">
        <v>420</v>
      </c>
      <c r="AA221" s="20" t="s">
        <v>357</v>
      </c>
      <c r="AB221" s="20">
        <v>0</v>
      </c>
      <c r="AC221" s="20">
        <v>1</v>
      </c>
      <c r="AD221" s="20" t="b">
        <v>0</v>
      </c>
      <c r="AE221" s="20" t="s">
        <v>358</v>
      </c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 t="s">
        <v>374</v>
      </c>
      <c r="BA221" s="20">
        <v>11300</v>
      </c>
      <c r="BB221" s="20" t="s">
        <v>434</v>
      </c>
      <c r="BC221" s="20" t="s">
        <v>357</v>
      </c>
      <c r="BD221" s="20">
        <v>10000</v>
      </c>
      <c r="BE221" s="20">
        <v>0</v>
      </c>
      <c r="BF221" s="20" t="s">
        <v>361</v>
      </c>
      <c r="BG221" s="20">
        <v>0</v>
      </c>
      <c r="BH221" s="20"/>
      <c r="BI221" s="20"/>
      <c r="BJ221" s="20"/>
      <c r="BK221" s="20"/>
      <c r="BL221" s="20"/>
      <c r="BM221" s="20"/>
      <c r="BN221" s="20">
        <v>20110005</v>
      </c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  <c r="CE221" s="20"/>
      <c r="CF221" s="20"/>
      <c r="CG221" s="20"/>
      <c r="CH221" s="20"/>
      <c r="CI221" s="20"/>
      <c r="CJ221" s="20"/>
      <c r="CK221" s="20"/>
      <c r="CL221" s="20"/>
      <c r="CM221" s="20"/>
      <c r="CN221" s="20"/>
      <c r="CO221" s="20"/>
      <c r="CP221" s="20"/>
      <c r="CQ221" s="20"/>
      <c r="CR221" s="20"/>
      <c r="CS221" s="20"/>
      <c r="CT221" s="20"/>
      <c r="CU221" s="20"/>
      <c r="CV221" s="20"/>
      <c r="CW221" s="20"/>
      <c r="CX221" s="20"/>
      <c r="DA221" s="20"/>
      <c r="DB221" s="20"/>
      <c r="DC221" s="20"/>
      <c r="DD221" s="20"/>
      <c r="DE221" s="20"/>
      <c r="DF221" s="20"/>
      <c r="DG221" s="20"/>
      <c r="DH221" s="20"/>
      <c r="DI221" s="20"/>
      <c r="DJ221" s="20"/>
      <c r="DK221" s="20"/>
      <c r="DL221" s="20"/>
      <c r="DM221" s="20"/>
      <c r="DN221" s="20"/>
      <c r="DO221" s="20"/>
      <c r="DP221" s="20"/>
      <c r="DQ221" s="20"/>
      <c r="DR221" s="20"/>
      <c r="DS221" s="20"/>
      <c r="DT221" s="20"/>
      <c r="DU221" s="20"/>
      <c r="DV221" s="20"/>
      <c r="DW221" s="20"/>
      <c r="DX221" s="20"/>
      <c r="DY221" s="20"/>
      <c r="DZ221" s="20"/>
      <c r="EA221" s="20"/>
      <c r="EB221" s="20"/>
      <c r="EC221" s="20"/>
      <c r="ED221" s="20"/>
      <c r="EE221" s="20"/>
      <c r="EF221" s="20"/>
      <c r="EG221" s="20"/>
      <c r="EH221" s="20"/>
      <c r="EI221" s="20"/>
      <c r="EJ221" s="20"/>
      <c r="EK221" s="20"/>
      <c r="EL221" s="20"/>
      <c r="EM221" s="20"/>
      <c r="EN221" s="20"/>
      <c r="EO221" s="20"/>
      <c r="EP221" s="20"/>
      <c r="EQ221" s="20"/>
      <c r="ER221" s="20"/>
      <c r="ES221" s="20"/>
      <c r="ET221" s="20"/>
      <c r="EU221" s="20"/>
      <c r="EV221" s="20"/>
      <c r="EW221" s="20"/>
      <c r="EZ221" s="20"/>
      <c r="FA221" s="20"/>
      <c r="FB221" s="20"/>
      <c r="FC221" s="20"/>
      <c r="FD221" s="20"/>
      <c r="FE221" s="20"/>
      <c r="FF221" s="20"/>
      <c r="FG221" s="20"/>
      <c r="FH221" s="20"/>
      <c r="FI221" s="20"/>
      <c r="FJ221" s="20"/>
      <c r="FK221" s="20"/>
      <c r="FL221" s="20"/>
      <c r="FM221" s="20"/>
      <c r="FN221" s="20"/>
      <c r="FO221" s="20"/>
      <c r="FP221" s="20"/>
      <c r="FQ221" s="20"/>
      <c r="FR221" s="20"/>
      <c r="FS221" s="20"/>
      <c r="FT221" s="20"/>
      <c r="FU221" s="20"/>
      <c r="FV221" s="20"/>
      <c r="FW221" s="20"/>
      <c r="FX221" s="20"/>
      <c r="FY221" s="20"/>
      <c r="FZ221" s="20"/>
      <c r="GA221" s="20"/>
      <c r="GB221" s="20"/>
      <c r="GC221" s="20"/>
      <c r="GD221" s="20"/>
      <c r="GE221" s="20"/>
      <c r="GF221" s="20"/>
      <c r="GG221" s="20"/>
      <c r="GH221" s="20"/>
      <c r="GI221" s="20"/>
      <c r="GJ221" s="20"/>
      <c r="GK221" s="20"/>
      <c r="GL221" s="20"/>
      <c r="GM221" s="20"/>
      <c r="GN221" s="20"/>
      <c r="GO221" s="20"/>
      <c r="GP221" s="20"/>
      <c r="GQ221" s="20"/>
      <c r="GR221" s="20"/>
      <c r="GS221" s="20"/>
      <c r="GT221" s="20"/>
      <c r="GU221" s="20"/>
      <c r="GV221" s="20"/>
      <c r="GY221" s="20">
        <v>200</v>
      </c>
      <c r="GZ221" s="20">
        <v>400</v>
      </c>
      <c r="HA221" s="20" t="s">
        <v>390</v>
      </c>
      <c r="HB221" s="20">
        <v>0</v>
      </c>
      <c r="HC221" s="20">
        <v>0</v>
      </c>
      <c r="HD221" s="20" t="s">
        <v>373</v>
      </c>
      <c r="HE221" s="20" t="b">
        <v>1</v>
      </c>
      <c r="HF221" s="20">
        <v>8000</v>
      </c>
      <c r="HG221" s="20" t="b">
        <v>0</v>
      </c>
      <c r="HH221" s="20">
        <v>0</v>
      </c>
      <c r="HI221" s="20">
        <v>0</v>
      </c>
      <c r="HJ221" s="20">
        <v>0</v>
      </c>
      <c r="HK221" s="20">
        <v>0</v>
      </c>
      <c r="HL221" s="20" t="b">
        <v>0</v>
      </c>
      <c r="HM221" s="20">
        <v>0</v>
      </c>
      <c r="HN221" s="20">
        <v>10001</v>
      </c>
      <c r="HO221" s="20" t="s">
        <v>374</v>
      </c>
      <c r="HP221" s="20" t="s">
        <v>363</v>
      </c>
      <c r="HQ221" s="20">
        <v>0</v>
      </c>
      <c r="HR221" s="20">
        <v>0</v>
      </c>
      <c r="HS221" s="20">
        <v>0</v>
      </c>
      <c r="HT221" s="20">
        <v>0</v>
      </c>
      <c r="HU221" s="20" t="b">
        <v>0</v>
      </c>
      <c r="HZ221"/>
    </row>
    <row r="222" ht="30" customHeight="1" spans="1:234">
      <c r="A222"/>
      <c r="B222" s="34">
        <f>10000000+INDEX(编号表!$B:$B,MATCH(D222,编号表!$A:$A,0))*10000+J222</f>
        <v>10220006</v>
      </c>
      <c r="C222" s="20" t="s">
        <v>445</v>
      </c>
      <c r="D222" s="20" t="s">
        <v>445</v>
      </c>
      <c r="E222" s="20" t="s">
        <v>350</v>
      </c>
      <c r="F222" s="39" t="s">
        <v>446</v>
      </c>
      <c r="G222" s="20" t="s">
        <v>385</v>
      </c>
      <c r="H222" s="20" t="b">
        <v>0</v>
      </c>
      <c r="I222" s="20" t="b">
        <v>0</v>
      </c>
      <c r="J222" s="20">
        <v>6</v>
      </c>
      <c r="K222" s="20" t="str">
        <f t="shared" si="9"/>
        <v>102200</v>
      </c>
      <c r="L222" s="20" t="s">
        <v>353</v>
      </c>
      <c r="M222" s="20">
        <v>10220005</v>
      </c>
      <c r="N222" s="20">
        <v>10220007</v>
      </c>
      <c r="O222" s="20" t="s">
        <v>447</v>
      </c>
      <c r="P222" s="20">
        <v>10202021</v>
      </c>
      <c r="Q222" s="20">
        <v>0</v>
      </c>
      <c r="R222" s="20">
        <v>3</v>
      </c>
      <c r="S222" s="20">
        <v>30</v>
      </c>
      <c r="T222" s="20">
        <v>10203230</v>
      </c>
      <c r="U222" s="20">
        <v>100</v>
      </c>
      <c r="V222" s="20" t="s">
        <v>370</v>
      </c>
      <c r="W222" s="20">
        <v>650</v>
      </c>
      <c r="X222" s="20">
        <v>650</v>
      </c>
      <c r="Y222" s="20" t="s">
        <v>419</v>
      </c>
      <c r="Z222" s="20" t="s">
        <v>420</v>
      </c>
      <c r="AA222" s="20" t="s">
        <v>357</v>
      </c>
      <c r="AB222" s="20">
        <v>0</v>
      </c>
      <c r="AC222" s="20">
        <v>1</v>
      </c>
      <c r="AD222" s="20" t="b">
        <v>0</v>
      </c>
      <c r="AE222" s="20" t="s">
        <v>358</v>
      </c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 t="s">
        <v>374</v>
      </c>
      <c r="BA222" s="20">
        <v>11600</v>
      </c>
      <c r="BB222" s="20" t="s">
        <v>434</v>
      </c>
      <c r="BC222" s="20" t="s">
        <v>357</v>
      </c>
      <c r="BD222" s="20">
        <v>10000</v>
      </c>
      <c r="BE222" s="20">
        <v>0</v>
      </c>
      <c r="BF222" s="20" t="s">
        <v>361</v>
      </c>
      <c r="BG222" s="20">
        <v>0</v>
      </c>
      <c r="BH222" s="20"/>
      <c r="BI222" s="20"/>
      <c r="BJ222" s="20"/>
      <c r="BK222" s="20"/>
      <c r="BL222" s="20"/>
      <c r="BM222" s="20"/>
      <c r="BN222" s="20">
        <v>20110006</v>
      </c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0"/>
      <c r="CF222" s="20"/>
      <c r="CG222" s="20"/>
      <c r="CH222" s="20"/>
      <c r="CI222" s="20"/>
      <c r="CJ222" s="20"/>
      <c r="CK222" s="20"/>
      <c r="CL222" s="20"/>
      <c r="CM222" s="20"/>
      <c r="CN222" s="20"/>
      <c r="CO222" s="20"/>
      <c r="CP222" s="20"/>
      <c r="CQ222" s="20"/>
      <c r="CR222" s="20"/>
      <c r="CS222" s="20"/>
      <c r="CT222" s="20"/>
      <c r="CU222" s="20"/>
      <c r="CV222" s="20"/>
      <c r="CW222" s="20"/>
      <c r="CX222" s="20"/>
      <c r="DA222" s="20"/>
      <c r="DB222" s="20"/>
      <c r="DC222" s="20"/>
      <c r="DD222" s="20"/>
      <c r="DE222" s="20"/>
      <c r="DF222" s="20"/>
      <c r="DG222" s="20"/>
      <c r="DH222" s="20"/>
      <c r="DI222" s="20"/>
      <c r="DJ222" s="20"/>
      <c r="DK222" s="20"/>
      <c r="DL222" s="20"/>
      <c r="DM222" s="20"/>
      <c r="DN222" s="20"/>
      <c r="DO222" s="20"/>
      <c r="DP222" s="20"/>
      <c r="DQ222" s="20"/>
      <c r="DR222" s="20"/>
      <c r="DS222" s="20"/>
      <c r="DT222" s="20"/>
      <c r="DU222" s="20"/>
      <c r="DV222" s="20"/>
      <c r="DW222" s="20"/>
      <c r="DX222" s="20"/>
      <c r="DY222" s="20"/>
      <c r="DZ222" s="20"/>
      <c r="EA222" s="20"/>
      <c r="EB222" s="20"/>
      <c r="EC222" s="20"/>
      <c r="ED222" s="20"/>
      <c r="EE222" s="20"/>
      <c r="EF222" s="20"/>
      <c r="EG222" s="20"/>
      <c r="EH222" s="20"/>
      <c r="EI222" s="20"/>
      <c r="EJ222" s="20"/>
      <c r="EK222" s="20"/>
      <c r="EL222" s="20"/>
      <c r="EM222" s="20"/>
      <c r="EN222" s="20"/>
      <c r="EO222" s="20"/>
      <c r="EP222" s="20"/>
      <c r="EQ222" s="20"/>
      <c r="ER222" s="20"/>
      <c r="ES222" s="20"/>
      <c r="ET222" s="20"/>
      <c r="EU222" s="20"/>
      <c r="EV222" s="20"/>
      <c r="EW222" s="20"/>
      <c r="EZ222" s="20"/>
      <c r="FA222" s="20"/>
      <c r="FB222" s="20"/>
      <c r="FC222" s="20"/>
      <c r="FD222" s="20"/>
      <c r="FE222" s="20"/>
      <c r="FF222" s="20"/>
      <c r="FG222" s="20"/>
      <c r="FH222" s="20"/>
      <c r="FI222" s="20"/>
      <c r="FJ222" s="20"/>
      <c r="FK222" s="20"/>
      <c r="FL222" s="20"/>
      <c r="FM222" s="20"/>
      <c r="FN222" s="20"/>
      <c r="FO222" s="20"/>
      <c r="FP222" s="20"/>
      <c r="FQ222" s="20"/>
      <c r="FR222" s="20"/>
      <c r="FS222" s="20"/>
      <c r="FT222" s="20"/>
      <c r="FU222" s="20"/>
      <c r="FV222" s="20"/>
      <c r="FW222" s="20"/>
      <c r="FX222" s="20"/>
      <c r="FY222" s="20"/>
      <c r="FZ222" s="20"/>
      <c r="GA222" s="20"/>
      <c r="GB222" s="20"/>
      <c r="GC222" s="20"/>
      <c r="GD222" s="20"/>
      <c r="GE222" s="20"/>
      <c r="GF222" s="20"/>
      <c r="GG222" s="20"/>
      <c r="GH222" s="20"/>
      <c r="GI222" s="20"/>
      <c r="GJ222" s="20"/>
      <c r="GK222" s="20"/>
      <c r="GL222" s="20"/>
      <c r="GM222" s="20"/>
      <c r="GN222" s="20"/>
      <c r="GO222" s="20"/>
      <c r="GP222" s="20"/>
      <c r="GQ222" s="20"/>
      <c r="GR222" s="20"/>
      <c r="GS222" s="20"/>
      <c r="GT222" s="20"/>
      <c r="GU222" s="20"/>
      <c r="GV222" s="20"/>
      <c r="GY222" s="20">
        <v>200</v>
      </c>
      <c r="GZ222" s="20">
        <v>400</v>
      </c>
      <c r="HA222" s="20" t="s">
        <v>390</v>
      </c>
      <c r="HB222" s="20">
        <v>0</v>
      </c>
      <c r="HC222" s="20">
        <v>0</v>
      </c>
      <c r="HD222" s="20" t="s">
        <v>373</v>
      </c>
      <c r="HE222" s="20" t="b">
        <v>1</v>
      </c>
      <c r="HF222" s="20">
        <v>8000</v>
      </c>
      <c r="HG222" s="20" t="b">
        <v>0</v>
      </c>
      <c r="HH222" s="20">
        <v>0</v>
      </c>
      <c r="HI222" s="20">
        <v>0</v>
      </c>
      <c r="HJ222" s="20">
        <v>0</v>
      </c>
      <c r="HK222" s="20">
        <v>0</v>
      </c>
      <c r="HL222" s="20" t="b">
        <v>0</v>
      </c>
      <c r="HM222" s="20">
        <v>0</v>
      </c>
      <c r="HN222" s="20">
        <v>10001</v>
      </c>
      <c r="HO222" s="20" t="s">
        <v>374</v>
      </c>
      <c r="HP222" s="20" t="s">
        <v>363</v>
      </c>
      <c r="HQ222" s="20">
        <v>0</v>
      </c>
      <c r="HR222" s="20">
        <v>0</v>
      </c>
      <c r="HS222" s="20">
        <v>0</v>
      </c>
      <c r="HT222" s="20">
        <v>0</v>
      </c>
      <c r="HU222" s="20" t="b">
        <v>0</v>
      </c>
      <c r="HZ222"/>
    </row>
    <row r="223" ht="30" customHeight="1" spans="1:234">
      <c r="A223"/>
      <c r="B223" s="34">
        <f>10000000+INDEX(编号表!$B:$B,MATCH(D223,编号表!$A:$A,0))*10000+J223</f>
        <v>10220007</v>
      </c>
      <c r="C223" s="20" t="s">
        <v>445</v>
      </c>
      <c r="D223" s="20" t="s">
        <v>445</v>
      </c>
      <c r="E223" s="20" t="s">
        <v>350</v>
      </c>
      <c r="F223" s="39" t="s">
        <v>446</v>
      </c>
      <c r="G223" s="20" t="s">
        <v>385</v>
      </c>
      <c r="H223" s="20" t="b">
        <v>0</v>
      </c>
      <c r="I223" s="20" t="b">
        <v>0</v>
      </c>
      <c r="J223" s="20">
        <v>7</v>
      </c>
      <c r="K223" s="20" t="str">
        <f t="shared" si="9"/>
        <v>102200</v>
      </c>
      <c r="L223" s="20" t="s">
        <v>353</v>
      </c>
      <c r="M223" s="20">
        <v>10220006</v>
      </c>
      <c r="N223" s="20">
        <v>10220008</v>
      </c>
      <c r="O223" s="20" t="s">
        <v>447</v>
      </c>
      <c r="P223" s="20">
        <v>10202021</v>
      </c>
      <c r="Q223" s="20">
        <v>0</v>
      </c>
      <c r="R223" s="20">
        <v>3</v>
      </c>
      <c r="S223" s="20">
        <v>35</v>
      </c>
      <c r="T223" s="20">
        <v>10203231</v>
      </c>
      <c r="U223" s="20">
        <v>100</v>
      </c>
      <c r="V223" s="20" t="s">
        <v>370</v>
      </c>
      <c r="W223" s="20">
        <v>650</v>
      </c>
      <c r="X223" s="20">
        <v>650</v>
      </c>
      <c r="Y223" s="20" t="s">
        <v>419</v>
      </c>
      <c r="Z223" s="20" t="s">
        <v>420</v>
      </c>
      <c r="AA223" s="20" t="s">
        <v>357</v>
      </c>
      <c r="AB223" s="20">
        <v>0</v>
      </c>
      <c r="AC223" s="20">
        <v>1</v>
      </c>
      <c r="AD223" s="20" t="b">
        <v>0</v>
      </c>
      <c r="AE223" s="20" t="s">
        <v>358</v>
      </c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 t="s">
        <v>374</v>
      </c>
      <c r="BA223" s="20">
        <v>11700</v>
      </c>
      <c r="BB223" s="20" t="s">
        <v>434</v>
      </c>
      <c r="BC223" s="20" t="s">
        <v>357</v>
      </c>
      <c r="BD223" s="20">
        <v>10000</v>
      </c>
      <c r="BE223" s="20">
        <v>0</v>
      </c>
      <c r="BF223" s="20" t="s">
        <v>361</v>
      </c>
      <c r="BG223" s="20">
        <v>0</v>
      </c>
      <c r="BH223" s="20"/>
      <c r="BI223" s="20"/>
      <c r="BJ223" s="20"/>
      <c r="BK223" s="20"/>
      <c r="BL223" s="20"/>
      <c r="BM223" s="20"/>
      <c r="BN223" s="20">
        <v>20110007</v>
      </c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0"/>
      <c r="CF223" s="20"/>
      <c r="CG223" s="20"/>
      <c r="CH223" s="20"/>
      <c r="CI223" s="20"/>
      <c r="CJ223" s="20"/>
      <c r="CK223" s="20"/>
      <c r="CL223" s="20"/>
      <c r="CM223" s="20"/>
      <c r="CN223" s="20"/>
      <c r="CO223" s="20"/>
      <c r="CP223" s="20"/>
      <c r="CQ223" s="20"/>
      <c r="CR223" s="20"/>
      <c r="CS223" s="20"/>
      <c r="CT223" s="20"/>
      <c r="CU223" s="20"/>
      <c r="CV223" s="20"/>
      <c r="CW223" s="20"/>
      <c r="CX223" s="20"/>
      <c r="DA223" s="20"/>
      <c r="DB223" s="20"/>
      <c r="DC223" s="20"/>
      <c r="DD223" s="20"/>
      <c r="DE223" s="20"/>
      <c r="DF223" s="20"/>
      <c r="DG223" s="20"/>
      <c r="DH223" s="20"/>
      <c r="DI223" s="20"/>
      <c r="DJ223" s="20"/>
      <c r="DK223" s="20"/>
      <c r="DL223" s="20"/>
      <c r="DM223" s="20"/>
      <c r="DN223" s="20"/>
      <c r="DO223" s="20"/>
      <c r="DP223" s="20"/>
      <c r="DQ223" s="20"/>
      <c r="DR223" s="20"/>
      <c r="DS223" s="20"/>
      <c r="DT223" s="20"/>
      <c r="DU223" s="20"/>
      <c r="DV223" s="20"/>
      <c r="DW223" s="20"/>
      <c r="DX223" s="20"/>
      <c r="DY223" s="20"/>
      <c r="DZ223" s="20"/>
      <c r="EA223" s="20"/>
      <c r="EB223" s="20"/>
      <c r="EC223" s="20"/>
      <c r="ED223" s="20"/>
      <c r="EE223" s="20"/>
      <c r="EF223" s="20"/>
      <c r="EG223" s="20"/>
      <c r="EH223" s="20"/>
      <c r="EI223" s="20"/>
      <c r="EJ223" s="20"/>
      <c r="EK223" s="20"/>
      <c r="EL223" s="20"/>
      <c r="EM223" s="20"/>
      <c r="EN223" s="20"/>
      <c r="EO223" s="20"/>
      <c r="EP223" s="20"/>
      <c r="EQ223" s="20"/>
      <c r="ER223" s="20"/>
      <c r="ES223" s="20"/>
      <c r="ET223" s="20"/>
      <c r="EU223" s="20"/>
      <c r="EV223" s="20"/>
      <c r="EW223" s="20"/>
      <c r="EZ223" s="20"/>
      <c r="FA223" s="20"/>
      <c r="FB223" s="20"/>
      <c r="FC223" s="20"/>
      <c r="FD223" s="20"/>
      <c r="FE223" s="20"/>
      <c r="FF223" s="20"/>
      <c r="FG223" s="20"/>
      <c r="FH223" s="20"/>
      <c r="FI223" s="20"/>
      <c r="FJ223" s="20"/>
      <c r="FK223" s="20"/>
      <c r="FL223" s="20"/>
      <c r="FM223" s="20"/>
      <c r="FN223" s="20"/>
      <c r="FO223" s="20"/>
      <c r="FP223" s="20"/>
      <c r="FQ223" s="20"/>
      <c r="FR223" s="20"/>
      <c r="FS223" s="20"/>
      <c r="FT223" s="20"/>
      <c r="FU223" s="20"/>
      <c r="FV223" s="20"/>
      <c r="FW223" s="20"/>
      <c r="FX223" s="20"/>
      <c r="FY223" s="20"/>
      <c r="FZ223" s="20"/>
      <c r="GA223" s="20"/>
      <c r="GB223" s="20"/>
      <c r="GC223" s="20"/>
      <c r="GD223" s="20"/>
      <c r="GE223" s="20"/>
      <c r="GF223" s="20"/>
      <c r="GG223" s="20"/>
      <c r="GH223" s="20"/>
      <c r="GI223" s="20"/>
      <c r="GJ223" s="20"/>
      <c r="GK223" s="20"/>
      <c r="GL223" s="20"/>
      <c r="GM223" s="20"/>
      <c r="GN223" s="20"/>
      <c r="GO223" s="20"/>
      <c r="GP223" s="20"/>
      <c r="GQ223" s="20"/>
      <c r="GR223" s="20"/>
      <c r="GS223" s="20"/>
      <c r="GT223" s="20"/>
      <c r="GU223" s="20"/>
      <c r="GV223" s="20"/>
      <c r="GY223" s="20">
        <v>200</v>
      </c>
      <c r="GZ223" s="20">
        <v>400</v>
      </c>
      <c r="HA223" s="20" t="s">
        <v>390</v>
      </c>
      <c r="HB223" s="20">
        <v>0</v>
      </c>
      <c r="HC223" s="20">
        <v>0</v>
      </c>
      <c r="HD223" s="20" t="s">
        <v>373</v>
      </c>
      <c r="HE223" s="20" t="b">
        <v>1</v>
      </c>
      <c r="HF223" s="20">
        <v>8000</v>
      </c>
      <c r="HG223" s="20" t="b">
        <v>0</v>
      </c>
      <c r="HH223" s="20">
        <v>0</v>
      </c>
      <c r="HI223" s="20">
        <v>0</v>
      </c>
      <c r="HJ223" s="20">
        <v>0</v>
      </c>
      <c r="HK223" s="20">
        <v>0</v>
      </c>
      <c r="HL223" s="20" t="b">
        <v>0</v>
      </c>
      <c r="HM223" s="20">
        <v>0</v>
      </c>
      <c r="HN223" s="20">
        <v>10001</v>
      </c>
      <c r="HO223" s="20" t="s">
        <v>374</v>
      </c>
      <c r="HP223" s="20" t="s">
        <v>363</v>
      </c>
      <c r="HQ223" s="20">
        <v>0</v>
      </c>
      <c r="HR223" s="20">
        <v>0</v>
      </c>
      <c r="HS223" s="20">
        <v>0</v>
      </c>
      <c r="HT223" s="20">
        <v>0</v>
      </c>
      <c r="HU223" s="20" t="b">
        <v>0</v>
      </c>
      <c r="HZ223"/>
    </row>
    <row r="224" ht="30" customHeight="1" spans="1:234">
      <c r="A224"/>
      <c r="B224" s="34">
        <f>10000000+INDEX(编号表!$B:$B,MATCH(D224,编号表!$A:$A,0))*10000+J224</f>
        <v>10220008</v>
      </c>
      <c r="C224" s="20" t="s">
        <v>445</v>
      </c>
      <c r="D224" s="20" t="s">
        <v>445</v>
      </c>
      <c r="E224" s="20" t="s">
        <v>350</v>
      </c>
      <c r="F224" s="39" t="s">
        <v>446</v>
      </c>
      <c r="G224" s="20" t="s">
        <v>385</v>
      </c>
      <c r="H224" s="20" t="b">
        <v>0</v>
      </c>
      <c r="I224" s="20" t="b">
        <v>0</v>
      </c>
      <c r="J224" s="20">
        <v>8</v>
      </c>
      <c r="K224" s="20" t="str">
        <f t="shared" si="9"/>
        <v>102200</v>
      </c>
      <c r="L224" s="20" t="s">
        <v>353</v>
      </c>
      <c r="M224" s="20">
        <v>10220007</v>
      </c>
      <c r="N224" s="20">
        <v>10220009</v>
      </c>
      <c r="O224" s="20" t="s">
        <v>447</v>
      </c>
      <c r="P224" s="20">
        <v>10202021</v>
      </c>
      <c r="Q224" s="20">
        <v>0</v>
      </c>
      <c r="R224" s="20">
        <v>3</v>
      </c>
      <c r="S224" s="20">
        <v>35</v>
      </c>
      <c r="T224" s="20">
        <v>10203232</v>
      </c>
      <c r="U224" s="20">
        <v>100</v>
      </c>
      <c r="V224" s="20" t="s">
        <v>370</v>
      </c>
      <c r="W224" s="20">
        <v>650</v>
      </c>
      <c r="X224" s="20">
        <v>650</v>
      </c>
      <c r="Y224" s="20" t="s">
        <v>419</v>
      </c>
      <c r="Z224" s="20" t="s">
        <v>420</v>
      </c>
      <c r="AA224" s="20" t="s">
        <v>357</v>
      </c>
      <c r="AB224" s="20">
        <v>0</v>
      </c>
      <c r="AC224" s="20">
        <v>1</v>
      </c>
      <c r="AD224" s="20" t="b">
        <v>0</v>
      </c>
      <c r="AE224" s="20" t="s">
        <v>358</v>
      </c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 t="s">
        <v>374</v>
      </c>
      <c r="BA224" s="20">
        <v>11800</v>
      </c>
      <c r="BB224" s="20" t="s">
        <v>434</v>
      </c>
      <c r="BC224" s="20" t="s">
        <v>357</v>
      </c>
      <c r="BD224" s="20">
        <v>10000</v>
      </c>
      <c r="BE224" s="20">
        <v>0</v>
      </c>
      <c r="BF224" s="20" t="s">
        <v>361</v>
      </c>
      <c r="BG224" s="20">
        <v>0</v>
      </c>
      <c r="BH224" s="20"/>
      <c r="BI224" s="20"/>
      <c r="BJ224" s="20"/>
      <c r="BK224" s="20"/>
      <c r="BL224" s="20"/>
      <c r="BM224" s="20"/>
      <c r="BN224" s="20">
        <v>20110008</v>
      </c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  <c r="CE224" s="20"/>
      <c r="CF224" s="20"/>
      <c r="CG224" s="20"/>
      <c r="CH224" s="20"/>
      <c r="CI224" s="20"/>
      <c r="CJ224" s="20"/>
      <c r="CK224" s="20"/>
      <c r="CL224" s="20"/>
      <c r="CM224" s="20"/>
      <c r="CN224" s="20"/>
      <c r="CO224" s="20"/>
      <c r="CP224" s="20"/>
      <c r="CQ224" s="20"/>
      <c r="CR224" s="20"/>
      <c r="CS224" s="20"/>
      <c r="CT224" s="20"/>
      <c r="CU224" s="20"/>
      <c r="CV224" s="20"/>
      <c r="CW224" s="20"/>
      <c r="CX224" s="20"/>
      <c r="DA224" s="20"/>
      <c r="DB224" s="20"/>
      <c r="DC224" s="20"/>
      <c r="DD224" s="20"/>
      <c r="DE224" s="20"/>
      <c r="DF224" s="20"/>
      <c r="DG224" s="20"/>
      <c r="DH224" s="20"/>
      <c r="DI224" s="20"/>
      <c r="DJ224" s="20"/>
      <c r="DK224" s="20"/>
      <c r="DL224" s="20"/>
      <c r="DM224" s="20"/>
      <c r="DN224" s="20"/>
      <c r="DO224" s="20"/>
      <c r="DP224" s="20"/>
      <c r="DQ224" s="20"/>
      <c r="DR224" s="20"/>
      <c r="DS224" s="20"/>
      <c r="DT224" s="20"/>
      <c r="DU224" s="20"/>
      <c r="DV224" s="20"/>
      <c r="DW224" s="20"/>
      <c r="DX224" s="20"/>
      <c r="DY224" s="20"/>
      <c r="DZ224" s="20"/>
      <c r="EA224" s="20"/>
      <c r="EB224" s="20"/>
      <c r="EC224" s="20"/>
      <c r="ED224" s="20"/>
      <c r="EE224" s="20"/>
      <c r="EF224" s="20"/>
      <c r="EG224" s="20"/>
      <c r="EH224" s="20"/>
      <c r="EI224" s="20"/>
      <c r="EJ224" s="20"/>
      <c r="EK224" s="20"/>
      <c r="EL224" s="20"/>
      <c r="EM224" s="20"/>
      <c r="EN224" s="20"/>
      <c r="EO224" s="20"/>
      <c r="EP224" s="20"/>
      <c r="EQ224" s="20"/>
      <c r="ER224" s="20"/>
      <c r="ES224" s="20"/>
      <c r="ET224" s="20"/>
      <c r="EU224" s="20"/>
      <c r="EV224" s="20"/>
      <c r="EW224" s="20"/>
      <c r="EZ224" s="20"/>
      <c r="FA224" s="20"/>
      <c r="FB224" s="20"/>
      <c r="FC224" s="20"/>
      <c r="FD224" s="20"/>
      <c r="FE224" s="20"/>
      <c r="FF224" s="20"/>
      <c r="FG224" s="20"/>
      <c r="FH224" s="20"/>
      <c r="FI224" s="20"/>
      <c r="FJ224" s="20"/>
      <c r="FK224" s="20"/>
      <c r="FL224" s="20"/>
      <c r="FM224" s="20"/>
      <c r="FN224" s="20"/>
      <c r="FO224" s="20"/>
      <c r="FP224" s="20"/>
      <c r="FQ224" s="20"/>
      <c r="FR224" s="20"/>
      <c r="FS224" s="20"/>
      <c r="FT224" s="20"/>
      <c r="FU224" s="20"/>
      <c r="FV224" s="20"/>
      <c r="FW224" s="20"/>
      <c r="FX224" s="20"/>
      <c r="FY224" s="20"/>
      <c r="FZ224" s="20"/>
      <c r="GA224" s="20"/>
      <c r="GB224" s="20"/>
      <c r="GC224" s="20"/>
      <c r="GD224" s="20"/>
      <c r="GE224" s="20"/>
      <c r="GF224" s="20"/>
      <c r="GG224" s="20"/>
      <c r="GH224" s="20"/>
      <c r="GI224" s="20"/>
      <c r="GJ224" s="20"/>
      <c r="GK224" s="20"/>
      <c r="GL224" s="20"/>
      <c r="GM224" s="20"/>
      <c r="GN224" s="20"/>
      <c r="GO224" s="20"/>
      <c r="GP224" s="20"/>
      <c r="GQ224" s="20"/>
      <c r="GR224" s="20"/>
      <c r="GS224" s="20"/>
      <c r="GT224" s="20"/>
      <c r="GU224" s="20"/>
      <c r="GV224" s="20"/>
      <c r="GY224" s="20">
        <v>200</v>
      </c>
      <c r="GZ224" s="20">
        <v>400</v>
      </c>
      <c r="HA224" s="20" t="s">
        <v>390</v>
      </c>
      <c r="HB224" s="20">
        <v>0</v>
      </c>
      <c r="HC224" s="20">
        <v>0</v>
      </c>
      <c r="HD224" s="20" t="s">
        <v>373</v>
      </c>
      <c r="HE224" s="20" t="b">
        <v>1</v>
      </c>
      <c r="HF224" s="20">
        <v>8000</v>
      </c>
      <c r="HG224" s="20" t="b">
        <v>0</v>
      </c>
      <c r="HH224" s="20">
        <v>0</v>
      </c>
      <c r="HI224" s="20">
        <v>0</v>
      </c>
      <c r="HJ224" s="20">
        <v>0</v>
      </c>
      <c r="HK224" s="20">
        <v>0</v>
      </c>
      <c r="HL224" s="20" t="b">
        <v>0</v>
      </c>
      <c r="HM224" s="20">
        <v>0</v>
      </c>
      <c r="HN224" s="20">
        <v>10001</v>
      </c>
      <c r="HO224" s="20" t="s">
        <v>374</v>
      </c>
      <c r="HP224" s="20" t="s">
        <v>363</v>
      </c>
      <c r="HQ224" s="20">
        <v>0</v>
      </c>
      <c r="HR224" s="20">
        <v>0</v>
      </c>
      <c r="HS224" s="20">
        <v>0</v>
      </c>
      <c r="HT224" s="20">
        <v>0</v>
      </c>
      <c r="HU224" s="20" t="b">
        <v>0</v>
      </c>
      <c r="HZ224"/>
    </row>
    <row r="225" ht="30" customHeight="1" spans="1:234">
      <c r="A225"/>
      <c r="B225" s="34">
        <f>10000000+INDEX(编号表!$B:$B,MATCH(D225,编号表!$A:$A,0))*10000+J225</f>
        <v>10220009</v>
      </c>
      <c r="C225" s="20" t="s">
        <v>445</v>
      </c>
      <c r="D225" s="20" t="s">
        <v>445</v>
      </c>
      <c r="E225" s="20" t="s">
        <v>350</v>
      </c>
      <c r="F225" s="39" t="s">
        <v>446</v>
      </c>
      <c r="G225" s="20" t="s">
        <v>385</v>
      </c>
      <c r="H225" s="20" t="b">
        <v>0</v>
      </c>
      <c r="I225" s="20" t="b">
        <v>0</v>
      </c>
      <c r="J225" s="20">
        <v>9</v>
      </c>
      <c r="K225" s="20" t="str">
        <f t="shared" si="9"/>
        <v>102200</v>
      </c>
      <c r="L225" s="20" t="s">
        <v>353</v>
      </c>
      <c r="M225" s="20">
        <v>10220008</v>
      </c>
      <c r="N225" s="20">
        <v>10220010</v>
      </c>
      <c r="O225" s="20" t="s">
        <v>447</v>
      </c>
      <c r="P225" s="20">
        <v>10202021</v>
      </c>
      <c r="Q225" s="20">
        <v>0</v>
      </c>
      <c r="R225" s="20">
        <v>3</v>
      </c>
      <c r="S225" s="20">
        <v>40</v>
      </c>
      <c r="T225" s="20">
        <v>10204233</v>
      </c>
      <c r="U225" s="20">
        <v>100</v>
      </c>
      <c r="V225" s="20" t="s">
        <v>370</v>
      </c>
      <c r="W225" s="20">
        <v>650</v>
      </c>
      <c r="X225" s="20">
        <v>650</v>
      </c>
      <c r="Y225" s="20" t="s">
        <v>419</v>
      </c>
      <c r="Z225" s="20" t="s">
        <v>420</v>
      </c>
      <c r="AA225" s="20" t="s">
        <v>357</v>
      </c>
      <c r="AB225" s="20">
        <v>0</v>
      </c>
      <c r="AC225" s="20">
        <v>1</v>
      </c>
      <c r="AD225" s="20" t="b">
        <v>0</v>
      </c>
      <c r="AE225" s="20" t="s">
        <v>358</v>
      </c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 t="s">
        <v>374</v>
      </c>
      <c r="BA225" s="20">
        <v>11900</v>
      </c>
      <c r="BB225" s="20" t="s">
        <v>434</v>
      </c>
      <c r="BC225" s="20" t="s">
        <v>357</v>
      </c>
      <c r="BD225" s="20">
        <v>10000</v>
      </c>
      <c r="BE225" s="20">
        <v>0</v>
      </c>
      <c r="BF225" s="20" t="s">
        <v>361</v>
      </c>
      <c r="BG225" s="20">
        <v>0</v>
      </c>
      <c r="BH225" s="20"/>
      <c r="BI225" s="20"/>
      <c r="BJ225" s="20"/>
      <c r="BK225" s="20"/>
      <c r="BL225" s="20"/>
      <c r="BM225" s="20"/>
      <c r="BN225" s="20">
        <v>20110009</v>
      </c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  <c r="CE225" s="20"/>
      <c r="CF225" s="20"/>
      <c r="CG225" s="20"/>
      <c r="CH225" s="20"/>
      <c r="CI225" s="20"/>
      <c r="CJ225" s="20"/>
      <c r="CK225" s="20"/>
      <c r="CL225" s="20"/>
      <c r="CM225" s="20"/>
      <c r="CN225" s="20"/>
      <c r="CO225" s="20"/>
      <c r="CP225" s="20"/>
      <c r="CQ225" s="20"/>
      <c r="CR225" s="20"/>
      <c r="CS225" s="20"/>
      <c r="CT225" s="20"/>
      <c r="CU225" s="20"/>
      <c r="CV225" s="20"/>
      <c r="CW225" s="20"/>
      <c r="CX225" s="20"/>
      <c r="DA225" s="20"/>
      <c r="DB225" s="20"/>
      <c r="DC225" s="20"/>
      <c r="DD225" s="20"/>
      <c r="DE225" s="20"/>
      <c r="DF225" s="20"/>
      <c r="DG225" s="20"/>
      <c r="DH225" s="20"/>
      <c r="DI225" s="20"/>
      <c r="DJ225" s="20"/>
      <c r="DK225" s="20"/>
      <c r="DL225" s="20"/>
      <c r="DM225" s="20"/>
      <c r="DN225" s="20"/>
      <c r="DO225" s="20"/>
      <c r="DP225" s="20"/>
      <c r="DQ225" s="20"/>
      <c r="DR225" s="20"/>
      <c r="DS225" s="20"/>
      <c r="DT225" s="20"/>
      <c r="DU225" s="20"/>
      <c r="DV225" s="20"/>
      <c r="DW225" s="20"/>
      <c r="DX225" s="20"/>
      <c r="DY225" s="20"/>
      <c r="DZ225" s="20"/>
      <c r="EA225" s="20"/>
      <c r="EB225" s="20"/>
      <c r="EC225" s="20"/>
      <c r="ED225" s="20"/>
      <c r="EE225" s="20"/>
      <c r="EF225" s="20"/>
      <c r="EG225" s="20"/>
      <c r="EH225" s="20"/>
      <c r="EI225" s="20"/>
      <c r="EJ225" s="20"/>
      <c r="EK225" s="20"/>
      <c r="EL225" s="20"/>
      <c r="EM225" s="20"/>
      <c r="EN225" s="20"/>
      <c r="EO225" s="20"/>
      <c r="EP225" s="20"/>
      <c r="EQ225" s="20"/>
      <c r="ER225" s="20"/>
      <c r="ES225" s="20"/>
      <c r="ET225" s="20"/>
      <c r="EU225" s="20"/>
      <c r="EV225" s="20"/>
      <c r="EW225" s="20"/>
      <c r="EZ225" s="20"/>
      <c r="FA225" s="20"/>
      <c r="FB225" s="20"/>
      <c r="FC225" s="20"/>
      <c r="FD225" s="20"/>
      <c r="FE225" s="20"/>
      <c r="FF225" s="20"/>
      <c r="FG225" s="20"/>
      <c r="FH225" s="20"/>
      <c r="FI225" s="20"/>
      <c r="FJ225" s="20"/>
      <c r="FK225" s="20"/>
      <c r="FL225" s="20"/>
      <c r="FM225" s="20"/>
      <c r="FN225" s="20"/>
      <c r="FO225" s="20"/>
      <c r="FP225" s="20"/>
      <c r="FQ225" s="20"/>
      <c r="FR225" s="20"/>
      <c r="FS225" s="20"/>
      <c r="FT225" s="20"/>
      <c r="FU225" s="20"/>
      <c r="FV225" s="20"/>
      <c r="FW225" s="20"/>
      <c r="FX225" s="20"/>
      <c r="FY225" s="20"/>
      <c r="FZ225" s="20"/>
      <c r="GA225" s="20"/>
      <c r="GB225" s="20"/>
      <c r="GC225" s="20"/>
      <c r="GD225" s="20"/>
      <c r="GE225" s="20"/>
      <c r="GF225" s="20"/>
      <c r="GG225" s="20"/>
      <c r="GH225" s="20"/>
      <c r="GI225" s="20"/>
      <c r="GJ225" s="20"/>
      <c r="GK225" s="20"/>
      <c r="GL225" s="20"/>
      <c r="GM225" s="20"/>
      <c r="GN225" s="20"/>
      <c r="GO225" s="20"/>
      <c r="GP225" s="20"/>
      <c r="GQ225" s="20"/>
      <c r="GR225" s="20"/>
      <c r="GS225" s="20"/>
      <c r="GT225" s="20"/>
      <c r="GU225" s="20"/>
      <c r="GV225" s="20"/>
      <c r="GY225" s="20">
        <v>200</v>
      </c>
      <c r="GZ225" s="20">
        <v>400</v>
      </c>
      <c r="HA225" s="20" t="s">
        <v>390</v>
      </c>
      <c r="HB225" s="20">
        <v>0</v>
      </c>
      <c r="HC225" s="20">
        <v>0</v>
      </c>
      <c r="HD225" s="20" t="s">
        <v>373</v>
      </c>
      <c r="HE225" s="20" t="b">
        <v>1</v>
      </c>
      <c r="HF225" s="20">
        <v>8000</v>
      </c>
      <c r="HG225" s="20" t="b">
        <v>0</v>
      </c>
      <c r="HH225" s="20">
        <v>0</v>
      </c>
      <c r="HI225" s="20">
        <v>0</v>
      </c>
      <c r="HJ225" s="20">
        <v>0</v>
      </c>
      <c r="HK225" s="20">
        <v>0</v>
      </c>
      <c r="HL225" s="20" t="b">
        <v>0</v>
      </c>
      <c r="HM225" s="20">
        <v>0</v>
      </c>
      <c r="HN225" s="20">
        <v>10001</v>
      </c>
      <c r="HO225" s="20" t="s">
        <v>374</v>
      </c>
      <c r="HP225" s="20" t="s">
        <v>363</v>
      </c>
      <c r="HQ225" s="20">
        <v>0</v>
      </c>
      <c r="HR225" s="20">
        <v>0</v>
      </c>
      <c r="HS225" s="20">
        <v>0</v>
      </c>
      <c r="HT225" s="20">
        <v>0</v>
      </c>
      <c r="HU225" s="20" t="b">
        <v>0</v>
      </c>
      <c r="HZ225"/>
    </row>
    <row r="226" ht="30" customHeight="1" spans="1:234">
      <c r="A226"/>
      <c r="B226" s="34">
        <f>10000000+INDEX(编号表!$B:$B,MATCH(D226,编号表!$A:$A,0))*10000+J226</f>
        <v>10220010</v>
      </c>
      <c r="C226" s="20" t="s">
        <v>445</v>
      </c>
      <c r="D226" s="20" t="s">
        <v>445</v>
      </c>
      <c r="E226" s="20" t="s">
        <v>350</v>
      </c>
      <c r="F226" s="39" t="s">
        <v>448</v>
      </c>
      <c r="G226" s="20" t="s">
        <v>385</v>
      </c>
      <c r="H226" s="20" t="b">
        <v>0</v>
      </c>
      <c r="I226" s="20" t="b">
        <v>0</v>
      </c>
      <c r="J226" s="20">
        <v>10</v>
      </c>
      <c r="K226" s="20" t="str">
        <f t="shared" si="9"/>
        <v>102200</v>
      </c>
      <c r="L226" s="20" t="s">
        <v>353</v>
      </c>
      <c r="M226" s="20">
        <v>10220009</v>
      </c>
      <c r="N226" s="20">
        <v>0</v>
      </c>
      <c r="O226" s="20" t="s">
        <v>447</v>
      </c>
      <c r="P226" s="20">
        <v>10202021</v>
      </c>
      <c r="Q226" s="20">
        <v>0</v>
      </c>
      <c r="R226" s="20">
        <v>3</v>
      </c>
      <c r="S226" s="20">
        <v>40</v>
      </c>
      <c r="T226" s="20">
        <v>0</v>
      </c>
      <c r="U226" s="20">
        <v>0</v>
      </c>
      <c r="V226" s="20" t="s">
        <v>370</v>
      </c>
      <c r="W226" s="20">
        <v>650</v>
      </c>
      <c r="X226" s="20">
        <v>650</v>
      </c>
      <c r="Y226" s="20" t="s">
        <v>419</v>
      </c>
      <c r="Z226" s="20" t="s">
        <v>420</v>
      </c>
      <c r="AA226" s="20" t="s">
        <v>357</v>
      </c>
      <c r="AB226" s="20">
        <v>0</v>
      </c>
      <c r="AC226" s="20">
        <v>1</v>
      </c>
      <c r="AD226" s="20" t="b">
        <v>0</v>
      </c>
      <c r="AE226" s="20" t="s">
        <v>358</v>
      </c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 t="s">
        <v>374</v>
      </c>
      <c r="BA226" s="20">
        <v>12000</v>
      </c>
      <c r="BB226" s="20" t="s">
        <v>434</v>
      </c>
      <c r="BC226" s="20" t="s">
        <v>357</v>
      </c>
      <c r="BD226" s="20">
        <v>10000</v>
      </c>
      <c r="BE226" s="20">
        <v>0</v>
      </c>
      <c r="BF226" s="20" t="s">
        <v>361</v>
      </c>
      <c r="BG226" s="20">
        <v>0</v>
      </c>
      <c r="BH226" s="20"/>
      <c r="BI226" s="20"/>
      <c r="BJ226" s="20"/>
      <c r="BK226" s="20"/>
      <c r="BL226" s="20"/>
      <c r="BM226" s="20"/>
      <c r="BN226" s="20">
        <v>20110010</v>
      </c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  <c r="CE226" s="20"/>
      <c r="CF226" s="20"/>
      <c r="CG226" s="20"/>
      <c r="CH226" s="20"/>
      <c r="CI226" s="20"/>
      <c r="CJ226" s="20"/>
      <c r="CK226" s="20"/>
      <c r="CL226" s="20"/>
      <c r="CM226" s="20"/>
      <c r="CN226" s="20"/>
      <c r="CO226" s="20"/>
      <c r="CP226" s="20"/>
      <c r="CQ226" s="20"/>
      <c r="CR226" s="20"/>
      <c r="CS226" s="20"/>
      <c r="CT226" s="20"/>
      <c r="CU226" s="20"/>
      <c r="CV226" s="20"/>
      <c r="CW226" s="20"/>
      <c r="CX226" s="20"/>
      <c r="DA226" s="20"/>
      <c r="DB226" s="20"/>
      <c r="DC226" s="20"/>
      <c r="DD226" s="20"/>
      <c r="DE226" s="20"/>
      <c r="DF226" s="20"/>
      <c r="DG226" s="20"/>
      <c r="DH226" s="20"/>
      <c r="DI226" s="20"/>
      <c r="DJ226" s="20"/>
      <c r="DK226" s="20"/>
      <c r="DL226" s="20"/>
      <c r="DM226" s="20"/>
      <c r="DN226" s="20"/>
      <c r="DO226" s="20"/>
      <c r="DP226" s="20"/>
      <c r="DQ226" s="20"/>
      <c r="DR226" s="20"/>
      <c r="DS226" s="20"/>
      <c r="DT226" s="20"/>
      <c r="DU226" s="20"/>
      <c r="DV226" s="20"/>
      <c r="DW226" s="20"/>
      <c r="DX226" s="20"/>
      <c r="DY226" s="20"/>
      <c r="DZ226" s="20"/>
      <c r="EA226" s="20"/>
      <c r="EB226" s="20"/>
      <c r="EC226" s="20"/>
      <c r="ED226" s="20"/>
      <c r="EE226" s="20"/>
      <c r="EF226" s="20"/>
      <c r="EG226" s="20"/>
      <c r="EH226" s="20"/>
      <c r="EI226" s="20"/>
      <c r="EJ226" s="20"/>
      <c r="EK226" s="20"/>
      <c r="EL226" s="20"/>
      <c r="EM226" s="20"/>
      <c r="EN226" s="20"/>
      <c r="EO226" s="20"/>
      <c r="EP226" s="20"/>
      <c r="EQ226" s="20"/>
      <c r="ER226" s="20"/>
      <c r="ES226" s="20"/>
      <c r="ET226" s="20"/>
      <c r="EU226" s="20"/>
      <c r="EV226" s="20"/>
      <c r="EW226" s="20"/>
      <c r="EZ226" s="20"/>
      <c r="FA226" s="20"/>
      <c r="FB226" s="20"/>
      <c r="FC226" s="20"/>
      <c r="FD226" s="20"/>
      <c r="FE226" s="20"/>
      <c r="FF226" s="20"/>
      <c r="FG226" s="20"/>
      <c r="FH226" s="20"/>
      <c r="FI226" s="20"/>
      <c r="FJ226" s="20"/>
      <c r="FK226" s="20"/>
      <c r="FL226" s="20"/>
      <c r="FM226" s="20"/>
      <c r="FN226" s="20"/>
      <c r="FO226" s="20"/>
      <c r="FP226" s="20"/>
      <c r="FQ226" s="20"/>
      <c r="FR226" s="20"/>
      <c r="FS226" s="20"/>
      <c r="FT226" s="20"/>
      <c r="FU226" s="20"/>
      <c r="FV226" s="20"/>
      <c r="FW226" s="20"/>
      <c r="FX226" s="20"/>
      <c r="FY226" s="20"/>
      <c r="FZ226" s="20"/>
      <c r="GA226" s="20"/>
      <c r="GB226" s="20"/>
      <c r="GC226" s="20"/>
      <c r="GD226" s="20"/>
      <c r="GE226" s="20"/>
      <c r="GF226" s="20"/>
      <c r="GG226" s="20"/>
      <c r="GH226" s="20"/>
      <c r="GI226" s="20"/>
      <c r="GJ226" s="20"/>
      <c r="GK226" s="20"/>
      <c r="GL226" s="20"/>
      <c r="GM226" s="20"/>
      <c r="GN226" s="20"/>
      <c r="GO226" s="20"/>
      <c r="GP226" s="20"/>
      <c r="GQ226" s="20"/>
      <c r="GR226" s="20"/>
      <c r="GS226" s="20"/>
      <c r="GT226" s="20"/>
      <c r="GU226" s="20"/>
      <c r="GV226" s="20"/>
      <c r="GY226" s="20">
        <v>200</v>
      </c>
      <c r="GZ226" s="20">
        <v>400</v>
      </c>
      <c r="HA226" s="20" t="s">
        <v>390</v>
      </c>
      <c r="HB226" s="20">
        <v>0</v>
      </c>
      <c r="HC226" s="20">
        <v>0</v>
      </c>
      <c r="HD226" s="20" t="s">
        <v>373</v>
      </c>
      <c r="HE226" s="20" t="b">
        <v>1</v>
      </c>
      <c r="HF226" s="20">
        <v>8000</v>
      </c>
      <c r="HG226" s="20" t="b">
        <v>0</v>
      </c>
      <c r="HH226" s="20">
        <v>0</v>
      </c>
      <c r="HI226" s="20">
        <v>0</v>
      </c>
      <c r="HJ226" s="20">
        <v>0</v>
      </c>
      <c r="HK226" s="20">
        <v>0</v>
      </c>
      <c r="HL226" s="20" t="b">
        <v>0</v>
      </c>
      <c r="HM226" s="20">
        <v>0</v>
      </c>
      <c r="HN226" s="20">
        <v>10001</v>
      </c>
      <c r="HO226" s="20" t="s">
        <v>374</v>
      </c>
      <c r="HP226" s="20" t="s">
        <v>363</v>
      </c>
      <c r="HQ226" s="20">
        <v>0</v>
      </c>
      <c r="HR226" s="20">
        <v>0</v>
      </c>
      <c r="HS226" s="20">
        <v>0</v>
      </c>
      <c r="HT226" s="20">
        <v>0</v>
      </c>
      <c r="HU226" s="20" t="b">
        <v>0</v>
      </c>
      <c r="HZ226"/>
    </row>
    <row r="227" ht="30" customHeight="1" spans="1:234">
      <c r="A227"/>
      <c r="B227" s="34">
        <f>10000000+INDEX(编号表!$B:$B,MATCH(D227,编号表!$A:$A,0))*10000+J227</f>
        <v>10230001</v>
      </c>
      <c r="C227" s="20" t="s">
        <v>449</v>
      </c>
      <c r="D227" s="20" t="s">
        <v>449</v>
      </c>
      <c r="E227" s="20" t="s">
        <v>350</v>
      </c>
      <c r="F227" s="39" t="s">
        <v>411</v>
      </c>
      <c r="G227" s="20" t="s">
        <v>412</v>
      </c>
      <c r="H227" s="20" t="b">
        <v>0</v>
      </c>
      <c r="I227" s="20" t="b">
        <v>0</v>
      </c>
      <c r="J227" s="20">
        <v>1</v>
      </c>
      <c r="K227" s="20" t="str">
        <f t="shared" si="9"/>
        <v>102300</v>
      </c>
      <c r="L227" s="20" t="s">
        <v>353</v>
      </c>
      <c r="M227" s="20">
        <v>0</v>
      </c>
      <c r="N227" s="20">
        <v>10230002</v>
      </c>
      <c r="O227" s="20" t="s">
        <v>450</v>
      </c>
      <c r="P227" s="20">
        <v>10202022</v>
      </c>
      <c r="Q227" s="20">
        <v>0</v>
      </c>
      <c r="R227" s="20">
        <v>0</v>
      </c>
      <c r="S227" s="20">
        <v>1</v>
      </c>
      <c r="T227" s="20">
        <v>10201235</v>
      </c>
      <c r="U227" s="20">
        <v>100</v>
      </c>
      <c r="V227" s="20" t="s">
        <v>370</v>
      </c>
      <c r="W227" s="20">
        <v>650</v>
      </c>
      <c r="X227" s="20">
        <v>650</v>
      </c>
      <c r="Y227" s="20" t="s">
        <v>419</v>
      </c>
      <c r="Z227" s="20" t="s">
        <v>420</v>
      </c>
      <c r="AA227" s="20" t="s">
        <v>357</v>
      </c>
      <c r="AB227" s="20">
        <v>0</v>
      </c>
      <c r="AC227" s="20">
        <v>1</v>
      </c>
      <c r="AD227" s="20" t="b">
        <v>0</v>
      </c>
      <c r="AE227" s="20" t="s">
        <v>358</v>
      </c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 t="s">
        <v>374</v>
      </c>
      <c r="BA227" s="20">
        <v>10000</v>
      </c>
      <c r="BB227" s="20" t="s">
        <v>434</v>
      </c>
      <c r="BC227" s="20" t="s">
        <v>357</v>
      </c>
      <c r="BD227" s="20">
        <v>10000</v>
      </c>
      <c r="BE227" s="20">
        <v>0</v>
      </c>
      <c r="BF227" s="20" t="s">
        <v>361</v>
      </c>
      <c r="BG227" s="20">
        <v>0</v>
      </c>
      <c r="BH227" s="20"/>
      <c r="BI227" s="20"/>
      <c r="BJ227" s="20"/>
      <c r="BK227" s="20"/>
      <c r="BL227" s="20"/>
      <c r="BM227" s="20"/>
      <c r="BN227" s="20">
        <v>20120001</v>
      </c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  <c r="CE227" s="20"/>
      <c r="CF227" s="20"/>
      <c r="CG227" s="20"/>
      <c r="CH227" s="20"/>
      <c r="CI227" s="20"/>
      <c r="CJ227" s="20"/>
      <c r="CK227" s="20"/>
      <c r="CL227" s="20"/>
      <c r="CM227" s="20"/>
      <c r="CN227" s="20"/>
      <c r="CO227" s="20"/>
      <c r="CP227" s="20"/>
      <c r="CQ227" s="20"/>
      <c r="CR227" s="20"/>
      <c r="CS227" s="20"/>
      <c r="CT227" s="20"/>
      <c r="CU227" s="20"/>
      <c r="CV227" s="20"/>
      <c r="CW227" s="20"/>
      <c r="CX227" s="20"/>
      <c r="DA227" s="20"/>
      <c r="DB227" s="20"/>
      <c r="DC227" s="20"/>
      <c r="DD227" s="20"/>
      <c r="DE227" s="20"/>
      <c r="DF227" s="20"/>
      <c r="DG227" s="20"/>
      <c r="DH227" s="20"/>
      <c r="DI227" s="20"/>
      <c r="DJ227" s="20"/>
      <c r="DK227" s="20"/>
      <c r="DL227" s="20"/>
      <c r="DM227" s="20"/>
      <c r="DN227" s="20"/>
      <c r="DO227" s="20"/>
      <c r="DP227" s="20"/>
      <c r="DQ227" s="20"/>
      <c r="DR227" s="20"/>
      <c r="DS227" s="20"/>
      <c r="DT227" s="20"/>
      <c r="DU227" s="20"/>
      <c r="DV227" s="20"/>
      <c r="DW227" s="20"/>
      <c r="DX227" s="20"/>
      <c r="DY227" s="20"/>
      <c r="DZ227" s="20"/>
      <c r="EA227" s="20"/>
      <c r="EB227" s="20"/>
      <c r="EC227" s="20"/>
      <c r="ED227" s="20"/>
      <c r="EE227" s="20"/>
      <c r="EF227" s="20"/>
      <c r="EG227" s="20"/>
      <c r="EH227" s="20"/>
      <c r="EI227" s="20"/>
      <c r="EJ227" s="20"/>
      <c r="EK227" s="20"/>
      <c r="EL227" s="20"/>
      <c r="EM227" s="20"/>
      <c r="EN227" s="20"/>
      <c r="EO227" s="20"/>
      <c r="EP227" s="20"/>
      <c r="EQ227" s="20"/>
      <c r="ER227" s="20"/>
      <c r="ES227" s="20"/>
      <c r="ET227" s="20"/>
      <c r="EU227" s="20"/>
      <c r="EV227" s="20"/>
      <c r="EW227" s="20"/>
      <c r="EZ227" s="20"/>
      <c r="FA227" s="20"/>
      <c r="FB227" s="20"/>
      <c r="FC227" s="20"/>
      <c r="FD227" s="20"/>
      <c r="FE227" s="20"/>
      <c r="FF227" s="20"/>
      <c r="FG227" s="20"/>
      <c r="FH227" s="20"/>
      <c r="FI227" s="20"/>
      <c r="FJ227" s="20"/>
      <c r="FK227" s="20"/>
      <c r="FL227" s="20"/>
      <c r="FM227" s="20"/>
      <c r="FN227" s="20"/>
      <c r="FO227" s="20"/>
      <c r="FP227" s="20"/>
      <c r="FQ227" s="20"/>
      <c r="FR227" s="20"/>
      <c r="FS227" s="20"/>
      <c r="FT227" s="20"/>
      <c r="FU227" s="20"/>
      <c r="FV227" s="20"/>
      <c r="FW227" s="20"/>
      <c r="FX227" s="20"/>
      <c r="FY227" s="20"/>
      <c r="FZ227" s="20"/>
      <c r="GA227" s="20"/>
      <c r="GB227" s="20"/>
      <c r="GC227" s="20"/>
      <c r="GD227" s="20"/>
      <c r="GE227" s="20"/>
      <c r="GF227" s="20"/>
      <c r="GG227" s="20"/>
      <c r="GH227" s="20"/>
      <c r="GI227" s="20"/>
      <c r="GJ227" s="20"/>
      <c r="GK227" s="20"/>
      <c r="GL227" s="20"/>
      <c r="GM227" s="20"/>
      <c r="GN227" s="20"/>
      <c r="GO227" s="20"/>
      <c r="GP227" s="20"/>
      <c r="GQ227" s="20"/>
      <c r="GR227" s="20"/>
      <c r="GS227" s="20"/>
      <c r="GT227" s="20"/>
      <c r="GU227" s="20"/>
      <c r="GV227" s="20"/>
      <c r="GY227" s="20">
        <v>200</v>
      </c>
      <c r="GZ227" s="20">
        <v>400</v>
      </c>
      <c r="HA227" s="20" t="s">
        <v>390</v>
      </c>
      <c r="HB227" s="20">
        <v>0</v>
      </c>
      <c r="HC227" s="20" t="s">
        <v>373</v>
      </c>
      <c r="HD227" s="20" t="s">
        <v>373</v>
      </c>
      <c r="HE227" s="20" t="b">
        <v>1</v>
      </c>
      <c r="HF227" s="20">
        <v>8000</v>
      </c>
      <c r="HG227" s="20" t="b">
        <v>0</v>
      </c>
      <c r="HH227" s="20">
        <v>0</v>
      </c>
      <c r="HI227" s="20">
        <v>0</v>
      </c>
      <c r="HJ227" s="20">
        <v>0</v>
      </c>
      <c r="HK227" s="20">
        <v>0</v>
      </c>
      <c r="HL227" s="20" t="b">
        <v>0</v>
      </c>
      <c r="HM227" s="20">
        <v>0</v>
      </c>
      <c r="HN227" s="20">
        <v>10001</v>
      </c>
      <c r="HO227" s="20" t="s">
        <v>374</v>
      </c>
      <c r="HP227" s="20" t="s">
        <v>363</v>
      </c>
      <c r="HQ227" s="20">
        <v>0</v>
      </c>
      <c r="HR227" s="20">
        <v>0</v>
      </c>
      <c r="HS227" s="20">
        <v>0</v>
      </c>
      <c r="HT227" s="20">
        <v>0</v>
      </c>
      <c r="HU227" s="20" t="b">
        <v>0</v>
      </c>
      <c r="HZ227"/>
    </row>
    <row r="228" ht="30" customHeight="1" spans="1:234">
      <c r="A228"/>
      <c r="B228" s="34">
        <f>10000000+INDEX(编号表!$B:$B,MATCH(D228,编号表!$A:$A,0))*10000+J228</f>
        <v>10230002</v>
      </c>
      <c r="C228" s="20" t="s">
        <v>449</v>
      </c>
      <c r="D228" s="20" t="s">
        <v>449</v>
      </c>
      <c r="E228" s="20" t="s">
        <v>350</v>
      </c>
      <c r="F228" s="39" t="s">
        <v>411</v>
      </c>
      <c r="G228" s="20" t="s">
        <v>412</v>
      </c>
      <c r="H228" s="20" t="b">
        <v>0</v>
      </c>
      <c r="I228" s="20" t="b">
        <v>0</v>
      </c>
      <c r="J228" s="20">
        <v>2</v>
      </c>
      <c r="K228" s="20" t="str">
        <f t="shared" si="9"/>
        <v>102300</v>
      </c>
      <c r="L228" s="20" t="s">
        <v>353</v>
      </c>
      <c r="M228" s="20">
        <v>10230001</v>
      </c>
      <c r="N228" s="20">
        <v>10230003</v>
      </c>
      <c r="O228" s="20" t="s">
        <v>450</v>
      </c>
      <c r="P228" s="20">
        <v>10202022</v>
      </c>
      <c r="Q228" s="20">
        <v>0</v>
      </c>
      <c r="R228" s="20">
        <v>1</v>
      </c>
      <c r="S228" s="20">
        <v>7</v>
      </c>
      <c r="T228" s="20">
        <v>10201236</v>
      </c>
      <c r="U228" s="20">
        <v>100</v>
      </c>
      <c r="V228" s="20" t="s">
        <v>370</v>
      </c>
      <c r="W228" s="20">
        <v>650</v>
      </c>
      <c r="X228" s="20">
        <v>650</v>
      </c>
      <c r="Y228" s="20" t="s">
        <v>419</v>
      </c>
      <c r="Z228" s="20" t="s">
        <v>420</v>
      </c>
      <c r="AA228" s="20" t="s">
        <v>357</v>
      </c>
      <c r="AB228" s="20">
        <v>0</v>
      </c>
      <c r="AC228" s="20">
        <v>1</v>
      </c>
      <c r="AD228" s="20" t="b">
        <v>0</v>
      </c>
      <c r="AE228" s="20" t="s">
        <v>358</v>
      </c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 t="s">
        <v>374</v>
      </c>
      <c r="BA228" s="20">
        <v>10400</v>
      </c>
      <c r="BB228" s="20" t="s">
        <v>434</v>
      </c>
      <c r="BC228" s="20" t="s">
        <v>357</v>
      </c>
      <c r="BD228" s="20">
        <v>10000</v>
      </c>
      <c r="BE228" s="20">
        <v>0</v>
      </c>
      <c r="BF228" s="20" t="s">
        <v>361</v>
      </c>
      <c r="BG228" s="20">
        <v>0</v>
      </c>
      <c r="BH228" s="20"/>
      <c r="BI228" s="20"/>
      <c r="BJ228" s="20"/>
      <c r="BK228" s="20"/>
      <c r="BL228" s="20"/>
      <c r="BM228" s="20"/>
      <c r="BN228" s="20">
        <v>20120002</v>
      </c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  <c r="CE228" s="20"/>
      <c r="CF228" s="20"/>
      <c r="CG228" s="20"/>
      <c r="CH228" s="20"/>
      <c r="CI228" s="20"/>
      <c r="CJ228" s="20"/>
      <c r="CK228" s="20"/>
      <c r="CL228" s="20"/>
      <c r="CM228" s="20"/>
      <c r="CN228" s="20"/>
      <c r="CO228" s="20"/>
      <c r="CP228" s="20"/>
      <c r="CQ228" s="20"/>
      <c r="CR228" s="20"/>
      <c r="CS228" s="20"/>
      <c r="CT228" s="20"/>
      <c r="CU228" s="20"/>
      <c r="CV228" s="20"/>
      <c r="CW228" s="20"/>
      <c r="CX228" s="20"/>
      <c r="DA228" s="20"/>
      <c r="DB228" s="20"/>
      <c r="DC228" s="20"/>
      <c r="DD228" s="20"/>
      <c r="DE228" s="20"/>
      <c r="DF228" s="20"/>
      <c r="DG228" s="20"/>
      <c r="DH228" s="20"/>
      <c r="DI228" s="20"/>
      <c r="DJ228" s="20"/>
      <c r="DK228" s="20"/>
      <c r="DL228" s="20"/>
      <c r="DM228" s="20"/>
      <c r="DN228" s="20"/>
      <c r="DO228" s="20"/>
      <c r="DP228" s="20"/>
      <c r="DQ228" s="20"/>
      <c r="DR228" s="20"/>
      <c r="DS228" s="20"/>
      <c r="DT228" s="20"/>
      <c r="DU228" s="20"/>
      <c r="DV228" s="20"/>
      <c r="DW228" s="20"/>
      <c r="DX228" s="20"/>
      <c r="DY228" s="20"/>
      <c r="DZ228" s="20"/>
      <c r="EA228" s="20"/>
      <c r="EB228" s="20"/>
      <c r="EC228" s="20"/>
      <c r="ED228" s="20"/>
      <c r="EE228" s="20"/>
      <c r="EF228" s="20"/>
      <c r="EG228" s="20"/>
      <c r="EH228" s="20"/>
      <c r="EI228" s="20"/>
      <c r="EJ228" s="20"/>
      <c r="EK228" s="20"/>
      <c r="EL228" s="20"/>
      <c r="EM228" s="20"/>
      <c r="EN228" s="20"/>
      <c r="EO228" s="20"/>
      <c r="EP228" s="20"/>
      <c r="EQ228" s="20"/>
      <c r="ER228" s="20"/>
      <c r="ES228" s="20"/>
      <c r="ET228" s="20"/>
      <c r="EU228" s="20"/>
      <c r="EV228" s="20"/>
      <c r="EW228" s="20"/>
      <c r="EZ228" s="20"/>
      <c r="FA228" s="20"/>
      <c r="FB228" s="20"/>
      <c r="FC228" s="20"/>
      <c r="FD228" s="20"/>
      <c r="FE228" s="20"/>
      <c r="FF228" s="20"/>
      <c r="FG228" s="20"/>
      <c r="FH228" s="20"/>
      <c r="FI228" s="20"/>
      <c r="FJ228" s="20"/>
      <c r="FK228" s="20"/>
      <c r="FL228" s="20"/>
      <c r="FM228" s="20"/>
      <c r="FN228" s="20"/>
      <c r="FO228" s="20"/>
      <c r="FP228" s="20"/>
      <c r="FQ228" s="20"/>
      <c r="FR228" s="20"/>
      <c r="FS228" s="20"/>
      <c r="FT228" s="20"/>
      <c r="FU228" s="20"/>
      <c r="FV228" s="20"/>
      <c r="FW228" s="20"/>
      <c r="FX228" s="20"/>
      <c r="FY228" s="20"/>
      <c r="FZ228" s="20"/>
      <c r="GA228" s="20"/>
      <c r="GB228" s="20"/>
      <c r="GC228" s="20"/>
      <c r="GD228" s="20"/>
      <c r="GE228" s="20"/>
      <c r="GF228" s="20"/>
      <c r="GG228" s="20"/>
      <c r="GH228" s="20"/>
      <c r="GI228" s="20"/>
      <c r="GJ228" s="20"/>
      <c r="GK228" s="20"/>
      <c r="GL228" s="20"/>
      <c r="GM228" s="20"/>
      <c r="GN228" s="20"/>
      <c r="GO228" s="20"/>
      <c r="GP228" s="20"/>
      <c r="GQ228" s="20"/>
      <c r="GR228" s="20"/>
      <c r="GS228" s="20"/>
      <c r="GT228" s="20"/>
      <c r="GU228" s="20"/>
      <c r="GV228" s="20"/>
      <c r="GY228" s="20">
        <v>200</v>
      </c>
      <c r="GZ228" s="20">
        <v>400</v>
      </c>
      <c r="HA228" s="20" t="s">
        <v>390</v>
      </c>
      <c r="HB228" s="20">
        <v>0</v>
      </c>
      <c r="HC228" s="20" t="s">
        <v>373</v>
      </c>
      <c r="HD228" s="20" t="s">
        <v>373</v>
      </c>
      <c r="HE228" s="20" t="b">
        <v>1</v>
      </c>
      <c r="HF228" s="20">
        <v>8000</v>
      </c>
      <c r="HG228" s="20" t="b">
        <v>0</v>
      </c>
      <c r="HH228" s="20">
        <v>0</v>
      </c>
      <c r="HI228" s="20">
        <v>0</v>
      </c>
      <c r="HJ228" s="20">
        <v>0</v>
      </c>
      <c r="HK228" s="20">
        <v>0</v>
      </c>
      <c r="HL228" s="20" t="b">
        <v>0</v>
      </c>
      <c r="HM228" s="20">
        <v>0</v>
      </c>
      <c r="HN228" s="20">
        <v>10001</v>
      </c>
      <c r="HO228" s="20" t="s">
        <v>374</v>
      </c>
      <c r="HP228" s="20" t="s">
        <v>363</v>
      </c>
      <c r="HQ228" s="20">
        <v>0</v>
      </c>
      <c r="HR228" s="20">
        <v>0</v>
      </c>
      <c r="HS228" s="20">
        <v>0</v>
      </c>
      <c r="HT228" s="20">
        <v>0</v>
      </c>
      <c r="HU228" s="20" t="b">
        <v>0</v>
      </c>
      <c r="HZ228"/>
    </row>
    <row r="229" ht="30" customHeight="1" spans="1:234">
      <c r="A229"/>
      <c r="B229" s="34">
        <f>10000000+INDEX(编号表!$B:$B,MATCH(D229,编号表!$A:$A,0))*10000+J229</f>
        <v>10230003</v>
      </c>
      <c r="C229" s="20" t="s">
        <v>449</v>
      </c>
      <c r="D229" s="20" t="s">
        <v>449</v>
      </c>
      <c r="E229" s="20" t="s">
        <v>350</v>
      </c>
      <c r="F229" s="39" t="s">
        <v>411</v>
      </c>
      <c r="G229" s="20" t="s">
        <v>412</v>
      </c>
      <c r="H229" s="20" t="b">
        <v>0</v>
      </c>
      <c r="I229" s="20" t="b">
        <v>0</v>
      </c>
      <c r="J229" s="20">
        <v>3</v>
      </c>
      <c r="K229" s="20" t="str">
        <f t="shared" si="9"/>
        <v>102300</v>
      </c>
      <c r="L229" s="20" t="s">
        <v>353</v>
      </c>
      <c r="M229" s="20">
        <v>10230002</v>
      </c>
      <c r="N229" s="20">
        <v>10230004</v>
      </c>
      <c r="O229" s="20" t="s">
        <v>450</v>
      </c>
      <c r="P229" s="20">
        <v>10202022</v>
      </c>
      <c r="Q229" s="20">
        <v>0</v>
      </c>
      <c r="R229" s="20">
        <v>2</v>
      </c>
      <c r="S229" s="20">
        <v>11</v>
      </c>
      <c r="T229" s="20">
        <v>10202237</v>
      </c>
      <c r="U229" s="20">
        <v>100</v>
      </c>
      <c r="V229" s="20" t="s">
        <v>370</v>
      </c>
      <c r="W229" s="20">
        <v>650</v>
      </c>
      <c r="X229" s="20">
        <v>650</v>
      </c>
      <c r="Y229" s="20" t="s">
        <v>419</v>
      </c>
      <c r="Z229" s="20" t="s">
        <v>420</v>
      </c>
      <c r="AA229" s="20" t="s">
        <v>357</v>
      </c>
      <c r="AB229" s="20">
        <v>0</v>
      </c>
      <c r="AC229" s="20">
        <v>1</v>
      </c>
      <c r="AD229" s="20" t="b">
        <v>0</v>
      </c>
      <c r="AE229" s="20" t="s">
        <v>358</v>
      </c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 t="s">
        <v>374</v>
      </c>
      <c r="BA229" s="20">
        <v>10800</v>
      </c>
      <c r="BB229" s="20" t="s">
        <v>434</v>
      </c>
      <c r="BC229" s="20" t="s">
        <v>357</v>
      </c>
      <c r="BD229" s="20">
        <v>10000</v>
      </c>
      <c r="BE229" s="20">
        <v>0</v>
      </c>
      <c r="BF229" s="20" t="s">
        <v>361</v>
      </c>
      <c r="BG229" s="20">
        <v>0</v>
      </c>
      <c r="BH229" s="20"/>
      <c r="BI229" s="20"/>
      <c r="BJ229" s="20"/>
      <c r="BK229" s="20"/>
      <c r="BL229" s="20"/>
      <c r="BM229" s="20"/>
      <c r="BN229" s="20">
        <v>20120003</v>
      </c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  <c r="CF229" s="20"/>
      <c r="CG229" s="20"/>
      <c r="CH229" s="20"/>
      <c r="CI229" s="20"/>
      <c r="CJ229" s="20"/>
      <c r="CK229" s="20"/>
      <c r="CL229" s="20"/>
      <c r="CM229" s="20"/>
      <c r="CN229" s="20"/>
      <c r="CO229" s="20"/>
      <c r="CP229" s="20"/>
      <c r="CQ229" s="20"/>
      <c r="CR229" s="20"/>
      <c r="CS229" s="20"/>
      <c r="CT229" s="20"/>
      <c r="CU229" s="20"/>
      <c r="CV229" s="20"/>
      <c r="CW229" s="20"/>
      <c r="CX229" s="20"/>
      <c r="DA229" s="20"/>
      <c r="DB229" s="20"/>
      <c r="DC229" s="20"/>
      <c r="DD229" s="20"/>
      <c r="DE229" s="20"/>
      <c r="DF229" s="20"/>
      <c r="DG229" s="20"/>
      <c r="DH229" s="20"/>
      <c r="DI229" s="20"/>
      <c r="DJ229" s="20"/>
      <c r="DK229" s="20"/>
      <c r="DL229" s="20"/>
      <c r="DM229" s="20"/>
      <c r="DN229" s="20"/>
      <c r="DO229" s="20"/>
      <c r="DP229" s="20"/>
      <c r="DQ229" s="20"/>
      <c r="DR229" s="20"/>
      <c r="DS229" s="20"/>
      <c r="DT229" s="20"/>
      <c r="DU229" s="20"/>
      <c r="DV229" s="20"/>
      <c r="DW229" s="20"/>
      <c r="DX229" s="20"/>
      <c r="DY229" s="20"/>
      <c r="DZ229" s="20"/>
      <c r="EA229" s="20"/>
      <c r="EB229" s="20"/>
      <c r="EC229" s="20"/>
      <c r="ED229" s="20"/>
      <c r="EE229" s="20"/>
      <c r="EF229" s="20"/>
      <c r="EG229" s="20"/>
      <c r="EH229" s="20"/>
      <c r="EI229" s="20"/>
      <c r="EJ229" s="20"/>
      <c r="EK229" s="20"/>
      <c r="EL229" s="20"/>
      <c r="EM229" s="20"/>
      <c r="EN229" s="20"/>
      <c r="EO229" s="20"/>
      <c r="EP229" s="20"/>
      <c r="EQ229" s="20"/>
      <c r="ER229" s="20"/>
      <c r="ES229" s="20"/>
      <c r="ET229" s="20"/>
      <c r="EU229" s="20"/>
      <c r="EV229" s="20"/>
      <c r="EW229" s="20"/>
      <c r="EZ229" s="20"/>
      <c r="FA229" s="20"/>
      <c r="FB229" s="20"/>
      <c r="FC229" s="20"/>
      <c r="FD229" s="20"/>
      <c r="FE229" s="20"/>
      <c r="FF229" s="20"/>
      <c r="FG229" s="20"/>
      <c r="FH229" s="20"/>
      <c r="FI229" s="20"/>
      <c r="FJ229" s="20"/>
      <c r="FK229" s="20"/>
      <c r="FL229" s="20"/>
      <c r="FM229" s="20"/>
      <c r="FN229" s="20"/>
      <c r="FO229" s="20"/>
      <c r="FP229" s="20"/>
      <c r="FQ229" s="20"/>
      <c r="FR229" s="20"/>
      <c r="FS229" s="20"/>
      <c r="FT229" s="20"/>
      <c r="FU229" s="20"/>
      <c r="FV229" s="20"/>
      <c r="FW229" s="20"/>
      <c r="FX229" s="20"/>
      <c r="FY229" s="20"/>
      <c r="FZ229" s="20"/>
      <c r="GA229" s="20"/>
      <c r="GB229" s="20"/>
      <c r="GC229" s="20"/>
      <c r="GD229" s="20"/>
      <c r="GE229" s="20"/>
      <c r="GF229" s="20"/>
      <c r="GG229" s="20"/>
      <c r="GH229" s="20"/>
      <c r="GI229" s="20"/>
      <c r="GJ229" s="20"/>
      <c r="GK229" s="20"/>
      <c r="GL229" s="20"/>
      <c r="GM229" s="20"/>
      <c r="GN229" s="20"/>
      <c r="GO229" s="20"/>
      <c r="GP229" s="20"/>
      <c r="GQ229" s="20"/>
      <c r="GR229" s="20"/>
      <c r="GS229" s="20"/>
      <c r="GT229" s="20"/>
      <c r="GU229" s="20"/>
      <c r="GV229" s="20"/>
      <c r="GY229" s="20">
        <v>200</v>
      </c>
      <c r="GZ229" s="20">
        <v>400</v>
      </c>
      <c r="HA229" s="20" t="s">
        <v>390</v>
      </c>
      <c r="HB229" s="20">
        <v>0</v>
      </c>
      <c r="HC229" s="20" t="s">
        <v>373</v>
      </c>
      <c r="HD229" s="20" t="s">
        <v>373</v>
      </c>
      <c r="HE229" s="20" t="b">
        <v>1</v>
      </c>
      <c r="HF229" s="20">
        <v>8000</v>
      </c>
      <c r="HG229" s="20" t="b">
        <v>0</v>
      </c>
      <c r="HH229" s="20">
        <v>0</v>
      </c>
      <c r="HI229" s="20">
        <v>0</v>
      </c>
      <c r="HJ229" s="20">
        <v>0</v>
      </c>
      <c r="HK229" s="20">
        <v>0</v>
      </c>
      <c r="HL229" s="20" t="b">
        <v>0</v>
      </c>
      <c r="HM229" s="20">
        <v>0</v>
      </c>
      <c r="HN229" s="20">
        <v>10001</v>
      </c>
      <c r="HO229" s="20" t="s">
        <v>374</v>
      </c>
      <c r="HP229" s="20" t="s">
        <v>363</v>
      </c>
      <c r="HQ229" s="20">
        <v>0</v>
      </c>
      <c r="HR229" s="20">
        <v>0</v>
      </c>
      <c r="HS229" s="20">
        <v>0</v>
      </c>
      <c r="HT229" s="20">
        <v>0</v>
      </c>
      <c r="HU229" s="20" t="b">
        <v>0</v>
      </c>
      <c r="HZ229"/>
    </row>
    <row r="230" ht="30" customHeight="1" spans="1:234">
      <c r="A230"/>
      <c r="B230" s="34">
        <f>10000000+INDEX(编号表!$B:$B,MATCH(D230,编号表!$A:$A,0))*10000+J230</f>
        <v>10230004</v>
      </c>
      <c r="C230" s="20" t="s">
        <v>449</v>
      </c>
      <c r="D230" s="20" t="s">
        <v>449</v>
      </c>
      <c r="E230" s="20" t="s">
        <v>350</v>
      </c>
      <c r="F230" s="39" t="s">
        <v>411</v>
      </c>
      <c r="G230" s="20" t="s">
        <v>412</v>
      </c>
      <c r="H230" s="20" t="b">
        <v>0</v>
      </c>
      <c r="I230" s="20" t="b">
        <v>0</v>
      </c>
      <c r="J230" s="20">
        <v>4</v>
      </c>
      <c r="K230" s="20" t="str">
        <f t="shared" si="9"/>
        <v>102300</v>
      </c>
      <c r="L230" s="20" t="s">
        <v>353</v>
      </c>
      <c r="M230" s="20">
        <v>10230003</v>
      </c>
      <c r="N230" s="20">
        <v>10230005</v>
      </c>
      <c r="O230" s="20" t="s">
        <v>450</v>
      </c>
      <c r="P230" s="20">
        <v>10202022</v>
      </c>
      <c r="Q230" s="20">
        <v>0</v>
      </c>
      <c r="R230" s="20">
        <v>3</v>
      </c>
      <c r="S230" s="20">
        <v>16</v>
      </c>
      <c r="T230" s="20">
        <v>10202238</v>
      </c>
      <c r="U230" s="20">
        <v>100</v>
      </c>
      <c r="V230" s="20" t="s">
        <v>370</v>
      </c>
      <c r="W230" s="20">
        <v>650</v>
      </c>
      <c r="X230" s="20">
        <v>650</v>
      </c>
      <c r="Y230" s="20" t="s">
        <v>419</v>
      </c>
      <c r="Z230" s="20" t="s">
        <v>420</v>
      </c>
      <c r="AA230" s="20" t="s">
        <v>357</v>
      </c>
      <c r="AB230" s="20">
        <v>0</v>
      </c>
      <c r="AC230" s="20">
        <v>1</v>
      </c>
      <c r="AD230" s="20" t="b">
        <v>0</v>
      </c>
      <c r="AE230" s="20" t="s">
        <v>358</v>
      </c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 t="s">
        <v>374</v>
      </c>
      <c r="BA230" s="20">
        <v>11200</v>
      </c>
      <c r="BB230" s="20" t="s">
        <v>434</v>
      </c>
      <c r="BC230" s="20" t="s">
        <v>357</v>
      </c>
      <c r="BD230" s="20">
        <v>10000</v>
      </c>
      <c r="BE230" s="20">
        <v>0</v>
      </c>
      <c r="BF230" s="20" t="s">
        <v>361</v>
      </c>
      <c r="BG230" s="20">
        <v>0</v>
      </c>
      <c r="BH230" s="20"/>
      <c r="BI230" s="20"/>
      <c r="BJ230" s="20"/>
      <c r="BK230" s="20"/>
      <c r="BL230" s="20"/>
      <c r="BM230" s="20"/>
      <c r="BN230" s="20">
        <v>20120004</v>
      </c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  <c r="CF230" s="20"/>
      <c r="CG230" s="20"/>
      <c r="CH230" s="20"/>
      <c r="CI230" s="20"/>
      <c r="CJ230" s="20"/>
      <c r="CK230" s="20"/>
      <c r="CL230" s="20"/>
      <c r="CM230" s="20"/>
      <c r="CN230" s="20"/>
      <c r="CO230" s="20"/>
      <c r="CP230" s="20"/>
      <c r="CQ230" s="20"/>
      <c r="CR230" s="20"/>
      <c r="CS230" s="20"/>
      <c r="CT230" s="20"/>
      <c r="CU230" s="20"/>
      <c r="CV230" s="20"/>
      <c r="CW230" s="20"/>
      <c r="CX230" s="20"/>
      <c r="DA230" s="20"/>
      <c r="DB230" s="20"/>
      <c r="DC230" s="20"/>
      <c r="DD230" s="20"/>
      <c r="DE230" s="20"/>
      <c r="DF230" s="20"/>
      <c r="DG230" s="20"/>
      <c r="DH230" s="20"/>
      <c r="DI230" s="20"/>
      <c r="DJ230" s="20"/>
      <c r="DK230" s="20"/>
      <c r="DL230" s="20"/>
      <c r="DM230" s="20"/>
      <c r="DN230" s="20"/>
      <c r="DO230" s="20"/>
      <c r="DP230" s="20"/>
      <c r="DQ230" s="20"/>
      <c r="DR230" s="20"/>
      <c r="DS230" s="20"/>
      <c r="DT230" s="20"/>
      <c r="DU230" s="20"/>
      <c r="DV230" s="20"/>
      <c r="DW230" s="20"/>
      <c r="DX230" s="20"/>
      <c r="DY230" s="20"/>
      <c r="DZ230" s="20"/>
      <c r="EA230" s="20"/>
      <c r="EB230" s="20"/>
      <c r="EC230" s="20"/>
      <c r="ED230" s="20"/>
      <c r="EE230" s="20"/>
      <c r="EF230" s="20"/>
      <c r="EG230" s="20"/>
      <c r="EH230" s="20"/>
      <c r="EI230" s="20"/>
      <c r="EJ230" s="20"/>
      <c r="EK230" s="20"/>
      <c r="EL230" s="20"/>
      <c r="EM230" s="20"/>
      <c r="EN230" s="20"/>
      <c r="EO230" s="20"/>
      <c r="EP230" s="20"/>
      <c r="EQ230" s="20"/>
      <c r="ER230" s="20"/>
      <c r="ES230" s="20"/>
      <c r="ET230" s="20"/>
      <c r="EU230" s="20"/>
      <c r="EV230" s="20"/>
      <c r="EW230" s="20"/>
      <c r="EZ230" s="20"/>
      <c r="FA230" s="20"/>
      <c r="FB230" s="20"/>
      <c r="FC230" s="20"/>
      <c r="FD230" s="20"/>
      <c r="FE230" s="20"/>
      <c r="FF230" s="20"/>
      <c r="FG230" s="20"/>
      <c r="FH230" s="20"/>
      <c r="FI230" s="20"/>
      <c r="FJ230" s="20"/>
      <c r="FK230" s="20"/>
      <c r="FL230" s="20"/>
      <c r="FM230" s="20"/>
      <c r="FN230" s="20"/>
      <c r="FO230" s="20"/>
      <c r="FP230" s="20"/>
      <c r="FQ230" s="20"/>
      <c r="FR230" s="20"/>
      <c r="FS230" s="20"/>
      <c r="FT230" s="20"/>
      <c r="FU230" s="20"/>
      <c r="FV230" s="20"/>
      <c r="FW230" s="20"/>
      <c r="FX230" s="20"/>
      <c r="FY230" s="20"/>
      <c r="FZ230" s="20"/>
      <c r="GA230" s="20"/>
      <c r="GB230" s="20"/>
      <c r="GC230" s="20"/>
      <c r="GD230" s="20"/>
      <c r="GE230" s="20"/>
      <c r="GF230" s="20"/>
      <c r="GG230" s="20"/>
      <c r="GH230" s="20"/>
      <c r="GI230" s="20"/>
      <c r="GJ230" s="20"/>
      <c r="GK230" s="20"/>
      <c r="GL230" s="20"/>
      <c r="GM230" s="20"/>
      <c r="GN230" s="20"/>
      <c r="GO230" s="20"/>
      <c r="GP230" s="20"/>
      <c r="GQ230" s="20"/>
      <c r="GR230" s="20"/>
      <c r="GS230" s="20"/>
      <c r="GT230" s="20"/>
      <c r="GU230" s="20"/>
      <c r="GV230" s="20"/>
      <c r="GY230" s="20">
        <v>200</v>
      </c>
      <c r="GZ230" s="20">
        <v>400</v>
      </c>
      <c r="HA230" s="20" t="s">
        <v>390</v>
      </c>
      <c r="HB230" s="20">
        <v>0</v>
      </c>
      <c r="HC230" s="20" t="s">
        <v>373</v>
      </c>
      <c r="HD230" s="20" t="s">
        <v>373</v>
      </c>
      <c r="HE230" s="20" t="b">
        <v>1</v>
      </c>
      <c r="HF230" s="20">
        <v>8000</v>
      </c>
      <c r="HG230" s="20" t="b">
        <v>0</v>
      </c>
      <c r="HH230" s="20">
        <v>0</v>
      </c>
      <c r="HI230" s="20">
        <v>0</v>
      </c>
      <c r="HJ230" s="20">
        <v>0</v>
      </c>
      <c r="HK230" s="20">
        <v>0</v>
      </c>
      <c r="HL230" s="20" t="b">
        <v>0</v>
      </c>
      <c r="HM230" s="20">
        <v>0</v>
      </c>
      <c r="HN230" s="20">
        <v>10001</v>
      </c>
      <c r="HO230" s="20" t="s">
        <v>374</v>
      </c>
      <c r="HP230" s="20" t="s">
        <v>363</v>
      </c>
      <c r="HQ230" s="20">
        <v>0</v>
      </c>
      <c r="HR230" s="20">
        <v>0</v>
      </c>
      <c r="HS230" s="20">
        <v>0</v>
      </c>
      <c r="HT230" s="20">
        <v>0</v>
      </c>
      <c r="HU230" s="20" t="b">
        <v>0</v>
      </c>
      <c r="HZ230"/>
    </row>
    <row r="231" ht="30" customHeight="1" spans="1:234">
      <c r="A231"/>
      <c r="B231" s="34">
        <f>10000000+INDEX(编号表!$B:$B,MATCH(D231,编号表!$A:$A,0))*10000+J231</f>
        <v>10230005</v>
      </c>
      <c r="C231" s="20" t="s">
        <v>449</v>
      </c>
      <c r="D231" s="20" t="s">
        <v>449</v>
      </c>
      <c r="E231" s="20" t="s">
        <v>350</v>
      </c>
      <c r="F231" s="39" t="s">
        <v>411</v>
      </c>
      <c r="G231" s="20" t="s">
        <v>412</v>
      </c>
      <c r="H231" s="20" t="b">
        <v>0</v>
      </c>
      <c r="I231" s="20" t="b">
        <v>0</v>
      </c>
      <c r="J231" s="20">
        <v>5</v>
      </c>
      <c r="K231" s="20" t="str">
        <f t="shared" si="9"/>
        <v>102300</v>
      </c>
      <c r="L231" s="20" t="s">
        <v>353</v>
      </c>
      <c r="M231" s="20">
        <v>10230004</v>
      </c>
      <c r="N231" s="20">
        <v>10230006</v>
      </c>
      <c r="O231" s="20" t="s">
        <v>450</v>
      </c>
      <c r="P231" s="20">
        <v>10202022</v>
      </c>
      <c r="Q231" s="20">
        <v>0</v>
      </c>
      <c r="R231" s="20">
        <v>3</v>
      </c>
      <c r="S231" s="20">
        <v>25</v>
      </c>
      <c r="T231" s="20">
        <v>10202239</v>
      </c>
      <c r="U231" s="20">
        <v>100</v>
      </c>
      <c r="V231" s="20" t="s">
        <v>370</v>
      </c>
      <c r="W231" s="20">
        <v>650</v>
      </c>
      <c r="X231" s="20">
        <v>650</v>
      </c>
      <c r="Y231" s="20" t="s">
        <v>419</v>
      </c>
      <c r="Z231" s="20" t="s">
        <v>420</v>
      </c>
      <c r="AA231" s="20" t="s">
        <v>357</v>
      </c>
      <c r="AB231" s="20">
        <v>0</v>
      </c>
      <c r="AC231" s="20">
        <v>1</v>
      </c>
      <c r="AD231" s="20" t="b">
        <v>0</v>
      </c>
      <c r="AE231" s="20" t="s">
        <v>358</v>
      </c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 t="s">
        <v>374</v>
      </c>
      <c r="BA231" s="20">
        <v>11300</v>
      </c>
      <c r="BB231" s="20" t="s">
        <v>434</v>
      </c>
      <c r="BC231" s="20" t="s">
        <v>357</v>
      </c>
      <c r="BD231" s="20">
        <v>10000</v>
      </c>
      <c r="BE231" s="20">
        <v>0</v>
      </c>
      <c r="BF231" s="20" t="s">
        <v>361</v>
      </c>
      <c r="BG231" s="20">
        <v>0</v>
      </c>
      <c r="BH231" s="20"/>
      <c r="BI231" s="20"/>
      <c r="BJ231" s="20"/>
      <c r="BK231" s="20"/>
      <c r="BL231" s="20"/>
      <c r="BM231" s="20"/>
      <c r="BN231" s="20">
        <v>20120005</v>
      </c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  <c r="CE231" s="20"/>
      <c r="CF231" s="20"/>
      <c r="CG231" s="20"/>
      <c r="CH231" s="20"/>
      <c r="CI231" s="20"/>
      <c r="CJ231" s="20"/>
      <c r="CK231" s="20"/>
      <c r="CL231" s="20"/>
      <c r="CM231" s="20"/>
      <c r="CN231" s="20"/>
      <c r="CO231" s="20"/>
      <c r="CP231" s="20"/>
      <c r="CQ231" s="20"/>
      <c r="CR231" s="20"/>
      <c r="CS231" s="20"/>
      <c r="CT231" s="20"/>
      <c r="CU231" s="20"/>
      <c r="CV231" s="20"/>
      <c r="CW231" s="20"/>
      <c r="CX231" s="20"/>
      <c r="DA231" s="20"/>
      <c r="DB231" s="20"/>
      <c r="DC231" s="20"/>
      <c r="DD231" s="20"/>
      <c r="DE231" s="20"/>
      <c r="DF231" s="20"/>
      <c r="DG231" s="20"/>
      <c r="DH231" s="20"/>
      <c r="DI231" s="20"/>
      <c r="DJ231" s="20"/>
      <c r="DK231" s="20"/>
      <c r="DL231" s="20"/>
      <c r="DM231" s="20"/>
      <c r="DN231" s="20"/>
      <c r="DO231" s="20"/>
      <c r="DP231" s="20"/>
      <c r="DQ231" s="20"/>
      <c r="DR231" s="20"/>
      <c r="DS231" s="20"/>
      <c r="DT231" s="20"/>
      <c r="DU231" s="20"/>
      <c r="DV231" s="20"/>
      <c r="DW231" s="20"/>
      <c r="DX231" s="20"/>
      <c r="DY231" s="20"/>
      <c r="DZ231" s="20"/>
      <c r="EA231" s="20"/>
      <c r="EB231" s="20"/>
      <c r="EC231" s="20"/>
      <c r="ED231" s="20"/>
      <c r="EE231" s="20"/>
      <c r="EF231" s="20"/>
      <c r="EG231" s="20"/>
      <c r="EH231" s="20"/>
      <c r="EI231" s="20"/>
      <c r="EJ231" s="20"/>
      <c r="EK231" s="20"/>
      <c r="EL231" s="20"/>
      <c r="EM231" s="20"/>
      <c r="EN231" s="20"/>
      <c r="EO231" s="20"/>
      <c r="EP231" s="20"/>
      <c r="EQ231" s="20"/>
      <c r="ER231" s="20"/>
      <c r="ES231" s="20"/>
      <c r="ET231" s="20"/>
      <c r="EU231" s="20"/>
      <c r="EV231" s="20"/>
      <c r="EW231" s="20"/>
      <c r="EZ231" s="20"/>
      <c r="FA231" s="20"/>
      <c r="FB231" s="20"/>
      <c r="FC231" s="20"/>
      <c r="FD231" s="20"/>
      <c r="FE231" s="20"/>
      <c r="FF231" s="20"/>
      <c r="FG231" s="20"/>
      <c r="FH231" s="20"/>
      <c r="FI231" s="20"/>
      <c r="FJ231" s="20"/>
      <c r="FK231" s="20"/>
      <c r="FL231" s="20"/>
      <c r="FM231" s="20"/>
      <c r="FN231" s="20"/>
      <c r="FO231" s="20"/>
      <c r="FP231" s="20"/>
      <c r="FQ231" s="20"/>
      <c r="FR231" s="20"/>
      <c r="FS231" s="20"/>
      <c r="FT231" s="20"/>
      <c r="FU231" s="20"/>
      <c r="FV231" s="20"/>
      <c r="FW231" s="20"/>
      <c r="FX231" s="20"/>
      <c r="FY231" s="20"/>
      <c r="FZ231" s="20"/>
      <c r="GA231" s="20"/>
      <c r="GB231" s="20"/>
      <c r="GC231" s="20"/>
      <c r="GD231" s="20"/>
      <c r="GE231" s="20"/>
      <c r="GF231" s="20"/>
      <c r="GG231" s="20"/>
      <c r="GH231" s="20"/>
      <c r="GI231" s="20"/>
      <c r="GJ231" s="20"/>
      <c r="GK231" s="20"/>
      <c r="GL231" s="20"/>
      <c r="GM231" s="20"/>
      <c r="GN231" s="20"/>
      <c r="GO231" s="20"/>
      <c r="GP231" s="20"/>
      <c r="GQ231" s="20"/>
      <c r="GR231" s="20"/>
      <c r="GS231" s="20"/>
      <c r="GT231" s="20"/>
      <c r="GU231" s="20"/>
      <c r="GV231" s="20"/>
      <c r="GY231" s="20">
        <v>200</v>
      </c>
      <c r="GZ231" s="20">
        <v>400</v>
      </c>
      <c r="HA231" s="20" t="s">
        <v>390</v>
      </c>
      <c r="HB231" s="20">
        <v>0</v>
      </c>
      <c r="HC231" s="20" t="s">
        <v>373</v>
      </c>
      <c r="HD231" s="20" t="s">
        <v>373</v>
      </c>
      <c r="HE231" s="20" t="b">
        <v>1</v>
      </c>
      <c r="HF231" s="20">
        <v>8000</v>
      </c>
      <c r="HG231" s="20" t="b">
        <v>0</v>
      </c>
      <c r="HH231" s="20">
        <v>0</v>
      </c>
      <c r="HI231" s="20">
        <v>0</v>
      </c>
      <c r="HJ231" s="20">
        <v>0</v>
      </c>
      <c r="HK231" s="20">
        <v>0</v>
      </c>
      <c r="HL231" s="20" t="b">
        <v>0</v>
      </c>
      <c r="HM231" s="20">
        <v>0</v>
      </c>
      <c r="HN231" s="20">
        <v>10001</v>
      </c>
      <c r="HO231" s="20" t="s">
        <v>374</v>
      </c>
      <c r="HP231" s="20" t="s">
        <v>363</v>
      </c>
      <c r="HQ231" s="20">
        <v>0</v>
      </c>
      <c r="HR231" s="20">
        <v>0</v>
      </c>
      <c r="HS231" s="20">
        <v>0</v>
      </c>
      <c r="HT231" s="20">
        <v>0</v>
      </c>
      <c r="HU231" s="20" t="b">
        <v>0</v>
      </c>
      <c r="HZ231"/>
    </row>
    <row r="232" ht="30" customHeight="1" spans="1:234">
      <c r="A232"/>
      <c r="B232" s="34">
        <f>10000000+INDEX(编号表!$B:$B,MATCH(D232,编号表!$A:$A,0))*10000+J232</f>
        <v>10230006</v>
      </c>
      <c r="C232" s="20" t="s">
        <v>449</v>
      </c>
      <c r="D232" s="20" t="s">
        <v>449</v>
      </c>
      <c r="E232" s="20" t="s">
        <v>350</v>
      </c>
      <c r="F232" s="39" t="s">
        <v>411</v>
      </c>
      <c r="G232" s="20" t="s">
        <v>412</v>
      </c>
      <c r="H232" s="20" t="b">
        <v>0</v>
      </c>
      <c r="I232" s="20" t="b">
        <v>0</v>
      </c>
      <c r="J232" s="20">
        <v>6</v>
      </c>
      <c r="K232" s="20" t="str">
        <f t="shared" si="9"/>
        <v>102300</v>
      </c>
      <c r="L232" s="20" t="s">
        <v>353</v>
      </c>
      <c r="M232" s="20">
        <v>10230005</v>
      </c>
      <c r="N232" s="20">
        <v>10230007</v>
      </c>
      <c r="O232" s="20" t="s">
        <v>450</v>
      </c>
      <c r="P232" s="20">
        <v>10202022</v>
      </c>
      <c r="Q232" s="20">
        <v>0</v>
      </c>
      <c r="R232" s="20">
        <v>3</v>
      </c>
      <c r="S232" s="20">
        <v>30</v>
      </c>
      <c r="T232" s="20">
        <v>10203240</v>
      </c>
      <c r="U232" s="20">
        <v>100</v>
      </c>
      <c r="V232" s="20" t="s">
        <v>370</v>
      </c>
      <c r="W232" s="20">
        <v>650</v>
      </c>
      <c r="X232" s="20">
        <v>650</v>
      </c>
      <c r="Y232" s="20" t="s">
        <v>419</v>
      </c>
      <c r="Z232" s="20" t="s">
        <v>420</v>
      </c>
      <c r="AA232" s="20" t="s">
        <v>357</v>
      </c>
      <c r="AB232" s="20">
        <v>0</v>
      </c>
      <c r="AC232" s="20">
        <v>1</v>
      </c>
      <c r="AD232" s="20" t="b">
        <v>0</v>
      </c>
      <c r="AE232" s="20" t="s">
        <v>358</v>
      </c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 t="s">
        <v>374</v>
      </c>
      <c r="BA232" s="20">
        <v>11600</v>
      </c>
      <c r="BB232" s="20" t="s">
        <v>434</v>
      </c>
      <c r="BC232" s="20" t="s">
        <v>357</v>
      </c>
      <c r="BD232" s="20">
        <v>10000</v>
      </c>
      <c r="BE232" s="20">
        <v>0</v>
      </c>
      <c r="BF232" s="20" t="s">
        <v>361</v>
      </c>
      <c r="BG232" s="20">
        <v>0</v>
      </c>
      <c r="BH232" s="20"/>
      <c r="BI232" s="20"/>
      <c r="BJ232" s="20"/>
      <c r="BK232" s="20"/>
      <c r="BL232" s="20"/>
      <c r="BM232" s="20"/>
      <c r="BN232" s="20">
        <v>20120006</v>
      </c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  <c r="CF232" s="20"/>
      <c r="CG232" s="20"/>
      <c r="CH232" s="20"/>
      <c r="CI232" s="20"/>
      <c r="CJ232" s="20"/>
      <c r="CK232" s="20"/>
      <c r="CL232" s="20"/>
      <c r="CM232" s="20"/>
      <c r="CN232" s="20"/>
      <c r="CO232" s="20"/>
      <c r="CP232" s="20"/>
      <c r="CQ232" s="20"/>
      <c r="CR232" s="20"/>
      <c r="CS232" s="20"/>
      <c r="CT232" s="20"/>
      <c r="CU232" s="20"/>
      <c r="CV232" s="20"/>
      <c r="CW232" s="20"/>
      <c r="CX232" s="20"/>
      <c r="DA232" s="20"/>
      <c r="DB232" s="20"/>
      <c r="DC232" s="20"/>
      <c r="DD232" s="20"/>
      <c r="DE232" s="20"/>
      <c r="DF232" s="20"/>
      <c r="DG232" s="20"/>
      <c r="DH232" s="20"/>
      <c r="DI232" s="20"/>
      <c r="DJ232" s="20"/>
      <c r="DK232" s="20"/>
      <c r="DL232" s="20"/>
      <c r="DM232" s="20"/>
      <c r="DN232" s="20"/>
      <c r="DO232" s="20"/>
      <c r="DP232" s="20"/>
      <c r="DQ232" s="20"/>
      <c r="DR232" s="20"/>
      <c r="DS232" s="20"/>
      <c r="DT232" s="20"/>
      <c r="DU232" s="20"/>
      <c r="DV232" s="20"/>
      <c r="DW232" s="20"/>
      <c r="DX232" s="20"/>
      <c r="DY232" s="20"/>
      <c r="DZ232" s="20"/>
      <c r="EA232" s="20"/>
      <c r="EB232" s="20"/>
      <c r="EC232" s="20"/>
      <c r="ED232" s="20"/>
      <c r="EE232" s="20"/>
      <c r="EF232" s="20"/>
      <c r="EG232" s="20"/>
      <c r="EH232" s="20"/>
      <c r="EI232" s="20"/>
      <c r="EJ232" s="20"/>
      <c r="EK232" s="20"/>
      <c r="EL232" s="20"/>
      <c r="EM232" s="20"/>
      <c r="EN232" s="20"/>
      <c r="EO232" s="20"/>
      <c r="EP232" s="20"/>
      <c r="EQ232" s="20"/>
      <c r="ER232" s="20"/>
      <c r="ES232" s="20"/>
      <c r="ET232" s="20"/>
      <c r="EU232" s="20"/>
      <c r="EV232" s="20"/>
      <c r="EW232" s="20"/>
      <c r="EZ232" s="20"/>
      <c r="FA232" s="20"/>
      <c r="FB232" s="20"/>
      <c r="FC232" s="20"/>
      <c r="FD232" s="20"/>
      <c r="FE232" s="20"/>
      <c r="FF232" s="20"/>
      <c r="FG232" s="20"/>
      <c r="FH232" s="20"/>
      <c r="FI232" s="20"/>
      <c r="FJ232" s="20"/>
      <c r="FK232" s="20"/>
      <c r="FL232" s="20"/>
      <c r="FM232" s="20"/>
      <c r="FN232" s="20"/>
      <c r="FO232" s="20"/>
      <c r="FP232" s="20"/>
      <c r="FQ232" s="20"/>
      <c r="FR232" s="20"/>
      <c r="FS232" s="20"/>
      <c r="FT232" s="20"/>
      <c r="FU232" s="20"/>
      <c r="FV232" s="20"/>
      <c r="FW232" s="20"/>
      <c r="FX232" s="20"/>
      <c r="FY232" s="20"/>
      <c r="FZ232" s="20"/>
      <c r="GA232" s="20"/>
      <c r="GB232" s="20"/>
      <c r="GC232" s="20"/>
      <c r="GD232" s="20"/>
      <c r="GE232" s="20"/>
      <c r="GF232" s="20"/>
      <c r="GG232" s="20"/>
      <c r="GH232" s="20"/>
      <c r="GI232" s="20"/>
      <c r="GJ232" s="20"/>
      <c r="GK232" s="20"/>
      <c r="GL232" s="20"/>
      <c r="GM232" s="20"/>
      <c r="GN232" s="20"/>
      <c r="GO232" s="20"/>
      <c r="GP232" s="20"/>
      <c r="GQ232" s="20"/>
      <c r="GR232" s="20"/>
      <c r="GS232" s="20"/>
      <c r="GT232" s="20"/>
      <c r="GU232" s="20"/>
      <c r="GV232" s="20"/>
      <c r="GY232" s="20">
        <v>200</v>
      </c>
      <c r="GZ232" s="20">
        <v>400</v>
      </c>
      <c r="HA232" s="20" t="s">
        <v>390</v>
      </c>
      <c r="HB232" s="20">
        <v>0</v>
      </c>
      <c r="HC232" s="20" t="s">
        <v>373</v>
      </c>
      <c r="HD232" s="20" t="s">
        <v>373</v>
      </c>
      <c r="HE232" s="20" t="b">
        <v>1</v>
      </c>
      <c r="HF232" s="20">
        <v>8000</v>
      </c>
      <c r="HG232" s="20" t="b">
        <v>0</v>
      </c>
      <c r="HH232" s="20">
        <v>0</v>
      </c>
      <c r="HI232" s="20">
        <v>0</v>
      </c>
      <c r="HJ232" s="20">
        <v>0</v>
      </c>
      <c r="HK232" s="20">
        <v>0</v>
      </c>
      <c r="HL232" s="20" t="b">
        <v>0</v>
      </c>
      <c r="HM232" s="20">
        <v>0</v>
      </c>
      <c r="HN232" s="20">
        <v>10001</v>
      </c>
      <c r="HO232" s="20" t="s">
        <v>374</v>
      </c>
      <c r="HP232" s="20" t="s">
        <v>363</v>
      </c>
      <c r="HQ232" s="20">
        <v>0</v>
      </c>
      <c r="HR232" s="20">
        <v>0</v>
      </c>
      <c r="HS232" s="20">
        <v>0</v>
      </c>
      <c r="HT232" s="20">
        <v>0</v>
      </c>
      <c r="HU232" s="20" t="b">
        <v>0</v>
      </c>
      <c r="HZ232"/>
    </row>
    <row r="233" ht="30" customHeight="1" spans="1:234">
      <c r="A233"/>
      <c r="B233" s="34">
        <f>10000000+INDEX(编号表!$B:$B,MATCH(D233,编号表!$A:$A,0))*10000+J233</f>
        <v>10230007</v>
      </c>
      <c r="C233" s="20" t="s">
        <v>449</v>
      </c>
      <c r="D233" s="20" t="s">
        <v>449</v>
      </c>
      <c r="E233" s="20" t="s">
        <v>350</v>
      </c>
      <c r="F233" s="39" t="s">
        <v>411</v>
      </c>
      <c r="G233" s="20" t="s">
        <v>412</v>
      </c>
      <c r="H233" s="20" t="b">
        <v>0</v>
      </c>
      <c r="I233" s="20" t="b">
        <v>0</v>
      </c>
      <c r="J233" s="20">
        <v>7</v>
      </c>
      <c r="K233" s="20" t="str">
        <f t="shared" si="9"/>
        <v>102300</v>
      </c>
      <c r="L233" s="20" t="s">
        <v>353</v>
      </c>
      <c r="M233" s="20">
        <v>10230006</v>
      </c>
      <c r="N233" s="20">
        <v>10230008</v>
      </c>
      <c r="O233" s="20" t="s">
        <v>450</v>
      </c>
      <c r="P233" s="20">
        <v>10202022</v>
      </c>
      <c r="Q233" s="20">
        <v>0</v>
      </c>
      <c r="R233" s="20">
        <v>3</v>
      </c>
      <c r="S233" s="20">
        <v>35</v>
      </c>
      <c r="T233" s="20">
        <v>10203241</v>
      </c>
      <c r="U233" s="20">
        <v>100</v>
      </c>
      <c r="V233" s="20" t="s">
        <v>370</v>
      </c>
      <c r="W233" s="20">
        <v>650</v>
      </c>
      <c r="X233" s="20">
        <v>650</v>
      </c>
      <c r="Y233" s="20" t="s">
        <v>419</v>
      </c>
      <c r="Z233" s="20" t="s">
        <v>420</v>
      </c>
      <c r="AA233" s="20" t="s">
        <v>357</v>
      </c>
      <c r="AB233" s="20">
        <v>0</v>
      </c>
      <c r="AC233" s="20">
        <v>1</v>
      </c>
      <c r="AD233" s="20" t="b">
        <v>0</v>
      </c>
      <c r="AE233" s="20" t="s">
        <v>358</v>
      </c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 t="s">
        <v>374</v>
      </c>
      <c r="BA233" s="20">
        <v>11700</v>
      </c>
      <c r="BB233" s="20" t="s">
        <v>434</v>
      </c>
      <c r="BC233" s="20" t="s">
        <v>357</v>
      </c>
      <c r="BD233" s="20">
        <v>10000</v>
      </c>
      <c r="BE233" s="20">
        <v>0</v>
      </c>
      <c r="BF233" s="20" t="s">
        <v>361</v>
      </c>
      <c r="BG233" s="20">
        <v>0</v>
      </c>
      <c r="BH233" s="20"/>
      <c r="BI233" s="20"/>
      <c r="BJ233" s="20"/>
      <c r="BK233" s="20"/>
      <c r="BL233" s="20"/>
      <c r="BM233" s="20"/>
      <c r="BN233" s="20">
        <v>20120007</v>
      </c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  <c r="CF233" s="20"/>
      <c r="CG233" s="20"/>
      <c r="CH233" s="20"/>
      <c r="CI233" s="20"/>
      <c r="CJ233" s="20"/>
      <c r="CK233" s="20"/>
      <c r="CL233" s="20"/>
      <c r="CM233" s="20"/>
      <c r="CN233" s="20"/>
      <c r="CO233" s="20"/>
      <c r="CP233" s="20"/>
      <c r="CQ233" s="20"/>
      <c r="CR233" s="20"/>
      <c r="CS233" s="20"/>
      <c r="CT233" s="20"/>
      <c r="CU233" s="20"/>
      <c r="CV233" s="20"/>
      <c r="CW233" s="20"/>
      <c r="CX233" s="20"/>
      <c r="DA233" s="20"/>
      <c r="DB233" s="20"/>
      <c r="DC233" s="20"/>
      <c r="DD233" s="20"/>
      <c r="DE233" s="20"/>
      <c r="DF233" s="20"/>
      <c r="DG233" s="20"/>
      <c r="DH233" s="20"/>
      <c r="DI233" s="20"/>
      <c r="DJ233" s="20"/>
      <c r="DK233" s="20"/>
      <c r="DL233" s="20"/>
      <c r="DM233" s="20"/>
      <c r="DN233" s="20"/>
      <c r="DO233" s="20"/>
      <c r="DP233" s="20"/>
      <c r="DQ233" s="20"/>
      <c r="DR233" s="20"/>
      <c r="DS233" s="20"/>
      <c r="DT233" s="20"/>
      <c r="DU233" s="20"/>
      <c r="DV233" s="20"/>
      <c r="DW233" s="20"/>
      <c r="DX233" s="20"/>
      <c r="DY233" s="20"/>
      <c r="DZ233" s="20"/>
      <c r="EA233" s="20"/>
      <c r="EB233" s="20"/>
      <c r="EC233" s="20"/>
      <c r="ED233" s="20"/>
      <c r="EE233" s="20"/>
      <c r="EF233" s="20"/>
      <c r="EG233" s="20"/>
      <c r="EH233" s="20"/>
      <c r="EI233" s="20"/>
      <c r="EJ233" s="20"/>
      <c r="EK233" s="20"/>
      <c r="EL233" s="20"/>
      <c r="EM233" s="20"/>
      <c r="EN233" s="20"/>
      <c r="EO233" s="20"/>
      <c r="EP233" s="20"/>
      <c r="EQ233" s="20"/>
      <c r="ER233" s="20"/>
      <c r="ES233" s="20"/>
      <c r="ET233" s="20"/>
      <c r="EU233" s="20"/>
      <c r="EV233" s="20"/>
      <c r="EW233" s="20"/>
      <c r="EZ233" s="20"/>
      <c r="FA233" s="20"/>
      <c r="FB233" s="20"/>
      <c r="FC233" s="20"/>
      <c r="FD233" s="20"/>
      <c r="FE233" s="20"/>
      <c r="FF233" s="20"/>
      <c r="FG233" s="20"/>
      <c r="FH233" s="20"/>
      <c r="FI233" s="20"/>
      <c r="FJ233" s="20"/>
      <c r="FK233" s="20"/>
      <c r="FL233" s="20"/>
      <c r="FM233" s="20"/>
      <c r="FN233" s="20"/>
      <c r="FO233" s="20"/>
      <c r="FP233" s="20"/>
      <c r="FQ233" s="20"/>
      <c r="FR233" s="20"/>
      <c r="FS233" s="20"/>
      <c r="FT233" s="20"/>
      <c r="FU233" s="20"/>
      <c r="FV233" s="20"/>
      <c r="FW233" s="20"/>
      <c r="FX233" s="20"/>
      <c r="FY233" s="20"/>
      <c r="FZ233" s="20"/>
      <c r="GA233" s="20"/>
      <c r="GB233" s="20"/>
      <c r="GC233" s="20"/>
      <c r="GD233" s="20"/>
      <c r="GE233" s="20"/>
      <c r="GF233" s="20"/>
      <c r="GG233" s="20"/>
      <c r="GH233" s="20"/>
      <c r="GI233" s="20"/>
      <c r="GJ233" s="20"/>
      <c r="GK233" s="20"/>
      <c r="GL233" s="20"/>
      <c r="GM233" s="20"/>
      <c r="GN233" s="20"/>
      <c r="GO233" s="20"/>
      <c r="GP233" s="20"/>
      <c r="GQ233" s="20"/>
      <c r="GR233" s="20"/>
      <c r="GS233" s="20"/>
      <c r="GT233" s="20"/>
      <c r="GU233" s="20"/>
      <c r="GV233" s="20"/>
      <c r="GY233" s="20">
        <v>200</v>
      </c>
      <c r="GZ233" s="20">
        <v>400</v>
      </c>
      <c r="HA233" s="20" t="s">
        <v>390</v>
      </c>
      <c r="HB233" s="20">
        <v>0</v>
      </c>
      <c r="HC233" s="20" t="s">
        <v>373</v>
      </c>
      <c r="HD233" s="20" t="s">
        <v>373</v>
      </c>
      <c r="HE233" s="20" t="b">
        <v>1</v>
      </c>
      <c r="HF233" s="20">
        <v>8000</v>
      </c>
      <c r="HG233" s="20" t="b">
        <v>0</v>
      </c>
      <c r="HH233" s="20">
        <v>0</v>
      </c>
      <c r="HI233" s="20">
        <v>0</v>
      </c>
      <c r="HJ233" s="20">
        <v>0</v>
      </c>
      <c r="HK233" s="20">
        <v>0</v>
      </c>
      <c r="HL233" s="20" t="b">
        <v>0</v>
      </c>
      <c r="HM233" s="20">
        <v>0</v>
      </c>
      <c r="HN233" s="20">
        <v>10001</v>
      </c>
      <c r="HO233" s="20" t="s">
        <v>374</v>
      </c>
      <c r="HP233" s="20" t="s">
        <v>363</v>
      </c>
      <c r="HQ233" s="20">
        <v>0</v>
      </c>
      <c r="HR233" s="20">
        <v>0</v>
      </c>
      <c r="HS233" s="20">
        <v>0</v>
      </c>
      <c r="HT233" s="20">
        <v>0</v>
      </c>
      <c r="HU233" s="20" t="b">
        <v>0</v>
      </c>
      <c r="HZ233"/>
    </row>
    <row r="234" ht="30" customHeight="1" spans="1:234">
      <c r="A234"/>
      <c r="B234" s="34">
        <f>10000000+INDEX(编号表!$B:$B,MATCH(D234,编号表!$A:$A,0))*10000+J234</f>
        <v>10230008</v>
      </c>
      <c r="C234" s="20" t="s">
        <v>449</v>
      </c>
      <c r="D234" s="20" t="s">
        <v>449</v>
      </c>
      <c r="E234" s="20" t="s">
        <v>350</v>
      </c>
      <c r="F234" s="39" t="s">
        <v>411</v>
      </c>
      <c r="G234" s="20" t="s">
        <v>412</v>
      </c>
      <c r="H234" s="20" t="b">
        <v>0</v>
      </c>
      <c r="I234" s="20" t="b">
        <v>0</v>
      </c>
      <c r="J234" s="20">
        <v>8</v>
      </c>
      <c r="K234" s="20" t="str">
        <f t="shared" si="9"/>
        <v>102300</v>
      </c>
      <c r="L234" s="20" t="s">
        <v>353</v>
      </c>
      <c r="M234" s="20">
        <v>10230007</v>
      </c>
      <c r="N234" s="20">
        <v>10230009</v>
      </c>
      <c r="O234" s="20" t="s">
        <v>450</v>
      </c>
      <c r="P234" s="20">
        <v>10202022</v>
      </c>
      <c r="Q234" s="20">
        <v>0</v>
      </c>
      <c r="R234" s="20">
        <v>3</v>
      </c>
      <c r="S234" s="20">
        <v>35</v>
      </c>
      <c r="T234" s="20">
        <v>10203242</v>
      </c>
      <c r="U234" s="20">
        <v>100</v>
      </c>
      <c r="V234" s="20" t="s">
        <v>370</v>
      </c>
      <c r="W234" s="20">
        <v>650</v>
      </c>
      <c r="X234" s="20">
        <v>650</v>
      </c>
      <c r="Y234" s="20" t="s">
        <v>419</v>
      </c>
      <c r="Z234" s="20" t="s">
        <v>420</v>
      </c>
      <c r="AA234" s="20" t="s">
        <v>357</v>
      </c>
      <c r="AB234" s="20">
        <v>0</v>
      </c>
      <c r="AC234" s="20">
        <v>1</v>
      </c>
      <c r="AD234" s="20" t="b">
        <v>0</v>
      </c>
      <c r="AE234" s="20" t="s">
        <v>358</v>
      </c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 t="s">
        <v>374</v>
      </c>
      <c r="BA234" s="20">
        <v>11800</v>
      </c>
      <c r="BB234" s="20" t="s">
        <v>434</v>
      </c>
      <c r="BC234" s="20" t="s">
        <v>357</v>
      </c>
      <c r="BD234" s="20">
        <v>10000</v>
      </c>
      <c r="BE234" s="20">
        <v>0</v>
      </c>
      <c r="BF234" s="20" t="s">
        <v>361</v>
      </c>
      <c r="BG234" s="20">
        <v>0</v>
      </c>
      <c r="BH234" s="20"/>
      <c r="BI234" s="20"/>
      <c r="BJ234" s="20"/>
      <c r="BK234" s="20"/>
      <c r="BL234" s="20"/>
      <c r="BM234" s="20"/>
      <c r="BN234" s="20">
        <v>20120008</v>
      </c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0"/>
      <c r="CF234" s="20"/>
      <c r="CG234" s="20"/>
      <c r="CH234" s="20"/>
      <c r="CI234" s="20"/>
      <c r="CJ234" s="20"/>
      <c r="CK234" s="20"/>
      <c r="CL234" s="20"/>
      <c r="CM234" s="20"/>
      <c r="CN234" s="20"/>
      <c r="CO234" s="20"/>
      <c r="CP234" s="20"/>
      <c r="CQ234" s="20"/>
      <c r="CR234" s="20"/>
      <c r="CS234" s="20"/>
      <c r="CT234" s="20"/>
      <c r="CU234" s="20"/>
      <c r="CV234" s="20"/>
      <c r="CW234" s="20"/>
      <c r="CX234" s="20"/>
      <c r="DA234" s="20"/>
      <c r="DB234" s="20"/>
      <c r="DC234" s="20"/>
      <c r="DD234" s="20"/>
      <c r="DE234" s="20"/>
      <c r="DF234" s="20"/>
      <c r="DG234" s="20"/>
      <c r="DH234" s="20"/>
      <c r="DI234" s="20"/>
      <c r="DJ234" s="20"/>
      <c r="DK234" s="20"/>
      <c r="DL234" s="20"/>
      <c r="DM234" s="20"/>
      <c r="DN234" s="20"/>
      <c r="DO234" s="20"/>
      <c r="DP234" s="20"/>
      <c r="DQ234" s="20"/>
      <c r="DR234" s="20"/>
      <c r="DS234" s="20"/>
      <c r="DT234" s="20"/>
      <c r="DU234" s="20"/>
      <c r="DV234" s="20"/>
      <c r="DW234" s="20"/>
      <c r="DX234" s="20"/>
      <c r="DY234" s="20"/>
      <c r="DZ234" s="20"/>
      <c r="EA234" s="20"/>
      <c r="EB234" s="20"/>
      <c r="EC234" s="20"/>
      <c r="ED234" s="20"/>
      <c r="EE234" s="20"/>
      <c r="EF234" s="20"/>
      <c r="EG234" s="20"/>
      <c r="EH234" s="20"/>
      <c r="EI234" s="20"/>
      <c r="EJ234" s="20"/>
      <c r="EK234" s="20"/>
      <c r="EL234" s="20"/>
      <c r="EM234" s="20"/>
      <c r="EN234" s="20"/>
      <c r="EO234" s="20"/>
      <c r="EP234" s="20"/>
      <c r="EQ234" s="20"/>
      <c r="ER234" s="20"/>
      <c r="ES234" s="20"/>
      <c r="ET234" s="20"/>
      <c r="EU234" s="20"/>
      <c r="EV234" s="20"/>
      <c r="EW234" s="20"/>
      <c r="EZ234" s="20"/>
      <c r="FA234" s="20"/>
      <c r="FB234" s="20"/>
      <c r="FC234" s="20"/>
      <c r="FD234" s="20"/>
      <c r="FE234" s="20"/>
      <c r="FF234" s="20"/>
      <c r="FG234" s="20"/>
      <c r="FH234" s="20"/>
      <c r="FI234" s="20"/>
      <c r="FJ234" s="20"/>
      <c r="FK234" s="20"/>
      <c r="FL234" s="20"/>
      <c r="FM234" s="20"/>
      <c r="FN234" s="20"/>
      <c r="FO234" s="20"/>
      <c r="FP234" s="20"/>
      <c r="FQ234" s="20"/>
      <c r="FR234" s="20"/>
      <c r="FS234" s="20"/>
      <c r="FT234" s="20"/>
      <c r="FU234" s="20"/>
      <c r="FV234" s="20"/>
      <c r="FW234" s="20"/>
      <c r="FX234" s="20"/>
      <c r="FY234" s="20"/>
      <c r="FZ234" s="20"/>
      <c r="GA234" s="20"/>
      <c r="GB234" s="20"/>
      <c r="GC234" s="20"/>
      <c r="GD234" s="20"/>
      <c r="GE234" s="20"/>
      <c r="GF234" s="20"/>
      <c r="GG234" s="20"/>
      <c r="GH234" s="20"/>
      <c r="GI234" s="20"/>
      <c r="GJ234" s="20"/>
      <c r="GK234" s="20"/>
      <c r="GL234" s="20"/>
      <c r="GM234" s="20"/>
      <c r="GN234" s="20"/>
      <c r="GO234" s="20"/>
      <c r="GP234" s="20"/>
      <c r="GQ234" s="20"/>
      <c r="GR234" s="20"/>
      <c r="GS234" s="20"/>
      <c r="GT234" s="20"/>
      <c r="GU234" s="20"/>
      <c r="GV234" s="20"/>
      <c r="GY234" s="20">
        <v>200</v>
      </c>
      <c r="GZ234" s="20">
        <v>400</v>
      </c>
      <c r="HA234" s="20" t="s">
        <v>390</v>
      </c>
      <c r="HB234" s="20">
        <v>0</v>
      </c>
      <c r="HC234" s="20" t="s">
        <v>373</v>
      </c>
      <c r="HD234" s="20" t="s">
        <v>373</v>
      </c>
      <c r="HE234" s="20" t="b">
        <v>1</v>
      </c>
      <c r="HF234" s="20">
        <v>8000</v>
      </c>
      <c r="HG234" s="20" t="b">
        <v>0</v>
      </c>
      <c r="HH234" s="20">
        <v>0</v>
      </c>
      <c r="HI234" s="20">
        <v>0</v>
      </c>
      <c r="HJ234" s="20">
        <v>0</v>
      </c>
      <c r="HK234" s="20">
        <v>0</v>
      </c>
      <c r="HL234" s="20" t="b">
        <v>0</v>
      </c>
      <c r="HM234" s="20">
        <v>0</v>
      </c>
      <c r="HN234" s="20">
        <v>10001</v>
      </c>
      <c r="HO234" s="20" t="s">
        <v>374</v>
      </c>
      <c r="HP234" s="20" t="s">
        <v>363</v>
      </c>
      <c r="HQ234" s="20">
        <v>0</v>
      </c>
      <c r="HR234" s="20">
        <v>0</v>
      </c>
      <c r="HS234" s="20">
        <v>0</v>
      </c>
      <c r="HT234" s="20">
        <v>0</v>
      </c>
      <c r="HU234" s="20" t="b">
        <v>0</v>
      </c>
      <c r="HZ234"/>
    </row>
    <row r="235" ht="30" customHeight="1" spans="1:234">
      <c r="A235"/>
      <c r="B235" s="34">
        <f>10000000+INDEX(编号表!$B:$B,MATCH(D235,编号表!$A:$A,0))*10000+J235</f>
        <v>10230009</v>
      </c>
      <c r="C235" s="20" t="s">
        <v>449</v>
      </c>
      <c r="D235" s="20" t="s">
        <v>449</v>
      </c>
      <c r="E235" s="20" t="s">
        <v>350</v>
      </c>
      <c r="F235" s="39" t="s">
        <v>411</v>
      </c>
      <c r="G235" s="20" t="s">
        <v>412</v>
      </c>
      <c r="H235" s="20" t="b">
        <v>0</v>
      </c>
      <c r="I235" s="20" t="b">
        <v>0</v>
      </c>
      <c r="J235" s="20">
        <v>9</v>
      </c>
      <c r="K235" s="20" t="str">
        <f t="shared" si="9"/>
        <v>102300</v>
      </c>
      <c r="L235" s="20" t="s">
        <v>353</v>
      </c>
      <c r="M235" s="20">
        <v>10230008</v>
      </c>
      <c r="N235" s="20">
        <v>10230010</v>
      </c>
      <c r="O235" s="20" t="s">
        <v>450</v>
      </c>
      <c r="P235" s="20">
        <v>10202022</v>
      </c>
      <c r="Q235" s="20">
        <v>0</v>
      </c>
      <c r="R235" s="20">
        <v>3</v>
      </c>
      <c r="S235" s="20">
        <v>40</v>
      </c>
      <c r="T235" s="20">
        <v>10204243</v>
      </c>
      <c r="U235" s="20">
        <v>100</v>
      </c>
      <c r="V235" s="20" t="s">
        <v>370</v>
      </c>
      <c r="W235" s="20">
        <v>650</v>
      </c>
      <c r="X235" s="20">
        <v>650</v>
      </c>
      <c r="Y235" s="20" t="s">
        <v>419</v>
      </c>
      <c r="Z235" s="20" t="s">
        <v>420</v>
      </c>
      <c r="AA235" s="20" t="s">
        <v>357</v>
      </c>
      <c r="AB235" s="20">
        <v>0</v>
      </c>
      <c r="AC235" s="20">
        <v>1</v>
      </c>
      <c r="AD235" s="20" t="b">
        <v>0</v>
      </c>
      <c r="AE235" s="20" t="s">
        <v>358</v>
      </c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 t="s">
        <v>374</v>
      </c>
      <c r="BA235" s="20">
        <v>11900</v>
      </c>
      <c r="BB235" s="20" t="s">
        <v>434</v>
      </c>
      <c r="BC235" s="20" t="s">
        <v>357</v>
      </c>
      <c r="BD235" s="20">
        <v>10000</v>
      </c>
      <c r="BE235" s="20">
        <v>0</v>
      </c>
      <c r="BF235" s="20" t="s">
        <v>361</v>
      </c>
      <c r="BG235" s="20">
        <v>0</v>
      </c>
      <c r="BH235" s="20"/>
      <c r="BI235" s="20"/>
      <c r="BJ235" s="20"/>
      <c r="BK235" s="20"/>
      <c r="BL235" s="20"/>
      <c r="BM235" s="20"/>
      <c r="BN235" s="20">
        <v>20120009</v>
      </c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0"/>
      <c r="CF235" s="20"/>
      <c r="CG235" s="20"/>
      <c r="CH235" s="20"/>
      <c r="CI235" s="20"/>
      <c r="CJ235" s="20"/>
      <c r="CK235" s="20"/>
      <c r="CL235" s="20"/>
      <c r="CM235" s="20"/>
      <c r="CN235" s="20"/>
      <c r="CO235" s="20"/>
      <c r="CP235" s="20"/>
      <c r="CQ235" s="20"/>
      <c r="CR235" s="20"/>
      <c r="CS235" s="20"/>
      <c r="CT235" s="20"/>
      <c r="CU235" s="20"/>
      <c r="CV235" s="20"/>
      <c r="CW235" s="20"/>
      <c r="CX235" s="20"/>
      <c r="DA235" s="20"/>
      <c r="DB235" s="20"/>
      <c r="DC235" s="20"/>
      <c r="DD235" s="20"/>
      <c r="DE235" s="20"/>
      <c r="DF235" s="20"/>
      <c r="DG235" s="20"/>
      <c r="DH235" s="20"/>
      <c r="DI235" s="20"/>
      <c r="DJ235" s="20"/>
      <c r="DK235" s="20"/>
      <c r="DL235" s="20"/>
      <c r="DM235" s="20"/>
      <c r="DN235" s="20"/>
      <c r="DO235" s="20"/>
      <c r="DP235" s="20"/>
      <c r="DQ235" s="20"/>
      <c r="DR235" s="20"/>
      <c r="DS235" s="20"/>
      <c r="DT235" s="20"/>
      <c r="DU235" s="20"/>
      <c r="DV235" s="20"/>
      <c r="DW235" s="20"/>
      <c r="DX235" s="20"/>
      <c r="DY235" s="20"/>
      <c r="DZ235" s="20"/>
      <c r="EA235" s="20"/>
      <c r="EB235" s="20"/>
      <c r="EC235" s="20"/>
      <c r="ED235" s="20"/>
      <c r="EE235" s="20"/>
      <c r="EF235" s="20"/>
      <c r="EG235" s="20"/>
      <c r="EH235" s="20"/>
      <c r="EI235" s="20"/>
      <c r="EJ235" s="20"/>
      <c r="EK235" s="20"/>
      <c r="EL235" s="20"/>
      <c r="EM235" s="20"/>
      <c r="EN235" s="20"/>
      <c r="EO235" s="20"/>
      <c r="EP235" s="20"/>
      <c r="EQ235" s="20"/>
      <c r="ER235" s="20"/>
      <c r="ES235" s="20"/>
      <c r="ET235" s="20"/>
      <c r="EU235" s="20"/>
      <c r="EV235" s="20"/>
      <c r="EW235" s="20"/>
      <c r="EZ235" s="20"/>
      <c r="FA235" s="20"/>
      <c r="FB235" s="20"/>
      <c r="FC235" s="20"/>
      <c r="FD235" s="20"/>
      <c r="FE235" s="20"/>
      <c r="FF235" s="20"/>
      <c r="FG235" s="20"/>
      <c r="FH235" s="20"/>
      <c r="FI235" s="20"/>
      <c r="FJ235" s="20"/>
      <c r="FK235" s="20"/>
      <c r="FL235" s="20"/>
      <c r="FM235" s="20"/>
      <c r="FN235" s="20"/>
      <c r="FO235" s="20"/>
      <c r="FP235" s="20"/>
      <c r="FQ235" s="20"/>
      <c r="FR235" s="20"/>
      <c r="FS235" s="20"/>
      <c r="FT235" s="20"/>
      <c r="FU235" s="20"/>
      <c r="FV235" s="20"/>
      <c r="FW235" s="20"/>
      <c r="FX235" s="20"/>
      <c r="FY235" s="20"/>
      <c r="FZ235" s="20"/>
      <c r="GA235" s="20"/>
      <c r="GB235" s="20"/>
      <c r="GC235" s="20"/>
      <c r="GD235" s="20"/>
      <c r="GE235" s="20"/>
      <c r="GF235" s="20"/>
      <c r="GG235" s="20"/>
      <c r="GH235" s="20"/>
      <c r="GI235" s="20"/>
      <c r="GJ235" s="20"/>
      <c r="GK235" s="20"/>
      <c r="GL235" s="20"/>
      <c r="GM235" s="20"/>
      <c r="GN235" s="20"/>
      <c r="GO235" s="20"/>
      <c r="GP235" s="20"/>
      <c r="GQ235" s="20"/>
      <c r="GR235" s="20"/>
      <c r="GS235" s="20"/>
      <c r="GT235" s="20"/>
      <c r="GU235" s="20"/>
      <c r="GV235" s="20"/>
      <c r="GY235" s="20">
        <v>200</v>
      </c>
      <c r="GZ235" s="20">
        <v>400</v>
      </c>
      <c r="HA235" s="20" t="s">
        <v>390</v>
      </c>
      <c r="HB235" s="20">
        <v>0</v>
      </c>
      <c r="HC235" s="20" t="s">
        <v>373</v>
      </c>
      <c r="HD235" s="20" t="s">
        <v>373</v>
      </c>
      <c r="HE235" s="20" t="b">
        <v>1</v>
      </c>
      <c r="HF235" s="20">
        <v>8000</v>
      </c>
      <c r="HG235" s="20" t="b">
        <v>0</v>
      </c>
      <c r="HH235" s="20">
        <v>0</v>
      </c>
      <c r="HI235" s="20">
        <v>0</v>
      </c>
      <c r="HJ235" s="20">
        <v>0</v>
      </c>
      <c r="HK235" s="20">
        <v>0</v>
      </c>
      <c r="HL235" s="20" t="b">
        <v>0</v>
      </c>
      <c r="HM235" s="20">
        <v>0</v>
      </c>
      <c r="HN235" s="20">
        <v>10001</v>
      </c>
      <c r="HO235" s="20" t="s">
        <v>374</v>
      </c>
      <c r="HP235" s="20" t="s">
        <v>363</v>
      </c>
      <c r="HQ235" s="20">
        <v>0</v>
      </c>
      <c r="HR235" s="20">
        <v>0</v>
      </c>
      <c r="HS235" s="20">
        <v>0</v>
      </c>
      <c r="HT235" s="20">
        <v>0</v>
      </c>
      <c r="HU235" s="20" t="b">
        <v>0</v>
      </c>
      <c r="HZ235"/>
    </row>
    <row r="236" ht="30" customHeight="1" spans="1:234">
      <c r="A236"/>
      <c r="B236" s="34">
        <f>10000000+INDEX(编号表!$B:$B,MATCH(D236,编号表!$A:$A,0))*10000+J236</f>
        <v>10230010</v>
      </c>
      <c r="C236" s="20" t="s">
        <v>449</v>
      </c>
      <c r="D236" s="20" t="s">
        <v>449</v>
      </c>
      <c r="E236" s="20" t="s">
        <v>350</v>
      </c>
      <c r="F236" s="39" t="s">
        <v>414</v>
      </c>
      <c r="G236" s="20" t="s">
        <v>412</v>
      </c>
      <c r="H236" s="20" t="b">
        <v>0</v>
      </c>
      <c r="I236" s="20" t="b">
        <v>0</v>
      </c>
      <c r="J236" s="20">
        <v>10</v>
      </c>
      <c r="K236" s="20" t="str">
        <f t="shared" si="9"/>
        <v>102300</v>
      </c>
      <c r="L236" s="20" t="s">
        <v>353</v>
      </c>
      <c r="M236" s="20">
        <v>10230009</v>
      </c>
      <c r="N236" s="20">
        <v>0</v>
      </c>
      <c r="O236" s="20" t="s">
        <v>450</v>
      </c>
      <c r="P236" s="20">
        <v>10202022</v>
      </c>
      <c r="Q236" s="20">
        <v>0</v>
      </c>
      <c r="R236" s="20">
        <v>3</v>
      </c>
      <c r="S236" s="20">
        <v>40</v>
      </c>
      <c r="T236" s="20">
        <v>0</v>
      </c>
      <c r="U236" s="20">
        <v>0</v>
      </c>
      <c r="V236" s="20" t="s">
        <v>370</v>
      </c>
      <c r="W236" s="20">
        <v>650</v>
      </c>
      <c r="X236" s="20">
        <v>650</v>
      </c>
      <c r="Y236" s="20" t="s">
        <v>419</v>
      </c>
      <c r="Z236" s="20" t="s">
        <v>420</v>
      </c>
      <c r="AA236" s="20" t="s">
        <v>357</v>
      </c>
      <c r="AB236" s="20">
        <v>0</v>
      </c>
      <c r="AC236" s="20">
        <v>1</v>
      </c>
      <c r="AD236" s="20" t="b">
        <v>0</v>
      </c>
      <c r="AE236" s="20" t="s">
        <v>358</v>
      </c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 t="s">
        <v>374</v>
      </c>
      <c r="BA236" s="20">
        <v>12000</v>
      </c>
      <c r="BB236" s="20" t="s">
        <v>434</v>
      </c>
      <c r="BC236" s="20" t="s">
        <v>357</v>
      </c>
      <c r="BD236" s="20">
        <v>10000</v>
      </c>
      <c r="BE236" s="20">
        <v>0</v>
      </c>
      <c r="BF236" s="20" t="s">
        <v>361</v>
      </c>
      <c r="BG236" s="20">
        <v>0</v>
      </c>
      <c r="BH236" s="20"/>
      <c r="BI236" s="20"/>
      <c r="BJ236" s="20"/>
      <c r="BK236" s="20"/>
      <c r="BL236" s="20"/>
      <c r="BM236" s="20"/>
      <c r="BN236" s="20">
        <v>20120010</v>
      </c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0"/>
      <c r="CF236" s="20"/>
      <c r="CG236" s="20"/>
      <c r="CH236" s="20"/>
      <c r="CI236" s="20"/>
      <c r="CJ236" s="20"/>
      <c r="CK236" s="20"/>
      <c r="CL236" s="20"/>
      <c r="CM236" s="20"/>
      <c r="CN236" s="20"/>
      <c r="CO236" s="20"/>
      <c r="CP236" s="20"/>
      <c r="CQ236" s="20"/>
      <c r="CR236" s="20"/>
      <c r="CS236" s="20"/>
      <c r="CT236" s="20"/>
      <c r="CU236" s="20"/>
      <c r="CV236" s="20"/>
      <c r="CW236" s="20"/>
      <c r="CX236" s="20"/>
      <c r="DA236" s="20"/>
      <c r="DB236" s="20"/>
      <c r="DC236" s="20"/>
      <c r="DD236" s="20"/>
      <c r="DE236" s="20"/>
      <c r="DF236" s="20"/>
      <c r="DG236" s="20"/>
      <c r="DH236" s="20"/>
      <c r="DI236" s="20"/>
      <c r="DJ236" s="20"/>
      <c r="DK236" s="20"/>
      <c r="DL236" s="20"/>
      <c r="DM236" s="20"/>
      <c r="DN236" s="20"/>
      <c r="DO236" s="20"/>
      <c r="DP236" s="20"/>
      <c r="DQ236" s="20"/>
      <c r="DR236" s="20"/>
      <c r="DS236" s="20"/>
      <c r="DT236" s="20"/>
      <c r="DU236" s="20"/>
      <c r="DV236" s="20"/>
      <c r="DW236" s="20"/>
      <c r="DX236" s="20"/>
      <c r="DY236" s="20"/>
      <c r="DZ236" s="20"/>
      <c r="EA236" s="20"/>
      <c r="EB236" s="20"/>
      <c r="EC236" s="20"/>
      <c r="ED236" s="20"/>
      <c r="EE236" s="20"/>
      <c r="EF236" s="20"/>
      <c r="EG236" s="20"/>
      <c r="EH236" s="20"/>
      <c r="EI236" s="20"/>
      <c r="EJ236" s="20"/>
      <c r="EK236" s="20"/>
      <c r="EL236" s="20"/>
      <c r="EM236" s="20"/>
      <c r="EN236" s="20"/>
      <c r="EO236" s="20"/>
      <c r="EP236" s="20"/>
      <c r="EQ236" s="20"/>
      <c r="ER236" s="20"/>
      <c r="ES236" s="20"/>
      <c r="ET236" s="20"/>
      <c r="EU236" s="20"/>
      <c r="EV236" s="20"/>
      <c r="EW236" s="20"/>
      <c r="EZ236" s="20"/>
      <c r="FA236" s="20"/>
      <c r="FB236" s="20"/>
      <c r="FC236" s="20"/>
      <c r="FD236" s="20"/>
      <c r="FE236" s="20"/>
      <c r="FF236" s="20"/>
      <c r="FG236" s="20"/>
      <c r="FH236" s="20"/>
      <c r="FI236" s="20"/>
      <c r="FJ236" s="20"/>
      <c r="FK236" s="20"/>
      <c r="FL236" s="20"/>
      <c r="FM236" s="20"/>
      <c r="FN236" s="20"/>
      <c r="FO236" s="20"/>
      <c r="FP236" s="20"/>
      <c r="FQ236" s="20"/>
      <c r="FR236" s="20"/>
      <c r="FS236" s="20"/>
      <c r="FT236" s="20"/>
      <c r="FU236" s="20"/>
      <c r="FV236" s="20"/>
      <c r="FW236" s="20"/>
      <c r="FX236" s="20"/>
      <c r="FY236" s="20"/>
      <c r="FZ236" s="20"/>
      <c r="GA236" s="20"/>
      <c r="GB236" s="20"/>
      <c r="GC236" s="20"/>
      <c r="GD236" s="20"/>
      <c r="GE236" s="20"/>
      <c r="GF236" s="20"/>
      <c r="GG236" s="20"/>
      <c r="GH236" s="20"/>
      <c r="GI236" s="20"/>
      <c r="GJ236" s="20"/>
      <c r="GK236" s="20"/>
      <c r="GL236" s="20"/>
      <c r="GM236" s="20"/>
      <c r="GN236" s="20"/>
      <c r="GO236" s="20"/>
      <c r="GP236" s="20"/>
      <c r="GQ236" s="20"/>
      <c r="GR236" s="20"/>
      <c r="GS236" s="20"/>
      <c r="GT236" s="20"/>
      <c r="GU236" s="20"/>
      <c r="GV236" s="20"/>
      <c r="GY236" s="20">
        <v>200</v>
      </c>
      <c r="GZ236" s="20">
        <v>400</v>
      </c>
      <c r="HA236" s="20" t="s">
        <v>390</v>
      </c>
      <c r="HB236" s="20">
        <v>0</v>
      </c>
      <c r="HC236" s="20" t="s">
        <v>373</v>
      </c>
      <c r="HD236" s="20" t="s">
        <v>373</v>
      </c>
      <c r="HE236" s="20" t="b">
        <v>1</v>
      </c>
      <c r="HF236" s="20">
        <v>8000</v>
      </c>
      <c r="HG236" s="20" t="b">
        <v>0</v>
      </c>
      <c r="HH236" s="20">
        <v>0</v>
      </c>
      <c r="HI236" s="20">
        <v>0</v>
      </c>
      <c r="HJ236" s="20">
        <v>0</v>
      </c>
      <c r="HK236" s="20">
        <v>0</v>
      </c>
      <c r="HL236" s="20" t="b">
        <v>0</v>
      </c>
      <c r="HM236" s="20">
        <v>0</v>
      </c>
      <c r="HN236" s="20">
        <v>10001</v>
      </c>
      <c r="HO236" s="20" t="s">
        <v>374</v>
      </c>
      <c r="HP236" s="20" t="s">
        <v>363</v>
      </c>
      <c r="HQ236" s="20">
        <v>0</v>
      </c>
      <c r="HR236" s="20">
        <v>0</v>
      </c>
      <c r="HS236" s="20">
        <v>0</v>
      </c>
      <c r="HT236" s="20">
        <v>0</v>
      </c>
      <c r="HU236" s="20" t="b">
        <v>0</v>
      </c>
      <c r="HZ236"/>
    </row>
    <row r="237" ht="30" customHeight="1" spans="1:234">
      <c r="A237"/>
      <c r="B237" s="34">
        <f>10000000+INDEX(编号表!$B:$B,MATCH(D237,编号表!$A:$A,0))*10000+J237</f>
        <v>10240001</v>
      </c>
      <c r="C237" s="20" t="s">
        <v>451</v>
      </c>
      <c r="D237" s="20" t="s">
        <v>451</v>
      </c>
      <c r="E237" s="20" t="s">
        <v>350</v>
      </c>
      <c r="F237" s="39" t="s">
        <v>452</v>
      </c>
      <c r="G237" s="20" t="s">
        <v>403</v>
      </c>
      <c r="H237" s="20" t="b">
        <v>0</v>
      </c>
      <c r="I237" s="20" t="b">
        <v>0</v>
      </c>
      <c r="J237" s="20">
        <v>1</v>
      </c>
      <c r="K237" s="20" t="str">
        <f t="shared" si="9"/>
        <v>102400</v>
      </c>
      <c r="L237" s="20" t="s">
        <v>353</v>
      </c>
      <c r="M237" s="20">
        <v>0</v>
      </c>
      <c r="N237" s="20">
        <v>10240002</v>
      </c>
      <c r="O237" s="20" t="s">
        <v>453</v>
      </c>
      <c r="P237" s="20">
        <v>10202023</v>
      </c>
      <c r="Q237" s="20">
        <v>0</v>
      </c>
      <c r="R237" s="20">
        <v>0</v>
      </c>
      <c r="S237" s="20">
        <v>1</v>
      </c>
      <c r="T237" s="20">
        <v>10201245</v>
      </c>
      <c r="U237" s="20">
        <v>100</v>
      </c>
      <c r="V237" s="20" t="s">
        <v>370</v>
      </c>
      <c r="W237" s="20">
        <v>650</v>
      </c>
      <c r="X237" s="20">
        <v>650</v>
      </c>
      <c r="Y237" s="20" t="s">
        <v>419</v>
      </c>
      <c r="Z237" s="20" t="s">
        <v>420</v>
      </c>
      <c r="AA237" s="20" t="s">
        <v>357</v>
      </c>
      <c r="AB237" s="20">
        <v>0</v>
      </c>
      <c r="AC237" s="20">
        <v>1</v>
      </c>
      <c r="AD237" s="20" t="b">
        <v>0</v>
      </c>
      <c r="AE237" s="20" t="s">
        <v>358</v>
      </c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 t="s">
        <v>388</v>
      </c>
      <c r="BA237" s="20">
        <v>10000</v>
      </c>
      <c r="BB237" s="20" t="s">
        <v>434</v>
      </c>
      <c r="BC237" s="20" t="s">
        <v>357</v>
      </c>
      <c r="BD237" s="20">
        <v>10000</v>
      </c>
      <c r="BE237" s="20">
        <v>0</v>
      </c>
      <c r="BF237" s="20" t="s">
        <v>361</v>
      </c>
      <c r="BG237" s="20">
        <v>0</v>
      </c>
      <c r="BH237" s="20"/>
      <c r="BI237" s="20"/>
      <c r="BJ237" s="20"/>
      <c r="BK237" s="20"/>
      <c r="BL237" s="20"/>
      <c r="BM237" s="20"/>
      <c r="BN237" s="20">
        <v>20130001</v>
      </c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  <c r="CF237" s="20"/>
      <c r="CG237" s="20"/>
      <c r="CH237" s="20"/>
      <c r="CI237" s="20"/>
      <c r="CJ237" s="20"/>
      <c r="CK237" s="20"/>
      <c r="CL237" s="20"/>
      <c r="CM237" s="20"/>
      <c r="CN237" s="20"/>
      <c r="CO237" s="20"/>
      <c r="CP237" s="20"/>
      <c r="CQ237" s="20"/>
      <c r="CR237" s="20"/>
      <c r="CS237" s="20"/>
      <c r="CT237" s="20"/>
      <c r="CU237" s="20"/>
      <c r="CV237" s="20"/>
      <c r="CW237" s="20"/>
      <c r="CX237" s="20"/>
      <c r="DA237" s="20"/>
      <c r="DB237" s="20"/>
      <c r="DC237" s="20"/>
      <c r="DD237" s="20"/>
      <c r="DE237" s="20"/>
      <c r="DF237" s="20"/>
      <c r="DG237" s="20"/>
      <c r="DH237" s="20"/>
      <c r="DI237" s="20"/>
      <c r="DJ237" s="20"/>
      <c r="DK237" s="20"/>
      <c r="DL237" s="20"/>
      <c r="DM237" s="20"/>
      <c r="DN237" s="20"/>
      <c r="DO237" s="20"/>
      <c r="DP237" s="20"/>
      <c r="DQ237" s="20"/>
      <c r="DR237" s="20"/>
      <c r="DS237" s="20"/>
      <c r="DT237" s="20"/>
      <c r="DU237" s="20"/>
      <c r="DV237" s="20"/>
      <c r="DW237" s="20"/>
      <c r="DX237" s="20"/>
      <c r="DY237" s="20"/>
      <c r="DZ237" s="20"/>
      <c r="EA237" s="20"/>
      <c r="EB237" s="20"/>
      <c r="EC237" s="20"/>
      <c r="ED237" s="20"/>
      <c r="EE237" s="20"/>
      <c r="EF237" s="20"/>
      <c r="EG237" s="20"/>
      <c r="EH237" s="20"/>
      <c r="EI237" s="20"/>
      <c r="EJ237" s="20"/>
      <c r="EK237" s="20"/>
      <c r="EL237" s="20"/>
      <c r="EM237" s="20"/>
      <c r="EN237" s="20"/>
      <c r="EO237" s="20"/>
      <c r="EP237" s="20"/>
      <c r="EQ237" s="20"/>
      <c r="ER237" s="20"/>
      <c r="ES237" s="20"/>
      <c r="ET237" s="20"/>
      <c r="EU237" s="20"/>
      <c r="EV237" s="20"/>
      <c r="EW237" s="20"/>
      <c r="EZ237" s="20"/>
      <c r="FA237" s="20"/>
      <c r="FB237" s="20"/>
      <c r="FC237" s="20"/>
      <c r="FD237" s="20"/>
      <c r="FE237" s="20"/>
      <c r="FF237" s="20"/>
      <c r="FG237" s="20"/>
      <c r="FH237" s="20"/>
      <c r="FI237" s="20"/>
      <c r="FJ237" s="20"/>
      <c r="FK237" s="20"/>
      <c r="FL237" s="20"/>
      <c r="FM237" s="20"/>
      <c r="FN237" s="20"/>
      <c r="FO237" s="20"/>
      <c r="FP237" s="20"/>
      <c r="FQ237" s="20"/>
      <c r="FR237" s="20"/>
      <c r="FS237" s="20"/>
      <c r="FT237" s="20"/>
      <c r="FU237" s="20"/>
      <c r="FV237" s="20"/>
      <c r="FW237" s="20"/>
      <c r="FX237" s="20"/>
      <c r="FY237" s="20"/>
      <c r="FZ237" s="20"/>
      <c r="GA237" s="20"/>
      <c r="GB237" s="20"/>
      <c r="GC237" s="20"/>
      <c r="GD237" s="20"/>
      <c r="GE237" s="20"/>
      <c r="GF237" s="20"/>
      <c r="GG237" s="20"/>
      <c r="GH237" s="20"/>
      <c r="GI237" s="20"/>
      <c r="GJ237" s="20"/>
      <c r="GK237" s="20"/>
      <c r="GL237" s="20"/>
      <c r="GM237" s="20"/>
      <c r="GN237" s="20"/>
      <c r="GO237" s="20"/>
      <c r="GP237" s="20"/>
      <c r="GQ237" s="20"/>
      <c r="GR237" s="20"/>
      <c r="GS237" s="20"/>
      <c r="GT237" s="20"/>
      <c r="GU237" s="20"/>
      <c r="GV237" s="20"/>
      <c r="GY237" s="20">
        <v>200</v>
      </c>
      <c r="GZ237" s="20">
        <v>400</v>
      </c>
      <c r="HA237" s="20" t="s">
        <v>390</v>
      </c>
      <c r="HB237" s="20">
        <v>0</v>
      </c>
      <c r="HC237" s="20">
        <v>0</v>
      </c>
      <c r="HD237" s="20" t="s">
        <v>373</v>
      </c>
      <c r="HE237" s="20" t="b">
        <v>1</v>
      </c>
      <c r="HF237" s="20">
        <v>6000</v>
      </c>
      <c r="HG237" s="20" t="b">
        <v>0</v>
      </c>
      <c r="HH237" s="20">
        <v>0</v>
      </c>
      <c r="HI237" s="20">
        <v>0</v>
      </c>
      <c r="HJ237" s="20">
        <v>0</v>
      </c>
      <c r="HK237" s="20">
        <v>0</v>
      </c>
      <c r="HL237" s="20" t="b">
        <v>0</v>
      </c>
      <c r="HM237" s="20">
        <v>0</v>
      </c>
      <c r="HN237" s="20">
        <v>10001</v>
      </c>
      <c r="HO237" s="20" t="s">
        <v>374</v>
      </c>
      <c r="HP237" s="20" t="s">
        <v>363</v>
      </c>
      <c r="HQ237" s="20">
        <v>0</v>
      </c>
      <c r="HR237" s="20">
        <v>0</v>
      </c>
      <c r="HS237" s="20">
        <v>0</v>
      </c>
      <c r="HT237" s="20">
        <v>0</v>
      </c>
      <c r="HU237" s="20" t="b">
        <v>0</v>
      </c>
      <c r="HZ237"/>
    </row>
    <row r="238" ht="30" customHeight="1" spans="1:234">
      <c r="A238"/>
      <c r="B238" s="34">
        <f>10000000+INDEX(编号表!$B:$B,MATCH(D238,编号表!$A:$A,0))*10000+J238</f>
        <v>10240002</v>
      </c>
      <c r="C238" s="20" t="s">
        <v>451</v>
      </c>
      <c r="D238" s="20" t="s">
        <v>451</v>
      </c>
      <c r="E238" s="20" t="s">
        <v>350</v>
      </c>
      <c r="F238" s="39" t="s">
        <v>452</v>
      </c>
      <c r="G238" s="20" t="s">
        <v>403</v>
      </c>
      <c r="H238" s="20" t="b">
        <v>0</v>
      </c>
      <c r="I238" s="20" t="b">
        <v>0</v>
      </c>
      <c r="J238" s="20">
        <v>2</v>
      </c>
      <c r="K238" s="20" t="str">
        <f t="shared" si="9"/>
        <v>102400</v>
      </c>
      <c r="L238" s="20" t="s">
        <v>353</v>
      </c>
      <c r="M238" s="20">
        <v>10240001</v>
      </c>
      <c r="N238" s="20">
        <v>10240003</v>
      </c>
      <c r="O238" s="20" t="s">
        <v>453</v>
      </c>
      <c r="P238" s="20">
        <v>10202023</v>
      </c>
      <c r="Q238" s="20">
        <v>0</v>
      </c>
      <c r="R238" s="20">
        <v>1</v>
      </c>
      <c r="S238" s="20">
        <v>7</v>
      </c>
      <c r="T238" s="20">
        <v>10201246</v>
      </c>
      <c r="U238" s="20">
        <v>100</v>
      </c>
      <c r="V238" s="20" t="s">
        <v>370</v>
      </c>
      <c r="W238" s="20">
        <v>650</v>
      </c>
      <c r="X238" s="20">
        <v>650</v>
      </c>
      <c r="Y238" s="20" t="s">
        <v>419</v>
      </c>
      <c r="Z238" s="20" t="s">
        <v>420</v>
      </c>
      <c r="AA238" s="20" t="s">
        <v>357</v>
      </c>
      <c r="AB238" s="20">
        <v>0</v>
      </c>
      <c r="AC238" s="20">
        <v>1</v>
      </c>
      <c r="AD238" s="20" t="b">
        <v>0</v>
      </c>
      <c r="AE238" s="20" t="s">
        <v>358</v>
      </c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 t="s">
        <v>388</v>
      </c>
      <c r="BA238" s="20">
        <v>10400</v>
      </c>
      <c r="BB238" s="20" t="s">
        <v>434</v>
      </c>
      <c r="BC238" s="20" t="s">
        <v>357</v>
      </c>
      <c r="BD238" s="20">
        <v>10000</v>
      </c>
      <c r="BE238" s="20">
        <v>0</v>
      </c>
      <c r="BF238" s="20" t="s">
        <v>361</v>
      </c>
      <c r="BG238" s="20">
        <v>0</v>
      </c>
      <c r="BH238" s="20"/>
      <c r="BI238" s="20"/>
      <c r="BJ238" s="20"/>
      <c r="BK238" s="20"/>
      <c r="BL238" s="20"/>
      <c r="BM238" s="20"/>
      <c r="BN238" s="20">
        <v>20130002</v>
      </c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  <c r="CF238" s="20"/>
      <c r="CG238" s="20"/>
      <c r="CH238" s="20"/>
      <c r="CI238" s="20"/>
      <c r="CJ238" s="20"/>
      <c r="CK238" s="20"/>
      <c r="CL238" s="20"/>
      <c r="CM238" s="20"/>
      <c r="CN238" s="20"/>
      <c r="CO238" s="20"/>
      <c r="CP238" s="20"/>
      <c r="CQ238" s="20"/>
      <c r="CR238" s="20"/>
      <c r="CS238" s="20"/>
      <c r="CT238" s="20"/>
      <c r="CU238" s="20"/>
      <c r="CV238" s="20"/>
      <c r="CW238" s="20"/>
      <c r="CX238" s="20"/>
      <c r="DA238" s="20"/>
      <c r="DB238" s="20"/>
      <c r="DC238" s="20"/>
      <c r="DD238" s="20"/>
      <c r="DE238" s="20"/>
      <c r="DF238" s="20"/>
      <c r="DG238" s="20"/>
      <c r="DH238" s="20"/>
      <c r="DI238" s="20"/>
      <c r="DJ238" s="20"/>
      <c r="DK238" s="20"/>
      <c r="DL238" s="20"/>
      <c r="DM238" s="20"/>
      <c r="DN238" s="20"/>
      <c r="DO238" s="20"/>
      <c r="DP238" s="20"/>
      <c r="DQ238" s="20"/>
      <c r="DR238" s="20"/>
      <c r="DS238" s="20"/>
      <c r="DT238" s="20"/>
      <c r="DU238" s="20"/>
      <c r="DV238" s="20"/>
      <c r="DW238" s="20"/>
      <c r="DX238" s="20"/>
      <c r="DY238" s="20"/>
      <c r="DZ238" s="20"/>
      <c r="EA238" s="20"/>
      <c r="EB238" s="20"/>
      <c r="EC238" s="20"/>
      <c r="ED238" s="20"/>
      <c r="EE238" s="20"/>
      <c r="EF238" s="20"/>
      <c r="EG238" s="20"/>
      <c r="EH238" s="20"/>
      <c r="EI238" s="20"/>
      <c r="EJ238" s="20"/>
      <c r="EK238" s="20"/>
      <c r="EL238" s="20"/>
      <c r="EM238" s="20"/>
      <c r="EN238" s="20"/>
      <c r="EO238" s="20"/>
      <c r="EP238" s="20"/>
      <c r="EQ238" s="20"/>
      <c r="ER238" s="20"/>
      <c r="ES238" s="20"/>
      <c r="ET238" s="20"/>
      <c r="EU238" s="20"/>
      <c r="EV238" s="20"/>
      <c r="EW238" s="20"/>
      <c r="EZ238" s="20"/>
      <c r="FA238" s="20"/>
      <c r="FB238" s="20"/>
      <c r="FC238" s="20"/>
      <c r="FD238" s="20"/>
      <c r="FE238" s="20"/>
      <c r="FF238" s="20"/>
      <c r="FG238" s="20"/>
      <c r="FH238" s="20"/>
      <c r="FI238" s="20"/>
      <c r="FJ238" s="20"/>
      <c r="FK238" s="20"/>
      <c r="FL238" s="20"/>
      <c r="FM238" s="20"/>
      <c r="FN238" s="20"/>
      <c r="FO238" s="20"/>
      <c r="FP238" s="20"/>
      <c r="FQ238" s="20"/>
      <c r="FR238" s="20"/>
      <c r="FS238" s="20"/>
      <c r="FT238" s="20"/>
      <c r="FU238" s="20"/>
      <c r="FV238" s="20"/>
      <c r="FW238" s="20"/>
      <c r="FX238" s="20"/>
      <c r="FY238" s="20"/>
      <c r="FZ238" s="20"/>
      <c r="GA238" s="20"/>
      <c r="GB238" s="20"/>
      <c r="GC238" s="20"/>
      <c r="GD238" s="20"/>
      <c r="GE238" s="20"/>
      <c r="GF238" s="20"/>
      <c r="GG238" s="20"/>
      <c r="GH238" s="20"/>
      <c r="GI238" s="20"/>
      <c r="GJ238" s="20"/>
      <c r="GK238" s="20"/>
      <c r="GL238" s="20"/>
      <c r="GM238" s="20"/>
      <c r="GN238" s="20"/>
      <c r="GO238" s="20"/>
      <c r="GP238" s="20"/>
      <c r="GQ238" s="20"/>
      <c r="GR238" s="20"/>
      <c r="GS238" s="20"/>
      <c r="GT238" s="20"/>
      <c r="GU238" s="20"/>
      <c r="GV238" s="20"/>
      <c r="GY238" s="20">
        <v>200</v>
      </c>
      <c r="GZ238" s="20">
        <v>400</v>
      </c>
      <c r="HA238" s="20" t="s">
        <v>390</v>
      </c>
      <c r="HB238" s="20">
        <v>0</v>
      </c>
      <c r="HC238" s="20">
        <v>0</v>
      </c>
      <c r="HD238" s="20" t="s">
        <v>373</v>
      </c>
      <c r="HE238" s="20" t="b">
        <v>1</v>
      </c>
      <c r="HF238" s="20">
        <v>6000</v>
      </c>
      <c r="HG238" s="20" t="b">
        <v>0</v>
      </c>
      <c r="HH238" s="20">
        <v>0</v>
      </c>
      <c r="HI238" s="20">
        <v>0</v>
      </c>
      <c r="HJ238" s="20">
        <v>0</v>
      </c>
      <c r="HK238" s="20">
        <v>0</v>
      </c>
      <c r="HL238" s="20" t="b">
        <v>0</v>
      </c>
      <c r="HM238" s="20">
        <v>0</v>
      </c>
      <c r="HN238" s="20">
        <v>10001</v>
      </c>
      <c r="HO238" s="20" t="s">
        <v>374</v>
      </c>
      <c r="HP238" s="20" t="s">
        <v>363</v>
      </c>
      <c r="HQ238" s="20">
        <v>0</v>
      </c>
      <c r="HR238" s="20">
        <v>0</v>
      </c>
      <c r="HS238" s="20">
        <v>0</v>
      </c>
      <c r="HT238" s="20">
        <v>0</v>
      </c>
      <c r="HU238" s="20" t="b">
        <v>0</v>
      </c>
      <c r="HZ238"/>
    </row>
    <row r="239" ht="30" customHeight="1" spans="1:234">
      <c r="A239"/>
      <c r="B239" s="34">
        <f>10000000+INDEX(编号表!$B:$B,MATCH(D239,编号表!$A:$A,0))*10000+J239</f>
        <v>10240003</v>
      </c>
      <c r="C239" s="20" t="s">
        <v>451</v>
      </c>
      <c r="D239" s="20" t="s">
        <v>451</v>
      </c>
      <c r="E239" s="20" t="s">
        <v>350</v>
      </c>
      <c r="F239" s="39" t="s">
        <v>452</v>
      </c>
      <c r="G239" s="20" t="s">
        <v>403</v>
      </c>
      <c r="H239" s="20" t="b">
        <v>0</v>
      </c>
      <c r="I239" s="20" t="b">
        <v>0</v>
      </c>
      <c r="J239" s="20">
        <v>3</v>
      </c>
      <c r="K239" s="20" t="str">
        <f t="shared" si="9"/>
        <v>102400</v>
      </c>
      <c r="L239" s="20" t="s">
        <v>353</v>
      </c>
      <c r="M239" s="20">
        <v>10240002</v>
      </c>
      <c r="N239" s="20">
        <v>10240004</v>
      </c>
      <c r="O239" s="20" t="s">
        <v>453</v>
      </c>
      <c r="P239" s="20">
        <v>10202023</v>
      </c>
      <c r="Q239" s="20">
        <v>0</v>
      </c>
      <c r="R239" s="20">
        <v>2</v>
      </c>
      <c r="S239" s="20">
        <v>11</v>
      </c>
      <c r="T239" s="20">
        <v>10202247</v>
      </c>
      <c r="U239" s="20">
        <v>100</v>
      </c>
      <c r="V239" s="20" t="s">
        <v>370</v>
      </c>
      <c r="W239" s="20">
        <v>650</v>
      </c>
      <c r="X239" s="20">
        <v>650</v>
      </c>
      <c r="Y239" s="20" t="s">
        <v>419</v>
      </c>
      <c r="Z239" s="20" t="s">
        <v>420</v>
      </c>
      <c r="AA239" s="20" t="s">
        <v>357</v>
      </c>
      <c r="AB239" s="20">
        <v>0</v>
      </c>
      <c r="AC239" s="20">
        <v>1</v>
      </c>
      <c r="AD239" s="20" t="b">
        <v>0</v>
      </c>
      <c r="AE239" s="20" t="s">
        <v>358</v>
      </c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 t="s">
        <v>388</v>
      </c>
      <c r="BA239" s="20">
        <v>10800</v>
      </c>
      <c r="BB239" s="20" t="s">
        <v>434</v>
      </c>
      <c r="BC239" s="20" t="s">
        <v>357</v>
      </c>
      <c r="BD239" s="20">
        <v>10000</v>
      </c>
      <c r="BE239" s="20">
        <v>0</v>
      </c>
      <c r="BF239" s="20" t="s">
        <v>361</v>
      </c>
      <c r="BG239" s="20">
        <v>0</v>
      </c>
      <c r="BH239" s="20"/>
      <c r="BI239" s="20"/>
      <c r="BJ239" s="20"/>
      <c r="BK239" s="20"/>
      <c r="BL239" s="20"/>
      <c r="BM239" s="20"/>
      <c r="BN239" s="20">
        <v>20130003</v>
      </c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  <c r="CF239" s="20"/>
      <c r="CG239" s="20"/>
      <c r="CH239" s="20"/>
      <c r="CI239" s="20"/>
      <c r="CJ239" s="20"/>
      <c r="CK239" s="20"/>
      <c r="CL239" s="20"/>
      <c r="CM239" s="20"/>
      <c r="CN239" s="20"/>
      <c r="CO239" s="20"/>
      <c r="CP239" s="20"/>
      <c r="CQ239" s="20"/>
      <c r="CR239" s="20"/>
      <c r="CS239" s="20"/>
      <c r="CT239" s="20"/>
      <c r="CU239" s="20"/>
      <c r="CV239" s="20"/>
      <c r="CW239" s="20"/>
      <c r="CX239" s="20"/>
      <c r="DA239" s="20"/>
      <c r="DB239" s="20"/>
      <c r="DC239" s="20"/>
      <c r="DD239" s="20"/>
      <c r="DE239" s="20"/>
      <c r="DF239" s="20"/>
      <c r="DG239" s="20"/>
      <c r="DH239" s="20"/>
      <c r="DI239" s="20"/>
      <c r="DJ239" s="20"/>
      <c r="DK239" s="20"/>
      <c r="DL239" s="20"/>
      <c r="DM239" s="20"/>
      <c r="DN239" s="20"/>
      <c r="DO239" s="20"/>
      <c r="DP239" s="20"/>
      <c r="DQ239" s="20"/>
      <c r="DR239" s="20"/>
      <c r="DS239" s="20"/>
      <c r="DT239" s="20"/>
      <c r="DU239" s="20"/>
      <c r="DV239" s="20"/>
      <c r="DW239" s="20"/>
      <c r="DX239" s="20"/>
      <c r="DY239" s="20"/>
      <c r="DZ239" s="20"/>
      <c r="EA239" s="20"/>
      <c r="EB239" s="20"/>
      <c r="EC239" s="20"/>
      <c r="ED239" s="20"/>
      <c r="EE239" s="20"/>
      <c r="EF239" s="20"/>
      <c r="EG239" s="20"/>
      <c r="EH239" s="20"/>
      <c r="EI239" s="20"/>
      <c r="EJ239" s="20"/>
      <c r="EK239" s="20"/>
      <c r="EL239" s="20"/>
      <c r="EM239" s="20"/>
      <c r="EN239" s="20"/>
      <c r="EO239" s="20"/>
      <c r="EP239" s="20"/>
      <c r="EQ239" s="20"/>
      <c r="ER239" s="20"/>
      <c r="ES239" s="20"/>
      <c r="ET239" s="20"/>
      <c r="EU239" s="20"/>
      <c r="EV239" s="20"/>
      <c r="EW239" s="20"/>
      <c r="EZ239" s="20"/>
      <c r="FA239" s="20"/>
      <c r="FB239" s="20"/>
      <c r="FC239" s="20"/>
      <c r="FD239" s="20"/>
      <c r="FE239" s="20"/>
      <c r="FF239" s="20"/>
      <c r="FG239" s="20"/>
      <c r="FH239" s="20"/>
      <c r="FI239" s="20"/>
      <c r="FJ239" s="20"/>
      <c r="FK239" s="20"/>
      <c r="FL239" s="20"/>
      <c r="FM239" s="20"/>
      <c r="FN239" s="20"/>
      <c r="FO239" s="20"/>
      <c r="FP239" s="20"/>
      <c r="FQ239" s="20"/>
      <c r="FR239" s="20"/>
      <c r="FS239" s="20"/>
      <c r="FT239" s="20"/>
      <c r="FU239" s="20"/>
      <c r="FV239" s="20"/>
      <c r="FW239" s="20"/>
      <c r="FX239" s="20"/>
      <c r="FY239" s="20"/>
      <c r="FZ239" s="20"/>
      <c r="GA239" s="20"/>
      <c r="GB239" s="20"/>
      <c r="GC239" s="20"/>
      <c r="GD239" s="20"/>
      <c r="GE239" s="20"/>
      <c r="GF239" s="20"/>
      <c r="GG239" s="20"/>
      <c r="GH239" s="20"/>
      <c r="GI239" s="20"/>
      <c r="GJ239" s="20"/>
      <c r="GK239" s="20"/>
      <c r="GL239" s="20"/>
      <c r="GM239" s="20"/>
      <c r="GN239" s="20"/>
      <c r="GO239" s="20"/>
      <c r="GP239" s="20"/>
      <c r="GQ239" s="20"/>
      <c r="GR239" s="20"/>
      <c r="GS239" s="20"/>
      <c r="GT239" s="20"/>
      <c r="GU239" s="20"/>
      <c r="GV239" s="20"/>
      <c r="GY239" s="20">
        <v>200</v>
      </c>
      <c r="GZ239" s="20">
        <v>400</v>
      </c>
      <c r="HA239" s="20" t="s">
        <v>390</v>
      </c>
      <c r="HB239" s="20">
        <v>0</v>
      </c>
      <c r="HC239" s="20">
        <v>0</v>
      </c>
      <c r="HD239" s="20" t="s">
        <v>373</v>
      </c>
      <c r="HE239" s="20" t="b">
        <v>1</v>
      </c>
      <c r="HF239" s="20">
        <v>6000</v>
      </c>
      <c r="HG239" s="20" t="b">
        <v>0</v>
      </c>
      <c r="HH239" s="20">
        <v>0</v>
      </c>
      <c r="HI239" s="20">
        <v>0</v>
      </c>
      <c r="HJ239" s="20">
        <v>0</v>
      </c>
      <c r="HK239" s="20">
        <v>0</v>
      </c>
      <c r="HL239" s="20" t="b">
        <v>0</v>
      </c>
      <c r="HM239" s="20">
        <v>0</v>
      </c>
      <c r="HN239" s="20">
        <v>10001</v>
      </c>
      <c r="HO239" s="20" t="s">
        <v>374</v>
      </c>
      <c r="HP239" s="20" t="s">
        <v>363</v>
      </c>
      <c r="HQ239" s="20">
        <v>0</v>
      </c>
      <c r="HR239" s="20">
        <v>0</v>
      </c>
      <c r="HS239" s="20">
        <v>0</v>
      </c>
      <c r="HT239" s="20">
        <v>0</v>
      </c>
      <c r="HU239" s="20" t="b">
        <v>0</v>
      </c>
      <c r="HZ239"/>
    </row>
    <row r="240" ht="30" customHeight="1" spans="1:234">
      <c r="A240"/>
      <c r="B240" s="34">
        <f>10000000+INDEX(编号表!$B:$B,MATCH(D240,编号表!$A:$A,0))*10000+J240</f>
        <v>10240004</v>
      </c>
      <c r="C240" s="20" t="s">
        <v>451</v>
      </c>
      <c r="D240" s="20" t="s">
        <v>451</v>
      </c>
      <c r="E240" s="20" t="s">
        <v>350</v>
      </c>
      <c r="F240" s="39" t="s">
        <v>452</v>
      </c>
      <c r="G240" s="20" t="s">
        <v>403</v>
      </c>
      <c r="H240" s="20" t="b">
        <v>0</v>
      </c>
      <c r="I240" s="20" t="b">
        <v>0</v>
      </c>
      <c r="J240" s="20">
        <v>4</v>
      </c>
      <c r="K240" s="20" t="str">
        <f t="shared" si="9"/>
        <v>102400</v>
      </c>
      <c r="L240" s="20" t="s">
        <v>353</v>
      </c>
      <c r="M240" s="20">
        <v>10240003</v>
      </c>
      <c r="N240" s="20">
        <v>10240005</v>
      </c>
      <c r="O240" s="20" t="s">
        <v>453</v>
      </c>
      <c r="P240" s="20">
        <v>10202023</v>
      </c>
      <c r="Q240" s="20">
        <v>0</v>
      </c>
      <c r="R240" s="20">
        <v>3</v>
      </c>
      <c r="S240" s="20">
        <v>16</v>
      </c>
      <c r="T240" s="20">
        <v>10202248</v>
      </c>
      <c r="U240" s="20">
        <v>100</v>
      </c>
      <c r="V240" s="20" t="s">
        <v>370</v>
      </c>
      <c r="W240" s="20">
        <v>650</v>
      </c>
      <c r="X240" s="20">
        <v>650</v>
      </c>
      <c r="Y240" s="20" t="s">
        <v>419</v>
      </c>
      <c r="Z240" s="20" t="s">
        <v>420</v>
      </c>
      <c r="AA240" s="20" t="s">
        <v>357</v>
      </c>
      <c r="AB240" s="20">
        <v>0</v>
      </c>
      <c r="AC240" s="20">
        <v>1</v>
      </c>
      <c r="AD240" s="20" t="b">
        <v>0</v>
      </c>
      <c r="AE240" s="20" t="s">
        <v>358</v>
      </c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 t="s">
        <v>388</v>
      </c>
      <c r="BA240" s="20">
        <v>11200</v>
      </c>
      <c r="BB240" s="20" t="s">
        <v>434</v>
      </c>
      <c r="BC240" s="20" t="s">
        <v>357</v>
      </c>
      <c r="BD240" s="20">
        <v>10000</v>
      </c>
      <c r="BE240" s="20">
        <v>0</v>
      </c>
      <c r="BF240" s="20" t="s">
        <v>361</v>
      </c>
      <c r="BG240" s="20">
        <v>0</v>
      </c>
      <c r="BH240" s="20"/>
      <c r="BI240" s="20"/>
      <c r="BJ240" s="20"/>
      <c r="BK240" s="20"/>
      <c r="BL240" s="20"/>
      <c r="BM240" s="20"/>
      <c r="BN240" s="20">
        <v>20130004</v>
      </c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  <c r="CF240" s="20"/>
      <c r="CG240" s="20"/>
      <c r="CH240" s="20"/>
      <c r="CI240" s="20"/>
      <c r="CJ240" s="20"/>
      <c r="CK240" s="20"/>
      <c r="CL240" s="20"/>
      <c r="CM240" s="20"/>
      <c r="CN240" s="20"/>
      <c r="CO240" s="20"/>
      <c r="CP240" s="20"/>
      <c r="CQ240" s="20"/>
      <c r="CR240" s="20"/>
      <c r="CS240" s="20"/>
      <c r="CT240" s="20"/>
      <c r="CU240" s="20"/>
      <c r="CV240" s="20"/>
      <c r="CW240" s="20"/>
      <c r="CX240" s="20"/>
      <c r="DA240" s="20"/>
      <c r="DB240" s="20"/>
      <c r="DC240" s="20"/>
      <c r="DD240" s="20"/>
      <c r="DE240" s="20"/>
      <c r="DF240" s="20"/>
      <c r="DG240" s="20"/>
      <c r="DH240" s="20"/>
      <c r="DI240" s="20"/>
      <c r="DJ240" s="20"/>
      <c r="DK240" s="20"/>
      <c r="DL240" s="20"/>
      <c r="DM240" s="20"/>
      <c r="DN240" s="20"/>
      <c r="DO240" s="20"/>
      <c r="DP240" s="20"/>
      <c r="DQ240" s="20"/>
      <c r="DR240" s="20"/>
      <c r="DS240" s="20"/>
      <c r="DT240" s="20"/>
      <c r="DU240" s="20"/>
      <c r="DV240" s="20"/>
      <c r="DW240" s="20"/>
      <c r="DX240" s="20"/>
      <c r="DY240" s="20"/>
      <c r="DZ240" s="20"/>
      <c r="EA240" s="20"/>
      <c r="EB240" s="20"/>
      <c r="EC240" s="20"/>
      <c r="ED240" s="20"/>
      <c r="EE240" s="20"/>
      <c r="EF240" s="20"/>
      <c r="EG240" s="20"/>
      <c r="EH240" s="20"/>
      <c r="EI240" s="20"/>
      <c r="EJ240" s="20"/>
      <c r="EK240" s="20"/>
      <c r="EL240" s="20"/>
      <c r="EM240" s="20"/>
      <c r="EN240" s="20"/>
      <c r="EO240" s="20"/>
      <c r="EP240" s="20"/>
      <c r="EQ240" s="20"/>
      <c r="ER240" s="20"/>
      <c r="ES240" s="20"/>
      <c r="ET240" s="20"/>
      <c r="EU240" s="20"/>
      <c r="EV240" s="20"/>
      <c r="EW240" s="20"/>
      <c r="EZ240" s="20"/>
      <c r="FA240" s="20"/>
      <c r="FB240" s="20"/>
      <c r="FC240" s="20"/>
      <c r="FD240" s="20"/>
      <c r="FE240" s="20"/>
      <c r="FF240" s="20"/>
      <c r="FG240" s="20"/>
      <c r="FH240" s="20"/>
      <c r="FI240" s="20"/>
      <c r="FJ240" s="20"/>
      <c r="FK240" s="20"/>
      <c r="FL240" s="20"/>
      <c r="FM240" s="20"/>
      <c r="FN240" s="20"/>
      <c r="FO240" s="20"/>
      <c r="FP240" s="20"/>
      <c r="FQ240" s="20"/>
      <c r="FR240" s="20"/>
      <c r="FS240" s="20"/>
      <c r="FT240" s="20"/>
      <c r="FU240" s="20"/>
      <c r="FV240" s="20"/>
      <c r="FW240" s="20"/>
      <c r="FX240" s="20"/>
      <c r="FY240" s="20"/>
      <c r="FZ240" s="20"/>
      <c r="GA240" s="20"/>
      <c r="GB240" s="20"/>
      <c r="GC240" s="20"/>
      <c r="GD240" s="20"/>
      <c r="GE240" s="20"/>
      <c r="GF240" s="20"/>
      <c r="GG240" s="20"/>
      <c r="GH240" s="20"/>
      <c r="GI240" s="20"/>
      <c r="GJ240" s="20"/>
      <c r="GK240" s="20"/>
      <c r="GL240" s="20"/>
      <c r="GM240" s="20"/>
      <c r="GN240" s="20"/>
      <c r="GO240" s="20"/>
      <c r="GP240" s="20"/>
      <c r="GQ240" s="20"/>
      <c r="GR240" s="20"/>
      <c r="GS240" s="20"/>
      <c r="GT240" s="20"/>
      <c r="GU240" s="20"/>
      <c r="GV240" s="20"/>
      <c r="GY240" s="20">
        <v>200</v>
      </c>
      <c r="GZ240" s="20">
        <v>400</v>
      </c>
      <c r="HA240" s="20" t="s">
        <v>390</v>
      </c>
      <c r="HB240" s="20">
        <v>0</v>
      </c>
      <c r="HC240" s="20">
        <v>0</v>
      </c>
      <c r="HD240" s="20" t="s">
        <v>373</v>
      </c>
      <c r="HE240" s="20" t="b">
        <v>1</v>
      </c>
      <c r="HF240" s="20">
        <v>6000</v>
      </c>
      <c r="HG240" s="20" t="b">
        <v>0</v>
      </c>
      <c r="HH240" s="20">
        <v>0</v>
      </c>
      <c r="HI240" s="20">
        <v>0</v>
      </c>
      <c r="HJ240" s="20">
        <v>0</v>
      </c>
      <c r="HK240" s="20">
        <v>0</v>
      </c>
      <c r="HL240" s="20" t="b">
        <v>0</v>
      </c>
      <c r="HM240" s="20">
        <v>0</v>
      </c>
      <c r="HN240" s="20">
        <v>10001</v>
      </c>
      <c r="HO240" s="20" t="s">
        <v>374</v>
      </c>
      <c r="HP240" s="20" t="s">
        <v>363</v>
      </c>
      <c r="HQ240" s="20">
        <v>0</v>
      </c>
      <c r="HR240" s="20">
        <v>0</v>
      </c>
      <c r="HS240" s="20">
        <v>0</v>
      </c>
      <c r="HT240" s="20">
        <v>0</v>
      </c>
      <c r="HU240" s="20" t="b">
        <v>0</v>
      </c>
      <c r="HZ240"/>
    </row>
    <row r="241" ht="30" customHeight="1" spans="1:234">
      <c r="A241"/>
      <c r="B241" s="34">
        <f>10000000+INDEX(编号表!$B:$B,MATCH(D241,编号表!$A:$A,0))*10000+J241</f>
        <v>10240005</v>
      </c>
      <c r="C241" s="20" t="s">
        <v>451</v>
      </c>
      <c r="D241" s="20" t="s">
        <v>451</v>
      </c>
      <c r="E241" s="20" t="s">
        <v>350</v>
      </c>
      <c r="F241" s="39" t="s">
        <v>452</v>
      </c>
      <c r="G241" s="20" t="s">
        <v>403</v>
      </c>
      <c r="H241" s="20" t="b">
        <v>0</v>
      </c>
      <c r="I241" s="20" t="b">
        <v>0</v>
      </c>
      <c r="J241" s="20">
        <v>5</v>
      </c>
      <c r="K241" s="20" t="str">
        <f t="shared" si="9"/>
        <v>102400</v>
      </c>
      <c r="L241" s="20" t="s">
        <v>353</v>
      </c>
      <c r="M241" s="20">
        <v>10240004</v>
      </c>
      <c r="N241" s="20">
        <v>10240006</v>
      </c>
      <c r="O241" s="20" t="s">
        <v>453</v>
      </c>
      <c r="P241" s="20">
        <v>10202023</v>
      </c>
      <c r="Q241" s="20">
        <v>0</v>
      </c>
      <c r="R241" s="20">
        <v>3</v>
      </c>
      <c r="S241" s="20">
        <v>25</v>
      </c>
      <c r="T241" s="20">
        <v>10202249</v>
      </c>
      <c r="U241" s="20">
        <v>100</v>
      </c>
      <c r="V241" s="20" t="s">
        <v>370</v>
      </c>
      <c r="W241" s="20">
        <v>650</v>
      </c>
      <c r="X241" s="20">
        <v>650</v>
      </c>
      <c r="Y241" s="20" t="s">
        <v>419</v>
      </c>
      <c r="Z241" s="20" t="s">
        <v>420</v>
      </c>
      <c r="AA241" s="20" t="s">
        <v>357</v>
      </c>
      <c r="AB241" s="20">
        <v>0</v>
      </c>
      <c r="AC241" s="20">
        <v>1</v>
      </c>
      <c r="AD241" s="20" t="b">
        <v>0</v>
      </c>
      <c r="AE241" s="20" t="s">
        <v>358</v>
      </c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 t="s">
        <v>388</v>
      </c>
      <c r="BA241" s="20">
        <v>11300</v>
      </c>
      <c r="BB241" s="20" t="s">
        <v>434</v>
      </c>
      <c r="BC241" s="20" t="s">
        <v>357</v>
      </c>
      <c r="BD241" s="20">
        <v>10000</v>
      </c>
      <c r="BE241" s="20">
        <v>0</v>
      </c>
      <c r="BF241" s="20" t="s">
        <v>361</v>
      </c>
      <c r="BG241" s="20">
        <v>0</v>
      </c>
      <c r="BH241" s="20"/>
      <c r="BI241" s="20"/>
      <c r="BJ241" s="20"/>
      <c r="BK241" s="20"/>
      <c r="BL241" s="20"/>
      <c r="BM241" s="20"/>
      <c r="BN241" s="20">
        <v>20130005</v>
      </c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  <c r="CF241" s="20"/>
      <c r="CG241" s="20"/>
      <c r="CH241" s="20"/>
      <c r="CI241" s="20"/>
      <c r="CJ241" s="20"/>
      <c r="CK241" s="20"/>
      <c r="CL241" s="20"/>
      <c r="CM241" s="20"/>
      <c r="CN241" s="20"/>
      <c r="CO241" s="20"/>
      <c r="CP241" s="20"/>
      <c r="CQ241" s="20"/>
      <c r="CR241" s="20"/>
      <c r="CS241" s="20"/>
      <c r="CT241" s="20"/>
      <c r="CU241" s="20"/>
      <c r="CV241" s="20"/>
      <c r="CW241" s="20"/>
      <c r="CX241" s="20"/>
      <c r="DA241" s="20"/>
      <c r="DB241" s="20"/>
      <c r="DC241" s="20"/>
      <c r="DD241" s="20"/>
      <c r="DE241" s="20"/>
      <c r="DF241" s="20"/>
      <c r="DG241" s="20"/>
      <c r="DH241" s="20"/>
      <c r="DI241" s="20"/>
      <c r="DJ241" s="20"/>
      <c r="DK241" s="20"/>
      <c r="DL241" s="20"/>
      <c r="DM241" s="20"/>
      <c r="DN241" s="20"/>
      <c r="DO241" s="20"/>
      <c r="DP241" s="20"/>
      <c r="DQ241" s="20"/>
      <c r="DR241" s="20"/>
      <c r="DS241" s="20"/>
      <c r="DT241" s="20"/>
      <c r="DU241" s="20"/>
      <c r="DV241" s="20"/>
      <c r="DW241" s="20"/>
      <c r="DX241" s="20"/>
      <c r="DY241" s="20"/>
      <c r="DZ241" s="20"/>
      <c r="EA241" s="20"/>
      <c r="EB241" s="20"/>
      <c r="EC241" s="20"/>
      <c r="ED241" s="20"/>
      <c r="EE241" s="20"/>
      <c r="EF241" s="20"/>
      <c r="EG241" s="20"/>
      <c r="EH241" s="20"/>
      <c r="EI241" s="20"/>
      <c r="EJ241" s="20"/>
      <c r="EK241" s="20"/>
      <c r="EL241" s="20"/>
      <c r="EM241" s="20"/>
      <c r="EN241" s="20"/>
      <c r="EO241" s="20"/>
      <c r="EP241" s="20"/>
      <c r="EQ241" s="20"/>
      <c r="ER241" s="20"/>
      <c r="ES241" s="20"/>
      <c r="ET241" s="20"/>
      <c r="EU241" s="20"/>
      <c r="EV241" s="20"/>
      <c r="EW241" s="20"/>
      <c r="EZ241" s="20"/>
      <c r="FA241" s="20"/>
      <c r="FB241" s="20"/>
      <c r="FC241" s="20"/>
      <c r="FD241" s="20"/>
      <c r="FE241" s="20"/>
      <c r="FF241" s="20"/>
      <c r="FG241" s="20"/>
      <c r="FH241" s="20"/>
      <c r="FI241" s="20"/>
      <c r="FJ241" s="20"/>
      <c r="FK241" s="20"/>
      <c r="FL241" s="20"/>
      <c r="FM241" s="20"/>
      <c r="FN241" s="20"/>
      <c r="FO241" s="20"/>
      <c r="FP241" s="20"/>
      <c r="FQ241" s="20"/>
      <c r="FR241" s="20"/>
      <c r="FS241" s="20"/>
      <c r="FT241" s="20"/>
      <c r="FU241" s="20"/>
      <c r="FV241" s="20"/>
      <c r="FW241" s="20"/>
      <c r="FX241" s="20"/>
      <c r="FY241" s="20"/>
      <c r="FZ241" s="20"/>
      <c r="GA241" s="20"/>
      <c r="GB241" s="20"/>
      <c r="GC241" s="20"/>
      <c r="GD241" s="20"/>
      <c r="GE241" s="20"/>
      <c r="GF241" s="20"/>
      <c r="GG241" s="20"/>
      <c r="GH241" s="20"/>
      <c r="GI241" s="20"/>
      <c r="GJ241" s="20"/>
      <c r="GK241" s="20"/>
      <c r="GL241" s="20"/>
      <c r="GM241" s="20"/>
      <c r="GN241" s="20"/>
      <c r="GO241" s="20"/>
      <c r="GP241" s="20"/>
      <c r="GQ241" s="20"/>
      <c r="GR241" s="20"/>
      <c r="GS241" s="20"/>
      <c r="GT241" s="20"/>
      <c r="GU241" s="20"/>
      <c r="GV241" s="20"/>
      <c r="GY241" s="20">
        <v>200</v>
      </c>
      <c r="GZ241" s="20">
        <v>400</v>
      </c>
      <c r="HA241" s="20" t="s">
        <v>390</v>
      </c>
      <c r="HB241" s="20">
        <v>0</v>
      </c>
      <c r="HC241" s="20">
        <v>0</v>
      </c>
      <c r="HD241" s="20" t="s">
        <v>373</v>
      </c>
      <c r="HE241" s="20" t="b">
        <v>1</v>
      </c>
      <c r="HF241" s="20">
        <v>6000</v>
      </c>
      <c r="HG241" s="20" t="b">
        <v>0</v>
      </c>
      <c r="HH241" s="20">
        <v>0</v>
      </c>
      <c r="HI241" s="20">
        <v>0</v>
      </c>
      <c r="HJ241" s="20">
        <v>0</v>
      </c>
      <c r="HK241" s="20">
        <v>0</v>
      </c>
      <c r="HL241" s="20" t="b">
        <v>0</v>
      </c>
      <c r="HM241" s="20">
        <v>0</v>
      </c>
      <c r="HN241" s="20">
        <v>10001</v>
      </c>
      <c r="HO241" s="20" t="s">
        <v>374</v>
      </c>
      <c r="HP241" s="20" t="s">
        <v>363</v>
      </c>
      <c r="HQ241" s="20">
        <v>0</v>
      </c>
      <c r="HR241" s="20">
        <v>0</v>
      </c>
      <c r="HS241" s="20">
        <v>0</v>
      </c>
      <c r="HT241" s="20">
        <v>0</v>
      </c>
      <c r="HU241" s="20" t="b">
        <v>0</v>
      </c>
      <c r="HZ241"/>
    </row>
    <row r="242" ht="30" customHeight="1" spans="1:234">
      <c r="A242"/>
      <c r="B242" s="34">
        <f>10000000+INDEX(编号表!$B:$B,MATCH(D242,编号表!$A:$A,0))*10000+J242</f>
        <v>10240006</v>
      </c>
      <c r="C242" s="20" t="s">
        <v>451</v>
      </c>
      <c r="D242" s="20" t="s">
        <v>451</v>
      </c>
      <c r="E242" s="20" t="s">
        <v>350</v>
      </c>
      <c r="F242" s="39" t="s">
        <v>452</v>
      </c>
      <c r="G242" s="20" t="s">
        <v>403</v>
      </c>
      <c r="H242" s="20" t="b">
        <v>0</v>
      </c>
      <c r="I242" s="20" t="b">
        <v>0</v>
      </c>
      <c r="J242" s="20">
        <v>6</v>
      </c>
      <c r="K242" s="20" t="str">
        <f t="shared" si="9"/>
        <v>102400</v>
      </c>
      <c r="L242" s="20" t="s">
        <v>353</v>
      </c>
      <c r="M242" s="20">
        <v>10240005</v>
      </c>
      <c r="N242" s="20">
        <v>10240007</v>
      </c>
      <c r="O242" s="20" t="s">
        <v>453</v>
      </c>
      <c r="P242" s="20">
        <v>10202023</v>
      </c>
      <c r="Q242" s="20">
        <v>0</v>
      </c>
      <c r="R242" s="20">
        <v>3</v>
      </c>
      <c r="S242" s="20">
        <v>30</v>
      </c>
      <c r="T242" s="20">
        <v>10203250</v>
      </c>
      <c r="U242" s="20">
        <v>100</v>
      </c>
      <c r="V242" s="20" t="s">
        <v>370</v>
      </c>
      <c r="W242" s="20">
        <v>650</v>
      </c>
      <c r="X242" s="20">
        <v>650</v>
      </c>
      <c r="Y242" s="20" t="s">
        <v>419</v>
      </c>
      <c r="Z242" s="20" t="s">
        <v>420</v>
      </c>
      <c r="AA242" s="20" t="s">
        <v>357</v>
      </c>
      <c r="AB242" s="20">
        <v>0</v>
      </c>
      <c r="AC242" s="20">
        <v>1</v>
      </c>
      <c r="AD242" s="20" t="b">
        <v>0</v>
      </c>
      <c r="AE242" s="20" t="s">
        <v>358</v>
      </c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 t="s">
        <v>388</v>
      </c>
      <c r="BA242" s="20">
        <v>11600</v>
      </c>
      <c r="BB242" s="20" t="s">
        <v>434</v>
      </c>
      <c r="BC242" s="20" t="s">
        <v>357</v>
      </c>
      <c r="BD242" s="20">
        <v>10000</v>
      </c>
      <c r="BE242" s="20">
        <v>0</v>
      </c>
      <c r="BF242" s="20" t="s">
        <v>361</v>
      </c>
      <c r="BG242" s="20">
        <v>0</v>
      </c>
      <c r="BH242" s="20"/>
      <c r="BI242" s="20"/>
      <c r="BJ242" s="20"/>
      <c r="BK242" s="20"/>
      <c r="BL242" s="20"/>
      <c r="BM242" s="20"/>
      <c r="BN242" s="20">
        <v>20130006</v>
      </c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  <c r="CF242" s="20"/>
      <c r="CG242" s="20"/>
      <c r="CH242" s="20"/>
      <c r="CI242" s="20"/>
      <c r="CJ242" s="20"/>
      <c r="CK242" s="20"/>
      <c r="CL242" s="20"/>
      <c r="CM242" s="20"/>
      <c r="CN242" s="20"/>
      <c r="CO242" s="20"/>
      <c r="CP242" s="20"/>
      <c r="CQ242" s="20"/>
      <c r="CR242" s="20"/>
      <c r="CS242" s="20"/>
      <c r="CT242" s="20"/>
      <c r="CU242" s="20"/>
      <c r="CV242" s="20"/>
      <c r="CW242" s="20"/>
      <c r="CX242" s="20"/>
      <c r="DA242" s="20"/>
      <c r="DB242" s="20"/>
      <c r="DC242" s="20"/>
      <c r="DD242" s="20"/>
      <c r="DE242" s="20"/>
      <c r="DF242" s="20"/>
      <c r="DG242" s="20"/>
      <c r="DH242" s="20"/>
      <c r="DI242" s="20"/>
      <c r="DJ242" s="20"/>
      <c r="DK242" s="20"/>
      <c r="DL242" s="20"/>
      <c r="DM242" s="20"/>
      <c r="DN242" s="20"/>
      <c r="DO242" s="20"/>
      <c r="DP242" s="20"/>
      <c r="DQ242" s="20"/>
      <c r="DR242" s="20"/>
      <c r="DS242" s="20"/>
      <c r="DT242" s="20"/>
      <c r="DU242" s="20"/>
      <c r="DV242" s="20"/>
      <c r="DW242" s="20"/>
      <c r="DX242" s="20"/>
      <c r="DY242" s="20"/>
      <c r="DZ242" s="20"/>
      <c r="EA242" s="20"/>
      <c r="EB242" s="20"/>
      <c r="EC242" s="20"/>
      <c r="ED242" s="20"/>
      <c r="EE242" s="20"/>
      <c r="EF242" s="20"/>
      <c r="EG242" s="20"/>
      <c r="EH242" s="20"/>
      <c r="EI242" s="20"/>
      <c r="EJ242" s="20"/>
      <c r="EK242" s="20"/>
      <c r="EL242" s="20"/>
      <c r="EM242" s="20"/>
      <c r="EN242" s="20"/>
      <c r="EO242" s="20"/>
      <c r="EP242" s="20"/>
      <c r="EQ242" s="20"/>
      <c r="ER242" s="20"/>
      <c r="ES242" s="20"/>
      <c r="ET242" s="20"/>
      <c r="EU242" s="20"/>
      <c r="EV242" s="20"/>
      <c r="EW242" s="20"/>
      <c r="EZ242" s="20"/>
      <c r="FA242" s="20"/>
      <c r="FB242" s="20"/>
      <c r="FC242" s="20"/>
      <c r="FD242" s="20"/>
      <c r="FE242" s="20"/>
      <c r="FF242" s="20"/>
      <c r="FG242" s="20"/>
      <c r="FH242" s="20"/>
      <c r="FI242" s="20"/>
      <c r="FJ242" s="20"/>
      <c r="FK242" s="20"/>
      <c r="FL242" s="20"/>
      <c r="FM242" s="20"/>
      <c r="FN242" s="20"/>
      <c r="FO242" s="20"/>
      <c r="FP242" s="20"/>
      <c r="FQ242" s="20"/>
      <c r="FR242" s="20"/>
      <c r="FS242" s="20"/>
      <c r="FT242" s="20"/>
      <c r="FU242" s="20"/>
      <c r="FV242" s="20"/>
      <c r="FW242" s="20"/>
      <c r="FX242" s="20"/>
      <c r="FY242" s="20"/>
      <c r="FZ242" s="20"/>
      <c r="GA242" s="20"/>
      <c r="GB242" s="20"/>
      <c r="GC242" s="20"/>
      <c r="GD242" s="20"/>
      <c r="GE242" s="20"/>
      <c r="GF242" s="20"/>
      <c r="GG242" s="20"/>
      <c r="GH242" s="20"/>
      <c r="GI242" s="20"/>
      <c r="GJ242" s="20"/>
      <c r="GK242" s="20"/>
      <c r="GL242" s="20"/>
      <c r="GM242" s="20"/>
      <c r="GN242" s="20"/>
      <c r="GO242" s="20"/>
      <c r="GP242" s="20"/>
      <c r="GQ242" s="20"/>
      <c r="GR242" s="20"/>
      <c r="GS242" s="20"/>
      <c r="GT242" s="20"/>
      <c r="GU242" s="20"/>
      <c r="GV242" s="20"/>
      <c r="GY242" s="20">
        <v>200</v>
      </c>
      <c r="GZ242" s="20">
        <v>400</v>
      </c>
      <c r="HA242" s="20" t="s">
        <v>390</v>
      </c>
      <c r="HB242" s="20">
        <v>0</v>
      </c>
      <c r="HC242" s="20">
        <v>0</v>
      </c>
      <c r="HD242" s="20" t="s">
        <v>373</v>
      </c>
      <c r="HE242" s="20" t="b">
        <v>1</v>
      </c>
      <c r="HF242" s="20">
        <v>6000</v>
      </c>
      <c r="HG242" s="20" t="b">
        <v>0</v>
      </c>
      <c r="HH242" s="20">
        <v>0</v>
      </c>
      <c r="HI242" s="20">
        <v>0</v>
      </c>
      <c r="HJ242" s="20">
        <v>0</v>
      </c>
      <c r="HK242" s="20">
        <v>0</v>
      </c>
      <c r="HL242" s="20" t="b">
        <v>0</v>
      </c>
      <c r="HM242" s="20">
        <v>0</v>
      </c>
      <c r="HN242" s="20">
        <v>10001</v>
      </c>
      <c r="HO242" s="20" t="s">
        <v>374</v>
      </c>
      <c r="HP242" s="20" t="s">
        <v>363</v>
      </c>
      <c r="HQ242" s="20">
        <v>0</v>
      </c>
      <c r="HR242" s="20">
        <v>0</v>
      </c>
      <c r="HS242" s="20">
        <v>0</v>
      </c>
      <c r="HT242" s="20">
        <v>0</v>
      </c>
      <c r="HU242" s="20" t="b">
        <v>0</v>
      </c>
      <c r="HZ242"/>
    </row>
    <row r="243" ht="30" customHeight="1" spans="1:234">
      <c r="A243"/>
      <c r="B243" s="34">
        <f>10000000+INDEX(编号表!$B:$B,MATCH(D243,编号表!$A:$A,0))*10000+J243</f>
        <v>10240007</v>
      </c>
      <c r="C243" s="20" t="s">
        <v>451</v>
      </c>
      <c r="D243" s="20" t="s">
        <v>451</v>
      </c>
      <c r="E243" s="20" t="s">
        <v>350</v>
      </c>
      <c r="F243" s="39" t="s">
        <v>452</v>
      </c>
      <c r="G243" s="20" t="s">
        <v>403</v>
      </c>
      <c r="H243" s="20" t="b">
        <v>0</v>
      </c>
      <c r="I243" s="20" t="b">
        <v>0</v>
      </c>
      <c r="J243" s="20">
        <v>7</v>
      </c>
      <c r="K243" s="20" t="str">
        <f t="shared" si="9"/>
        <v>102400</v>
      </c>
      <c r="L243" s="20" t="s">
        <v>353</v>
      </c>
      <c r="M243" s="20">
        <v>10240006</v>
      </c>
      <c r="N243" s="20">
        <v>10240008</v>
      </c>
      <c r="O243" s="20" t="s">
        <v>453</v>
      </c>
      <c r="P243" s="20">
        <v>10202023</v>
      </c>
      <c r="Q243" s="20">
        <v>0</v>
      </c>
      <c r="R243" s="20">
        <v>3</v>
      </c>
      <c r="S243" s="20">
        <v>35</v>
      </c>
      <c r="T243" s="20">
        <v>10203251</v>
      </c>
      <c r="U243" s="20">
        <v>100</v>
      </c>
      <c r="V243" s="20" t="s">
        <v>370</v>
      </c>
      <c r="W243" s="20">
        <v>650</v>
      </c>
      <c r="X243" s="20">
        <v>650</v>
      </c>
      <c r="Y243" s="20" t="s">
        <v>419</v>
      </c>
      <c r="Z243" s="20" t="s">
        <v>420</v>
      </c>
      <c r="AA243" s="20" t="s">
        <v>357</v>
      </c>
      <c r="AB243" s="20">
        <v>0</v>
      </c>
      <c r="AC243" s="20">
        <v>1</v>
      </c>
      <c r="AD243" s="20" t="b">
        <v>0</v>
      </c>
      <c r="AE243" s="20" t="s">
        <v>358</v>
      </c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 t="s">
        <v>388</v>
      </c>
      <c r="BA243" s="20">
        <v>11700</v>
      </c>
      <c r="BB243" s="20" t="s">
        <v>434</v>
      </c>
      <c r="BC243" s="20" t="s">
        <v>357</v>
      </c>
      <c r="BD243" s="20">
        <v>10000</v>
      </c>
      <c r="BE243" s="20">
        <v>0</v>
      </c>
      <c r="BF243" s="20" t="s">
        <v>361</v>
      </c>
      <c r="BG243" s="20">
        <v>0</v>
      </c>
      <c r="BH243" s="20"/>
      <c r="BI243" s="20"/>
      <c r="BJ243" s="20"/>
      <c r="BK243" s="20"/>
      <c r="BL243" s="20"/>
      <c r="BM243" s="20"/>
      <c r="BN243" s="20">
        <v>20130007</v>
      </c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  <c r="CF243" s="20"/>
      <c r="CG243" s="20"/>
      <c r="CH243" s="20"/>
      <c r="CI243" s="20"/>
      <c r="CJ243" s="20"/>
      <c r="CK243" s="20"/>
      <c r="CL243" s="20"/>
      <c r="CM243" s="20"/>
      <c r="CN243" s="20"/>
      <c r="CO243" s="20"/>
      <c r="CP243" s="20"/>
      <c r="CQ243" s="20"/>
      <c r="CR243" s="20"/>
      <c r="CS243" s="20"/>
      <c r="CT243" s="20"/>
      <c r="CU243" s="20"/>
      <c r="CV243" s="20"/>
      <c r="CW243" s="20"/>
      <c r="CX243" s="20"/>
      <c r="DA243" s="20"/>
      <c r="DB243" s="20"/>
      <c r="DC243" s="20"/>
      <c r="DD243" s="20"/>
      <c r="DE243" s="20"/>
      <c r="DF243" s="20"/>
      <c r="DG243" s="20"/>
      <c r="DH243" s="20"/>
      <c r="DI243" s="20"/>
      <c r="DJ243" s="20"/>
      <c r="DK243" s="20"/>
      <c r="DL243" s="20"/>
      <c r="DM243" s="20"/>
      <c r="DN243" s="20"/>
      <c r="DO243" s="20"/>
      <c r="DP243" s="20"/>
      <c r="DQ243" s="20"/>
      <c r="DR243" s="20"/>
      <c r="DS243" s="20"/>
      <c r="DT243" s="20"/>
      <c r="DU243" s="20"/>
      <c r="DV243" s="20"/>
      <c r="DW243" s="20"/>
      <c r="DX243" s="20"/>
      <c r="DY243" s="20"/>
      <c r="DZ243" s="20"/>
      <c r="EA243" s="20"/>
      <c r="EB243" s="20"/>
      <c r="EC243" s="20"/>
      <c r="ED243" s="20"/>
      <c r="EE243" s="20"/>
      <c r="EF243" s="20"/>
      <c r="EG243" s="20"/>
      <c r="EH243" s="20"/>
      <c r="EI243" s="20"/>
      <c r="EJ243" s="20"/>
      <c r="EK243" s="20"/>
      <c r="EL243" s="20"/>
      <c r="EM243" s="20"/>
      <c r="EN243" s="20"/>
      <c r="EO243" s="20"/>
      <c r="EP243" s="20"/>
      <c r="EQ243" s="20"/>
      <c r="ER243" s="20"/>
      <c r="ES243" s="20"/>
      <c r="ET243" s="20"/>
      <c r="EU243" s="20"/>
      <c r="EV243" s="20"/>
      <c r="EW243" s="20"/>
      <c r="EZ243" s="20"/>
      <c r="FA243" s="20"/>
      <c r="FB243" s="20"/>
      <c r="FC243" s="20"/>
      <c r="FD243" s="20"/>
      <c r="FE243" s="20"/>
      <c r="FF243" s="20"/>
      <c r="FG243" s="20"/>
      <c r="FH243" s="20"/>
      <c r="FI243" s="20"/>
      <c r="FJ243" s="20"/>
      <c r="FK243" s="20"/>
      <c r="FL243" s="20"/>
      <c r="FM243" s="20"/>
      <c r="FN243" s="20"/>
      <c r="FO243" s="20"/>
      <c r="FP243" s="20"/>
      <c r="FQ243" s="20"/>
      <c r="FR243" s="20"/>
      <c r="FS243" s="20"/>
      <c r="FT243" s="20"/>
      <c r="FU243" s="20"/>
      <c r="FV243" s="20"/>
      <c r="FW243" s="20"/>
      <c r="FX243" s="20"/>
      <c r="FY243" s="20"/>
      <c r="FZ243" s="20"/>
      <c r="GA243" s="20"/>
      <c r="GB243" s="20"/>
      <c r="GC243" s="20"/>
      <c r="GD243" s="20"/>
      <c r="GE243" s="20"/>
      <c r="GF243" s="20"/>
      <c r="GG243" s="20"/>
      <c r="GH243" s="20"/>
      <c r="GI243" s="20"/>
      <c r="GJ243" s="20"/>
      <c r="GK243" s="20"/>
      <c r="GL243" s="20"/>
      <c r="GM243" s="20"/>
      <c r="GN243" s="20"/>
      <c r="GO243" s="20"/>
      <c r="GP243" s="20"/>
      <c r="GQ243" s="20"/>
      <c r="GR243" s="20"/>
      <c r="GS243" s="20"/>
      <c r="GT243" s="20"/>
      <c r="GU243" s="20"/>
      <c r="GV243" s="20"/>
      <c r="GY243" s="20">
        <v>200</v>
      </c>
      <c r="GZ243" s="20">
        <v>400</v>
      </c>
      <c r="HA243" s="20" t="s">
        <v>390</v>
      </c>
      <c r="HB243" s="20">
        <v>0</v>
      </c>
      <c r="HC243" s="20">
        <v>0</v>
      </c>
      <c r="HD243" s="20" t="s">
        <v>373</v>
      </c>
      <c r="HE243" s="20" t="b">
        <v>1</v>
      </c>
      <c r="HF243" s="20">
        <v>6000</v>
      </c>
      <c r="HG243" s="20" t="b">
        <v>0</v>
      </c>
      <c r="HH243" s="20">
        <v>0</v>
      </c>
      <c r="HI243" s="20">
        <v>0</v>
      </c>
      <c r="HJ243" s="20">
        <v>0</v>
      </c>
      <c r="HK243" s="20">
        <v>0</v>
      </c>
      <c r="HL243" s="20" t="b">
        <v>0</v>
      </c>
      <c r="HM243" s="20">
        <v>0</v>
      </c>
      <c r="HN243" s="20">
        <v>10001</v>
      </c>
      <c r="HO243" s="20" t="s">
        <v>374</v>
      </c>
      <c r="HP243" s="20" t="s">
        <v>363</v>
      </c>
      <c r="HQ243" s="20">
        <v>0</v>
      </c>
      <c r="HR243" s="20">
        <v>0</v>
      </c>
      <c r="HS243" s="20">
        <v>0</v>
      </c>
      <c r="HT243" s="20">
        <v>0</v>
      </c>
      <c r="HU243" s="20" t="b">
        <v>0</v>
      </c>
      <c r="HZ243"/>
    </row>
    <row r="244" ht="30" customHeight="1" spans="1:234">
      <c r="A244"/>
      <c r="B244" s="34">
        <f>10000000+INDEX(编号表!$B:$B,MATCH(D244,编号表!$A:$A,0))*10000+J244</f>
        <v>10240008</v>
      </c>
      <c r="C244" s="20" t="s">
        <v>451</v>
      </c>
      <c r="D244" s="20" t="s">
        <v>451</v>
      </c>
      <c r="E244" s="20" t="s">
        <v>350</v>
      </c>
      <c r="F244" s="39" t="s">
        <v>452</v>
      </c>
      <c r="G244" s="20" t="s">
        <v>403</v>
      </c>
      <c r="H244" s="20" t="b">
        <v>0</v>
      </c>
      <c r="I244" s="20" t="b">
        <v>0</v>
      </c>
      <c r="J244" s="20">
        <v>8</v>
      </c>
      <c r="K244" s="20" t="str">
        <f t="shared" si="9"/>
        <v>102400</v>
      </c>
      <c r="L244" s="20" t="s">
        <v>353</v>
      </c>
      <c r="M244" s="20">
        <v>10240007</v>
      </c>
      <c r="N244" s="20">
        <v>10240009</v>
      </c>
      <c r="O244" s="20" t="s">
        <v>453</v>
      </c>
      <c r="P244" s="20">
        <v>10202023</v>
      </c>
      <c r="Q244" s="20">
        <v>0</v>
      </c>
      <c r="R244" s="20">
        <v>3</v>
      </c>
      <c r="S244" s="20">
        <v>35</v>
      </c>
      <c r="T244" s="20">
        <v>10203252</v>
      </c>
      <c r="U244" s="20">
        <v>100</v>
      </c>
      <c r="V244" s="20" t="s">
        <v>370</v>
      </c>
      <c r="W244" s="20">
        <v>650</v>
      </c>
      <c r="X244" s="20">
        <v>650</v>
      </c>
      <c r="Y244" s="20" t="s">
        <v>419</v>
      </c>
      <c r="Z244" s="20" t="s">
        <v>420</v>
      </c>
      <c r="AA244" s="20" t="s">
        <v>357</v>
      </c>
      <c r="AB244" s="20">
        <v>0</v>
      </c>
      <c r="AC244" s="20">
        <v>1</v>
      </c>
      <c r="AD244" s="20" t="b">
        <v>0</v>
      </c>
      <c r="AE244" s="20" t="s">
        <v>358</v>
      </c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 t="s">
        <v>388</v>
      </c>
      <c r="BA244" s="20">
        <v>11800</v>
      </c>
      <c r="BB244" s="20" t="s">
        <v>434</v>
      </c>
      <c r="BC244" s="20" t="s">
        <v>357</v>
      </c>
      <c r="BD244" s="20">
        <v>10000</v>
      </c>
      <c r="BE244" s="20">
        <v>0</v>
      </c>
      <c r="BF244" s="20" t="s">
        <v>361</v>
      </c>
      <c r="BG244" s="20">
        <v>0</v>
      </c>
      <c r="BH244" s="20"/>
      <c r="BI244" s="20"/>
      <c r="BJ244" s="20"/>
      <c r="BK244" s="20"/>
      <c r="BL244" s="20"/>
      <c r="BM244" s="20"/>
      <c r="BN244" s="20">
        <v>20130008</v>
      </c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0"/>
      <c r="CF244" s="20"/>
      <c r="CG244" s="20"/>
      <c r="CH244" s="20"/>
      <c r="CI244" s="20"/>
      <c r="CJ244" s="20"/>
      <c r="CK244" s="20"/>
      <c r="CL244" s="20"/>
      <c r="CM244" s="20"/>
      <c r="CN244" s="20"/>
      <c r="CO244" s="20"/>
      <c r="CP244" s="20"/>
      <c r="CQ244" s="20"/>
      <c r="CR244" s="20"/>
      <c r="CS244" s="20"/>
      <c r="CT244" s="20"/>
      <c r="CU244" s="20"/>
      <c r="CV244" s="20"/>
      <c r="CW244" s="20"/>
      <c r="CX244" s="20"/>
      <c r="DA244" s="20"/>
      <c r="DB244" s="20"/>
      <c r="DC244" s="20"/>
      <c r="DD244" s="20"/>
      <c r="DE244" s="20"/>
      <c r="DF244" s="20"/>
      <c r="DG244" s="20"/>
      <c r="DH244" s="20"/>
      <c r="DI244" s="20"/>
      <c r="DJ244" s="20"/>
      <c r="DK244" s="20"/>
      <c r="DL244" s="20"/>
      <c r="DM244" s="20"/>
      <c r="DN244" s="20"/>
      <c r="DO244" s="20"/>
      <c r="DP244" s="20"/>
      <c r="DQ244" s="20"/>
      <c r="DR244" s="20"/>
      <c r="DS244" s="20"/>
      <c r="DT244" s="20"/>
      <c r="DU244" s="20"/>
      <c r="DV244" s="20"/>
      <c r="DW244" s="20"/>
      <c r="DX244" s="20"/>
      <c r="DY244" s="20"/>
      <c r="DZ244" s="20"/>
      <c r="EA244" s="20"/>
      <c r="EB244" s="20"/>
      <c r="EC244" s="20"/>
      <c r="ED244" s="20"/>
      <c r="EE244" s="20"/>
      <c r="EF244" s="20"/>
      <c r="EG244" s="20"/>
      <c r="EH244" s="20"/>
      <c r="EI244" s="20"/>
      <c r="EJ244" s="20"/>
      <c r="EK244" s="20"/>
      <c r="EL244" s="20"/>
      <c r="EM244" s="20"/>
      <c r="EN244" s="20"/>
      <c r="EO244" s="20"/>
      <c r="EP244" s="20"/>
      <c r="EQ244" s="20"/>
      <c r="ER244" s="20"/>
      <c r="ES244" s="20"/>
      <c r="ET244" s="20"/>
      <c r="EU244" s="20"/>
      <c r="EV244" s="20"/>
      <c r="EW244" s="20"/>
      <c r="EZ244" s="20"/>
      <c r="FA244" s="20"/>
      <c r="FB244" s="20"/>
      <c r="FC244" s="20"/>
      <c r="FD244" s="20"/>
      <c r="FE244" s="20"/>
      <c r="FF244" s="20"/>
      <c r="FG244" s="20"/>
      <c r="FH244" s="20"/>
      <c r="FI244" s="20"/>
      <c r="FJ244" s="20"/>
      <c r="FK244" s="20"/>
      <c r="FL244" s="20"/>
      <c r="FM244" s="20"/>
      <c r="FN244" s="20"/>
      <c r="FO244" s="20"/>
      <c r="FP244" s="20"/>
      <c r="FQ244" s="20"/>
      <c r="FR244" s="20"/>
      <c r="FS244" s="20"/>
      <c r="FT244" s="20"/>
      <c r="FU244" s="20"/>
      <c r="FV244" s="20"/>
      <c r="FW244" s="20"/>
      <c r="FX244" s="20"/>
      <c r="FY244" s="20"/>
      <c r="FZ244" s="20"/>
      <c r="GA244" s="20"/>
      <c r="GB244" s="20"/>
      <c r="GC244" s="20"/>
      <c r="GD244" s="20"/>
      <c r="GE244" s="20"/>
      <c r="GF244" s="20"/>
      <c r="GG244" s="20"/>
      <c r="GH244" s="20"/>
      <c r="GI244" s="20"/>
      <c r="GJ244" s="20"/>
      <c r="GK244" s="20"/>
      <c r="GL244" s="20"/>
      <c r="GM244" s="20"/>
      <c r="GN244" s="20"/>
      <c r="GO244" s="20"/>
      <c r="GP244" s="20"/>
      <c r="GQ244" s="20"/>
      <c r="GR244" s="20"/>
      <c r="GS244" s="20"/>
      <c r="GT244" s="20"/>
      <c r="GU244" s="20"/>
      <c r="GV244" s="20"/>
      <c r="GY244" s="20">
        <v>200</v>
      </c>
      <c r="GZ244" s="20">
        <v>400</v>
      </c>
      <c r="HA244" s="20" t="s">
        <v>390</v>
      </c>
      <c r="HB244" s="20">
        <v>0</v>
      </c>
      <c r="HC244" s="20">
        <v>0</v>
      </c>
      <c r="HD244" s="20" t="s">
        <v>373</v>
      </c>
      <c r="HE244" s="20" t="b">
        <v>1</v>
      </c>
      <c r="HF244" s="20">
        <v>6000</v>
      </c>
      <c r="HG244" s="20" t="b">
        <v>0</v>
      </c>
      <c r="HH244" s="20">
        <v>0</v>
      </c>
      <c r="HI244" s="20">
        <v>0</v>
      </c>
      <c r="HJ244" s="20">
        <v>0</v>
      </c>
      <c r="HK244" s="20">
        <v>0</v>
      </c>
      <c r="HL244" s="20" t="b">
        <v>0</v>
      </c>
      <c r="HM244" s="20">
        <v>0</v>
      </c>
      <c r="HN244" s="20">
        <v>10001</v>
      </c>
      <c r="HO244" s="20" t="s">
        <v>374</v>
      </c>
      <c r="HP244" s="20" t="s">
        <v>363</v>
      </c>
      <c r="HQ244" s="20">
        <v>0</v>
      </c>
      <c r="HR244" s="20">
        <v>0</v>
      </c>
      <c r="HS244" s="20">
        <v>0</v>
      </c>
      <c r="HT244" s="20">
        <v>0</v>
      </c>
      <c r="HU244" s="20" t="b">
        <v>0</v>
      </c>
      <c r="HZ244"/>
    </row>
    <row r="245" ht="30" customHeight="1" spans="1:234">
      <c r="A245"/>
      <c r="B245" s="34">
        <f>10000000+INDEX(编号表!$B:$B,MATCH(D245,编号表!$A:$A,0))*10000+J245</f>
        <v>10240009</v>
      </c>
      <c r="C245" s="20" t="s">
        <v>451</v>
      </c>
      <c r="D245" s="20" t="s">
        <v>451</v>
      </c>
      <c r="E245" s="20" t="s">
        <v>350</v>
      </c>
      <c r="F245" s="39" t="s">
        <v>452</v>
      </c>
      <c r="G245" s="20" t="s">
        <v>403</v>
      </c>
      <c r="H245" s="20" t="b">
        <v>0</v>
      </c>
      <c r="I245" s="20" t="b">
        <v>0</v>
      </c>
      <c r="J245" s="20">
        <v>9</v>
      </c>
      <c r="K245" s="20" t="str">
        <f t="shared" si="9"/>
        <v>102400</v>
      </c>
      <c r="L245" s="20" t="s">
        <v>353</v>
      </c>
      <c r="M245" s="20">
        <v>10240008</v>
      </c>
      <c r="N245" s="20">
        <v>10240010</v>
      </c>
      <c r="O245" s="20" t="s">
        <v>453</v>
      </c>
      <c r="P245" s="20">
        <v>10202023</v>
      </c>
      <c r="Q245" s="20">
        <v>0</v>
      </c>
      <c r="R245" s="20">
        <v>3</v>
      </c>
      <c r="S245" s="20">
        <v>40</v>
      </c>
      <c r="T245" s="20">
        <v>10204253</v>
      </c>
      <c r="U245" s="20">
        <v>100</v>
      </c>
      <c r="V245" s="20" t="s">
        <v>370</v>
      </c>
      <c r="W245" s="20">
        <v>650</v>
      </c>
      <c r="X245" s="20">
        <v>650</v>
      </c>
      <c r="Y245" s="20" t="s">
        <v>419</v>
      </c>
      <c r="Z245" s="20" t="s">
        <v>420</v>
      </c>
      <c r="AA245" s="20" t="s">
        <v>357</v>
      </c>
      <c r="AB245" s="20">
        <v>0</v>
      </c>
      <c r="AC245" s="20">
        <v>1</v>
      </c>
      <c r="AD245" s="20" t="b">
        <v>0</v>
      </c>
      <c r="AE245" s="20" t="s">
        <v>358</v>
      </c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 t="s">
        <v>388</v>
      </c>
      <c r="BA245" s="20">
        <v>11900</v>
      </c>
      <c r="BB245" s="20" t="s">
        <v>434</v>
      </c>
      <c r="BC245" s="20" t="s">
        <v>357</v>
      </c>
      <c r="BD245" s="20">
        <v>10000</v>
      </c>
      <c r="BE245" s="20">
        <v>0</v>
      </c>
      <c r="BF245" s="20" t="s">
        <v>361</v>
      </c>
      <c r="BG245" s="20">
        <v>0</v>
      </c>
      <c r="BH245" s="20"/>
      <c r="BI245" s="20"/>
      <c r="BJ245" s="20"/>
      <c r="BK245" s="20"/>
      <c r="BL245" s="20"/>
      <c r="BM245" s="20"/>
      <c r="BN245" s="20">
        <v>20130009</v>
      </c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0"/>
      <c r="CF245" s="20"/>
      <c r="CG245" s="20"/>
      <c r="CH245" s="20"/>
      <c r="CI245" s="20"/>
      <c r="CJ245" s="20"/>
      <c r="CK245" s="20"/>
      <c r="CL245" s="20"/>
      <c r="CM245" s="20"/>
      <c r="CN245" s="20"/>
      <c r="CO245" s="20"/>
      <c r="CP245" s="20"/>
      <c r="CQ245" s="20"/>
      <c r="CR245" s="20"/>
      <c r="CS245" s="20"/>
      <c r="CT245" s="20"/>
      <c r="CU245" s="20"/>
      <c r="CV245" s="20"/>
      <c r="CW245" s="20"/>
      <c r="CX245" s="20"/>
      <c r="DA245" s="20"/>
      <c r="DB245" s="20"/>
      <c r="DC245" s="20"/>
      <c r="DD245" s="20"/>
      <c r="DE245" s="20"/>
      <c r="DF245" s="20"/>
      <c r="DG245" s="20"/>
      <c r="DH245" s="20"/>
      <c r="DI245" s="20"/>
      <c r="DJ245" s="20"/>
      <c r="DK245" s="20"/>
      <c r="DL245" s="20"/>
      <c r="DM245" s="20"/>
      <c r="DN245" s="20"/>
      <c r="DO245" s="20"/>
      <c r="DP245" s="20"/>
      <c r="DQ245" s="20"/>
      <c r="DR245" s="20"/>
      <c r="DS245" s="20"/>
      <c r="DT245" s="20"/>
      <c r="DU245" s="20"/>
      <c r="DV245" s="20"/>
      <c r="DW245" s="20"/>
      <c r="DX245" s="20"/>
      <c r="DY245" s="20"/>
      <c r="DZ245" s="20"/>
      <c r="EA245" s="20"/>
      <c r="EB245" s="20"/>
      <c r="EC245" s="20"/>
      <c r="ED245" s="20"/>
      <c r="EE245" s="20"/>
      <c r="EF245" s="20"/>
      <c r="EG245" s="20"/>
      <c r="EH245" s="20"/>
      <c r="EI245" s="20"/>
      <c r="EJ245" s="20"/>
      <c r="EK245" s="20"/>
      <c r="EL245" s="20"/>
      <c r="EM245" s="20"/>
      <c r="EN245" s="20"/>
      <c r="EO245" s="20"/>
      <c r="EP245" s="20"/>
      <c r="EQ245" s="20"/>
      <c r="ER245" s="20"/>
      <c r="ES245" s="20"/>
      <c r="ET245" s="20"/>
      <c r="EU245" s="20"/>
      <c r="EV245" s="20"/>
      <c r="EW245" s="20"/>
      <c r="EZ245" s="20"/>
      <c r="FA245" s="20"/>
      <c r="FB245" s="20"/>
      <c r="FC245" s="20"/>
      <c r="FD245" s="20"/>
      <c r="FE245" s="20"/>
      <c r="FF245" s="20"/>
      <c r="FG245" s="20"/>
      <c r="FH245" s="20"/>
      <c r="FI245" s="20"/>
      <c r="FJ245" s="20"/>
      <c r="FK245" s="20"/>
      <c r="FL245" s="20"/>
      <c r="FM245" s="20"/>
      <c r="FN245" s="20"/>
      <c r="FO245" s="20"/>
      <c r="FP245" s="20"/>
      <c r="FQ245" s="20"/>
      <c r="FR245" s="20"/>
      <c r="FS245" s="20"/>
      <c r="FT245" s="20"/>
      <c r="FU245" s="20"/>
      <c r="FV245" s="20"/>
      <c r="FW245" s="20"/>
      <c r="FX245" s="20"/>
      <c r="FY245" s="20"/>
      <c r="FZ245" s="20"/>
      <c r="GA245" s="20"/>
      <c r="GB245" s="20"/>
      <c r="GC245" s="20"/>
      <c r="GD245" s="20"/>
      <c r="GE245" s="20"/>
      <c r="GF245" s="20"/>
      <c r="GG245" s="20"/>
      <c r="GH245" s="20"/>
      <c r="GI245" s="20"/>
      <c r="GJ245" s="20"/>
      <c r="GK245" s="20"/>
      <c r="GL245" s="20"/>
      <c r="GM245" s="20"/>
      <c r="GN245" s="20"/>
      <c r="GO245" s="20"/>
      <c r="GP245" s="20"/>
      <c r="GQ245" s="20"/>
      <c r="GR245" s="20"/>
      <c r="GS245" s="20"/>
      <c r="GT245" s="20"/>
      <c r="GU245" s="20"/>
      <c r="GV245" s="20"/>
      <c r="GY245" s="20">
        <v>200</v>
      </c>
      <c r="GZ245" s="20">
        <v>400</v>
      </c>
      <c r="HA245" s="20" t="s">
        <v>390</v>
      </c>
      <c r="HB245" s="20">
        <v>0</v>
      </c>
      <c r="HC245" s="20">
        <v>0</v>
      </c>
      <c r="HD245" s="20" t="s">
        <v>373</v>
      </c>
      <c r="HE245" s="20" t="b">
        <v>1</v>
      </c>
      <c r="HF245" s="20">
        <v>6000</v>
      </c>
      <c r="HG245" s="20" t="b">
        <v>0</v>
      </c>
      <c r="HH245" s="20">
        <v>0</v>
      </c>
      <c r="HI245" s="20">
        <v>0</v>
      </c>
      <c r="HJ245" s="20">
        <v>0</v>
      </c>
      <c r="HK245" s="20">
        <v>0</v>
      </c>
      <c r="HL245" s="20" t="b">
        <v>0</v>
      </c>
      <c r="HM245" s="20">
        <v>0</v>
      </c>
      <c r="HN245" s="20">
        <v>10001</v>
      </c>
      <c r="HO245" s="20" t="s">
        <v>374</v>
      </c>
      <c r="HP245" s="20" t="s">
        <v>363</v>
      </c>
      <c r="HQ245" s="20">
        <v>0</v>
      </c>
      <c r="HR245" s="20">
        <v>0</v>
      </c>
      <c r="HS245" s="20">
        <v>0</v>
      </c>
      <c r="HT245" s="20">
        <v>0</v>
      </c>
      <c r="HU245" s="20" t="b">
        <v>0</v>
      </c>
      <c r="HZ245"/>
    </row>
    <row r="246" ht="30" customHeight="1" spans="1:234">
      <c r="A246"/>
      <c r="B246" s="34">
        <f>10000000+INDEX(编号表!$B:$B,MATCH(D246,编号表!$A:$A,0))*10000+J246</f>
        <v>10240010</v>
      </c>
      <c r="C246" s="20" t="s">
        <v>451</v>
      </c>
      <c r="D246" s="20" t="s">
        <v>451</v>
      </c>
      <c r="E246" s="20" t="s">
        <v>350</v>
      </c>
      <c r="F246" s="39" t="s">
        <v>454</v>
      </c>
      <c r="G246" s="20" t="s">
        <v>403</v>
      </c>
      <c r="H246" s="20" t="b">
        <v>0</v>
      </c>
      <c r="I246" s="20" t="b">
        <v>0</v>
      </c>
      <c r="J246" s="20">
        <v>10</v>
      </c>
      <c r="K246" s="20" t="str">
        <f t="shared" si="9"/>
        <v>102400</v>
      </c>
      <c r="L246" s="20" t="s">
        <v>353</v>
      </c>
      <c r="M246" s="20">
        <v>10240009</v>
      </c>
      <c r="N246" s="20">
        <v>0</v>
      </c>
      <c r="O246" s="20" t="s">
        <v>453</v>
      </c>
      <c r="P246" s="20">
        <v>10202023</v>
      </c>
      <c r="Q246" s="20">
        <v>0</v>
      </c>
      <c r="R246" s="20">
        <v>3</v>
      </c>
      <c r="S246" s="20">
        <v>40</v>
      </c>
      <c r="T246" s="20">
        <v>0</v>
      </c>
      <c r="U246" s="20">
        <v>0</v>
      </c>
      <c r="V246" s="20" t="s">
        <v>370</v>
      </c>
      <c r="W246" s="20">
        <v>650</v>
      </c>
      <c r="X246" s="20">
        <v>650</v>
      </c>
      <c r="Y246" s="20" t="s">
        <v>419</v>
      </c>
      <c r="Z246" s="20" t="s">
        <v>420</v>
      </c>
      <c r="AA246" s="20" t="s">
        <v>357</v>
      </c>
      <c r="AB246" s="20">
        <v>0</v>
      </c>
      <c r="AC246" s="20">
        <v>1</v>
      </c>
      <c r="AD246" s="20" t="b">
        <v>0</v>
      </c>
      <c r="AE246" s="20" t="s">
        <v>358</v>
      </c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 t="s">
        <v>388</v>
      </c>
      <c r="BA246" s="20">
        <v>12000</v>
      </c>
      <c r="BB246" s="20" t="s">
        <v>434</v>
      </c>
      <c r="BC246" s="20" t="s">
        <v>357</v>
      </c>
      <c r="BD246" s="20">
        <v>10000</v>
      </c>
      <c r="BE246" s="20">
        <v>0</v>
      </c>
      <c r="BF246" s="20" t="s">
        <v>361</v>
      </c>
      <c r="BG246" s="20">
        <v>0</v>
      </c>
      <c r="BH246" s="20"/>
      <c r="BI246" s="20"/>
      <c r="BJ246" s="20"/>
      <c r="BK246" s="20"/>
      <c r="BL246" s="20"/>
      <c r="BM246" s="20"/>
      <c r="BN246" s="20">
        <v>20130010</v>
      </c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0"/>
      <c r="CF246" s="20"/>
      <c r="CG246" s="20"/>
      <c r="CH246" s="20"/>
      <c r="CI246" s="20"/>
      <c r="CJ246" s="20"/>
      <c r="CK246" s="20"/>
      <c r="CL246" s="20"/>
      <c r="CM246" s="20"/>
      <c r="CN246" s="20"/>
      <c r="CO246" s="20"/>
      <c r="CP246" s="20"/>
      <c r="CQ246" s="20"/>
      <c r="CR246" s="20"/>
      <c r="CS246" s="20"/>
      <c r="CT246" s="20"/>
      <c r="CU246" s="20"/>
      <c r="CV246" s="20"/>
      <c r="CW246" s="20"/>
      <c r="CX246" s="20"/>
      <c r="DA246" s="20"/>
      <c r="DB246" s="20"/>
      <c r="DC246" s="20"/>
      <c r="DD246" s="20"/>
      <c r="DE246" s="20"/>
      <c r="DF246" s="20"/>
      <c r="DG246" s="20"/>
      <c r="DH246" s="20"/>
      <c r="DI246" s="20"/>
      <c r="DJ246" s="20"/>
      <c r="DK246" s="20"/>
      <c r="DL246" s="20"/>
      <c r="DM246" s="20"/>
      <c r="DN246" s="20"/>
      <c r="DO246" s="20"/>
      <c r="DP246" s="20"/>
      <c r="DQ246" s="20"/>
      <c r="DR246" s="20"/>
      <c r="DS246" s="20"/>
      <c r="DT246" s="20"/>
      <c r="DU246" s="20"/>
      <c r="DV246" s="20"/>
      <c r="DW246" s="20"/>
      <c r="DX246" s="20"/>
      <c r="DY246" s="20"/>
      <c r="DZ246" s="20"/>
      <c r="EA246" s="20"/>
      <c r="EB246" s="20"/>
      <c r="EC246" s="20"/>
      <c r="ED246" s="20"/>
      <c r="EE246" s="20"/>
      <c r="EF246" s="20"/>
      <c r="EG246" s="20"/>
      <c r="EH246" s="20"/>
      <c r="EI246" s="20"/>
      <c r="EJ246" s="20"/>
      <c r="EK246" s="20"/>
      <c r="EL246" s="20"/>
      <c r="EM246" s="20"/>
      <c r="EN246" s="20"/>
      <c r="EO246" s="20"/>
      <c r="EP246" s="20"/>
      <c r="EQ246" s="20"/>
      <c r="ER246" s="20"/>
      <c r="ES246" s="20"/>
      <c r="ET246" s="20"/>
      <c r="EU246" s="20"/>
      <c r="EV246" s="20"/>
      <c r="EW246" s="20"/>
      <c r="EZ246" s="20"/>
      <c r="FA246" s="20"/>
      <c r="FB246" s="20"/>
      <c r="FC246" s="20"/>
      <c r="FD246" s="20"/>
      <c r="FE246" s="20"/>
      <c r="FF246" s="20"/>
      <c r="FG246" s="20"/>
      <c r="FH246" s="20"/>
      <c r="FI246" s="20"/>
      <c r="FJ246" s="20"/>
      <c r="FK246" s="20"/>
      <c r="FL246" s="20"/>
      <c r="FM246" s="20"/>
      <c r="FN246" s="20"/>
      <c r="FO246" s="20"/>
      <c r="FP246" s="20"/>
      <c r="FQ246" s="20"/>
      <c r="FR246" s="20"/>
      <c r="FS246" s="20"/>
      <c r="FT246" s="20"/>
      <c r="FU246" s="20"/>
      <c r="FV246" s="20"/>
      <c r="FW246" s="20"/>
      <c r="FX246" s="20"/>
      <c r="FY246" s="20"/>
      <c r="FZ246" s="20"/>
      <c r="GA246" s="20"/>
      <c r="GB246" s="20"/>
      <c r="GC246" s="20"/>
      <c r="GD246" s="20"/>
      <c r="GE246" s="20"/>
      <c r="GF246" s="20"/>
      <c r="GG246" s="20"/>
      <c r="GH246" s="20"/>
      <c r="GI246" s="20"/>
      <c r="GJ246" s="20"/>
      <c r="GK246" s="20"/>
      <c r="GL246" s="20"/>
      <c r="GM246" s="20"/>
      <c r="GN246" s="20"/>
      <c r="GO246" s="20"/>
      <c r="GP246" s="20"/>
      <c r="GQ246" s="20"/>
      <c r="GR246" s="20"/>
      <c r="GS246" s="20"/>
      <c r="GT246" s="20"/>
      <c r="GU246" s="20"/>
      <c r="GV246" s="20"/>
      <c r="GY246" s="20">
        <v>200</v>
      </c>
      <c r="GZ246" s="20">
        <v>400</v>
      </c>
      <c r="HA246" s="20" t="s">
        <v>390</v>
      </c>
      <c r="HB246" s="20">
        <v>0</v>
      </c>
      <c r="HC246" s="20">
        <v>0</v>
      </c>
      <c r="HD246" s="20" t="s">
        <v>373</v>
      </c>
      <c r="HE246" s="20" t="b">
        <v>1</v>
      </c>
      <c r="HF246" s="20">
        <v>6000</v>
      </c>
      <c r="HG246" s="20" t="b">
        <v>0</v>
      </c>
      <c r="HH246" s="20">
        <v>0</v>
      </c>
      <c r="HI246" s="20">
        <v>0</v>
      </c>
      <c r="HJ246" s="20">
        <v>0</v>
      </c>
      <c r="HK246" s="20">
        <v>0</v>
      </c>
      <c r="HL246" s="20" t="b">
        <v>0</v>
      </c>
      <c r="HM246" s="20">
        <v>0</v>
      </c>
      <c r="HN246" s="20">
        <v>10001</v>
      </c>
      <c r="HO246" s="20" t="s">
        <v>374</v>
      </c>
      <c r="HP246" s="20" t="s">
        <v>363</v>
      </c>
      <c r="HQ246" s="20">
        <v>0</v>
      </c>
      <c r="HR246" s="20">
        <v>0</v>
      </c>
      <c r="HS246" s="20">
        <v>0</v>
      </c>
      <c r="HT246" s="20">
        <v>0</v>
      </c>
      <c r="HU246" s="20" t="b">
        <v>0</v>
      </c>
      <c r="HZ246"/>
    </row>
    <row r="247" ht="30" customHeight="1" spans="1:234">
      <c r="A247"/>
      <c r="B247" s="34">
        <f>10000000+INDEX(编号表!$B:$B,MATCH(D247,编号表!$A:$A,0))*10000+J247</f>
        <v>10250001</v>
      </c>
      <c r="C247" s="20" t="s">
        <v>455</v>
      </c>
      <c r="D247" s="20" t="s">
        <v>455</v>
      </c>
      <c r="E247" s="20" t="s">
        <v>350</v>
      </c>
      <c r="F247" s="39" t="s">
        <v>452</v>
      </c>
      <c r="G247" s="20" t="s">
        <v>403</v>
      </c>
      <c r="H247" s="20" t="b">
        <v>0</v>
      </c>
      <c r="I247" s="20" t="b">
        <v>0</v>
      </c>
      <c r="J247" s="20">
        <v>1</v>
      </c>
      <c r="K247" s="20" t="str">
        <f t="shared" si="9"/>
        <v>102500</v>
      </c>
      <c r="L247" s="20" t="s">
        <v>353</v>
      </c>
      <c r="M247" s="20">
        <v>0</v>
      </c>
      <c r="N247" s="20">
        <v>10250002</v>
      </c>
      <c r="O247" s="20" t="s">
        <v>456</v>
      </c>
      <c r="P247" s="20">
        <v>10202024</v>
      </c>
      <c r="Q247" s="20">
        <v>0</v>
      </c>
      <c r="R247" s="20">
        <v>0</v>
      </c>
      <c r="S247" s="20">
        <v>1</v>
      </c>
      <c r="T247" s="20">
        <v>0</v>
      </c>
      <c r="U247" s="20">
        <v>100</v>
      </c>
      <c r="V247" s="20" t="s">
        <v>370</v>
      </c>
      <c r="W247" s="20">
        <v>0</v>
      </c>
      <c r="X247" s="20">
        <v>0</v>
      </c>
      <c r="Y247" s="20" t="s">
        <v>363</v>
      </c>
      <c r="Z247" s="20" t="s">
        <v>372</v>
      </c>
      <c r="AA247" s="20" t="s">
        <v>442</v>
      </c>
      <c r="AB247" s="20">
        <v>1</v>
      </c>
      <c r="AC247" s="20">
        <v>0</v>
      </c>
      <c r="AD247" s="20" t="b">
        <v>1</v>
      </c>
      <c r="AE247" s="20" t="s">
        <v>358</v>
      </c>
      <c r="AF247" s="20">
        <v>80</v>
      </c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 t="s">
        <v>388</v>
      </c>
      <c r="BA247" s="20">
        <v>10000</v>
      </c>
      <c r="BB247" s="20" t="s">
        <v>434</v>
      </c>
      <c r="BC247" s="20" t="s">
        <v>442</v>
      </c>
      <c r="BD247" s="20">
        <v>10000</v>
      </c>
      <c r="BE247" s="20">
        <v>0</v>
      </c>
      <c r="BF247" s="20" t="s">
        <v>361</v>
      </c>
      <c r="BG247" s="20">
        <v>0</v>
      </c>
      <c r="BH247" s="20"/>
      <c r="BI247" s="20"/>
      <c r="BJ247" s="20"/>
      <c r="BK247" s="20"/>
      <c r="BL247" s="20"/>
      <c r="BM247" s="20"/>
      <c r="BN247" s="20">
        <v>20140001</v>
      </c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0"/>
      <c r="CF247" s="20"/>
      <c r="CG247" s="20"/>
      <c r="CH247" s="20"/>
      <c r="CI247" s="20"/>
      <c r="CJ247" s="20"/>
      <c r="CK247" s="20"/>
      <c r="CL247" s="20"/>
      <c r="CM247" s="20"/>
      <c r="CN247" s="20"/>
      <c r="CO247" s="20"/>
      <c r="CP247" s="20"/>
      <c r="CQ247" s="20"/>
      <c r="CR247" s="20"/>
      <c r="CS247" s="20"/>
      <c r="CT247" s="20"/>
      <c r="CU247" s="20"/>
      <c r="CV247" s="20"/>
      <c r="CW247" s="20"/>
      <c r="CX247" s="20"/>
      <c r="DA247" s="20"/>
      <c r="DB247" s="20"/>
      <c r="DC247" s="20"/>
      <c r="DD247" s="20"/>
      <c r="DE247" s="20"/>
      <c r="DF247" s="20"/>
      <c r="DG247" s="20"/>
      <c r="DH247" s="20"/>
      <c r="DI247" s="20"/>
      <c r="DJ247" s="20"/>
      <c r="DK247" s="20"/>
      <c r="DL247" s="20"/>
      <c r="DM247" s="20"/>
      <c r="DN247" s="20"/>
      <c r="DO247" s="20"/>
      <c r="DP247" s="20"/>
      <c r="DQ247" s="20"/>
      <c r="DR247" s="20"/>
      <c r="DS247" s="20"/>
      <c r="DT247" s="20"/>
      <c r="DU247" s="20"/>
      <c r="DV247" s="20"/>
      <c r="DW247" s="20"/>
      <c r="DX247" s="20"/>
      <c r="DY247" s="20"/>
      <c r="DZ247" s="20"/>
      <c r="EA247" s="20"/>
      <c r="EB247" s="20"/>
      <c r="EC247" s="20"/>
      <c r="ED247" s="20"/>
      <c r="EE247" s="20"/>
      <c r="EF247" s="20"/>
      <c r="EG247" s="20"/>
      <c r="EH247" s="20"/>
      <c r="EI247" s="20"/>
      <c r="EJ247" s="20"/>
      <c r="EK247" s="20"/>
      <c r="EL247" s="20"/>
      <c r="EM247" s="20"/>
      <c r="EN247" s="20"/>
      <c r="EO247" s="20"/>
      <c r="EP247" s="20"/>
      <c r="EQ247" s="20"/>
      <c r="ER247" s="20"/>
      <c r="ES247" s="20"/>
      <c r="ET247" s="20"/>
      <c r="EU247" s="20"/>
      <c r="EV247" s="20"/>
      <c r="EW247" s="20"/>
      <c r="EZ247" s="20"/>
      <c r="FA247" s="20"/>
      <c r="FB247" s="20"/>
      <c r="FC247" s="20"/>
      <c r="FD247" s="20"/>
      <c r="FE247" s="20"/>
      <c r="FF247" s="20"/>
      <c r="FG247" s="20"/>
      <c r="FH247" s="20"/>
      <c r="FI247" s="20"/>
      <c r="FJ247" s="20"/>
      <c r="FK247" s="20"/>
      <c r="FL247" s="20"/>
      <c r="FM247" s="20"/>
      <c r="FN247" s="20"/>
      <c r="FO247" s="20"/>
      <c r="FP247" s="20"/>
      <c r="FQ247" s="20"/>
      <c r="FR247" s="20"/>
      <c r="FS247" s="20"/>
      <c r="FT247" s="20"/>
      <c r="FU247" s="20"/>
      <c r="FV247" s="20"/>
      <c r="FW247" s="20"/>
      <c r="FX247" s="20"/>
      <c r="FY247" s="20"/>
      <c r="FZ247" s="20"/>
      <c r="GA247" s="20"/>
      <c r="GB247" s="20"/>
      <c r="GC247" s="20"/>
      <c r="GD247" s="20"/>
      <c r="GE247" s="20"/>
      <c r="GF247" s="20"/>
      <c r="GG247" s="20"/>
      <c r="GH247" s="20"/>
      <c r="GI247" s="20"/>
      <c r="GJ247" s="20"/>
      <c r="GK247" s="20"/>
      <c r="GL247" s="20"/>
      <c r="GM247" s="20"/>
      <c r="GN247" s="20"/>
      <c r="GO247" s="20"/>
      <c r="GP247" s="20"/>
      <c r="GQ247" s="20"/>
      <c r="GR247" s="20"/>
      <c r="GS247" s="20"/>
      <c r="GT247" s="20"/>
      <c r="GU247" s="20"/>
      <c r="GV247" s="20"/>
      <c r="GY247" s="20">
        <v>200</v>
      </c>
      <c r="GZ247" s="20">
        <v>400</v>
      </c>
      <c r="HA247" s="20" t="s">
        <v>390</v>
      </c>
      <c r="HB247" s="20">
        <v>0</v>
      </c>
      <c r="HC247" s="20" t="s">
        <v>373</v>
      </c>
      <c r="HD247" s="20" t="s">
        <v>373</v>
      </c>
      <c r="HE247" s="20" t="b">
        <v>1</v>
      </c>
      <c r="HF247" s="20">
        <v>12000</v>
      </c>
      <c r="HG247" s="20" t="b">
        <v>0</v>
      </c>
      <c r="HH247" s="20">
        <v>0</v>
      </c>
      <c r="HI247" s="20">
        <v>0</v>
      </c>
      <c r="HJ247" s="20">
        <v>0</v>
      </c>
      <c r="HK247" s="20">
        <v>0</v>
      </c>
      <c r="HL247" s="20" t="b">
        <v>0</v>
      </c>
      <c r="HM247" s="20">
        <v>0</v>
      </c>
      <c r="HN247" s="20">
        <v>10001</v>
      </c>
      <c r="HO247" s="20" t="s">
        <v>374</v>
      </c>
      <c r="HP247" s="20" t="s">
        <v>363</v>
      </c>
      <c r="HQ247" s="20">
        <v>0</v>
      </c>
      <c r="HR247" s="20">
        <v>0</v>
      </c>
      <c r="HS247" s="20">
        <v>0</v>
      </c>
      <c r="HT247" s="20">
        <v>0</v>
      </c>
      <c r="HU247" s="20" t="b">
        <v>0</v>
      </c>
      <c r="HZ247"/>
    </row>
    <row r="248" ht="30" customHeight="1" spans="1:234">
      <c r="A248"/>
      <c r="B248" s="34">
        <f>10000000+INDEX(编号表!$B:$B,MATCH(D248,编号表!$A:$A,0))*10000+J248</f>
        <v>10250002</v>
      </c>
      <c r="C248" s="20" t="s">
        <v>455</v>
      </c>
      <c r="D248" s="20" t="s">
        <v>455</v>
      </c>
      <c r="E248" s="20" t="s">
        <v>350</v>
      </c>
      <c r="F248" s="39" t="s">
        <v>454</v>
      </c>
      <c r="G248" s="20" t="s">
        <v>403</v>
      </c>
      <c r="H248" s="20" t="b">
        <v>0</v>
      </c>
      <c r="I248" s="20" t="b">
        <v>0</v>
      </c>
      <c r="J248" s="20">
        <v>2</v>
      </c>
      <c r="K248" s="20" t="str">
        <f t="shared" si="9"/>
        <v>102500</v>
      </c>
      <c r="L248" s="20" t="s">
        <v>353</v>
      </c>
      <c r="M248" s="20">
        <v>10250001</v>
      </c>
      <c r="N248" s="20">
        <v>10250003</v>
      </c>
      <c r="O248" s="20" t="s">
        <v>456</v>
      </c>
      <c r="P248" s="20">
        <v>10202024</v>
      </c>
      <c r="Q248" s="20">
        <v>0</v>
      </c>
      <c r="R248" s="20">
        <v>1</v>
      </c>
      <c r="S248" s="20">
        <v>7</v>
      </c>
      <c r="T248" s="20">
        <v>0</v>
      </c>
      <c r="U248" s="20">
        <v>100</v>
      </c>
      <c r="V248" s="20" t="s">
        <v>370</v>
      </c>
      <c r="W248" s="20">
        <v>0</v>
      </c>
      <c r="X248" s="20">
        <v>0</v>
      </c>
      <c r="Y248" s="20" t="s">
        <v>363</v>
      </c>
      <c r="Z248" s="20" t="s">
        <v>372</v>
      </c>
      <c r="AA248" s="20" t="s">
        <v>442</v>
      </c>
      <c r="AB248" s="20">
        <v>1</v>
      </c>
      <c r="AC248" s="20">
        <v>0</v>
      </c>
      <c r="AD248" s="20" t="b">
        <v>1</v>
      </c>
      <c r="AE248" s="20" t="s">
        <v>358</v>
      </c>
      <c r="AF248" s="20">
        <v>80</v>
      </c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 t="s">
        <v>388</v>
      </c>
      <c r="BA248" s="20">
        <v>10400</v>
      </c>
      <c r="BB248" s="20" t="s">
        <v>434</v>
      </c>
      <c r="BC248" s="20" t="s">
        <v>442</v>
      </c>
      <c r="BD248" s="20">
        <v>10000</v>
      </c>
      <c r="BE248" s="20">
        <v>0</v>
      </c>
      <c r="BF248" s="20" t="s">
        <v>361</v>
      </c>
      <c r="BG248" s="20">
        <v>0</v>
      </c>
      <c r="BH248" s="20"/>
      <c r="BI248" s="20"/>
      <c r="BJ248" s="20"/>
      <c r="BK248" s="20"/>
      <c r="BL248" s="20"/>
      <c r="BM248" s="20"/>
      <c r="BN248" s="20">
        <v>20140002</v>
      </c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  <c r="CF248" s="20"/>
      <c r="CG248" s="20"/>
      <c r="CH248" s="20"/>
      <c r="CI248" s="20"/>
      <c r="CJ248" s="20"/>
      <c r="CK248" s="20"/>
      <c r="CL248" s="20"/>
      <c r="CM248" s="20"/>
      <c r="CN248" s="20"/>
      <c r="CO248" s="20"/>
      <c r="CP248" s="20"/>
      <c r="CQ248" s="20"/>
      <c r="CR248" s="20"/>
      <c r="CS248" s="20"/>
      <c r="CT248" s="20"/>
      <c r="CU248" s="20"/>
      <c r="CV248" s="20"/>
      <c r="CW248" s="20"/>
      <c r="CX248" s="20"/>
      <c r="DA248" s="20"/>
      <c r="DB248" s="20"/>
      <c r="DC248" s="20"/>
      <c r="DD248" s="20"/>
      <c r="DE248" s="20"/>
      <c r="DF248" s="20"/>
      <c r="DG248" s="20"/>
      <c r="DH248" s="20"/>
      <c r="DI248" s="20"/>
      <c r="DJ248" s="20"/>
      <c r="DK248" s="20"/>
      <c r="DL248" s="20"/>
      <c r="DM248" s="20"/>
      <c r="DN248" s="20"/>
      <c r="DO248" s="20"/>
      <c r="DP248" s="20"/>
      <c r="DQ248" s="20"/>
      <c r="DR248" s="20"/>
      <c r="DS248" s="20"/>
      <c r="DT248" s="20"/>
      <c r="DU248" s="20"/>
      <c r="DV248" s="20"/>
      <c r="DW248" s="20"/>
      <c r="DX248" s="20"/>
      <c r="DY248" s="20"/>
      <c r="DZ248" s="20"/>
      <c r="EA248" s="20"/>
      <c r="EB248" s="20"/>
      <c r="EC248" s="20"/>
      <c r="ED248" s="20"/>
      <c r="EE248" s="20"/>
      <c r="EF248" s="20"/>
      <c r="EG248" s="20"/>
      <c r="EH248" s="20"/>
      <c r="EI248" s="20"/>
      <c r="EJ248" s="20"/>
      <c r="EK248" s="20"/>
      <c r="EL248" s="20"/>
      <c r="EM248" s="20"/>
      <c r="EN248" s="20"/>
      <c r="EO248" s="20"/>
      <c r="EP248" s="20"/>
      <c r="EQ248" s="20"/>
      <c r="ER248" s="20"/>
      <c r="ES248" s="20"/>
      <c r="ET248" s="20"/>
      <c r="EU248" s="20"/>
      <c r="EV248" s="20"/>
      <c r="EW248" s="20"/>
      <c r="EZ248" s="20"/>
      <c r="FA248" s="20"/>
      <c r="FB248" s="20"/>
      <c r="FC248" s="20"/>
      <c r="FD248" s="20"/>
      <c r="FE248" s="20"/>
      <c r="FF248" s="20"/>
      <c r="FG248" s="20"/>
      <c r="FH248" s="20"/>
      <c r="FI248" s="20"/>
      <c r="FJ248" s="20"/>
      <c r="FK248" s="20"/>
      <c r="FL248" s="20"/>
      <c r="FM248" s="20"/>
      <c r="FN248" s="20"/>
      <c r="FO248" s="20"/>
      <c r="FP248" s="20"/>
      <c r="FQ248" s="20"/>
      <c r="FR248" s="20"/>
      <c r="FS248" s="20"/>
      <c r="FT248" s="20"/>
      <c r="FU248" s="20"/>
      <c r="FV248" s="20"/>
      <c r="FW248" s="20"/>
      <c r="FX248" s="20"/>
      <c r="FY248" s="20"/>
      <c r="FZ248" s="20"/>
      <c r="GA248" s="20"/>
      <c r="GB248" s="20"/>
      <c r="GC248" s="20"/>
      <c r="GD248" s="20"/>
      <c r="GE248" s="20"/>
      <c r="GF248" s="20"/>
      <c r="GG248" s="20"/>
      <c r="GH248" s="20"/>
      <c r="GI248" s="20"/>
      <c r="GJ248" s="20"/>
      <c r="GK248" s="20"/>
      <c r="GL248" s="20"/>
      <c r="GM248" s="20"/>
      <c r="GN248" s="20"/>
      <c r="GO248" s="20"/>
      <c r="GP248" s="20"/>
      <c r="GQ248" s="20"/>
      <c r="GR248" s="20"/>
      <c r="GS248" s="20"/>
      <c r="GT248" s="20"/>
      <c r="GU248" s="20"/>
      <c r="GV248" s="20"/>
      <c r="GY248" s="20">
        <v>200</v>
      </c>
      <c r="GZ248" s="20">
        <v>400</v>
      </c>
      <c r="HA248" s="20" t="s">
        <v>390</v>
      </c>
      <c r="HB248" s="20">
        <v>0</v>
      </c>
      <c r="HC248" s="20" t="s">
        <v>373</v>
      </c>
      <c r="HD248" s="20" t="s">
        <v>373</v>
      </c>
      <c r="HE248" s="20" t="b">
        <v>1</v>
      </c>
      <c r="HF248" s="20">
        <v>12000</v>
      </c>
      <c r="HG248" s="20" t="b">
        <v>0</v>
      </c>
      <c r="HH248" s="20">
        <v>0</v>
      </c>
      <c r="HI248" s="20">
        <v>0</v>
      </c>
      <c r="HJ248" s="20">
        <v>0</v>
      </c>
      <c r="HK248" s="20">
        <v>0</v>
      </c>
      <c r="HL248" s="20" t="b">
        <v>0</v>
      </c>
      <c r="HM248" s="20">
        <v>0</v>
      </c>
      <c r="HN248" s="20">
        <v>10001</v>
      </c>
      <c r="HO248" s="20" t="s">
        <v>374</v>
      </c>
      <c r="HP248" s="20" t="s">
        <v>363</v>
      </c>
      <c r="HQ248" s="20">
        <v>0</v>
      </c>
      <c r="HR248" s="20">
        <v>0</v>
      </c>
      <c r="HS248" s="20">
        <v>0</v>
      </c>
      <c r="HT248" s="20">
        <v>0</v>
      </c>
      <c r="HU248" s="20" t="b">
        <v>0</v>
      </c>
      <c r="HZ248"/>
    </row>
    <row r="249" ht="30" customHeight="1" spans="1:234">
      <c r="A249"/>
      <c r="B249" s="34">
        <f>10000000+INDEX(编号表!$B:$B,MATCH(D249,编号表!$A:$A,0))*10000+J249</f>
        <v>10250003</v>
      </c>
      <c r="C249" s="20" t="s">
        <v>455</v>
      </c>
      <c r="D249" s="20" t="s">
        <v>455</v>
      </c>
      <c r="E249" s="20" t="s">
        <v>350</v>
      </c>
      <c r="F249" s="39" t="s">
        <v>452</v>
      </c>
      <c r="G249" s="20" t="s">
        <v>403</v>
      </c>
      <c r="H249" s="20" t="b">
        <v>0</v>
      </c>
      <c r="I249" s="20" t="b">
        <v>0</v>
      </c>
      <c r="J249" s="20">
        <v>3</v>
      </c>
      <c r="K249" s="20" t="str">
        <f t="shared" si="9"/>
        <v>102500</v>
      </c>
      <c r="L249" s="20" t="s">
        <v>353</v>
      </c>
      <c r="M249" s="20">
        <v>10250002</v>
      </c>
      <c r="N249" s="20">
        <v>10250004</v>
      </c>
      <c r="O249" s="20" t="s">
        <v>456</v>
      </c>
      <c r="P249" s="20">
        <v>10202024</v>
      </c>
      <c r="Q249" s="20">
        <v>0</v>
      </c>
      <c r="R249" s="20">
        <v>2</v>
      </c>
      <c r="S249" s="20">
        <v>11</v>
      </c>
      <c r="T249" s="20">
        <v>10203255</v>
      </c>
      <c r="U249" s="20">
        <v>100</v>
      </c>
      <c r="V249" s="20" t="s">
        <v>370</v>
      </c>
      <c r="W249" s="20">
        <v>0</v>
      </c>
      <c r="X249" s="20">
        <v>0</v>
      </c>
      <c r="Y249" s="20" t="s">
        <v>363</v>
      </c>
      <c r="Z249" s="20" t="s">
        <v>372</v>
      </c>
      <c r="AA249" s="20" t="s">
        <v>442</v>
      </c>
      <c r="AB249" s="20">
        <v>1</v>
      </c>
      <c r="AC249" s="20">
        <v>0</v>
      </c>
      <c r="AD249" s="20" t="b">
        <v>1</v>
      </c>
      <c r="AE249" s="20" t="s">
        <v>358</v>
      </c>
      <c r="AF249" s="20">
        <v>80</v>
      </c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 t="s">
        <v>388</v>
      </c>
      <c r="BA249" s="20">
        <v>10800</v>
      </c>
      <c r="BB249" s="20" t="s">
        <v>434</v>
      </c>
      <c r="BC249" s="20" t="s">
        <v>442</v>
      </c>
      <c r="BD249" s="20">
        <v>10000</v>
      </c>
      <c r="BE249" s="20">
        <v>0</v>
      </c>
      <c r="BF249" s="20" t="s">
        <v>361</v>
      </c>
      <c r="BG249" s="20">
        <v>0</v>
      </c>
      <c r="BH249" s="20"/>
      <c r="BI249" s="20"/>
      <c r="BJ249" s="20"/>
      <c r="BK249" s="20"/>
      <c r="BL249" s="20"/>
      <c r="BM249" s="20"/>
      <c r="BN249" s="20">
        <v>20140003</v>
      </c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  <c r="CF249" s="20"/>
      <c r="CG249" s="20"/>
      <c r="CH249" s="20"/>
      <c r="CI249" s="20"/>
      <c r="CJ249" s="20"/>
      <c r="CK249" s="20"/>
      <c r="CL249" s="20"/>
      <c r="CM249" s="20"/>
      <c r="CN249" s="20"/>
      <c r="CO249" s="20"/>
      <c r="CP249" s="20"/>
      <c r="CQ249" s="20"/>
      <c r="CR249" s="20"/>
      <c r="CS249" s="20"/>
      <c r="CT249" s="20"/>
      <c r="CU249" s="20"/>
      <c r="CV249" s="20"/>
      <c r="CW249" s="20"/>
      <c r="CX249" s="20"/>
      <c r="DA249" s="20"/>
      <c r="DB249" s="20"/>
      <c r="DC249" s="20"/>
      <c r="DD249" s="20"/>
      <c r="DE249" s="20"/>
      <c r="DF249" s="20"/>
      <c r="DG249" s="20"/>
      <c r="DH249" s="20"/>
      <c r="DI249" s="20"/>
      <c r="DJ249" s="20"/>
      <c r="DK249" s="20"/>
      <c r="DL249" s="20"/>
      <c r="DM249" s="20"/>
      <c r="DN249" s="20"/>
      <c r="DO249" s="20"/>
      <c r="DP249" s="20"/>
      <c r="DQ249" s="20"/>
      <c r="DR249" s="20"/>
      <c r="DS249" s="20"/>
      <c r="DT249" s="20"/>
      <c r="DU249" s="20"/>
      <c r="DV249" s="20"/>
      <c r="DW249" s="20"/>
      <c r="DX249" s="20"/>
      <c r="DY249" s="20"/>
      <c r="DZ249" s="20"/>
      <c r="EA249" s="20"/>
      <c r="EB249" s="20"/>
      <c r="EC249" s="20"/>
      <c r="ED249" s="20"/>
      <c r="EE249" s="20"/>
      <c r="EF249" s="20"/>
      <c r="EG249" s="20"/>
      <c r="EH249" s="20"/>
      <c r="EI249" s="20"/>
      <c r="EJ249" s="20"/>
      <c r="EK249" s="20"/>
      <c r="EL249" s="20"/>
      <c r="EM249" s="20"/>
      <c r="EN249" s="20"/>
      <c r="EO249" s="20"/>
      <c r="EP249" s="20"/>
      <c r="EQ249" s="20"/>
      <c r="ER249" s="20"/>
      <c r="ES249" s="20"/>
      <c r="ET249" s="20"/>
      <c r="EU249" s="20"/>
      <c r="EV249" s="20"/>
      <c r="EW249" s="20"/>
      <c r="EZ249" s="20"/>
      <c r="FA249" s="20"/>
      <c r="FB249" s="20"/>
      <c r="FC249" s="20"/>
      <c r="FD249" s="20"/>
      <c r="FE249" s="20"/>
      <c r="FF249" s="20"/>
      <c r="FG249" s="20"/>
      <c r="FH249" s="20"/>
      <c r="FI249" s="20"/>
      <c r="FJ249" s="20"/>
      <c r="FK249" s="20"/>
      <c r="FL249" s="20"/>
      <c r="FM249" s="20"/>
      <c r="FN249" s="20"/>
      <c r="FO249" s="20"/>
      <c r="FP249" s="20"/>
      <c r="FQ249" s="20"/>
      <c r="FR249" s="20"/>
      <c r="FS249" s="20"/>
      <c r="FT249" s="20"/>
      <c r="FU249" s="20"/>
      <c r="FV249" s="20"/>
      <c r="FW249" s="20"/>
      <c r="FX249" s="20"/>
      <c r="FY249" s="20"/>
      <c r="FZ249" s="20"/>
      <c r="GA249" s="20"/>
      <c r="GB249" s="20"/>
      <c r="GC249" s="20"/>
      <c r="GD249" s="20"/>
      <c r="GE249" s="20"/>
      <c r="GF249" s="20"/>
      <c r="GG249" s="20"/>
      <c r="GH249" s="20"/>
      <c r="GI249" s="20"/>
      <c r="GJ249" s="20"/>
      <c r="GK249" s="20"/>
      <c r="GL249" s="20"/>
      <c r="GM249" s="20"/>
      <c r="GN249" s="20"/>
      <c r="GO249" s="20"/>
      <c r="GP249" s="20"/>
      <c r="GQ249" s="20"/>
      <c r="GR249" s="20"/>
      <c r="GS249" s="20"/>
      <c r="GT249" s="20"/>
      <c r="GU249" s="20"/>
      <c r="GV249" s="20"/>
      <c r="GY249" s="20">
        <v>200</v>
      </c>
      <c r="GZ249" s="20">
        <v>400</v>
      </c>
      <c r="HA249" s="20" t="s">
        <v>390</v>
      </c>
      <c r="HB249" s="20">
        <v>0</v>
      </c>
      <c r="HC249" s="20" t="s">
        <v>373</v>
      </c>
      <c r="HD249" s="20" t="s">
        <v>373</v>
      </c>
      <c r="HE249" s="20" t="b">
        <v>1</v>
      </c>
      <c r="HF249" s="20">
        <v>12000</v>
      </c>
      <c r="HG249" s="20" t="b">
        <v>0</v>
      </c>
      <c r="HH249" s="20">
        <v>0</v>
      </c>
      <c r="HI249" s="20">
        <v>0</v>
      </c>
      <c r="HJ249" s="20">
        <v>0</v>
      </c>
      <c r="HK249" s="20">
        <v>0</v>
      </c>
      <c r="HL249" s="20" t="b">
        <v>0</v>
      </c>
      <c r="HM249" s="20">
        <v>0</v>
      </c>
      <c r="HN249" s="20">
        <v>10001</v>
      </c>
      <c r="HO249" s="20" t="s">
        <v>374</v>
      </c>
      <c r="HP249" s="20" t="s">
        <v>363</v>
      </c>
      <c r="HQ249" s="20">
        <v>0</v>
      </c>
      <c r="HR249" s="20">
        <v>0</v>
      </c>
      <c r="HS249" s="20">
        <v>0</v>
      </c>
      <c r="HT249" s="20">
        <v>0</v>
      </c>
      <c r="HU249" s="20" t="b">
        <v>0</v>
      </c>
      <c r="HZ249"/>
    </row>
    <row r="250" ht="30" customHeight="1" spans="1:234">
      <c r="A250"/>
      <c r="B250" s="34">
        <f>10000000+INDEX(编号表!$B:$B,MATCH(D250,编号表!$A:$A,0))*10000+J250</f>
        <v>10250004</v>
      </c>
      <c r="C250" s="20" t="s">
        <v>455</v>
      </c>
      <c r="D250" s="20" t="s">
        <v>455</v>
      </c>
      <c r="E250" s="20" t="s">
        <v>350</v>
      </c>
      <c r="F250" s="39" t="s">
        <v>454</v>
      </c>
      <c r="G250" s="20" t="s">
        <v>403</v>
      </c>
      <c r="H250" s="20" t="b">
        <v>0</v>
      </c>
      <c r="I250" s="20" t="b">
        <v>0</v>
      </c>
      <c r="J250" s="20">
        <v>4</v>
      </c>
      <c r="K250" s="20" t="str">
        <f t="shared" si="9"/>
        <v>102500</v>
      </c>
      <c r="L250" s="20" t="s">
        <v>353</v>
      </c>
      <c r="M250" s="20">
        <v>10250003</v>
      </c>
      <c r="N250" s="20">
        <v>10250005</v>
      </c>
      <c r="O250" s="20" t="s">
        <v>456</v>
      </c>
      <c r="P250" s="20">
        <v>10202024</v>
      </c>
      <c r="Q250" s="20">
        <v>0</v>
      </c>
      <c r="R250" s="20">
        <v>3</v>
      </c>
      <c r="S250" s="20">
        <v>16</v>
      </c>
      <c r="T250" s="20">
        <v>0</v>
      </c>
      <c r="U250" s="20">
        <v>100</v>
      </c>
      <c r="V250" s="20" t="s">
        <v>370</v>
      </c>
      <c r="W250" s="20">
        <v>0</v>
      </c>
      <c r="X250" s="20">
        <v>0</v>
      </c>
      <c r="Y250" s="20" t="s">
        <v>363</v>
      </c>
      <c r="Z250" s="20" t="s">
        <v>372</v>
      </c>
      <c r="AA250" s="20" t="s">
        <v>442</v>
      </c>
      <c r="AB250" s="20">
        <v>1</v>
      </c>
      <c r="AC250" s="20">
        <v>0</v>
      </c>
      <c r="AD250" s="20" t="b">
        <v>1</v>
      </c>
      <c r="AE250" s="20" t="s">
        <v>358</v>
      </c>
      <c r="AF250" s="20">
        <v>80</v>
      </c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 t="s">
        <v>388</v>
      </c>
      <c r="BA250" s="20">
        <v>11200</v>
      </c>
      <c r="BB250" s="20" t="s">
        <v>434</v>
      </c>
      <c r="BC250" s="20" t="s">
        <v>442</v>
      </c>
      <c r="BD250" s="20">
        <v>10000</v>
      </c>
      <c r="BE250" s="20">
        <v>0</v>
      </c>
      <c r="BF250" s="20" t="s">
        <v>361</v>
      </c>
      <c r="BG250" s="20">
        <v>0</v>
      </c>
      <c r="BH250" s="20"/>
      <c r="BI250" s="20"/>
      <c r="BJ250" s="20"/>
      <c r="BK250" s="20"/>
      <c r="BL250" s="20"/>
      <c r="BM250" s="20"/>
      <c r="BN250" s="20">
        <v>20140004</v>
      </c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0"/>
      <c r="CF250" s="20"/>
      <c r="CG250" s="20"/>
      <c r="CH250" s="20"/>
      <c r="CI250" s="20"/>
      <c r="CJ250" s="20"/>
      <c r="CK250" s="20"/>
      <c r="CL250" s="20"/>
      <c r="CM250" s="20"/>
      <c r="CN250" s="20"/>
      <c r="CO250" s="20"/>
      <c r="CP250" s="20"/>
      <c r="CQ250" s="20"/>
      <c r="CR250" s="20"/>
      <c r="CS250" s="20"/>
      <c r="CT250" s="20"/>
      <c r="CU250" s="20"/>
      <c r="CV250" s="20"/>
      <c r="CW250" s="20"/>
      <c r="CX250" s="20"/>
      <c r="DA250" s="20"/>
      <c r="DB250" s="20"/>
      <c r="DC250" s="20"/>
      <c r="DD250" s="20"/>
      <c r="DE250" s="20"/>
      <c r="DF250" s="20"/>
      <c r="DG250" s="20"/>
      <c r="DH250" s="20"/>
      <c r="DI250" s="20"/>
      <c r="DJ250" s="20"/>
      <c r="DK250" s="20"/>
      <c r="DL250" s="20"/>
      <c r="DM250" s="20"/>
      <c r="DN250" s="20"/>
      <c r="DO250" s="20"/>
      <c r="DP250" s="20"/>
      <c r="DQ250" s="20"/>
      <c r="DR250" s="20"/>
      <c r="DS250" s="20"/>
      <c r="DT250" s="20"/>
      <c r="DU250" s="20"/>
      <c r="DV250" s="20"/>
      <c r="DW250" s="20"/>
      <c r="DX250" s="20"/>
      <c r="DY250" s="20"/>
      <c r="DZ250" s="20"/>
      <c r="EA250" s="20"/>
      <c r="EB250" s="20"/>
      <c r="EC250" s="20"/>
      <c r="ED250" s="20"/>
      <c r="EE250" s="20"/>
      <c r="EF250" s="20"/>
      <c r="EG250" s="20"/>
      <c r="EH250" s="20"/>
      <c r="EI250" s="20"/>
      <c r="EJ250" s="20"/>
      <c r="EK250" s="20"/>
      <c r="EL250" s="20"/>
      <c r="EM250" s="20"/>
      <c r="EN250" s="20"/>
      <c r="EO250" s="20"/>
      <c r="EP250" s="20"/>
      <c r="EQ250" s="20"/>
      <c r="ER250" s="20"/>
      <c r="ES250" s="20"/>
      <c r="ET250" s="20"/>
      <c r="EU250" s="20"/>
      <c r="EV250" s="20"/>
      <c r="EW250" s="20"/>
      <c r="EZ250" s="20"/>
      <c r="FA250" s="20"/>
      <c r="FB250" s="20"/>
      <c r="FC250" s="20"/>
      <c r="FD250" s="20"/>
      <c r="FE250" s="20"/>
      <c r="FF250" s="20"/>
      <c r="FG250" s="20"/>
      <c r="FH250" s="20"/>
      <c r="FI250" s="20"/>
      <c r="FJ250" s="20"/>
      <c r="FK250" s="20"/>
      <c r="FL250" s="20"/>
      <c r="FM250" s="20"/>
      <c r="FN250" s="20"/>
      <c r="FO250" s="20"/>
      <c r="FP250" s="20"/>
      <c r="FQ250" s="20"/>
      <c r="FR250" s="20"/>
      <c r="FS250" s="20"/>
      <c r="FT250" s="20"/>
      <c r="FU250" s="20"/>
      <c r="FV250" s="20"/>
      <c r="FW250" s="20"/>
      <c r="FX250" s="20"/>
      <c r="FY250" s="20"/>
      <c r="FZ250" s="20"/>
      <c r="GA250" s="20"/>
      <c r="GB250" s="20"/>
      <c r="GC250" s="20"/>
      <c r="GD250" s="20"/>
      <c r="GE250" s="20"/>
      <c r="GF250" s="20"/>
      <c r="GG250" s="20"/>
      <c r="GH250" s="20"/>
      <c r="GI250" s="20"/>
      <c r="GJ250" s="20"/>
      <c r="GK250" s="20"/>
      <c r="GL250" s="20"/>
      <c r="GM250" s="20"/>
      <c r="GN250" s="20"/>
      <c r="GO250" s="20"/>
      <c r="GP250" s="20"/>
      <c r="GQ250" s="20"/>
      <c r="GR250" s="20"/>
      <c r="GS250" s="20"/>
      <c r="GT250" s="20"/>
      <c r="GU250" s="20"/>
      <c r="GV250" s="20"/>
      <c r="GY250" s="20">
        <v>200</v>
      </c>
      <c r="GZ250" s="20">
        <v>400</v>
      </c>
      <c r="HA250" s="20" t="s">
        <v>390</v>
      </c>
      <c r="HB250" s="20">
        <v>0</v>
      </c>
      <c r="HC250" s="20" t="s">
        <v>373</v>
      </c>
      <c r="HD250" s="20" t="s">
        <v>373</v>
      </c>
      <c r="HE250" s="20" t="b">
        <v>1</v>
      </c>
      <c r="HF250" s="20">
        <v>12000</v>
      </c>
      <c r="HG250" s="20" t="b">
        <v>0</v>
      </c>
      <c r="HH250" s="20">
        <v>0</v>
      </c>
      <c r="HI250" s="20">
        <v>0</v>
      </c>
      <c r="HJ250" s="20">
        <v>0</v>
      </c>
      <c r="HK250" s="20">
        <v>0</v>
      </c>
      <c r="HL250" s="20" t="b">
        <v>0</v>
      </c>
      <c r="HM250" s="20">
        <v>0</v>
      </c>
      <c r="HN250" s="20">
        <v>10001</v>
      </c>
      <c r="HO250" s="20" t="s">
        <v>374</v>
      </c>
      <c r="HP250" s="20" t="s">
        <v>363</v>
      </c>
      <c r="HQ250" s="20">
        <v>0</v>
      </c>
      <c r="HR250" s="20">
        <v>0</v>
      </c>
      <c r="HS250" s="20">
        <v>0</v>
      </c>
      <c r="HT250" s="20">
        <v>0</v>
      </c>
      <c r="HU250" s="20" t="b">
        <v>0</v>
      </c>
      <c r="HZ250"/>
    </row>
    <row r="251" ht="30" customHeight="1" spans="1:234">
      <c r="A251"/>
      <c r="B251" s="34">
        <f>10000000+INDEX(编号表!$B:$B,MATCH(D251,编号表!$A:$A,0))*10000+J251</f>
        <v>10250005</v>
      </c>
      <c r="C251" s="20" t="s">
        <v>455</v>
      </c>
      <c r="D251" s="20" t="s">
        <v>455</v>
      </c>
      <c r="E251" s="20" t="s">
        <v>350</v>
      </c>
      <c r="F251" s="39" t="s">
        <v>454</v>
      </c>
      <c r="G251" s="20" t="s">
        <v>403</v>
      </c>
      <c r="H251" s="20" t="b">
        <v>0</v>
      </c>
      <c r="I251" s="20" t="b">
        <v>0</v>
      </c>
      <c r="J251" s="20">
        <v>5</v>
      </c>
      <c r="K251" s="20" t="str">
        <f t="shared" si="9"/>
        <v>102500</v>
      </c>
      <c r="L251" s="20" t="s">
        <v>353</v>
      </c>
      <c r="M251" s="20">
        <v>10250004</v>
      </c>
      <c r="N251" s="20">
        <v>10250006</v>
      </c>
      <c r="O251" s="20" t="s">
        <v>456</v>
      </c>
      <c r="P251" s="20">
        <v>10202024</v>
      </c>
      <c r="Q251" s="20">
        <v>0</v>
      </c>
      <c r="R251" s="20">
        <v>3</v>
      </c>
      <c r="S251" s="20">
        <v>25</v>
      </c>
      <c r="T251" s="20">
        <v>0</v>
      </c>
      <c r="U251" s="20">
        <v>100</v>
      </c>
      <c r="V251" s="20" t="s">
        <v>370</v>
      </c>
      <c r="W251" s="20">
        <v>0</v>
      </c>
      <c r="X251" s="20">
        <v>0</v>
      </c>
      <c r="Y251" s="20" t="s">
        <v>363</v>
      </c>
      <c r="Z251" s="20" t="s">
        <v>372</v>
      </c>
      <c r="AA251" s="20" t="s">
        <v>442</v>
      </c>
      <c r="AB251" s="20">
        <v>1</v>
      </c>
      <c r="AC251" s="20">
        <v>0</v>
      </c>
      <c r="AD251" s="20" t="b">
        <v>1</v>
      </c>
      <c r="AE251" s="20" t="s">
        <v>358</v>
      </c>
      <c r="AF251" s="20">
        <v>80</v>
      </c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 t="s">
        <v>388</v>
      </c>
      <c r="BA251" s="20">
        <v>11300</v>
      </c>
      <c r="BB251" s="20" t="s">
        <v>434</v>
      </c>
      <c r="BC251" s="20" t="s">
        <v>442</v>
      </c>
      <c r="BD251" s="20">
        <v>10000</v>
      </c>
      <c r="BE251" s="20">
        <v>0</v>
      </c>
      <c r="BF251" s="20" t="s">
        <v>361</v>
      </c>
      <c r="BG251" s="20">
        <v>0</v>
      </c>
      <c r="BH251" s="20"/>
      <c r="BI251" s="20"/>
      <c r="BJ251" s="20"/>
      <c r="BK251" s="20"/>
      <c r="BL251" s="20"/>
      <c r="BM251" s="20"/>
      <c r="BN251" s="20">
        <v>20140005</v>
      </c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  <c r="CF251" s="20"/>
      <c r="CG251" s="20"/>
      <c r="CH251" s="20"/>
      <c r="CI251" s="20"/>
      <c r="CJ251" s="20"/>
      <c r="CK251" s="20"/>
      <c r="CL251" s="20"/>
      <c r="CM251" s="20"/>
      <c r="CN251" s="20"/>
      <c r="CO251" s="20"/>
      <c r="CP251" s="20"/>
      <c r="CQ251" s="20"/>
      <c r="CR251" s="20"/>
      <c r="CS251" s="20"/>
      <c r="CT251" s="20"/>
      <c r="CU251" s="20"/>
      <c r="CV251" s="20"/>
      <c r="CW251" s="20"/>
      <c r="CX251" s="20"/>
      <c r="DA251" s="20"/>
      <c r="DB251" s="20"/>
      <c r="DC251" s="20"/>
      <c r="DD251" s="20"/>
      <c r="DE251" s="20"/>
      <c r="DF251" s="20"/>
      <c r="DG251" s="20"/>
      <c r="DH251" s="20"/>
      <c r="DI251" s="20"/>
      <c r="DJ251" s="20"/>
      <c r="DK251" s="20"/>
      <c r="DL251" s="20"/>
      <c r="DM251" s="20"/>
      <c r="DN251" s="20"/>
      <c r="DO251" s="20"/>
      <c r="DP251" s="20"/>
      <c r="DQ251" s="20"/>
      <c r="DR251" s="20"/>
      <c r="DS251" s="20"/>
      <c r="DT251" s="20"/>
      <c r="DU251" s="20"/>
      <c r="DV251" s="20"/>
      <c r="DW251" s="20"/>
      <c r="DX251" s="20"/>
      <c r="DY251" s="20"/>
      <c r="DZ251" s="20"/>
      <c r="EA251" s="20"/>
      <c r="EB251" s="20"/>
      <c r="EC251" s="20"/>
      <c r="ED251" s="20"/>
      <c r="EE251" s="20"/>
      <c r="EF251" s="20"/>
      <c r="EG251" s="20"/>
      <c r="EH251" s="20"/>
      <c r="EI251" s="20"/>
      <c r="EJ251" s="20"/>
      <c r="EK251" s="20"/>
      <c r="EL251" s="20"/>
      <c r="EM251" s="20"/>
      <c r="EN251" s="20"/>
      <c r="EO251" s="20"/>
      <c r="EP251" s="20"/>
      <c r="EQ251" s="20"/>
      <c r="ER251" s="20"/>
      <c r="ES251" s="20"/>
      <c r="ET251" s="20"/>
      <c r="EU251" s="20"/>
      <c r="EV251" s="20"/>
      <c r="EW251" s="20"/>
      <c r="EZ251" s="20"/>
      <c r="FA251" s="20"/>
      <c r="FB251" s="20"/>
      <c r="FC251" s="20"/>
      <c r="FD251" s="20"/>
      <c r="FE251" s="20"/>
      <c r="FF251" s="20"/>
      <c r="FG251" s="20"/>
      <c r="FH251" s="20"/>
      <c r="FI251" s="20"/>
      <c r="FJ251" s="20"/>
      <c r="FK251" s="20"/>
      <c r="FL251" s="20"/>
      <c r="FM251" s="20"/>
      <c r="FN251" s="20"/>
      <c r="FO251" s="20"/>
      <c r="FP251" s="20"/>
      <c r="FQ251" s="20"/>
      <c r="FR251" s="20"/>
      <c r="FS251" s="20"/>
      <c r="FT251" s="20"/>
      <c r="FU251" s="20"/>
      <c r="FV251" s="20"/>
      <c r="FW251" s="20"/>
      <c r="FX251" s="20"/>
      <c r="FY251" s="20"/>
      <c r="FZ251" s="20"/>
      <c r="GA251" s="20"/>
      <c r="GB251" s="20"/>
      <c r="GC251" s="20"/>
      <c r="GD251" s="20"/>
      <c r="GE251" s="20"/>
      <c r="GF251" s="20"/>
      <c r="GG251" s="20"/>
      <c r="GH251" s="20"/>
      <c r="GI251" s="20"/>
      <c r="GJ251" s="20"/>
      <c r="GK251" s="20"/>
      <c r="GL251" s="20"/>
      <c r="GM251" s="20"/>
      <c r="GN251" s="20"/>
      <c r="GO251" s="20"/>
      <c r="GP251" s="20"/>
      <c r="GQ251" s="20"/>
      <c r="GR251" s="20"/>
      <c r="GS251" s="20"/>
      <c r="GT251" s="20"/>
      <c r="GU251" s="20"/>
      <c r="GV251" s="20"/>
      <c r="GY251" s="20">
        <v>200</v>
      </c>
      <c r="GZ251" s="20">
        <v>400</v>
      </c>
      <c r="HA251" s="20" t="s">
        <v>390</v>
      </c>
      <c r="HB251" s="20">
        <v>0</v>
      </c>
      <c r="HC251" s="20" t="s">
        <v>373</v>
      </c>
      <c r="HD251" s="20" t="s">
        <v>373</v>
      </c>
      <c r="HE251" s="20" t="b">
        <v>1</v>
      </c>
      <c r="HF251" s="20">
        <v>12000</v>
      </c>
      <c r="HG251" s="20" t="b">
        <v>0</v>
      </c>
      <c r="HH251" s="20">
        <v>0</v>
      </c>
      <c r="HI251" s="20">
        <v>0</v>
      </c>
      <c r="HJ251" s="20">
        <v>0</v>
      </c>
      <c r="HK251" s="20">
        <v>0</v>
      </c>
      <c r="HL251" s="20" t="b">
        <v>0</v>
      </c>
      <c r="HM251" s="20">
        <v>0</v>
      </c>
      <c r="HN251" s="20">
        <v>10001</v>
      </c>
      <c r="HO251" s="20" t="s">
        <v>374</v>
      </c>
      <c r="HP251" s="20" t="s">
        <v>363</v>
      </c>
      <c r="HQ251" s="20">
        <v>0</v>
      </c>
      <c r="HR251" s="20">
        <v>0</v>
      </c>
      <c r="HS251" s="20">
        <v>0</v>
      </c>
      <c r="HT251" s="20">
        <v>0</v>
      </c>
      <c r="HU251" s="20" t="b">
        <v>0</v>
      </c>
      <c r="HZ251"/>
    </row>
    <row r="252" ht="30" customHeight="1" spans="1:234">
      <c r="A252"/>
      <c r="B252" s="34">
        <f>10000000+INDEX(编号表!$B:$B,MATCH(D252,编号表!$A:$A,0))*10000+J252</f>
        <v>10250006</v>
      </c>
      <c r="C252" s="20" t="s">
        <v>455</v>
      </c>
      <c r="D252" s="20" t="s">
        <v>455</v>
      </c>
      <c r="E252" s="20" t="s">
        <v>350</v>
      </c>
      <c r="F252" s="39" t="s">
        <v>452</v>
      </c>
      <c r="G252" s="20" t="s">
        <v>403</v>
      </c>
      <c r="H252" s="20" t="b">
        <v>0</v>
      </c>
      <c r="I252" s="20" t="b">
        <v>0</v>
      </c>
      <c r="J252" s="20">
        <v>6</v>
      </c>
      <c r="K252" s="20" t="str">
        <f t="shared" si="9"/>
        <v>102500</v>
      </c>
      <c r="L252" s="20" t="s">
        <v>353</v>
      </c>
      <c r="M252" s="20">
        <v>10250005</v>
      </c>
      <c r="N252" s="20">
        <v>10250007</v>
      </c>
      <c r="O252" s="20" t="s">
        <v>456</v>
      </c>
      <c r="P252" s="20">
        <v>10202024</v>
      </c>
      <c r="Q252" s="20">
        <v>0</v>
      </c>
      <c r="R252" s="20">
        <v>3</v>
      </c>
      <c r="S252" s="20">
        <v>30</v>
      </c>
      <c r="T252" s="20">
        <v>10204256</v>
      </c>
      <c r="U252" s="20">
        <v>100</v>
      </c>
      <c r="V252" s="20" t="s">
        <v>370</v>
      </c>
      <c r="W252" s="20">
        <v>0</v>
      </c>
      <c r="X252" s="20">
        <v>0</v>
      </c>
      <c r="Y252" s="20" t="s">
        <v>363</v>
      </c>
      <c r="Z252" s="20" t="s">
        <v>372</v>
      </c>
      <c r="AA252" s="20" t="s">
        <v>442</v>
      </c>
      <c r="AB252" s="20">
        <v>1</v>
      </c>
      <c r="AC252" s="20">
        <v>0</v>
      </c>
      <c r="AD252" s="20" t="b">
        <v>1</v>
      </c>
      <c r="AE252" s="20" t="s">
        <v>358</v>
      </c>
      <c r="AF252" s="20">
        <v>80</v>
      </c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 t="s">
        <v>388</v>
      </c>
      <c r="BA252" s="20">
        <v>11600</v>
      </c>
      <c r="BB252" s="20" t="s">
        <v>434</v>
      </c>
      <c r="BC252" s="20" t="s">
        <v>442</v>
      </c>
      <c r="BD252" s="20">
        <v>10000</v>
      </c>
      <c r="BE252" s="20">
        <v>0</v>
      </c>
      <c r="BF252" s="20" t="s">
        <v>361</v>
      </c>
      <c r="BG252" s="20">
        <v>0</v>
      </c>
      <c r="BH252" s="20"/>
      <c r="BI252" s="20"/>
      <c r="BJ252" s="20"/>
      <c r="BK252" s="20"/>
      <c r="BL252" s="20"/>
      <c r="BM252" s="20"/>
      <c r="BN252" s="20">
        <v>20140006</v>
      </c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  <c r="CE252" s="20"/>
      <c r="CF252" s="20"/>
      <c r="CG252" s="20"/>
      <c r="CH252" s="20"/>
      <c r="CI252" s="20"/>
      <c r="CJ252" s="20"/>
      <c r="CK252" s="20"/>
      <c r="CL252" s="20"/>
      <c r="CM252" s="20"/>
      <c r="CN252" s="20"/>
      <c r="CO252" s="20"/>
      <c r="CP252" s="20"/>
      <c r="CQ252" s="20"/>
      <c r="CR252" s="20"/>
      <c r="CS252" s="20"/>
      <c r="CT252" s="20"/>
      <c r="CU252" s="20"/>
      <c r="CV252" s="20"/>
      <c r="CW252" s="20"/>
      <c r="CX252" s="20"/>
      <c r="DA252" s="20"/>
      <c r="DB252" s="20"/>
      <c r="DC252" s="20"/>
      <c r="DD252" s="20"/>
      <c r="DE252" s="20"/>
      <c r="DF252" s="20"/>
      <c r="DG252" s="20"/>
      <c r="DH252" s="20"/>
      <c r="DI252" s="20"/>
      <c r="DJ252" s="20"/>
      <c r="DK252" s="20"/>
      <c r="DL252" s="20"/>
      <c r="DM252" s="20"/>
      <c r="DN252" s="20"/>
      <c r="DO252" s="20"/>
      <c r="DP252" s="20"/>
      <c r="DQ252" s="20"/>
      <c r="DR252" s="20"/>
      <c r="DS252" s="20"/>
      <c r="DT252" s="20"/>
      <c r="DU252" s="20"/>
      <c r="DV252" s="20"/>
      <c r="DW252" s="20"/>
      <c r="DX252" s="20"/>
      <c r="DY252" s="20"/>
      <c r="DZ252" s="20"/>
      <c r="EA252" s="20"/>
      <c r="EB252" s="20"/>
      <c r="EC252" s="20"/>
      <c r="ED252" s="20"/>
      <c r="EE252" s="20"/>
      <c r="EF252" s="20"/>
      <c r="EG252" s="20"/>
      <c r="EH252" s="20"/>
      <c r="EI252" s="20"/>
      <c r="EJ252" s="20"/>
      <c r="EK252" s="20"/>
      <c r="EL252" s="20"/>
      <c r="EM252" s="20"/>
      <c r="EN252" s="20"/>
      <c r="EO252" s="20"/>
      <c r="EP252" s="20"/>
      <c r="EQ252" s="20"/>
      <c r="ER252" s="20"/>
      <c r="ES252" s="20"/>
      <c r="ET252" s="20"/>
      <c r="EU252" s="20"/>
      <c r="EV252" s="20"/>
      <c r="EW252" s="20"/>
      <c r="EZ252" s="20"/>
      <c r="FA252" s="20"/>
      <c r="FB252" s="20"/>
      <c r="FC252" s="20"/>
      <c r="FD252" s="20"/>
      <c r="FE252" s="20"/>
      <c r="FF252" s="20"/>
      <c r="FG252" s="20"/>
      <c r="FH252" s="20"/>
      <c r="FI252" s="20"/>
      <c r="FJ252" s="20"/>
      <c r="FK252" s="20"/>
      <c r="FL252" s="20"/>
      <c r="FM252" s="20"/>
      <c r="FN252" s="20"/>
      <c r="FO252" s="20"/>
      <c r="FP252" s="20"/>
      <c r="FQ252" s="20"/>
      <c r="FR252" s="20"/>
      <c r="FS252" s="20"/>
      <c r="FT252" s="20"/>
      <c r="FU252" s="20"/>
      <c r="FV252" s="20"/>
      <c r="FW252" s="20"/>
      <c r="FX252" s="20"/>
      <c r="FY252" s="20"/>
      <c r="FZ252" s="20"/>
      <c r="GA252" s="20"/>
      <c r="GB252" s="20"/>
      <c r="GC252" s="20"/>
      <c r="GD252" s="20"/>
      <c r="GE252" s="20"/>
      <c r="GF252" s="20"/>
      <c r="GG252" s="20"/>
      <c r="GH252" s="20"/>
      <c r="GI252" s="20"/>
      <c r="GJ252" s="20"/>
      <c r="GK252" s="20"/>
      <c r="GL252" s="20"/>
      <c r="GM252" s="20"/>
      <c r="GN252" s="20"/>
      <c r="GO252" s="20"/>
      <c r="GP252" s="20"/>
      <c r="GQ252" s="20"/>
      <c r="GR252" s="20"/>
      <c r="GS252" s="20"/>
      <c r="GT252" s="20"/>
      <c r="GU252" s="20"/>
      <c r="GV252" s="20"/>
      <c r="GY252" s="20">
        <v>200</v>
      </c>
      <c r="GZ252" s="20">
        <v>400</v>
      </c>
      <c r="HA252" s="20" t="s">
        <v>390</v>
      </c>
      <c r="HB252" s="20">
        <v>0</v>
      </c>
      <c r="HC252" s="20" t="s">
        <v>373</v>
      </c>
      <c r="HD252" s="20" t="s">
        <v>373</v>
      </c>
      <c r="HE252" s="20" t="b">
        <v>1</v>
      </c>
      <c r="HF252" s="20">
        <v>12000</v>
      </c>
      <c r="HG252" s="20" t="b">
        <v>0</v>
      </c>
      <c r="HH252" s="20">
        <v>0</v>
      </c>
      <c r="HI252" s="20">
        <v>0</v>
      </c>
      <c r="HJ252" s="20">
        <v>0</v>
      </c>
      <c r="HK252" s="20">
        <v>0</v>
      </c>
      <c r="HL252" s="20" t="b">
        <v>0</v>
      </c>
      <c r="HM252" s="20">
        <v>0</v>
      </c>
      <c r="HN252" s="20">
        <v>10001</v>
      </c>
      <c r="HO252" s="20" t="s">
        <v>374</v>
      </c>
      <c r="HP252" s="20" t="s">
        <v>363</v>
      </c>
      <c r="HQ252" s="20">
        <v>0</v>
      </c>
      <c r="HR252" s="20">
        <v>0</v>
      </c>
      <c r="HS252" s="20">
        <v>0</v>
      </c>
      <c r="HT252" s="20">
        <v>0</v>
      </c>
      <c r="HU252" s="20" t="b">
        <v>0</v>
      </c>
      <c r="HZ252"/>
    </row>
    <row r="253" ht="30" customHeight="1" spans="1:234">
      <c r="A253"/>
      <c r="B253" s="34">
        <f>10000000+INDEX(编号表!$B:$B,MATCH(D253,编号表!$A:$A,0))*10000+J253</f>
        <v>10250007</v>
      </c>
      <c r="C253" s="20" t="s">
        <v>455</v>
      </c>
      <c r="D253" s="20" t="s">
        <v>455</v>
      </c>
      <c r="E253" s="20" t="s">
        <v>350</v>
      </c>
      <c r="F253" s="39" t="s">
        <v>454</v>
      </c>
      <c r="G253" s="20" t="s">
        <v>403</v>
      </c>
      <c r="H253" s="20" t="b">
        <v>0</v>
      </c>
      <c r="I253" s="20" t="b">
        <v>0</v>
      </c>
      <c r="J253" s="20">
        <v>7</v>
      </c>
      <c r="K253" s="20" t="str">
        <f t="shared" si="9"/>
        <v>102500</v>
      </c>
      <c r="L253" s="20" t="s">
        <v>353</v>
      </c>
      <c r="M253" s="20">
        <v>10250006</v>
      </c>
      <c r="N253" s="20">
        <v>10250008</v>
      </c>
      <c r="O253" s="20" t="s">
        <v>456</v>
      </c>
      <c r="P253" s="20">
        <v>10202024</v>
      </c>
      <c r="Q253" s="20">
        <v>0</v>
      </c>
      <c r="R253" s="20">
        <v>3</v>
      </c>
      <c r="S253" s="20">
        <v>35</v>
      </c>
      <c r="T253" s="20">
        <v>0</v>
      </c>
      <c r="U253" s="20">
        <v>100</v>
      </c>
      <c r="V253" s="20" t="s">
        <v>370</v>
      </c>
      <c r="W253" s="20">
        <v>0</v>
      </c>
      <c r="X253" s="20">
        <v>0</v>
      </c>
      <c r="Y253" s="20" t="s">
        <v>363</v>
      </c>
      <c r="Z253" s="20" t="s">
        <v>372</v>
      </c>
      <c r="AA253" s="20" t="s">
        <v>442</v>
      </c>
      <c r="AB253" s="20">
        <v>1</v>
      </c>
      <c r="AC253" s="20">
        <v>0</v>
      </c>
      <c r="AD253" s="20" t="b">
        <v>1</v>
      </c>
      <c r="AE253" s="20" t="s">
        <v>358</v>
      </c>
      <c r="AF253" s="20">
        <v>80</v>
      </c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 t="s">
        <v>388</v>
      </c>
      <c r="BA253" s="20">
        <v>11700</v>
      </c>
      <c r="BB253" s="20" t="s">
        <v>434</v>
      </c>
      <c r="BC253" s="20" t="s">
        <v>442</v>
      </c>
      <c r="BD253" s="20">
        <v>10000</v>
      </c>
      <c r="BE253" s="20">
        <v>0</v>
      </c>
      <c r="BF253" s="20" t="s">
        <v>361</v>
      </c>
      <c r="BG253" s="20">
        <v>0</v>
      </c>
      <c r="BH253" s="20"/>
      <c r="BI253" s="20"/>
      <c r="BJ253" s="20"/>
      <c r="BK253" s="20"/>
      <c r="BL253" s="20"/>
      <c r="BM253" s="20"/>
      <c r="BN253" s="20">
        <v>20140007</v>
      </c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  <c r="CE253" s="20"/>
      <c r="CF253" s="20"/>
      <c r="CG253" s="20"/>
      <c r="CH253" s="20"/>
      <c r="CI253" s="20"/>
      <c r="CJ253" s="20"/>
      <c r="CK253" s="20"/>
      <c r="CL253" s="20"/>
      <c r="CM253" s="20"/>
      <c r="CN253" s="20"/>
      <c r="CO253" s="20"/>
      <c r="CP253" s="20"/>
      <c r="CQ253" s="20"/>
      <c r="CR253" s="20"/>
      <c r="CS253" s="20"/>
      <c r="CT253" s="20"/>
      <c r="CU253" s="20"/>
      <c r="CV253" s="20"/>
      <c r="CW253" s="20"/>
      <c r="CX253" s="20"/>
      <c r="DA253" s="20"/>
      <c r="DB253" s="20"/>
      <c r="DC253" s="20"/>
      <c r="DD253" s="20"/>
      <c r="DE253" s="20"/>
      <c r="DF253" s="20"/>
      <c r="DG253" s="20"/>
      <c r="DH253" s="20"/>
      <c r="DI253" s="20"/>
      <c r="DJ253" s="20"/>
      <c r="DK253" s="20"/>
      <c r="DL253" s="20"/>
      <c r="DM253" s="20"/>
      <c r="DN253" s="20"/>
      <c r="DO253" s="20"/>
      <c r="DP253" s="20"/>
      <c r="DQ253" s="20"/>
      <c r="DR253" s="20"/>
      <c r="DS253" s="20"/>
      <c r="DT253" s="20"/>
      <c r="DU253" s="20"/>
      <c r="DV253" s="20"/>
      <c r="DW253" s="20"/>
      <c r="DX253" s="20"/>
      <c r="DY253" s="20"/>
      <c r="DZ253" s="20"/>
      <c r="EA253" s="20"/>
      <c r="EB253" s="20"/>
      <c r="EC253" s="20"/>
      <c r="ED253" s="20"/>
      <c r="EE253" s="20"/>
      <c r="EF253" s="20"/>
      <c r="EG253" s="20"/>
      <c r="EH253" s="20"/>
      <c r="EI253" s="20"/>
      <c r="EJ253" s="20"/>
      <c r="EK253" s="20"/>
      <c r="EL253" s="20"/>
      <c r="EM253" s="20"/>
      <c r="EN253" s="20"/>
      <c r="EO253" s="20"/>
      <c r="EP253" s="20"/>
      <c r="EQ253" s="20"/>
      <c r="ER253" s="20"/>
      <c r="ES253" s="20"/>
      <c r="ET253" s="20"/>
      <c r="EU253" s="20"/>
      <c r="EV253" s="20"/>
      <c r="EW253" s="20"/>
      <c r="EZ253" s="20"/>
      <c r="FA253" s="20"/>
      <c r="FB253" s="20"/>
      <c r="FC253" s="20"/>
      <c r="FD253" s="20"/>
      <c r="FE253" s="20"/>
      <c r="FF253" s="20"/>
      <c r="FG253" s="20"/>
      <c r="FH253" s="20"/>
      <c r="FI253" s="20"/>
      <c r="FJ253" s="20"/>
      <c r="FK253" s="20"/>
      <c r="FL253" s="20"/>
      <c r="FM253" s="20"/>
      <c r="FN253" s="20"/>
      <c r="FO253" s="20"/>
      <c r="FP253" s="20"/>
      <c r="FQ253" s="20"/>
      <c r="FR253" s="20"/>
      <c r="FS253" s="20"/>
      <c r="FT253" s="20"/>
      <c r="FU253" s="20"/>
      <c r="FV253" s="20"/>
      <c r="FW253" s="20"/>
      <c r="FX253" s="20"/>
      <c r="FY253" s="20"/>
      <c r="FZ253" s="20"/>
      <c r="GA253" s="20"/>
      <c r="GB253" s="20"/>
      <c r="GC253" s="20"/>
      <c r="GD253" s="20"/>
      <c r="GE253" s="20"/>
      <c r="GF253" s="20"/>
      <c r="GG253" s="20"/>
      <c r="GH253" s="20"/>
      <c r="GI253" s="20"/>
      <c r="GJ253" s="20"/>
      <c r="GK253" s="20"/>
      <c r="GL253" s="20"/>
      <c r="GM253" s="20"/>
      <c r="GN253" s="20"/>
      <c r="GO253" s="20"/>
      <c r="GP253" s="20"/>
      <c r="GQ253" s="20"/>
      <c r="GR253" s="20"/>
      <c r="GS253" s="20"/>
      <c r="GT253" s="20"/>
      <c r="GU253" s="20"/>
      <c r="GV253" s="20"/>
      <c r="GY253" s="20">
        <v>200</v>
      </c>
      <c r="GZ253" s="20">
        <v>400</v>
      </c>
      <c r="HA253" s="20" t="s">
        <v>390</v>
      </c>
      <c r="HB253" s="20">
        <v>0</v>
      </c>
      <c r="HC253" s="20" t="s">
        <v>373</v>
      </c>
      <c r="HD253" s="20" t="s">
        <v>373</v>
      </c>
      <c r="HE253" s="20" t="b">
        <v>1</v>
      </c>
      <c r="HF253" s="20">
        <v>12000</v>
      </c>
      <c r="HG253" s="20" t="b">
        <v>0</v>
      </c>
      <c r="HH253" s="20">
        <v>0</v>
      </c>
      <c r="HI253" s="20">
        <v>0</v>
      </c>
      <c r="HJ253" s="20">
        <v>0</v>
      </c>
      <c r="HK253" s="20">
        <v>0</v>
      </c>
      <c r="HL253" s="20" t="b">
        <v>0</v>
      </c>
      <c r="HM253" s="20">
        <v>0</v>
      </c>
      <c r="HN253" s="20">
        <v>10001</v>
      </c>
      <c r="HO253" s="20" t="s">
        <v>374</v>
      </c>
      <c r="HP253" s="20" t="s">
        <v>363</v>
      </c>
      <c r="HQ253" s="20">
        <v>0</v>
      </c>
      <c r="HR253" s="20">
        <v>0</v>
      </c>
      <c r="HS253" s="20">
        <v>0</v>
      </c>
      <c r="HT253" s="20">
        <v>0</v>
      </c>
      <c r="HU253" s="20" t="b">
        <v>0</v>
      </c>
      <c r="HZ253"/>
    </row>
    <row r="254" ht="30" customHeight="1" spans="1:234">
      <c r="A254"/>
      <c r="B254" s="34">
        <f>10000000+INDEX(编号表!$B:$B,MATCH(D254,编号表!$A:$A,0))*10000+J254</f>
        <v>10250008</v>
      </c>
      <c r="C254" s="20" t="s">
        <v>455</v>
      </c>
      <c r="D254" s="20" t="s">
        <v>455</v>
      </c>
      <c r="E254" s="20" t="s">
        <v>350</v>
      </c>
      <c r="F254" s="39" t="s">
        <v>454</v>
      </c>
      <c r="G254" s="20" t="s">
        <v>403</v>
      </c>
      <c r="H254" s="20" t="b">
        <v>0</v>
      </c>
      <c r="I254" s="20" t="b">
        <v>0</v>
      </c>
      <c r="J254" s="20">
        <v>8</v>
      </c>
      <c r="K254" s="20" t="str">
        <f t="shared" si="9"/>
        <v>102500</v>
      </c>
      <c r="L254" s="20" t="s">
        <v>353</v>
      </c>
      <c r="M254" s="20">
        <v>10250007</v>
      </c>
      <c r="N254" s="20">
        <v>10250009</v>
      </c>
      <c r="O254" s="20" t="s">
        <v>456</v>
      </c>
      <c r="P254" s="20">
        <v>10202024</v>
      </c>
      <c r="Q254" s="20">
        <v>0</v>
      </c>
      <c r="R254" s="20">
        <v>3</v>
      </c>
      <c r="S254" s="20">
        <v>35</v>
      </c>
      <c r="T254" s="20">
        <v>0</v>
      </c>
      <c r="U254" s="20">
        <v>100</v>
      </c>
      <c r="V254" s="20" t="s">
        <v>370</v>
      </c>
      <c r="W254" s="20">
        <v>0</v>
      </c>
      <c r="X254" s="20">
        <v>0</v>
      </c>
      <c r="Y254" s="20" t="s">
        <v>363</v>
      </c>
      <c r="Z254" s="20" t="s">
        <v>372</v>
      </c>
      <c r="AA254" s="20" t="s">
        <v>442</v>
      </c>
      <c r="AB254" s="20">
        <v>1</v>
      </c>
      <c r="AC254" s="20">
        <v>0</v>
      </c>
      <c r="AD254" s="20" t="b">
        <v>1</v>
      </c>
      <c r="AE254" s="20" t="s">
        <v>358</v>
      </c>
      <c r="AF254" s="20">
        <v>80</v>
      </c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 t="s">
        <v>388</v>
      </c>
      <c r="BA254" s="20">
        <v>11800</v>
      </c>
      <c r="BB254" s="20" t="s">
        <v>434</v>
      </c>
      <c r="BC254" s="20" t="s">
        <v>442</v>
      </c>
      <c r="BD254" s="20">
        <v>10000</v>
      </c>
      <c r="BE254" s="20">
        <v>0</v>
      </c>
      <c r="BF254" s="20" t="s">
        <v>361</v>
      </c>
      <c r="BG254" s="20">
        <v>0</v>
      </c>
      <c r="BH254" s="20"/>
      <c r="BI254" s="20"/>
      <c r="BJ254" s="20"/>
      <c r="BK254" s="20"/>
      <c r="BL254" s="20"/>
      <c r="BM254" s="20"/>
      <c r="BN254" s="20">
        <v>20140008</v>
      </c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  <c r="CE254" s="20"/>
      <c r="CF254" s="20"/>
      <c r="CG254" s="20"/>
      <c r="CH254" s="20"/>
      <c r="CI254" s="20"/>
      <c r="CJ254" s="20"/>
      <c r="CK254" s="20"/>
      <c r="CL254" s="20"/>
      <c r="CM254" s="20"/>
      <c r="CN254" s="20"/>
      <c r="CO254" s="20"/>
      <c r="CP254" s="20"/>
      <c r="CQ254" s="20"/>
      <c r="CR254" s="20"/>
      <c r="CS254" s="20"/>
      <c r="CT254" s="20"/>
      <c r="CU254" s="20"/>
      <c r="CV254" s="20"/>
      <c r="CW254" s="20"/>
      <c r="CX254" s="20"/>
      <c r="DA254" s="20"/>
      <c r="DB254" s="20"/>
      <c r="DC254" s="20"/>
      <c r="DD254" s="20"/>
      <c r="DE254" s="20"/>
      <c r="DF254" s="20"/>
      <c r="DG254" s="20"/>
      <c r="DH254" s="20"/>
      <c r="DI254" s="20"/>
      <c r="DJ254" s="20"/>
      <c r="DK254" s="20"/>
      <c r="DL254" s="20"/>
      <c r="DM254" s="20"/>
      <c r="DN254" s="20"/>
      <c r="DO254" s="20"/>
      <c r="DP254" s="20"/>
      <c r="DQ254" s="20"/>
      <c r="DR254" s="20"/>
      <c r="DS254" s="20"/>
      <c r="DT254" s="20"/>
      <c r="DU254" s="20"/>
      <c r="DV254" s="20"/>
      <c r="DW254" s="20"/>
      <c r="DX254" s="20"/>
      <c r="DY254" s="20"/>
      <c r="DZ254" s="20"/>
      <c r="EA254" s="20"/>
      <c r="EB254" s="20"/>
      <c r="EC254" s="20"/>
      <c r="ED254" s="20"/>
      <c r="EE254" s="20"/>
      <c r="EF254" s="20"/>
      <c r="EG254" s="20"/>
      <c r="EH254" s="20"/>
      <c r="EI254" s="20"/>
      <c r="EJ254" s="20"/>
      <c r="EK254" s="20"/>
      <c r="EL254" s="20"/>
      <c r="EM254" s="20"/>
      <c r="EN254" s="20"/>
      <c r="EO254" s="20"/>
      <c r="EP254" s="20"/>
      <c r="EQ254" s="20"/>
      <c r="ER254" s="20"/>
      <c r="ES254" s="20"/>
      <c r="ET254" s="20"/>
      <c r="EU254" s="20"/>
      <c r="EV254" s="20"/>
      <c r="EW254" s="20"/>
      <c r="EZ254" s="20"/>
      <c r="FA254" s="20"/>
      <c r="FB254" s="20"/>
      <c r="FC254" s="20"/>
      <c r="FD254" s="20"/>
      <c r="FE254" s="20"/>
      <c r="FF254" s="20"/>
      <c r="FG254" s="20"/>
      <c r="FH254" s="20"/>
      <c r="FI254" s="20"/>
      <c r="FJ254" s="20"/>
      <c r="FK254" s="20"/>
      <c r="FL254" s="20"/>
      <c r="FM254" s="20"/>
      <c r="FN254" s="20"/>
      <c r="FO254" s="20"/>
      <c r="FP254" s="20"/>
      <c r="FQ254" s="20"/>
      <c r="FR254" s="20"/>
      <c r="FS254" s="20"/>
      <c r="FT254" s="20"/>
      <c r="FU254" s="20"/>
      <c r="FV254" s="20"/>
      <c r="FW254" s="20"/>
      <c r="FX254" s="20"/>
      <c r="FY254" s="20"/>
      <c r="FZ254" s="20"/>
      <c r="GA254" s="20"/>
      <c r="GB254" s="20"/>
      <c r="GC254" s="20"/>
      <c r="GD254" s="20"/>
      <c r="GE254" s="20"/>
      <c r="GF254" s="20"/>
      <c r="GG254" s="20"/>
      <c r="GH254" s="20"/>
      <c r="GI254" s="20"/>
      <c r="GJ254" s="20"/>
      <c r="GK254" s="20"/>
      <c r="GL254" s="20"/>
      <c r="GM254" s="20"/>
      <c r="GN254" s="20"/>
      <c r="GO254" s="20"/>
      <c r="GP254" s="20"/>
      <c r="GQ254" s="20"/>
      <c r="GR254" s="20"/>
      <c r="GS254" s="20"/>
      <c r="GT254" s="20"/>
      <c r="GU254" s="20"/>
      <c r="GV254" s="20"/>
      <c r="GY254" s="20">
        <v>200</v>
      </c>
      <c r="GZ254" s="20">
        <v>400</v>
      </c>
      <c r="HA254" s="20" t="s">
        <v>390</v>
      </c>
      <c r="HB254" s="20">
        <v>0</v>
      </c>
      <c r="HC254" s="20" t="s">
        <v>373</v>
      </c>
      <c r="HD254" s="20" t="s">
        <v>373</v>
      </c>
      <c r="HE254" s="20" t="b">
        <v>1</v>
      </c>
      <c r="HF254" s="20">
        <v>12000</v>
      </c>
      <c r="HG254" s="20" t="b">
        <v>0</v>
      </c>
      <c r="HH254" s="20">
        <v>0</v>
      </c>
      <c r="HI254" s="20">
        <v>0</v>
      </c>
      <c r="HJ254" s="20">
        <v>0</v>
      </c>
      <c r="HK254" s="20">
        <v>0</v>
      </c>
      <c r="HL254" s="20" t="b">
        <v>0</v>
      </c>
      <c r="HM254" s="20">
        <v>0</v>
      </c>
      <c r="HN254" s="20">
        <v>10001</v>
      </c>
      <c r="HO254" s="20" t="s">
        <v>374</v>
      </c>
      <c r="HP254" s="20" t="s">
        <v>363</v>
      </c>
      <c r="HQ254" s="20">
        <v>0</v>
      </c>
      <c r="HR254" s="20">
        <v>0</v>
      </c>
      <c r="HS254" s="20">
        <v>0</v>
      </c>
      <c r="HT254" s="20">
        <v>0</v>
      </c>
      <c r="HU254" s="20" t="b">
        <v>0</v>
      </c>
      <c r="HZ254"/>
    </row>
    <row r="255" ht="30" customHeight="1" spans="1:234">
      <c r="A255"/>
      <c r="B255" s="34">
        <f>10000000+INDEX(编号表!$B:$B,MATCH(D255,编号表!$A:$A,0))*10000+J255</f>
        <v>10250009</v>
      </c>
      <c r="C255" s="20" t="s">
        <v>455</v>
      </c>
      <c r="D255" s="20" t="s">
        <v>455</v>
      </c>
      <c r="E255" s="20" t="s">
        <v>350</v>
      </c>
      <c r="F255" s="39" t="s">
        <v>454</v>
      </c>
      <c r="G255" s="20" t="s">
        <v>403</v>
      </c>
      <c r="H255" s="20" t="b">
        <v>0</v>
      </c>
      <c r="I255" s="20" t="b">
        <v>0</v>
      </c>
      <c r="J255" s="20">
        <v>9</v>
      </c>
      <c r="K255" s="20" t="str">
        <f t="shared" si="9"/>
        <v>102500</v>
      </c>
      <c r="L255" s="20" t="s">
        <v>353</v>
      </c>
      <c r="M255" s="20">
        <v>10250008</v>
      </c>
      <c r="N255" s="20">
        <v>10250010</v>
      </c>
      <c r="O255" s="20" t="s">
        <v>456</v>
      </c>
      <c r="P255" s="20">
        <v>10202024</v>
      </c>
      <c r="Q255" s="20">
        <v>0</v>
      </c>
      <c r="R255" s="20">
        <v>3</v>
      </c>
      <c r="S255" s="20">
        <v>40</v>
      </c>
      <c r="T255" s="20">
        <v>0</v>
      </c>
      <c r="U255" s="20">
        <v>100</v>
      </c>
      <c r="V255" s="20" t="s">
        <v>370</v>
      </c>
      <c r="W255" s="20">
        <v>0</v>
      </c>
      <c r="X255" s="20">
        <v>0</v>
      </c>
      <c r="Y255" s="20" t="s">
        <v>363</v>
      </c>
      <c r="Z255" s="20" t="s">
        <v>372</v>
      </c>
      <c r="AA255" s="20" t="s">
        <v>442</v>
      </c>
      <c r="AB255" s="20">
        <v>1</v>
      </c>
      <c r="AC255" s="20">
        <v>0</v>
      </c>
      <c r="AD255" s="20" t="b">
        <v>1</v>
      </c>
      <c r="AE255" s="20" t="s">
        <v>358</v>
      </c>
      <c r="AF255" s="20">
        <v>80</v>
      </c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 t="s">
        <v>388</v>
      </c>
      <c r="BA255" s="20">
        <v>11900</v>
      </c>
      <c r="BB255" s="20" t="s">
        <v>434</v>
      </c>
      <c r="BC255" s="20" t="s">
        <v>442</v>
      </c>
      <c r="BD255" s="20">
        <v>10000</v>
      </c>
      <c r="BE255" s="20">
        <v>0</v>
      </c>
      <c r="BF255" s="20" t="s">
        <v>361</v>
      </c>
      <c r="BG255" s="20">
        <v>0</v>
      </c>
      <c r="BH255" s="20"/>
      <c r="BI255" s="20"/>
      <c r="BJ255" s="20"/>
      <c r="BK255" s="20"/>
      <c r="BL255" s="20"/>
      <c r="BM255" s="20"/>
      <c r="BN255" s="20">
        <v>20140009</v>
      </c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  <c r="CE255" s="20"/>
      <c r="CF255" s="20"/>
      <c r="CG255" s="20"/>
      <c r="CH255" s="20"/>
      <c r="CI255" s="20"/>
      <c r="CJ255" s="20"/>
      <c r="CK255" s="20"/>
      <c r="CL255" s="20"/>
      <c r="CM255" s="20"/>
      <c r="CN255" s="20"/>
      <c r="CO255" s="20"/>
      <c r="CP255" s="20"/>
      <c r="CQ255" s="20"/>
      <c r="CR255" s="20"/>
      <c r="CS255" s="20"/>
      <c r="CT255" s="20"/>
      <c r="CU255" s="20"/>
      <c r="CV255" s="20"/>
      <c r="CW255" s="20"/>
      <c r="CX255" s="20"/>
      <c r="DA255" s="20"/>
      <c r="DB255" s="20"/>
      <c r="DC255" s="20"/>
      <c r="DD255" s="20"/>
      <c r="DE255" s="20"/>
      <c r="DF255" s="20"/>
      <c r="DG255" s="20"/>
      <c r="DH255" s="20"/>
      <c r="DI255" s="20"/>
      <c r="DJ255" s="20"/>
      <c r="DK255" s="20"/>
      <c r="DL255" s="20"/>
      <c r="DM255" s="20"/>
      <c r="DN255" s="20"/>
      <c r="DO255" s="20"/>
      <c r="DP255" s="20"/>
      <c r="DQ255" s="20"/>
      <c r="DR255" s="20"/>
      <c r="DS255" s="20"/>
      <c r="DT255" s="20"/>
      <c r="DU255" s="20"/>
      <c r="DV255" s="20"/>
      <c r="DW255" s="20"/>
      <c r="DX255" s="20"/>
      <c r="DY255" s="20"/>
      <c r="DZ255" s="20"/>
      <c r="EA255" s="20"/>
      <c r="EB255" s="20"/>
      <c r="EC255" s="20"/>
      <c r="ED255" s="20"/>
      <c r="EE255" s="20"/>
      <c r="EF255" s="20"/>
      <c r="EG255" s="20"/>
      <c r="EH255" s="20"/>
      <c r="EI255" s="20"/>
      <c r="EJ255" s="20"/>
      <c r="EK255" s="20"/>
      <c r="EL255" s="20"/>
      <c r="EM255" s="20"/>
      <c r="EN255" s="20"/>
      <c r="EO255" s="20"/>
      <c r="EP255" s="20"/>
      <c r="EQ255" s="20"/>
      <c r="ER255" s="20"/>
      <c r="ES255" s="20"/>
      <c r="ET255" s="20"/>
      <c r="EU255" s="20"/>
      <c r="EV255" s="20"/>
      <c r="EW255" s="20"/>
      <c r="EZ255" s="20"/>
      <c r="FA255" s="20"/>
      <c r="FB255" s="20"/>
      <c r="FC255" s="20"/>
      <c r="FD255" s="20"/>
      <c r="FE255" s="20"/>
      <c r="FF255" s="20"/>
      <c r="FG255" s="20"/>
      <c r="FH255" s="20"/>
      <c r="FI255" s="20"/>
      <c r="FJ255" s="20"/>
      <c r="FK255" s="20"/>
      <c r="FL255" s="20"/>
      <c r="FM255" s="20"/>
      <c r="FN255" s="20"/>
      <c r="FO255" s="20"/>
      <c r="FP255" s="20"/>
      <c r="FQ255" s="20"/>
      <c r="FR255" s="20"/>
      <c r="FS255" s="20"/>
      <c r="FT255" s="20"/>
      <c r="FU255" s="20"/>
      <c r="FV255" s="20"/>
      <c r="FW255" s="20"/>
      <c r="FX255" s="20"/>
      <c r="FY255" s="20"/>
      <c r="FZ255" s="20"/>
      <c r="GA255" s="20"/>
      <c r="GB255" s="20"/>
      <c r="GC255" s="20"/>
      <c r="GD255" s="20"/>
      <c r="GE255" s="20"/>
      <c r="GF255" s="20"/>
      <c r="GG255" s="20"/>
      <c r="GH255" s="20"/>
      <c r="GI255" s="20"/>
      <c r="GJ255" s="20"/>
      <c r="GK255" s="20"/>
      <c r="GL255" s="20"/>
      <c r="GM255" s="20"/>
      <c r="GN255" s="20"/>
      <c r="GO255" s="20"/>
      <c r="GP255" s="20"/>
      <c r="GQ255" s="20"/>
      <c r="GR255" s="20"/>
      <c r="GS255" s="20"/>
      <c r="GT255" s="20"/>
      <c r="GU255" s="20"/>
      <c r="GV255" s="20"/>
      <c r="GY255" s="20">
        <v>200</v>
      </c>
      <c r="GZ255" s="20">
        <v>400</v>
      </c>
      <c r="HA255" s="20" t="s">
        <v>390</v>
      </c>
      <c r="HB255" s="20">
        <v>0</v>
      </c>
      <c r="HC255" s="20" t="s">
        <v>373</v>
      </c>
      <c r="HD255" s="20" t="s">
        <v>373</v>
      </c>
      <c r="HE255" s="20" t="b">
        <v>1</v>
      </c>
      <c r="HF255" s="20">
        <v>12000</v>
      </c>
      <c r="HG255" s="20" t="b">
        <v>0</v>
      </c>
      <c r="HH255" s="20">
        <v>0</v>
      </c>
      <c r="HI255" s="20">
        <v>0</v>
      </c>
      <c r="HJ255" s="20">
        <v>0</v>
      </c>
      <c r="HK255" s="20">
        <v>0</v>
      </c>
      <c r="HL255" s="20" t="b">
        <v>0</v>
      </c>
      <c r="HM255" s="20">
        <v>0</v>
      </c>
      <c r="HN255" s="20">
        <v>10001</v>
      </c>
      <c r="HO255" s="20" t="s">
        <v>374</v>
      </c>
      <c r="HP255" s="20" t="s">
        <v>363</v>
      </c>
      <c r="HQ255" s="20">
        <v>0</v>
      </c>
      <c r="HR255" s="20">
        <v>0</v>
      </c>
      <c r="HS255" s="20">
        <v>0</v>
      </c>
      <c r="HT255" s="20">
        <v>0</v>
      </c>
      <c r="HU255" s="20" t="b">
        <v>0</v>
      </c>
      <c r="HZ255"/>
    </row>
    <row r="256" ht="30" customHeight="1" spans="1:234">
      <c r="A256"/>
      <c r="B256" s="34">
        <f>10000000+INDEX(编号表!$B:$B,MATCH(D256,编号表!$A:$A,0))*10000+J256</f>
        <v>10250010</v>
      </c>
      <c r="C256" s="20" t="s">
        <v>455</v>
      </c>
      <c r="D256" s="20" t="s">
        <v>455</v>
      </c>
      <c r="E256" s="20" t="s">
        <v>350</v>
      </c>
      <c r="F256" s="39" t="s">
        <v>454</v>
      </c>
      <c r="G256" s="20" t="s">
        <v>403</v>
      </c>
      <c r="H256" s="20" t="b">
        <v>0</v>
      </c>
      <c r="I256" s="20" t="b">
        <v>0</v>
      </c>
      <c r="J256" s="20">
        <v>10</v>
      </c>
      <c r="K256" s="20" t="str">
        <f t="shared" si="9"/>
        <v>102500</v>
      </c>
      <c r="L256" s="20" t="s">
        <v>353</v>
      </c>
      <c r="M256" s="20">
        <v>10250009</v>
      </c>
      <c r="N256" s="20">
        <v>0</v>
      </c>
      <c r="O256" s="20" t="s">
        <v>456</v>
      </c>
      <c r="P256" s="20">
        <v>10202024</v>
      </c>
      <c r="Q256" s="20">
        <v>0</v>
      </c>
      <c r="R256" s="20">
        <v>3</v>
      </c>
      <c r="S256" s="20">
        <v>40</v>
      </c>
      <c r="T256" s="20">
        <v>0</v>
      </c>
      <c r="U256" s="20">
        <v>0</v>
      </c>
      <c r="V256" s="20" t="s">
        <v>370</v>
      </c>
      <c r="W256" s="20">
        <v>0</v>
      </c>
      <c r="X256" s="20">
        <v>0</v>
      </c>
      <c r="Y256" s="20" t="s">
        <v>363</v>
      </c>
      <c r="Z256" s="20" t="s">
        <v>372</v>
      </c>
      <c r="AA256" s="20" t="s">
        <v>442</v>
      </c>
      <c r="AB256" s="20">
        <v>1</v>
      </c>
      <c r="AC256" s="20">
        <v>0</v>
      </c>
      <c r="AD256" s="20" t="b">
        <v>1</v>
      </c>
      <c r="AE256" s="20" t="s">
        <v>358</v>
      </c>
      <c r="AF256" s="20">
        <v>80</v>
      </c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 t="s">
        <v>388</v>
      </c>
      <c r="BA256" s="20">
        <v>12000</v>
      </c>
      <c r="BB256" s="20" t="s">
        <v>434</v>
      </c>
      <c r="BC256" s="20" t="s">
        <v>442</v>
      </c>
      <c r="BD256" s="20">
        <v>10000</v>
      </c>
      <c r="BE256" s="20">
        <v>0</v>
      </c>
      <c r="BF256" s="20" t="s">
        <v>361</v>
      </c>
      <c r="BG256" s="20">
        <v>0</v>
      </c>
      <c r="BH256" s="20"/>
      <c r="BI256" s="20"/>
      <c r="BJ256" s="20"/>
      <c r="BK256" s="20"/>
      <c r="BL256" s="20"/>
      <c r="BM256" s="20"/>
      <c r="BN256" s="20">
        <v>20140010</v>
      </c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  <c r="CE256" s="20"/>
      <c r="CF256" s="20"/>
      <c r="CG256" s="20"/>
      <c r="CH256" s="20"/>
      <c r="CI256" s="20"/>
      <c r="CJ256" s="20"/>
      <c r="CK256" s="20"/>
      <c r="CL256" s="20"/>
      <c r="CM256" s="20"/>
      <c r="CN256" s="20"/>
      <c r="CO256" s="20"/>
      <c r="CP256" s="20"/>
      <c r="CQ256" s="20"/>
      <c r="CR256" s="20"/>
      <c r="CS256" s="20"/>
      <c r="CT256" s="20"/>
      <c r="CU256" s="20"/>
      <c r="CV256" s="20"/>
      <c r="CW256" s="20"/>
      <c r="CX256" s="20"/>
      <c r="DA256" s="20"/>
      <c r="DB256" s="20"/>
      <c r="DC256" s="20"/>
      <c r="DD256" s="20"/>
      <c r="DE256" s="20"/>
      <c r="DF256" s="20"/>
      <c r="DG256" s="20"/>
      <c r="DH256" s="20"/>
      <c r="DI256" s="20"/>
      <c r="DJ256" s="20"/>
      <c r="DK256" s="20"/>
      <c r="DL256" s="20"/>
      <c r="DM256" s="20"/>
      <c r="DN256" s="20"/>
      <c r="DO256" s="20"/>
      <c r="DP256" s="20"/>
      <c r="DQ256" s="20"/>
      <c r="DR256" s="20"/>
      <c r="DS256" s="20"/>
      <c r="DT256" s="20"/>
      <c r="DU256" s="20"/>
      <c r="DV256" s="20"/>
      <c r="DW256" s="20"/>
      <c r="DX256" s="20"/>
      <c r="DY256" s="20"/>
      <c r="DZ256" s="20"/>
      <c r="EA256" s="20"/>
      <c r="EB256" s="20"/>
      <c r="EC256" s="20"/>
      <c r="ED256" s="20"/>
      <c r="EE256" s="20"/>
      <c r="EF256" s="20"/>
      <c r="EG256" s="20"/>
      <c r="EH256" s="20"/>
      <c r="EI256" s="20"/>
      <c r="EJ256" s="20"/>
      <c r="EK256" s="20"/>
      <c r="EL256" s="20"/>
      <c r="EM256" s="20"/>
      <c r="EN256" s="20"/>
      <c r="EO256" s="20"/>
      <c r="EP256" s="20"/>
      <c r="EQ256" s="20"/>
      <c r="ER256" s="20"/>
      <c r="ES256" s="20"/>
      <c r="ET256" s="20"/>
      <c r="EU256" s="20"/>
      <c r="EV256" s="20"/>
      <c r="EW256" s="20"/>
      <c r="EZ256" s="20"/>
      <c r="FA256" s="20"/>
      <c r="FB256" s="20"/>
      <c r="FC256" s="20"/>
      <c r="FD256" s="20"/>
      <c r="FE256" s="20"/>
      <c r="FF256" s="20"/>
      <c r="FG256" s="20"/>
      <c r="FH256" s="20"/>
      <c r="FI256" s="20"/>
      <c r="FJ256" s="20"/>
      <c r="FK256" s="20"/>
      <c r="FL256" s="20"/>
      <c r="FM256" s="20"/>
      <c r="FN256" s="20"/>
      <c r="FO256" s="20"/>
      <c r="FP256" s="20"/>
      <c r="FQ256" s="20"/>
      <c r="FR256" s="20"/>
      <c r="FS256" s="20"/>
      <c r="FT256" s="20"/>
      <c r="FU256" s="20"/>
      <c r="FV256" s="20"/>
      <c r="FW256" s="20"/>
      <c r="FX256" s="20"/>
      <c r="FY256" s="20"/>
      <c r="FZ256" s="20"/>
      <c r="GA256" s="20"/>
      <c r="GB256" s="20"/>
      <c r="GC256" s="20"/>
      <c r="GD256" s="20"/>
      <c r="GE256" s="20"/>
      <c r="GF256" s="20"/>
      <c r="GG256" s="20"/>
      <c r="GH256" s="20"/>
      <c r="GI256" s="20"/>
      <c r="GJ256" s="20"/>
      <c r="GK256" s="20"/>
      <c r="GL256" s="20"/>
      <c r="GM256" s="20"/>
      <c r="GN256" s="20"/>
      <c r="GO256" s="20"/>
      <c r="GP256" s="20"/>
      <c r="GQ256" s="20"/>
      <c r="GR256" s="20"/>
      <c r="GS256" s="20"/>
      <c r="GT256" s="20"/>
      <c r="GU256" s="20"/>
      <c r="GV256" s="20"/>
      <c r="GY256" s="20">
        <v>200</v>
      </c>
      <c r="GZ256" s="20">
        <v>400</v>
      </c>
      <c r="HA256" s="20" t="s">
        <v>390</v>
      </c>
      <c r="HB256" s="20">
        <v>0</v>
      </c>
      <c r="HC256" s="20" t="s">
        <v>373</v>
      </c>
      <c r="HD256" s="20" t="s">
        <v>373</v>
      </c>
      <c r="HE256" s="20" t="b">
        <v>1</v>
      </c>
      <c r="HF256" s="20">
        <v>12000</v>
      </c>
      <c r="HG256" s="20" t="b">
        <v>0</v>
      </c>
      <c r="HH256" s="20">
        <v>0</v>
      </c>
      <c r="HI256" s="20">
        <v>0</v>
      </c>
      <c r="HJ256" s="20">
        <v>0</v>
      </c>
      <c r="HK256" s="20">
        <v>0</v>
      </c>
      <c r="HL256" s="20" t="b">
        <v>0</v>
      </c>
      <c r="HM256" s="20">
        <v>0</v>
      </c>
      <c r="HN256" s="20">
        <v>10001</v>
      </c>
      <c r="HO256" s="20" t="s">
        <v>374</v>
      </c>
      <c r="HP256" s="20" t="s">
        <v>363</v>
      </c>
      <c r="HQ256" s="20">
        <v>0</v>
      </c>
      <c r="HR256" s="20">
        <v>0</v>
      </c>
      <c r="HS256" s="20">
        <v>0</v>
      </c>
      <c r="HT256" s="20">
        <v>0</v>
      </c>
      <c r="HU256" s="20" t="b">
        <v>0</v>
      </c>
      <c r="HZ256"/>
    </row>
    <row r="257" ht="30" customHeight="1" spans="1:234">
      <c r="A257"/>
      <c r="B257" s="34">
        <f>10000000+INDEX(编号表!$B:$B,MATCH(D257,编号表!$A:$A,0))*10000+J257</f>
        <v>10260001</v>
      </c>
      <c r="C257" s="20" t="s">
        <v>457</v>
      </c>
      <c r="D257" s="20" t="s">
        <v>457</v>
      </c>
      <c r="E257" s="20" t="s">
        <v>350</v>
      </c>
      <c r="F257" s="39" t="s">
        <v>397</v>
      </c>
      <c r="G257" s="20" t="s">
        <v>398</v>
      </c>
      <c r="H257" s="20" t="b">
        <v>0</v>
      </c>
      <c r="I257" s="20" t="b">
        <v>0</v>
      </c>
      <c r="J257" s="20">
        <v>1</v>
      </c>
      <c r="K257" s="20" t="str">
        <f t="shared" si="9"/>
        <v>102600</v>
      </c>
      <c r="L257" s="20" t="s">
        <v>353</v>
      </c>
      <c r="M257" s="20">
        <v>0</v>
      </c>
      <c r="N257" s="20">
        <v>10260002</v>
      </c>
      <c r="O257" s="20" t="s">
        <v>458</v>
      </c>
      <c r="P257" s="20">
        <v>10202025</v>
      </c>
      <c r="Q257" s="20">
        <v>0</v>
      </c>
      <c r="R257" s="20">
        <v>0</v>
      </c>
      <c r="S257" s="20">
        <v>1</v>
      </c>
      <c r="T257" s="20">
        <v>0</v>
      </c>
      <c r="U257" s="20">
        <v>100</v>
      </c>
      <c r="V257" s="20" t="s">
        <v>370</v>
      </c>
      <c r="W257" s="20">
        <v>0</v>
      </c>
      <c r="X257" s="20">
        <v>0</v>
      </c>
      <c r="Y257" s="20" t="s">
        <v>363</v>
      </c>
      <c r="Z257" s="20" t="s">
        <v>372</v>
      </c>
      <c r="AA257" s="20" t="s">
        <v>442</v>
      </c>
      <c r="AB257" s="20">
        <v>1</v>
      </c>
      <c r="AC257" s="20">
        <v>0</v>
      </c>
      <c r="AD257" s="20" t="b">
        <v>1</v>
      </c>
      <c r="AE257" s="20" t="s">
        <v>358</v>
      </c>
      <c r="AF257" s="20">
        <v>80</v>
      </c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 t="s">
        <v>374</v>
      </c>
      <c r="BA257" s="20">
        <v>10000</v>
      </c>
      <c r="BB257" s="20" t="s">
        <v>434</v>
      </c>
      <c r="BC257" s="20" t="s">
        <v>442</v>
      </c>
      <c r="BD257" s="20">
        <v>10000</v>
      </c>
      <c r="BE257" s="20">
        <v>0</v>
      </c>
      <c r="BF257" s="20" t="s">
        <v>361</v>
      </c>
      <c r="BG257" s="20">
        <v>0</v>
      </c>
      <c r="BH257" s="20"/>
      <c r="BI257" s="20"/>
      <c r="BJ257" s="20"/>
      <c r="BK257" s="20"/>
      <c r="BL257" s="20"/>
      <c r="BM257" s="20"/>
      <c r="BN257" s="20">
        <v>20150001</v>
      </c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  <c r="CE257" s="20"/>
      <c r="CF257" s="20"/>
      <c r="CG257" s="20"/>
      <c r="CH257" s="20"/>
      <c r="CI257" s="20"/>
      <c r="CJ257" s="20"/>
      <c r="CK257" s="20"/>
      <c r="CL257" s="20"/>
      <c r="CM257" s="20"/>
      <c r="CN257" s="20"/>
      <c r="CO257" s="20"/>
      <c r="CP257" s="20"/>
      <c r="CQ257" s="20"/>
      <c r="CR257" s="20"/>
      <c r="CS257" s="20"/>
      <c r="CT257" s="20"/>
      <c r="CU257" s="20"/>
      <c r="CV257" s="20"/>
      <c r="CW257" s="20"/>
      <c r="CX257" s="20"/>
      <c r="DA257" s="20"/>
      <c r="DB257" s="20"/>
      <c r="DC257" s="20"/>
      <c r="DD257" s="20"/>
      <c r="DE257" s="20"/>
      <c r="DF257" s="20"/>
      <c r="DG257" s="20"/>
      <c r="DH257" s="20"/>
      <c r="DI257" s="20"/>
      <c r="DJ257" s="20"/>
      <c r="DK257" s="20"/>
      <c r="DL257" s="20"/>
      <c r="DM257" s="20"/>
      <c r="DN257" s="20"/>
      <c r="DO257" s="20"/>
      <c r="DP257" s="20"/>
      <c r="DQ257" s="20"/>
      <c r="DR257" s="20"/>
      <c r="DS257" s="20"/>
      <c r="DT257" s="20"/>
      <c r="DU257" s="20"/>
      <c r="DV257" s="20"/>
      <c r="DW257" s="20"/>
      <c r="DX257" s="20"/>
      <c r="DY257" s="20"/>
      <c r="DZ257" s="20"/>
      <c r="EA257" s="20"/>
      <c r="EB257" s="20"/>
      <c r="EC257" s="20"/>
      <c r="ED257" s="20"/>
      <c r="EE257" s="20"/>
      <c r="EF257" s="20"/>
      <c r="EG257" s="20"/>
      <c r="EH257" s="20"/>
      <c r="EI257" s="20"/>
      <c r="EJ257" s="20"/>
      <c r="EK257" s="20"/>
      <c r="EL257" s="20"/>
      <c r="EM257" s="20"/>
      <c r="EN257" s="20"/>
      <c r="EO257" s="20"/>
      <c r="EP257" s="20"/>
      <c r="EQ257" s="20"/>
      <c r="ER257" s="20"/>
      <c r="ES257" s="20"/>
      <c r="ET257" s="20"/>
      <c r="EU257" s="20"/>
      <c r="EV257" s="20"/>
      <c r="EW257" s="20"/>
      <c r="EZ257" s="20"/>
      <c r="FA257" s="20"/>
      <c r="FB257" s="20"/>
      <c r="FC257" s="20"/>
      <c r="FD257" s="20"/>
      <c r="FE257" s="20"/>
      <c r="FF257" s="20"/>
      <c r="FG257" s="20"/>
      <c r="FH257" s="20"/>
      <c r="FI257" s="20"/>
      <c r="FJ257" s="20"/>
      <c r="FK257" s="20"/>
      <c r="FL257" s="20"/>
      <c r="FM257" s="20"/>
      <c r="FN257" s="20"/>
      <c r="FO257" s="20"/>
      <c r="FP257" s="20"/>
      <c r="FQ257" s="20"/>
      <c r="FR257" s="20"/>
      <c r="FS257" s="20"/>
      <c r="FT257" s="20"/>
      <c r="FU257" s="20"/>
      <c r="FV257" s="20"/>
      <c r="FW257" s="20"/>
      <c r="FX257" s="20"/>
      <c r="FY257" s="20"/>
      <c r="FZ257" s="20"/>
      <c r="GA257" s="20"/>
      <c r="GB257" s="20"/>
      <c r="GC257" s="20"/>
      <c r="GD257" s="20"/>
      <c r="GE257" s="20"/>
      <c r="GF257" s="20"/>
      <c r="GG257" s="20"/>
      <c r="GH257" s="20"/>
      <c r="GI257" s="20"/>
      <c r="GJ257" s="20"/>
      <c r="GK257" s="20"/>
      <c r="GL257" s="20"/>
      <c r="GM257" s="20"/>
      <c r="GN257" s="20"/>
      <c r="GO257" s="20"/>
      <c r="GP257" s="20"/>
      <c r="GQ257" s="20"/>
      <c r="GR257" s="20"/>
      <c r="GS257" s="20"/>
      <c r="GT257" s="20"/>
      <c r="GU257" s="20"/>
      <c r="GV257" s="20"/>
      <c r="GY257" s="20">
        <v>200</v>
      </c>
      <c r="GZ257" s="20">
        <v>400</v>
      </c>
      <c r="HA257" s="20" t="s">
        <v>390</v>
      </c>
      <c r="HB257" s="20">
        <v>0</v>
      </c>
      <c r="HC257" s="20" t="s">
        <v>373</v>
      </c>
      <c r="HD257" s="20" t="s">
        <v>373</v>
      </c>
      <c r="HE257" s="20" t="b">
        <v>1</v>
      </c>
      <c r="HF257" s="20">
        <v>12000</v>
      </c>
      <c r="HG257" s="20" t="b">
        <v>0</v>
      </c>
      <c r="HH257" s="20">
        <v>0</v>
      </c>
      <c r="HI257" s="20">
        <v>0</v>
      </c>
      <c r="HJ257" s="20">
        <v>0</v>
      </c>
      <c r="HK257" s="20">
        <v>0</v>
      </c>
      <c r="HL257" s="20" t="b">
        <v>0</v>
      </c>
      <c r="HM257" s="20">
        <v>0</v>
      </c>
      <c r="HN257" s="20">
        <v>10001</v>
      </c>
      <c r="HO257" s="20" t="s">
        <v>374</v>
      </c>
      <c r="HP257" s="20" t="s">
        <v>363</v>
      </c>
      <c r="HQ257" s="20">
        <v>0</v>
      </c>
      <c r="HR257" s="20">
        <v>0</v>
      </c>
      <c r="HS257" s="20">
        <v>0</v>
      </c>
      <c r="HT257" s="20">
        <v>0</v>
      </c>
      <c r="HU257" s="20" t="b">
        <v>0</v>
      </c>
      <c r="HZ257"/>
    </row>
    <row r="258" ht="30" customHeight="1" spans="1:234">
      <c r="A258"/>
      <c r="B258" s="34">
        <f>10000000+INDEX(编号表!$B:$B,MATCH(D258,编号表!$A:$A,0))*10000+J258</f>
        <v>10260002</v>
      </c>
      <c r="C258" s="20" t="s">
        <v>457</v>
      </c>
      <c r="D258" s="20" t="s">
        <v>457</v>
      </c>
      <c r="E258" s="20" t="s">
        <v>350</v>
      </c>
      <c r="F258" s="39" t="s">
        <v>400</v>
      </c>
      <c r="G258" s="20" t="s">
        <v>398</v>
      </c>
      <c r="H258" s="20" t="b">
        <v>0</v>
      </c>
      <c r="I258" s="20" t="b">
        <v>0</v>
      </c>
      <c r="J258" s="20">
        <v>2</v>
      </c>
      <c r="K258" s="20" t="str">
        <f t="shared" si="9"/>
        <v>102600</v>
      </c>
      <c r="L258" s="20" t="s">
        <v>353</v>
      </c>
      <c r="M258" s="20">
        <v>10260001</v>
      </c>
      <c r="N258" s="20">
        <v>10260003</v>
      </c>
      <c r="O258" s="20" t="s">
        <v>458</v>
      </c>
      <c r="P258" s="20">
        <v>10202025</v>
      </c>
      <c r="Q258" s="20">
        <v>0</v>
      </c>
      <c r="R258" s="20">
        <v>1</v>
      </c>
      <c r="S258" s="20">
        <v>7</v>
      </c>
      <c r="T258" s="20">
        <v>0</v>
      </c>
      <c r="U258" s="20">
        <v>100</v>
      </c>
      <c r="V258" s="20" t="s">
        <v>370</v>
      </c>
      <c r="W258" s="20">
        <v>0</v>
      </c>
      <c r="X258" s="20">
        <v>0</v>
      </c>
      <c r="Y258" s="20" t="s">
        <v>363</v>
      </c>
      <c r="Z258" s="20" t="s">
        <v>372</v>
      </c>
      <c r="AA258" s="20" t="s">
        <v>442</v>
      </c>
      <c r="AB258" s="20">
        <v>1</v>
      </c>
      <c r="AC258" s="20">
        <v>0</v>
      </c>
      <c r="AD258" s="20" t="b">
        <v>1</v>
      </c>
      <c r="AE258" s="20" t="s">
        <v>358</v>
      </c>
      <c r="AF258" s="20">
        <v>80</v>
      </c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 t="s">
        <v>374</v>
      </c>
      <c r="BA258" s="20">
        <v>10400</v>
      </c>
      <c r="BB258" s="20" t="s">
        <v>434</v>
      </c>
      <c r="BC258" s="20" t="s">
        <v>442</v>
      </c>
      <c r="BD258" s="20">
        <v>10000</v>
      </c>
      <c r="BE258" s="20">
        <v>0</v>
      </c>
      <c r="BF258" s="20" t="s">
        <v>361</v>
      </c>
      <c r="BG258" s="20">
        <v>0</v>
      </c>
      <c r="BH258" s="20"/>
      <c r="BI258" s="20"/>
      <c r="BJ258" s="20"/>
      <c r="BK258" s="20"/>
      <c r="BL258" s="20"/>
      <c r="BM258" s="20"/>
      <c r="BN258" s="20">
        <v>20150002</v>
      </c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  <c r="CE258" s="20"/>
      <c r="CF258" s="20"/>
      <c r="CG258" s="20"/>
      <c r="CH258" s="20"/>
      <c r="CI258" s="20"/>
      <c r="CJ258" s="20"/>
      <c r="CK258" s="20"/>
      <c r="CL258" s="20"/>
      <c r="CM258" s="20"/>
      <c r="CN258" s="20"/>
      <c r="CO258" s="20"/>
      <c r="CP258" s="20"/>
      <c r="CQ258" s="20"/>
      <c r="CR258" s="20"/>
      <c r="CS258" s="20"/>
      <c r="CT258" s="20"/>
      <c r="CU258" s="20"/>
      <c r="CV258" s="20"/>
      <c r="CW258" s="20"/>
      <c r="CX258" s="20"/>
      <c r="DA258" s="20"/>
      <c r="DB258" s="20"/>
      <c r="DC258" s="20"/>
      <c r="DD258" s="20"/>
      <c r="DE258" s="20"/>
      <c r="DF258" s="20"/>
      <c r="DG258" s="20"/>
      <c r="DH258" s="20"/>
      <c r="DI258" s="20"/>
      <c r="DJ258" s="20"/>
      <c r="DK258" s="20"/>
      <c r="DL258" s="20"/>
      <c r="DM258" s="20"/>
      <c r="DN258" s="20"/>
      <c r="DO258" s="20"/>
      <c r="DP258" s="20"/>
      <c r="DQ258" s="20"/>
      <c r="DR258" s="20"/>
      <c r="DS258" s="20"/>
      <c r="DT258" s="20"/>
      <c r="DU258" s="20"/>
      <c r="DV258" s="20"/>
      <c r="DW258" s="20"/>
      <c r="DX258" s="20"/>
      <c r="DY258" s="20"/>
      <c r="DZ258" s="20"/>
      <c r="EA258" s="20"/>
      <c r="EB258" s="20"/>
      <c r="EC258" s="20"/>
      <c r="ED258" s="20"/>
      <c r="EE258" s="20"/>
      <c r="EF258" s="20"/>
      <c r="EG258" s="20"/>
      <c r="EH258" s="20"/>
      <c r="EI258" s="20"/>
      <c r="EJ258" s="20"/>
      <c r="EK258" s="20"/>
      <c r="EL258" s="20"/>
      <c r="EM258" s="20"/>
      <c r="EN258" s="20"/>
      <c r="EO258" s="20"/>
      <c r="EP258" s="20"/>
      <c r="EQ258" s="20"/>
      <c r="ER258" s="20"/>
      <c r="ES258" s="20"/>
      <c r="ET258" s="20"/>
      <c r="EU258" s="20"/>
      <c r="EV258" s="20"/>
      <c r="EW258" s="20"/>
      <c r="EZ258" s="20"/>
      <c r="FA258" s="20"/>
      <c r="FB258" s="20"/>
      <c r="FC258" s="20"/>
      <c r="FD258" s="20"/>
      <c r="FE258" s="20"/>
      <c r="FF258" s="20"/>
      <c r="FG258" s="20"/>
      <c r="FH258" s="20"/>
      <c r="FI258" s="20"/>
      <c r="FJ258" s="20"/>
      <c r="FK258" s="20"/>
      <c r="FL258" s="20"/>
      <c r="FM258" s="20"/>
      <c r="FN258" s="20"/>
      <c r="FO258" s="20"/>
      <c r="FP258" s="20"/>
      <c r="FQ258" s="20"/>
      <c r="FR258" s="20"/>
      <c r="FS258" s="20"/>
      <c r="FT258" s="20"/>
      <c r="FU258" s="20"/>
      <c r="FV258" s="20"/>
      <c r="FW258" s="20"/>
      <c r="FX258" s="20"/>
      <c r="FY258" s="20"/>
      <c r="FZ258" s="20"/>
      <c r="GA258" s="20"/>
      <c r="GB258" s="20"/>
      <c r="GC258" s="20"/>
      <c r="GD258" s="20"/>
      <c r="GE258" s="20"/>
      <c r="GF258" s="20"/>
      <c r="GG258" s="20"/>
      <c r="GH258" s="20"/>
      <c r="GI258" s="20"/>
      <c r="GJ258" s="20"/>
      <c r="GK258" s="20"/>
      <c r="GL258" s="20"/>
      <c r="GM258" s="20"/>
      <c r="GN258" s="20"/>
      <c r="GO258" s="20"/>
      <c r="GP258" s="20"/>
      <c r="GQ258" s="20"/>
      <c r="GR258" s="20"/>
      <c r="GS258" s="20"/>
      <c r="GT258" s="20"/>
      <c r="GU258" s="20"/>
      <c r="GV258" s="20"/>
      <c r="GY258" s="20">
        <v>200</v>
      </c>
      <c r="GZ258" s="20">
        <v>400</v>
      </c>
      <c r="HA258" s="20" t="s">
        <v>390</v>
      </c>
      <c r="HB258" s="20">
        <v>0</v>
      </c>
      <c r="HC258" s="20" t="s">
        <v>373</v>
      </c>
      <c r="HD258" s="20" t="s">
        <v>373</v>
      </c>
      <c r="HE258" s="20" t="b">
        <v>1</v>
      </c>
      <c r="HF258" s="20">
        <v>12000</v>
      </c>
      <c r="HG258" s="20" t="b">
        <v>0</v>
      </c>
      <c r="HH258" s="20">
        <v>0</v>
      </c>
      <c r="HI258" s="20">
        <v>0</v>
      </c>
      <c r="HJ258" s="20">
        <v>0</v>
      </c>
      <c r="HK258" s="20">
        <v>0</v>
      </c>
      <c r="HL258" s="20" t="b">
        <v>0</v>
      </c>
      <c r="HM258" s="20">
        <v>0</v>
      </c>
      <c r="HN258" s="20">
        <v>10001</v>
      </c>
      <c r="HO258" s="20" t="s">
        <v>374</v>
      </c>
      <c r="HP258" s="20" t="s">
        <v>363</v>
      </c>
      <c r="HQ258" s="20">
        <v>0</v>
      </c>
      <c r="HR258" s="20">
        <v>0</v>
      </c>
      <c r="HS258" s="20">
        <v>0</v>
      </c>
      <c r="HT258" s="20">
        <v>0</v>
      </c>
      <c r="HU258" s="20" t="b">
        <v>0</v>
      </c>
      <c r="HZ258"/>
    </row>
    <row r="259" ht="30" customHeight="1" spans="1:234">
      <c r="A259"/>
      <c r="B259" s="34">
        <f>10000000+INDEX(编号表!$B:$B,MATCH(D259,编号表!$A:$A,0))*10000+J259</f>
        <v>10260003</v>
      </c>
      <c r="C259" s="20" t="s">
        <v>457</v>
      </c>
      <c r="D259" s="20" t="s">
        <v>457</v>
      </c>
      <c r="E259" s="20" t="s">
        <v>350</v>
      </c>
      <c r="F259" s="39" t="s">
        <v>397</v>
      </c>
      <c r="G259" s="20" t="s">
        <v>398</v>
      </c>
      <c r="H259" s="20" t="b">
        <v>0</v>
      </c>
      <c r="I259" s="20" t="b">
        <v>0</v>
      </c>
      <c r="J259" s="20">
        <v>3</v>
      </c>
      <c r="K259" s="20" t="str">
        <f t="shared" si="9"/>
        <v>102600</v>
      </c>
      <c r="L259" s="20" t="s">
        <v>353</v>
      </c>
      <c r="M259" s="20">
        <v>10260002</v>
      </c>
      <c r="N259" s="20">
        <v>10260004</v>
      </c>
      <c r="O259" s="20" t="s">
        <v>458</v>
      </c>
      <c r="P259" s="20">
        <v>10202025</v>
      </c>
      <c r="Q259" s="20">
        <v>0</v>
      </c>
      <c r="R259" s="20">
        <v>2</v>
      </c>
      <c r="S259" s="20">
        <v>11</v>
      </c>
      <c r="T259" s="20">
        <v>10203258</v>
      </c>
      <c r="U259" s="20">
        <v>100</v>
      </c>
      <c r="V259" s="20" t="s">
        <v>370</v>
      </c>
      <c r="W259" s="20">
        <v>0</v>
      </c>
      <c r="X259" s="20">
        <v>0</v>
      </c>
      <c r="Y259" s="20" t="s">
        <v>363</v>
      </c>
      <c r="Z259" s="20" t="s">
        <v>372</v>
      </c>
      <c r="AA259" s="20" t="s">
        <v>442</v>
      </c>
      <c r="AB259" s="20">
        <v>1</v>
      </c>
      <c r="AC259" s="20">
        <v>0</v>
      </c>
      <c r="AD259" s="20" t="b">
        <v>1</v>
      </c>
      <c r="AE259" s="20" t="s">
        <v>358</v>
      </c>
      <c r="AF259" s="20">
        <v>80</v>
      </c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 t="s">
        <v>374</v>
      </c>
      <c r="BA259" s="20">
        <v>10800</v>
      </c>
      <c r="BB259" s="20" t="s">
        <v>434</v>
      </c>
      <c r="BC259" s="20" t="s">
        <v>442</v>
      </c>
      <c r="BD259" s="20">
        <v>10000</v>
      </c>
      <c r="BE259" s="20">
        <v>0</v>
      </c>
      <c r="BF259" s="20" t="s">
        <v>361</v>
      </c>
      <c r="BG259" s="20">
        <v>0</v>
      </c>
      <c r="BH259" s="20"/>
      <c r="BI259" s="20"/>
      <c r="BJ259" s="20"/>
      <c r="BK259" s="20"/>
      <c r="BL259" s="20"/>
      <c r="BM259" s="20"/>
      <c r="BN259" s="20">
        <v>20150003</v>
      </c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  <c r="CE259" s="20"/>
      <c r="CF259" s="20"/>
      <c r="CG259" s="20"/>
      <c r="CH259" s="20"/>
      <c r="CI259" s="20"/>
      <c r="CJ259" s="20"/>
      <c r="CK259" s="20"/>
      <c r="CL259" s="20"/>
      <c r="CM259" s="20"/>
      <c r="CN259" s="20"/>
      <c r="CO259" s="20"/>
      <c r="CP259" s="20"/>
      <c r="CQ259" s="20"/>
      <c r="CR259" s="20"/>
      <c r="CS259" s="20"/>
      <c r="CT259" s="20"/>
      <c r="CU259" s="20"/>
      <c r="CV259" s="20"/>
      <c r="CW259" s="20"/>
      <c r="CX259" s="20"/>
      <c r="DA259" s="20"/>
      <c r="DB259" s="20"/>
      <c r="DC259" s="20"/>
      <c r="DD259" s="20"/>
      <c r="DE259" s="20"/>
      <c r="DF259" s="20"/>
      <c r="DG259" s="20"/>
      <c r="DH259" s="20"/>
      <c r="DI259" s="20"/>
      <c r="DJ259" s="20"/>
      <c r="DK259" s="20"/>
      <c r="DL259" s="20"/>
      <c r="DM259" s="20"/>
      <c r="DN259" s="20"/>
      <c r="DO259" s="20"/>
      <c r="DP259" s="20"/>
      <c r="DQ259" s="20"/>
      <c r="DR259" s="20"/>
      <c r="DS259" s="20"/>
      <c r="DT259" s="20"/>
      <c r="DU259" s="20"/>
      <c r="DV259" s="20"/>
      <c r="DW259" s="20"/>
      <c r="DX259" s="20"/>
      <c r="DY259" s="20"/>
      <c r="DZ259" s="20"/>
      <c r="EA259" s="20"/>
      <c r="EB259" s="20"/>
      <c r="EC259" s="20"/>
      <c r="ED259" s="20"/>
      <c r="EE259" s="20"/>
      <c r="EF259" s="20"/>
      <c r="EG259" s="20"/>
      <c r="EH259" s="20"/>
      <c r="EI259" s="20"/>
      <c r="EJ259" s="20"/>
      <c r="EK259" s="20"/>
      <c r="EL259" s="20"/>
      <c r="EM259" s="20"/>
      <c r="EN259" s="20"/>
      <c r="EO259" s="20"/>
      <c r="EP259" s="20"/>
      <c r="EQ259" s="20"/>
      <c r="ER259" s="20"/>
      <c r="ES259" s="20"/>
      <c r="ET259" s="20"/>
      <c r="EU259" s="20"/>
      <c r="EV259" s="20"/>
      <c r="EW259" s="20"/>
      <c r="EZ259" s="20"/>
      <c r="FA259" s="20"/>
      <c r="FB259" s="20"/>
      <c r="FC259" s="20"/>
      <c r="FD259" s="20"/>
      <c r="FE259" s="20"/>
      <c r="FF259" s="20"/>
      <c r="FG259" s="20"/>
      <c r="FH259" s="20"/>
      <c r="FI259" s="20"/>
      <c r="FJ259" s="20"/>
      <c r="FK259" s="20"/>
      <c r="FL259" s="20"/>
      <c r="FM259" s="20"/>
      <c r="FN259" s="20"/>
      <c r="FO259" s="20"/>
      <c r="FP259" s="20"/>
      <c r="FQ259" s="20"/>
      <c r="FR259" s="20"/>
      <c r="FS259" s="20"/>
      <c r="FT259" s="20"/>
      <c r="FU259" s="20"/>
      <c r="FV259" s="20"/>
      <c r="FW259" s="20"/>
      <c r="FX259" s="20"/>
      <c r="FY259" s="20"/>
      <c r="FZ259" s="20"/>
      <c r="GA259" s="20"/>
      <c r="GB259" s="20"/>
      <c r="GC259" s="20"/>
      <c r="GD259" s="20"/>
      <c r="GE259" s="20"/>
      <c r="GF259" s="20"/>
      <c r="GG259" s="20"/>
      <c r="GH259" s="20"/>
      <c r="GI259" s="20"/>
      <c r="GJ259" s="20"/>
      <c r="GK259" s="20"/>
      <c r="GL259" s="20"/>
      <c r="GM259" s="20"/>
      <c r="GN259" s="20"/>
      <c r="GO259" s="20"/>
      <c r="GP259" s="20"/>
      <c r="GQ259" s="20"/>
      <c r="GR259" s="20"/>
      <c r="GS259" s="20"/>
      <c r="GT259" s="20"/>
      <c r="GU259" s="20"/>
      <c r="GV259" s="20"/>
      <c r="GY259" s="20">
        <v>200</v>
      </c>
      <c r="GZ259" s="20">
        <v>400</v>
      </c>
      <c r="HA259" s="20" t="s">
        <v>390</v>
      </c>
      <c r="HB259" s="20">
        <v>0</v>
      </c>
      <c r="HC259" s="20" t="s">
        <v>373</v>
      </c>
      <c r="HD259" s="20" t="s">
        <v>373</v>
      </c>
      <c r="HE259" s="20" t="b">
        <v>1</v>
      </c>
      <c r="HF259" s="20">
        <v>12000</v>
      </c>
      <c r="HG259" s="20" t="b">
        <v>0</v>
      </c>
      <c r="HH259" s="20">
        <v>0</v>
      </c>
      <c r="HI259" s="20">
        <v>0</v>
      </c>
      <c r="HJ259" s="20">
        <v>0</v>
      </c>
      <c r="HK259" s="20">
        <v>0</v>
      </c>
      <c r="HL259" s="20" t="b">
        <v>0</v>
      </c>
      <c r="HM259" s="20">
        <v>0</v>
      </c>
      <c r="HN259" s="20">
        <v>10001</v>
      </c>
      <c r="HO259" s="20" t="s">
        <v>374</v>
      </c>
      <c r="HP259" s="20" t="s">
        <v>363</v>
      </c>
      <c r="HQ259" s="20">
        <v>0</v>
      </c>
      <c r="HR259" s="20">
        <v>0</v>
      </c>
      <c r="HS259" s="20">
        <v>0</v>
      </c>
      <c r="HT259" s="20">
        <v>0</v>
      </c>
      <c r="HU259" s="20" t="b">
        <v>0</v>
      </c>
      <c r="HZ259"/>
    </row>
    <row r="260" ht="30" customHeight="1" spans="1:234">
      <c r="A260"/>
      <c r="B260" s="34">
        <f>10000000+INDEX(编号表!$B:$B,MATCH(D260,编号表!$A:$A,0))*10000+J260</f>
        <v>10260004</v>
      </c>
      <c r="C260" s="20" t="s">
        <v>457</v>
      </c>
      <c r="D260" s="20" t="s">
        <v>457</v>
      </c>
      <c r="E260" s="20" t="s">
        <v>350</v>
      </c>
      <c r="F260" s="39" t="s">
        <v>400</v>
      </c>
      <c r="G260" s="20" t="s">
        <v>398</v>
      </c>
      <c r="H260" s="20" t="b">
        <v>0</v>
      </c>
      <c r="I260" s="20" t="b">
        <v>0</v>
      </c>
      <c r="J260" s="20">
        <v>4</v>
      </c>
      <c r="K260" s="20" t="str">
        <f t="shared" si="9"/>
        <v>102600</v>
      </c>
      <c r="L260" s="20" t="s">
        <v>353</v>
      </c>
      <c r="M260" s="20">
        <v>10260003</v>
      </c>
      <c r="N260" s="20">
        <v>10260005</v>
      </c>
      <c r="O260" s="20" t="s">
        <v>458</v>
      </c>
      <c r="P260" s="20">
        <v>10202025</v>
      </c>
      <c r="Q260" s="20">
        <v>0</v>
      </c>
      <c r="R260" s="20">
        <v>3</v>
      </c>
      <c r="S260" s="20">
        <v>16</v>
      </c>
      <c r="T260" s="20">
        <v>0</v>
      </c>
      <c r="U260" s="20">
        <v>100</v>
      </c>
      <c r="V260" s="20" t="s">
        <v>370</v>
      </c>
      <c r="W260" s="20">
        <v>0</v>
      </c>
      <c r="X260" s="20">
        <v>0</v>
      </c>
      <c r="Y260" s="20" t="s">
        <v>363</v>
      </c>
      <c r="Z260" s="20" t="s">
        <v>372</v>
      </c>
      <c r="AA260" s="20" t="s">
        <v>442</v>
      </c>
      <c r="AB260" s="20">
        <v>1</v>
      </c>
      <c r="AC260" s="20">
        <v>0</v>
      </c>
      <c r="AD260" s="20" t="b">
        <v>1</v>
      </c>
      <c r="AE260" s="20" t="s">
        <v>358</v>
      </c>
      <c r="AF260" s="20">
        <v>80</v>
      </c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 t="s">
        <v>374</v>
      </c>
      <c r="BA260" s="20">
        <v>11200</v>
      </c>
      <c r="BB260" s="20" t="s">
        <v>434</v>
      </c>
      <c r="BC260" s="20" t="s">
        <v>442</v>
      </c>
      <c r="BD260" s="20">
        <v>10000</v>
      </c>
      <c r="BE260" s="20">
        <v>0</v>
      </c>
      <c r="BF260" s="20" t="s">
        <v>361</v>
      </c>
      <c r="BG260" s="20">
        <v>0</v>
      </c>
      <c r="BH260" s="20"/>
      <c r="BI260" s="20"/>
      <c r="BJ260" s="20"/>
      <c r="BK260" s="20"/>
      <c r="BL260" s="20"/>
      <c r="BM260" s="20"/>
      <c r="BN260" s="20">
        <v>20150004</v>
      </c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  <c r="CE260" s="20"/>
      <c r="CF260" s="20"/>
      <c r="CG260" s="20"/>
      <c r="CH260" s="20"/>
      <c r="CI260" s="20"/>
      <c r="CJ260" s="20"/>
      <c r="CK260" s="20"/>
      <c r="CL260" s="20"/>
      <c r="CM260" s="20"/>
      <c r="CN260" s="20"/>
      <c r="CO260" s="20"/>
      <c r="CP260" s="20"/>
      <c r="CQ260" s="20"/>
      <c r="CR260" s="20"/>
      <c r="CS260" s="20"/>
      <c r="CT260" s="20"/>
      <c r="CU260" s="20"/>
      <c r="CV260" s="20"/>
      <c r="CW260" s="20"/>
      <c r="CX260" s="20"/>
      <c r="DA260" s="20"/>
      <c r="DB260" s="20"/>
      <c r="DC260" s="20"/>
      <c r="DD260" s="20"/>
      <c r="DE260" s="20"/>
      <c r="DF260" s="20"/>
      <c r="DG260" s="20"/>
      <c r="DH260" s="20"/>
      <c r="DI260" s="20"/>
      <c r="DJ260" s="20"/>
      <c r="DK260" s="20"/>
      <c r="DL260" s="20"/>
      <c r="DM260" s="20"/>
      <c r="DN260" s="20"/>
      <c r="DO260" s="20"/>
      <c r="DP260" s="20"/>
      <c r="DQ260" s="20"/>
      <c r="DR260" s="20"/>
      <c r="DS260" s="20"/>
      <c r="DT260" s="20"/>
      <c r="DU260" s="20"/>
      <c r="DV260" s="20"/>
      <c r="DW260" s="20"/>
      <c r="DX260" s="20"/>
      <c r="DY260" s="20"/>
      <c r="DZ260" s="20"/>
      <c r="EA260" s="20"/>
      <c r="EB260" s="20"/>
      <c r="EC260" s="20"/>
      <c r="ED260" s="20"/>
      <c r="EE260" s="20"/>
      <c r="EF260" s="20"/>
      <c r="EG260" s="20"/>
      <c r="EH260" s="20"/>
      <c r="EI260" s="20"/>
      <c r="EJ260" s="20"/>
      <c r="EK260" s="20"/>
      <c r="EL260" s="20"/>
      <c r="EM260" s="20"/>
      <c r="EN260" s="20"/>
      <c r="EO260" s="20"/>
      <c r="EP260" s="20"/>
      <c r="EQ260" s="20"/>
      <c r="ER260" s="20"/>
      <c r="ES260" s="20"/>
      <c r="ET260" s="20"/>
      <c r="EU260" s="20"/>
      <c r="EV260" s="20"/>
      <c r="EW260" s="20"/>
      <c r="EZ260" s="20"/>
      <c r="FA260" s="20"/>
      <c r="FB260" s="20"/>
      <c r="FC260" s="20"/>
      <c r="FD260" s="20"/>
      <c r="FE260" s="20"/>
      <c r="FF260" s="20"/>
      <c r="FG260" s="20"/>
      <c r="FH260" s="20"/>
      <c r="FI260" s="20"/>
      <c r="FJ260" s="20"/>
      <c r="FK260" s="20"/>
      <c r="FL260" s="20"/>
      <c r="FM260" s="20"/>
      <c r="FN260" s="20"/>
      <c r="FO260" s="20"/>
      <c r="FP260" s="20"/>
      <c r="FQ260" s="20"/>
      <c r="FR260" s="20"/>
      <c r="FS260" s="20"/>
      <c r="FT260" s="20"/>
      <c r="FU260" s="20"/>
      <c r="FV260" s="20"/>
      <c r="FW260" s="20"/>
      <c r="FX260" s="20"/>
      <c r="FY260" s="20"/>
      <c r="FZ260" s="20"/>
      <c r="GA260" s="20"/>
      <c r="GB260" s="20"/>
      <c r="GC260" s="20"/>
      <c r="GD260" s="20"/>
      <c r="GE260" s="20"/>
      <c r="GF260" s="20"/>
      <c r="GG260" s="20"/>
      <c r="GH260" s="20"/>
      <c r="GI260" s="20"/>
      <c r="GJ260" s="20"/>
      <c r="GK260" s="20"/>
      <c r="GL260" s="20"/>
      <c r="GM260" s="20"/>
      <c r="GN260" s="20"/>
      <c r="GO260" s="20"/>
      <c r="GP260" s="20"/>
      <c r="GQ260" s="20"/>
      <c r="GR260" s="20"/>
      <c r="GS260" s="20"/>
      <c r="GT260" s="20"/>
      <c r="GU260" s="20"/>
      <c r="GV260" s="20"/>
      <c r="GY260" s="20">
        <v>200</v>
      </c>
      <c r="GZ260" s="20">
        <v>400</v>
      </c>
      <c r="HA260" s="20" t="s">
        <v>390</v>
      </c>
      <c r="HB260" s="20">
        <v>0</v>
      </c>
      <c r="HC260" s="20" t="s">
        <v>373</v>
      </c>
      <c r="HD260" s="20" t="s">
        <v>373</v>
      </c>
      <c r="HE260" s="20" t="b">
        <v>1</v>
      </c>
      <c r="HF260" s="20">
        <v>12000</v>
      </c>
      <c r="HG260" s="20" t="b">
        <v>0</v>
      </c>
      <c r="HH260" s="20">
        <v>0</v>
      </c>
      <c r="HI260" s="20">
        <v>0</v>
      </c>
      <c r="HJ260" s="20">
        <v>0</v>
      </c>
      <c r="HK260" s="20">
        <v>0</v>
      </c>
      <c r="HL260" s="20" t="b">
        <v>0</v>
      </c>
      <c r="HM260" s="20">
        <v>0</v>
      </c>
      <c r="HN260" s="20">
        <v>10001</v>
      </c>
      <c r="HO260" s="20" t="s">
        <v>374</v>
      </c>
      <c r="HP260" s="20" t="s">
        <v>363</v>
      </c>
      <c r="HQ260" s="20">
        <v>0</v>
      </c>
      <c r="HR260" s="20">
        <v>0</v>
      </c>
      <c r="HS260" s="20">
        <v>0</v>
      </c>
      <c r="HT260" s="20">
        <v>0</v>
      </c>
      <c r="HU260" s="20" t="b">
        <v>0</v>
      </c>
      <c r="HZ260"/>
    </row>
    <row r="261" ht="30" customHeight="1" spans="1:234">
      <c r="A261"/>
      <c r="B261" s="34">
        <f>10000000+INDEX(编号表!$B:$B,MATCH(D261,编号表!$A:$A,0))*10000+J261</f>
        <v>10260005</v>
      </c>
      <c r="C261" s="20" t="s">
        <v>457</v>
      </c>
      <c r="D261" s="20" t="s">
        <v>457</v>
      </c>
      <c r="E261" s="20" t="s">
        <v>350</v>
      </c>
      <c r="F261" s="39" t="s">
        <v>400</v>
      </c>
      <c r="G261" s="20" t="s">
        <v>398</v>
      </c>
      <c r="H261" s="20" t="b">
        <v>0</v>
      </c>
      <c r="I261" s="20" t="b">
        <v>0</v>
      </c>
      <c r="J261" s="20">
        <v>5</v>
      </c>
      <c r="K261" s="20" t="str">
        <f t="shared" si="9"/>
        <v>102600</v>
      </c>
      <c r="L261" s="20" t="s">
        <v>353</v>
      </c>
      <c r="M261" s="20">
        <v>10260004</v>
      </c>
      <c r="N261" s="20">
        <v>10260006</v>
      </c>
      <c r="O261" s="20" t="s">
        <v>458</v>
      </c>
      <c r="P261" s="20">
        <v>10202025</v>
      </c>
      <c r="Q261" s="20">
        <v>0</v>
      </c>
      <c r="R261" s="20">
        <v>3</v>
      </c>
      <c r="S261" s="20">
        <v>25</v>
      </c>
      <c r="T261" s="20">
        <v>0</v>
      </c>
      <c r="U261" s="20">
        <v>100</v>
      </c>
      <c r="V261" s="20" t="s">
        <v>370</v>
      </c>
      <c r="W261" s="20">
        <v>0</v>
      </c>
      <c r="X261" s="20">
        <v>0</v>
      </c>
      <c r="Y261" s="20" t="s">
        <v>363</v>
      </c>
      <c r="Z261" s="20" t="s">
        <v>372</v>
      </c>
      <c r="AA261" s="20" t="s">
        <v>442</v>
      </c>
      <c r="AB261" s="20">
        <v>1</v>
      </c>
      <c r="AC261" s="20">
        <v>0</v>
      </c>
      <c r="AD261" s="20" t="b">
        <v>1</v>
      </c>
      <c r="AE261" s="20" t="s">
        <v>358</v>
      </c>
      <c r="AF261" s="20">
        <v>80</v>
      </c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 t="s">
        <v>374</v>
      </c>
      <c r="BA261" s="20">
        <v>11300</v>
      </c>
      <c r="BB261" s="20" t="s">
        <v>434</v>
      </c>
      <c r="BC261" s="20" t="s">
        <v>442</v>
      </c>
      <c r="BD261" s="20">
        <v>10000</v>
      </c>
      <c r="BE261" s="20">
        <v>0</v>
      </c>
      <c r="BF261" s="20" t="s">
        <v>361</v>
      </c>
      <c r="BG261" s="20">
        <v>0</v>
      </c>
      <c r="BH261" s="20"/>
      <c r="BI261" s="20"/>
      <c r="BJ261" s="20"/>
      <c r="BK261" s="20"/>
      <c r="BL261" s="20"/>
      <c r="BM261" s="20"/>
      <c r="BN261" s="20">
        <v>20150005</v>
      </c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  <c r="CE261" s="20"/>
      <c r="CF261" s="20"/>
      <c r="CG261" s="20"/>
      <c r="CH261" s="20"/>
      <c r="CI261" s="20"/>
      <c r="CJ261" s="20"/>
      <c r="CK261" s="20"/>
      <c r="CL261" s="20"/>
      <c r="CM261" s="20"/>
      <c r="CN261" s="20"/>
      <c r="CO261" s="20"/>
      <c r="CP261" s="20"/>
      <c r="CQ261" s="20"/>
      <c r="CR261" s="20"/>
      <c r="CS261" s="20"/>
      <c r="CT261" s="20"/>
      <c r="CU261" s="20"/>
      <c r="CV261" s="20"/>
      <c r="CW261" s="20"/>
      <c r="CX261" s="20"/>
      <c r="DA261" s="20"/>
      <c r="DB261" s="20"/>
      <c r="DC261" s="20"/>
      <c r="DD261" s="20"/>
      <c r="DE261" s="20"/>
      <c r="DF261" s="20"/>
      <c r="DG261" s="20"/>
      <c r="DH261" s="20"/>
      <c r="DI261" s="20"/>
      <c r="DJ261" s="20"/>
      <c r="DK261" s="20"/>
      <c r="DL261" s="20"/>
      <c r="DM261" s="20"/>
      <c r="DN261" s="20"/>
      <c r="DO261" s="20"/>
      <c r="DP261" s="20"/>
      <c r="DQ261" s="20"/>
      <c r="DR261" s="20"/>
      <c r="DS261" s="20"/>
      <c r="DT261" s="20"/>
      <c r="DU261" s="20"/>
      <c r="DV261" s="20"/>
      <c r="DW261" s="20"/>
      <c r="DX261" s="20"/>
      <c r="DY261" s="20"/>
      <c r="DZ261" s="20"/>
      <c r="EA261" s="20"/>
      <c r="EB261" s="20"/>
      <c r="EC261" s="20"/>
      <c r="ED261" s="20"/>
      <c r="EE261" s="20"/>
      <c r="EF261" s="20"/>
      <c r="EG261" s="20"/>
      <c r="EH261" s="20"/>
      <c r="EI261" s="20"/>
      <c r="EJ261" s="20"/>
      <c r="EK261" s="20"/>
      <c r="EL261" s="20"/>
      <c r="EM261" s="20"/>
      <c r="EN261" s="20"/>
      <c r="EO261" s="20"/>
      <c r="EP261" s="20"/>
      <c r="EQ261" s="20"/>
      <c r="ER261" s="20"/>
      <c r="ES261" s="20"/>
      <c r="ET261" s="20"/>
      <c r="EU261" s="20"/>
      <c r="EV261" s="20"/>
      <c r="EW261" s="20"/>
      <c r="EZ261" s="20"/>
      <c r="FA261" s="20"/>
      <c r="FB261" s="20"/>
      <c r="FC261" s="20"/>
      <c r="FD261" s="20"/>
      <c r="FE261" s="20"/>
      <c r="FF261" s="20"/>
      <c r="FG261" s="20"/>
      <c r="FH261" s="20"/>
      <c r="FI261" s="20"/>
      <c r="FJ261" s="20"/>
      <c r="FK261" s="20"/>
      <c r="FL261" s="20"/>
      <c r="FM261" s="20"/>
      <c r="FN261" s="20"/>
      <c r="FO261" s="20"/>
      <c r="FP261" s="20"/>
      <c r="FQ261" s="20"/>
      <c r="FR261" s="20"/>
      <c r="FS261" s="20"/>
      <c r="FT261" s="20"/>
      <c r="FU261" s="20"/>
      <c r="FV261" s="20"/>
      <c r="FW261" s="20"/>
      <c r="FX261" s="20"/>
      <c r="FY261" s="20"/>
      <c r="FZ261" s="20"/>
      <c r="GA261" s="20"/>
      <c r="GB261" s="20"/>
      <c r="GC261" s="20"/>
      <c r="GD261" s="20"/>
      <c r="GE261" s="20"/>
      <c r="GF261" s="20"/>
      <c r="GG261" s="20"/>
      <c r="GH261" s="20"/>
      <c r="GI261" s="20"/>
      <c r="GJ261" s="20"/>
      <c r="GK261" s="20"/>
      <c r="GL261" s="20"/>
      <c r="GM261" s="20"/>
      <c r="GN261" s="20"/>
      <c r="GO261" s="20"/>
      <c r="GP261" s="20"/>
      <c r="GQ261" s="20"/>
      <c r="GR261" s="20"/>
      <c r="GS261" s="20"/>
      <c r="GT261" s="20"/>
      <c r="GU261" s="20"/>
      <c r="GV261" s="20"/>
      <c r="GY261" s="20">
        <v>200</v>
      </c>
      <c r="GZ261" s="20">
        <v>400</v>
      </c>
      <c r="HA261" s="20" t="s">
        <v>390</v>
      </c>
      <c r="HB261" s="20">
        <v>0</v>
      </c>
      <c r="HC261" s="20" t="s">
        <v>373</v>
      </c>
      <c r="HD261" s="20" t="s">
        <v>373</v>
      </c>
      <c r="HE261" s="20" t="b">
        <v>1</v>
      </c>
      <c r="HF261" s="20">
        <v>12000</v>
      </c>
      <c r="HG261" s="20" t="b">
        <v>0</v>
      </c>
      <c r="HH261" s="20">
        <v>0</v>
      </c>
      <c r="HI261" s="20">
        <v>0</v>
      </c>
      <c r="HJ261" s="20">
        <v>0</v>
      </c>
      <c r="HK261" s="20">
        <v>0</v>
      </c>
      <c r="HL261" s="20" t="b">
        <v>0</v>
      </c>
      <c r="HM261" s="20">
        <v>0</v>
      </c>
      <c r="HN261" s="20">
        <v>10001</v>
      </c>
      <c r="HO261" s="20" t="s">
        <v>374</v>
      </c>
      <c r="HP261" s="20" t="s">
        <v>363</v>
      </c>
      <c r="HQ261" s="20">
        <v>0</v>
      </c>
      <c r="HR261" s="20">
        <v>0</v>
      </c>
      <c r="HS261" s="20">
        <v>0</v>
      </c>
      <c r="HT261" s="20">
        <v>0</v>
      </c>
      <c r="HU261" s="20" t="b">
        <v>0</v>
      </c>
      <c r="HZ261"/>
    </row>
    <row r="262" ht="30" customHeight="1" spans="1:234">
      <c r="A262"/>
      <c r="B262" s="34">
        <f>10000000+INDEX(编号表!$B:$B,MATCH(D262,编号表!$A:$A,0))*10000+J262</f>
        <v>10260006</v>
      </c>
      <c r="C262" s="20" t="s">
        <v>457</v>
      </c>
      <c r="D262" s="20" t="s">
        <v>457</v>
      </c>
      <c r="E262" s="20" t="s">
        <v>350</v>
      </c>
      <c r="F262" s="39" t="s">
        <v>397</v>
      </c>
      <c r="G262" s="20" t="s">
        <v>398</v>
      </c>
      <c r="H262" s="20" t="b">
        <v>0</v>
      </c>
      <c r="I262" s="20" t="b">
        <v>0</v>
      </c>
      <c r="J262" s="20">
        <v>6</v>
      </c>
      <c r="K262" s="20" t="str">
        <f t="shared" si="9"/>
        <v>102600</v>
      </c>
      <c r="L262" s="20" t="s">
        <v>353</v>
      </c>
      <c r="M262" s="20">
        <v>10260005</v>
      </c>
      <c r="N262" s="20">
        <v>10260007</v>
      </c>
      <c r="O262" s="20" t="s">
        <v>458</v>
      </c>
      <c r="P262" s="20">
        <v>10202025</v>
      </c>
      <c r="Q262" s="20">
        <v>0</v>
      </c>
      <c r="R262" s="20">
        <v>3</v>
      </c>
      <c r="S262" s="20">
        <v>30</v>
      </c>
      <c r="T262" s="20">
        <v>10204259</v>
      </c>
      <c r="U262" s="20">
        <v>100</v>
      </c>
      <c r="V262" s="20" t="s">
        <v>370</v>
      </c>
      <c r="W262" s="20">
        <v>0</v>
      </c>
      <c r="X262" s="20">
        <v>0</v>
      </c>
      <c r="Y262" s="20" t="s">
        <v>363</v>
      </c>
      <c r="Z262" s="20" t="s">
        <v>372</v>
      </c>
      <c r="AA262" s="20" t="s">
        <v>442</v>
      </c>
      <c r="AB262" s="20">
        <v>1</v>
      </c>
      <c r="AC262" s="20">
        <v>0</v>
      </c>
      <c r="AD262" s="20" t="b">
        <v>1</v>
      </c>
      <c r="AE262" s="20" t="s">
        <v>358</v>
      </c>
      <c r="AF262" s="20">
        <v>80</v>
      </c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 t="s">
        <v>374</v>
      </c>
      <c r="BA262" s="20">
        <v>11600</v>
      </c>
      <c r="BB262" s="20" t="s">
        <v>434</v>
      </c>
      <c r="BC262" s="20" t="s">
        <v>442</v>
      </c>
      <c r="BD262" s="20">
        <v>10000</v>
      </c>
      <c r="BE262" s="20">
        <v>0</v>
      </c>
      <c r="BF262" s="20" t="s">
        <v>361</v>
      </c>
      <c r="BG262" s="20">
        <v>0</v>
      </c>
      <c r="BH262" s="20"/>
      <c r="BI262" s="20"/>
      <c r="BJ262" s="20"/>
      <c r="BK262" s="20"/>
      <c r="BL262" s="20"/>
      <c r="BM262" s="20"/>
      <c r="BN262" s="20">
        <v>20150006</v>
      </c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  <c r="CE262" s="20"/>
      <c r="CF262" s="20"/>
      <c r="CG262" s="20"/>
      <c r="CH262" s="20"/>
      <c r="CI262" s="20"/>
      <c r="CJ262" s="20"/>
      <c r="CK262" s="20"/>
      <c r="CL262" s="20"/>
      <c r="CM262" s="20"/>
      <c r="CN262" s="20"/>
      <c r="CO262" s="20"/>
      <c r="CP262" s="20"/>
      <c r="CQ262" s="20"/>
      <c r="CR262" s="20"/>
      <c r="CS262" s="20"/>
      <c r="CT262" s="20"/>
      <c r="CU262" s="20"/>
      <c r="CV262" s="20"/>
      <c r="CW262" s="20"/>
      <c r="CX262" s="20"/>
      <c r="DA262" s="20"/>
      <c r="DB262" s="20"/>
      <c r="DC262" s="20"/>
      <c r="DD262" s="20"/>
      <c r="DE262" s="20"/>
      <c r="DF262" s="20"/>
      <c r="DG262" s="20"/>
      <c r="DH262" s="20"/>
      <c r="DI262" s="20"/>
      <c r="DJ262" s="20"/>
      <c r="DK262" s="20"/>
      <c r="DL262" s="20"/>
      <c r="DM262" s="20"/>
      <c r="DN262" s="20"/>
      <c r="DO262" s="20"/>
      <c r="DP262" s="20"/>
      <c r="DQ262" s="20"/>
      <c r="DR262" s="20"/>
      <c r="DS262" s="20"/>
      <c r="DT262" s="20"/>
      <c r="DU262" s="20"/>
      <c r="DV262" s="20"/>
      <c r="DW262" s="20"/>
      <c r="DX262" s="20"/>
      <c r="DY262" s="20"/>
      <c r="DZ262" s="20"/>
      <c r="EA262" s="20"/>
      <c r="EB262" s="20"/>
      <c r="EC262" s="20"/>
      <c r="ED262" s="20"/>
      <c r="EE262" s="20"/>
      <c r="EF262" s="20"/>
      <c r="EG262" s="20"/>
      <c r="EH262" s="20"/>
      <c r="EI262" s="20"/>
      <c r="EJ262" s="20"/>
      <c r="EK262" s="20"/>
      <c r="EL262" s="20"/>
      <c r="EM262" s="20"/>
      <c r="EN262" s="20"/>
      <c r="EO262" s="20"/>
      <c r="EP262" s="20"/>
      <c r="EQ262" s="20"/>
      <c r="ER262" s="20"/>
      <c r="ES262" s="20"/>
      <c r="ET262" s="20"/>
      <c r="EU262" s="20"/>
      <c r="EV262" s="20"/>
      <c r="EW262" s="20"/>
      <c r="EZ262" s="20"/>
      <c r="FA262" s="20"/>
      <c r="FB262" s="20"/>
      <c r="FC262" s="20"/>
      <c r="FD262" s="20"/>
      <c r="FE262" s="20"/>
      <c r="FF262" s="20"/>
      <c r="FG262" s="20"/>
      <c r="FH262" s="20"/>
      <c r="FI262" s="20"/>
      <c r="FJ262" s="20"/>
      <c r="FK262" s="20"/>
      <c r="FL262" s="20"/>
      <c r="FM262" s="20"/>
      <c r="FN262" s="20"/>
      <c r="FO262" s="20"/>
      <c r="FP262" s="20"/>
      <c r="FQ262" s="20"/>
      <c r="FR262" s="20"/>
      <c r="FS262" s="20"/>
      <c r="FT262" s="20"/>
      <c r="FU262" s="20"/>
      <c r="FV262" s="20"/>
      <c r="FW262" s="20"/>
      <c r="FX262" s="20"/>
      <c r="FY262" s="20"/>
      <c r="FZ262" s="20"/>
      <c r="GA262" s="20"/>
      <c r="GB262" s="20"/>
      <c r="GC262" s="20"/>
      <c r="GD262" s="20"/>
      <c r="GE262" s="20"/>
      <c r="GF262" s="20"/>
      <c r="GG262" s="20"/>
      <c r="GH262" s="20"/>
      <c r="GI262" s="20"/>
      <c r="GJ262" s="20"/>
      <c r="GK262" s="20"/>
      <c r="GL262" s="20"/>
      <c r="GM262" s="20"/>
      <c r="GN262" s="20"/>
      <c r="GO262" s="20"/>
      <c r="GP262" s="20"/>
      <c r="GQ262" s="20"/>
      <c r="GR262" s="20"/>
      <c r="GS262" s="20"/>
      <c r="GT262" s="20"/>
      <c r="GU262" s="20"/>
      <c r="GV262" s="20"/>
      <c r="GY262" s="20">
        <v>200</v>
      </c>
      <c r="GZ262" s="20">
        <v>400</v>
      </c>
      <c r="HA262" s="20" t="s">
        <v>390</v>
      </c>
      <c r="HB262" s="20">
        <v>0</v>
      </c>
      <c r="HC262" s="20" t="s">
        <v>373</v>
      </c>
      <c r="HD262" s="20" t="s">
        <v>373</v>
      </c>
      <c r="HE262" s="20" t="b">
        <v>1</v>
      </c>
      <c r="HF262" s="20">
        <v>12000</v>
      </c>
      <c r="HG262" s="20" t="b">
        <v>0</v>
      </c>
      <c r="HH262" s="20">
        <v>0</v>
      </c>
      <c r="HI262" s="20">
        <v>0</v>
      </c>
      <c r="HJ262" s="20">
        <v>0</v>
      </c>
      <c r="HK262" s="20">
        <v>0</v>
      </c>
      <c r="HL262" s="20" t="b">
        <v>0</v>
      </c>
      <c r="HM262" s="20">
        <v>0</v>
      </c>
      <c r="HN262" s="20">
        <v>10001</v>
      </c>
      <c r="HO262" s="20" t="s">
        <v>374</v>
      </c>
      <c r="HP262" s="20" t="s">
        <v>363</v>
      </c>
      <c r="HQ262" s="20">
        <v>0</v>
      </c>
      <c r="HR262" s="20">
        <v>0</v>
      </c>
      <c r="HS262" s="20">
        <v>0</v>
      </c>
      <c r="HT262" s="20">
        <v>0</v>
      </c>
      <c r="HU262" s="20" t="b">
        <v>0</v>
      </c>
      <c r="HZ262"/>
    </row>
    <row r="263" ht="30" customHeight="1" spans="1:234">
      <c r="A263"/>
      <c r="B263" s="34">
        <f>10000000+INDEX(编号表!$B:$B,MATCH(D263,编号表!$A:$A,0))*10000+J263</f>
        <v>10260007</v>
      </c>
      <c r="C263" s="20" t="s">
        <v>457</v>
      </c>
      <c r="D263" s="20" t="s">
        <v>457</v>
      </c>
      <c r="E263" s="20" t="s">
        <v>350</v>
      </c>
      <c r="F263" s="39" t="s">
        <v>400</v>
      </c>
      <c r="G263" s="20" t="s">
        <v>398</v>
      </c>
      <c r="H263" s="20" t="b">
        <v>0</v>
      </c>
      <c r="I263" s="20" t="b">
        <v>0</v>
      </c>
      <c r="J263" s="20">
        <v>7</v>
      </c>
      <c r="K263" s="20" t="str">
        <f t="shared" ref="K263:K326" si="10">LEFT(B263,6)</f>
        <v>102600</v>
      </c>
      <c r="L263" s="20" t="s">
        <v>353</v>
      </c>
      <c r="M263" s="20">
        <v>10260006</v>
      </c>
      <c r="N263" s="20">
        <v>10260008</v>
      </c>
      <c r="O263" s="20" t="s">
        <v>458</v>
      </c>
      <c r="P263" s="20">
        <v>10202025</v>
      </c>
      <c r="Q263" s="20">
        <v>0</v>
      </c>
      <c r="R263" s="20">
        <v>3</v>
      </c>
      <c r="S263" s="20">
        <v>35</v>
      </c>
      <c r="T263" s="20">
        <v>0</v>
      </c>
      <c r="U263" s="20">
        <v>100</v>
      </c>
      <c r="V263" s="20" t="s">
        <v>370</v>
      </c>
      <c r="W263" s="20">
        <v>0</v>
      </c>
      <c r="X263" s="20">
        <v>0</v>
      </c>
      <c r="Y263" s="20" t="s">
        <v>363</v>
      </c>
      <c r="Z263" s="20" t="s">
        <v>372</v>
      </c>
      <c r="AA263" s="20" t="s">
        <v>442</v>
      </c>
      <c r="AB263" s="20">
        <v>1</v>
      </c>
      <c r="AC263" s="20">
        <v>0</v>
      </c>
      <c r="AD263" s="20" t="b">
        <v>1</v>
      </c>
      <c r="AE263" s="20" t="s">
        <v>358</v>
      </c>
      <c r="AF263" s="20">
        <v>80</v>
      </c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 t="s">
        <v>374</v>
      </c>
      <c r="BA263" s="20">
        <v>11700</v>
      </c>
      <c r="BB263" s="20" t="s">
        <v>434</v>
      </c>
      <c r="BC263" s="20" t="s">
        <v>442</v>
      </c>
      <c r="BD263" s="20">
        <v>10000</v>
      </c>
      <c r="BE263" s="20">
        <v>0</v>
      </c>
      <c r="BF263" s="20" t="s">
        <v>361</v>
      </c>
      <c r="BG263" s="20">
        <v>0</v>
      </c>
      <c r="BH263" s="20"/>
      <c r="BI263" s="20"/>
      <c r="BJ263" s="20"/>
      <c r="BK263" s="20"/>
      <c r="BL263" s="20"/>
      <c r="BM263" s="20"/>
      <c r="BN263" s="20">
        <v>20150007</v>
      </c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  <c r="CD263" s="20"/>
      <c r="CE263" s="20"/>
      <c r="CF263" s="20"/>
      <c r="CG263" s="20"/>
      <c r="CH263" s="20"/>
      <c r="CI263" s="20"/>
      <c r="CJ263" s="20"/>
      <c r="CK263" s="20"/>
      <c r="CL263" s="20"/>
      <c r="CM263" s="20"/>
      <c r="CN263" s="20"/>
      <c r="CO263" s="20"/>
      <c r="CP263" s="20"/>
      <c r="CQ263" s="20"/>
      <c r="CR263" s="20"/>
      <c r="CS263" s="20"/>
      <c r="CT263" s="20"/>
      <c r="CU263" s="20"/>
      <c r="CV263" s="20"/>
      <c r="CW263" s="20"/>
      <c r="CX263" s="20"/>
      <c r="DA263" s="20"/>
      <c r="DB263" s="20"/>
      <c r="DC263" s="20"/>
      <c r="DD263" s="20"/>
      <c r="DE263" s="20"/>
      <c r="DF263" s="20"/>
      <c r="DG263" s="20"/>
      <c r="DH263" s="20"/>
      <c r="DI263" s="20"/>
      <c r="DJ263" s="20"/>
      <c r="DK263" s="20"/>
      <c r="DL263" s="20"/>
      <c r="DM263" s="20"/>
      <c r="DN263" s="20"/>
      <c r="DO263" s="20"/>
      <c r="DP263" s="20"/>
      <c r="DQ263" s="20"/>
      <c r="DR263" s="20"/>
      <c r="DS263" s="20"/>
      <c r="DT263" s="20"/>
      <c r="DU263" s="20"/>
      <c r="DV263" s="20"/>
      <c r="DW263" s="20"/>
      <c r="DX263" s="20"/>
      <c r="DY263" s="20"/>
      <c r="DZ263" s="20"/>
      <c r="EA263" s="20"/>
      <c r="EB263" s="20"/>
      <c r="EC263" s="20"/>
      <c r="ED263" s="20"/>
      <c r="EE263" s="20"/>
      <c r="EF263" s="20"/>
      <c r="EG263" s="20"/>
      <c r="EH263" s="20"/>
      <c r="EI263" s="20"/>
      <c r="EJ263" s="20"/>
      <c r="EK263" s="20"/>
      <c r="EL263" s="20"/>
      <c r="EM263" s="20"/>
      <c r="EN263" s="20"/>
      <c r="EO263" s="20"/>
      <c r="EP263" s="20"/>
      <c r="EQ263" s="20"/>
      <c r="ER263" s="20"/>
      <c r="ES263" s="20"/>
      <c r="ET263" s="20"/>
      <c r="EU263" s="20"/>
      <c r="EV263" s="20"/>
      <c r="EW263" s="20"/>
      <c r="EZ263" s="20"/>
      <c r="FA263" s="20"/>
      <c r="FB263" s="20"/>
      <c r="FC263" s="20"/>
      <c r="FD263" s="20"/>
      <c r="FE263" s="20"/>
      <c r="FF263" s="20"/>
      <c r="FG263" s="20"/>
      <c r="FH263" s="20"/>
      <c r="FI263" s="20"/>
      <c r="FJ263" s="20"/>
      <c r="FK263" s="20"/>
      <c r="FL263" s="20"/>
      <c r="FM263" s="20"/>
      <c r="FN263" s="20"/>
      <c r="FO263" s="20"/>
      <c r="FP263" s="20"/>
      <c r="FQ263" s="20"/>
      <c r="FR263" s="20"/>
      <c r="FS263" s="20"/>
      <c r="FT263" s="20"/>
      <c r="FU263" s="20"/>
      <c r="FV263" s="20"/>
      <c r="FW263" s="20"/>
      <c r="FX263" s="20"/>
      <c r="FY263" s="20"/>
      <c r="FZ263" s="20"/>
      <c r="GA263" s="20"/>
      <c r="GB263" s="20"/>
      <c r="GC263" s="20"/>
      <c r="GD263" s="20"/>
      <c r="GE263" s="20"/>
      <c r="GF263" s="20"/>
      <c r="GG263" s="20"/>
      <c r="GH263" s="20"/>
      <c r="GI263" s="20"/>
      <c r="GJ263" s="20"/>
      <c r="GK263" s="20"/>
      <c r="GL263" s="20"/>
      <c r="GM263" s="20"/>
      <c r="GN263" s="20"/>
      <c r="GO263" s="20"/>
      <c r="GP263" s="20"/>
      <c r="GQ263" s="20"/>
      <c r="GR263" s="20"/>
      <c r="GS263" s="20"/>
      <c r="GT263" s="20"/>
      <c r="GU263" s="20"/>
      <c r="GV263" s="20"/>
      <c r="GY263" s="20">
        <v>200</v>
      </c>
      <c r="GZ263" s="20">
        <v>400</v>
      </c>
      <c r="HA263" s="20" t="s">
        <v>390</v>
      </c>
      <c r="HB263" s="20">
        <v>0</v>
      </c>
      <c r="HC263" s="20" t="s">
        <v>373</v>
      </c>
      <c r="HD263" s="20" t="s">
        <v>373</v>
      </c>
      <c r="HE263" s="20" t="b">
        <v>1</v>
      </c>
      <c r="HF263" s="20">
        <v>12000</v>
      </c>
      <c r="HG263" s="20" t="b">
        <v>0</v>
      </c>
      <c r="HH263" s="20">
        <v>0</v>
      </c>
      <c r="HI263" s="20">
        <v>0</v>
      </c>
      <c r="HJ263" s="20">
        <v>0</v>
      </c>
      <c r="HK263" s="20">
        <v>0</v>
      </c>
      <c r="HL263" s="20" t="b">
        <v>0</v>
      </c>
      <c r="HM263" s="20">
        <v>0</v>
      </c>
      <c r="HN263" s="20">
        <v>10001</v>
      </c>
      <c r="HO263" s="20" t="s">
        <v>374</v>
      </c>
      <c r="HP263" s="20" t="s">
        <v>363</v>
      </c>
      <c r="HQ263" s="20">
        <v>0</v>
      </c>
      <c r="HR263" s="20">
        <v>0</v>
      </c>
      <c r="HS263" s="20">
        <v>0</v>
      </c>
      <c r="HT263" s="20">
        <v>0</v>
      </c>
      <c r="HU263" s="20" t="b">
        <v>0</v>
      </c>
      <c r="HZ263"/>
    </row>
    <row r="264" ht="30" customHeight="1" spans="1:234">
      <c r="A264"/>
      <c r="B264" s="34">
        <f>10000000+INDEX(编号表!$B:$B,MATCH(D264,编号表!$A:$A,0))*10000+J264</f>
        <v>10260008</v>
      </c>
      <c r="C264" s="20" t="s">
        <v>457</v>
      </c>
      <c r="D264" s="20" t="s">
        <v>457</v>
      </c>
      <c r="E264" s="20" t="s">
        <v>350</v>
      </c>
      <c r="F264" s="39" t="s">
        <v>400</v>
      </c>
      <c r="G264" s="20" t="s">
        <v>398</v>
      </c>
      <c r="H264" s="20" t="b">
        <v>0</v>
      </c>
      <c r="I264" s="20" t="b">
        <v>0</v>
      </c>
      <c r="J264" s="20">
        <v>8</v>
      </c>
      <c r="K264" s="20" t="str">
        <f t="shared" si="10"/>
        <v>102600</v>
      </c>
      <c r="L264" s="20" t="s">
        <v>353</v>
      </c>
      <c r="M264" s="20">
        <v>10260007</v>
      </c>
      <c r="N264" s="20">
        <v>10260009</v>
      </c>
      <c r="O264" s="20" t="s">
        <v>458</v>
      </c>
      <c r="P264" s="20">
        <v>10202025</v>
      </c>
      <c r="Q264" s="20">
        <v>0</v>
      </c>
      <c r="R264" s="20">
        <v>3</v>
      </c>
      <c r="S264" s="20">
        <v>35</v>
      </c>
      <c r="T264" s="20">
        <v>0</v>
      </c>
      <c r="U264" s="20">
        <v>100</v>
      </c>
      <c r="V264" s="20" t="s">
        <v>370</v>
      </c>
      <c r="W264" s="20">
        <v>0</v>
      </c>
      <c r="X264" s="20">
        <v>0</v>
      </c>
      <c r="Y264" s="20" t="s">
        <v>363</v>
      </c>
      <c r="Z264" s="20" t="s">
        <v>372</v>
      </c>
      <c r="AA264" s="20" t="s">
        <v>442</v>
      </c>
      <c r="AB264" s="20">
        <v>1</v>
      </c>
      <c r="AC264" s="20">
        <v>0</v>
      </c>
      <c r="AD264" s="20" t="b">
        <v>1</v>
      </c>
      <c r="AE264" s="20" t="s">
        <v>358</v>
      </c>
      <c r="AF264" s="20">
        <v>80</v>
      </c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 t="s">
        <v>374</v>
      </c>
      <c r="BA264" s="20">
        <v>11800</v>
      </c>
      <c r="BB264" s="20" t="s">
        <v>434</v>
      </c>
      <c r="BC264" s="20" t="s">
        <v>442</v>
      </c>
      <c r="BD264" s="20">
        <v>10000</v>
      </c>
      <c r="BE264" s="20">
        <v>0</v>
      </c>
      <c r="BF264" s="20" t="s">
        <v>361</v>
      </c>
      <c r="BG264" s="20">
        <v>0</v>
      </c>
      <c r="BH264" s="20"/>
      <c r="BI264" s="20"/>
      <c r="BJ264" s="20"/>
      <c r="BK264" s="20"/>
      <c r="BL264" s="20"/>
      <c r="BM264" s="20"/>
      <c r="BN264" s="20">
        <v>20150008</v>
      </c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  <c r="CE264" s="20"/>
      <c r="CF264" s="20"/>
      <c r="CG264" s="20"/>
      <c r="CH264" s="20"/>
      <c r="CI264" s="20"/>
      <c r="CJ264" s="20"/>
      <c r="CK264" s="20"/>
      <c r="CL264" s="20"/>
      <c r="CM264" s="20"/>
      <c r="CN264" s="20"/>
      <c r="CO264" s="20"/>
      <c r="CP264" s="20"/>
      <c r="CQ264" s="20"/>
      <c r="CR264" s="20"/>
      <c r="CS264" s="20"/>
      <c r="CT264" s="20"/>
      <c r="CU264" s="20"/>
      <c r="CV264" s="20"/>
      <c r="CW264" s="20"/>
      <c r="CX264" s="20"/>
      <c r="DA264" s="20"/>
      <c r="DB264" s="20"/>
      <c r="DC264" s="20"/>
      <c r="DD264" s="20"/>
      <c r="DE264" s="20"/>
      <c r="DF264" s="20"/>
      <c r="DG264" s="20"/>
      <c r="DH264" s="20"/>
      <c r="DI264" s="20"/>
      <c r="DJ264" s="20"/>
      <c r="DK264" s="20"/>
      <c r="DL264" s="20"/>
      <c r="DM264" s="20"/>
      <c r="DN264" s="20"/>
      <c r="DO264" s="20"/>
      <c r="DP264" s="20"/>
      <c r="DQ264" s="20"/>
      <c r="DR264" s="20"/>
      <c r="DS264" s="20"/>
      <c r="DT264" s="20"/>
      <c r="DU264" s="20"/>
      <c r="DV264" s="20"/>
      <c r="DW264" s="20"/>
      <c r="DX264" s="20"/>
      <c r="DY264" s="20"/>
      <c r="DZ264" s="20"/>
      <c r="EA264" s="20"/>
      <c r="EB264" s="20"/>
      <c r="EC264" s="20"/>
      <c r="ED264" s="20"/>
      <c r="EE264" s="20"/>
      <c r="EF264" s="20"/>
      <c r="EG264" s="20"/>
      <c r="EH264" s="20"/>
      <c r="EI264" s="20"/>
      <c r="EJ264" s="20"/>
      <c r="EK264" s="20"/>
      <c r="EL264" s="20"/>
      <c r="EM264" s="20"/>
      <c r="EN264" s="20"/>
      <c r="EO264" s="20"/>
      <c r="EP264" s="20"/>
      <c r="EQ264" s="20"/>
      <c r="ER264" s="20"/>
      <c r="ES264" s="20"/>
      <c r="ET264" s="20"/>
      <c r="EU264" s="20"/>
      <c r="EV264" s="20"/>
      <c r="EW264" s="20"/>
      <c r="EZ264" s="20"/>
      <c r="FA264" s="20"/>
      <c r="FB264" s="20"/>
      <c r="FC264" s="20"/>
      <c r="FD264" s="20"/>
      <c r="FE264" s="20"/>
      <c r="FF264" s="20"/>
      <c r="FG264" s="20"/>
      <c r="FH264" s="20"/>
      <c r="FI264" s="20"/>
      <c r="FJ264" s="20"/>
      <c r="FK264" s="20"/>
      <c r="FL264" s="20"/>
      <c r="FM264" s="20"/>
      <c r="FN264" s="20"/>
      <c r="FO264" s="20"/>
      <c r="FP264" s="20"/>
      <c r="FQ264" s="20"/>
      <c r="FR264" s="20"/>
      <c r="FS264" s="20"/>
      <c r="FT264" s="20"/>
      <c r="FU264" s="20"/>
      <c r="FV264" s="20"/>
      <c r="FW264" s="20"/>
      <c r="FX264" s="20"/>
      <c r="FY264" s="20"/>
      <c r="FZ264" s="20"/>
      <c r="GA264" s="20"/>
      <c r="GB264" s="20"/>
      <c r="GC264" s="20"/>
      <c r="GD264" s="20"/>
      <c r="GE264" s="20"/>
      <c r="GF264" s="20"/>
      <c r="GG264" s="20"/>
      <c r="GH264" s="20"/>
      <c r="GI264" s="20"/>
      <c r="GJ264" s="20"/>
      <c r="GK264" s="20"/>
      <c r="GL264" s="20"/>
      <c r="GM264" s="20"/>
      <c r="GN264" s="20"/>
      <c r="GO264" s="20"/>
      <c r="GP264" s="20"/>
      <c r="GQ264" s="20"/>
      <c r="GR264" s="20"/>
      <c r="GS264" s="20"/>
      <c r="GT264" s="20"/>
      <c r="GU264" s="20"/>
      <c r="GV264" s="20"/>
      <c r="GY264" s="20">
        <v>200</v>
      </c>
      <c r="GZ264" s="20">
        <v>400</v>
      </c>
      <c r="HA264" s="20" t="s">
        <v>390</v>
      </c>
      <c r="HB264" s="20">
        <v>0</v>
      </c>
      <c r="HC264" s="20" t="s">
        <v>373</v>
      </c>
      <c r="HD264" s="20" t="s">
        <v>373</v>
      </c>
      <c r="HE264" s="20" t="b">
        <v>1</v>
      </c>
      <c r="HF264" s="20">
        <v>12000</v>
      </c>
      <c r="HG264" s="20" t="b">
        <v>0</v>
      </c>
      <c r="HH264" s="20">
        <v>0</v>
      </c>
      <c r="HI264" s="20">
        <v>0</v>
      </c>
      <c r="HJ264" s="20">
        <v>0</v>
      </c>
      <c r="HK264" s="20">
        <v>0</v>
      </c>
      <c r="HL264" s="20" t="b">
        <v>0</v>
      </c>
      <c r="HM264" s="20">
        <v>0</v>
      </c>
      <c r="HN264" s="20">
        <v>10001</v>
      </c>
      <c r="HO264" s="20" t="s">
        <v>374</v>
      </c>
      <c r="HP264" s="20" t="s">
        <v>363</v>
      </c>
      <c r="HQ264" s="20">
        <v>0</v>
      </c>
      <c r="HR264" s="20">
        <v>0</v>
      </c>
      <c r="HS264" s="20">
        <v>0</v>
      </c>
      <c r="HT264" s="20">
        <v>0</v>
      </c>
      <c r="HU264" s="20" t="b">
        <v>0</v>
      </c>
      <c r="HZ264"/>
    </row>
    <row r="265" ht="30" customHeight="1" spans="1:234">
      <c r="A265"/>
      <c r="B265" s="34">
        <f>10000000+INDEX(编号表!$B:$B,MATCH(D265,编号表!$A:$A,0))*10000+J265</f>
        <v>10260009</v>
      </c>
      <c r="C265" s="20" t="s">
        <v>457</v>
      </c>
      <c r="D265" s="20" t="s">
        <v>457</v>
      </c>
      <c r="E265" s="20" t="s">
        <v>350</v>
      </c>
      <c r="F265" s="39" t="s">
        <v>400</v>
      </c>
      <c r="G265" s="20" t="s">
        <v>398</v>
      </c>
      <c r="H265" s="20" t="b">
        <v>0</v>
      </c>
      <c r="I265" s="20" t="b">
        <v>0</v>
      </c>
      <c r="J265" s="20">
        <v>9</v>
      </c>
      <c r="K265" s="20" t="str">
        <f t="shared" si="10"/>
        <v>102600</v>
      </c>
      <c r="L265" s="20" t="s">
        <v>353</v>
      </c>
      <c r="M265" s="20">
        <v>10260008</v>
      </c>
      <c r="N265" s="20">
        <v>10260010</v>
      </c>
      <c r="O265" s="20" t="s">
        <v>458</v>
      </c>
      <c r="P265" s="20">
        <v>10202025</v>
      </c>
      <c r="Q265" s="20">
        <v>0</v>
      </c>
      <c r="R265" s="20">
        <v>3</v>
      </c>
      <c r="S265" s="20">
        <v>40</v>
      </c>
      <c r="T265" s="20">
        <v>0</v>
      </c>
      <c r="U265" s="20">
        <v>100</v>
      </c>
      <c r="V265" s="20" t="s">
        <v>370</v>
      </c>
      <c r="W265" s="20">
        <v>0</v>
      </c>
      <c r="X265" s="20">
        <v>0</v>
      </c>
      <c r="Y265" s="20" t="s">
        <v>363</v>
      </c>
      <c r="Z265" s="20" t="s">
        <v>372</v>
      </c>
      <c r="AA265" s="20" t="s">
        <v>442</v>
      </c>
      <c r="AB265" s="20">
        <v>1</v>
      </c>
      <c r="AC265" s="20">
        <v>0</v>
      </c>
      <c r="AD265" s="20" t="b">
        <v>1</v>
      </c>
      <c r="AE265" s="20" t="s">
        <v>358</v>
      </c>
      <c r="AF265" s="20">
        <v>80</v>
      </c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 t="s">
        <v>374</v>
      </c>
      <c r="BA265" s="20">
        <v>11900</v>
      </c>
      <c r="BB265" s="20" t="s">
        <v>434</v>
      </c>
      <c r="BC265" s="20" t="s">
        <v>442</v>
      </c>
      <c r="BD265" s="20">
        <v>10000</v>
      </c>
      <c r="BE265" s="20">
        <v>0</v>
      </c>
      <c r="BF265" s="20" t="s">
        <v>361</v>
      </c>
      <c r="BG265" s="20">
        <v>0</v>
      </c>
      <c r="BH265" s="20"/>
      <c r="BI265" s="20"/>
      <c r="BJ265" s="20"/>
      <c r="BK265" s="20"/>
      <c r="BL265" s="20"/>
      <c r="BM265" s="20"/>
      <c r="BN265" s="20">
        <v>20150009</v>
      </c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  <c r="CE265" s="20"/>
      <c r="CF265" s="20"/>
      <c r="CG265" s="20"/>
      <c r="CH265" s="20"/>
      <c r="CI265" s="20"/>
      <c r="CJ265" s="20"/>
      <c r="CK265" s="20"/>
      <c r="CL265" s="20"/>
      <c r="CM265" s="20"/>
      <c r="CN265" s="20"/>
      <c r="CO265" s="20"/>
      <c r="CP265" s="20"/>
      <c r="CQ265" s="20"/>
      <c r="CR265" s="20"/>
      <c r="CS265" s="20"/>
      <c r="CT265" s="20"/>
      <c r="CU265" s="20"/>
      <c r="CV265" s="20"/>
      <c r="CW265" s="20"/>
      <c r="CX265" s="20"/>
      <c r="DA265" s="20"/>
      <c r="DB265" s="20"/>
      <c r="DC265" s="20"/>
      <c r="DD265" s="20"/>
      <c r="DE265" s="20"/>
      <c r="DF265" s="20"/>
      <c r="DG265" s="20"/>
      <c r="DH265" s="20"/>
      <c r="DI265" s="20"/>
      <c r="DJ265" s="20"/>
      <c r="DK265" s="20"/>
      <c r="DL265" s="20"/>
      <c r="DM265" s="20"/>
      <c r="DN265" s="20"/>
      <c r="DO265" s="20"/>
      <c r="DP265" s="20"/>
      <c r="DQ265" s="20"/>
      <c r="DR265" s="20"/>
      <c r="DS265" s="20"/>
      <c r="DT265" s="20"/>
      <c r="DU265" s="20"/>
      <c r="DV265" s="20"/>
      <c r="DW265" s="20"/>
      <c r="DX265" s="20"/>
      <c r="DY265" s="20"/>
      <c r="DZ265" s="20"/>
      <c r="EA265" s="20"/>
      <c r="EB265" s="20"/>
      <c r="EC265" s="20"/>
      <c r="ED265" s="20"/>
      <c r="EE265" s="20"/>
      <c r="EF265" s="20"/>
      <c r="EG265" s="20"/>
      <c r="EH265" s="20"/>
      <c r="EI265" s="20"/>
      <c r="EJ265" s="20"/>
      <c r="EK265" s="20"/>
      <c r="EL265" s="20"/>
      <c r="EM265" s="20"/>
      <c r="EN265" s="20"/>
      <c r="EO265" s="20"/>
      <c r="EP265" s="20"/>
      <c r="EQ265" s="20"/>
      <c r="ER265" s="20"/>
      <c r="ES265" s="20"/>
      <c r="ET265" s="20"/>
      <c r="EU265" s="20"/>
      <c r="EV265" s="20"/>
      <c r="EW265" s="20"/>
      <c r="EZ265" s="20"/>
      <c r="FA265" s="20"/>
      <c r="FB265" s="20"/>
      <c r="FC265" s="20"/>
      <c r="FD265" s="20"/>
      <c r="FE265" s="20"/>
      <c r="FF265" s="20"/>
      <c r="FG265" s="20"/>
      <c r="FH265" s="20"/>
      <c r="FI265" s="20"/>
      <c r="FJ265" s="20"/>
      <c r="FK265" s="20"/>
      <c r="FL265" s="20"/>
      <c r="FM265" s="20"/>
      <c r="FN265" s="20"/>
      <c r="FO265" s="20"/>
      <c r="FP265" s="20"/>
      <c r="FQ265" s="20"/>
      <c r="FR265" s="20"/>
      <c r="FS265" s="20"/>
      <c r="FT265" s="20"/>
      <c r="FU265" s="20"/>
      <c r="FV265" s="20"/>
      <c r="FW265" s="20"/>
      <c r="FX265" s="20"/>
      <c r="FY265" s="20"/>
      <c r="FZ265" s="20"/>
      <c r="GA265" s="20"/>
      <c r="GB265" s="20"/>
      <c r="GC265" s="20"/>
      <c r="GD265" s="20"/>
      <c r="GE265" s="20"/>
      <c r="GF265" s="20"/>
      <c r="GG265" s="20"/>
      <c r="GH265" s="20"/>
      <c r="GI265" s="20"/>
      <c r="GJ265" s="20"/>
      <c r="GK265" s="20"/>
      <c r="GL265" s="20"/>
      <c r="GM265" s="20"/>
      <c r="GN265" s="20"/>
      <c r="GO265" s="20"/>
      <c r="GP265" s="20"/>
      <c r="GQ265" s="20"/>
      <c r="GR265" s="20"/>
      <c r="GS265" s="20"/>
      <c r="GT265" s="20"/>
      <c r="GU265" s="20"/>
      <c r="GV265" s="20"/>
      <c r="GY265" s="20">
        <v>200</v>
      </c>
      <c r="GZ265" s="20">
        <v>400</v>
      </c>
      <c r="HA265" s="20" t="s">
        <v>390</v>
      </c>
      <c r="HB265" s="20">
        <v>0</v>
      </c>
      <c r="HC265" s="20" t="s">
        <v>373</v>
      </c>
      <c r="HD265" s="20" t="s">
        <v>373</v>
      </c>
      <c r="HE265" s="20" t="b">
        <v>1</v>
      </c>
      <c r="HF265" s="20">
        <v>12000</v>
      </c>
      <c r="HG265" s="20" t="b">
        <v>0</v>
      </c>
      <c r="HH265" s="20">
        <v>0</v>
      </c>
      <c r="HI265" s="20">
        <v>0</v>
      </c>
      <c r="HJ265" s="20">
        <v>0</v>
      </c>
      <c r="HK265" s="20">
        <v>0</v>
      </c>
      <c r="HL265" s="20" t="b">
        <v>0</v>
      </c>
      <c r="HM265" s="20">
        <v>0</v>
      </c>
      <c r="HN265" s="20">
        <v>10001</v>
      </c>
      <c r="HO265" s="20" t="s">
        <v>374</v>
      </c>
      <c r="HP265" s="20" t="s">
        <v>363</v>
      </c>
      <c r="HQ265" s="20">
        <v>0</v>
      </c>
      <c r="HR265" s="20">
        <v>0</v>
      </c>
      <c r="HS265" s="20">
        <v>0</v>
      </c>
      <c r="HT265" s="20">
        <v>0</v>
      </c>
      <c r="HU265" s="20" t="b">
        <v>0</v>
      </c>
      <c r="HZ265"/>
    </row>
    <row r="266" ht="30" customHeight="1" spans="1:234">
      <c r="A266"/>
      <c r="B266" s="34">
        <f>10000000+INDEX(编号表!$B:$B,MATCH(D266,编号表!$A:$A,0))*10000+J266</f>
        <v>10260010</v>
      </c>
      <c r="C266" s="20" t="s">
        <v>457</v>
      </c>
      <c r="D266" s="20" t="s">
        <v>457</v>
      </c>
      <c r="E266" s="20" t="s">
        <v>350</v>
      </c>
      <c r="F266" s="39" t="s">
        <v>400</v>
      </c>
      <c r="G266" s="20" t="s">
        <v>398</v>
      </c>
      <c r="H266" s="20" t="b">
        <v>0</v>
      </c>
      <c r="I266" s="20" t="b">
        <v>0</v>
      </c>
      <c r="J266" s="20">
        <v>10</v>
      </c>
      <c r="K266" s="20" t="str">
        <f t="shared" si="10"/>
        <v>102600</v>
      </c>
      <c r="L266" s="20" t="s">
        <v>353</v>
      </c>
      <c r="M266" s="20">
        <v>10260009</v>
      </c>
      <c r="N266" s="20">
        <v>0</v>
      </c>
      <c r="O266" s="20" t="s">
        <v>458</v>
      </c>
      <c r="P266" s="20">
        <v>10202025</v>
      </c>
      <c r="Q266" s="20">
        <v>0</v>
      </c>
      <c r="R266" s="20">
        <v>3</v>
      </c>
      <c r="S266" s="20">
        <v>40</v>
      </c>
      <c r="T266" s="20">
        <v>0</v>
      </c>
      <c r="U266" s="20">
        <v>0</v>
      </c>
      <c r="V266" s="20" t="s">
        <v>370</v>
      </c>
      <c r="W266" s="20">
        <v>0</v>
      </c>
      <c r="X266" s="20">
        <v>0</v>
      </c>
      <c r="Y266" s="20" t="s">
        <v>363</v>
      </c>
      <c r="Z266" s="20" t="s">
        <v>372</v>
      </c>
      <c r="AA266" s="20" t="s">
        <v>442</v>
      </c>
      <c r="AB266" s="20">
        <v>1</v>
      </c>
      <c r="AC266" s="20">
        <v>0</v>
      </c>
      <c r="AD266" s="20" t="b">
        <v>1</v>
      </c>
      <c r="AE266" s="20" t="s">
        <v>358</v>
      </c>
      <c r="AF266" s="20">
        <v>80</v>
      </c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 t="s">
        <v>374</v>
      </c>
      <c r="BA266" s="20">
        <v>12000</v>
      </c>
      <c r="BB266" s="20" t="s">
        <v>434</v>
      </c>
      <c r="BC266" s="20" t="s">
        <v>442</v>
      </c>
      <c r="BD266" s="20">
        <v>10000</v>
      </c>
      <c r="BE266" s="20">
        <v>0</v>
      </c>
      <c r="BF266" s="20" t="s">
        <v>361</v>
      </c>
      <c r="BG266" s="20">
        <v>0</v>
      </c>
      <c r="BH266" s="20"/>
      <c r="BI266" s="20"/>
      <c r="BJ266" s="20"/>
      <c r="BK266" s="20"/>
      <c r="BL266" s="20"/>
      <c r="BM266" s="20"/>
      <c r="BN266" s="20">
        <v>20150010</v>
      </c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  <c r="CE266" s="20"/>
      <c r="CF266" s="20"/>
      <c r="CG266" s="20"/>
      <c r="CH266" s="20"/>
      <c r="CI266" s="20"/>
      <c r="CJ266" s="20"/>
      <c r="CK266" s="20"/>
      <c r="CL266" s="20"/>
      <c r="CM266" s="20"/>
      <c r="CN266" s="20"/>
      <c r="CO266" s="20"/>
      <c r="CP266" s="20"/>
      <c r="CQ266" s="20"/>
      <c r="CR266" s="20"/>
      <c r="CS266" s="20"/>
      <c r="CT266" s="20"/>
      <c r="CU266" s="20"/>
      <c r="CV266" s="20"/>
      <c r="CW266" s="20"/>
      <c r="CX266" s="20"/>
      <c r="DA266" s="20"/>
      <c r="DB266" s="20"/>
      <c r="DC266" s="20"/>
      <c r="DD266" s="20"/>
      <c r="DE266" s="20"/>
      <c r="DF266" s="20"/>
      <c r="DG266" s="20"/>
      <c r="DH266" s="20"/>
      <c r="DI266" s="20"/>
      <c r="DJ266" s="20"/>
      <c r="DK266" s="20"/>
      <c r="DL266" s="20"/>
      <c r="DM266" s="20"/>
      <c r="DN266" s="20"/>
      <c r="DO266" s="20"/>
      <c r="DP266" s="20"/>
      <c r="DQ266" s="20"/>
      <c r="DR266" s="20"/>
      <c r="DS266" s="20"/>
      <c r="DT266" s="20"/>
      <c r="DU266" s="20"/>
      <c r="DV266" s="20"/>
      <c r="DW266" s="20"/>
      <c r="DX266" s="20"/>
      <c r="DY266" s="20"/>
      <c r="DZ266" s="20"/>
      <c r="EA266" s="20"/>
      <c r="EB266" s="20"/>
      <c r="EC266" s="20"/>
      <c r="ED266" s="20"/>
      <c r="EE266" s="20"/>
      <c r="EF266" s="20"/>
      <c r="EG266" s="20"/>
      <c r="EH266" s="20"/>
      <c r="EI266" s="20"/>
      <c r="EJ266" s="20"/>
      <c r="EK266" s="20"/>
      <c r="EL266" s="20"/>
      <c r="EM266" s="20"/>
      <c r="EN266" s="20"/>
      <c r="EO266" s="20"/>
      <c r="EP266" s="20"/>
      <c r="EQ266" s="20"/>
      <c r="ER266" s="20"/>
      <c r="ES266" s="20"/>
      <c r="ET266" s="20"/>
      <c r="EU266" s="20"/>
      <c r="EV266" s="20"/>
      <c r="EW266" s="20"/>
      <c r="EZ266" s="20"/>
      <c r="FA266" s="20"/>
      <c r="FB266" s="20"/>
      <c r="FC266" s="20"/>
      <c r="FD266" s="20"/>
      <c r="FE266" s="20"/>
      <c r="FF266" s="20"/>
      <c r="FG266" s="20"/>
      <c r="FH266" s="20"/>
      <c r="FI266" s="20"/>
      <c r="FJ266" s="20"/>
      <c r="FK266" s="20"/>
      <c r="FL266" s="20"/>
      <c r="FM266" s="20"/>
      <c r="FN266" s="20"/>
      <c r="FO266" s="20"/>
      <c r="FP266" s="20"/>
      <c r="FQ266" s="20"/>
      <c r="FR266" s="20"/>
      <c r="FS266" s="20"/>
      <c r="FT266" s="20"/>
      <c r="FU266" s="20"/>
      <c r="FV266" s="20"/>
      <c r="FW266" s="20"/>
      <c r="FX266" s="20"/>
      <c r="FY266" s="20"/>
      <c r="FZ266" s="20"/>
      <c r="GA266" s="20"/>
      <c r="GB266" s="20"/>
      <c r="GC266" s="20"/>
      <c r="GD266" s="20"/>
      <c r="GE266" s="20"/>
      <c r="GF266" s="20"/>
      <c r="GG266" s="20"/>
      <c r="GH266" s="20"/>
      <c r="GI266" s="20"/>
      <c r="GJ266" s="20"/>
      <c r="GK266" s="20"/>
      <c r="GL266" s="20"/>
      <c r="GM266" s="20"/>
      <c r="GN266" s="20"/>
      <c r="GO266" s="20"/>
      <c r="GP266" s="20"/>
      <c r="GQ266" s="20"/>
      <c r="GR266" s="20"/>
      <c r="GS266" s="20"/>
      <c r="GT266" s="20"/>
      <c r="GU266" s="20"/>
      <c r="GV266" s="20"/>
      <c r="GY266" s="20">
        <v>200</v>
      </c>
      <c r="GZ266" s="20">
        <v>400</v>
      </c>
      <c r="HA266" s="20" t="s">
        <v>390</v>
      </c>
      <c r="HB266" s="20">
        <v>0</v>
      </c>
      <c r="HC266" s="20" t="s">
        <v>373</v>
      </c>
      <c r="HD266" s="20" t="s">
        <v>373</v>
      </c>
      <c r="HE266" s="20" t="b">
        <v>1</v>
      </c>
      <c r="HF266" s="20">
        <v>12000</v>
      </c>
      <c r="HG266" s="20" t="b">
        <v>0</v>
      </c>
      <c r="HH266" s="20">
        <v>0</v>
      </c>
      <c r="HI266" s="20">
        <v>0</v>
      </c>
      <c r="HJ266" s="20">
        <v>0</v>
      </c>
      <c r="HK266" s="20">
        <v>0</v>
      </c>
      <c r="HL266" s="20" t="b">
        <v>0</v>
      </c>
      <c r="HM266" s="20">
        <v>0</v>
      </c>
      <c r="HN266" s="20">
        <v>10001</v>
      </c>
      <c r="HO266" s="20" t="s">
        <v>374</v>
      </c>
      <c r="HP266" s="20" t="s">
        <v>363</v>
      </c>
      <c r="HQ266" s="20">
        <v>0</v>
      </c>
      <c r="HR266" s="20">
        <v>0</v>
      </c>
      <c r="HS266" s="20">
        <v>0</v>
      </c>
      <c r="HT266" s="20">
        <v>0</v>
      </c>
      <c r="HU266" s="20" t="b">
        <v>0</v>
      </c>
      <c r="HZ266"/>
    </row>
    <row r="267" ht="30" customHeight="1" spans="1:234">
      <c r="A267"/>
      <c r="B267" s="34">
        <f>10000000+INDEX(编号表!$B:$B,MATCH(D267,编号表!$A:$A,0))*10000+J267</f>
        <v>10270001</v>
      </c>
      <c r="C267" s="20" t="s">
        <v>459</v>
      </c>
      <c r="D267" s="20" t="s">
        <v>459</v>
      </c>
      <c r="E267" s="20" t="s">
        <v>350</v>
      </c>
      <c r="F267" s="39" t="s">
        <v>460</v>
      </c>
      <c r="G267" s="20" t="s">
        <v>407</v>
      </c>
      <c r="H267" s="20" t="b">
        <v>0</v>
      </c>
      <c r="I267" s="20" t="b">
        <v>0</v>
      </c>
      <c r="J267" s="20">
        <v>1</v>
      </c>
      <c r="K267" s="20" t="str">
        <f t="shared" si="10"/>
        <v>102700</v>
      </c>
      <c r="L267" s="20" t="s">
        <v>353</v>
      </c>
      <c r="M267" s="20">
        <v>0</v>
      </c>
      <c r="N267" s="20">
        <v>10270002</v>
      </c>
      <c r="O267" s="20" t="s">
        <v>461</v>
      </c>
      <c r="P267" s="20">
        <v>10202026</v>
      </c>
      <c r="Q267" s="20">
        <v>0</v>
      </c>
      <c r="R267" s="20">
        <v>0</v>
      </c>
      <c r="S267" s="20">
        <v>1</v>
      </c>
      <c r="T267" s="20">
        <v>0</v>
      </c>
      <c r="U267" s="20">
        <v>100</v>
      </c>
      <c r="V267" s="20" t="s">
        <v>370</v>
      </c>
      <c r="W267" s="20">
        <v>0</v>
      </c>
      <c r="X267" s="20">
        <v>0</v>
      </c>
      <c r="Y267" s="20" t="s">
        <v>363</v>
      </c>
      <c r="Z267" s="20" t="s">
        <v>372</v>
      </c>
      <c r="AA267" s="20" t="s">
        <v>442</v>
      </c>
      <c r="AB267" s="20">
        <v>1</v>
      </c>
      <c r="AC267" s="20">
        <v>0</v>
      </c>
      <c r="AD267" s="20" t="b">
        <v>1</v>
      </c>
      <c r="AE267" s="20" t="s">
        <v>358</v>
      </c>
      <c r="AF267" s="20">
        <v>80</v>
      </c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 t="s">
        <v>374</v>
      </c>
      <c r="BA267" s="20">
        <v>10000</v>
      </c>
      <c r="BB267" s="20" t="s">
        <v>434</v>
      </c>
      <c r="BC267" s="20" t="s">
        <v>442</v>
      </c>
      <c r="BD267" s="20">
        <v>10000</v>
      </c>
      <c r="BE267" s="20">
        <v>0</v>
      </c>
      <c r="BF267" s="20" t="s">
        <v>361</v>
      </c>
      <c r="BG267" s="20">
        <v>0</v>
      </c>
      <c r="BH267" s="20"/>
      <c r="BI267" s="20"/>
      <c r="BJ267" s="20"/>
      <c r="BK267" s="20"/>
      <c r="BL267" s="20"/>
      <c r="BM267" s="20"/>
      <c r="BN267" s="20">
        <v>20170001</v>
      </c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  <c r="CE267" s="20"/>
      <c r="CF267" s="20"/>
      <c r="CG267" s="20"/>
      <c r="CH267" s="20"/>
      <c r="CI267" s="20"/>
      <c r="CJ267" s="20"/>
      <c r="CK267" s="20"/>
      <c r="CL267" s="20"/>
      <c r="CM267" s="20"/>
      <c r="CN267" s="20"/>
      <c r="CO267" s="20"/>
      <c r="CP267" s="20"/>
      <c r="CQ267" s="20"/>
      <c r="CR267" s="20"/>
      <c r="CS267" s="20"/>
      <c r="CT267" s="20"/>
      <c r="CU267" s="20"/>
      <c r="CV267" s="20"/>
      <c r="CW267" s="20"/>
      <c r="CX267" s="20"/>
      <c r="DA267" s="20"/>
      <c r="DB267" s="20"/>
      <c r="DC267" s="20"/>
      <c r="DD267" s="20"/>
      <c r="DE267" s="20"/>
      <c r="DF267" s="20"/>
      <c r="DG267" s="20"/>
      <c r="DH267" s="20"/>
      <c r="DI267" s="20"/>
      <c r="DJ267" s="20"/>
      <c r="DK267" s="20"/>
      <c r="DL267" s="20"/>
      <c r="DM267" s="20"/>
      <c r="DN267" s="20"/>
      <c r="DO267" s="20"/>
      <c r="DP267" s="20"/>
      <c r="DQ267" s="20"/>
      <c r="DR267" s="20"/>
      <c r="DS267" s="20"/>
      <c r="DT267" s="20"/>
      <c r="DU267" s="20"/>
      <c r="DV267" s="20"/>
      <c r="DW267" s="20"/>
      <c r="DX267" s="20"/>
      <c r="DY267" s="20"/>
      <c r="DZ267" s="20"/>
      <c r="EA267" s="20"/>
      <c r="EB267" s="20"/>
      <c r="EC267" s="20"/>
      <c r="ED267" s="20"/>
      <c r="EE267" s="20"/>
      <c r="EF267" s="20"/>
      <c r="EG267" s="20"/>
      <c r="EH267" s="20"/>
      <c r="EI267" s="20"/>
      <c r="EJ267" s="20"/>
      <c r="EK267" s="20"/>
      <c r="EL267" s="20"/>
      <c r="EM267" s="20"/>
      <c r="EN267" s="20"/>
      <c r="EO267" s="20"/>
      <c r="EP267" s="20"/>
      <c r="EQ267" s="20"/>
      <c r="ER267" s="20"/>
      <c r="ES267" s="20"/>
      <c r="ET267" s="20"/>
      <c r="EU267" s="20"/>
      <c r="EV267" s="20"/>
      <c r="EW267" s="20"/>
      <c r="EZ267" s="20"/>
      <c r="FA267" s="20"/>
      <c r="FB267" s="20"/>
      <c r="FC267" s="20"/>
      <c r="FD267" s="20"/>
      <c r="FE267" s="20"/>
      <c r="FF267" s="20"/>
      <c r="FG267" s="20"/>
      <c r="FH267" s="20"/>
      <c r="FI267" s="20"/>
      <c r="FJ267" s="20"/>
      <c r="FK267" s="20"/>
      <c r="FL267" s="20"/>
      <c r="FM267" s="20"/>
      <c r="FN267" s="20"/>
      <c r="FO267" s="20"/>
      <c r="FP267" s="20"/>
      <c r="FQ267" s="20"/>
      <c r="FR267" s="20"/>
      <c r="FS267" s="20"/>
      <c r="FT267" s="20"/>
      <c r="FU267" s="20"/>
      <c r="FV267" s="20"/>
      <c r="FW267" s="20"/>
      <c r="FX267" s="20"/>
      <c r="FY267" s="20"/>
      <c r="FZ267" s="20"/>
      <c r="GA267" s="20"/>
      <c r="GB267" s="20"/>
      <c r="GC267" s="20"/>
      <c r="GD267" s="20"/>
      <c r="GE267" s="20"/>
      <c r="GF267" s="20"/>
      <c r="GG267" s="20"/>
      <c r="GH267" s="20"/>
      <c r="GI267" s="20"/>
      <c r="GJ267" s="20"/>
      <c r="GK267" s="20"/>
      <c r="GL267" s="20"/>
      <c r="GM267" s="20"/>
      <c r="GN267" s="20"/>
      <c r="GO267" s="20"/>
      <c r="GP267" s="20"/>
      <c r="GQ267" s="20"/>
      <c r="GR267" s="20"/>
      <c r="GS267" s="20"/>
      <c r="GT267" s="20"/>
      <c r="GU267" s="20"/>
      <c r="GV267" s="20"/>
      <c r="GY267" s="20">
        <v>200</v>
      </c>
      <c r="GZ267" s="20">
        <v>400</v>
      </c>
      <c r="HA267" s="20" t="s">
        <v>390</v>
      </c>
      <c r="HB267" s="20">
        <v>0</v>
      </c>
      <c r="HC267" s="20" t="s">
        <v>373</v>
      </c>
      <c r="HD267" s="20" t="s">
        <v>373</v>
      </c>
      <c r="HE267" s="20" t="b">
        <v>1</v>
      </c>
      <c r="HF267" s="20">
        <v>12000</v>
      </c>
      <c r="HG267" s="20" t="b">
        <v>0</v>
      </c>
      <c r="HH267" s="20">
        <v>0</v>
      </c>
      <c r="HI267" s="20">
        <v>0</v>
      </c>
      <c r="HJ267" s="20">
        <v>0</v>
      </c>
      <c r="HK267" s="20">
        <v>0</v>
      </c>
      <c r="HL267" s="20" t="b">
        <v>0</v>
      </c>
      <c r="HM267" s="20">
        <v>0</v>
      </c>
      <c r="HN267" s="20">
        <v>10001</v>
      </c>
      <c r="HO267" s="20" t="s">
        <v>374</v>
      </c>
      <c r="HP267" s="20" t="s">
        <v>363</v>
      </c>
      <c r="HQ267" s="20">
        <v>0</v>
      </c>
      <c r="HR267" s="20">
        <v>0</v>
      </c>
      <c r="HS267" s="20">
        <v>0</v>
      </c>
      <c r="HT267" s="20">
        <v>0</v>
      </c>
      <c r="HU267" s="20" t="b">
        <v>0</v>
      </c>
      <c r="HZ267"/>
    </row>
    <row r="268" ht="30" customHeight="1" spans="1:234">
      <c r="A268"/>
      <c r="B268" s="34">
        <f>10000000+INDEX(编号表!$B:$B,MATCH(D268,编号表!$A:$A,0))*10000+J268</f>
        <v>10270002</v>
      </c>
      <c r="C268" s="20" t="s">
        <v>459</v>
      </c>
      <c r="D268" s="20" t="s">
        <v>459</v>
      </c>
      <c r="E268" s="20" t="s">
        <v>350</v>
      </c>
      <c r="F268" s="39" t="s">
        <v>462</v>
      </c>
      <c r="G268" s="20" t="s">
        <v>407</v>
      </c>
      <c r="H268" s="20" t="b">
        <v>0</v>
      </c>
      <c r="I268" s="20" t="b">
        <v>0</v>
      </c>
      <c r="J268" s="20">
        <v>2</v>
      </c>
      <c r="K268" s="20" t="str">
        <f t="shared" si="10"/>
        <v>102700</v>
      </c>
      <c r="L268" s="20" t="s">
        <v>353</v>
      </c>
      <c r="M268" s="20">
        <v>10270001</v>
      </c>
      <c r="N268" s="20">
        <v>10270003</v>
      </c>
      <c r="O268" s="20" t="s">
        <v>461</v>
      </c>
      <c r="P268" s="20">
        <v>10202026</v>
      </c>
      <c r="Q268" s="20">
        <v>0</v>
      </c>
      <c r="R268" s="20">
        <v>1</v>
      </c>
      <c r="S268" s="20">
        <v>7</v>
      </c>
      <c r="T268" s="20">
        <v>0</v>
      </c>
      <c r="U268" s="20">
        <v>100</v>
      </c>
      <c r="V268" s="20" t="s">
        <v>370</v>
      </c>
      <c r="W268" s="20">
        <v>0</v>
      </c>
      <c r="X268" s="20">
        <v>0</v>
      </c>
      <c r="Y268" s="20" t="s">
        <v>363</v>
      </c>
      <c r="Z268" s="20" t="s">
        <v>372</v>
      </c>
      <c r="AA268" s="20" t="s">
        <v>442</v>
      </c>
      <c r="AB268" s="20">
        <v>1</v>
      </c>
      <c r="AC268" s="20">
        <v>0</v>
      </c>
      <c r="AD268" s="20" t="b">
        <v>1</v>
      </c>
      <c r="AE268" s="20" t="s">
        <v>358</v>
      </c>
      <c r="AF268" s="20">
        <v>80</v>
      </c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 t="s">
        <v>374</v>
      </c>
      <c r="BA268" s="20">
        <v>10400</v>
      </c>
      <c r="BB268" s="20" t="s">
        <v>434</v>
      </c>
      <c r="BC268" s="20" t="s">
        <v>442</v>
      </c>
      <c r="BD268" s="20">
        <v>10000</v>
      </c>
      <c r="BE268" s="20">
        <v>0</v>
      </c>
      <c r="BF268" s="20" t="s">
        <v>361</v>
      </c>
      <c r="BG268" s="20">
        <v>0</v>
      </c>
      <c r="BH268" s="20"/>
      <c r="BI268" s="20"/>
      <c r="BJ268" s="20"/>
      <c r="BK268" s="20"/>
      <c r="BL268" s="20"/>
      <c r="BM268" s="20"/>
      <c r="BN268" s="20">
        <v>20170002</v>
      </c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  <c r="CE268" s="20"/>
      <c r="CF268" s="20"/>
      <c r="CG268" s="20"/>
      <c r="CH268" s="20"/>
      <c r="CI268" s="20"/>
      <c r="CJ268" s="20"/>
      <c r="CK268" s="20"/>
      <c r="CL268" s="20"/>
      <c r="CM268" s="20"/>
      <c r="CN268" s="20"/>
      <c r="CO268" s="20"/>
      <c r="CP268" s="20"/>
      <c r="CQ268" s="20"/>
      <c r="CR268" s="20"/>
      <c r="CS268" s="20"/>
      <c r="CT268" s="20"/>
      <c r="CU268" s="20"/>
      <c r="CV268" s="20"/>
      <c r="CW268" s="20"/>
      <c r="CX268" s="20"/>
      <c r="DA268" s="20"/>
      <c r="DB268" s="20"/>
      <c r="DC268" s="20"/>
      <c r="DD268" s="20"/>
      <c r="DE268" s="20"/>
      <c r="DF268" s="20"/>
      <c r="DG268" s="20"/>
      <c r="DH268" s="20"/>
      <c r="DI268" s="20"/>
      <c r="DJ268" s="20"/>
      <c r="DK268" s="20"/>
      <c r="DL268" s="20"/>
      <c r="DM268" s="20"/>
      <c r="DN268" s="20"/>
      <c r="DO268" s="20"/>
      <c r="DP268" s="20"/>
      <c r="DQ268" s="20"/>
      <c r="DR268" s="20"/>
      <c r="DS268" s="20"/>
      <c r="DT268" s="20"/>
      <c r="DU268" s="20"/>
      <c r="DV268" s="20"/>
      <c r="DW268" s="20"/>
      <c r="DX268" s="20"/>
      <c r="DY268" s="20"/>
      <c r="DZ268" s="20"/>
      <c r="EA268" s="20"/>
      <c r="EB268" s="20"/>
      <c r="EC268" s="20"/>
      <c r="ED268" s="20"/>
      <c r="EE268" s="20"/>
      <c r="EF268" s="20"/>
      <c r="EG268" s="20"/>
      <c r="EH268" s="20"/>
      <c r="EI268" s="20"/>
      <c r="EJ268" s="20"/>
      <c r="EK268" s="20"/>
      <c r="EL268" s="20"/>
      <c r="EM268" s="20"/>
      <c r="EN268" s="20"/>
      <c r="EO268" s="20"/>
      <c r="EP268" s="20"/>
      <c r="EQ268" s="20"/>
      <c r="ER268" s="20"/>
      <c r="ES268" s="20"/>
      <c r="ET268" s="20"/>
      <c r="EU268" s="20"/>
      <c r="EV268" s="20"/>
      <c r="EW268" s="20"/>
      <c r="EZ268" s="20"/>
      <c r="FA268" s="20"/>
      <c r="FB268" s="20"/>
      <c r="FC268" s="20"/>
      <c r="FD268" s="20"/>
      <c r="FE268" s="20"/>
      <c r="FF268" s="20"/>
      <c r="FG268" s="20"/>
      <c r="FH268" s="20"/>
      <c r="FI268" s="20"/>
      <c r="FJ268" s="20"/>
      <c r="FK268" s="20"/>
      <c r="FL268" s="20"/>
      <c r="FM268" s="20"/>
      <c r="FN268" s="20"/>
      <c r="FO268" s="20"/>
      <c r="FP268" s="20"/>
      <c r="FQ268" s="20"/>
      <c r="FR268" s="20"/>
      <c r="FS268" s="20"/>
      <c r="FT268" s="20"/>
      <c r="FU268" s="20"/>
      <c r="FV268" s="20"/>
      <c r="FW268" s="20"/>
      <c r="FX268" s="20"/>
      <c r="FY268" s="20"/>
      <c r="FZ268" s="20"/>
      <c r="GA268" s="20"/>
      <c r="GB268" s="20"/>
      <c r="GC268" s="20"/>
      <c r="GD268" s="20"/>
      <c r="GE268" s="20"/>
      <c r="GF268" s="20"/>
      <c r="GG268" s="20"/>
      <c r="GH268" s="20"/>
      <c r="GI268" s="20"/>
      <c r="GJ268" s="20"/>
      <c r="GK268" s="20"/>
      <c r="GL268" s="20"/>
      <c r="GM268" s="20"/>
      <c r="GN268" s="20"/>
      <c r="GO268" s="20"/>
      <c r="GP268" s="20"/>
      <c r="GQ268" s="20"/>
      <c r="GR268" s="20"/>
      <c r="GS268" s="20"/>
      <c r="GT268" s="20"/>
      <c r="GU268" s="20"/>
      <c r="GV268" s="20"/>
      <c r="GY268" s="20">
        <v>200</v>
      </c>
      <c r="GZ268" s="20">
        <v>400</v>
      </c>
      <c r="HA268" s="20" t="s">
        <v>390</v>
      </c>
      <c r="HB268" s="20">
        <v>0</v>
      </c>
      <c r="HC268" s="20" t="s">
        <v>373</v>
      </c>
      <c r="HD268" s="20" t="s">
        <v>373</v>
      </c>
      <c r="HE268" s="20" t="b">
        <v>1</v>
      </c>
      <c r="HF268" s="20">
        <v>12000</v>
      </c>
      <c r="HG268" s="20" t="b">
        <v>0</v>
      </c>
      <c r="HH268" s="20">
        <v>0</v>
      </c>
      <c r="HI268" s="20">
        <v>0</v>
      </c>
      <c r="HJ268" s="20">
        <v>0</v>
      </c>
      <c r="HK268" s="20">
        <v>0</v>
      </c>
      <c r="HL268" s="20" t="b">
        <v>0</v>
      </c>
      <c r="HM268" s="20">
        <v>0</v>
      </c>
      <c r="HN268" s="20">
        <v>10001</v>
      </c>
      <c r="HO268" s="20" t="s">
        <v>374</v>
      </c>
      <c r="HP268" s="20" t="s">
        <v>363</v>
      </c>
      <c r="HQ268" s="20">
        <v>0</v>
      </c>
      <c r="HR268" s="20">
        <v>0</v>
      </c>
      <c r="HS268" s="20">
        <v>0</v>
      </c>
      <c r="HT268" s="20">
        <v>0</v>
      </c>
      <c r="HU268" s="20" t="b">
        <v>0</v>
      </c>
      <c r="HZ268"/>
    </row>
    <row r="269" ht="30" customHeight="1" spans="1:234">
      <c r="A269"/>
      <c r="B269" s="34">
        <f>10000000+INDEX(编号表!$B:$B,MATCH(D269,编号表!$A:$A,0))*10000+J269</f>
        <v>10270003</v>
      </c>
      <c r="C269" s="20" t="s">
        <v>459</v>
      </c>
      <c r="D269" s="20" t="s">
        <v>459</v>
      </c>
      <c r="E269" s="20" t="s">
        <v>350</v>
      </c>
      <c r="F269" s="39" t="s">
        <v>460</v>
      </c>
      <c r="G269" s="20" t="s">
        <v>407</v>
      </c>
      <c r="H269" s="20" t="b">
        <v>0</v>
      </c>
      <c r="I269" s="20" t="b">
        <v>0</v>
      </c>
      <c r="J269" s="20">
        <v>3</v>
      </c>
      <c r="K269" s="20" t="str">
        <f t="shared" si="10"/>
        <v>102700</v>
      </c>
      <c r="L269" s="20" t="s">
        <v>353</v>
      </c>
      <c r="M269" s="20">
        <v>10270002</v>
      </c>
      <c r="N269" s="20">
        <v>10270004</v>
      </c>
      <c r="O269" s="20" t="s">
        <v>461</v>
      </c>
      <c r="P269" s="20">
        <v>10202026</v>
      </c>
      <c r="Q269" s="20">
        <v>0</v>
      </c>
      <c r="R269" s="20">
        <v>2</v>
      </c>
      <c r="S269" s="20">
        <v>11</v>
      </c>
      <c r="T269" s="20">
        <v>10203261</v>
      </c>
      <c r="U269" s="20">
        <v>100</v>
      </c>
      <c r="V269" s="20" t="s">
        <v>370</v>
      </c>
      <c r="W269" s="20">
        <v>0</v>
      </c>
      <c r="X269" s="20">
        <v>0</v>
      </c>
      <c r="Y269" s="20" t="s">
        <v>363</v>
      </c>
      <c r="Z269" s="20" t="s">
        <v>372</v>
      </c>
      <c r="AA269" s="20" t="s">
        <v>442</v>
      </c>
      <c r="AB269" s="20">
        <v>1</v>
      </c>
      <c r="AC269" s="20">
        <v>0</v>
      </c>
      <c r="AD269" s="20" t="b">
        <v>1</v>
      </c>
      <c r="AE269" s="20" t="s">
        <v>358</v>
      </c>
      <c r="AF269" s="20">
        <v>80</v>
      </c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 t="s">
        <v>374</v>
      </c>
      <c r="BA269" s="20">
        <v>10800</v>
      </c>
      <c r="BB269" s="20" t="s">
        <v>434</v>
      </c>
      <c r="BC269" s="20" t="s">
        <v>442</v>
      </c>
      <c r="BD269" s="20">
        <v>10000</v>
      </c>
      <c r="BE269" s="20">
        <v>0</v>
      </c>
      <c r="BF269" s="20" t="s">
        <v>361</v>
      </c>
      <c r="BG269" s="20">
        <v>0</v>
      </c>
      <c r="BH269" s="20"/>
      <c r="BI269" s="20"/>
      <c r="BJ269" s="20"/>
      <c r="BK269" s="20"/>
      <c r="BL269" s="20"/>
      <c r="BM269" s="20"/>
      <c r="BN269" s="20">
        <v>20170003</v>
      </c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  <c r="CE269" s="20"/>
      <c r="CF269" s="20"/>
      <c r="CG269" s="20"/>
      <c r="CH269" s="20"/>
      <c r="CI269" s="20"/>
      <c r="CJ269" s="20"/>
      <c r="CK269" s="20"/>
      <c r="CL269" s="20"/>
      <c r="CM269" s="20"/>
      <c r="CN269" s="20"/>
      <c r="CO269" s="20"/>
      <c r="CP269" s="20"/>
      <c r="CQ269" s="20"/>
      <c r="CR269" s="20"/>
      <c r="CS269" s="20"/>
      <c r="CT269" s="20"/>
      <c r="CU269" s="20"/>
      <c r="CV269" s="20"/>
      <c r="CW269" s="20"/>
      <c r="CX269" s="20"/>
      <c r="DA269" s="20"/>
      <c r="DB269" s="20"/>
      <c r="DC269" s="20"/>
      <c r="DD269" s="20"/>
      <c r="DE269" s="20"/>
      <c r="DF269" s="20"/>
      <c r="DG269" s="20"/>
      <c r="DH269" s="20"/>
      <c r="DI269" s="20"/>
      <c r="DJ269" s="20"/>
      <c r="DK269" s="20"/>
      <c r="DL269" s="20"/>
      <c r="DM269" s="20"/>
      <c r="DN269" s="20"/>
      <c r="DO269" s="20"/>
      <c r="DP269" s="20"/>
      <c r="DQ269" s="20"/>
      <c r="DR269" s="20"/>
      <c r="DS269" s="20"/>
      <c r="DT269" s="20"/>
      <c r="DU269" s="20"/>
      <c r="DV269" s="20"/>
      <c r="DW269" s="20"/>
      <c r="DX269" s="20"/>
      <c r="DY269" s="20"/>
      <c r="DZ269" s="20"/>
      <c r="EA269" s="20"/>
      <c r="EB269" s="20"/>
      <c r="EC269" s="20"/>
      <c r="ED269" s="20"/>
      <c r="EE269" s="20"/>
      <c r="EF269" s="20"/>
      <c r="EG269" s="20"/>
      <c r="EH269" s="20"/>
      <c r="EI269" s="20"/>
      <c r="EJ269" s="20"/>
      <c r="EK269" s="20"/>
      <c r="EL269" s="20"/>
      <c r="EM269" s="20"/>
      <c r="EN269" s="20"/>
      <c r="EO269" s="20"/>
      <c r="EP269" s="20"/>
      <c r="EQ269" s="20"/>
      <c r="ER269" s="20"/>
      <c r="ES269" s="20"/>
      <c r="ET269" s="20"/>
      <c r="EU269" s="20"/>
      <c r="EV269" s="20"/>
      <c r="EW269" s="20"/>
      <c r="EZ269" s="20"/>
      <c r="FA269" s="20"/>
      <c r="FB269" s="20"/>
      <c r="FC269" s="20"/>
      <c r="FD269" s="20"/>
      <c r="FE269" s="20"/>
      <c r="FF269" s="20"/>
      <c r="FG269" s="20"/>
      <c r="FH269" s="20"/>
      <c r="FI269" s="20"/>
      <c r="FJ269" s="20"/>
      <c r="FK269" s="20"/>
      <c r="FL269" s="20"/>
      <c r="FM269" s="20"/>
      <c r="FN269" s="20"/>
      <c r="FO269" s="20"/>
      <c r="FP269" s="20"/>
      <c r="FQ269" s="20"/>
      <c r="FR269" s="20"/>
      <c r="FS269" s="20"/>
      <c r="FT269" s="20"/>
      <c r="FU269" s="20"/>
      <c r="FV269" s="20"/>
      <c r="FW269" s="20"/>
      <c r="FX269" s="20"/>
      <c r="FY269" s="20"/>
      <c r="FZ269" s="20"/>
      <c r="GA269" s="20"/>
      <c r="GB269" s="20"/>
      <c r="GC269" s="20"/>
      <c r="GD269" s="20"/>
      <c r="GE269" s="20"/>
      <c r="GF269" s="20"/>
      <c r="GG269" s="20"/>
      <c r="GH269" s="20"/>
      <c r="GI269" s="20"/>
      <c r="GJ269" s="20"/>
      <c r="GK269" s="20"/>
      <c r="GL269" s="20"/>
      <c r="GM269" s="20"/>
      <c r="GN269" s="20"/>
      <c r="GO269" s="20"/>
      <c r="GP269" s="20"/>
      <c r="GQ269" s="20"/>
      <c r="GR269" s="20"/>
      <c r="GS269" s="20"/>
      <c r="GT269" s="20"/>
      <c r="GU269" s="20"/>
      <c r="GV269" s="20"/>
      <c r="GY269" s="20">
        <v>200</v>
      </c>
      <c r="GZ269" s="20">
        <v>400</v>
      </c>
      <c r="HA269" s="20" t="s">
        <v>390</v>
      </c>
      <c r="HB269" s="20">
        <v>0</v>
      </c>
      <c r="HC269" s="20" t="s">
        <v>373</v>
      </c>
      <c r="HD269" s="20" t="s">
        <v>373</v>
      </c>
      <c r="HE269" s="20" t="b">
        <v>1</v>
      </c>
      <c r="HF269" s="20">
        <v>12000</v>
      </c>
      <c r="HG269" s="20" t="b">
        <v>0</v>
      </c>
      <c r="HH269" s="20">
        <v>0</v>
      </c>
      <c r="HI269" s="20">
        <v>0</v>
      </c>
      <c r="HJ269" s="20">
        <v>0</v>
      </c>
      <c r="HK269" s="20">
        <v>0</v>
      </c>
      <c r="HL269" s="20" t="b">
        <v>0</v>
      </c>
      <c r="HM269" s="20">
        <v>0</v>
      </c>
      <c r="HN269" s="20">
        <v>10001</v>
      </c>
      <c r="HO269" s="20" t="s">
        <v>374</v>
      </c>
      <c r="HP269" s="20" t="s">
        <v>363</v>
      </c>
      <c r="HQ269" s="20">
        <v>0</v>
      </c>
      <c r="HR269" s="20">
        <v>0</v>
      </c>
      <c r="HS269" s="20">
        <v>0</v>
      </c>
      <c r="HT269" s="20">
        <v>0</v>
      </c>
      <c r="HU269" s="20" t="b">
        <v>0</v>
      </c>
      <c r="HZ269"/>
    </row>
    <row r="270" ht="30" customHeight="1" spans="1:234">
      <c r="A270"/>
      <c r="B270" s="34">
        <f>10000000+INDEX(编号表!$B:$B,MATCH(D270,编号表!$A:$A,0))*10000+J270</f>
        <v>10270004</v>
      </c>
      <c r="C270" s="20" t="s">
        <v>459</v>
      </c>
      <c r="D270" s="20" t="s">
        <v>459</v>
      </c>
      <c r="E270" s="20" t="s">
        <v>350</v>
      </c>
      <c r="F270" s="39" t="s">
        <v>462</v>
      </c>
      <c r="G270" s="20" t="s">
        <v>407</v>
      </c>
      <c r="H270" s="20" t="b">
        <v>0</v>
      </c>
      <c r="I270" s="20" t="b">
        <v>0</v>
      </c>
      <c r="J270" s="20">
        <v>4</v>
      </c>
      <c r="K270" s="20" t="str">
        <f t="shared" si="10"/>
        <v>102700</v>
      </c>
      <c r="L270" s="20" t="s">
        <v>353</v>
      </c>
      <c r="M270" s="20">
        <v>10270003</v>
      </c>
      <c r="N270" s="20">
        <v>10270005</v>
      </c>
      <c r="O270" s="20" t="s">
        <v>461</v>
      </c>
      <c r="P270" s="20">
        <v>10202026</v>
      </c>
      <c r="Q270" s="20">
        <v>0</v>
      </c>
      <c r="R270" s="20">
        <v>3</v>
      </c>
      <c r="S270" s="20">
        <v>16</v>
      </c>
      <c r="T270" s="20">
        <v>0</v>
      </c>
      <c r="U270" s="20">
        <v>100</v>
      </c>
      <c r="V270" s="20" t="s">
        <v>370</v>
      </c>
      <c r="W270" s="20">
        <v>0</v>
      </c>
      <c r="X270" s="20">
        <v>0</v>
      </c>
      <c r="Y270" s="20" t="s">
        <v>363</v>
      </c>
      <c r="Z270" s="20" t="s">
        <v>372</v>
      </c>
      <c r="AA270" s="20" t="s">
        <v>442</v>
      </c>
      <c r="AB270" s="20">
        <v>1</v>
      </c>
      <c r="AC270" s="20">
        <v>0</v>
      </c>
      <c r="AD270" s="20" t="b">
        <v>1</v>
      </c>
      <c r="AE270" s="20" t="s">
        <v>358</v>
      </c>
      <c r="AF270" s="20">
        <v>80</v>
      </c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 t="s">
        <v>374</v>
      </c>
      <c r="BA270" s="20">
        <v>11200</v>
      </c>
      <c r="BB270" s="20" t="s">
        <v>434</v>
      </c>
      <c r="BC270" s="20" t="s">
        <v>442</v>
      </c>
      <c r="BD270" s="20">
        <v>10000</v>
      </c>
      <c r="BE270" s="20">
        <v>0</v>
      </c>
      <c r="BF270" s="20" t="s">
        <v>361</v>
      </c>
      <c r="BG270" s="20">
        <v>0</v>
      </c>
      <c r="BH270" s="20"/>
      <c r="BI270" s="20"/>
      <c r="BJ270" s="20"/>
      <c r="BK270" s="20"/>
      <c r="BL270" s="20"/>
      <c r="BM270" s="20"/>
      <c r="BN270" s="20">
        <v>20170004</v>
      </c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  <c r="CE270" s="20"/>
      <c r="CF270" s="20"/>
      <c r="CG270" s="20"/>
      <c r="CH270" s="20"/>
      <c r="CI270" s="20"/>
      <c r="CJ270" s="20"/>
      <c r="CK270" s="20"/>
      <c r="CL270" s="20"/>
      <c r="CM270" s="20"/>
      <c r="CN270" s="20"/>
      <c r="CO270" s="20"/>
      <c r="CP270" s="20"/>
      <c r="CQ270" s="20"/>
      <c r="CR270" s="20"/>
      <c r="CS270" s="20"/>
      <c r="CT270" s="20"/>
      <c r="CU270" s="20"/>
      <c r="CV270" s="20"/>
      <c r="CW270" s="20"/>
      <c r="CX270" s="20"/>
      <c r="DA270" s="20"/>
      <c r="DB270" s="20"/>
      <c r="DC270" s="20"/>
      <c r="DD270" s="20"/>
      <c r="DE270" s="20"/>
      <c r="DF270" s="20"/>
      <c r="DG270" s="20"/>
      <c r="DH270" s="20"/>
      <c r="DI270" s="20"/>
      <c r="DJ270" s="20"/>
      <c r="DK270" s="20"/>
      <c r="DL270" s="20"/>
      <c r="DM270" s="20"/>
      <c r="DN270" s="20"/>
      <c r="DO270" s="20"/>
      <c r="DP270" s="20"/>
      <c r="DQ270" s="20"/>
      <c r="DR270" s="20"/>
      <c r="DS270" s="20"/>
      <c r="DT270" s="20"/>
      <c r="DU270" s="20"/>
      <c r="DV270" s="20"/>
      <c r="DW270" s="20"/>
      <c r="DX270" s="20"/>
      <c r="DY270" s="20"/>
      <c r="DZ270" s="20"/>
      <c r="EA270" s="20"/>
      <c r="EB270" s="20"/>
      <c r="EC270" s="20"/>
      <c r="ED270" s="20"/>
      <c r="EE270" s="20"/>
      <c r="EF270" s="20"/>
      <c r="EG270" s="20"/>
      <c r="EH270" s="20"/>
      <c r="EI270" s="20"/>
      <c r="EJ270" s="20"/>
      <c r="EK270" s="20"/>
      <c r="EL270" s="20"/>
      <c r="EM270" s="20"/>
      <c r="EN270" s="20"/>
      <c r="EO270" s="20"/>
      <c r="EP270" s="20"/>
      <c r="EQ270" s="20"/>
      <c r="ER270" s="20"/>
      <c r="ES270" s="20"/>
      <c r="ET270" s="20"/>
      <c r="EU270" s="20"/>
      <c r="EV270" s="20"/>
      <c r="EW270" s="20"/>
      <c r="EZ270" s="20"/>
      <c r="FA270" s="20"/>
      <c r="FB270" s="20"/>
      <c r="FC270" s="20"/>
      <c r="FD270" s="20"/>
      <c r="FE270" s="20"/>
      <c r="FF270" s="20"/>
      <c r="FG270" s="20"/>
      <c r="FH270" s="20"/>
      <c r="FI270" s="20"/>
      <c r="FJ270" s="20"/>
      <c r="FK270" s="20"/>
      <c r="FL270" s="20"/>
      <c r="FM270" s="20"/>
      <c r="FN270" s="20"/>
      <c r="FO270" s="20"/>
      <c r="FP270" s="20"/>
      <c r="FQ270" s="20"/>
      <c r="FR270" s="20"/>
      <c r="FS270" s="20"/>
      <c r="FT270" s="20"/>
      <c r="FU270" s="20"/>
      <c r="FV270" s="20"/>
      <c r="FW270" s="20"/>
      <c r="FX270" s="20"/>
      <c r="FY270" s="20"/>
      <c r="FZ270" s="20"/>
      <c r="GA270" s="20"/>
      <c r="GB270" s="20"/>
      <c r="GC270" s="20"/>
      <c r="GD270" s="20"/>
      <c r="GE270" s="20"/>
      <c r="GF270" s="20"/>
      <c r="GG270" s="20"/>
      <c r="GH270" s="20"/>
      <c r="GI270" s="20"/>
      <c r="GJ270" s="20"/>
      <c r="GK270" s="20"/>
      <c r="GL270" s="20"/>
      <c r="GM270" s="20"/>
      <c r="GN270" s="20"/>
      <c r="GO270" s="20"/>
      <c r="GP270" s="20"/>
      <c r="GQ270" s="20"/>
      <c r="GR270" s="20"/>
      <c r="GS270" s="20"/>
      <c r="GT270" s="20"/>
      <c r="GU270" s="20"/>
      <c r="GV270" s="20"/>
      <c r="GY270" s="20">
        <v>200</v>
      </c>
      <c r="GZ270" s="20">
        <v>400</v>
      </c>
      <c r="HA270" s="20" t="s">
        <v>390</v>
      </c>
      <c r="HB270" s="20">
        <v>0</v>
      </c>
      <c r="HC270" s="20" t="s">
        <v>373</v>
      </c>
      <c r="HD270" s="20" t="s">
        <v>373</v>
      </c>
      <c r="HE270" s="20" t="b">
        <v>1</v>
      </c>
      <c r="HF270" s="20">
        <v>12000</v>
      </c>
      <c r="HG270" s="20" t="b">
        <v>0</v>
      </c>
      <c r="HH270" s="20">
        <v>0</v>
      </c>
      <c r="HI270" s="20">
        <v>0</v>
      </c>
      <c r="HJ270" s="20">
        <v>0</v>
      </c>
      <c r="HK270" s="20">
        <v>0</v>
      </c>
      <c r="HL270" s="20" t="b">
        <v>0</v>
      </c>
      <c r="HM270" s="20">
        <v>0</v>
      </c>
      <c r="HN270" s="20">
        <v>10001</v>
      </c>
      <c r="HO270" s="20" t="s">
        <v>374</v>
      </c>
      <c r="HP270" s="20" t="s">
        <v>363</v>
      </c>
      <c r="HQ270" s="20">
        <v>0</v>
      </c>
      <c r="HR270" s="20">
        <v>0</v>
      </c>
      <c r="HS270" s="20">
        <v>0</v>
      </c>
      <c r="HT270" s="20">
        <v>0</v>
      </c>
      <c r="HU270" s="20" t="b">
        <v>0</v>
      </c>
      <c r="HZ270"/>
    </row>
    <row r="271" ht="30" customHeight="1" spans="1:234">
      <c r="A271"/>
      <c r="B271" s="34">
        <f>10000000+INDEX(编号表!$B:$B,MATCH(D271,编号表!$A:$A,0))*10000+J271</f>
        <v>10270005</v>
      </c>
      <c r="C271" s="20" t="s">
        <v>459</v>
      </c>
      <c r="D271" s="20" t="s">
        <v>459</v>
      </c>
      <c r="E271" s="20" t="s">
        <v>350</v>
      </c>
      <c r="F271" s="39" t="s">
        <v>462</v>
      </c>
      <c r="G271" s="20" t="s">
        <v>407</v>
      </c>
      <c r="H271" s="20" t="b">
        <v>0</v>
      </c>
      <c r="I271" s="20" t="b">
        <v>0</v>
      </c>
      <c r="J271" s="20">
        <v>5</v>
      </c>
      <c r="K271" s="20" t="str">
        <f t="shared" si="10"/>
        <v>102700</v>
      </c>
      <c r="L271" s="20" t="s">
        <v>353</v>
      </c>
      <c r="M271" s="20">
        <v>10270004</v>
      </c>
      <c r="N271" s="20">
        <v>10270006</v>
      </c>
      <c r="O271" s="20" t="s">
        <v>461</v>
      </c>
      <c r="P271" s="20">
        <v>10202026</v>
      </c>
      <c r="Q271" s="20">
        <v>0</v>
      </c>
      <c r="R271" s="20">
        <v>3</v>
      </c>
      <c r="S271" s="20">
        <v>25</v>
      </c>
      <c r="T271" s="20">
        <v>0</v>
      </c>
      <c r="U271" s="20">
        <v>100</v>
      </c>
      <c r="V271" s="20" t="s">
        <v>370</v>
      </c>
      <c r="W271" s="20">
        <v>0</v>
      </c>
      <c r="X271" s="20">
        <v>0</v>
      </c>
      <c r="Y271" s="20" t="s">
        <v>363</v>
      </c>
      <c r="Z271" s="20" t="s">
        <v>372</v>
      </c>
      <c r="AA271" s="20" t="s">
        <v>442</v>
      </c>
      <c r="AB271" s="20">
        <v>1</v>
      </c>
      <c r="AC271" s="20">
        <v>0</v>
      </c>
      <c r="AD271" s="20" t="b">
        <v>1</v>
      </c>
      <c r="AE271" s="20" t="s">
        <v>358</v>
      </c>
      <c r="AF271" s="20">
        <v>80</v>
      </c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 t="s">
        <v>374</v>
      </c>
      <c r="BA271" s="20">
        <v>11300</v>
      </c>
      <c r="BB271" s="20" t="s">
        <v>434</v>
      </c>
      <c r="BC271" s="20" t="s">
        <v>442</v>
      </c>
      <c r="BD271" s="20">
        <v>10000</v>
      </c>
      <c r="BE271" s="20">
        <v>0</v>
      </c>
      <c r="BF271" s="20" t="s">
        <v>361</v>
      </c>
      <c r="BG271" s="20">
        <v>0</v>
      </c>
      <c r="BH271" s="20"/>
      <c r="BI271" s="20"/>
      <c r="BJ271" s="20"/>
      <c r="BK271" s="20"/>
      <c r="BL271" s="20"/>
      <c r="BM271" s="20"/>
      <c r="BN271" s="20">
        <v>20170005</v>
      </c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  <c r="CE271" s="20"/>
      <c r="CF271" s="20"/>
      <c r="CG271" s="20"/>
      <c r="CH271" s="20"/>
      <c r="CI271" s="20"/>
      <c r="CJ271" s="20"/>
      <c r="CK271" s="20"/>
      <c r="CL271" s="20"/>
      <c r="CM271" s="20"/>
      <c r="CN271" s="20"/>
      <c r="CO271" s="20"/>
      <c r="CP271" s="20"/>
      <c r="CQ271" s="20"/>
      <c r="CR271" s="20"/>
      <c r="CS271" s="20"/>
      <c r="CT271" s="20"/>
      <c r="CU271" s="20"/>
      <c r="CV271" s="20"/>
      <c r="CW271" s="20"/>
      <c r="CX271" s="20"/>
      <c r="DA271" s="20"/>
      <c r="DB271" s="20"/>
      <c r="DC271" s="20"/>
      <c r="DD271" s="20"/>
      <c r="DE271" s="20"/>
      <c r="DF271" s="20"/>
      <c r="DG271" s="20"/>
      <c r="DH271" s="20"/>
      <c r="DI271" s="20"/>
      <c r="DJ271" s="20"/>
      <c r="DK271" s="20"/>
      <c r="DL271" s="20"/>
      <c r="DM271" s="20"/>
      <c r="DN271" s="20"/>
      <c r="DO271" s="20"/>
      <c r="DP271" s="20"/>
      <c r="DQ271" s="20"/>
      <c r="DR271" s="20"/>
      <c r="DS271" s="20"/>
      <c r="DT271" s="20"/>
      <c r="DU271" s="20"/>
      <c r="DV271" s="20"/>
      <c r="DW271" s="20"/>
      <c r="DX271" s="20"/>
      <c r="DY271" s="20"/>
      <c r="DZ271" s="20"/>
      <c r="EA271" s="20"/>
      <c r="EB271" s="20"/>
      <c r="EC271" s="20"/>
      <c r="ED271" s="20"/>
      <c r="EE271" s="20"/>
      <c r="EF271" s="20"/>
      <c r="EG271" s="20"/>
      <c r="EH271" s="20"/>
      <c r="EI271" s="20"/>
      <c r="EJ271" s="20"/>
      <c r="EK271" s="20"/>
      <c r="EL271" s="20"/>
      <c r="EM271" s="20"/>
      <c r="EN271" s="20"/>
      <c r="EO271" s="20"/>
      <c r="EP271" s="20"/>
      <c r="EQ271" s="20"/>
      <c r="ER271" s="20"/>
      <c r="ES271" s="20"/>
      <c r="ET271" s="20"/>
      <c r="EU271" s="20"/>
      <c r="EV271" s="20"/>
      <c r="EW271" s="20"/>
      <c r="EZ271" s="20"/>
      <c r="FA271" s="20"/>
      <c r="FB271" s="20"/>
      <c r="FC271" s="20"/>
      <c r="FD271" s="20"/>
      <c r="FE271" s="20"/>
      <c r="FF271" s="20"/>
      <c r="FG271" s="20"/>
      <c r="FH271" s="20"/>
      <c r="FI271" s="20"/>
      <c r="FJ271" s="20"/>
      <c r="FK271" s="20"/>
      <c r="FL271" s="20"/>
      <c r="FM271" s="20"/>
      <c r="FN271" s="20"/>
      <c r="FO271" s="20"/>
      <c r="FP271" s="20"/>
      <c r="FQ271" s="20"/>
      <c r="FR271" s="20"/>
      <c r="FS271" s="20"/>
      <c r="FT271" s="20"/>
      <c r="FU271" s="20"/>
      <c r="FV271" s="20"/>
      <c r="FW271" s="20"/>
      <c r="FX271" s="20"/>
      <c r="FY271" s="20"/>
      <c r="FZ271" s="20"/>
      <c r="GA271" s="20"/>
      <c r="GB271" s="20"/>
      <c r="GC271" s="20"/>
      <c r="GD271" s="20"/>
      <c r="GE271" s="20"/>
      <c r="GF271" s="20"/>
      <c r="GG271" s="20"/>
      <c r="GH271" s="20"/>
      <c r="GI271" s="20"/>
      <c r="GJ271" s="20"/>
      <c r="GK271" s="20"/>
      <c r="GL271" s="20"/>
      <c r="GM271" s="20"/>
      <c r="GN271" s="20"/>
      <c r="GO271" s="20"/>
      <c r="GP271" s="20"/>
      <c r="GQ271" s="20"/>
      <c r="GR271" s="20"/>
      <c r="GS271" s="20"/>
      <c r="GT271" s="20"/>
      <c r="GU271" s="20"/>
      <c r="GV271" s="20"/>
      <c r="GY271" s="20">
        <v>200</v>
      </c>
      <c r="GZ271" s="20">
        <v>400</v>
      </c>
      <c r="HA271" s="20" t="s">
        <v>390</v>
      </c>
      <c r="HB271" s="20">
        <v>0</v>
      </c>
      <c r="HC271" s="20" t="s">
        <v>373</v>
      </c>
      <c r="HD271" s="20" t="s">
        <v>373</v>
      </c>
      <c r="HE271" s="20" t="b">
        <v>1</v>
      </c>
      <c r="HF271" s="20">
        <v>12000</v>
      </c>
      <c r="HG271" s="20" t="b">
        <v>0</v>
      </c>
      <c r="HH271" s="20">
        <v>0</v>
      </c>
      <c r="HI271" s="20">
        <v>0</v>
      </c>
      <c r="HJ271" s="20">
        <v>0</v>
      </c>
      <c r="HK271" s="20">
        <v>0</v>
      </c>
      <c r="HL271" s="20" t="b">
        <v>0</v>
      </c>
      <c r="HM271" s="20">
        <v>0</v>
      </c>
      <c r="HN271" s="20">
        <v>10001</v>
      </c>
      <c r="HO271" s="20" t="s">
        <v>374</v>
      </c>
      <c r="HP271" s="20" t="s">
        <v>363</v>
      </c>
      <c r="HQ271" s="20">
        <v>0</v>
      </c>
      <c r="HR271" s="20">
        <v>0</v>
      </c>
      <c r="HS271" s="20">
        <v>0</v>
      </c>
      <c r="HT271" s="20">
        <v>0</v>
      </c>
      <c r="HU271" s="20" t="b">
        <v>0</v>
      </c>
      <c r="HZ271"/>
    </row>
    <row r="272" ht="30" customHeight="1" spans="1:234">
      <c r="A272"/>
      <c r="B272" s="34">
        <f>10000000+INDEX(编号表!$B:$B,MATCH(D272,编号表!$A:$A,0))*10000+J272</f>
        <v>10270006</v>
      </c>
      <c r="C272" s="20" t="s">
        <v>459</v>
      </c>
      <c r="D272" s="20" t="s">
        <v>459</v>
      </c>
      <c r="E272" s="20" t="s">
        <v>350</v>
      </c>
      <c r="F272" s="39" t="s">
        <v>460</v>
      </c>
      <c r="G272" s="20" t="s">
        <v>407</v>
      </c>
      <c r="H272" s="20" t="b">
        <v>0</v>
      </c>
      <c r="I272" s="20" t="b">
        <v>0</v>
      </c>
      <c r="J272" s="20">
        <v>6</v>
      </c>
      <c r="K272" s="20" t="str">
        <f t="shared" si="10"/>
        <v>102700</v>
      </c>
      <c r="L272" s="20" t="s">
        <v>353</v>
      </c>
      <c r="M272" s="20">
        <v>10270005</v>
      </c>
      <c r="N272" s="20">
        <v>10270007</v>
      </c>
      <c r="O272" s="20" t="s">
        <v>461</v>
      </c>
      <c r="P272" s="20">
        <v>10202026</v>
      </c>
      <c r="Q272" s="20">
        <v>0</v>
      </c>
      <c r="R272" s="20">
        <v>3</v>
      </c>
      <c r="S272" s="20">
        <v>30</v>
      </c>
      <c r="T272" s="20">
        <v>10204262</v>
      </c>
      <c r="U272" s="20">
        <v>100</v>
      </c>
      <c r="V272" s="20" t="s">
        <v>370</v>
      </c>
      <c r="W272" s="20">
        <v>0</v>
      </c>
      <c r="X272" s="20">
        <v>0</v>
      </c>
      <c r="Y272" s="20" t="s">
        <v>363</v>
      </c>
      <c r="Z272" s="20" t="s">
        <v>372</v>
      </c>
      <c r="AA272" s="20" t="s">
        <v>442</v>
      </c>
      <c r="AB272" s="20">
        <v>1</v>
      </c>
      <c r="AC272" s="20">
        <v>0</v>
      </c>
      <c r="AD272" s="20" t="b">
        <v>1</v>
      </c>
      <c r="AE272" s="20" t="s">
        <v>358</v>
      </c>
      <c r="AF272" s="20">
        <v>80</v>
      </c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 t="s">
        <v>374</v>
      </c>
      <c r="BA272" s="20">
        <v>11600</v>
      </c>
      <c r="BB272" s="20" t="s">
        <v>434</v>
      </c>
      <c r="BC272" s="20" t="s">
        <v>442</v>
      </c>
      <c r="BD272" s="20">
        <v>10000</v>
      </c>
      <c r="BE272" s="20">
        <v>0</v>
      </c>
      <c r="BF272" s="20" t="s">
        <v>361</v>
      </c>
      <c r="BG272" s="20">
        <v>0</v>
      </c>
      <c r="BH272" s="20"/>
      <c r="BI272" s="20"/>
      <c r="BJ272" s="20"/>
      <c r="BK272" s="20"/>
      <c r="BL272" s="20"/>
      <c r="BM272" s="20"/>
      <c r="BN272" s="20">
        <v>20170006</v>
      </c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  <c r="CF272" s="20"/>
      <c r="CG272" s="20"/>
      <c r="CH272" s="20"/>
      <c r="CI272" s="20"/>
      <c r="CJ272" s="20"/>
      <c r="CK272" s="20"/>
      <c r="CL272" s="20"/>
      <c r="CM272" s="20"/>
      <c r="CN272" s="20"/>
      <c r="CO272" s="20"/>
      <c r="CP272" s="20"/>
      <c r="CQ272" s="20"/>
      <c r="CR272" s="20"/>
      <c r="CS272" s="20"/>
      <c r="CT272" s="20"/>
      <c r="CU272" s="20"/>
      <c r="CV272" s="20"/>
      <c r="CW272" s="20"/>
      <c r="CX272" s="20"/>
      <c r="DA272" s="20"/>
      <c r="DB272" s="20"/>
      <c r="DC272" s="20"/>
      <c r="DD272" s="20"/>
      <c r="DE272" s="20"/>
      <c r="DF272" s="20"/>
      <c r="DG272" s="20"/>
      <c r="DH272" s="20"/>
      <c r="DI272" s="20"/>
      <c r="DJ272" s="20"/>
      <c r="DK272" s="20"/>
      <c r="DL272" s="20"/>
      <c r="DM272" s="20"/>
      <c r="DN272" s="20"/>
      <c r="DO272" s="20"/>
      <c r="DP272" s="20"/>
      <c r="DQ272" s="20"/>
      <c r="DR272" s="20"/>
      <c r="DS272" s="20"/>
      <c r="DT272" s="20"/>
      <c r="DU272" s="20"/>
      <c r="DV272" s="20"/>
      <c r="DW272" s="20"/>
      <c r="DX272" s="20"/>
      <c r="DY272" s="20"/>
      <c r="DZ272" s="20"/>
      <c r="EA272" s="20"/>
      <c r="EB272" s="20"/>
      <c r="EC272" s="20"/>
      <c r="ED272" s="20"/>
      <c r="EE272" s="20"/>
      <c r="EF272" s="20"/>
      <c r="EG272" s="20"/>
      <c r="EH272" s="20"/>
      <c r="EI272" s="20"/>
      <c r="EJ272" s="20"/>
      <c r="EK272" s="20"/>
      <c r="EL272" s="20"/>
      <c r="EM272" s="20"/>
      <c r="EN272" s="20"/>
      <c r="EO272" s="20"/>
      <c r="EP272" s="20"/>
      <c r="EQ272" s="20"/>
      <c r="ER272" s="20"/>
      <c r="ES272" s="20"/>
      <c r="ET272" s="20"/>
      <c r="EU272" s="20"/>
      <c r="EV272" s="20"/>
      <c r="EW272" s="20"/>
      <c r="EZ272" s="20"/>
      <c r="FA272" s="20"/>
      <c r="FB272" s="20"/>
      <c r="FC272" s="20"/>
      <c r="FD272" s="20"/>
      <c r="FE272" s="20"/>
      <c r="FF272" s="20"/>
      <c r="FG272" s="20"/>
      <c r="FH272" s="20"/>
      <c r="FI272" s="20"/>
      <c r="FJ272" s="20"/>
      <c r="FK272" s="20"/>
      <c r="FL272" s="20"/>
      <c r="FM272" s="20"/>
      <c r="FN272" s="20"/>
      <c r="FO272" s="20"/>
      <c r="FP272" s="20"/>
      <c r="FQ272" s="20"/>
      <c r="FR272" s="20"/>
      <c r="FS272" s="20"/>
      <c r="FT272" s="20"/>
      <c r="FU272" s="20"/>
      <c r="FV272" s="20"/>
      <c r="FW272" s="20"/>
      <c r="FX272" s="20"/>
      <c r="FY272" s="20"/>
      <c r="FZ272" s="20"/>
      <c r="GA272" s="20"/>
      <c r="GB272" s="20"/>
      <c r="GC272" s="20"/>
      <c r="GD272" s="20"/>
      <c r="GE272" s="20"/>
      <c r="GF272" s="20"/>
      <c r="GG272" s="20"/>
      <c r="GH272" s="20"/>
      <c r="GI272" s="20"/>
      <c r="GJ272" s="20"/>
      <c r="GK272" s="20"/>
      <c r="GL272" s="20"/>
      <c r="GM272" s="20"/>
      <c r="GN272" s="20"/>
      <c r="GO272" s="20"/>
      <c r="GP272" s="20"/>
      <c r="GQ272" s="20"/>
      <c r="GR272" s="20"/>
      <c r="GS272" s="20"/>
      <c r="GT272" s="20"/>
      <c r="GU272" s="20"/>
      <c r="GV272" s="20"/>
      <c r="GY272" s="20">
        <v>200</v>
      </c>
      <c r="GZ272" s="20">
        <v>400</v>
      </c>
      <c r="HA272" s="20" t="s">
        <v>390</v>
      </c>
      <c r="HB272" s="20">
        <v>0</v>
      </c>
      <c r="HC272" s="20" t="s">
        <v>373</v>
      </c>
      <c r="HD272" s="20" t="s">
        <v>373</v>
      </c>
      <c r="HE272" s="20" t="b">
        <v>1</v>
      </c>
      <c r="HF272" s="20">
        <v>12000</v>
      </c>
      <c r="HG272" s="20" t="b">
        <v>0</v>
      </c>
      <c r="HH272" s="20">
        <v>0</v>
      </c>
      <c r="HI272" s="20">
        <v>0</v>
      </c>
      <c r="HJ272" s="20">
        <v>0</v>
      </c>
      <c r="HK272" s="20">
        <v>0</v>
      </c>
      <c r="HL272" s="20" t="b">
        <v>0</v>
      </c>
      <c r="HM272" s="20">
        <v>0</v>
      </c>
      <c r="HN272" s="20">
        <v>10001</v>
      </c>
      <c r="HO272" s="20" t="s">
        <v>374</v>
      </c>
      <c r="HP272" s="20" t="s">
        <v>363</v>
      </c>
      <c r="HQ272" s="20">
        <v>0</v>
      </c>
      <c r="HR272" s="20">
        <v>0</v>
      </c>
      <c r="HS272" s="20">
        <v>0</v>
      </c>
      <c r="HT272" s="20">
        <v>0</v>
      </c>
      <c r="HU272" s="20" t="b">
        <v>0</v>
      </c>
      <c r="HZ272"/>
    </row>
    <row r="273" ht="30" customHeight="1" spans="1:234">
      <c r="A273"/>
      <c r="B273" s="34">
        <f>10000000+INDEX(编号表!$B:$B,MATCH(D273,编号表!$A:$A,0))*10000+J273</f>
        <v>10270007</v>
      </c>
      <c r="C273" s="20" t="s">
        <v>459</v>
      </c>
      <c r="D273" s="20" t="s">
        <v>459</v>
      </c>
      <c r="E273" s="20" t="s">
        <v>350</v>
      </c>
      <c r="F273" s="39" t="s">
        <v>462</v>
      </c>
      <c r="G273" s="20" t="s">
        <v>407</v>
      </c>
      <c r="H273" s="20" t="b">
        <v>0</v>
      </c>
      <c r="I273" s="20" t="b">
        <v>0</v>
      </c>
      <c r="J273" s="20">
        <v>7</v>
      </c>
      <c r="K273" s="20" t="str">
        <f t="shared" si="10"/>
        <v>102700</v>
      </c>
      <c r="L273" s="20" t="s">
        <v>353</v>
      </c>
      <c r="M273" s="20">
        <v>10270006</v>
      </c>
      <c r="N273" s="20">
        <v>10270008</v>
      </c>
      <c r="O273" s="20" t="s">
        <v>461</v>
      </c>
      <c r="P273" s="20">
        <v>10202026</v>
      </c>
      <c r="Q273" s="20">
        <v>0</v>
      </c>
      <c r="R273" s="20">
        <v>3</v>
      </c>
      <c r="S273" s="20">
        <v>35</v>
      </c>
      <c r="T273" s="20">
        <v>0</v>
      </c>
      <c r="U273" s="20">
        <v>100</v>
      </c>
      <c r="V273" s="20" t="s">
        <v>370</v>
      </c>
      <c r="W273" s="20">
        <v>0</v>
      </c>
      <c r="X273" s="20">
        <v>0</v>
      </c>
      <c r="Y273" s="20" t="s">
        <v>363</v>
      </c>
      <c r="Z273" s="20" t="s">
        <v>372</v>
      </c>
      <c r="AA273" s="20" t="s">
        <v>442</v>
      </c>
      <c r="AB273" s="20">
        <v>1</v>
      </c>
      <c r="AC273" s="20">
        <v>0</v>
      </c>
      <c r="AD273" s="20" t="b">
        <v>1</v>
      </c>
      <c r="AE273" s="20" t="s">
        <v>358</v>
      </c>
      <c r="AF273" s="20">
        <v>80</v>
      </c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 t="s">
        <v>374</v>
      </c>
      <c r="BA273" s="20">
        <v>11700</v>
      </c>
      <c r="BB273" s="20" t="s">
        <v>434</v>
      </c>
      <c r="BC273" s="20" t="s">
        <v>442</v>
      </c>
      <c r="BD273" s="20">
        <v>10000</v>
      </c>
      <c r="BE273" s="20">
        <v>0</v>
      </c>
      <c r="BF273" s="20" t="s">
        <v>361</v>
      </c>
      <c r="BG273" s="20">
        <v>0</v>
      </c>
      <c r="BH273" s="20"/>
      <c r="BI273" s="20"/>
      <c r="BJ273" s="20"/>
      <c r="BK273" s="20"/>
      <c r="BL273" s="20"/>
      <c r="BM273" s="20"/>
      <c r="BN273" s="20">
        <v>20170007</v>
      </c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  <c r="CE273" s="20"/>
      <c r="CF273" s="20"/>
      <c r="CG273" s="20"/>
      <c r="CH273" s="20"/>
      <c r="CI273" s="20"/>
      <c r="CJ273" s="20"/>
      <c r="CK273" s="20"/>
      <c r="CL273" s="20"/>
      <c r="CM273" s="20"/>
      <c r="CN273" s="20"/>
      <c r="CO273" s="20"/>
      <c r="CP273" s="20"/>
      <c r="CQ273" s="20"/>
      <c r="CR273" s="20"/>
      <c r="CS273" s="20"/>
      <c r="CT273" s="20"/>
      <c r="CU273" s="20"/>
      <c r="CV273" s="20"/>
      <c r="CW273" s="20"/>
      <c r="CX273" s="20"/>
      <c r="DA273" s="20"/>
      <c r="DB273" s="20"/>
      <c r="DC273" s="20"/>
      <c r="DD273" s="20"/>
      <c r="DE273" s="20"/>
      <c r="DF273" s="20"/>
      <c r="DG273" s="20"/>
      <c r="DH273" s="20"/>
      <c r="DI273" s="20"/>
      <c r="DJ273" s="20"/>
      <c r="DK273" s="20"/>
      <c r="DL273" s="20"/>
      <c r="DM273" s="20"/>
      <c r="DN273" s="20"/>
      <c r="DO273" s="20"/>
      <c r="DP273" s="20"/>
      <c r="DQ273" s="20"/>
      <c r="DR273" s="20"/>
      <c r="DS273" s="20"/>
      <c r="DT273" s="20"/>
      <c r="DU273" s="20"/>
      <c r="DV273" s="20"/>
      <c r="DW273" s="20"/>
      <c r="DX273" s="20"/>
      <c r="DY273" s="20"/>
      <c r="DZ273" s="20"/>
      <c r="EA273" s="20"/>
      <c r="EB273" s="20"/>
      <c r="EC273" s="20"/>
      <c r="ED273" s="20"/>
      <c r="EE273" s="20"/>
      <c r="EF273" s="20"/>
      <c r="EG273" s="20"/>
      <c r="EH273" s="20"/>
      <c r="EI273" s="20"/>
      <c r="EJ273" s="20"/>
      <c r="EK273" s="20"/>
      <c r="EL273" s="20"/>
      <c r="EM273" s="20"/>
      <c r="EN273" s="20"/>
      <c r="EO273" s="20"/>
      <c r="EP273" s="20"/>
      <c r="EQ273" s="20"/>
      <c r="ER273" s="20"/>
      <c r="ES273" s="20"/>
      <c r="ET273" s="20"/>
      <c r="EU273" s="20"/>
      <c r="EV273" s="20"/>
      <c r="EW273" s="20"/>
      <c r="EZ273" s="20"/>
      <c r="FA273" s="20"/>
      <c r="FB273" s="20"/>
      <c r="FC273" s="20"/>
      <c r="FD273" s="20"/>
      <c r="FE273" s="20"/>
      <c r="FF273" s="20"/>
      <c r="FG273" s="20"/>
      <c r="FH273" s="20"/>
      <c r="FI273" s="20"/>
      <c r="FJ273" s="20"/>
      <c r="FK273" s="20"/>
      <c r="FL273" s="20"/>
      <c r="FM273" s="20"/>
      <c r="FN273" s="20"/>
      <c r="FO273" s="20"/>
      <c r="FP273" s="20"/>
      <c r="FQ273" s="20"/>
      <c r="FR273" s="20"/>
      <c r="FS273" s="20"/>
      <c r="FT273" s="20"/>
      <c r="FU273" s="20"/>
      <c r="FV273" s="20"/>
      <c r="FW273" s="20"/>
      <c r="FX273" s="20"/>
      <c r="FY273" s="20"/>
      <c r="FZ273" s="20"/>
      <c r="GA273" s="20"/>
      <c r="GB273" s="20"/>
      <c r="GC273" s="20"/>
      <c r="GD273" s="20"/>
      <c r="GE273" s="20"/>
      <c r="GF273" s="20"/>
      <c r="GG273" s="20"/>
      <c r="GH273" s="20"/>
      <c r="GI273" s="20"/>
      <c r="GJ273" s="20"/>
      <c r="GK273" s="20"/>
      <c r="GL273" s="20"/>
      <c r="GM273" s="20"/>
      <c r="GN273" s="20"/>
      <c r="GO273" s="20"/>
      <c r="GP273" s="20"/>
      <c r="GQ273" s="20"/>
      <c r="GR273" s="20"/>
      <c r="GS273" s="20"/>
      <c r="GT273" s="20"/>
      <c r="GU273" s="20"/>
      <c r="GV273" s="20"/>
      <c r="GY273" s="20">
        <v>200</v>
      </c>
      <c r="GZ273" s="20">
        <v>400</v>
      </c>
      <c r="HA273" s="20" t="s">
        <v>390</v>
      </c>
      <c r="HB273" s="20">
        <v>0</v>
      </c>
      <c r="HC273" s="20" t="s">
        <v>373</v>
      </c>
      <c r="HD273" s="20" t="s">
        <v>373</v>
      </c>
      <c r="HE273" s="20" t="b">
        <v>1</v>
      </c>
      <c r="HF273" s="20">
        <v>12000</v>
      </c>
      <c r="HG273" s="20" t="b">
        <v>0</v>
      </c>
      <c r="HH273" s="20">
        <v>0</v>
      </c>
      <c r="HI273" s="20">
        <v>0</v>
      </c>
      <c r="HJ273" s="20">
        <v>0</v>
      </c>
      <c r="HK273" s="20">
        <v>0</v>
      </c>
      <c r="HL273" s="20" t="b">
        <v>0</v>
      </c>
      <c r="HM273" s="20">
        <v>0</v>
      </c>
      <c r="HN273" s="20">
        <v>10001</v>
      </c>
      <c r="HO273" s="20" t="s">
        <v>374</v>
      </c>
      <c r="HP273" s="20" t="s">
        <v>363</v>
      </c>
      <c r="HQ273" s="20">
        <v>0</v>
      </c>
      <c r="HR273" s="20">
        <v>0</v>
      </c>
      <c r="HS273" s="20">
        <v>0</v>
      </c>
      <c r="HT273" s="20">
        <v>0</v>
      </c>
      <c r="HU273" s="20" t="b">
        <v>0</v>
      </c>
      <c r="HZ273"/>
    </row>
    <row r="274" ht="30" customHeight="1" spans="1:234">
      <c r="A274"/>
      <c r="B274" s="34">
        <f>10000000+INDEX(编号表!$B:$B,MATCH(D274,编号表!$A:$A,0))*10000+J274</f>
        <v>10270008</v>
      </c>
      <c r="C274" s="20" t="s">
        <v>459</v>
      </c>
      <c r="D274" s="20" t="s">
        <v>459</v>
      </c>
      <c r="E274" s="20" t="s">
        <v>350</v>
      </c>
      <c r="F274" s="39" t="s">
        <v>462</v>
      </c>
      <c r="G274" s="20" t="s">
        <v>407</v>
      </c>
      <c r="H274" s="20" t="b">
        <v>0</v>
      </c>
      <c r="I274" s="20" t="b">
        <v>0</v>
      </c>
      <c r="J274" s="20">
        <v>8</v>
      </c>
      <c r="K274" s="20" t="str">
        <f t="shared" si="10"/>
        <v>102700</v>
      </c>
      <c r="L274" s="20" t="s">
        <v>353</v>
      </c>
      <c r="M274" s="20">
        <v>10270007</v>
      </c>
      <c r="N274" s="20">
        <v>10270009</v>
      </c>
      <c r="O274" s="20" t="s">
        <v>461</v>
      </c>
      <c r="P274" s="20">
        <v>10202026</v>
      </c>
      <c r="Q274" s="20">
        <v>0</v>
      </c>
      <c r="R274" s="20">
        <v>3</v>
      </c>
      <c r="S274" s="20">
        <v>35</v>
      </c>
      <c r="T274" s="20">
        <v>0</v>
      </c>
      <c r="U274" s="20">
        <v>100</v>
      </c>
      <c r="V274" s="20" t="s">
        <v>370</v>
      </c>
      <c r="W274" s="20">
        <v>0</v>
      </c>
      <c r="X274" s="20">
        <v>0</v>
      </c>
      <c r="Y274" s="20" t="s">
        <v>363</v>
      </c>
      <c r="Z274" s="20" t="s">
        <v>372</v>
      </c>
      <c r="AA274" s="20" t="s">
        <v>442</v>
      </c>
      <c r="AB274" s="20">
        <v>1</v>
      </c>
      <c r="AC274" s="20">
        <v>0</v>
      </c>
      <c r="AD274" s="20" t="b">
        <v>1</v>
      </c>
      <c r="AE274" s="20" t="s">
        <v>358</v>
      </c>
      <c r="AF274" s="20">
        <v>80</v>
      </c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 t="s">
        <v>374</v>
      </c>
      <c r="BA274" s="20">
        <v>11800</v>
      </c>
      <c r="BB274" s="20" t="s">
        <v>434</v>
      </c>
      <c r="BC274" s="20" t="s">
        <v>442</v>
      </c>
      <c r="BD274" s="20">
        <v>10000</v>
      </c>
      <c r="BE274" s="20">
        <v>0</v>
      </c>
      <c r="BF274" s="20" t="s">
        <v>361</v>
      </c>
      <c r="BG274" s="20">
        <v>0</v>
      </c>
      <c r="BH274" s="20"/>
      <c r="BI274" s="20"/>
      <c r="BJ274" s="20"/>
      <c r="BK274" s="20"/>
      <c r="BL274" s="20"/>
      <c r="BM274" s="20"/>
      <c r="BN274" s="20">
        <v>20170008</v>
      </c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  <c r="CF274" s="20"/>
      <c r="CG274" s="20"/>
      <c r="CH274" s="20"/>
      <c r="CI274" s="20"/>
      <c r="CJ274" s="20"/>
      <c r="CK274" s="20"/>
      <c r="CL274" s="20"/>
      <c r="CM274" s="20"/>
      <c r="CN274" s="20"/>
      <c r="CO274" s="20"/>
      <c r="CP274" s="20"/>
      <c r="CQ274" s="20"/>
      <c r="CR274" s="20"/>
      <c r="CS274" s="20"/>
      <c r="CT274" s="20"/>
      <c r="CU274" s="20"/>
      <c r="CV274" s="20"/>
      <c r="CW274" s="20"/>
      <c r="CX274" s="20"/>
      <c r="DA274" s="20"/>
      <c r="DB274" s="20"/>
      <c r="DC274" s="20"/>
      <c r="DD274" s="20"/>
      <c r="DE274" s="20"/>
      <c r="DF274" s="20"/>
      <c r="DG274" s="20"/>
      <c r="DH274" s="20"/>
      <c r="DI274" s="20"/>
      <c r="DJ274" s="20"/>
      <c r="DK274" s="20"/>
      <c r="DL274" s="20"/>
      <c r="DM274" s="20"/>
      <c r="DN274" s="20"/>
      <c r="DO274" s="20"/>
      <c r="DP274" s="20"/>
      <c r="DQ274" s="20"/>
      <c r="DR274" s="20"/>
      <c r="DS274" s="20"/>
      <c r="DT274" s="20"/>
      <c r="DU274" s="20"/>
      <c r="DV274" s="20"/>
      <c r="DW274" s="20"/>
      <c r="DX274" s="20"/>
      <c r="DY274" s="20"/>
      <c r="DZ274" s="20"/>
      <c r="EA274" s="20"/>
      <c r="EB274" s="20"/>
      <c r="EC274" s="20"/>
      <c r="ED274" s="20"/>
      <c r="EE274" s="20"/>
      <c r="EF274" s="20"/>
      <c r="EG274" s="20"/>
      <c r="EH274" s="20"/>
      <c r="EI274" s="20"/>
      <c r="EJ274" s="20"/>
      <c r="EK274" s="20"/>
      <c r="EL274" s="20"/>
      <c r="EM274" s="20"/>
      <c r="EN274" s="20"/>
      <c r="EO274" s="20"/>
      <c r="EP274" s="20"/>
      <c r="EQ274" s="20"/>
      <c r="ER274" s="20"/>
      <c r="ES274" s="20"/>
      <c r="ET274" s="20"/>
      <c r="EU274" s="20"/>
      <c r="EV274" s="20"/>
      <c r="EW274" s="20"/>
      <c r="EZ274" s="20"/>
      <c r="FA274" s="20"/>
      <c r="FB274" s="20"/>
      <c r="FC274" s="20"/>
      <c r="FD274" s="20"/>
      <c r="FE274" s="20"/>
      <c r="FF274" s="20"/>
      <c r="FG274" s="20"/>
      <c r="FH274" s="20"/>
      <c r="FI274" s="20"/>
      <c r="FJ274" s="20"/>
      <c r="FK274" s="20"/>
      <c r="FL274" s="20"/>
      <c r="FM274" s="20"/>
      <c r="FN274" s="20"/>
      <c r="FO274" s="20"/>
      <c r="FP274" s="20"/>
      <c r="FQ274" s="20"/>
      <c r="FR274" s="20"/>
      <c r="FS274" s="20"/>
      <c r="FT274" s="20"/>
      <c r="FU274" s="20"/>
      <c r="FV274" s="20"/>
      <c r="FW274" s="20"/>
      <c r="FX274" s="20"/>
      <c r="FY274" s="20"/>
      <c r="FZ274" s="20"/>
      <c r="GA274" s="20"/>
      <c r="GB274" s="20"/>
      <c r="GC274" s="20"/>
      <c r="GD274" s="20"/>
      <c r="GE274" s="20"/>
      <c r="GF274" s="20"/>
      <c r="GG274" s="20"/>
      <c r="GH274" s="20"/>
      <c r="GI274" s="20"/>
      <c r="GJ274" s="20"/>
      <c r="GK274" s="20"/>
      <c r="GL274" s="20"/>
      <c r="GM274" s="20"/>
      <c r="GN274" s="20"/>
      <c r="GO274" s="20"/>
      <c r="GP274" s="20"/>
      <c r="GQ274" s="20"/>
      <c r="GR274" s="20"/>
      <c r="GS274" s="20"/>
      <c r="GT274" s="20"/>
      <c r="GU274" s="20"/>
      <c r="GV274" s="20"/>
      <c r="GY274" s="20">
        <v>200</v>
      </c>
      <c r="GZ274" s="20">
        <v>400</v>
      </c>
      <c r="HA274" s="20" t="s">
        <v>390</v>
      </c>
      <c r="HB274" s="20">
        <v>0</v>
      </c>
      <c r="HC274" s="20" t="s">
        <v>373</v>
      </c>
      <c r="HD274" s="20" t="s">
        <v>373</v>
      </c>
      <c r="HE274" s="20" t="b">
        <v>1</v>
      </c>
      <c r="HF274" s="20">
        <v>12000</v>
      </c>
      <c r="HG274" s="20" t="b">
        <v>0</v>
      </c>
      <c r="HH274" s="20">
        <v>0</v>
      </c>
      <c r="HI274" s="20">
        <v>0</v>
      </c>
      <c r="HJ274" s="20">
        <v>0</v>
      </c>
      <c r="HK274" s="20">
        <v>0</v>
      </c>
      <c r="HL274" s="20" t="b">
        <v>0</v>
      </c>
      <c r="HM274" s="20">
        <v>0</v>
      </c>
      <c r="HN274" s="20">
        <v>10001</v>
      </c>
      <c r="HO274" s="20" t="s">
        <v>374</v>
      </c>
      <c r="HP274" s="20" t="s">
        <v>363</v>
      </c>
      <c r="HQ274" s="20">
        <v>0</v>
      </c>
      <c r="HR274" s="20">
        <v>0</v>
      </c>
      <c r="HS274" s="20">
        <v>0</v>
      </c>
      <c r="HT274" s="20">
        <v>0</v>
      </c>
      <c r="HU274" s="20" t="b">
        <v>0</v>
      </c>
      <c r="HZ274"/>
    </row>
    <row r="275" ht="30" customHeight="1" spans="1:234">
      <c r="A275"/>
      <c r="B275" s="34">
        <f>10000000+INDEX(编号表!$B:$B,MATCH(D275,编号表!$A:$A,0))*10000+J275</f>
        <v>10270009</v>
      </c>
      <c r="C275" s="20" t="s">
        <v>459</v>
      </c>
      <c r="D275" s="20" t="s">
        <v>459</v>
      </c>
      <c r="E275" s="20" t="s">
        <v>350</v>
      </c>
      <c r="F275" s="39" t="s">
        <v>462</v>
      </c>
      <c r="G275" s="20" t="s">
        <v>407</v>
      </c>
      <c r="H275" s="20" t="b">
        <v>0</v>
      </c>
      <c r="I275" s="20" t="b">
        <v>0</v>
      </c>
      <c r="J275" s="20">
        <v>9</v>
      </c>
      <c r="K275" s="20" t="str">
        <f t="shared" si="10"/>
        <v>102700</v>
      </c>
      <c r="L275" s="20" t="s">
        <v>353</v>
      </c>
      <c r="M275" s="20">
        <v>10270008</v>
      </c>
      <c r="N275" s="20">
        <v>10270010</v>
      </c>
      <c r="O275" s="20" t="s">
        <v>461</v>
      </c>
      <c r="P275" s="20">
        <v>10202026</v>
      </c>
      <c r="Q275" s="20">
        <v>0</v>
      </c>
      <c r="R275" s="20">
        <v>3</v>
      </c>
      <c r="S275" s="20">
        <v>40</v>
      </c>
      <c r="T275" s="20">
        <v>0</v>
      </c>
      <c r="U275" s="20">
        <v>100</v>
      </c>
      <c r="V275" s="20" t="s">
        <v>370</v>
      </c>
      <c r="W275" s="20">
        <v>0</v>
      </c>
      <c r="X275" s="20">
        <v>0</v>
      </c>
      <c r="Y275" s="20" t="s">
        <v>363</v>
      </c>
      <c r="Z275" s="20" t="s">
        <v>372</v>
      </c>
      <c r="AA275" s="20" t="s">
        <v>442</v>
      </c>
      <c r="AB275" s="20">
        <v>1</v>
      </c>
      <c r="AC275" s="20">
        <v>0</v>
      </c>
      <c r="AD275" s="20" t="b">
        <v>1</v>
      </c>
      <c r="AE275" s="20" t="s">
        <v>358</v>
      </c>
      <c r="AF275" s="20">
        <v>80</v>
      </c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 t="s">
        <v>374</v>
      </c>
      <c r="BA275" s="20">
        <v>11900</v>
      </c>
      <c r="BB275" s="20" t="s">
        <v>434</v>
      </c>
      <c r="BC275" s="20" t="s">
        <v>442</v>
      </c>
      <c r="BD275" s="20">
        <v>10000</v>
      </c>
      <c r="BE275" s="20">
        <v>0</v>
      </c>
      <c r="BF275" s="20" t="s">
        <v>361</v>
      </c>
      <c r="BG275" s="20">
        <v>0</v>
      </c>
      <c r="BH275" s="20"/>
      <c r="BI275" s="20"/>
      <c r="BJ275" s="20"/>
      <c r="BK275" s="20"/>
      <c r="BL275" s="20"/>
      <c r="BM275" s="20"/>
      <c r="BN275" s="20">
        <v>20170009</v>
      </c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/>
      <c r="CF275" s="20"/>
      <c r="CG275" s="20"/>
      <c r="CH275" s="20"/>
      <c r="CI275" s="20"/>
      <c r="CJ275" s="20"/>
      <c r="CK275" s="20"/>
      <c r="CL275" s="20"/>
      <c r="CM275" s="20"/>
      <c r="CN275" s="20"/>
      <c r="CO275" s="20"/>
      <c r="CP275" s="20"/>
      <c r="CQ275" s="20"/>
      <c r="CR275" s="20"/>
      <c r="CS275" s="20"/>
      <c r="CT275" s="20"/>
      <c r="CU275" s="20"/>
      <c r="CV275" s="20"/>
      <c r="CW275" s="20"/>
      <c r="CX275" s="20"/>
      <c r="DA275" s="20"/>
      <c r="DB275" s="20"/>
      <c r="DC275" s="20"/>
      <c r="DD275" s="20"/>
      <c r="DE275" s="20"/>
      <c r="DF275" s="20"/>
      <c r="DG275" s="20"/>
      <c r="DH275" s="20"/>
      <c r="DI275" s="20"/>
      <c r="DJ275" s="20"/>
      <c r="DK275" s="20"/>
      <c r="DL275" s="20"/>
      <c r="DM275" s="20"/>
      <c r="DN275" s="20"/>
      <c r="DO275" s="20"/>
      <c r="DP275" s="20"/>
      <c r="DQ275" s="20"/>
      <c r="DR275" s="20"/>
      <c r="DS275" s="20"/>
      <c r="DT275" s="20"/>
      <c r="DU275" s="20"/>
      <c r="DV275" s="20"/>
      <c r="DW275" s="20"/>
      <c r="DX275" s="20"/>
      <c r="DY275" s="20"/>
      <c r="DZ275" s="20"/>
      <c r="EA275" s="20"/>
      <c r="EB275" s="20"/>
      <c r="EC275" s="20"/>
      <c r="ED275" s="20"/>
      <c r="EE275" s="20"/>
      <c r="EF275" s="20"/>
      <c r="EG275" s="20"/>
      <c r="EH275" s="20"/>
      <c r="EI275" s="20"/>
      <c r="EJ275" s="20"/>
      <c r="EK275" s="20"/>
      <c r="EL275" s="20"/>
      <c r="EM275" s="20"/>
      <c r="EN275" s="20"/>
      <c r="EO275" s="20"/>
      <c r="EP275" s="20"/>
      <c r="EQ275" s="20"/>
      <c r="ER275" s="20"/>
      <c r="ES275" s="20"/>
      <c r="ET275" s="20"/>
      <c r="EU275" s="20"/>
      <c r="EV275" s="20"/>
      <c r="EW275" s="20"/>
      <c r="EZ275" s="20"/>
      <c r="FA275" s="20"/>
      <c r="FB275" s="20"/>
      <c r="FC275" s="20"/>
      <c r="FD275" s="20"/>
      <c r="FE275" s="20"/>
      <c r="FF275" s="20"/>
      <c r="FG275" s="20"/>
      <c r="FH275" s="20"/>
      <c r="FI275" s="20"/>
      <c r="FJ275" s="20"/>
      <c r="FK275" s="20"/>
      <c r="FL275" s="20"/>
      <c r="FM275" s="20"/>
      <c r="FN275" s="20"/>
      <c r="FO275" s="20"/>
      <c r="FP275" s="20"/>
      <c r="FQ275" s="20"/>
      <c r="FR275" s="20"/>
      <c r="FS275" s="20"/>
      <c r="FT275" s="20"/>
      <c r="FU275" s="20"/>
      <c r="FV275" s="20"/>
      <c r="FW275" s="20"/>
      <c r="FX275" s="20"/>
      <c r="FY275" s="20"/>
      <c r="FZ275" s="20"/>
      <c r="GA275" s="20"/>
      <c r="GB275" s="20"/>
      <c r="GC275" s="20"/>
      <c r="GD275" s="20"/>
      <c r="GE275" s="20"/>
      <c r="GF275" s="20"/>
      <c r="GG275" s="20"/>
      <c r="GH275" s="20"/>
      <c r="GI275" s="20"/>
      <c r="GJ275" s="20"/>
      <c r="GK275" s="20"/>
      <c r="GL275" s="20"/>
      <c r="GM275" s="20"/>
      <c r="GN275" s="20"/>
      <c r="GO275" s="20"/>
      <c r="GP275" s="20"/>
      <c r="GQ275" s="20"/>
      <c r="GR275" s="20"/>
      <c r="GS275" s="20"/>
      <c r="GT275" s="20"/>
      <c r="GU275" s="20"/>
      <c r="GV275" s="20"/>
      <c r="GY275" s="20">
        <v>200</v>
      </c>
      <c r="GZ275" s="20">
        <v>400</v>
      </c>
      <c r="HA275" s="20" t="s">
        <v>390</v>
      </c>
      <c r="HB275" s="20">
        <v>0</v>
      </c>
      <c r="HC275" s="20" t="s">
        <v>373</v>
      </c>
      <c r="HD275" s="20" t="s">
        <v>373</v>
      </c>
      <c r="HE275" s="20" t="b">
        <v>1</v>
      </c>
      <c r="HF275" s="20">
        <v>12000</v>
      </c>
      <c r="HG275" s="20" t="b">
        <v>0</v>
      </c>
      <c r="HH275" s="20">
        <v>0</v>
      </c>
      <c r="HI275" s="20">
        <v>0</v>
      </c>
      <c r="HJ275" s="20">
        <v>0</v>
      </c>
      <c r="HK275" s="20">
        <v>0</v>
      </c>
      <c r="HL275" s="20" t="b">
        <v>0</v>
      </c>
      <c r="HM275" s="20">
        <v>0</v>
      </c>
      <c r="HN275" s="20">
        <v>10001</v>
      </c>
      <c r="HO275" s="20" t="s">
        <v>374</v>
      </c>
      <c r="HP275" s="20" t="s">
        <v>363</v>
      </c>
      <c r="HQ275" s="20">
        <v>0</v>
      </c>
      <c r="HR275" s="20">
        <v>0</v>
      </c>
      <c r="HS275" s="20">
        <v>0</v>
      </c>
      <c r="HT275" s="20">
        <v>0</v>
      </c>
      <c r="HU275" s="20" t="b">
        <v>0</v>
      </c>
      <c r="HZ275"/>
    </row>
    <row r="276" ht="30" customHeight="1" spans="1:234">
      <c r="A276"/>
      <c r="B276" s="34">
        <f>10000000+INDEX(编号表!$B:$B,MATCH(D276,编号表!$A:$A,0))*10000+J276</f>
        <v>10270010</v>
      </c>
      <c r="C276" s="20" t="s">
        <v>459</v>
      </c>
      <c r="D276" s="20" t="s">
        <v>459</v>
      </c>
      <c r="E276" s="20" t="s">
        <v>350</v>
      </c>
      <c r="F276" s="39" t="s">
        <v>462</v>
      </c>
      <c r="G276" s="20" t="s">
        <v>407</v>
      </c>
      <c r="H276" s="20" t="b">
        <v>0</v>
      </c>
      <c r="I276" s="20" t="b">
        <v>0</v>
      </c>
      <c r="J276" s="20">
        <v>10</v>
      </c>
      <c r="K276" s="20" t="str">
        <f t="shared" si="10"/>
        <v>102700</v>
      </c>
      <c r="L276" s="20" t="s">
        <v>353</v>
      </c>
      <c r="M276" s="20">
        <v>10270009</v>
      </c>
      <c r="N276" s="20">
        <v>0</v>
      </c>
      <c r="O276" s="20" t="s">
        <v>461</v>
      </c>
      <c r="P276" s="20">
        <v>10202026</v>
      </c>
      <c r="Q276" s="20">
        <v>0</v>
      </c>
      <c r="R276" s="20">
        <v>3</v>
      </c>
      <c r="S276" s="20">
        <v>40</v>
      </c>
      <c r="T276" s="20">
        <v>0</v>
      </c>
      <c r="U276" s="20">
        <v>0</v>
      </c>
      <c r="V276" s="20" t="s">
        <v>370</v>
      </c>
      <c r="W276" s="20">
        <v>0</v>
      </c>
      <c r="X276" s="20">
        <v>0</v>
      </c>
      <c r="Y276" s="20" t="s">
        <v>363</v>
      </c>
      <c r="Z276" s="20" t="s">
        <v>372</v>
      </c>
      <c r="AA276" s="20" t="s">
        <v>442</v>
      </c>
      <c r="AB276" s="20">
        <v>1</v>
      </c>
      <c r="AC276" s="20">
        <v>0</v>
      </c>
      <c r="AD276" s="20" t="b">
        <v>1</v>
      </c>
      <c r="AE276" s="20" t="s">
        <v>358</v>
      </c>
      <c r="AF276" s="20">
        <v>80</v>
      </c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 t="s">
        <v>374</v>
      </c>
      <c r="BA276" s="20">
        <v>12000</v>
      </c>
      <c r="BB276" s="20" t="s">
        <v>434</v>
      </c>
      <c r="BC276" s="20" t="s">
        <v>442</v>
      </c>
      <c r="BD276" s="20">
        <v>10000</v>
      </c>
      <c r="BE276" s="20">
        <v>0</v>
      </c>
      <c r="BF276" s="20" t="s">
        <v>361</v>
      </c>
      <c r="BG276" s="20">
        <v>0</v>
      </c>
      <c r="BH276" s="20"/>
      <c r="BI276" s="20"/>
      <c r="BJ276" s="20"/>
      <c r="BK276" s="20"/>
      <c r="BL276" s="20"/>
      <c r="BM276" s="20"/>
      <c r="BN276" s="20">
        <v>20170010</v>
      </c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  <c r="CE276" s="20"/>
      <c r="CF276" s="20"/>
      <c r="CG276" s="20"/>
      <c r="CH276" s="20"/>
      <c r="CI276" s="20"/>
      <c r="CJ276" s="20"/>
      <c r="CK276" s="20"/>
      <c r="CL276" s="20"/>
      <c r="CM276" s="20"/>
      <c r="CN276" s="20"/>
      <c r="CO276" s="20"/>
      <c r="CP276" s="20"/>
      <c r="CQ276" s="20"/>
      <c r="CR276" s="20"/>
      <c r="CS276" s="20"/>
      <c r="CT276" s="20"/>
      <c r="CU276" s="20"/>
      <c r="CV276" s="20"/>
      <c r="CW276" s="20"/>
      <c r="CX276" s="20"/>
      <c r="DA276" s="20"/>
      <c r="DB276" s="20"/>
      <c r="DC276" s="20"/>
      <c r="DD276" s="20"/>
      <c r="DE276" s="20"/>
      <c r="DF276" s="20"/>
      <c r="DG276" s="20"/>
      <c r="DH276" s="20"/>
      <c r="DI276" s="20"/>
      <c r="DJ276" s="20"/>
      <c r="DK276" s="20"/>
      <c r="DL276" s="20"/>
      <c r="DM276" s="20"/>
      <c r="DN276" s="20"/>
      <c r="DO276" s="20"/>
      <c r="DP276" s="20"/>
      <c r="DQ276" s="20"/>
      <c r="DR276" s="20"/>
      <c r="DS276" s="20"/>
      <c r="DT276" s="20"/>
      <c r="DU276" s="20"/>
      <c r="DV276" s="20"/>
      <c r="DW276" s="20"/>
      <c r="DX276" s="20"/>
      <c r="DY276" s="20"/>
      <c r="DZ276" s="20"/>
      <c r="EA276" s="20"/>
      <c r="EB276" s="20"/>
      <c r="EC276" s="20"/>
      <c r="ED276" s="20"/>
      <c r="EE276" s="20"/>
      <c r="EF276" s="20"/>
      <c r="EG276" s="20"/>
      <c r="EH276" s="20"/>
      <c r="EI276" s="20"/>
      <c r="EJ276" s="20"/>
      <c r="EK276" s="20"/>
      <c r="EL276" s="20"/>
      <c r="EM276" s="20"/>
      <c r="EN276" s="20"/>
      <c r="EO276" s="20"/>
      <c r="EP276" s="20"/>
      <c r="EQ276" s="20"/>
      <c r="ER276" s="20"/>
      <c r="ES276" s="20"/>
      <c r="ET276" s="20"/>
      <c r="EU276" s="20"/>
      <c r="EV276" s="20"/>
      <c r="EW276" s="20"/>
      <c r="EZ276" s="20"/>
      <c r="FA276" s="20"/>
      <c r="FB276" s="20"/>
      <c r="FC276" s="20"/>
      <c r="FD276" s="20"/>
      <c r="FE276" s="20"/>
      <c r="FF276" s="20"/>
      <c r="FG276" s="20"/>
      <c r="FH276" s="20"/>
      <c r="FI276" s="20"/>
      <c r="FJ276" s="20"/>
      <c r="FK276" s="20"/>
      <c r="FL276" s="20"/>
      <c r="FM276" s="20"/>
      <c r="FN276" s="20"/>
      <c r="FO276" s="20"/>
      <c r="FP276" s="20"/>
      <c r="FQ276" s="20"/>
      <c r="FR276" s="20"/>
      <c r="FS276" s="20"/>
      <c r="FT276" s="20"/>
      <c r="FU276" s="20"/>
      <c r="FV276" s="20"/>
      <c r="FW276" s="20"/>
      <c r="FX276" s="20"/>
      <c r="FY276" s="20"/>
      <c r="FZ276" s="20"/>
      <c r="GA276" s="20"/>
      <c r="GB276" s="20"/>
      <c r="GC276" s="20"/>
      <c r="GD276" s="20"/>
      <c r="GE276" s="20"/>
      <c r="GF276" s="20"/>
      <c r="GG276" s="20"/>
      <c r="GH276" s="20"/>
      <c r="GI276" s="20"/>
      <c r="GJ276" s="20"/>
      <c r="GK276" s="20"/>
      <c r="GL276" s="20"/>
      <c r="GM276" s="20"/>
      <c r="GN276" s="20"/>
      <c r="GO276" s="20"/>
      <c r="GP276" s="20"/>
      <c r="GQ276" s="20"/>
      <c r="GR276" s="20"/>
      <c r="GS276" s="20"/>
      <c r="GT276" s="20"/>
      <c r="GU276" s="20"/>
      <c r="GV276" s="20"/>
      <c r="GY276" s="20">
        <v>200</v>
      </c>
      <c r="GZ276" s="20">
        <v>400</v>
      </c>
      <c r="HA276" s="20" t="s">
        <v>390</v>
      </c>
      <c r="HB276" s="20">
        <v>0</v>
      </c>
      <c r="HC276" s="20" t="s">
        <v>373</v>
      </c>
      <c r="HD276" s="20" t="s">
        <v>373</v>
      </c>
      <c r="HE276" s="20" t="b">
        <v>1</v>
      </c>
      <c r="HF276" s="20">
        <v>12000</v>
      </c>
      <c r="HG276" s="20" t="b">
        <v>0</v>
      </c>
      <c r="HH276" s="20">
        <v>0</v>
      </c>
      <c r="HI276" s="20">
        <v>0</v>
      </c>
      <c r="HJ276" s="20">
        <v>0</v>
      </c>
      <c r="HK276" s="20">
        <v>0</v>
      </c>
      <c r="HL276" s="20" t="b">
        <v>0</v>
      </c>
      <c r="HM276" s="20">
        <v>0</v>
      </c>
      <c r="HN276" s="20">
        <v>10001</v>
      </c>
      <c r="HO276" s="20" t="s">
        <v>374</v>
      </c>
      <c r="HP276" s="20" t="s">
        <v>363</v>
      </c>
      <c r="HQ276" s="20">
        <v>0</v>
      </c>
      <c r="HR276" s="20">
        <v>0</v>
      </c>
      <c r="HS276" s="20">
        <v>0</v>
      </c>
      <c r="HT276" s="20">
        <v>0</v>
      </c>
      <c r="HU276" s="20" t="b">
        <v>0</v>
      </c>
      <c r="HZ276"/>
    </row>
    <row r="277" ht="30" customHeight="1" spans="1:234">
      <c r="A277"/>
      <c r="B277" s="34">
        <f>10000000+INDEX(编号表!$B:$B,MATCH(D277,编号表!$A:$A,0))*10000+J277</f>
        <v>10280001</v>
      </c>
      <c r="C277" s="20" t="s">
        <v>463</v>
      </c>
      <c r="D277" s="20" t="s">
        <v>463</v>
      </c>
      <c r="E277" s="20" t="s">
        <v>350</v>
      </c>
      <c r="F277" s="39" t="s">
        <v>367</v>
      </c>
      <c r="G277" s="20" t="s">
        <v>368</v>
      </c>
      <c r="H277" s="20" t="b">
        <v>0</v>
      </c>
      <c r="I277" s="20" t="b">
        <v>0</v>
      </c>
      <c r="J277" s="20">
        <v>1</v>
      </c>
      <c r="K277" s="20" t="str">
        <f t="shared" si="10"/>
        <v>102800</v>
      </c>
      <c r="L277" s="20" t="s">
        <v>353</v>
      </c>
      <c r="M277" s="20">
        <v>0</v>
      </c>
      <c r="N277" s="20">
        <v>10280002</v>
      </c>
      <c r="O277" s="20" t="s">
        <v>464</v>
      </c>
      <c r="P277" s="20">
        <v>10202027</v>
      </c>
      <c r="Q277" s="20">
        <v>0</v>
      </c>
      <c r="R277" s="20">
        <v>0</v>
      </c>
      <c r="S277" s="20">
        <v>1</v>
      </c>
      <c r="T277" s="20">
        <v>10201264</v>
      </c>
      <c r="U277" s="20">
        <v>100</v>
      </c>
      <c r="V277" s="20" t="s">
        <v>370</v>
      </c>
      <c r="W277" s="20">
        <v>0</v>
      </c>
      <c r="X277" s="20">
        <v>0</v>
      </c>
      <c r="Y277" s="20" t="s">
        <v>355</v>
      </c>
      <c r="Z277" s="20" t="s">
        <v>372</v>
      </c>
      <c r="AA277" s="20" t="s">
        <v>442</v>
      </c>
      <c r="AB277" s="20">
        <v>1</v>
      </c>
      <c r="AC277" s="20">
        <v>0</v>
      </c>
      <c r="AD277" s="20" t="b">
        <v>1</v>
      </c>
      <c r="AE277" s="20" t="s">
        <v>358</v>
      </c>
      <c r="AF277" s="20">
        <v>80</v>
      </c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 t="s">
        <v>374</v>
      </c>
      <c r="BA277" s="20">
        <v>10000</v>
      </c>
      <c r="BB277" s="20" t="s">
        <v>465</v>
      </c>
      <c r="BC277" s="20" t="s">
        <v>442</v>
      </c>
      <c r="BD277" s="20">
        <v>10000</v>
      </c>
      <c r="BE277" s="20">
        <v>0</v>
      </c>
      <c r="BF277" s="20" t="s">
        <v>361</v>
      </c>
      <c r="BG277" s="20">
        <v>0</v>
      </c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 t="s">
        <v>466</v>
      </c>
      <c r="CB277" s="20">
        <v>420</v>
      </c>
      <c r="CC277" s="20" t="s">
        <v>380</v>
      </c>
      <c r="CD277" s="20" t="s">
        <v>467</v>
      </c>
      <c r="CE277" s="20" t="b">
        <v>0</v>
      </c>
      <c r="CF277" s="20">
        <v>1400</v>
      </c>
      <c r="CG277" s="20"/>
      <c r="CH277" s="20"/>
      <c r="CI277" s="20"/>
      <c r="CJ277" s="20"/>
      <c r="CK277" s="20"/>
      <c r="CL277" s="20"/>
      <c r="CM277" s="20"/>
      <c r="CN277" s="20"/>
      <c r="CO277" s="20"/>
      <c r="CP277" s="20"/>
      <c r="CQ277" s="20"/>
      <c r="CR277" s="20"/>
      <c r="CS277" s="20"/>
      <c r="CT277" s="20"/>
      <c r="CU277" s="20"/>
      <c r="CV277" s="20"/>
      <c r="CW277" s="20"/>
      <c r="CX277" s="20"/>
      <c r="DA277" s="20"/>
      <c r="DB277" s="20"/>
      <c r="DC277" s="20"/>
      <c r="DD277" s="20"/>
      <c r="DE277" s="20"/>
      <c r="DF277" s="20"/>
      <c r="DG277" s="20"/>
      <c r="DH277" s="20"/>
      <c r="DI277" s="20"/>
      <c r="DJ277" s="20"/>
      <c r="DK277" s="20"/>
      <c r="DL277" s="20"/>
      <c r="DM277" s="20"/>
      <c r="DN277" s="20"/>
      <c r="DO277" s="20"/>
      <c r="DP277" s="20"/>
      <c r="DQ277" s="20"/>
      <c r="DR277" s="20"/>
      <c r="DS277" s="20"/>
      <c r="DT277" s="20"/>
      <c r="DU277" s="20"/>
      <c r="DV277" s="20"/>
      <c r="DW277" s="20"/>
      <c r="DX277" s="20"/>
      <c r="DY277" s="20"/>
      <c r="DZ277" s="20"/>
      <c r="EA277" s="20"/>
      <c r="EB277" s="20"/>
      <c r="EC277" s="20"/>
      <c r="ED277" s="20"/>
      <c r="EE277" s="20"/>
      <c r="EF277" s="20"/>
      <c r="EG277" s="20"/>
      <c r="EH277" s="20"/>
      <c r="EI277" s="20"/>
      <c r="EJ277" s="20"/>
      <c r="EK277" s="20"/>
      <c r="EL277" s="20"/>
      <c r="EM277" s="20"/>
      <c r="EN277" s="20"/>
      <c r="EO277" s="20"/>
      <c r="EP277" s="20"/>
      <c r="EQ277" s="20"/>
      <c r="ER277" s="20"/>
      <c r="ES277" s="20"/>
      <c r="ET277" s="20"/>
      <c r="EU277" s="20"/>
      <c r="EV277" s="20"/>
      <c r="EW277" s="20"/>
      <c r="EZ277" s="20"/>
      <c r="FA277" s="20"/>
      <c r="FB277" s="20"/>
      <c r="FC277" s="20"/>
      <c r="FD277" s="20"/>
      <c r="FE277" s="20"/>
      <c r="FF277" s="20"/>
      <c r="FG277" s="20"/>
      <c r="FH277" s="20"/>
      <c r="FI277" s="20"/>
      <c r="FJ277" s="20"/>
      <c r="FK277" s="20"/>
      <c r="FL277" s="20"/>
      <c r="FM277" s="20"/>
      <c r="FN277" s="20"/>
      <c r="FO277" s="20"/>
      <c r="FP277" s="20"/>
      <c r="FQ277" s="20"/>
      <c r="FR277" s="20"/>
      <c r="FS277" s="20"/>
      <c r="FT277" s="20"/>
      <c r="FU277" s="20"/>
      <c r="FV277" s="20"/>
      <c r="FW277" s="20"/>
      <c r="FX277" s="20"/>
      <c r="FY277" s="20"/>
      <c r="FZ277" s="20"/>
      <c r="GA277" s="20"/>
      <c r="GB277" s="20"/>
      <c r="GC277" s="20"/>
      <c r="GD277" s="20"/>
      <c r="GE277" s="20"/>
      <c r="GF277" s="20"/>
      <c r="GG277" s="20"/>
      <c r="GH277" s="20"/>
      <c r="GI277" s="20"/>
      <c r="GJ277" s="20"/>
      <c r="GK277" s="20"/>
      <c r="GL277" s="20"/>
      <c r="GM277" s="20"/>
      <c r="GN277" s="20"/>
      <c r="GO277" s="20"/>
      <c r="GP277" s="20"/>
      <c r="GQ277" s="20"/>
      <c r="GR277" s="20"/>
      <c r="GS277" s="20"/>
      <c r="GT277" s="20"/>
      <c r="GU277" s="20"/>
      <c r="GV277" s="20"/>
      <c r="GY277" s="20">
        <v>200</v>
      </c>
      <c r="GZ277" s="20">
        <v>400</v>
      </c>
      <c r="HA277" s="20" t="s">
        <v>468</v>
      </c>
      <c r="HB277" s="20">
        <v>0</v>
      </c>
      <c r="HC277" s="20" t="s">
        <v>373</v>
      </c>
      <c r="HD277" s="20" t="s">
        <v>373</v>
      </c>
      <c r="HE277" s="20" t="b">
        <v>1</v>
      </c>
      <c r="HF277" s="20">
        <v>5000</v>
      </c>
      <c r="HG277" s="20" t="b">
        <v>0</v>
      </c>
      <c r="HH277" s="20">
        <v>0</v>
      </c>
      <c r="HI277" s="20">
        <v>0</v>
      </c>
      <c r="HJ277" s="20">
        <v>0</v>
      </c>
      <c r="HK277" s="20">
        <v>0</v>
      </c>
      <c r="HL277" s="20" t="b">
        <v>0</v>
      </c>
      <c r="HM277" s="20">
        <v>0</v>
      </c>
      <c r="HN277" s="20">
        <v>10001</v>
      </c>
      <c r="HO277" s="20" t="s">
        <v>374</v>
      </c>
      <c r="HP277" s="20" t="s">
        <v>363</v>
      </c>
      <c r="HQ277" s="20">
        <v>0</v>
      </c>
      <c r="HR277" s="20">
        <v>0</v>
      </c>
      <c r="HS277" s="20">
        <v>0</v>
      </c>
      <c r="HT277" s="20">
        <v>0</v>
      </c>
      <c r="HU277" s="20" t="b">
        <v>0</v>
      </c>
      <c r="HV277">
        <v>30061</v>
      </c>
      <c r="HZ277"/>
    </row>
    <row r="278" ht="30" customHeight="1" spans="1:234">
      <c r="A278"/>
      <c r="B278" s="34">
        <f>10000000+INDEX(编号表!$B:$B,MATCH(D278,编号表!$A:$A,0))*10000+J278</f>
        <v>10280002</v>
      </c>
      <c r="C278" s="20" t="s">
        <v>463</v>
      </c>
      <c r="D278" s="20" t="s">
        <v>463</v>
      </c>
      <c r="E278" s="20" t="s">
        <v>350</v>
      </c>
      <c r="F278" s="39" t="s">
        <v>367</v>
      </c>
      <c r="G278" s="20" t="s">
        <v>368</v>
      </c>
      <c r="H278" s="20" t="b">
        <v>0</v>
      </c>
      <c r="I278" s="20" t="b">
        <v>0</v>
      </c>
      <c r="J278" s="20">
        <v>2</v>
      </c>
      <c r="K278" s="20" t="str">
        <f t="shared" si="10"/>
        <v>102800</v>
      </c>
      <c r="L278" s="20" t="s">
        <v>353</v>
      </c>
      <c r="M278" s="20">
        <v>10280001</v>
      </c>
      <c r="N278" s="20">
        <v>10280003</v>
      </c>
      <c r="O278" s="20" t="s">
        <v>464</v>
      </c>
      <c r="P278" s="20">
        <v>10202027</v>
      </c>
      <c r="Q278" s="20">
        <v>0</v>
      </c>
      <c r="R278" s="20">
        <v>1</v>
      </c>
      <c r="S278" s="20">
        <v>7</v>
      </c>
      <c r="T278" s="20">
        <v>10201265</v>
      </c>
      <c r="U278" s="20">
        <v>100</v>
      </c>
      <c r="V278" s="20" t="s">
        <v>370</v>
      </c>
      <c r="W278" s="20">
        <v>0</v>
      </c>
      <c r="X278" s="20">
        <v>0</v>
      </c>
      <c r="Y278" s="20" t="s">
        <v>355</v>
      </c>
      <c r="Z278" s="20" t="s">
        <v>372</v>
      </c>
      <c r="AA278" s="20" t="s">
        <v>442</v>
      </c>
      <c r="AB278" s="20">
        <v>1</v>
      </c>
      <c r="AC278" s="20">
        <v>0</v>
      </c>
      <c r="AD278" s="20" t="b">
        <v>1</v>
      </c>
      <c r="AE278" s="20" t="s">
        <v>358</v>
      </c>
      <c r="AF278" s="20">
        <v>80</v>
      </c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 t="s">
        <v>374</v>
      </c>
      <c r="BA278" s="20">
        <v>10400</v>
      </c>
      <c r="BB278" s="20" t="s">
        <v>465</v>
      </c>
      <c r="BC278" s="20" t="s">
        <v>442</v>
      </c>
      <c r="BD278" s="20">
        <v>10000</v>
      </c>
      <c r="BE278" s="20">
        <v>0</v>
      </c>
      <c r="BF278" s="20" t="s">
        <v>361</v>
      </c>
      <c r="BG278" s="20">
        <v>0</v>
      </c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 t="s">
        <v>466</v>
      </c>
      <c r="CB278" s="20">
        <v>420</v>
      </c>
      <c r="CC278" s="20" t="s">
        <v>380</v>
      </c>
      <c r="CD278" s="20" t="s">
        <v>467</v>
      </c>
      <c r="CE278" s="20" t="b">
        <v>0</v>
      </c>
      <c r="CF278" s="20">
        <v>1400</v>
      </c>
      <c r="CG278" s="20"/>
      <c r="CH278" s="20"/>
      <c r="CI278" s="20"/>
      <c r="CJ278" s="20"/>
      <c r="CK278" s="20"/>
      <c r="CL278" s="20"/>
      <c r="CM278" s="20"/>
      <c r="CN278" s="20"/>
      <c r="CO278" s="20"/>
      <c r="CP278" s="20"/>
      <c r="CQ278" s="20"/>
      <c r="CR278" s="20"/>
      <c r="CS278" s="20"/>
      <c r="CT278" s="20"/>
      <c r="CU278" s="20"/>
      <c r="CV278" s="20"/>
      <c r="CW278" s="20"/>
      <c r="CX278" s="20"/>
      <c r="DA278" s="20"/>
      <c r="DB278" s="20"/>
      <c r="DC278" s="20"/>
      <c r="DD278" s="20"/>
      <c r="DE278" s="20"/>
      <c r="DF278" s="20"/>
      <c r="DG278" s="20"/>
      <c r="DH278" s="20"/>
      <c r="DI278" s="20"/>
      <c r="DJ278" s="20"/>
      <c r="DK278" s="20"/>
      <c r="DL278" s="20"/>
      <c r="DM278" s="20"/>
      <c r="DN278" s="20"/>
      <c r="DO278" s="20"/>
      <c r="DP278" s="20"/>
      <c r="DQ278" s="20"/>
      <c r="DR278" s="20"/>
      <c r="DS278" s="20"/>
      <c r="DT278" s="20"/>
      <c r="DU278" s="20"/>
      <c r="DV278" s="20"/>
      <c r="DW278" s="20"/>
      <c r="DX278" s="20"/>
      <c r="DY278" s="20"/>
      <c r="DZ278" s="20"/>
      <c r="EA278" s="20"/>
      <c r="EB278" s="20"/>
      <c r="EC278" s="20"/>
      <c r="ED278" s="20"/>
      <c r="EE278" s="20"/>
      <c r="EF278" s="20"/>
      <c r="EG278" s="20"/>
      <c r="EH278" s="20"/>
      <c r="EI278" s="20"/>
      <c r="EJ278" s="20"/>
      <c r="EK278" s="20"/>
      <c r="EL278" s="20"/>
      <c r="EM278" s="20"/>
      <c r="EN278" s="20"/>
      <c r="EO278" s="20"/>
      <c r="EP278" s="20"/>
      <c r="EQ278" s="20"/>
      <c r="ER278" s="20"/>
      <c r="ES278" s="20"/>
      <c r="ET278" s="20"/>
      <c r="EU278" s="20"/>
      <c r="EV278" s="20"/>
      <c r="EW278" s="20"/>
      <c r="EZ278" s="20"/>
      <c r="FA278" s="20"/>
      <c r="FB278" s="20"/>
      <c r="FC278" s="20"/>
      <c r="FD278" s="20"/>
      <c r="FE278" s="20"/>
      <c r="FF278" s="20"/>
      <c r="FG278" s="20"/>
      <c r="FH278" s="20"/>
      <c r="FI278" s="20"/>
      <c r="FJ278" s="20"/>
      <c r="FK278" s="20"/>
      <c r="FL278" s="20"/>
      <c r="FM278" s="20"/>
      <c r="FN278" s="20"/>
      <c r="FO278" s="20"/>
      <c r="FP278" s="20"/>
      <c r="FQ278" s="20"/>
      <c r="FR278" s="20"/>
      <c r="FS278" s="20"/>
      <c r="FT278" s="20"/>
      <c r="FU278" s="20"/>
      <c r="FV278" s="20"/>
      <c r="FW278" s="20"/>
      <c r="FX278" s="20"/>
      <c r="FY278" s="20"/>
      <c r="FZ278" s="20"/>
      <c r="GA278" s="20"/>
      <c r="GB278" s="20"/>
      <c r="GC278" s="20"/>
      <c r="GD278" s="20"/>
      <c r="GE278" s="20"/>
      <c r="GF278" s="20"/>
      <c r="GG278" s="20"/>
      <c r="GH278" s="20"/>
      <c r="GI278" s="20"/>
      <c r="GJ278" s="20"/>
      <c r="GK278" s="20"/>
      <c r="GL278" s="20"/>
      <c r="GM278" s="20"/>
      <c r="GN278" s="20"/>
      <c r="GO278" s="20"/>
      <c r="GP278" s="20"/>
      <c r="GQ278" s="20"/>
      <c r="GR278" s="20"/>
      <c r="GS278" s="20"/>
      <c r="GT278" s="20"/>
      <c r="GU278" s="20"/>
      <c r="GV278" s="20"/>
      <c r="GY278" s="20">
        <v>200</v>
      </c>
      <c r="GZ278" s="20">
        <v>400</v>
      </c>
      <c r="HA278" s="20" t="s">
        <v>468</v>
      </c>
      <c r="HB278" s="20">
        <v>0</v>
      </c>
      <c r="HC278" s="20" t="s">
        <v>373</v>
      </c>
      <c r="HD278" s="20" t="s">
        <v>373</v>
      </c>
      <c r="HE278" s="20" t="b">
        <v>1</v>
      </c>
      <c r="HF278" s="20">
        <v>5000</v>
      </c>
      <c r="HG278" s="20" t="b">
        <v>0</v>
      </c>
      <c r="HH278" s="20">
        <v>0</v>
      </c>
      <c r="HI278" s="20">
        <v>0</v>
      </c>
      <c r="HJ278" s="20">
        <v>0</v>
      </c>
      <c r="HK278" s="20">
        <v>0</v>
      </c>
      <c r="HL278" s="20" t="b">
        <v>0</v>
      </c>
      <c r="HM278" s="20">
        <v>0</v>
      </c>
      <c r="HN278" s="20">
        <v>10001</v>
      </c>
      <c r="HO278" s="20" t="s">
        <v>374</v>
      </c>
      <c r="HP278" s="20" t="s">
        <v>363</v>
      </c>
      <c r="HQ278" s="20">
        <v>0</v>
      </c>
      <c r="HR278" s="20">
        <v>0</v>
      </c>
      <c r="HS278" s="20">
        <v>0</v>
      </c>
      <c r="HT278" s="20">
        <v>0</v>
      </c>
      <c r="HU278" s="20" t="b">
        <v>0</v>
      </c>
      <c r="HV278">
        <v>30061</v>
      </c>
      <c r="HZ278"/>
    </row>
    <row r="279" ht="30" customHeight="1" spans="1:234">
      <c r="A279"/>
      <c r="B279" s="34">
        <f>10000000+INDEX(编号表!$B:$B,MATCH(D279,编号表!$A:$A,0))*10000+J279</f>
        <v>10280003</v>
      </c>
      <c r="C279" s="20" t="s">
        <v>463</v>
      </c>
      <c r="D279" s="20" t="s">
        <v>463</v>
      </c>
      <c r="E279" s="20" t="s">
        <v>350</v>
      </c>
      <c r="F279" s="39" t="s">
        <v>367</v>
      </c>
      <c r="G279" s="20" t="s">
        <v>368</v>
      </c>
      <c r="H279" s="20" t="b">
        <v>0</v>
      </c>
      <c r="I279" s="20" t="b">
        <v>0</v>
      </c>
      <c r="J279" s="20">
        <v>3</v>
      </c>
      <c r="K279" s="20" t="str">
        <f t="shared" si="10"/>
        <v>102800</v>
      </c>
      <c r="L279" s="20" t="s">
        <v>353</v>
      </c>
      <c r="M279" s="20">
        <v>10280002</v>
      </c>
      <c r="N279" s="20">
        <v>10280004</v>
      </c>
      <c r="O279" s="20" t="s">
        <v>464</v>
      </c>
      <c r="P279" s="20">
        <v>10202027</v>
      </c>
      <c r="Q279" s="20">
        <v>0</v>
      </c>
      <c r="R279" s="20">
        <v>2</v>
      </c>
      <c r="S279" s="20">
        <v>11</v>
      </c>
      <c r="T279" s="20">
        <v>10202266</v>
      </c>
      <c r="U279" s="20">
        <v>100</v>
      </c>
      <c r="V279" s="20" t="s">
        <v>370</v>
      </c>
      <c r="W279" s="20">
        <v>0</v>
      </c>
      <c r="X279" s="20">
        <v>0</v>
      </c>
      <c r="Y279" s="20" t="s">
        <v>355</v>
      </c>
      <c r="Z279" s="20" t="s">
        <v>372</v>
      </c>
      <c r="AA279" s="20" t="s">
        <v>442</v>
      </c>
      <c r="AB279" s="20">
        <v>1</v>
      </c>
      <c r="AC279" s="20">
        <v>0</v>
      </c>
      <c r="AD279" s="20" t="b">
        <v>1</v>
      </c>
      <c r="AE279" s="20" t="s">
        <v>358</v>
      </c>
      <c r="AF279" s="20">
        <v>80</v>
      </c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 t="s">
        <v>374</v>
      </c>
      <c r="BA279" s="20">
        <v>10800</v>
      </c>
      <c r="BB279" s="20" t="s">
        <v>465</v>
      </c>
      <c r="BC279" s="20" t="s">
        <v>442</v>
      </c>
      <c r="BD279" s="20">
        <v>10000</v>
      </c>
      <c r="BE279" s="20">
        <v>0</v>
      </c>
      <c r="BF279" s="20" t="s">
        <v>361</v>
      </c>
      <c r="BG279" s="20">
        <v>0</v>
      </c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 t="s">
        <v>466</v>
      </c>
      <c r="CB279" s="20">
        <v>420</v>
      </c>
      <c r="CC279" s="20" t="s">
        <v>380</v>
      </c>
      <c r="CD279" s="20" t="s">
        <v>467</v>
      </c>
      <c r="CE279" s="20" t="b">
        <v>0</v>
      </c>
      <c r="CF279" s="20">
        <v>1400</v>
      </c>
      <c r="CG279" s="20"/>
      <c r="CH279" s="20"/>
      <c r="CI279" s="20"/>
      <c r="CJ279" s="20"/>
      <c r="CK279" s="20"/>
      <c r="CL279" s="20"/>
      <c r="CM279" s="20"/>
      <c r="CN279" s="20"/>
      <c r="CO279" s="20"/>
      <c r="CP279" s="20"/>
      <c r="CQ279" s="20"/>
      <c r="CR279" s="20"/>
      <c r="CS279" s="20"/>
      <c r="CT279" s="20"/>
      <c r="CU279" s="20"/>
      <c r="CV279" s="20"/>
      <c r="CW279" s="20"/>
      <c r="CX279" s="20"/>
      <c r="DA279" s="20"/>
      <c r="DB279" s="20"/>
      <c r="DC279" s="20"/>
      <c r="DD279" s="20"/>
      <c r="DE279" s="20"/>
      <c r="DF279" s="20"/>
      <c r="DG279" s="20"/>
      <c r="DH279" s="20"/>
      <c r="DI279" s="20"/>
      <c r="DJ279" s="20"/>
      <c r="DK279" s="20"/>
      <c r="DL279" s="20"/>
      <c r="DM279" s="20"/>
      <c r="DN279" s="20"/>
      <c r="DO279" s="20"/>
      <c r="DP279" s="20"/>
      <c r="DQ279" s="20"/>
      <c r="DR279" s="20"/>
      <c r="DS279" s="20"/>
      <c r="DT279" s="20"/>
      <c r="DU279" s="20"/>
      <c r="DV279" s="20"/>
      <c r="DW279" s="20"/>
      <c r="DX279" s="20"/>
      <c r="DY279" s="20"/>
      <c r="DZ279" s="20"/>
      <c r="EA279" s="20"/>
      <c r="EB279" s="20"/>
      <c r="EC279" s="20"/>
      <c r="ED279" s="20"/>
      <c r="EE279" s="20"/>
      <c r="EF279" s="20"/>
      <c r="EG279" s="20"/>
      <c r="EH279" s="20"/>
      <c r="EI279" s="20"/>
      <c r="EJ279" s="20"/>
      <c r="EK279" s="20"/>
      <c r="EL279" s="20"/>
      <c r="EM279" s="20"/>
      <c r="EN279" s="20"/>
      <c r="EO279" s="20"/>
      <c r="EP279" s="20"/>
      <c r="EQ279" s="20"/>
      <c r="ER279" s="20"/>
      <c r="ES279" s="20"/>
      <c r="ET279" s="20"/>
      <c r="EU279" s="20"/>
      <c r="EV279" s="20"/>
      <c r="EW279" s="20"/>
      <c r="EZ279" s="20"/>
      <c r="FA279" s="20"/>
      <c r="FB279" s="20"/>
      <c r="FC279" s="20"/>
      <c r="FD279" s="20"/>
      <c r="FE279" s="20"/>
      <c r="FF279" s="20"/>
      <c r="FG279" s="20"/>
      <c r="FH279" s="20"/>
      <c r="FI279" s="20"/>
      <c r="FJ279" s="20"/>
      <c r="FK279" s="20"/>
      <c r="FL279" s="20"/>
      <c r="FM279" s="20"/>
      <c r="FN279" s="20"/>
      <c r="FO279" s="20"/>
      <c r="FP279" s="20"/>
      <c r="FQ279" s="20"/>
      <c r="FR279" s="20"/>
      <c r="FS279" s="20"/>
      <c r="FT279" s="20"/>
      <c r="FU279" s="20"/>
      <c r="FV279" s="20"/>
      <c r="FW279" s="20"/>
      <c r="FX279" s="20"/>
      <c r="FY279" s="20"/>
      <c r="FZ279" s="20"/>
      <c r="GA279" s="20"/>
      <c r="GB279" s="20"/>
      <c r="GC279" s="20"/>
      <c r="GD279" s="20"/>
      <c r="GE279" s="20"/>
      <c r="GF279" s="20"/>
      <c r="GG279" s="20"/>
      <c r="GH279" s="20"/>
      <c r="GI279" s="20"/>
      <c r="GJ279" s="20"/>
      <c r="GK279" s="20"/>
      <c r="GL279" s="20"/>
      <c r="GM279" s="20"/>
      <c r="GN279" s="20"/>
      <c r="GO279" s="20"/>
      <c r="GP279" s="20"/>
      <c r="GQ279" s="20"/>
      <c r="GR279" s="20"/>
      <c r="GS279" s="20"/>
      <c r="GT279" s="20"/>
      <c r="GU279" s="20"/>
      <c r="GV279" s="20"/>
      <c r="GY279" s="20">
        <v>200</v>
      </c>
      <c r="GZ279" s="20">
        <v>400</v>
      </c>
      <c r="HA279" s="20" t="s">
        <v>468</v>
      </c>
      <c r="HB279" s="20">
        <v>0</v>
      </c>
      <c r="HC279" s="20" t="s">
        <v>373</v>
      </c>
      <c r="HD279" s="20" t="s">
        <v>373</v>
      </c>
      <c r="HE279" s="20" t="b">
        <v>1</v>
      </c>
      <c r="HF279" s="20">
        <v>5000</v>
      </c>
      <c r="HG279" s="20" t="b">
        <v>0</v>
      </c>
      <c r="HH279" s="20">
        <v>0</v>
      </c>
      <c r="HI279" s="20">
        <v>0</v>
      </c>
      <c r="HJ279" s="20">
        <v>0</v>
      </c>
      <c r="HK279" s="20">
        <v>0</v>
      </c>
      <c r="HL279" s="20" t="b">
        <v>0</v>
      </c>
      <c r="HM279" s="20">
        <v>0</v>
      </c>
      <c r="HN279" s="20">
        <v>10001</v>
      </c>
      <c r="HO279" s="20" t="s">
        <v>374</v>
      </c>
      <c r="HP279" s="20" t="s">
        <v>363</v>
      </c>
      <c r="HQ279" s="20">
        <v>0</v>
      </c>
      <c r="HR279" s="20">
        <v>0</v>
      </c>
      <c r="HS279" s="20">
        <v>0</v>
      </c>
      <c r="HT279" s="20">
        <v>0</v>
      </c>
      <c r="HU279" s="20" t="b">
        <v>0</v>
      </c>
      <c r="HV279">
        <v>30061</v>
      </c>
      <c r="HZ279"/>
    </row>
    <row r="280" ht="30" customHeight="1" spans="1:234">
      <c r="A280"/>
      <c r="B280" s="34">
        <f>10000000+INDEX(编号表!$B:$B,MATCH(D280,编号表!$A:$A,0))*10000+J280</f>
        <v>10280004</v>
      </c>
      <c r="C280" s="20" t="s">
        <v>463</v>
      </c>
      <c r="D280" s="20" t="s">
        <v>463</v>
      </c>
      <c r="E280" s="20" t="s">
        <v>350</v>
      </c>
      <c r="F280" s="39" t="s">
        <v>367</v>
      </c>
      <c r="G280" s="20" t="s">
        <v>368</v>
      </c>
      <c r="H280" s="20" t="b">
        <v>0</v>
      </c>
      <c r="I280" s="20" t="b">
        <v>0</v>
      </c>
      <c r="J280" s="20">
        <v>4</v>
      </c>
      <c r="K280" s="20" t="str">
        <f t="shared" si="10"/>
        <v>102800</v>
      </c>
      <c r="L280" s="20" t="s">
        <v>353</v>
      </c>
      <c r="M280" s="20">
        <v>10280003</v>
      </c>
      <c r="N280" s="20">
        <v>10280005</v>
      </c>
      <c r="O280" s="20" t="s">
        <v>464</v>
      </c>
      <c r="P280" s="20">
        <v>10202027</v>
      </c>
      <c r="Q280" s="20">
        <v>0</v>
      </c>
      <c r="R280" s="20">
        <v>3</v>
      </c>
      <c r="S280" s="20">
        <v>16</v>
      </c>
      <c r="T280" s="20">
        <v>10202267</v>
      </c>
      <c r="U280" s="20">
        <v>100</v>
      </c>
      <c r="V280" s="20" t="s">
        <v>370</v>
      </c>
      <c r="W280" s="20">
        <v>0</v>
      </c>
      <c r="X280" s="20">
        <v>0</v>
      </c>
      <c r="Y280" s="20" t="s">
        <v>355</v>
      </c>
      <c r="Z280" s="20" t="s">
        <v>372</v>
      </c>
      <c r="AA280" s="20" t="s">
        <v>442</v>
      </c>
      <c r="AB280" s="20">
        <v>1</v>
      </c>
      <c r="AC280" s="20">
        <v>0</v>
      </c>
      <c r="AD280" s="20" t="b">
        <v>1</v>
      </c>
      <c r="AE280" s="20" t="s">
        <v>358</v>
      </c>
      <c r="AF280" s="20">
        <v>80</v>
      </c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 t="s">
        <v>374</v>
      </c>
      <c r="BA280" s="20">
        <v>11200</v>
      </c>
      <c r="BB280" s="20" t="s">
        <v>465</v>
      </c>
      <c r="BC280" s="20" t="s">
        <v>442</v>
      </c>
      <c r="BD280" s="20">
        <v>10000</v>
      </c>
      <c r="BE280" s="20">
        <v>0</v>
      </c>
      <c r="BF280" s="20" t="s">
        <v>361</v>
      </c>
      <c r="BG280" s="20">
        <v>0</v>
      </c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 t="s">
        <v>466</v>
      </c>
      <c r="CB280" s="20">
        <v>420</v>
      </c>
      <c r="CC280" s="20" t="s">
        <v>380</v>
      </c>
      <c r="CD280" s="20" t="s">
        <v>467</v>
      </c>
      <c r="CE280" s="20" t="b">
        <v>0</v>
      </c>
      <c r="CF280" s="20">
        <v>1400</v>
      </c>
      <c r="CG280" s="20"/>
      <c r="CH280" s="20"/>
      <c r="CI280" s="20"/>
      <c r="CJ280" s="20"/>
      <c r="CK280" s="20"/>
      <c r="CL280" s="20"/>
      <c r="CM280" s="20"/>
      <c r="CN280" s="20"/>
      <c r="CO280" s="20"/>
      <c r="CP280" s="20"/>
      <c r="CQ280" s="20"/>
      <c r="CR280" s="20"/>
      <c r="CS280" s="20"/>
      <c r="CT280" s="20"/>
      <c r="CU280" s="20"/>
      <c r="CV280" s="20"/>
      <c r="CW280" s="20"/>
      <c r="CX280" s="20"/>
      <c r="DA280" s="20"/>
      <c r="DB280" s="20"/>
      <c r="DC280" s="20"/>
      <c r="DD280" s="20"/>
      <c r="DE280" s="20"/>
      <c r="DF280" s="20"/>
      <c r="DG280" s="20"/>
      <c r="DH280" s="20"/>
      <c r="DI280" s="20"/>
      <c r="DJ280" s="20"/>
      <c r="DK280" s="20"/>
      <c r="DL280" s="20"/>
      <c r="DM280" s="20"/>
      <c r="DN280" s="20"/>
      <c r="DO280" s="20"/>
      <c r="DP280" s="20"/>
      <c r="DQ280" s="20"/>
      <c r="DR280" s="20"/>
      <c r="DS280" s="20"/>
      <c r="DT280" s="20"/>
      <c r="DU280" s="20"/>
      <c r="DV280" s="20"/>
      <c r="DW280" s="20"/>
      <c r="DX280" s="20"/>
      <c r="DY280" s="20"/>
      <c r="DZ280" s="20"/>
      <c r="EA280" s="20"/>
      <c r="EB280" s="20"/>
      <c r="EC280" s="20"/>
      <c r="ED280" s="20"/>
      <c r="EE280" s="20"/>
      <c r="EF280" s="20"/>
      <c r="EG280" s="20"/>
      <c r="EH280" s="20"/>
      <c r="EI280" s="20"/>
      <c r="EJ280" s="20"/>
      <c r="EK280" s="20"/>
      <c r="EL280" s="20"/>
      <c r="EM280" s="20"/>
      <c r="EN280" s="20"/>
      <c r="EO280" s="20"/>
      <c r="EP280" s="20"/>
      <c r="EQ280" s="20"/>
      <c r="ER280" s="20"/>
      <c r="ES280" s="20"/>
      <c r="ET280" s="20"/>
      <c r="EU280" s="20"/>
      <c r="EV280" s="20"/>
      <c r="EW280" s="20"/>
      <c r="EZ280" s="20"/>
      <c r="FA280" s="20"/>
      <c r="FB280" s="20"/>
      <c r="FC280" s="20"/>
      <c r="FD280" s="20"/>
      <c r="FE280" s="20"/>
      <c r="FF280" s="20"/>
      <c r="FG280" s="20"/>
      <c r="FH280" s="20"/>
      <c r="FI280" s="20"/>
      <c r="FJ280" s="20"/>
      <c r="FK280" s="20"/>
      <c r="FL280" s="20"/>
      <c r="FM280" s="20"/>
      <c r="FN280" s="20"/>
      <c r="FO280" s="20"/>
      <c r="FP280" s="20"/>
      <c r="FQ280" s="20"/>
      <c r="FR280" s="20"/>
      <c r="FS280" s="20"/>
      <c r="FT280" s="20"/>
      <c r="FU280" s="20"/>
      <c r="FV280" s="20"/>
      <c r="FW280" s="20"/>
      <c r="FX280" s="20"/>
      <c r="FY280" s="20"/>
      <c r="FZ280" s="20"/>
      <c r="GA280" s="20"/>
      <c r="GB280" s="20"/>
      <c r="GC280" s="20"/>
      <c r="GD280" s="20"/>
      <c r="GE280" s="20"/>
      <c r="GF280" s="20"/>
      <c r="GG280" s="20"/>
      <c r="GH280" s="20"/>
      <c r="GI280" s="20"/>
      <c r="GJ280" s="20"/>
      <c r="GK280" s="20"/>
      <c r="GL280" s="20"/>
      <c r="GM280" s="20"/>
      <c r="GN280" s="20"/>
      <c r="GO280" s="20"/>
      <c r="GP280" s="20"/>
      <c r="GQ280" s="20"/>
      <c r="GR280" s="20"/>
      <c r="GS280" s="20"/>
      <c r="GT280" s="20"/>
      <c r="GU280" s="20"/>
      <c r="GV280" s="20"/>
      <c r="GY280" s="20">
        <v>200</v>
      </c>
      <c r="GZ280" s="20">
        <v>400</v>
      </c>
      <c r="HA280" s="20" t="s">
        <v>468</v>
      </c>
      <c r="HB280" s="20">
        <v>0</v>
      </c>
      <c r="HC280" s="20" t="s">
        <v>373</v>
      </c>
      <c r="HD280" s="20" t="s">
        <v>373</v>
      </c>
      <c r="HE280" s="20" t="b">
        <v>1</v>
      </c>
      <c r="HF280" s="20">
        <v>5000</v>
      </c>
      <c r="HG280" s="20" t="b">
        <v>0</v>
      </c>
      <c r="HH280" s="20">
        <v>0</v>
      </c>
      <c r="HI280" s="20">
        <v>0</v>
      </c>
      <c r="HJ280" s="20">
        <v>0</v>
      </c>
      <c r="HK280" s="20">
        <v>0</v>
      </c>
      <c r="HL280" s="20" t="b">
        <v>0</v>
      </c>
      <c r="HM280" s="20">
        <v>0</v>
      </c>
      <c r="HN280" s="20">
        <v>10001</v>
      </c>
      <c r="HO280" s="20" t="s">
        <v>374</v>
      </c>
      <c r="HP280" s="20" t="s">
        <v>363</v>
      </c>
      <c r="HQ280" s="20">
        <v>0</v>
      </c>
      <c r="HR280" s="20">
        <v>0</v>
      </c>
      <c r="HS280" s="20">
        <v>0</v>
      </c>
      <c r="HT280" s="20">
        <v>0</v>
      </c>
      <c r="HU280" s="20" t="b">
        <v>0</v>
      </c>
      <c r="HV280">
        <v>30061</v>
      </c>
      <c r="HZ280"/>
    </row>
    <row r="281" ht="30" customHeight="1" spans="1:234">
      <c r="A281"/>
      <c r="B281" s="34">
        <f>10000000+INDEX(编号表!$B:$B,MATCH(D281,编号表!$A:$A,0))*10000+J281</f>
        <v>10280005</v>
      </c>
      <c r="C281" s="20" t="s">
        <v>463</v>
      </c>
      <c r="D281" s="20" t="s">
        <v>463</v>
      </c>
      <c r="E281" s="20" t="s">
        <v>350</v>
      </c>
      <c r="F281" s="39" t="s">
        <v>367</v>
      </c>
      <c r="G281" s="20" t="s">
        <v>368</v>
      </c>
      <c r="H281" s="20" t="b">
        <v>0</v>
      </c>
      <c r="I281" s="20" t="b">
        <v>0</v>
      </c>
      <c r="J281" s="20">
        <v>5</v>
      </c>
      <c r="K281" s="20" t="str">
        <f t="shared" si="10"/>
        <v>102800</v>
      </c>
      <c r="L281" s="20" t="s">
        <v>353</v>
      </c>
      <c r="M281" s="20">
        <v>10280004</v>
      </c>
      <c r="N281" s="20">
        <v>10280006</v>
      </c>
      <c r="O281" s="20" t="s">
        <v>464</v>
      </c>
      <c r="P281" s="20">
        <v>10202027</v>
      </c>
      <c r="Q281" s="20">
        <v>0</v>
      </c>
      <c r="R281" s="20">
        <v>3</v>
      </c>
      <c r="S281" s="20">
        <v>25</v>
      </c>
      <c r="T281" s="20">
        <v>10202268</v>
      </c>
      <c r="U281" s="20">
        <v>100</v>
      </c>
      <c r="V281" s="20" t="s">
        <v>370</v>
      </c>
      <c r="W281" s="20">
        <v>0</v>
      </c>
      <c r="X281" s="20">
        <v>0</v>
      </c>
      <c r="Y281" s="20" t="s">
        <v>355</v>
      </c>
      <c r="Z281" s="20" t="s">
        <v>372</v>
      </c>
      <c r="AA281" s="20" t="s">
        <v>442</v>
      </c>
      <c r="AB281" s="20">
        <v>1</v>
      </c>
      <c r="AC281" s="20">
        <v>0</v>
      </c>
      <c r="AD281" s="20" t="b">
        <v>1</v>
      </c>
      <c r="AE281" s="20" t="s">
        <v>358</v>
      </c>
      <c r="AF281" s="20">
        <v>80</v>
      </c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 t="s">
        <v>374</v>
      </c>
      <c r="BA281" s="20">
        <v>11300</v>
      </c>
      <c r="BB281" s="20" t="s">
        <v>465</v>
      </c>
      <c r="BC281" s="20" t="s">
        <v>442</v>
      </c>
      <c r="BD281" s="20">
        <v>10000</v>
      </c>
      <c r="BE281" s="20">
        <v>0</v>
      </c>
      <c r="BF281" s="20" t="s">
        <v>361</v>
      </c>
      <c r="BG281" s="20">
        <v>0</v>
      </c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 t="s">
        <v>466</v>
      </c>
      <c r="CB281" s="20">
        <v>420</v>
      </c>
      <c r="CC281" s="20" t="s">
        <v>380</v>
      </c>
      <c r="CD281" s="20" t="s">
        <v>467</v>
      </c>
      <c r="CE281" s="20" t="b">
        <v>0</v>
      </c>
      <c r="CF281" s="20">
        <v>1400</v>
      </c>
      <c r="CG281" s="20"/>
      <c r="CH281" s="20"/>
      <c r="CI281" s="20"/>
      <c r="CJ281" s="20"/>
      <c r="CK281" s="20"/>
      <c r="CL281" s="20"/>
      <c r="CM281" s="20"/>
      <c r="CN281" s="20"/>
      <c r="CO281" s="20"/>
      <c r="CP281" s="20"/>
      <c r="CQ281" s="20"/>
      <c r="CR281" s="20"/>
      <c r="CS281" s="20"/>
      <c r="CT281" s="20"/>
      <c r="CU281" s="20"/>
      <c r="CV281" s="20"/>
      <c r="CW281" s="20"/>
      <c r="CX281" s="20"/>
      <c r="DA281" s="20"/>
      <c r="DB281" s="20"/>
      <c r="DC281" s="20"/>
      <c r="DD281" s="20"/>
      <c r="DE281" s="20"/>
      <c r="DF281" s="20"/>
      <c r="DG281" s="20"/>
      <c r="DH281" s="20"/>
      <c r="DI281" s="20"/>
      <c r="DJ281" s="20"/>
      <c r="DK281" s="20"/>
      <c r="DL281" s="20"/>
      <c r="DM281" s="20"/>
      <c r="DN281" s="20"/>
      <c r="DO281" s="20"/>
      <c r="DP281" s="20"/>
      <c r="DQ281" s="20"/>
      <c r="DR281" s="20"/>
      <c r="DS281" s="20"/>
      <c r="DT281" s="20"/>
      <c r="DU281" s="20"/>
      <c r="DV281" s="20"/>
      <c r="DW281" s="20"/>
      <c r="DX281" s="20"/>
      <c r="DY281" s="20"/>
      <c r="DZ281" s="20"/>
      <c r="EA281" s="20"/>
      <c r="EB281" s="20"/>
      <c r="EC281" s="20"/>
      <c r="ED281" s="20"/>
      <c r="EE281" s="20"/>
      <c r="EF281" s="20"/>
      <c r="EG281" s="20"/>
      <c r="EH281" s="20"/>
      <c r="EI281" s="20"/>
      <c r="EJ281" s="20"/>
      <c r="EK281" s="20"/>
      <c r="EL281" s="20"/>
      <c r="EM281" s="20"/>
      <c r="EN281" s="20"/>
      <c r="EO281" s="20"/>
      <c r="EP281" s="20"/>
      <c r="EQ281" s="20"/>
      <c r="ER281" s="20"/>
      <c r="ES281" s="20"/>
      <c r="ET281" s="20"/>
      <c r="EU281" s="20"/>
      <c r="EV281" s="20"/>
      <c r="EW281" s="20"/>
      <c r="EZ281" s="20"/>
      <c r="FA281" s="20"/>
      <c r="FB281" s="20"/>
      <c r="FC281" s="20"/>
      <c r="FD281" s="20"/>
      <c r="FE281" s="20"/>
      <c r="FF281" s="20"/>
      <c r="FG281" s="20"/>
      <c r="FH281" s="20"/>
      <c r="FI281" s="20"/>
      <c r="FJ281" s="20"/>
      <c r="FK281" s="20"/>
      <c r="FL281" s="20"/>
      <c r="FM281" s="20"/>
      <c r="FN281" s="20"/>
      <c r="FO281" s="20"/>
      <c r="FP281" s="20"/>
      <c r="FQ281" s="20"/>
      <c r="FR281" s="20"/>
      <c r="FS281" s="20"/>
      <c r="FT281" s="20"/>
      <c r="FU281" s="20"/>
      <c r="FV281" s="20"/>
      <c r="FW281" s="20"/>
      <c r="FX281" s="20"/>
      <c r="FY281" s="20"/>
      <c r="FZ281" s="20"/>
      <c r="GA281" s="20"/>
      <c r="GB281" s="20"/>
      <c r="GC281" s="20"/>
      <c r="GD281" s="20"/>
      <c r="GE281" s="20"/>
      <c r="GF281" s="20"/>
      <c r="GG281" s="20"/>
      <c r="GH281" s="20"/>
      <c r="GI281" s="20"/>
      <c r="GJ281" s="20"/>
      <c r="GK281" s="20"/>
      <c r="GL281" s="20"/>
      <c r="GM281" s="20"/>
      <c r="GN281" s="20"/>
      <c r="GO281" s="20"/>
      <c r="GP281" s="20"/>
      <c r="GQ281" s="20"/>
      <c r="GR281" s="20"/>
      <c r="GS281" s="20"/>
      <c r="GT281" s="20"/>
      <c r="GU281" s="20"/>
      <c r="GV281" s="20"/>
      <c r="GY281" s="20">
        <v>200</v>
      </c>
      <c r="GZ281" s="20">
        <v>400</v>
      </c>
      <c r="HA281" s="20" t="s">
        <v>468</v>
      </c>
      <c r="HB281" s="20">
        <v>0</v>
      </c>
      <c r="HC281" s="20" t="s">
        <v>373</v>
      </c>
      <c r="HD281" s="20" t="s">
        <v>373</v>
      </c>
      <c r="HE281" s="20" t="b">
        <v>1</v>
      </c>
      <c r="HF281" s="20">
        <v>5000</v>
      </c>
      <c r="HG281" s="20" t="b">
        <v>0</v>
      </c>
      <c r="HH281" s="20">
        <v>0</v>
      </c>
      <c r="HI281" s="20">
        <v>0</v>
      </c>
      <c r="HJ281" s="20">
        <v>0</v>
      </c>
      <c r="HK281" s="20">
        <v>0</v>
      </c>
      <c r="HL281" s="20" t="b">
        <v>0</v>
      </c>
      <c r="HM281" s="20">
        <v>0</v>
      </c>
      <c r="HN281" s="20">
        <v>10001</v>
      </c>
      <c r="HO281" s="20" t="s">
        <v>374</v>
      </c>
      <c r="HP281" s="20" t="s">
        <v>363</v>
      </c>
      <c r="HQ281" s="20">
        <v>0</v>
      </c>
      <c r="HR281" s="20">
        <v>0</v>
      </c>
      <c r="HS281" s="20">
        <v>0</v>
      </c>
      <c r="HT281" s="20">
        <v>0</v>
      </c>
      <c r="HU281" s="20" t="b">
        <v>0</v>
      </c>
      <c r="HV281">
        <v>30061</v>
      </c>
      <c r="HZ281"/>
    </row>
    <row r="282" ht="30" customHeight="1" spans="1:234">
      <c r="A282"/>
      <c r="B282" s="34">
        <f>10000000+INDEX(编号表!$B:$B,MATCH(D282,编号表!$A:$A,0))*10000+J282</f>
        <v>10280006</v>
      </c>
      <c r="C282" s="20" t="s">
        <v>463</v>
      </c>
      <c r="D282" s="20" t="s">
        <v>463</v>
      </c>
      <c r="E282" s="20" t="s">
        <v>350</v>
      </c>
      <c r="F282" s="39" t="s">
        <v>367</v>
      </c>
      <c r="G282" s="20" t="s">
        <v>368</v>
      </c>
      <c r="H282" s="20" t="b">
        <v>0</v>
      </c>
      <c r="I282" s="20" t="b">
        <v>0</v>
      </c>
      <c r="J282" s="20">
        <v>6</v>
      </c>
      <c r="K282" s="20" t="str">
        <f t="shared" si="10"/>
        <v>102800</v>
      </c>
      <c r="L282" s="20" t="s">
        <v>353</v>
      </c>
      <c r="M282" s="20">
        <v>10280005</v>
      </c>
      <c r="N282" s="20">
        <v>10280007</v>
      </c>
      <c r="O282" s="20" t="s">
        <v>464</v>
      </c>
      <c r="P282" s="20">
        <v>10202027</v>
      </c>
      <c r="Q282" s="20">
        <v>0</v>
      </c>
      <c r="R282" s="20">
        <v>3</v>
      </c>
      <c r="S282" s="20">
        <v>30</v>
      </c>
      <c r="T282" s="20">
        <v>10203269</v>
      </c>
      <c r="U282" s="20">
        <v>100</v>
      </c>
      <c r="V282" s="20" t="s">
        <v>370</v>
      </c>
      <c r="W282" s="20">
        <v>0</v>
      </c>
      <c r="X282" s="20">
        <v>0</v>
      </c>
      <c r="Y282" s="20" t="s">
        <v>355</v>
      </c>
      <c r="Z282" s="20" t="s">
        <v>372</v>
      </c>
      <c r="AA282" s="20" t="s">
        <v>442</v>
      </c>
      <c r="AB282" s="20">
        <v>1</v>
      </c>
      <c r="AC282" s="20">
        <v>0</v>
      </c>
      <c r="AD282" s="20" t="b">
        <v>1</v>
      </c>
      <c r="AE282" s="20" t="s">
        <v>358</v>
      </c>
      <c r="AF282" s="20">
        <v>80</v>
      </c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 t="s">
        <v>374</v>
      </c>
      <c r="BA282" s="20">
        <v>11600</v>
      </c>
      <c r="BB282" s="20" t="s">
        <v>465</v>
      </c>
      <c r="BC282" s="20" t="s">
        <v>442</v>
      </c>
      <c r="BD282" s="20">
        <v>10000</v>
      </c>
      <c r="BE282" s="20">
        <v>0</v>
      </c>
      <c r="BF282" s="20" t="s">
        <v>361</v>
      </c>
      <c r="BG282" s="20">
        <v>0</v>
      </c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 t="s">
        <v>466</v>
      </c>
      <c r="CB282" s="20">
        <v>420</v>
      </c>
      <c r="CC282" s="20" t="s">
        <v>380</v>
      </c>
      <c r="CD282" s="20" t="s">
        <v>467</v>
      </c>
      <c r="CE282" s="20" t="b">
        <v>0</v>
      </c>
      <c r="CF282" s="20">
        <v>1400</v>
      </c>
      <c r="CG282" s="20"/>
      <c r="CH282" s="20"/>
      <c r="CI282" s="20"/>
      <c r="CJ282" s="20"/>
      <c r="CK282" s="20"/>
      <c r="CL282" s="20"/>
      <c r="CM282" s="20"/>
      <c r="CN282" s="20"/>
      <c r="CO282" s="20"/>
      <c r="CP282" s="20"/>
      <c r="CQ282" s="20"/>
      <c r="CR282" s="20"/>
      <c r="CS282" s="20"/>
      <c r="CT282" s="20"/>
      <c r="CU282" s="20"/>
      <c r="CV282" s="20"/>
      <c r="CW282" s="20"/>
      <c r="CX282" s="20"/>
      <c r="DA282" s="20"/>
      <c r="DB282" s="20"/>
      <c r="DC282" s="20"/>
      <c r="DD282" s="20"/>
      <c r="DE282" s="20"/>
      <c r="DF282" s="20"/>
      <c r="DG282" s="20"/>
      <c r="DH282" s="20"/>
      <c r="DI282" s="20"/>
      <c r="DJ282" s="20"/>
      <c r="DK282" s="20"/>
      <c r="DL282" s="20"/>
      <c r="DM282" s="20"/>
      <c r="DN282" s="20"/>
      <c r="DO282" s="20"/>
      <c r="DP282" s="20"/>
      <c r="DQ282" s="20"/>
      <c r="DR282" s="20"/>
      <c r="DS282" s="20"/>
      <c r="DT282" s="20"/>
      <c r="DU282" s="20"/>
      <c r="DV282" s="20"/>
      <c r="DW282" s="20"/>
      <c r="DX282" s="20"/>
      <c r="DY282" s="20"/>
      <c r="DZ282" s="20"/>
      <c r="EA282" s="20"/>
      <c r="EB282" s="20"/>
      <c r="EC282" s="20"/>
      <c r="ED282" s="20"/>
      <c r="EE282" s="20"/>
      <c r="EF282" s="20"/>
      <c r="EG282" s="20"/>
      <c r="EH282" s="20"/>
      <c r="EI282" s="20"/>
      <c r="EJ282" s="20"/>
      <c r="EK282" s="20"/>
      <c r="EL282" s="20"/>
      <c r="EM282" s="20"/>
      <c r="EN282" s="20"/>
      <c r="EO282" s="20"/>
      <c r="EP282" s="20"/>
      <c r="EQ282" s="20"/>
      <c r="ER282" s="20"/>
      <c r="ES282" s="20"/>
      <c r="ET282" s="20"/>
      <c r="EU282" s="20"/>
      <c r="EV282" s="20"/>
      <c r="EW282" s="20"/>
      <c r="EZ282" s="20"/>
      <c r="FA282" s="20"/>
      <c r="FB282" s="20"/>
      <c r="FC282" s="20"/>
      <c r="FD282" s="20"/>
      <c r="FE282" s="20"/>
      <c r="FF282" s="20"/>
      <c r="FG282" s="20"/>
      <c r="FH282" s="20"/>
      <c r="FI282" s="20"/>
      <c r="FJ282" s="20"/>
      <c r="FK282" s="20"/>
      <c r="FL282" s="20"/>
      <c r="FM282" s="20"/>
      <c r="FN282" s="20"/>
      <c r="FO282" s="20"/>
      <c r="FP282" s="20"/>
      <c r="FQ282" s="20"/>
      <c r="FR282" s="20"/>
      <c r="FS282" s="20"/>
      <c r="FT282" s="20"/>
      <c r="FU282" s="20"/>
      <c r="FV282" s="20"/>
      <c r="FW282" s="20"/>
      <c r="FX282" s="20"/>
      <c r="FY282" s="20"/>
      <c r="FZ282" s="20"/>
      <c r="GA282" s="20"/>
      <c r="GB282" s="20"/>
      <c r="GC282" s="20"/>
      <c r="GD282" s="20"/>
      <c r="GE282" s="20"/>
      <c r="GF282" s="20"/>
      <c r="GG282" s="20"/>
      <c r="GH282" s="20"/>
      <c r="GI282" s="20"/>
      <c r="GJ282" s="20"/>
      <c r="GK282" s="20"/>
      <c r="GL282" s="20"/>
      <c r="GM282" s="20"/>
      <c r="GN282" s="20"/>
      <c r="GO282" s="20"/>
      <c r="GP282" s="20"/>
      <c r="GQ282" s="20"/>
      <c r="GR282" s="20"/>
      <c r="GS282" s="20"/>
      <c r="GT282" s="20"/>
      <c r="GU282" s="20"/>
      <c r="GV282" s="20"/>
      <c r="GY282" s="20">
        <v>200</v>
      </c>
      <c r="GZ282" s="20">
        <v>400</v>
      </c>
      <c r="HA282" s="20" t="s">
        <v>468</v>
      </c>
      <c r="HB282" s="20">
        <v>0</v>
      </c>
      <c r="HC282" s="20" t="s">
        <v>373</v>
      </c>
      <c r="HD282" s="20" t="s">
        <v>373</v>
      </c>
      <c r="HE282" s="20" t="b">
        <v>1</v>
      </c>
      <c r="HF282" s="20">
        <v>5000</v>
      </c>
      <c r="HG282" s="20" t="b">
        <v>0</v>
      </c>
      <c r="HH282" s="20">
        <v>0</v>
      </c>
      <c r="HI282" s="20">
        <v>0</v>
      </c>
      <c r="HJ282" s="20">
        <v>0</v>
      </c>
      <c r="HK282" s="20">
        <v>0</v>
      </c>
      <c r="HL282" s="20" t="b">
        <v>0</v>
      </c>
      <c r="HM282" s="20">
        <v>0</v>
      </c>
      <c r="HN282" s="20">
        <v>10001</v>
      </c>
      <c r="HO282" s="20" t="s">
        <v>374</v>
      </c>
      <c r="HP282" s="20" t="s">
        <v>363</v>
      </c>
      <c r="HQ282" s="20">
        <v>0</v>
      </c>
      <c r="HR282" s="20">
        <v>0</v>
      </c>
      <c r="HS282" s="20">
        <v>0</v>
      </c>
      <c r="HT282" s="20">
        <v>0</v>
      </c>
      <c r="HU282" s="20" t="b">
        <v>0</v>
      </c>
      <c r="HV282">
        <v>30061</v>
      </c>
      <c r="HZ282"/>
    </row>
    <row r="283" ht="30" customHeight="1" spans="1:234">
      <c r="A283"/>
      <c r="B283" s="34">
        <f>10000000+INDEX(编号表!$B:$B,MATCH(D283,编号表!$A:$A,0))*10000+J283</f>
        <v>10280007</v>
      </c>
      <c r="C283" s="20" t="s">
        <v>463</v>
      </c>
      <c r="D283" s="20" t="s">
        <v>463</v>
      </c>
      <c r="E283" s="20" t="s">
        <v>350</v>
      </c>
      <c r="F283" s="39" t="s">
        <v>367</v>
      </c>
      <c r="G283" s="20" t="s">
        <v>368</v>
      </c>
      <c r="H283" s="20" t="b">
        <v>0</v>
      </c>
      <c r="I283" s="20" t="b">
        <v>0</v>
      </c>
      <c r="J283" s="20">
        <v>7</v>
      </c>
      <c r="K283" s="20" t="str">
        <f t="shared" si="10"/>
        <v>102800</v>
      </c>
      <c r="L283" s="20" t="s">
        <v>353</v>
      </c>
      <c r="M283" s="20">
        <v>10280006</v>
      </c>
      <c r="N283" s="20">
        <v>10280008</v>
      </c>
      <c r="O283" s="20" t="s">
        <v>464</v>
      </c>
      <c r="P283" s="20">
        <v>10202027</v>
      </c>
      <c r="Q283" s="20">
        <v>0</v>
      </c>
      <c r="R283" s="20">
        <v>3</v>
      </c>
      <c r="S283" s="20">
        <v>35</v>
      </c>
      <c r="T283" s="20">
        <v>10203270</v>
      </c>
      <c r="U283" s="20">
        <v>100</v>
      </c>
      <c r="V283" s="20" t="s">
        <v>370</v>
      </c>
      <c r="W283" s="20">
        <v>0</v>
      </c>
      <c r="X283" s="20">
        <v>0</v>
      </c>
      <c r="Y283" s="20" t="s">
        <v>355</v>
      </c>
      <c r="Z283" s="20" t="s">
        <v>372</v>
      </c>
      <c r="AA283" s="20" t="s">
        <v>442</v>
      </c>
      <c r="AB283" s="20">
        <v>1</v>
      </c>
      <c r="AC283" s="20">
        <v>0</v>
      </c>
      <c r="AD283" s="20" t="b">
        <v>1</v>
      </c>
      <c r="AE283" s="20" t="s">
        <v>358</v>
      </c>
      <c r="AF283" s="20">
        <v>80</v>
      </c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 t="s">
        <v>374</v>
      </c>
      <c r="BA283" s="20">
        <v>11700</v>
      </c>
      <c r="BB283" s="20" t="s">
        <v>465</v>
      </c>
      <c r="BC283" s="20" t="s">
        <v>442</v>
      </c>
      <c r="BD283" s="20">
        <v>10000</v>
      </c>
      <c r="BE283" s="20">
        <v>0</v>
      </c>
      <c r="BF283" s="20" t="s">
        <v>361</v>
      </c>
      <c r="BG283" s="20">
        <v>0</v>
      </c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 t="s">
        <v>466</v>
      </c>
      <c r="CB283" s="20">
        <v>420</v>
      </c>
      <c r="CC283" s="20" t="s">
        <v>380</v>
      </c>
      <c r="CD283" s="20" t="s">
        <v>467</v>
      </c>
      <c r="CE283" s="20" t="b">
        <v>0</v>
      </c>
      <c r="CF283" s="20">
        <v>1400</v>
      </c>
      <c r="CG283" s="20"/>
      <c r="CH283" s="20"/>
      <c r="CI283" s="20"/>
      <c r="CJ283" s="20"/>
      <c r="CK283" s="20"/>
      <c r="CL283" s="20"/>
      <c r="CM283" s="20"/>
      <c r="CN283" s="20"/>
      <c r="CO283" s="20"/>
      <c r="CP283" s="20"/>
      <c r="CQ283" s="20"/>
      <c r="CR283" s="20"/>
      <c r="CS283" s="20"/>
      <c r="CT283" s="20"/>
      <c r="CU283" s="20"/>
      <c r="CV283" s="20"/>
      <c r="CW283" s="20"/>
      <c r="CX283" s="20"/>
      <c r="DA283" s="20"/>
      <c r="DB283" s="20"/>
      <c r="DC283" s="20"/>
      <c r="DD283" s="20"/>
      <c r="DE283" s="20"/>
      <c r="DF283" s="20"/>
      <c r="DG283" s="20"/>
      <c r="DH283" s="20"/>
      <c r="DI283" s="20"/>
      <c r="DJ283" s="20"/>
      <c r="DK283" s="20"/>
      <c r="DL283" s="20"/>
      <c r="DM283" s="20"/>
      <c r="DN283" s="20"/>
      <c r="DO283" s="20"/>
      <c r="DP283" s="20"/>
      <c r="DQ283" s="20"/>
      <c r="DR283" s="20"/>
      <c r="DS283" s="20"/>
      <c r="DT283" s="20"/>
      <c r="DU283" s="20"/>
      <c r="DV283" s="20"/>
      <c r="DW283" s="20"/>
      <c r="DX283" s="20"/>
      <c r="DY283" s="20"/>
      <c r="DZ283" s="20"/>
      <c r="EA283" s="20"/>
      <c r="EB283" s="20"/>
      <c r="EC283" s="20"/>
      <c r="ED283" s="20"/>
      <c r="EE283" s="20"/>
      <c r="EF283" s="20"/>
      <c r="EG283" s="20"/>
      <c r="EH283" s="20"/>
      <c r="EI283" s="20"/>
      <c r="EJ283" s="20"/>
      <c r="EK283" s="20"/>
      <c r="EL283" s="20"/>
      <c r="EM283" s="20"/>
      <c r="EN283" s="20"/>
      <c r="EO283" s="20"/>
      <c r="EP283" s="20"/>
      <c r="EQ283" s="20"/>
      <c r="ER283" s="20"/>
      <c r="ES283" s="20"/>
      <c r="ET283" s="20"/>
      <c r="EU283" s="20"/>
      <c r="EV283" s="20"/>
      <c r="EW283" s="20"/>
      <c r="EZ283" s="20"/>
      <c r="FA283" s="20"/>
      <c r="FB283" s="20"/>
      <c r="FC283" s="20"/>
      <c r="FD283" s="20"/>
      <c r="FE283" s="20"/>
      <c r="FF283" s="20"/>
      <c r="FG283" s="20"/>
      <c r="FH283" s="20"/>
      <c r="FI283" s="20"/>
      <c r="FJ283" s="20"/>
      <c r="FK283" s="20"/>
      <c r="FL283" s="20"/>
      <c r="FM283" s="20"/>
      <c r="FN283" s="20"/>
      <c r="FO283" s="20"/>
      <c r="FP283" s="20"/>
      <c r="FQ283" s="20"/>
      <c r="FR283" s="20"/>
      <c r="FS283" s="20"/>
      <c r="FT283" s="20"/>
      <c r="FU283" s="20"/>
      <c r="FV283" s="20"/>
      <c r="FW283" s="20"/>
      <c r="FX283" s="20"/>
      <c r="FY283" s="20"/>
      <c r="FZ283" s="20"/>
      <c r="GA283" s="20"/>
      <c r="GB283" s="20"/>
      <c r="GC283" s="20"/>
      <c r="GD283" s="20"/>
      <c r="GE283" s="20"/>
      <c r="GF283" s="20"/>
      <c r="GG283" s="20"/>
      <c r="GH283" s="20"/>
      <c r="GI283" s="20"/>
      <c r="GJ283" s="20"/>
      <c r="GK283" s="20"/>
      <c r="GL283" s="20"/>
      <c r="GM283" s="20"/>
      <c r="GN283" s="20"/>
      <c r="GO283" s="20"/>
      <c r="GP283" s="20"/>
      <c r="GQ283" s="20"/>
      <c r="GR283" s="20"/>
      <c r="GS283" s="20"/>
      <c r="GT283" s="20"/>
      <c r="GU283" s="20"/>
      <c r="GV283" s="20"/>
      <c r="GY283" s="20">
        <v>200</v>
      </c>
      <c r="GZ283" s="20">
        <v>400</v>
      </c>
      <c r="HA283" s="20" t="s">
        <v>468</v>
      </c>
      <c r="HB283" s="20">
        <v>0</v>
      </c>
      <c r="HC283" s="20" t="s">
        <v>373</v>
      </c>
      <c r="HD283" s="20" t="s">
        <v>373</v>
      </c>
      <c r="HE283" s="20" t="b">
        <v>1</v>
      </c>
      <c r="HF283" s="20">
        <v>5000</v>
      </c>
      <c r="HG283" s="20" t="b">
        <v>0</v>
      </c>
      <c r="HH283" s="20">
        <v>0</v>
      </c>
      <c r="HI283" s="20">
        <v>0</v>
      </c>
      <c r="HJ283" s="20">
        <v>0</v>
      </c>
      <c r="HK283" s="20">
        <v>0</v>
      </c>
      <c r="HL283" s="20" t="b">
        <v>0</v>
      </c>
      <c r="HM283" s="20">
        <v>0</v>
      </c>
      <c r="HN283" s="20">
        <v>10001</v>
      </c>
      <c r="HO283" s="20" t="s">
        <v>374</v>
      </c>
      <c r="HP283" s="20" t="s">
        <v>363</v>
      </c>
      <c r="HQ283" s="20">
        <v>0</v>
      </c>
      <c r="HR283" s="20">
        <v>0</v>
      </c>
      <c r="HS283" s="20">
        <v>0</v>
      </c>
      <c r="HT283" s="20">
        <v>0</v>
      </c>
      <c r="HU283" s="20" t="b">
        <v>0</v>
      </c>
      <c r="HV283">
        <v>30061</v>
      </c>
      <c r="HZ283"/>
    </row>
    <row r="284" ht="30" customHeight="1" spans="1:234">
      <c r="A284"/>
      <c r="B284" s="34">
        <f>10000000+INDEX(编号表!$B:$B,MATCH(D284,编号表!$A:$A,0))*10000+J284</f>
        <v>10280008</v>
      </c>
      <c r="C284" s="20" t="s">
        <v>463</v>
      </c>
      <c r="D284" s="20" t="s">
        <v>463</v>
      </c>
      <c r="E284" s="20" t="s">
        <v>350</v>
      </c>
      <c r="F284" s="39" t="s">
        <v>367</v>
      </c>
      <c r="G284" s="20" t="s">
        <v>368</v>
      </c>
      <c r="H284" s="20" t="b">
        <v>0</v>
      </c>
      <c r="I284" s="20" t="b">
        <v>0</v>
      </c>
      <c r="J284" s="20">
        <v>8</v>
      </c>
      <c r="K284" s="20" t="str">
        <f t="shared" si="10"/>
        <v>102800</v>
      </c>
      <c r="L284" s="20" t="s">
        <v>353</v>
      </c>
      <c r="M284" s="20">
        <v>10280007</v>
      </c>
      <c r="N284" s="20">
        <v>10280009</v>
      </c>
      <c r="O284" s="20" t="s">
        <v>464</v>
      </c>
      <c r="P284" s="20">
        <v>10202027</v>
      </c>
      <c r="Q284" s="20">
        <v>0</v>
      </c>
      <c r="R284" s="20">
        <v>3</v>
      </c>
      <c r="S284" s="20">
        <v>35</v>
      </c>
      <c r="T284" s="20">
        <v>10203271</v>
      </c>
      <c r="U284" s="20">
        <v>100</v>
      </c>
      <c r="V284" s="20" t="s">
        <v>370</v>
      </c>
      <c r="W284" s="20">
        <v>0</v>
      </c>
      <c r="X284" s="20">
        <v>0</v>
      </c>
      <c r="Y284" s="20" t="s">
        <v>355</v>
      </c>
      <c r="Z284" s="20" t="s">
        <v>372</v>
      </c>
      <c r="AA284" s="20" t="s">
        <v>442</v>
      </c>
      <c r="AB284" s="20">
        <v>1</v>
      </c>
      <c r="AC284" s="20">
        <v>0</v>
      </c>
      <c r="AD284" s="20" t="b">
        <v>1</v>
      </c>
      <c r="AE284" s="20" t="s">
        <v>358</v>
      </c>
      <c r="AF284" s="20">
        <v>80</v>
      </c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 t="s">
        <v>374</v>
      </c>
      <c r="BA284" s="20">
        <v>11800</v>
      </c>
      <c r="BB284" s="20" t="s">
        <v>465</v>
      </c>
      <c r="BC284" s="20" t="s">
        <v>442</v>
      </c>
      <c r="BD284" s="20">
        <v>10000</v>
      </c>
      <c r="BE284" s="20">
        <v>0</v>
      </c>
      <c r="BF284" s="20" t="s">
        <v>361</v>
      </c>
      <c r="BG284" s="20">
        <v>0</v>
      </c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 t="s">
        <v>466</v>
      </c>
      <c r="CB284" s="20">
        <v>420</v>
      </c>
      <c r="CC284" s="20" t="s">
        <v>380</v>
      </c>
      <c r="CD284" s="20" t="s">
        <v>467</v>
      </c>
      <c r="CE284" s="20" t="b">
        <v>0</v>
      </c>
      <c r="CF284" s="20">
        <v>1400</v>
      </c>
      <c r="CG284" s="20"/>
      <c r="CH284" s="20"/>
      <c r="CI284" s="20"/>
      <c r="CJ284" s="20"/>
      <c r="CK284" s="20"/>
      <c r="CL284" s="20"/>
      <c r="CM284" s="20"/>
      <c r="CN284" s="20"/>
      <c r="CO284" s="20"/>
      <c r="CP284" s="20"/>
      <c r="CQ284" s="20"/>
      <c r="CR284" s="20"/>
      <c r="CS284" s="20"/>
      <c r="CT284" s="20"/>
      <c r="CU284" s="20"/>
      <c r="CV284" s="20"/>
      <c r="CW284" s="20"/>
      <c r="CX284" s="20"/>
      <c r="DA284" s="20"/>
      <c r="DB284" s="20"/>
      <c r="DC284" s="20"/>
      <c r="DD284" s="20"/>
      <c r="DE284" s="20"/>
      <c r="DF284" s="20"/>
      <c r="DG284" s="20"/>
      <c r="DH284" s="20"/>
      <c r="DI284" s="20"/>
      <c r="DJ284" s="20"/>
      <c r="DK284" s="20"/>
      <c r="DL284" s="20"/>
      <c r="DM284" s="20"/>
      <c r="DN284" s="20"/>
      <c r="DO284" s="20"/>
      <c r="DP284" s="20"/>
      <c r="DQ284" s="20"/>
      <c r="DR284" s="20"/>
      <c r="DS284" s="20"/>
      <c r="DT284" s="20"/>
      <c r="DU284" s="20"/>
      <c r="DV284" s="20"/>
      <c r="DW284" s="20"/>
      <c r="DX284" s="20"/>
      <c r="DY284" s="20"/>
      <c r="DZ284" s="20"/>
      <c r="EA284" s="20"/>
      <c r="EB284" s="20"/>
      <c r="EC284" s="20"/>
      <c r="ED284" s="20"/>
      <c r="EE284" s="20"/>
      <c r="EF284" s="20"/>
      <c r="EG284" s="20"/>
      <c r="EH284" s="20"/>
      <c r="EI284" s="20"/>
      <c r="EJ284" s="20"/>
      <c r="EK284" s="20"/>
      <c r="EL284" s="20"/>
      <c r="EM284" s="20"/>
      <c r="EN284" s="20"/>
      <c r="EO284" s="20"/>
      <c r="EP284" s="20"/>
      <c r="EQ284" s="20"/>
      <c r="ER284" s="20"/>
      <c r="ES284" s="20"/>
      <c r="ET284" s="20"/>
      <c r="EU284" s="20"/>
      <c r="EV284" s="20"/>
      <c r="EW284" s="20"/>
      <c r="EZ284" s="20"/>
      <c r="FA284" s="20"/>
      <c r="FB284" s="20"/>
      <c r="FC284" s="20"/>
      <c r="FD284" s="20"/>
      <c r="FE284" s="20"/>
      <c r="FF284" s="20"/>
      <c r="FG284" s="20"/>
      <c r="FH284" s="20"/>
      <c r="FI284" s="20"/>
      <c r="FJ284" s="20"/>
      <c r="FK284" s="20"/>
      <c r="FL284" s="20"/>
      <c r="FM284" s="20"/>
      <c r="FN284" s="20"/>
      <c r="FO284" s="20"/>
      <c r="FP284" s="20"/>
      <c r="FQ284" s="20"/>
      <c r="FR284" s="20"/>
      <c r="FS284" s="20"/>
      <c r="FT284" s="20"/>
      <c r="FU284" s="20"/>
      <c r="FV284" s="20"/>
      <c r="FW284" s="20"/>
      <c r="FX284" s="20"/>
      <c r="FY284" s="20"/>
      <c r="FZ284" s="20"/>
      <c r="GA284" s="20"/>
      <c r="GB284" s="20"/>
      <c r="GC284" s="20"/>
      <c r="GD284" s="20"/>
      <c r="GE284" s="20"/>
      <c r="GF284" s="20"/>
      <c r="GG284" s="20"/>
      <c r="GH284" s="20"/>
      <c r="GI284" s="20"/>
      <c r="GJ284" s="20"/>
      <c r="GK284" s="20"/>
      <c r="GL284" s="20"/>
      <c r="GM284" s="20"/>
      <c r="GN284" s="20"/>
      <c r="GO284" s="20"/>
      <c r="GP284" s="20"/>
      <c r="GQ284" s="20"/>
      <c r="GR284" s="20"/>
      <c r="GS284" s="20"/>
      <c r="GT284" s="20"/>
      <c r="GU284" s="20"/>
      <c r="GV284" s="20"/>
      <c r="GY284" s="20">
        <v>200</v>
      </c>
      <c r="GZ284" s="20">
        <v>400</v>
      </c>
      <c r="HA284" s="20" t="s">
        <v>468</v>
      </c>
      <c r="HB284" s="20">
        <v>0</v>
      </c>
      <c r="HC284" s="20" t="s">
        <v>373</v>
      </c>
      <c r="HD284" s="20" t="s">
        <v>373</v>
      </c>
      <c r="HE284" s="20" t="b">
        <v>1</v>
      </c>
      <c r="HF284" s="20">
        <v>5000</v>
      </c>
      <c r="HG284" s="20" t="b">
        <v>0</v>
      </c>
      <c r="HH284" s="20">
        <v>0</v>
      </c>
      <c r="HI284" s="20">
        <v>0</v>
      </c>
      <c r="HJ284" s="20">
        <v>0</v>
      </c>
      <c r="HK284" s="20">
        <v>0</v>
      </c>
      <c r="HL284" s="20" t="b">
        <v>0</v>
      </c>
      <c r="HM284" s="20">
        <v>0</v>
      </c>
      <c r="HN284" s="20">
        <v>10001</v>
      </c>
      <c r="HO284" s="20" t="s">
        <v>374</v>
      </c>
      <c r="HP284" s="20" t="s">
        <v>363</v>
      </c>
      <c r="HQ284" s="20">
        <v>0</v>
      </c>
      <c r="HR284" s="20">
        <v>0</v>
      </c>
      <c r="HS284" s="20">
        <v>0</v>
      </c>
      <c r="HT284" s="20">
        <v>0</v>
      </c>
      <c r="HU284" s="20" t="b">
        <v>0</v>
      </c>
      <c r="HV284">
        <v>30061</v>
      </c>
      <c r="HZ284"/>
    </row>
    <row r="285" ht="30" customHeight="1" spans="1:234">
      <c r="A285"/>
      <c r="B285" s="34">
        <f>10000000+INDEX(编号表!$B:$B,MATCH(D285,编号表!$A:$A,0))*10000+J285</f>
        <v>10280009</v>
      </c>
      <c r="C285" s="20" t="s">
        <v>463</v>
      </c>
      <c r="D285" s="20" t="s">
        <v>463</v>
      </c>
      <c r="E285" s="20" t="s">
        <v>350</v>
      </c>
      <c r="F285" s="39" t="s">
        <v>367</v>
      </c>
      <c r="G285" s="20" t="s">
        <v>368</v>
      </c>
      <c r="H285" s="20" t="b">
        <v>0</v>
      </c>
      <c r="I285" s="20" t="b">
        <v>0</v>
      </c>
      <c r="J285" s="20">
        <v>9</v>
      </c>
      <c r="K285" s="20" t="str">
        <f t="shared" si="10"/>
        <v>102800</v>
      </c>
      <c r="L285" s="20" t="s">
        <v>353</v>
      </c>
      <c r="M285" s="20">
        <v>10280008</v>
      </c>
      <c r="N285" s="20">
        <v>10280010</v>
      </c>
      <c r="O285" s="20" t="s">
        <v>464</v>
      </c>
      <c r="P285" s="20">
        <v>10202027</v>
      </c>
      <c r="Q285" s="20">
        <v>0</v>
      </c>
      <c r="R285" s="20">
        <v>3</v>
      </c>
      <c r="S285" s="20">
        <v>40</v>
      </c>
      <c r="T285" s="20">
        <v>10204272</v>
      </c>
      <c r="U285" s="20">
        <v>100</v>
      </c>
      <c r="V285" s="20" t="s">
        <v>370</v>
      </c>
      <c r="W285" s="20">
        <v>0</v>
      </c>
      <c r="X285" s="20">
        <v>0</v>
      </c>
      <c r="Y285" s="20" t="s">
        <v>355</v>
      </c>
      <c r="Z285" s="20" t="s">
        <v>372</v>
      </c>
      <c r="AA285" s="20" t="s">
        <v>442</v>
      </c>
      <c r="AB285" s="20">
        <v>1</v>
      </c>
      <c r="AC285" s="20">
        <v>0</v>
      </c>
      <c r="AD285" s="20" t="b">
        <v>1</v>
      </c>
      <c r="AE285" s="20" t="s">
        <v>358</v>
      </c>
      <c r="AF285" s="20">
        <v>80</v>
      </c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 t="s">
        <v>374</v>
      </c>
      <c r="BA285" s="20">
        <v>11900</v>
      </c>
      <c r="BB285" s="20" t="s">
        <v>465</v>
      </c>
      <c r="BC285" s="20" t="s">
        <v>442</v>
      </c>
      <c r="BD285" s="20">
        <v>10000</v>
      </c>
      <c r="BE285" s="20">
        <v>0</v>
      </c>
      <c r="BF285" s="20" t="s">
        <v>361</v>
      </c>
      <c r="BG285" s="20">
        <v>0</v>
      </c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 t="s">
        <v>466</v>
      </c>
      <c r="CB285" s="20">
        <v>420</v>
      </c>
      <c r="CC285" s="20" t="s">
        <v>380</v>
      </c>
      <c r="CD285" s="20" t="s">
        <v>467</v>
      </c>
      <c r="CE285" s="20" t="b">
        <v>0</v>
      </c>
      <c r="CF285" s="20">
        <v>1400</v>
      </c>
      <c r="CG285" s="20"/>
      <c r="CH285" s="20"/>
      <c r="CI285" s="20"/>
      <c r="CJ285" s="20"/>
      <c r="CK285" s="20"/>
      <c r="CL285" s="20"/>
      <c r="CM285" s="20"/>
      <c r="CN285" s="20"/>
      <c r="CO285" s="20"/>
      <c r="CP285" s="20"/>
      <c r="CQ285" s="20"/>
      <c r="CR285" s="20"/>
      <c r="CS285" s="20"/>
      <c r="CT285" s="20"/>
      <c r="CU285" s="20"/>
      <c r="CV285" s="20"/>
      <c r="CW285" s="20"/>
      <c r="CX285" s="20"/>
      <c r="DA285" s="20"/>
      <c r="DB285" s="20"/>
      <c r="DC285" s="20"/>
      <c r="DD285" s="20"/>
      <c r="DE285" s="20"/>
      <c r="DF285" s="20"/>
      <c r="DG285" s="20"/>
      <c r="DH285" s="20"/>
      <c r="DI285" s="20"/>
      <c r="DJ285" s="20"/>
      <c r="DK285" s="20"/>
      <c r="DL285" s="20"/>
      <c r="DM285" s="20"/>
      <c r="DN285" s="20"/>
      <c r="DO285" s="20"/>
      <c r="DP285" s="20"/>
      <c r="DQ285" s="20"/>
      <c r="DR285" s="20"/>
      <c r="DS285" s="20"/>
      <c r="DT285" s="20"/>
      <c r="DU285" s="20"/>
      <c r="DV285" s="20"/>
      <c r="DW285" s="20"/>
      <c r="DX285" s="20"/>
      <c r="DY285" s="20"/>
      <c r="DZ285" s="20"/>
      <c r="EA285" s="20"/>
      <c r="EB285" s="20"/>
      <c r="EC285" s="20"/>
      <c r="ED285" s="20"/>
      <c r="EE285" s="20"/>
      <c r="EF285" s="20"/>
      <c r="EG285" s="20"/>
      <c r="EH285" s="20"/>
      <c r="EI285" s="20"/>
      <c r="EJ285" s="20"/>
      <c r="EK285" s="20"/>
      <c r="EL285" s="20"/>
      <c r="EM285" s="20"/>
      <c r="EN285" s="20"/>
      <c r="EO285" s="20"/>
      <c r="EP285" s="20"/>
      <c r="EQ285" s="20"/>
      <c r="ER285" s="20"/>
      <c r="ES285" s="20"/>
      <c r="ET285" s="20"/>
      <c r="EU285" s="20"/>
      <c r="EV285" s="20"/>
      <c r="EW285" s="20"/>
      <c r="EZ285" s="20"/>
      <c r="FA285" s="20"/>
      <c r="FB285" s="20"/>
      <c r="FC285" s="20"/>
      <c r="FD285" s="20"/>
      <c r="FE285" s="20"/>
      <c r="FF285" s="20"/>
      <c r="FG285" s="20"/>
      <c r="FH285" s="20"/>
      <c r="FI285" s="20"/>
      <c r="FJ285" s="20"/>
      <c r="FK285" s="20"/>
      <c r="FL285" s="20"/>
      <c r="FM285" s="20"/>
      <c r="FN285" s="20"/>
      <c r="FO285" s="20"/>
      <c r="FP285" s="20"/>
      <c r="FQ285" s="20"/>
      <c r="FR285" s="20"/>
      <c r="FS285" s="20"/>
      <c r="FT285" s="20"/>
      <c r="FU285" s="20"/>
      <c r="FV285" s="20"/>
      <c r="FW285" s="20"/>
      <c r="FX285" s="20"/>
      <c r="FY285" s="20"/>
      <c r="FZ285" s="20"/>
      <c r="GA285" s="20"/>
      <c r="GB285" s="20"/>
      <c r="GC285" s="20"/>
      <c r="GD285" s="20"/>
      <c r="GE285" s="20"/>
      <c r="GF285" s="20"/>
      <c r="GG285" s="20"/>
      <c r="GH285" s="20"/>
      <c r="GI285" s="20"/>
      <c r="GJ285" s="20"/>
      <c r="GK285" s="20"/>
      <c r="GL285" s="20"/>
      <c r="GM285" s="20"/>
      <c r="GN285" s="20"/>
      <c r="GO285" s="20"/>
      <c r="GP285" s="20"/>
      <c r="GQ285" s="20"/>
      <c r="GR285" s="20"/>
      <c r="GS285" s="20"/>
      <c r="GT285" s="20"/>
      <c r="GU285" s="20"/>
      <c r="GV285" s="20"/>
      <c r="GY285" s="20">
        <v>200</v>
      </c>
      <c r="GZ285" s="20">
        <v>400</v>
      </c>
      <c r="HA285" s="20" t="s">
        <v>468</v>
      </c>
      <c r="HB285" s="20">
        <v>0</v>
      </c>
      <c r="HC285" s="20" t="s">
        <v>373</v>
      </c>
      <c r="HD285" s="20" t="s">
        <v>373</v>
      </c>
      <c r="HE285" s="20" t="b">
        <v>1</v>
      </c>
      <c r="HF285" s="20">
        <v>5000</v>
      </c>
      <c r="HG285" s="20" t="b">
        <v>0</v>
      </c>
      <c r="HH285" s="20">
        <v>0</v>
      </c>
      <c r="HI285" s="20">
        <v>0</v>
      </c>
      <c r="HJ285" s="20">
        <v>0</v>
      </c>
      <c r="HK285" s="20">
        <v>0</v>
      </c>
      <c r="HL285" s="20" t="b">
        <v>0</v>
      </c>
      <c r="HM285" s="20">
        <v>0</v>
      </c>
      <c r="HN285" s="20">
        <v>10001</v>
      </c>
      <c r="HO285" s="20" t="s">
        <v>374</v>
      </c>
      <c r="HP285" s="20" t="s">
        <v>363</v>
      </c>
      <c r="HQ285" s="20">
        <v>0</v>
      </c>
      <c r="HR285" s="20">
        <v>0</v>
      </c>
      <c r="HS285" s="20">
        <v>0</v>
      </c>
      <c r="HT285" s="20">
        <v>0</v>
      </c>
      <c r="HU285" s="20" t="b">
        <v>0</v>
      </c>
      <c r="HV285">
        <v>30061</v>
      </c>
      <c r="HZ285"/>
    </row>
    <row r="286" ht="30" customHeight="1" spans="1:234">
      <c r="A286"/>
      <c r="B286" s="34">
        <f>10000000+INDEX(编号表!$B:$B,MATCH(D286,编号表!$A:$A,0))*10000+J286</f>
        <v>10280010</v>
      </c>
      <c r="C286" s="20" t="s">
        <v>463</v>
      </c>
      <c r="D286" s="20" t="s">
        <v>463</v>
      </c>
      <c r="E286" s="20" t="s">
        <v>350</v>
      </c>
      <c r="F286" s="39" t="s">
        <v>375</v>
      </c>
      <c r="G286" s="20" t="s">
        <v>368</v>
      </c>
      <c r="H286" s="20" t="b">
        <v>0</v>
      </c>
      <c r="I286" s="20" t="b">
        <v>0</v>
      </c>
      <c r="J286" s="20">
        <v>10</v>
      </c>
      <c r="K286" s="20" t="str">
        <f t="shared" si="10"/>
        <v>102800</v>
      </c>
      <c r="L286" s="20" t="s">
        <v>353</v>
      </c>
      <c r="M286" s="20">
        <v>10280009</v>
      </c>
      <c r="N286" s="20">
        <v>0</v>
      </c>
      <c r="O286" s="20" t="s">
        <v>464</v>
      </c>
      <c r="P286" s="20">
        <v>10202027</v>
      </c>
      <c r="Q286" s="20">
        <v>0</v>
      </c>
      <c r="R286" s="20">
        <v>3</v>
      </c>
      <c r="S286" s="20">
        <v>40</v>
      </c>
      <c r="T286" s="20">
        <v>0</v>
      </c>
      <c r="U286" s="20">
        <v>0</v>
      </c>
      <c r="V286" s="20" t="s">
        <v>370</v>
      </c>
      <c r="W286" s="20">
        <v>0</v>
      </c>
      <c r="X286" s="20">
        <v>0</v>
      </c>
      <c r="Y286" s="20" t="s">
        <v>355</v>
      </c>
      <c r="Z286" s="20" t="s">
        <v>372</v>
      </c>
      <c r="AA286" s="20" t="s">
        <v>442</v>
      </c>
      <c r="AB286" s="20">
        <v>1</v>
      </c>
      <c r="AC286" s="20">
        <v>0</v>
      </c>
      <c r="AD286" s="20" t="b">
        <v>1</v>
      </c>
      <c r="AE286" s="20" t="s">
        <v>358</v>
      </c>
      <c r="AF286" s="20">
        <v>80</v>
      </c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 t="s">
        <v>374</v>
      </c>
      <c r="BA286" s="20">
        <v>12000</v>
      </c>
      <c r="BB286" s="20" t="s">
        <v>465</v>
      </c>
      <c r="BC286" s="20" t="s">
        <v>442</v>
      </c>
      <c r="BD286" s="20">
        <v>10000</v>
      </c>
      <c r="BE286" s="20">
        <v>0</v>
      </c>
      <c r="BF286" s="20" t="s">
        <v>361</v>
      </c>
      <c r="BG286" s="20">
        <v>0</v>
      </c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 t="s">
        <v>466</v>
      </c>
      <c r="CB286" s="20">
        <v>420</v>
      </c>
      <c r="CC286" s="20" t="s">
        <v>380</v>
      </c>
      <c r="CD286" s="20" t="s">
        <v>467</v>
      </c>
      <c r="CE286" s="20" t="b">
        <v>0</v>
      </c>
      <c r="CF286" s="20">
        <v>1400</v>
      </c>
      <c r="CG286" s="20"/>
      <c r="CH286" s="20"/>
      <c r="CI286" s="20"/>
      <c r="CJ286" s="20"/>
      <c r="CK286" s="20"/>
      <c r="CL286" s="20"/>
      <c r="CM286" s="20"/>
      <c r="CN286" s="20"/>
      <c r="CO286" s="20"/>
      <c r="CP286" s="20"/>
      <c r="CQ286" s="20"/>
      <c r="CR286" s="20"/>
      <c r="CS286" s="20"/>
      <c r="CT286" s="20"/>
      <c r="CU286" s="20"/>
      <c r="CV286" s="20"/>
      <c r="CW286" s="20"/>
      <c r="CX286" s="20"/>
      <c r="DA286" s="20"/>
      <c r="DB286" s="20"/>
      <c r="DC286" s="20"/>
      <c r="DD286" s="20"/>
      <c r="DE286" s="20"/>
      <c r="DF286" s="20"/>
      <c r="DG286" s="20"/>
      <c r="DH286" s="20"/>
      <c r="DI286" s="20"/>
      <c r="DJ286" s="20"/>
      <c r="DK286" s="20"/>
      <c r="DL286" s="20"/>
      <c r="DM286" s="20"/>
      <c r="DN286" s="20"/>
      <c r="DO286" s="20"/>
      <c r="DP286" s="20"/>
      <c r="DQ286" s="20"/>
      <c r="DR286" s="20"/>
      <c r="DS286" s="20"/>
      <c r="DT286" s="20"/>
      <c r="DU286" s="20"/>
      <c r="DV286" s="20"/>
      <c r="DW286" s="20"/>
      <c r="DX286" s="20"/>
      <c r="DY286" s="20"/>
      <c r="DZ286" s="20"/>
      <c r="EA286" s="20"/>
      <c r="EB286" s="20"/>
      <c r="EC286" s="20"/>
      <c r="ED286" s="20"/>
      <c r="EE286" s="20"/>
      <c r="EF286" s="20"/>
      <c r="EG286" s="20"/>
      <c r="EH286" s="20"/>
      <c r="EI286" s="20"/>
      <c r="EJ286" s="20"/>
      <c r="EK286" s="20"/>
      <c r="EL286" s="20"/>
      <c r="EM286" s="20"/>
      <c r="EN286" s="20"/>
      <c r="EO286" s="20"/>
      <c r="EP286" s="20"/>
      <c r="EQ286" s="20"/>
      <c r="ER286" s="20"/>
      <c r="ES286" s="20"/>
      <c r="ET286" s="20"/>
      <c r="EU286" s="20"/>
      <c r="EV286" s="20"/>
      <c r="EW286" s="20"/>
      <c r="EZ286" s="20"/>
      <c r="FA286" s="20"/>
      <c r="FB286" s="20"/>
      <c r="FC286" s="20"/>
      <c r="FD286" s="20"/>
      <c r="FE286" s="20"/>
      <c r="FF286" s="20"/>
      <c r="FG286" s="20"/>
      <c r="FH286" s="20"/>
      <c r="FI286" s="20"/>
      <c r="FJ286" s="20"/>
      <c r="FK286" s="20"/>
      <c r="FL286" s="20"/>
      <c r="FM286" s="20"/>
      <c r="FN286" s="20"/>
      <c r="FO286" s="20"/>
      <c r="FP286" s="20"/>
      <c r="FQ286" s="20"/>
      <c r="FR286" s="20"/>
      <c r="FS286" s="20"/>
      <c r="FT286" s="20"/>
      <c r="FU286" s="20"/>
      <c r="FV286" s="20"/>
      <c r="FW286" s="20"/>
      <c r="FX286" s="20"/>
      <c r="FY286" s="20"/>
      <c r="FZ286" s="20"/>
      <c r="GA286" s="20"/>
      <c r="GB286" s="20"/>
      <c r="GC286" s="20"/>
      <c r="GD286" s="20"/>
      <c r="GE286" s="20"/>
      <c r="GF286" s="20"/>
      <c r="GG286" s="20"/>
      <c r="GH286" s="20"/>
      <c r="GI286" s="20"/>
      <c r="GJ286" s="20"/>
      <c r="GK286" s="20"/>
      <c r="GL286" s="20"/>
      <c r="GM286" s="20"/>
      <c r="GN286" s="20"/>
      <c r="GO286" s="20"/>
      <c r="GP286" s="20"/>
      <c r="GQ286" s="20"/>
      <c r="GR286" s="20"/>
      <c r="GS286" s="20"/>
      <c r="GT286" s="20"/>
      <c r="GU286" s="20"/>
      <c r="GV286" s="20"/>
      <c r="GY286" s="20">
        <v>200</v>
      </c>
      <c r="GZ286" s="20">
        <v>400</v>
      </c>
      <c r="HA286" s="20" t="s">
        <v>468</v>
      </c>
      <c r="HB286" s="20">
        <v>0</v>
      </c>
      <c r="HC286" s="20" t="s">
        <v>373</v>
      </c>
      <c r="HD286" s="20" t="s">
        <v>373</v>
      </c>
      <c r="HE286" s="20" t="b">
        <v>1</v>
      </c>
      <c r="HF286" s="20">
        <v>5000</v>
      </c>
      <c r="HG286" s="20" t="b">
        <v>0</v>
      </c>
      <c r="HH286" s="20">
        <v>0</v>
      </c>
      <c r="HI286" s="20">
        <v>0</v>
      </c>
      <c r="HJ286" s="20">
        <v>0</v>
      </c>
      <c r="HK286" s="20">
        <v>0</v>
      </c>
      <c r="HL286" s="20" t="b">
        <v>0</v>
      </c>
      <c r="HM286" s="20">
        <v>0</v>
      </c>
      <c r="HN286" s="20">
        <v>10001</v>
      </c>
      <c r="HO286" s="20" t="s">
        <v>374</v>
      </c>
      <c r="HP286" s="20" t="s">
        <v>363</v>
      </c>
      <c r="HQ286" s="20">
        <v>0</v>
      </c>
      <c r="HR286" s="20">
        <v>0</v>
      </c>
      <c r="HS286" s="20">
        <v>0</v>
      </c>
      <c r="HT286" s="20">
        <v>0</v>
      </c>
      <c r="HU286" s="20" t="b">
        <v>0</v>
      </c>
      <c r="HV286">
        <v>30061</v>
      </c>
      <c r="HZ286"/>
    </row>
    <row r="287" ht="30" customHeight="1" spans="1:234">
      <c r="B287" s="34">
        <f>10000000+INDEX(编号表!$B:$B,MATCH(D287,编号表!$A:$A,0))*10000+J287</f>
        <v>10500001</v>
      </c>
      <c r="C287" s="34" t="s">
        <v>469</v>
      </c>
      <c r="D287" s="34" t="s">
        <v>469</v>
      </c>
      <c r="E287" s="34" t="s">
        <v>470</v>
      </c>
      <c r="F287" s="39" t="s">
        <v>471</v>
      </c>
      <c r="G287" s="34" t="s">
        <v>469</v>
      </c>
      <c r="H287" s="34">
        <v>1</v>
      </c>
      <c r="I287" s="34" t="b">
        <v>0</v>
      </c>
      <c r="J287" s="34">
        <v>1</v>
      </c>
      <c r="K287" s="34" t="str">
        <f t="shared" si="10"/>
        <v>105000</v>
      </c>
      <c r="L287" s="34" t="s">
        <v>353</v>
      </c>
      <c r="M287" s="34">
        <v>0</v>
      </c>
      <c r="N287" s="34">
        <f t="shared" ref="N287:N292" si="11">B288</f>
        <v>10500002</v>
      </c>
      <c r="O287" s="34" t="s">
        <v>472</v>
      </c>
      <c r="P287" s="34">
        <v>11002000</v>
      </c>
      <c r="Q287" s="34">
        <v>0</v>
      </c>
      <c r="R287" s="34">
        <v>0</v>
      </c>
      <c r="S287" s="34">
        <v>11</v>
      </c>
      <c r="T287">
        <v>11031008</v>
      </c>
      <c r="U287" s="34">
        <v>100</v>
      </c>
      <c r="W287" s="34">
        <v>0</v>
      </c>
      <c r="X287" s="34">
        <v>0</v>
      </c>
      <c r="Y287" s="34" t="s">
        <v>363</v>
      </c>
      <c r="AZ287" s="34">
        <v>191</v>
      </c>
      <c r="BA287" s="34">
        <v>0</v>
      </c>
      <c r="GY287" s="34">
        <v>0</v>
      </c>
      <c r="GZ287" s="34">
        <v>0</v>
      </c>
      <c r="HA287" s="34" t="s">
        <v>473</v>
      </c>
      <c r="HB287" s="34">
        <v>0</v>
      </c>
      <c r="HE287" s="34">
        <v>0</v>
      </c>
      <c r="HG287" s="34">
        <v>0</v>
      </c>
      <c r="HH287" s="34">
        <v>0</v>
      </c>
      <c r="HI287" s="34">
        <v>0</v>
      </c>
      <c r="HJ287" s="34">
        <v>0</v>
      </c>
      <c r="HK287" s="34">
        <v>0</v>
      </c>
      <c r="HL287" s="34" t="b">
        <v>0</v>
      </c>
      <c r="HN287" s="34">
        <v>0</v>
      </c>
      <c r="HP287" s="34" t="s">
        <v>363</v>
      </c>
      <c r="HQ287" s="34">
        <v>0</v>
      </c>
      <c r="HR287" s="34">
        <v>0</v>
      </c>
      <c r="HS287" s="34" t="s">
        <v>474</v>
      </c>
      <c r="HZ287"/>
    </row>
    <row r="288" ht="30" customHeight="1" spans="1:234">
      <c r="B288" s="34">
        <f>10000000+INDEX(编号表!$B:$B,MATCH(D288,编号表!$A:$A,0))*10000+J288</f>
        <v>10500002</v>
      </c>
      <c r="C288" s="34" t="s">
        <v>469</v>
      </c>
      <c r="D288" s="34" t="s">
        <v>469</v>
      </c>
      <c r="E288" s="34" t="s">
        <v>470</v>
      </c>
      <c r="F288" s="39" t="s">
        <v>471</v>
      </c>
      <c r="G288" s="34" t="s">
        <v>469</v>
      </c>
      <c r="H288" s="34">
        <v>1</v>
      </c>
      <c r="I288" s="34" t="b">
        <v>0</v>
      </c>
      <c r="J288" s="34">
        <v>2</v>
      </c>
      <c r="K288" s="34" t="str">
        <f t="shared" si="10"/>
        <v>105000</v>
      </c>
      <c r="L288" s="34" t="s">
        <v>353</v>
      </c>
      <c r="M288" s="34">
        <f t="shared" ref="M288:M293" si="12">B287</f>
        <v>10500001</v>
      </c>
      <c r="N288" s="34">
        <f t="shared" si="11"/>
        <v>10500003</v>
      </c>
      <c r="O288" s="34" t="s">
        <v>472</v>
      </c>
      <c r="P288" s="34">
        <v>11002000</v>
      </c>
      <c r="Q288" s="34">
        <v>0</v>
      </c>
      <c r="R288" s="34">
        <v>0</v>
      </c>
      <c r="S288" s="34">
        <v>21</v>
      </c>
      <c r="T288">
        <v>11042009</v>
      </c>
      <c r="U288" s="34">
        <v>100</v>
      </c>
      <c r="W288" s="34">
        <v>0</v>
      </c>
      <c r="X288" s="34">
        <v>0</v>
      </c>
      <c r="Y288" s="34" t="s">
        <v>363</v>
      </c>
      <c r="AZ288" s="34">
        <v>191</v>
      </c>
      <c r="BA288" s="34">
        <v>0</v>
      </c>
      <c r="GY288" s="34">
        <v>0</v>
      </c>
      <c r="GZ288" s="34">
        <v>0</v>
      </c>
      <c r="HA288" s="34" t="s">
        <v>473</v>
      </c>
      <c r="HB288" s="34">
        <v>0</v>
      </c>
      <c r="HE288" s="34">
        <v>0</v>
      </c>
      <c r="HG288" s="34">
        <v>0</v>
      </c>
      <c r="HH288" s="34">
        <v>0</v>
      </c>
      <c r="HI288" s="34">
        <v>0</v>
      </c>
      <c r="HJ288" s="34">
        <v>0</v>
      </c>
      <c r="HK288" s="34">
        <v>0</v>
      </c>
      <c r="HL288" s="34" t="b">
        <v>0</v>
      </c>
      <c r="HN288" s="34">
        <v>0</v>
      </c>
      <c r="HP288" s="34" t="s">
        <v>363</v>
      </c>
      <c r="HQ288" s="34">
        <v>0</v>
      </c>
      <c r="HR288" s="34">
        <v>0</v>
      </c>
      <c r="HS288" s="34" t="s">
        <v>475</v>
      </c>
      <c r="HZ288"/>
    </row>
    <row r="289" ht="30" customHeight="1" spans="2:234">
      <c r="B289" s="34">
        <f>10000000+INDEX(编号表!$B:$B,MATCH(D289,编号表!$A:$A,0))*10000+J289</f>
        <v>10500003</v>
      </c>
      <c r="C289" s="34" t="s">
        <v>469</v>
      </c>
      <c r="D289" s="34" t="s">
        <v>469</v>
      </c>
      <c r="E289" s="34" t="s">
        <v>470</v>
      </c>
      <c r="F289" s="39" t="s">
        <v>471</v>
      </c>
      <c r="G289" s="34" t="s">
        <v>469</v>
      </c>
      <c r="H289" s="34">
        <v>1</v>
      </c>
      <c r="I289" s="34" t="b">
        <v>0</v>
      </c>
      <c r="J289" s="34">
        <v>3</v>
      </c>
      <c r="K289" s="34" t="str">
        <f t="shared" si="10"/>
        <v>105000</v>
      </c>
      <c r="L289" s="34" t="s">
        <v>353</v>
      </c>
      <c r="M289" s="34">
        <f t="shared" si="12"/>
        <v>10500002</v>
      </c>
      <c r="N289" s="34">
        <f t="shared" si="11"/>
        <v>10500004</v>
      </c>
      <c r="O289" s="34" t="s">
        <v>472</v>
      </c>
      <c r="P289" s="34">
        <v>11002000</v>
      </c>
      <c r="Q289" s="34">
        <v>0</v>
      </c>
      <c r="R289" s="34">
        <v>0</v>
      </c>
      <c r="S289" s="34">
        <v>31</v>
      </c>
      <c r="T289">
        <v>11052010</v>
      </c>
      <c r="U289" s="34">
        <v>100</v>
      </c>
      <c r="W289" s="34">
        <v>0</v>
      </c>
      <c r="X289" s="34">
        <v>0</v>
      </c>
      <c r="Y289" s="34" t="s">
        <v>363</v>
      </c>
      <c r="AZ289" s="34">
        <v>191</v>
      </c>
      <c r="BA289" s="34">
        <v>0</v>
      </c>
      <c r="GY289" s="34">
        <v>0</v>
      </c>
      <c r="GZ289" s="34">
        <v>0</v>
      </c>
      <c r="HA289" s="34" t="s">
        <v>473</v>
      </c>
      <c r="HB289" s="34">
        <v>0</v>
      </c>
      <c r="HE289" s="34">
        <v>0</v>
      </c>
      <c r="HG289" s="34">
        <v>0</v>
      </c>
      <c r="HH289" s="34">
        <v>0</v>
      </c>
      <c r="HI289" s="34">
        <v>0</v>
      </c>
      <c r="HJ289" s="34">
        <v>0</v>
      </c>
      <c r="HK289" s="34">
        <v>0</v>
      </c>
      <c r="HL289" s="34" t="b">
        <v>0</v>
      </c>
      <c r="HN289" s="34">
        <v>0</v>
      </c>
      <c r="HP289" s="34" t="s">
        <v>363</v>
      </c>
      <c r="HQ289" s="34">
        <v>0</v>
      </c>
      <c r="HR289" s="34">
        <v>0</v>
      </c>
      <c r="HS289" s="34" t="s">
        <v>476</v>
      </c>
      <c r="HZ289"/>
    </row>
    <row r="290" ht="30" customHeight="1" spans="2:234">
      <c r="B290" s="34">
        <f>10000000+INDEX(编号表!$B:$B,MATCH(D290,编号表!$A:$A,0))*10000+J290</f>
        <v>10500004</v>
      </c>
      <c r="C290" s="34" t="s">
        <v>469</v>
      </c>
      <c r="D290" s="34" t="s">
        <v>469</v>
      </c>
      <c r="E290" s="34" t="s">
        <v>470</v>
      </c>
      <c r="F290" s="39" t="s">
        <v>471</v>
      </c>
      <c r="G290" s="34" t="s">
        <v>469</v>
      </c>
      <c r="H290" s="34">
        <v>1</v>
      </c>
      <c r="I290" s="34" t="b">
        <v>0</v>
      </c>
      <c r="J290" s="34">
        <v>4</v>
      </c>
      <c r="K290" s="34" t="str">
        <f t="shared" si="10"/>
        <v>105000</v>
      </c>
      <c r="L290" s="34" t="s">
        <v>353</v>
      </c>
      <c r="M290" s="34">
        <f t="shared" si="12"/>
        <v>10500003</v>
      </c>
      <c r="N290" s="34">
        <f t="shared" si="11"/>
        <v>10500005</v>
      </c>
      <c r="O290" s="34" t="s">
        <v>472</v>
      </c>
      <c r="P290" s="34">
        <v>11002000</v>
      </c>
      <c r="Q290" s="34">
        <v>0</v>
      </c>
      <c r="R290" s="34">
        <v>0</v>
      </c>
      <c r="S290" s="34">
        <v>41</v>
      </c>
      <c r="T290">
        <v>11063011</v>
      </c>
      <c r="U290" s="34">
        <v>100</v>
      </c>
      <c r="W290" s="34">
        <v>0</v>
      </c>
      <c r="X290" s="34">
        <v>0</v>
      </c>
      <c r="Y290" s="34" t="s">
        <v>363</v>
      </c>
      <c r="AZ290" s="34">
        <v>191</v>
      </c>
      <c r="BA290" s="34">
        <v>0</v>
      </c>
      <c r="GY290" s="34">
        <v>0</v>
      </c>
      <c r="GZ290" s="34">
        <v>0</v>
      </c>
      <c r="HA290" s="34" t="s">
        <v>473</v>
      </c>
      <c r="HB290" s="34">
        <v>0</v>
      </c>
      <c r="HE290" s="34">
        <v>0</v>
      </c>
      <c r="HG290" s="34">
        <v>0</v>
      </c>
      <c r="HH290" s="34">
        <v>0</v>
      </c>
      <c r="HI290" s="34">
        <v>0</v>
      </c>
      <c r="HJ290" s="34">
        <v>0</v>
      </c>
      <c r="HK290" s="34">
        <v>0</v>
      </c>
      <c r="HL290" s="34" t="b">
        <v>0</v>
      </c>
      <c r="HN290" s="34">
        <v>0</v>
      </c>
      <c r="HP290" s="34" t="s">
        <v>363</v>
      </c>
      <c r="HQ290" s="34">
        <v>0</v>
      </c>
      <c r="HR290" s="34">
        <v>0</v>
      </c>
      <c r="HS290" s="34" t="s">
        <v>477</v>
      </c>
      <c r="HZ290"/>
    </row>
    <row r="291" ht="30" customHeight="1" spans="2:234">
      <c r="B291" s="34">
        <f>10000000+INDEX(编号表!$B:$B,MATCH(D291,编号表!$A:$A,0))*10000+J291</f>
        <v>10500005</v>
      </c>
      <c r="C291" s="34" t="s">
        <v>469</v>
      </c>
      <c r="D291" s="34" t="s">
        <v>469</v>
      </c>
      <c r="E291" s="34" t="s">
        <v>470</v>
      </c>
      <c r="F291" s="39" t="s">
        <v>471</v>
      </c>
      <c r="G291" s="34" t="s">
        <v>469</v>
      </c>
      <c r="H291" s="34">
        <v>1</v>
      </c>
      <c r="I291" s="34" t="b">
        <v>0</v>
      </c>
      <c r="J291" s="34">
        <v>5</v>
      </c>
      <c r="K291" s="34" t="str">
        <f t="shared" si="10"/>
        <v>105000</v>
      </c>
      <c r="L291" s="34" t="s">
        <v>353</v>
      </c>
      <c r="M291" s="34">
        <f t="shared" si="12"/>
        <v>10500004</v>
      </c>
      <c r="N291" s="34">
        <f t="shared" si="11"/>
        <v>10500006</v>
      </c>
      <c r="O291" s="34" t="s">
        <v>472</v>
      </c>
      <c r="P291" s="34">
        <v>11002000</v>
      </c>
      <c r="Q291" s="34">
        <v>0</v>
      </c>
      <c r="R291" s="34">
        <v>0</v>
      </c>
      <c r="S291" s="34">
        <v>51</v>
      </c>
      <c r="T291">
        <v>11073012</v>
      </c>
      <c r="U291" s="34">
        <v>100</v>
      </c>
      <c r="W291" s="34">
        <v>0</v>
      </c>
      <c r="X291" s="34">
        <v>0</v>
      </c>
      <c r="Y291" s="34" t="s">
        <v>363</v>
      </c>
      <c r="AZ291" s="34">
        <v>191</v>
      </c>
      <c r="BA291" s="34">
        <v>0</v>
      </c>
      <c r="GY291" s="34">
        <v>0</v>
      </c>
      <c r="GZ291" s="34">
        <v>0</v>
      </c>
      <c r="HA291" s="34" t="s">
        <v>473</v>
      </c>
      <c r="HB291" s="34">
        <v>0</v>
      </c>
      <c r="HE291" s="34">
        <v>0</v>
      </c>
      <c r="HG291" s="34">
        <v>0</v>
      </c>
      <c r="HH291" s="34">
        <v>0</v>
      </c>
      <c r="HI291" s="34">
        <v>0</v>
      </c>
      <c r="HJ291" s="34">
        <v>0</v>
      </c>
      <c r="HK291" s="34">
        <v>0</v>
      </c>
      <c r="HL291" s="34" t="b">
        <v>0</v>
      </c>
      <c r="HN291" s="34">
        <v>0</v>
      </c>
      <c r="HP291" s="34" t="s">
        <v>363</v>
      </c>
      <c r="HQ291" s="34">
        <v>0</v>
      </c>
      <c r="HR291" s="34">
        <v>0</v>
      </c>
      <c r="HS291" s="34" t="s">
        <v>478</v>
      </c>
      <c r="HZ291"/>
    </row>
    <row r="292" ht="30" customHeight="1" spans="2:234">
      <c r="B292" s="34">
        <f>10000000+INDEX(编号表!$B:$B,MATCH(D292,编号表!$A:$A,0))*10000+J292</f>
        <v>10500006</v>
      </c>
      <c r="C292" s="34" t="s">
        <v>469</v>
      </c>
      <c r="D292" s="34" t="s">
        <v>469</v>
      </c>
      <c r="E292" s="34" t="s">
        <v>470</v>
      </c>
      <c r="F292" s="39" t="s">
        <v>471</v>
      </c>
      <c r="G292" s="34" t="s">
        <v>469</v>
      </c>
      <c r="H292" s="34">
        <v>1</v>
      </c>
      <c r="I292" s="34" t="b">
        <v>0</v>
      </c>
      <c r="J292" s="34">
        <v>6</v>
      </c>
      <c r="K292" s="34" t="str">
        <f t="shared" si="10"/>
        <v>105000</v>
      </c>
      <c r="L292" s="34" t="s">
        <v>353</v>
      </c>
      <c r="M292" s="34">
        <f t="shared" si="12"/>
        <v>10500005</v>
      </c>
      <c r="N292" s="34">
        <f t="shared" si="11"/>
        <v>10500007</v>
      </c>
      <c r="O292" s="34" t="s">
        <v>472</v>
      </c>
      <c r="P292" s="34">
        <v>11002000</v>
      </c>
      <c r="Q292" s="34">
        <v>0</v>
      </c>
      <c r="R292" s="34">
        <v>0</v>
      </c>
      <c r="S292" s="34">
        <v>61</v>
      </c>
      <c r="T292">
        <v>11084013</v>
      </c>
      <c r="U292" s="34">
        <v>100</v>
      </c>
      <c r="W292" s="34">
        <v>0</v>
      </c>
      <c r="X292" s="34">
        <v>0</v>
      </c>
      <c r="Y292" s="34" t="s">
        <v>363</v>
      </c>
      <c r="AZ292" s="34">
        <v>191</v>
      </c>
      <c r="BA292" s="34">
        <v>0</v>
      </c>
      <c r="GY292" s="34">
        <v>0</v>
      </c>
      <c r="GZ292" s="34">
        <v>0</v>
      </c>
      <c r="HA292" s="34" t="s">
        <v>473</v>
      </c>
      <c r="HB292" s="34">
        <v>0</v>
      </c>
      <c r="HE292" s="34">
        <v>0</v>
      </c>
      <c r="HG292" s="34">
        <v>0</v>
      </c>
      <c r="HH292" s="34">
        <v>0</v>
      </c>
      <c r="HI292" s="34">
        <v>0</v>
      </c>
      <c r="HJ292" s="34">
        <v>0</v>
      </c>
      <c r="HK292" s="34">
        <v>0</v>
      </c>
      <c r="HL292" s="34" t="b">
        <v>0</v>
      </c>
      <c r="HN292" s="34">
        <v>0</v>
      </c>
      <c r="HP292" s="34" t="s">
        <v>363</v>
      </c>
      <c r="HQ292" s="34">
        <v>0</v>
      </c>
      <c r="HR292" s="34">
        <v>0</v>
      </c>
      <c r="HS292" s="34" t="s">
        <v>479</v>
      </c>
      <c r="HZ292"/>
    </row>
    <row r="293" ht="30" customHeight="1" spans="2:234">
      <c r="B293" s="34">
        <f>10000000+INDEX(编号表!$B:$B,MATCH(D293,编号表!$A:$A,0))*10000+J293</f>
        <v>10500007</v>
      </c>
      <c r="C293" s="34" t="s">
        <v>469</v>
      </c>
      <c r="D293" s="34" t="s">
        <v>469</v>
      </c>
      <c r="E293" s="34" t="s">
        <v>470</v>
      </c>
      <c r="F293" s="39" t="s">
        <v>471</v>
      </c>
      <c r="G293" s="34" t="s">
        <v>469</v>
      </c>
      <c r="H293" s="34">
        <v>1</v>
      </c>
      <c r="I293" s="34" t="b">
        <v>0</v>
      </c>
      <c r="J293" s="34">
        <v>7</v>
      </c>
      <c r="K293" s="34" t="str">
        <f t="shared" si="10"/>
        <v>105000</v>
      </c>
      <c r="L293" s="34" t="s">
        <v>353</v>
      </c>
      <c r="M293" s="34">
        <f t="shared" si="12"/>
        <v>10500006</v>
      </c>
      <c r="O293" s="34" t="s">
        <v>472</v>
      </c>
      <c r="P293" s="34">
        <v>11002000</v>
      </c>
      <c r="Q293" s="34">
        <v>0</v>
      </c>
      <c r="R293" s="34">
        <v>0</v>
      </c>
      <c r="S293" s="34">
        <v>71</v>
      </c>
      <c r="U293" s="34">
        <v>100</v>
      </c>
      <c r="W293" s="34">
        <v>0</v>
      </c>
      <c r="X293" s="34">
        <v>0</v>
      </c>
      <c r="Y293" s="34" t="s">
        <v>363</v>
      </c>
      <c r="AZ293" s="34">
        <v>191</v>
      </c>
      <c r="BA293" s="34">
        <v>0</v>
      </c>
      <c r="GY293" s="34">
        <v>0</v>
      </c>
      <c r="GZ293" s="34">
        <v>0</v>
      </c>
      <c r="HA293" s="34" t="s">
        <v>473</v>
      </c>
      <c r="HB293" s="34">
        <v>0</v>
      </c>
      <c r="HE293" s="34">
        <v>0</v>
      </c>
      <c r="HG293" s="34">
        <v>0</v>
      </c>
      <c r="HH293" s="34">
        <v>0</v>
      </c>
      <c r="HI293" s="34">
        <v>0</v>
      </c>
      <c r="HJ293" s="34">
        <v>0</v>
      </c>
      <c r="HK293" s="34">
        <v>0</v>
      </c>
      <c r="HL293" s="34" t="b">
        <v>0</v>
      </c>
      <c r="HN293" s="34">
        <v>0</v>
      </c>
      <c r="HP293" s="34" t="s">
        <v>363</v>
      </c>
      <c r="HQ293" s="34">
        <v>0</v>
      </c>
      <c r="HR293" s="34">
        <v>0</v>
      </c>
      <c r="HS293" s="34" t="s">
        <v>480</v>
      </c>
      <c r="HZ293"/>
    </row>
    <row r="294" ht="30" customHeight="1" spans="2:234">
      <c r="B294" s="34">
        <f>10000000+INDEX(编号表!$B:$B,MATCH(D294,编号表!$A:$A,0))*10000+J294</f>
        <v>10510001</v>
      </c>
      <c r="C294" s="34" t="s">
        <v>481</v>
      </c>
      <c r="D294" s="34" t="s">
        <v>481</v>
      </c>
      <c r="E294" s="34" t="s">
        <v>470</v>
      </c>
      <c r="F294" s="39" t="s">
        <v>482</v>
      </c>
      <c r="G294" s="34" t="s">
        <v>481</v>
      </c>
      <c r="H294" s="34">
        <v>1</v>
      </c>
      <c r="I294" s="34" t="b">
        <v>0</v>
      </c>
      <c r="J294" s="34">
        <v>1</v>
      </c>
      <c r="K294" s="34" t="str">
        <f t="shared" si="10"/>
        <v>105100</v>
      </c>
      <c r="L294" s="34" t="s">
        <v>353</v>
      </c>
      <c r="M294" s="34">
        <v>0</v>
      </c>
      <c r="N294" s="34">
        <f t="shared" ref="N294:N299" si="13">B295</f>
        <v>10510002</v>
      </c>
      <c r="O294" s="34" t="s">
        <v>483</v>
      </c>
      <c r="P294" s="34">
        <v>11002001</v>
      </c>
      <c r="Q294" s="34">
        <v>0</v>
      </c>
      <c r="R294" s="34">
        <v>0</v>
      </c>
      <c r="S294" s="34">
        <v>11</v>
      </c>
      <c r="T294">
        <v>11031015</v>
      </c>
      <c r="U294" s="34">
        <v>100</v>
      </c>
      <c r="AZ294" s="34" t="s">
        <v>473</v>
      </c>
      <c r="BA294" s="34">
        <v>0</v>
      </c>
      <c r="GY294" s="34">
        <v>0</v>
      </c>
      <c r="GZ294" s="34">
        <v>0</v>
      </c>
      <c r="HA294" s="34" t="s">
        <v>473</v>
      </c>
      <c r="HB294" s="34">
        <v>0</v>
      </c>
      <c r="HE294" s="34">
        <v>0</v>
      </c>
      <c r="HG294" s="34">
        <v>0</v>
      </c>
      <c r="HH294" s="34">
        <v>0</v>
      </c>
      <c r="HI294" s="34">
        <v>0</v>
      </c>
      <c r="HJ294" s="34">
        <v>0</v>
      </c>
      <c r="HK294" s="34">
        <v>0</v>
      </c>
      <c r="HL294" s="34" t="b">
        <v>0</v>
      </c>
      <c r="HN294" s="34">
        <v>0</v>
      </c>
      <c r="HP294" s="34" t="s">
        <v>363</v>
      </c>
      <c r="HQ294" s="34">
        <v>0</v>
      </c>
      <c r="HR294" s="34">
        <v>0</v>
      </c>
      <c r="HS294" s="34" t="s">
        <v>474</v>
      </c>
      <c r="HZ294"/>
    </row>
    <row r="295" ht="30" customHeight="1" spans="2:234">
      <c r="B295" s="34">
        <f>10000000+INDEX(编号表!$B:$B,MATCH(D295,编号表!$A:$A,0))*10000+J295</f>
        <v>10510002</v>
      </c>
      <c r="C295" s="34" t="s">
        <v>481</v>
      </c>
      <c r="D295" s="34" t="s">
        <v>481</v>
      </c>
      <c r="E295" s="34" t="s">
        <v>470</v>
      </c>
      <c r="F295" s="39" t="s">
        <v>482</v>
      </c>
      <c r="G295" s="34" t="s">
        <v>481</v>
      </c>
      <c r="H295" s="34">
        <v>1</v>
      </c>
      <c r="I295" s="34" t="b">
        <v>0</v>
      </c>
      <c r="J295" s="34">
        <v>2</v>
      </c>
      <c r="K295" s="34" t="str">
        <f t="shared" si="10"/>
        <v>105100</v>
      </c>
      <c r="L295" s="34" t="s">
        <v>353</v>
      </c>
      <c r="M295" s="34">
        <f t="shared" ref="M295:M300" si="14">B294</f>
        <v>10510001</v>
      </c>
      <c r="N295" s="34">
        <f t="shared" si="13"/>
        <v>10510003</v>
      </c>
      <c r="O295" s="34" t="s">
        <v>483</v>
      </c>
      <c r="P295" s="34">
        <v>11002001</v>
      </c>
      <c r="Q295" s="34">
        <v>0</v>
      </c>
      <c r="R295" s="34">
        <v>0</v>
      </c>
      <c r="S295" s="34">
        <v>21</v>
      </c>
      <c r="T295">
        <v>11042016</v>
      </c>
      <c r="U295" s="34">
        <v>100</v>
      </c>
      <c r="AZ295" s="34" t="s">
        <v>473</v>
      </c>
      <c r="BA295" s="34">
        <v>0</v>
      </c>
      <c r="GY295" s="34">
        <v>0</v>
      </c>
      <c r="GZ295" s="34">
        <v>0</v>
      </c>
      <c r="HA295" s="34" t="s">
        <v>473</v>
      </c>
      <c r="HB295" s="34">
        <v>0</v>
      </c>
      <c r="HE295" s="34">
        <v>0</v>
      </c>
      <c r="HG295" s="34">
        <v>0</v>
      </c>
      <c r="HH295" s="34">
        <v>0</v>
      </c>
      <c r="HI295" s="34">
        <v>0</v>
      </c>
      <c r="HJ295" s="34">
        <v>0</v>
      </c>
      <c r="HK295" s="34">
        <v>0</v>
      </c>
      <c r="HL295" s="34" t="b">
        <v>0</v>
      </c>
      <c r="HN295" s="34">
        <v>0</v>
      </c>
      <c r="HP295" s="34" t="s">
        <v>363</v>
      </c>
      <c r="HQ295" s="34">
        <v>0</v>
      </c>
      <c r="HR295" s="34">
        <v>0</v>
      </c>
      <c r="HS295" s="34" t="s">
        <v>475</v>
      </c>
      <c r="HZ295"/>
    </row>
    <row r="296" ht="30" customHeight="1" spans="2:234">
      <c r="B296" s="34">
        <f>10000000+INDEX(编号表!$B:$B,MATCH(D296,编号表!$A:$A,0))*10000+J296</f>
        <v>10510003</v>
      </c>
      <c r="C296" s="34" t="s">
        <v>481</v>
      </c>
      <c r="D296" s="34" t="s">
        <v>481</v>
      </c>
      <c r="E296" s="34" t="s">
        <v>470</v>
      </c>
      <c r="F296" s="39" t="s">
        <v>482</v>
      </c>
      <c r="G296" s="34" t="s">
        <v>481</v>
      </c>
      <c r="H296" s="34">
        <v>1</v>
      </c>
      <c r="I296" s="34" t="b">
        <v>0</v>
      </c>
      <c r="J296" s="34">
        <v>3</v>
      </c>
      <c r="K296" s="34" t="str">
        <f t="shared" si="10"/>
        <v>105100</v>
      </c>
      <c r="L296" s="34" t="s">
        <v>353</v>
      </c>
      <c r="M296" s="34">
        <f t="shared" si="14"/>
        <v>10510002</v>
      </c>
      <c r="N296" s="34">
        <f t="shared" si="13"/>
        <v>10510004</v>
      </c>
      <c r="O296" s="34" t="s">
        <v>483</v>
      </c>
      <c r="P296" s="34">
        <v>11002001</v>
      </c>
      <c r="Q296" s="34">
        <v>0</v>
      </c>
      <c r="R296" s="34">
        <v>0</v>
      </c>
      <c r="S296" s="34">
        <v>31</v>
      </c>
      <c r="T296">
        <v>11052017</v>
      </c>
      <c r="U296" s="34">
        <v>100</v>
      </c>
      <c r="AZ296" s="34" t="s">
        <v>473</v>
      </c>
      <c r="BA296" s="34">
        <v>0</v>
      </c>
      <c r="GY296" s="34">
        <v>0</v>
      </c>
      <c r="GZ296" s="34">
        <v>0</v>
      </c>
      <c r="HA296" s="34" t="s">
        <v>473</v>
      </c>
      <c r="HB296" s="34">
        <v>0</v>
      </c>
      <c r="HE296" s="34">
        <v>0</v>
      </c>
      <c r="HG296" s="34">
        <v>0</v>
      </c>
      <c r="HH296" s="34">
        <v>0</v>
      </c>
      <c r="HI296" s="34">
        <v>0</v>
      </c>
      <c r="HJ296" s="34">
        <v>0</v>
      </c>
      <c r="HK296" s="34">
        <v>0</v>
      </c>
      <c r="HL296" s="34" t="b">
        <v>0</v>
      </c>
      <c r="HN296" s="34">
        <v>0</v>
      </c>
      <c r="HP296" s="34" t="s">
        <v>363</v>
      </c>
      <c r="HQ296" s="34">
        <v>0</v>
      </c>
      <c r="HR296" s="34">
        <v>0</v>
      </c>
      <c r="HS296" s="34" t="s">
        <v>476</v>
      </c>
      <c r="HZ296"/>
    </row>
    <row r="297" ht="30" customHeight="1" spans="2:234">
      <c r="B297" s="34">
        <f>10000000+INDEX(编号表!$B:$B,MATCH(D297,编号表!$A:$A,0))*10000+J297</f>
        <v>10510004</v>
      </c>
      <c r="C297" s="34" t="s">
        <v>481</v>
      </c>
      <c r="D297" s="34" t="s">
        <v>481</v>
      </c>
      <c r="E297" s="34" t="s">
        <v>470</v>
      </c>
      <c r="F297" s="39" t="s">
        <v>482</v>
      </c>
      <c r="G297" s="34" t="s">
        <v>481</v>
      </c>
      <c r="H297" s="34">
        <v>1</v>
      </c>
      <c r="I297" s="34" t="b">
        <v>0</v>
      </c>
      <c r="J297" s="34">
        <v>4</v>
      </c>
      <c r="K297" s="34" t="str">
        <f t="shared" si="10"/>
        <v>105100</v>
      </c>
      <c r="L297" s="34" t="s">
        <v>353</v>
      </c>
      <c r="M297" s="34">
        <f t="shared" si="14"/>
        <v>10510003</v>
      </c>
      <c r="N297" s="34">
        <f t="shared" si="13"/>
        <v>10510005</v>
      </c>
      <c r="O297" s="34" t="s">
        <v>483</v>
      </c>
      <c r="P297" s="34">
        <v>11002001</v>
      </c>
      <c r="Q297" s="34">
        <v>0</v>
      </c>
      <c r="R297" s="34">
        <v>0</v>
      </c>
      <c r="S297" s="34">
        <v>41</v>
      </c>
      <c r="T297">
        <v>11063018</v>
      </c>
      <c r="U297" s="34">
        <v>100</v>
      </c>
      <c r="AZ297" s="34" t="s">
        <v>473</v>
      </c>
      <c r="BA297" s="34">
        <v>0</v>
      </c>
      <c r="GY297" s="34">
        <v>0</v>
      </c>
      <c r="GZ297" s="34">
        <v>0</v>
      </c>
      <c r="HA297" s="34" t="s">
        <v>473</v>
      </c>
      <c r="HB297" s="34">
        <v>0</v>
      </c>
      <c r="HE297" s="34">
        <v>0</v>
      </c>
      <c r="HG297" s="34">
        <v>0</v>
      </c>
      <c r="HH297" s="34">
        <v>0</v>
      </c>
      <c r="HI297" s="34">
        <v>0</v>
      </c>
      <c r="HJ297" s="34">
        <v>0</v>
      </c>
      <c r="HK297" s="34">
        <v>0</v>
      </c>
      <c r="HL297" s="34" t="b">
        <v>0</v>
      </c>
      <c r="HN297" s="34">
        <v>0</v>
      </c>
      <c r="HP297" s="34" t="s">
        <v>363</v>
      </c>
      <c r="HQ297" s="34">
        <v>0</v>
      </c>
      <c r="HR297" s="34">
        <v>0</v>
      </c>
      <c r="HS297" s="34" t="s">
        <v>477</v>
      </c>
      <c r="HZ297"/>
    </row>
    <row r="298" ht="30" customHeight="1" spans="2:234">
      <c r="B298" s="34">
        <f>10000000+INDEX(编号表!$B:$B,MATCH(D298,编号表!$A:$A,0))*10000+J298</f>
        <v>10510005</v>
      </c>
      <c r="C298" s="34" t="s">
        <v>481</v>
      </c>
      <c r="D298" s="34" t="s">
        <v>481</v>
      </c>
      <c r="E298" s="34" t="s">
        <v>470</v>
      </c>
      <c r="F298" s="39" t="s">
        <v>482</v>
      </c>
      <c r="G298" s="34" t="s">
        <v>481</v>
      </c>
      <c r="H298" s="34">
        <v>1</v>
      </c>
      <c r="I298" s="34" t="b">
        <v>0</v>
      </c>
      <c r="J298" s="34">
        <v>5</v>
      </c>
      <c r="K298" s="34" t="str">
        <f t="shared" si="10"/>
        <v>105100</v>
      </c>
      <c r="L298" s="34" t="s">
        <v>353</v>
      </c>
      <c r="M298" s="34">
        <f t="shared" si="14"/>
        <v>10510004</v>
      </c>
      <c r="N298" s="34">
        <f t="shared" si="13"/>
        <v>10510006</v>
      </c>
      <c r="O298" s="34" t="s">
        <v>483</v>
      </c>
      <c r="P298" s="34">
        <v>11002001</v>
      </c>
      <c r="Q298" s="34">
        <v>0</v>
      </c>
      <c r="R298" s="34">
        <v>0</v>
      </c>
      <c r="S298" s="34">
        <v>51</v>
      </c>
      <c r="T298">
        <v>11073019</v>
      </c>
      <c r="U298" s="34">
        <v>100</v>
      </c>
      <c r="AZ298" s="34" t="s">
        <v>473</v>
      </c>
      <c r="BA298" s="34">
        <v>0</v>
      </c>
      <c r="GY298" s="34">
        <v>0</v>
      </c>
      <c r="GZ298" s="34">
        <v>0</v>
      </c>
      <c r="HA298" s="34" t="s">
        <v>473</v>
      </c>
      <c r="HB298" s="34">
        <v>0</v>
      </c>
      <c r="HE298" s="34">
        <v>0</v>
      </c>
      <c r="HG298" s="34">
        <v>0</v>
      </c>
      <c r="HH298" s="34">
        <v>0</v>
      </c>
      <c r="HI298" s="34">
        <v>0</v>
      </c>
      <c r="HJ298" s="34">
        <v>0</v>
      </c>
      <c r="HK298" s="34">
        <v>0</v>
      </c>
      <c r="HL298" s="34" t="b">
        <v>0</v>
      </c>
      <c r="HN298" s="34">
        <v>0</v>
      </c>
      <c r="HP298" s="34" t="s">
        <v>363</v>
      </c>
      <c r="HQ298" s="34">
        <v>0</v>
      </c>
      <c r="HR298" s="34">
        <v>0</v>
      </c>
      <c r="HS298" s="34" t="s">
        <v>478</v>
      </c>
      <c r="HZ298"/>
    </row>
    <row r="299" ht="30" customHeight="1" spans="2:234">
      <c r="B299" s="34">
        <f>10000000+INDEX(编号表!$B:$B,MATCH(D299,编号表!$A:$A,0))*10000+J299</f>
        <v>10510006</v>
      </c>
      <c r="C299" s="34" t="s">
        <v>481</v>
      </c>
      <c r="D299" s="34" t="s">
        <v>481</v>
      </c>
      <c r="E299" s="34" t="s">
        <v>470</v>
      </c>
      <c r="F299" s="39" t="s">
        <v>482</v>
      </c>
      <c r="G299" s="34" t="s">
        <v>481</v>
      </c>
      <c r="H299" s="34">
        <v>1</v>
      </c>
      <c r="I299" s="34" t="b">
        <v>0</v>
      </c>
      <c r="J299" s="34">
        <v>6</v>
      </c>
      <c r="K299" s="34" t="str">
        <f t="shared" si="10"/>
        <v>105100</v>
      </c>
      <c r="L299" s="34" t="s">
        <v>353</v>
      </c>
      <c r="M299" s="34">
        <f t="shared" si="14"/>
        <v>10510005</v>
      </c>
      <c r="N299" s="34">
        <f t="shared" si="13"/>
        <v>10510007</v>
      </c>
      <c r="O299" s="34" t="s">
        <v>483</v>
      </c>
      <c r="P299" s="34">
        <v>11002001</v>
      </c>
      <c r="Q299" s="34">
        <v>0</v>
      </c>
      <c r="R299" s="34">
        <v>0</v>
      </c>
      <c r="S299" s="34">
        <v>61</v>
      </c>
      <c r="T299">
        <v>11084020</v>
      </c>
      <c r="U299" s="34">
        <v>100</v>
      </c>
      <c r="AZ299" s="34" t="s">
        <v>473</v>
      </c>
      <c r="BA299" s="34">
        <v>0</v>
      </c>
      <c r="GY299" s="34">
        <v>0</v>
      </c>
      <c r="GZ299" s="34">
        <v>0</v>
      </c>
      <c r="HA299" s="34" t="s">
        <v>473</v>
      </c>
      <c r="HB299" s="34">
        <v>0</v>
      </c>
      <c r="HE299" s="34">
        <v>0</v>
      </c>
      <c r="HG299" s="34">
        <v>0</v>
      </c>
      <c r="HH299" s="34">
        <v>0</v>
      </c>
      <c r="HI299" s="34">
        <v>0</v>
      </c>
      <c r="HJ299" s="34">
        <v>0</v>
      </c>
      <c r="HK299" s="34">
        <v>0</v>
      </c>
      <c r="HL299" s="34" t="b">
        <v>0</v>
      </c>
      <c r="HN299" s="34">
        <v>0</v>
      </c>
      <c r="HP299" s="34" t="s">
        <v>363</v>
      </c>
      <c r="HQ299" s="34">
        <v>0</v>
      </c>
      <c r="HR299" s="34">
        <v>0</v>
      </c>
      <c r="HS299" s="34" t="s">
        <v>479</v>
      </c>
      <c r="HZ299"/>
    </row>
    <row r="300" ht="30" customHeight="1" spans="2:234">
      <c r="B300" s="34">
        <f>10000000+INDEX(编号表!$B:$B,MATCH(D300,编号表!$A:$A,0))*10000+J300</f>
        <v>10510007</v>
      </c>
      <c r="C300" s="34" t="s">
        <v>481</v>
      </c>
      <c r="D300" s="34" t="s">
        <v>481</v>
      </c>
      <c r="E300" s="34" t="s">
        <v>470</v>
      </c>
      <c r="F300" s="39" t="s">
        <v>484</v>
      </c>
      <c r="G300" s="34" t="s">
        <v>481</v>
      </c>
      <c r="H300" s="34">
        <v>1</v>
      </c>
      <c r="I300" s="34" t="b">
        <v>0</v>
      </c>
      <c r="J300" s="34">
        <v>7</v>
      </c>
      <c r="K300" s="34" t="str">
        <f t="shared" si="10"/>
        <v>105100</v>
      </c>
      <c r="L300" s="34" t="s">
        <v>353</v>
      </c>
      <c r="M300" s="34">
        <f t="shared" si="14"/>
        <v>10510006</v>
      </c>
      <c r="O300" s="34" t="s">
        <v>483</v>
      </c>
      <c r="P300" s="34">
        <v>11002001</v>
      </c>
      <c r="Q300" s="34">
        <v>0</v>
      </c>
      <c r="R300" s="34">
        <v>0</v>
      </c>
      <c r="S300" s="34">
        <v>71</v>
      </c>
      <c r="U300" s="34">
        <v>100</v>
      </c>
      <c r="AZ300" s="34" t="s">
        <v>473</v>
      </c>
      <c r="BA300" s="34">
        <v>0</v>
      </c>
      <c r="GY300" s="34">
        <v>0</v>
      </c>
      <c r="GZ300" s="34">
        <v>0</v>
      </c>
      <c r="HA300" s="34" t="s">
        <v>473</v>
      </c>
      <c r="HB300" s="34">
        <v>0</v>
      </c>
      <c r="HE300" s="34">
        <v>0</v>
      </c>
      <c r="HG300" s="34">
        <v>0</v>
      </c>
      <c r="HH300" s="34">
        <v>0</v>
      </c>
      <c r="HI300" s="34">
        <v>0</v>
      </c>
      <c r="HJ300" s="34">
        <v>0</v>
      </c>
      <c r="HK300" s="34">
        <v>0</v>
      </c>
      <c r="HL300" s="34" t="b">
        <v>0</v>
      </c>
      <c r="HN300" s="34">
        <v>0</v>
      </c>
      <c r="HP300" s="34" t="s">
        <v>363</v>
      </c>
      <c r="HQ300" s="34">
        <v>0</v>
      </c>
      <c r="HR300" s="34">
        <v>0</v>
      </c>
      <c r="HS300" s="34" t="s">
        <v>480</v>
      </c>
      <c r="HZ300"/>
    </row>
    <row r="301" ht="30" customHeight="1" spans="2:234">
      <c r="B301" s="34">
        <f>10000000+INDEX(编号表!$B:$B,MATCH(D301,编号表!$A:$A,0))*10000+J301</f>
        <v>10520001</v>
      </c>
      <c r="C301" s="34" t="s">
        <v>485</v>
      </c>
      <c r="D301" s="34" t="s">
        <v>485</v>
      </c>
      <c r="E301" s="34" t="s">
        <v>470</v>
      </c>
      <c r="F301" s="39" t="s">
        <v>486</v>
      </c>
      <c r="G301" s="34" t="s">
        <v>485</v>
      </c>
      <c r="H301" s="34">
        <v>1</v>
      </c>
      <c r="I301" s="34" t="b">
        <v>0</v>
      </c>
      <c r="J301" s="34">
        <v>1</v>
      </c>
      <c r="K301" s="34" t="str">
        <f t="shared" si="10"/>
        <v>105200</v>
      </c>
      <c r="L301" s="34" t="s">
        <v>353</v>
      </c>
      <c r="M301" s="34">
        <v>0</v>
      </c>
      <c r="N301" s="34">
        <f t="shared" ref="N301:N306" si="15">B302</f>
        <v>10520002</v>
      </c>
      <c r="O301" s="34" t="s">
        <v>487</v>
      </c>
      <c r="P301" s="34">
        <v>11002002</v>
      </c>
      <c r="Q301" s="34">
        <v>0</v>
      </c>
      <c r="R301" s="34">
        <v>0</v>
      </c>
      <c r="S301" s="34">
        <v>11</v>
      </c>
      <c r="T301">
        <v>11031022</v>
      </c>
      <c r="U301" s="34">
        <v>100</v>
      </c>
      <c r="AZ301" s="34" t="s">
        <v>473</v>
      </c>
      <c r="BA301" s="34">
        <v>0</v>
      </c>
      <c r="GY301" s="34">
        <v>0</v>
      </c>
      <c r="GZ301" s="34">
        <v>0</v>
      </c>
      <c r="HA301" s="34" t="s">
        <v>473</v>
      </c>
      <c r="HB301" s="34">
        <v>0</v>
      </c>
      <c r="HE301" s="34">
        <v>0</v>
      </c>
      <c r="HG301" s="34">
        <v>0</v>
      </c>
      <c r="HH301" s="34">
        <v>0</v>
      </c>
      <c r="HI301" s="34">
        <v>0</v>
      </c>
      <c r="HJ301" s="34">
        <v>0</v>
      </c>
      <c r="HK301" s="34">
        <v>0</v>
      </c>
      <c r="HL301" s="34" t="b">
        <v>0</v>
      </c>
      <c r="HN301" s="34">
        <v>0</v>
      </c>
      <c r="HP301" s="34" t="s">
        <v>363</v>
      </c>
      <c r="HQ301" s="34">
        <v>0</v>
      </c>
      <c r="HR301" s="34">
        <v>0</v>
      </c>
      <c r="HS301" s="34" t="s">
        <v>474</v>
      </c>
      <c r="HZ301"/>
    </row>
    <row r="302" ht="30" customHeight="1" spans="2:234">
      <c r="B302" s="34">
        <f>10000000+INDEX(编号表!$B:$B,MATCH(D302,编号表!$A:$A,0))*10000+J302</f>
        <v>10520002</v>
      </c>
      <c r="C302" s="34" t="s">
        <v>485</v>
      </c>
      <c r="D302" s="34" t="s">
        <v>485</v>
      </c>
      <c r="E302" s="34" t="s">
        <v>470</v>
      </c>
      <c r="F302" s="39" t="s">
        <v>486</v>
      </c>
      <c r="G302" s="34" t="s">
        <v>485</v>
      </c>
      <c r="H302" s="34">
        <v>1</v>
      </c>
      <c r="I302" s="34" t="b">
        <v>0</v>
      </c>
      <c r="J302" s="34">
        <v>2</v>
      </c>
      <c r="K302" s="34" t="str">
        <f t="shared" si="10"/>
        <v>105200</v>
      </c>
      <c r="L302" s="34" t="s">
        <v>353</v>
      </c>
      <c r="M302" s="34">
        <f t="shared" ref="M302:M307" si="16">B301</f>
        <v>10520001</v>
      </c>
      <c r="N302" s="34">
        <f t="shared" si="15"/>
        <v>10520003</v>
      </c>
      <c r="O302" s="34" t="s">
        <v>487</v>
      </c>
      <c r="P302" s="34">
        <v>11002002</v>
      </c>
      <c r="Q302" s="34">
        <v>0</v>
      </c>
      <c r="R302" s="34">
        <v>0</v>
      </c>
      <c r="S302" s="34">
        <v>21</v>
      </c>
      <c r="T302">
        <v>11042023</v>
      </c>
      <c r="U302" s="34">
        <v>100</v>
      </c>
      <c r="AZ302" s="34" t="s">
        <v>473</v>
      </c>
      <c r="BA302" s="34">
        <v>0</v>
      </c>
      <c r="GY302" s="34">
        <v>0</v>
      </c>
      <c r="GZ302" s="34">
        <v>0</v>
      </c>
      <c r="HA302" s="34" t="s">
        <v>473</v>
      </c>
      <c r="HB302" s="34">
        <v>0</v>
      </c>
      <c r="HE302" s="34">
        <v>0</v>
      </c>
      <c r="HG302" s="34">
        <v>0</v>
      </c>
      <c r="HH302" s="34">
        <v>0</v>
      </c>
      <c r="HI302" s="34">
        <v>0</v>
      </c>
      <c r="HJ302" s="34">
        <v>0</v>
      </c>
      <c r="HK302" s="34">
        <v>0</v>
      </c>
      <c r="HL302" s="34" t="b">
        <v>0</v>
      </c>
      <c r="HN302" s="34">
        <v>0</v>
      </c>
      <c r="HP302" s="34" t="s">
        <v>363</v>
      </c>
      <c r="HQ302" s="34">
        <v>0</v>
      </c>
      <c r="HR302" s="34">
        <v>0</v>
      </c>
      <c r="HS302" s="34" t="s">
        <v>475</v>
      </c>
      <c r="HZ302"/>
    </row>
    <row r="303" ht="30" customHeight="1" spans="2:234">
      <c r="B303" s="34">
        <f>10000000+INDEX(编号表!$B:$B,MATCH(D303,编号表!$A:$A,0))*10000+J303</f>
        <v>10520003</v>
      </c>
      <c r="C303" s="34" t="s">
        <v>485</v>
      </c>
      <c r="D303" s="34" t="s">
        <v>485</v>
      </c>
      <c r="E303" s="34" t="s">
        <v>470</v>
      </c>
      <c r="F303" s="39" t="s">
        <v>486</v>
      </c>
      <c r="G303" s="34" t="s">
        <v>485</v>
      </c>
      <c r="H303" s="34">
        <v>1</v>
      </c>
      <c r="I303" s="34" t="b">
        <v>0</v>
      </c>
      <c r="J303" s="34">
        <v>3</v>
      </c>
      <c r="K303" s="34" t="str">
        <f t="shared" si="10"/>
        <v>105200</v>
      </c>
      <c r="L303" s="34" t="s">
        <v>353</v>
      </c>
      <c r="M303" s="34">
        <f t="shared" si="16"/>
        <v>10520002</v>
      </c>
      <c r="N303" s="34">
        <f t="shared" si="15"/>
        <v>10520004</v>
      </c>
      <c r="O303" s="34" t="s">
        <v>487</v>
      </c>
      <c r="P303" s="34">
        <v>11002002</v>
      </c>
      <c r="Q303" s="34">
        <v>0</v>
      </c>
      <c r="R303" s="34">
        <v>0</v>
      </c>
      <c r="S303" s="34">
        <v>31</v>
      </c>
      <c r="T303">
        <v>11052024</v>
      </c>
      <c r="U303" s="34">
        <v>100</v>
      </c>
      <c r="AZ303" s="34" t="s">
        <v>473</v>
      </c>
      <c r="BA303" s="34">
        <v>0</v>
      </c>
      <c r="GY303" s="34">
        <v>0</v>
      </c>
      <c r="GZ303" s="34">
        <v>0</v>
      </c>
      <c r="HA303" s="34" t="s">
        <v>473</v>
      </c>
      <c r="HB303" s="34">
        <v>0</v>
      </c>
      <c r="HE303" s="34">
        <v>0</v>
      </c>
      <c r="HG303" s="34">
        <v>0</v>
      </c>
      <c r="HH303" s="34">
        <v>0</v>
      </c>
      <c r="HI303" s="34">
        <v>0</v>
      </c>
      <c r="HJ303" s="34">
        <v>0</v>
      </c>
      <c r="HK303" s="34">
        <v>0</v>
      </c>
      <c r="HL303" s="34" t="b">
        <v>0</v>
      </c>
      <c r="HN303" s="34">
        <v>0</v>
      </c>
      <c r="HP303" s="34" t="s">
        <v>363</v>
      </c>
      <c r="HQ303" s="34">
        <v>0</v>
      </c>
      <c r="HR303" s="34">
        <v>0</v>
      </c>
      <c r="HS303" s="34" t="s">
        <v>476</v>
      </c>
      <c r="HZ303"/>
    </row>
    <row r="304" ht="30" customHeight="1" spans="2:234">
      <c r="B304" s="34">
        <f>10000000+INDEX(编号表!$B:$B,MATCH(D304,编号表!$A:$A,0))*10000+J304</f>
        <v>10520004</v>
      </c>
      <c r="C304" s="34" t="s">
        <v>485</v>
      </c>
      <c r="D304" s="34" t="s">
        <v>485</v>
      </c>
      <c r="E304" s="34" t="s">
        <v>470</v>
      </c>
      <c r="F304" s="39" t="s">
        <v>486</v>
      </c>
      <c r="G304" s="34" t="s">
        <v>485</v>
      </c>
      <c r="H304" s="34">
        <v>1</v>
      </c>
      <c r="I304" s="34" t="b">
        <v>0</v>
      </c>
      <c r="J304" s="34">
        <v>4</v>
      </c>
      <c r="K304" s="34" t="str">
        <f t="shared" si="10"/>
        <v>105200</v>
      </c>
      <c r="L304" s="34" t="s">
        <v>353</v>
      </c>
      <c r="M304" s="34">
        <f t="shared" si="16"/>
        <v>10520003</v>
      </c>
      <c r="N304" s="34">
        <f t="shared" si="15"/>
        <v>10520005</v>
      </c>
      <c r="O304" s="34" t="s">
        <v>487</v>
      </c>
      <c r="P304" s="34">
        <v>11002002</v>
      </c>
      <c r="Q304" s="34">
        <v>0</v>
      </c>
      <c r="R304" s="34">
        <v>0</v>
      </c>
      <c r="S304" s="34">
        <v>41</v>
      </c>
      <c r="T304">
        <v>11063025</v>
      </c>
      <c r="U304" s="34">
        <v>100</v>
      </c>
      <c r="AZ304" s="34" t="s">
        <v>473</v>
      </c>
      <c r="BA304" s="34">
        <v>0</v>
      </c>
      <c r="GY304" s="34">
        <v>0</v>
      </c>
      <c r="GZ304" s="34">
        <v>0</v>
      </c>
      <c r="HA304" s="34" t="s">
        <v>473</v>
      </c>
      <c r="HB304" s="34">
        <v>0</v>
      </c>
      <c r="HE304" s="34">
        <v>0</v>
      </c>
      <c r="HG304" s="34">
        <v>0</v>
      </c>
      <c r="HH304" s="34">
        <v>0</v>
      </c>
      <c r="HI304" s="34">
        <v>0</v>
      </c>
      <c r="HJ304" s="34">
        <v>0</v>
      </c>
      <c r="HK304" s="34">
        <v>0</v>
      </c>
      <c r="HL304" s="34" t="b">
        <v>0</v>
      </c>
      <c r="HN304" s="34">
        <v>0</v>
      </c>
      <c r="HP304" s="34" t="s">
        <v>363</v>
      </c>
      <c r="HQ304" s="34">
        <v>0</v>
      </c>
      <c r="HR304" s="34">
        <v>0</v>
      </c>
      <c r="HS304" s="34" t="s">
        <v>477</v>
      </c>
      <c r="HZ304"/>
    </row>
    <row r="305" ht="30" customHeight="1" spans="2:234">
      <c r="B305" s="34">
        <f>10000000+INDEX(编号表!$B:$B,MATCH(D305,编号表!$A:$A,0))*10000+J305</f>
        <v>10520005</v>
      </c>
      <c r="C305" s="34" t="s">
        <v>485</v>
      </c>
      <c r="D305" s="34" t="s">
        <v>485</v>
      </c>
      <c r="E305" s="34" t="s">
        <v>470</v>
      </c>
      <c r="F305" s="39" t="s">
        <v>486</v>
      </c>
      <c r="G305" s="34" t="s">
        <v>485</v>
      </c>
      <c r="H305" s="34">
        <v>1</v>
      </c>
      <c r="I305" s="34" t="b">
        <v>0</v>
      </c>
      <c r="J305" s="34">
        <v>5</v>
      </c>
      <c r="K305" s="34" t="str">
        <f t="shared" si="10"/>
        <v>105200</v>
      </c>
      <c r="L305" s="34" t="s">
        <v>353</v>
      </c>
      <c r="M305" s="34">
        <f t="shared" si="16"/>
        <v>10520004</v>
      </c>
      <c r="N305" s="34">
        <f t="shared" si="15"/>
        <v>10520006</v>
      </c>
      <c r="O305" s="34" t="s">
        <v>487</v>
      </c>
      <c r="P305" s="34">
        <v>11002002</v>
      </c>
      <c r="Q305" s="34">
        <v>0</v>
      </c>
      <c r="R305" s="34">
        <v>0</v>
      </c>
      <c r="S305" s="34">
        <v>51</v>
      </c>
      <c r="T305">
        <v>11073026</v>
      </c>
      <c r="U305" s="34">
        <v>100</v>
      </c>
      <c r="AZ305" s="34" t="s">
        <v>473</v>
      </c>
      <c r="BA305" s="34">
        <v>0</v>
      </c>
      <c r="GY305" s="34">
        <v>0</v>
      </c>
      <c r="GZ305" s="34">
        <v>0</v>
      </c>
      <c r="HA305" s="34" t="s">
        <v>473</v>
      </c>
      <c r="HB305" s="34">
        <v>0</v>
      </c>
      <c r="HE305" s="34">
        <v>0</v>
      </c>
      <c r="HG305" s="34">
        <v>0</v>
      </c>
      <c r="HH305" s="34">
        <v>0</v>
      </c>
      <c r="HI305" s="34">
        <v>0</v>
      </c>
      <c r="HJ305" s="34">
        <v>0</v>
      </c>
      <c r="HK305" s="34">
        <v>0</v>
      </c>
      <c r="HL305" s="34" t="b">
        <v>0</v>
      </c>
      <c r="HN305" s="34">
        <v>0</v>
      </c>
      <c r="HP305" s="34" t="s">
        <v>363</v>
      </c>
      <c r="HQ305" s="34">
        <v>0</v>
      </c>
      <c r="HR305" s="34">
        <v>0</v>
      </c>
      <c r="HS305" s="34" t="s">
        <v>478</v>
      </c>
      <c r="HZ305"/>
    </row>
    <row r="306" ht="30" customHeight="1" spans="2:234">
      <c r="B306" s="34">
        <f>10000000+INDEX(编号表!$B:$B,MATCH(D306,编号表!$A:$A,0))*10000+J306</f>
        <v>10520006</v>
      </c>
      <c r="C306" s="34" t="s">
        <v>485</v>
      </c>
      <c r="D306" s="34" t="s">
        <v>485</v>
      </c>
      <c r="E306" s="34" t="s">
        <v>470</v>
      </c>
      <c r="F306" s="39" t="s">
        <v>486</v>
      </c>
      <c r="G306" s="34" t="s">
        <v>485</v>
      </c>
      <c r="H306" s="34">
        <v>1</v>
      </c>
      <c r="I306" s="34" t="b">
        <v>0</v>
      </c>
      <c r="J306" s="34">
        <v>6</v>
      </c>
      <c r="K306" s="34" t="str">
        <f t="shared" si="10"/>
        <v>105200</v>
      </c>
      <c r="L306" s="34" t="s">
        <v>353</v>
      </c>
      <c r="M306" s="34">
        <f t="shared" si="16"/>
        <v>10520005</v>
      </c>
      <c r="N306" s="34">
        <f t="shared" si="15"/>
        <v>10520007</v>
      </c>
      <c r="O306" s="34" t="s">
        <v>487</v>
      </c>
      <c r="P306" s="34">
        <v>11002002</v>
      </c>
      <c r="Q306" s="34">
        <v>0</v>
      </c>
      <c r="R306" s="34">
        <v>0</v>
      </c>
      <c r="S306" s="34">
        <v>61</v>
      </c>
      <c r="T306">
        <v>11084027</v>
      </c>
      <c r="U306" s="34">
        <v>100</v>
      </c>
      <c r="AZ306" s="34" t="s">
        <v>473</v>
      </c>
      <c r="BA306" s="34">
        <v>0</v>
      </c>
      <c r="GY306" s="34">
        <v>0</v>
      </c>
      <c r="GZ306" s="34">
        <v>0</v>
      </c>
      <c r="HA306" s="34" t="s">
        <v>473</v>
      </c>
      <c r="HB306" s="34">
        <v>0</v>
      </c>
      <c r="HE306" s="34">
        <v>0</v>
      </c>
      <c r="HG306" s="34">
        <v>0</v>
      </c>
      <c r="HH306" s="34">
        <v>0</v>
      </c>
      <c r="HI306" s="34">
        <v>0</v>
      </c>
      <c r="HJ306" s="34">
        <v>0</v>
      </c>
      <c r="HK306" s="34">
        <v>0</v>
      </c>
      <c r="HL306" s="34" t="b">
        <v>0</v>
      </c>
      <c r="HN306" s="34">
        <v>0</v>
      </c>
      <c r="HP306" s="34" t="s">
        <v>363</v>
      </c>
      <c r="HQ306" s="34">
        <v>0</v>
      </c>
      <c r="HR306" s="34">
        <v>0</v>
      </c>
      <c r="HS306" s="34" t="s">
        <v>479</v>
      </c>
      <c r="HZ306"/>
    </row>
    <row r="307" ht="30" customHeight="1" spans="2:234">
      <c r="B307" s="34">
        <f>10000000+INDEX(编号表!$B:$B,MATCH(D307,编号表!$A:$A,0))*10000+J307</f>
        <v>10520007</v>
      </c>
      <c r="C307" s="34" t="s">
        <v>485</v>
      </c>
      <c r="D307" s="34" t="s">
        <v>485</v>
      </c>
      <c r="E307" s="34" t="s">
        <v>470</v>
      </c>
      <c r="F307" s="39" t="s">
        <v>486</v>
      </c>
      <c r="G307" s="34" t="s">
        <v>485</v>
      </c>
      <c r="H307" s="34">
        <v>1</v>
      </c>
      <c r="I307" s="34" t="b">
        <v>0</v>
      </c>
      <c r="J307" s="34">
        <v>7</v>
      </c>
      <c r="K307" s="34" t="str">
        <f t="shared" si="10"/>
        <v>105200</v>
      </c>
      <c r="L307" s="34" t="s">
        <v>353</v>
      </c>
      <c r="M307" s="34">
        <f t="shared" si="16"/>
        <v>10520006</v>
      </c>
      <c r="O307" s="34" t="s">
        <v>487</v>
      </c>
      <c r="P307" s="34">
        <v>11002002</v>
      </c>
      <c r="Q307" s="34">
        <v>0</v>
      </c>
      <c r="R307" s="34">
        <v>0</v>
      </c>
      <c r="S307" s="34">
        <v>71</v>
      </c>
      <c r="U307" s="34">
        <v>100</v>
      </c>
      <c r="AZ307" s="34" t="s">
        <v>473</v>
      </c>
      <c r="BA307" s="34">
        <v>0</v>
      </c>
      <c r="GY307" s="34">
        <v>0</v>
      </c>
      <c r="GZ307" s="34">
        <v>0</v>
      </c>
      <c r="HA307" s="34" t="s">
        <v>473</v>
      </c>
      <c r="HB307" s="34">
        <v>0</v>
      </c>
      <c r="HE307" s="34">
        <v>0</v>
      </c>
      <c r="HG307" s="34">
        <v>0</v>
      </c>
      <c r="HH307" s="34">
        <v>0</v>
      </c>
      <c r="HI307" s="34">
        <v>0</v>
      </c>
      <c r="HJ307" s="34">
        <v>0</v>
      </c>
      <c r="HK307" s="34">
        <v>0</v>
      </c>
      <c r="HL307" s="34" t="b">
        <v>0</v>
      </c>
      <c r="HN307" s="34">
        <v>0</v>
      </c>
      <c r="HP307" s="34" t="s">
        <v>363</v>
      </c>
      <c r="HQ307" s="34">
        <v>0</v>
      </c>
      <c r="HR307" s="34">
        <v>0</v>
      </c>
      <c r="HS307" s="34" t="s">
        <v>480</v>
      </c>
      <c r="HZ307"/>
    </row>
    <row r="308" ht="30" customHeight="1" spans="2:234">
      <c r="B308" s="34">
        <f>10000000+INDEX(编号表!$B:$B,MATCH(D308,编号表!$A:$A,0))*10000+J308</f>
        <v>10530001</v>
      </c>
      <c r="C308" s="34" t="s">
        <v>488</v>
      </c>
      <c r="D308" s="34" t="s">
        <v>488</v>
      </c>
      <c r="E308" s="34" t="s">
        <v>470</v>
      </c>
      <c r="F308" s="39" t="s">
        <v>489</v>
      </c>
      <c r="G308" s="34" t="s">
        <v>488</v>
      </c>
      <c r="H308" s="34">
        <v>1</v>
      </c>
      <c r="I308" s="34" t="b">
        <v>0</v>
      </c>
      <c r="J308" s="34">
        <v>1</v>
      </c>
      <c r="K308" s="34" t="str">
        <f t="shared" si="10"/>
        <v>105300</v>
      </c>
      <c r="L308" s="34" t="s">
        <v>353</v>
      </c>
      <c r="M308" s="34">
        <v>0</v>
      </c>
      <c r="N308" s="34">
        <f t="shared" ref="N308:N313" si="17">B309</f>
        <v>10530002</v>
      </c>
      <c r="O308" s="34" t="s">
        <v>490</v>
      </c>
      <c r="P308" s="34">
        <v>11002003</v>
      </c>
      <c r="Q308" s="34">
        <v>0</v>
      </c>
      <c r="R308" s="34">
        <v>0</v>
      </c>
      <c r="S308" s="34">
        <v>11</v>
      </c>
      <c r="T308">
        <v>11031029</v>
      </c>
      <c r="U308" s="34">
        <v>100</v>
      </c>
      <c r="AZ308" s="34" t="s">
        <v>473</v>
      </c>
      <c r="BA308" s="34">
        <v>0</v>
      </c>
      <c r="GY308" s="34">
        <v>0</v>
      </c>
      <c r="GZ308" s="34">
        <v>0</v>
      </c>
      <c r="HA308" s="34" t="s">
        <v>473</v>
      </c>
      <c r="HB308" s="34">
        <v>0</v>
      </c>
      <c r="HE308" s="34">
        <v>0</v>
      </c>
      <c r="HG308" s="34">
        <v>0</v>
      </c>
      <c r="HH308" s="34">
        <v>0</v>
      </c>
      <c r="HI308" s="34">
        <v>0</v>
      </c>
      <c r="HJ308" s="34">
        <v>0</v>
      </c>
      <c r="HK308" s="34">
        <v>0</v>
      </c>
      <c r="HL308" s="34" t="b">
        <v>0</v>
      </c>
      <c r="HN308" s="34">
        <v>0</v>
      </c>
      <c r="HP308" s="34" t="s">
        <v>363</v>
      </c>
      <c r="HQ308" s="34">
        <v>0</v>
      </c>
      <c r="HR308" s="34">
        <v>0</v>
      </c>
      <c r="HS308" s="34" t="s">
        <v>474</v>
      </c>
      <c r="HZ308"/>
    </row>
    <row r="309" ht="30" customHeight="1" spans="2:234">
      <c r="B309" s="34">
        <f>10000000+INDEX(编号表!$B:$B,MATCH(D309,编号表!$A:$A,0))*10000+J309</f>
        <v>10530002</v>
      </c>
      <c r="C309" s="34" t="s">
        <v>488</v>
      </c>
      <c r="D309" s="34" t="s">
        <v>488</v>
      </c>
      <c r="E309" s="34" t="s">
        <v>470</v>
      </c>
      <c r="F309" s="39" t="s">
        <v>489</v>
      </c>
      <c r="G309" s="34" t="s">
        <v>488</v>
      </c>
      <c r="H309" s="34">
        <v>1</v>
      </c>
      <c r="I309" s="34" t="b">
        <v>0</v>
      </c>
      <c r="J309" s="34">
        <v>2</v>
      </c>
      <c r="K309" s="34" t="str">
        <f t="shared" si="10"/>
        <v>105300</v>
      </c>
      <c r="L309" s="34" t="s">
        <v>353</v>
      </c>
      <c r="M309" s="34">
        <f t="shared" ref="M309:M314" si="18">B308</f>
        <v>10530001</v>
      </c>
      <c r="N309" s="34">
        <f t="shared" si="17"/>
        <v>10530003</v>
      </c>
      <c r="O309" s="34" t="s">
        <v>490</v>
      </c>
      <c r="P309" s="34">
        <v>11002003</v>
      </c>
      <c r="Q309" s="34">
        <v>0</v>
      </c>
      <c r="R309" s="34">
        <v>0</v>
      </c>
      <c r="S309" s="34">
        <v>21</v>
      </c>
      <c r="T309">
        <v>11042030</v>
      </c>
      <c r="U309" s="34">
        <v>100</v>
      </c>
      <c r="AZ309" s="34" t="s">
        <v>473</v>
      </c>
      <c r="BA309" s="34">
        <v>0</v>
      </c>
      <c r="GY309" s="34">
        <v>0</v>
      </c>
      <c r="GZ309" s="34">
        <v>0</v>
      </c>
      <c r="HA309" s="34" t="s">
        <v>473</v>
      </c>
      <c r="HB309" s="34">
        <v>0</v>
      </c>
      <c r="HE309" s="34">
        <v>0</v>
      </c>
      <c r="HG309" s="34">
        <v>0</v>
      </c>
      <c r="HH309" s="34">
        <v>0</v>
      </c>
      <c r="HI309" s="34">
        <v>0</v>
      </c>
      <c r="HJ309" s="34">
        <v>0</v>
      </c>
      <c r="HK309" s="34">
        <v>0</v>
      </c>
      <c r="HL309" s="34" t="b">
        <v>0</v>
      </c>
      <c r="HN309" s="34">
        <v>0</v>
      </c>
      <c r="HP309" s="34" t="s">
        <v>363</v>
      </c>
      <c r="HQ309" s="34">
        <v>0</v>
      </c>
      <c r="HR309" s="34">
        <v>0</v>
      </c>
      <c r="HS309" s="34" t="s">
        <v>475</v>
      </c>
      <c r="HZ309"/>
    </row>
    <row r="310" ht="30" customHeight="1" spans="2:234">
      <c r="B310" s="34">
        <f>10000000+INDEX(编号表!$B:$B,MATCH(D310,编号表!$A:$A,0))*10000+J310</f>
        <v>10530003</v>
      </c>
      <c r="C310" s="34" t="s">
        <v>488</v>
      </c>
      <c r="D310" s="34" t="s">
        <v>488</v>
      </c>
      <c r="E310" s="34" t="s">
        <v>470</v>
      </c>
      <c r="F310" s="39" t="s">
        <v>489</v>
      </c>
      <c r="G310" s="34" t="s">
        <v>488</v>
      </c>
      <c r="H310" s="34">
        <v>1</v>
      </c>
      <c r="I310" s="34" t="b">
        <v>0</v>
      </c>
      <c r="J310" s="34">
        <v>3</v>
      </c>
      <c r="K310" s="34" t="str">
        <f t="shared" si="10"/>
        <v>105300</v>
      </c>
      <c r="L310" s="34" t="s">
        <v>353</v>
      </c>
      <c r="M310" s="34">
        <f t="shared" si="18"/>
        <v>10530002</v>
      </c>
      <c r="N310" s="34">
        <f t="shared" si="17"/>
        <v>10530004</v>
      </c>
      <c r="O310" s="34" t="s">
        <v>490</v>
      </c>
      <c r="P310" s="34">
        <v>11002003</v>
      </c>
      <c r="Q310" s="34">
        <v>0</v>
      </c>
      <c r="R310" s="34">
        <v>0</v>
      </c>
      <c r="S310" s="34">
        <v>31</v>
      </c>
      <c r="T310">
        <v>11052031</v>
      </c>
      <c r="U310" s="34">
        <v>100</v>
      </c>
      <c r="AZ310" s="34" t="s">
        <v>473</v>
      </c>
      <c r="BA310" s="34">
        <v>0</v>
      </c>
      <c r="GY310" s="34">
        <v>0</v>
      </c>
      <c r="GZ310" s="34">
        <v>0</v>
      </c>
      <c r="HA310" s="34" t="s">
        <v>473</v>
      </c>
      <c r="HB310" s="34">
        <v>0</v>
      </c>
      <c r="HE310" s="34">
        <v>0</v>
      </c>
      <c r="HG310" s="34">
        <v>0</v>
      </c>
      <c r="HH310" s="34">
        <v>0</v>
      </c>
      <c r="HI310" s="34">
        <v>0</v>
      </c>
      <c r="HJ310" s="34">
        <v>0</v>
      </c>
      <c r="HK310" s="34">
        <v>0</v>
      </c>
      <c r="HL310" s="34" t="b">
        <v>0</v>
      </c>
      <c r="HN310" s="34">
        <v>0</v>
      </c>
      <c r="HP310" s="34" t="s">
        <v>363</v>
      </c>
      <c r="HQ310" s="34">
        <v>0</v>
      </c>
      <c r="HR310" s="34">
        <v>0</v>
      </c>
      <c r="HS310" s="34" t="s">
        <v>476</v>
      </c>
      <c r="HZ310"/>
    </row>
    <row r="311" ht="30" customHeight="1" spans="2:234">
      <c r="B311" s="34">
        <f>10000000+INDEX(编号表!$B:$B,MATCH(D311,编号表!$A:$A,0))*10000+J311</f>
        <v>10530004</v>
      </c>
      <c r="C311" s="34" t="s">
        <v>488</v>
      </c>
      <c r="D311" s="34" t="s">
        <v>488</v>
      </c>
      <c r="E311" s="34" t="s">
        <v>470</v>
      </c>
      <c r="F311" s="39" t="s">
        <v>489</v>
      </c>
      <c r="G311" s="34" t="s">
        <v>488</v>
      </c>
      <c r="H311" s="34">
        <v>1</v>
      </c>
      <c r="I311" s="34" t="b">
        <v>0</v>
      </c>
      <c r="J311" s="34">
        <v>4</v>
      </c>
      <c r="K311" s="34" t="str">
        <f t="shared" si="10"/>
        <v>105300</v>
      </c>
      <c r="L311" s="34" t="s">
        <v>353</v>
      </c>
      <c r="M311" s="34">
        <f t="shared" si="18"/>
        <v>10530003</v>
      </c>
      <c r="N311" s="34">
        <f t="shared" si="17"/>
        <v>10530005</v>
      </c>
      <c r="O311" s="34" t="s">
        <v>490</v>
      </c>
      <c r="P311" s="34">
        <v>11002003</v>
      </c>
      <c r="Q311" s="34">
        <v>0</v>
      </c>
      <c r="R311" s="34">
        <v>0</v>
      </c>
      <c r="S311" s="34">
        <v>41</v>
      </c>
      <c r="T311">
        <v>11063032</v>
      </c>
      <c r="U311" s="34">
        <v>100</v>
      </c>
      <c r="AZ311" s="34" t="s">
        <v>473</v>
      </c>
      <c r="BA311" s="34">
        <v>0</v>
      </c>
      <c r="GY311" s="34">
        <v>0</v>
      </c>
      <c r="GZ311" s="34">
        <v>0</v>
      </c>
      <c r="HA311" s="34" t="s">
        <v>473</v>
      </c>
      <c r="HB311" s="34">
        <v>0</v>
      </c>
      <c r="HE311" s="34">
        <v>0</v>
      </c>
      <c r="HG311" s="34">
        <v>0</v>
      </c>
      <c r="HH311" s="34">
        <v>0</v>
      </c>
      <c r="HI311" s="34">
        <v>0</v>
      </c>
      <c r="HJ311" s="34">
        <v>0</v>
      </c>
      <c r="HK311" s="34">
        <v>0</v>
      </c>
      <c r="HL311" s="34" t="b">
        <v>0</v>
      </c>
      <c r="HN311" s="34">
        <v>0</v>
      </c>
      <c r="HP311" s="34" t="s">
        <v>363</v>
      </c>
      <c r="HQ311" s="34">
        <v>0</v>
      </c>
      <c r="HR311" s="34">
        <v>0</v>
      </c>
      <c r="HS311" s="34" t="s">
        <v>477</v>
      </c>
      <c r="HZ311"/>
    </row>
    <row r="312" ht="30" customHeight="1" spans="2:234">
      <c r="B312" s="34">
        <f>10000000+INDEX(编号表!$B:$B,MATCH(D312,编号表!$A:$A,0))*10000+J312</f>
        <v>10530005</v>
      </c>
      <c r="C312" s="34" t="s">
        <v>488</v>
      </c>
      <c r="D312" s="34" t="s">
        <v>488</v>
      </c>
      <c r="E312" s="34" t="s">
        <v>470</v>
      </c>
      <c r="F312" s="39" t="s">
        <v>489</v>
      </c>
      <c r="G312" s="34" t="s">
        <v>488</v>
      </c>
      <c r="H312" s="34">
        <v>1</v>
      </c>
      <c r="I312" s="34" t="b">
        <v>0</v>
      </c>
      <c r="J312" s="34">
        <v>5</v>
      </c>
      <c r="K312" s="34" t="str">
        <f t="shared" si="10"/>
        <v>105300</v>
      </c>
      <c r="L312" s="34" t="s">
        <v>353</v>
      </c>
      <c r="M312" s="34">
        <f t="shared" si="18"/>
        <v>10530004</v>
      </c>
      <c r="N312" s="34">
        <f t="shared" si="17"/>
        <v>10530006</v>
      </c>
      <c r="O312" s="34" t="s">
        <v>490</v>
      </c>
      <c r="P312" s="34">
        <v>11002003</v>
      </c>
      <c r="Q312" s="34">
        <v>0</v>
      </c>
      <c r="R312" s="34">
        <v>0</v>
      </c>
      <c r="S312" s="34">
        <v>51</v>
      </c>
      <c r="T312">
        <v>11073033</v>
      </c>
      <c r="U312" s="34">
        <v>100</v>
      </c>
      <c r="AZ312" s="34" t="s">
        <v>473</v>
      </c>
      <c r="BA312" s="34">
        <v>0</v>
      </c>
      <c r="GY312" s="34">
        <v>0</v>
      </c>
      <c r="GZ312" s="34">
        <v>0</v>
      </c>
      <c r="HA312" s="34" t="s">
        <v>473</v>
      </c>
      <c r="HB312" s="34">
        <v>0</v>
      </c>
      <c r="HE312" s="34">
        <v>0</v>
      </c>
      <c r="HG312" s="34">
        <v>0</v>
      </c>
      <c r="HH312" s="34">
        <v>0</v>
      </c>
      <c r="HI312" s="34">
        <v>0</v>
      </c>
      <c r="HJ312" s="34">
        <v>0</v>
      </c>
      <c r="HK312" s="34">
        <v>0</v>
      </c>
      <c r="HL312" s="34" t="b">
        <v>0</v>
      </c>
      <c r="HN312" s="34">
        <v>0</v>
      </c>
      <c r="HP312" s="34" t="s">
        <v>363</v>
      </c>
      <c r="HQ312" s="34">
        <v>0</v>
      </c>
      <c r="HR312" s="34">
        <v>0</v>
      </c>
      <c r="HS312" s="34" t="s">
        <v>478</v>
      </c>
      <c r="HZ312"/>
    </row>
    <row r="313" ht="30" customHeight="1" spans="2:234">
      <c r="B313" s="34">
        <f>10000000+INDEX(编号表!$B:$B,MATCH(D313,编号表!$A:$A,0))*10000+J313</f>
        <v>10530006</v>
      </c>
      <c r="C313" s="34" t="s">
        <v>488</v>
      </c>
      <c r="D313" s="34" t="s">
        <v>488</v>
      </c>
      <c r="E313" s="34" t="s">
        <v>470</v>
      </c>
      <c r="F313" s="39" t="s">
        <v>489</v>
      </c>
      <c r="G313" s="34" t="s">
        <v>488</v>
      </c>
      <c r="H313" s="34">
        <v>1</v>
      </c>
      <c r="I313" s="34" t="b">
        <v>0</v>
      </c>
      <c r="J313" s="34">
        <v>6</v>
      </c>
      <c r="K313" s="34" t="str">
        <f t="shared" si="10"/>
        <v>105300</v>
      </c>
      <c r="L313" s="34" t="s">
        <v>353</v>
      </c>
      <c r="M313" s="34">
        <f t="shared" si="18"/>
        <v>10530005</v>
      </c>
      <c r="N313" s="34">
        <f t="shared" si="17"/>
        <v>10530007</v>
      </c>
      <c r="O313" s="34" t="s">
        <v>490</v>
      </c>
      <c r="P313" s="34">
        <v>11002003</v>
      </c>
      <c r="Q313" s="34">
        <v>0</v>
      </c>
      <c r="R313" s="34">
        <v>0</v>
      </c>
      <c r="S313" s="34">
        <v>61</v>
      </c>
      <c r="T313">
        <v>11084034</v>
      </c>
      <c r="U313" s="34">
        <v>100</v>
      </c>
      <c r="AZ313" s="34" t="s">
        <v>473</v>
      </c>
      <c r="BA313" s="34">
        <v>0</v>
      </c>
      <c r="GY313" s="34">
        <v>0</v>
      </c>
      <c r="GZ313" s="34">
        <v>0</v>
      </c>
      <c r="HA313" s="34" t="s">
        <v>473</v>
      </c>
      <c r="HB313" s="34">
        <v>0</v>
      </c>
      <c r="HE313" s="34">
        <v>0</v>
      </c>
      <c r="HG313" s="34">
        <v>0</v>
      </c>
      <c r="HH313" s="34">
        <v>0</v>
      </c>
      <c r="HI313" s="34">
        <v>0</v>
      </c>
      <c r="HJ313" s="34">
        <v>0</v>
      </c>
      <c r="HK313" s="34">
        <v>0</v>
      </c>
      <c r="HL313" s="34" t="b">
        <v>0</v>
      </c>
      <c r="HN313" s="34">
        <v>0</v>
      </c>
      <c r="HP313" s="34" t="s">
        <v>363</v>
      </c>
      <c r="HQ313" s="34">
        <v>0</v>
      </c>
      <c r="HR313" s="34">
        <v>0</v>
      </c>
      <c r="HS313" s="34" t="s">
        <v>479</v>
      </c>
      <c r="HZ313"/>
    </row>
    <row r="314" ht="30" customHeight="1" spans="2:234">
      <c r="B314" s="34">
        <f>10000000+INDEX(编号表!$B:$B,MATCH(D314,编号表!$A:$A,0))*10000+J314</f>
        <v>10530007</v>
      </c>
      <c r="C314" s="34" t="s">
        <v>488</v>
      </c>
      <c r="D314" s="34" t="s">
        <v>488</v>
      </c>
      <c r="E314" s="34" t="s">
        <v>470</v>
      </c>
      <c r="F314" s="39" t="s">
        <v>491</v>
      </c>
      <c r="G314" s="34" t="s">
        <v>488</v>
      </c>
      <c r="H314" s="34">
        <v>1</v>
      </c>
      <c r="I314" s="34" t="b">
        <v>0</v>
      </c>
      <c r="J314" s="34">
        <v>7</v>
      </c>
      <c r="K314" s="34" t="str">
        <f t="shared" si="10"/>
        <v>105300</v>
      </c>
      <c r="L314" s="34" t="s">
        <v>353</v>
      </c>
      <c r="M314" s="34">
        <f t="shared" si="18"/>
        <v>10530006</v>
      </c>
      <c r="O314" s="34" t="s">
        <v>490</v>
      </c>
      <c r="P314" s="34">
        <v>11002003</v>
      </c>
      <c r="Q314" s="34">
        <v>0</v>
      </c>
      <c r="R314" s="34">
        <v>0</v>
      </c>
      <c r="S314" s="34">
        <v>71</v>
      </c>
      <c r="U314" s="34">
        <v>100</v>
      </c>
      <c r="AZ314" s="34" t="s">
        <v>473</v>
      </c>
      <c r="BA314" s="34">
        <v>0</v>
      </c>
      <c r="GY314" s="34">
        <v>0</v>
      </c>
      <c r="GZ314" s="34">
        <v>0</v>
      </c>
      <c r="HA314" s="34" t="s">
        <v>473</v>
      </c>
      <c r="HB314" s="34">
        <v>0</v>
      </c>
      <c r="HE314" s="34">
        <v>0</v>
      </c>
      <c r="HG314" s="34">
        <v>0</v>
      </c>
      <c r="HH314" s="34">
        <v>0</v>
      </c>
      <c r="HI314" s="34">
        <v>0</v>
      </c>
      <c r="HJ314" s="34">
        <v>0</v>
      </c>
      <c r="HK314" s="34">
        <v>0</v>
      </c>
      <c r="HL314" s="34" t="b">
        <v>0</v>
      </c>
      <c r="HN314" s="34">
        <v>0</v>
      </c>
      <c r="HP314" s="34" t="s">
        <v>363</v>
      </c>
      <c r="HQ314" s="34">
        <v>0</v>
      </c>
      <c r="HR314" s="34">
        <v>0</v>
      </c>
      <c r="HS314" s="34" t="s">
        <v>480</v>
      </c>
      <c r="HZ314"/>
    </row>
    <row r="315" ht="30" customHeight="1" spans="2:234">
      <c r="B315" s="34">
        <f>10000000+INDEX(编号表!$B:$B,MATCH(D315,编号表!$A:$A,0))*10000+J315</f>
        <v>10540001</v>
      </c>
      <c r="C315" s="34" t="s">
        <v>492</v>
      </c>
      <c r="D315" s="34" t="s">
        <v>492</v>
      </c>
      <c r="E315" s="34" t="s">
        <v>470</v>
      </c>
      <c r="F315" s="39" t="s">
        <v>493</v>
      </c>
      <c r="G315" s="34" t="s">
        <v>492</v>
      </c>
      <c r="H315" s="34">
        <v>1</v>
      </c>
      <c r="I315" s="34" t="b">
        <v>0</v>
      </c>
      <c r="J315" s="34">
        <v>1</v>
      </c>
      <c r="K315" s="34" t="str">
        <f t="shared" si="10"/>
        <v>105400</v>
      </c>
      <c r="L315" s="34" t="s">
        <v>353</v>
      </c>
      <c r="M315" s="34">
        <v>0</v>
      </c>
      <c r="N315" s="34">
        <f t="shared" ref="N315:N320" si="19">B316</f>
        <v>10540002</v>
      </c>
      <c r="O315" s="34" t="s">
        <v>494</v>
      </c>
      <c r="P315" s="34">
        <v>11002004</v>
      </c>
      <c r="Q315" s="34">
        <v>0</v>
      </c>
      <c r="R315" s="34">
        <v>0</v>
      </c>
      <c r="S315" s="34">
        <v>11</v>
      </c>
      <c r="T315">
        <v>11031036</v>
      </c>
      <c r="U315" s="34">
        <v>100</v>
      </c>
      <c r="AZ315" s="34" t="s">
        <v>473</v>
      </c>
      <c r="BA315" s="34">
        <v>0</v>
      </c>
      <c r="GY315" s="34">
        <v>0</v>
      </c>
      <c r="GZ315" s="34">
        <v>0</v>
      </c>
      <c r="HA315" s="34" t="s">
        <v>473</v>
      </c>
      <c r="HB315" s="34">
        <v>0</v>
      </c>
      <c r="HE315" s="34">
        <v>0</v>
      </c>
      <c r="HG315" s="34">
        <v>0</v>
      </c>
      <c r="HH315" s="34">
        <v>0</v>
      </c>
      <c r="HI315" s="34">
        <v>0</v>
      </c>
      <c r="HJ315" s="34">
        <v>0</v>
      </c>
      <c r="HK315" s="34">
        <v>0</v>
      </c>
      <c r="HL315" s="34" t="b">
        <v>0</v>
      </c>
      <c r="HN315" s="34">
        <v>0</v>
      </c>
      <c r="HP315" s="34" t="s">
        <v>363</v>
      </c>
      <c r="HQ315" s="34">
        <v>0</v>
      </c>
      <c r="HR315" s="34">
        <v>0</v>
      </c>
      <c r="HS315" s="34" t="s">
        <v>474</v>
      </c>
      <c r="HZ315"/>
    </row>
    <row r="316" ht="30" customHeight="1" spans="2:234">
      <c r="B316" s="34">
        <f>10000000+INDEX(编号表!$B:$B,MATCH(D316,编号表!$A:$A,0))*10000+J316</f>
        <v>10540002</v>
      </c>
      <c r="C316" s="34" t="s">
        <v>492</v>
      </c>
      <c r="D316" s="34" t="s">
        <v>492</v>
      </c>
      <c r="E316" s="34" t="s">
        <v>470</v>
      </c>
      <c r="F316" s="39" t="s">
        <v>493</v>
      </c>
      <c r="G316" s="34" t="s">
        <v>492</v>
      </c>
      <c r="H316" s="34">
        <v>1</v>
      </c>
      <c r="I316" s="34" t="b">
        <v>0</v>
      </c>
      <c r="J316" s="34">
        <v>2</v>
      </c>
      <c r="K316" s="34" t="str">
        <f t="shared" si="10"/>
        <v>105400</v>
      </c>
      <c r="L316" s="34" t="s">
        <v>353</v>
      </c>
      <c r="M316" s="34">
        <f t="shared" ref="M316:M321" si="20">B315</f>
        <v>10540001</v>
      </c>
      <c r="N316" s="34">
        <f t="shared" si="19"/>
        <v>10540003</v>
      </c>
      <c r="O316" s="34" t="s">
        <v>495</v>
      </c>
      <c r="P316" s="34">
        <v>11002004</v>
      </c>
      <c r="Q316" s="34">
        <v>0</v>
      </c>
      <c r="R316" s="34">
        <v>0</v>
      </c>
      <c r="S316" s="34">
        <v>21</v>
      </c>
      <c r="T316">
        <v>11042037</v>
      </c>
      <c r="U316" s="34">
        <v>100</v>
      </c>
      <c r="AZ316" s="34" t="s">
        <v>473</v>
      </c>
      <c r="BA316" s="34">
        <v>0</v>
      </c>
      <c r="GY316" s="34">
        <v>0</v>
      </c>
      <c r="GZ316" s="34">
        <v>0</v>
      </c>
      <c r="HA316" s="34" t="s">
        <v>473</v>
      </c>
      <c r="HB316" s="34">
        <v>0</v>
      </c>
      <c r="HE316" s="34">
        <v>0</v>
      </c>
      <c r="HG316" s="34">
        <v>0</v>
      </c>
      <c r="HH316" s="34">
        <v>0</v>
      </c>
      <c r="HI316" s="34">
        <v>0</v>
      </c>
      <c r="HJ316" s="34">
        <v>0</v>
      </c>
      <c r="HK316" s="34">
        <v>0</v>
      </c>
      <c r="HL316" s="34" t="b">
        <v>0</v>
      </c>
      <c r="HN316" s="34">
        <v>0</v>
      </c>
      <c r="HP316" s="34" t="s">
        <v>363</v>
      </c>
      <c r="HQ316" s="34">
        <v>0</v>
      </c>
      <c r="HR316" s="34">
        <v>0</v>
      </c>
      <c r="HS316" s="34" t="s">
        <v>475</v>
      </c>
      <c r="HZ316"/>
    </row>
    <row r="317" ht="30" customHeight="1" spans="2:234">
      <c r="B317" s="34">
        <f>10000000+INDEX(编号表!$B:$B,MATCH(D317,编号表!$A:$A,0))*10000+J317</f>
        <v>10540003</v>
      </c>
      <c r="C317" s="34" t="s">
        <v>492</v>
      </c>
      <c r="D317" s="34" t="s">
        <v>492</v>
      </c>
      <c r="E317" s="34" t="s">
        <v>470</v>
      </c>
      <c r="F317" s="39" t="s">
        <v>493</v>
      </c>
      <c r="G317" s="34" t="s">
        <v>492</v>
      </c>
      <c r="H317" s="34">
        <v>1</v>
      </c>
      <c r="I317" s="34" t="b">
        <v>0</v>
      </c>
      <c r="J317" s="34">
        <v>3</v>
      </c>
      <c r="K317" s="34" t="str">
        <f t="shared" si="10"/>
        <v>105400</v>
      </c>
      <c r="L317" s="34" t="s">
        <v>353</v>
      </c>
      <c r="M317" s="34">
        <f t="shared" si="20"/>
        <v>10540002</v>
      </c>
      <c r="N317" s="34">
        <f t="shared" si="19"/>
        <v>10540004</v>
      </c>
      <c r="O317" s="34" t="s">
        <v>496</v>
      </c>
      <c r="P317" s="34">
        <v>11002004</v>
      </c>
      <c r="Q317" s="34">
        <v>0</v>
      </c>
      <c r="R317" s="34">
        <v>0</v>
      </c>
      <c r="S317" s="34">
        <v>31</v>
      </c>
      <c r="T317">
        <v>11052038</v>
      </c>
      <c r="U317" s="34">
        <v>100</v>
      </c>
      <c r="AZ317" s="34" t="s">
        <v>473</v>
      </c>
      <c r="BA317" s="34">
        <v>0</v>
      </c>
      <c r="GY317" s="34">
        <v>0</v>
      </c>
      <c r="GZ317" s="34">
        <v>0</v>
      </c>
      <c r="HA317" s="34" t="s">
        <v>473</v>
      </c>
      <c r="HB317" s="34">
        <v>0</v>
      </c>
      <c r="HE317" s="34">
        <v>0</v>
      </c>
      <c r="HG317" s="34">
        <v>0</v>
      </c>
      <c r="HH317" s="34">
        <v>0</v>
      </c>
      <c r="HI317" s="34">
        <v>0</v>
      </c>
      <c r="HJ317" s="34">
        <v>0</v>
      </c>
      <c r="HK317" s="34">
        <v>0</v>
      </c>
      <c r="HL317" s="34" t="b">
        <v>0</v>
      </c>
      <c r="HN317" s="34">
        <v>0</v>
      </c>
      <c r="HP317" s="34" t="s">
        <v>363</v>
      </c>
      <c r="HQ317" s="34">
        <v>0</v>
      </c>
      <c r="HR317" s="34">
        <v>0</v>
      </c>
      <c r="HS317" s="34" t="s">
        <v>476</v>
      </c>
      <c r="HZ317"/>
    </row>
    <row r="318" ht="30" customHeight="1" spans="2:234">
      <c r="B318" s="34">
        <f>10000000+INDEX(编号表!$B:$B,MATCH(D318,编号表!$A:$A,0))*10000+J318</f>
        <v>10540004</v>
      </c>
      <c r="C318" s="34" t="s">
        <v>492</v>
      </c>
      <c r="D318" s="34" t="s">
        <v>492</v>
      </c>
      <c r="E318" s="34" t="s">
        <v>470</v>
      </c>
      <c r="F318" s="39" t="s">
        <v>493</v>
      </c>
      <c r="G318" s="34" t="s">
        <v>492</v>
      </c>
      <c r="H318" s="34">
        <v>1</v>
      </c>
      <c r="I318" s="34" t="b">
        <v>0</v>
      </c>
      <c r="J318" s="34">
        <v>4</v>
      </c>
      <c r="K318" s="34" t="str">
        <f t="shared" si="10"/>
        <v>105400</v>
      </c>
      <c r="L318" s="34" t="s">
        <v>353</v>
      </c>
      <c r="M318" s="34">
        <f t="shared" si="20"/>
        <v>10540003</v>
      </c>
      <c r="N318" s="34">
        <f t="shared" si="19"/>
        <v>10540005</v>
      </c>
      <c r="O318" s="34" t="s">
        <v>497</v>
      </c>
      <c r="P318" s="34">
        <v>11002004</v>
      </c>
      <c r="Q318" s="34">
        <v>0</v>
      </c>
      <c r="R318" s="34">
        <v>0</v>
      </c>
      <c r="S318" s="34">
        <v>41</v>
      </c>
      <c r="T318">
        <v>11063039</v>
      </c>
      <c r="U318" s="34">
        <v>100</v>
      </c>
      <c r="AZ318" s="34" t="s">
        <v>473</v>
      </c>
      <c r="BA318" s="34">
        <v>0</v>
      </c>
      <c r="GY318" s="34">
        <v>0</v>
      </c>
      <c r="GZ318" s="34">
        <v>0</v>
      </c>
      <c r="HA318" s="34" t="s">
        <v>473</v>
      </c>
      <c r="HB318" s="34">
        <v>0</v>
      </c>
      <c r="HE318" s="34">
        <v>0</v>
      </c>
      <c r="HG318" s="34">
        <v>0</v>
      </c>
      <c r="HH318" s="34">
        <v>0</v>
      </c>
      <c r="HI318" s="34">
        <v>0</v>
      </c>
      <c r="HJ318" s="34">
        <v>0</v>
      </c>
      <c r="HK318" s="34">
        <v>0</v>
      </c>
      <c r="HL318" s="34" t="b">
        <v>0</v>
      </c>
      <c r="HN318" s="34">
        <v>0</v>
      </c>
      <c r="HP318" s="34" t="s">
        <v>363</v>
      </c>
      <c r="HQ318" s="34">
        <v>0</v>
      </c>
      <c r="HR318" s="34">
        <v>0</v>
      </c>
      <c r="HS318" s="34" t="s">
        <v>477</v>
      </c>
      <c r="HZ318"/>
    </row>
    <row r="319" ht="30" customHeight="1" spans="2:234">
      <c r="B319" s="34">
        <f>10000000+INDEX(编号表!$B:$B,MATCH(D319,编号表!$A:$A,0))*10000+J319</f>
        <v>10540005</v>
      </c>
      <c r="C319" s="34" t="s">
        <v>492</v>
      </c>
      <c r="D319" s="34" t="s">
        <v>492</v>
      </c>
      <c r="E319" s="34" t="s">
        <v>470</v>
      </c>
      <c r="F319" s="39" t="s">
        <v>493</v>
      </c>
      <c r="G319" s="34" t="s">
        <v>492</v>
      </c>
      <c r="H319" s="34">
        <v>1</v>
      </c>
      <c r="I319" s="34" t="b">
        <v>0</v>
      </c>
      <c r="J319" s="34">
        <v>5</v>
      </c>
      <c r="K319" s="34" t="str">
        <f t="shared" si="10"/>
        <v>105400</v>
      </c>
      <c r="L319" s="34" t="s">
        <v>353</v>
      </c>
      <c r="M319" s="34">
        <f t="shared" si="20"/>
        <v>10540004</v>
      </c>
      <c r="N319" s="34">
        <f t="shared" si="19"/>
        <v>10540006</v>
      </c>
      <c r="O319" s="34" t="s">
        <v>498</v>
      </c>
      <c r="P319" s="34">
        <v>11002004</v>
      </c>
      <c r="Q319" s="34">
        <v>0</v>
      </c>
      <c r="R319" s="34">
        <v>0</v>
      </c>
      <c r="S319" s="34">
        <v>51</v>
      </c>
      <c r="T319">
        <v>11073040</v>
      </c>
      <c r="U319" s="34">
        <v>100</v>
      </c>
      <c r="AZ319" s="34" t="s">
        <v>473</v>
      </c>
      <c r="BA319" s="34">
        <v>0</v>
      </c>
      <c r="GY319" s="34">
        <v>0</v>
      </c>
      <c r="GZ319" s="34">
        <v>0</v>
      </c>
      <c r="HA319" s="34" t="s">
        <v>473</v>
      </c>
      <c r="HB319" s="34">
        <v>0</v>
      </c>
      <c r="HE319" s="34">
        <v>0</v>
      </c>
      <c r="HG319" s="34">
        <v>0</v>
      </c>
      <c r="HH319" s="34">
        <v>0</v>
      </c>
      <c r="HI319" s="34">
        <v>0</v>
      </c>
      <c r="HJ319" s="34">
        <v>0</v>
      </c>
      <c r="HK319" s="34">
        <v>0</v>
      </c>
      <c r="HL319" s="34" t="b">
        <v>0</v>
      </c>
      <c r="HN319" s="34">
        <v>0</v>
      </c>
      <c r="HP319" s="34" t="s">
        <v>363</v>
      </c>
      <c r="HQ319" s="34">
        <v>0</v>
      </c>
      <c r="HR319" s="34">
        <v>0</v>
      </c>
      <c r="HS319" s="34" t="s">
        <v>478</v>
      </c>
      <c r="HZ319"/>
    </row>
    <row r="320" ht="30" customHeight="1" spans="2:234">
      <c r="B320" s="34">
        <f>10000000+INDEX(编号表!$B:$B,MATCH(D320,编号表!$A:$A,0))*10000+J320</f>
        <v>10540006</v>
      </c>
      <c r="C320" s="34" t="s">
        <v>492</v>
      </c>
      <c r="D320" s="34" t="s">
        <v>492</v>
      </c>
      <c r="E320" s="34" t="s">
        <v>470</v>
      </c>
      <c r="F320" s="39" t="s">
        <v>493</v>
      </c>
      <c r="G320" s="34" t="s">
        <v>492</v>
      </c>
      <c r="H320" s="34">
        <v>1</v>
      </c>
      <c r="I320" s="34" t="b">
        <v>0</v>
      </c>
      <c r="J320" s="34">
        <v>6</v>
      </c>
      <c r="K320" s="34" t="str">
        <f t="shared" si="10"/>
        <v>105400</v>
      </c>
      <c r="L320" s="34" t="s">
        <v>353</v>
      </c>
      <c r="M320" s="34">
        <f t="shared" si="20"/>
        <v>10540005</v>
      </c>
      <c r="N320" s="34">
        <f t="shared" si="19"/>
        <v>10540007</v>
      </c>
      <c r="O320" s="34" t="s">
        <v>499</v>
      </c>
      <c r="P320" s="34">
        <v>11002004</v>
      </c>
      <c r="Q320" s="34">
        <v>0</v>
      </c>
      <c r="R320" s="34">
        <v>0</v>
      </c>
      <c r="S320" s="34">
        <v>61</v>
      </c>
      <c r="T320">
        <v>11084041</v>
      </c>
      <c r="U320" s="34">
        <v>100</v>
      </c>
      <c r="AZ320" s="34" t="s">
        <v>473</v>
      </c>
      <c r="BA320" s="34">
        <v>0</v>
      </c>
      <c r="GY320" s="34">
        <v>0</v>
      </c>
      <c r="GZ320" s="34">
        <v>0</v>
      </c>
      <c r="HA320" s="34" t="s">
        <v>473</v>
      </c>
      <c r="HB320" s="34">
        <v>0</v>
      </c>
      <c r="HE320" s="34">
        <v>0</v>
      </c>
      <c r="HG320" s="34">
        <v>0</v>
      </c>
      <c r="HH320" s="34">
        <v>0</v>
      </c>
      <c r="HI320" s="34">
        <v>0</v>
      </c>
      <c r="HJ320" s="34">
        <v>0</v>
      </c>
      <c r="HK320" s="34">
        <v>0</v>
      </c>
      <c r="HL320" s="34" t="b">
        <v>0</v>
      </c>
      <c r="HN320" s="34">
        <v>0</v>
      </c>
      <c r="HP320" s="34" t="s">
        <v>363</v>
      </c>
      <c r="HQ320" s="34">
        <v>0</v>
      </c>
      <c r="HR320" s="34">
        <v>0</v>
      </c>
      <c r="HS320" s="34" t="s">
        <v>479</v>
      </c>
      <c r="HZ320"/>
    </row>
    <row r="321" ht="30" customHeight="1" spans="2:234">
      <c r="B321" s="34">
        <f>10000000+INDEX(编号表!$B:$B,MATCH(D321,编号表!$A:$A,0))*10000+J321</f>
        <v>10540007</v>
      </c>
      <c r="C321" s="34" t="s">
        <v>492</v>
      </c>
      <c r="D321" s="34" t="s">
        <v>492</v>
      </c>
      <c r="E321" s="34" t="s">
        <v>470</v>
      </c>
      <c r="F321" s="39" t="s">
        <v>493</v>
      </c>
      <c r="G321" s="34" t="s">
        <v>492</v>
      </c>
      <c r="H321" s="34">
        <v>1</v>
      </c>
      <c r="I321" s="34" t="b">
        <v>0</v>
      </c>
      <c r="J321" s="34">
        <v>7</v>
      </c>
      <c r="K321" s="34" t="str">
        <f t="shared" si="10"/>
        <v>105400</v>
      </c>
      <c r="L321" s="34" t="s">
        <v>353</v>
      </c>
      <c r="M321" s="34">
        <f t="shared" si="20"/>
        <v>10540006</v>
      </c>
      <c r="O321" s="34" t="s">
        <v>500</v>
      </c>
      <c r="P321" s="34">
        <v>11002004</v>
      </c>
      <c r="Q321" s="34">
        <v>0</v>
      </c>
      <c r="R321" s="34">
        <v>0</v>
      </c>
      <c r="S321" s="34">
        <v>71</v>
      </c>
      <c r="U321" s="34">
        <v>100</v>
      </c>
      <c r="AZ321" s="34" t="s">
        <v>473</v>
      </c>
      <c r="BA321" s="34">
        <v>0</v>
      </c>
      <c r="GY321" s="34">
        <v>0</v>
      </c>
      <c r="GZ321" s="34">
        <v>0</v>
      </c>
      <c r="HA321" s="34" t="s">
        <v>473</v>
      </c>
      <c r="HB321" s="34">
        <v>0</v>
      </c>
      <c r="HE321" s="34">
        <v>0</v>
      </c>
      <c r="HG321" s="34">
        <v>0</v>
      </c>
      <c r="HH321" s="34">
        <v>0</v>
      </c>
      <c r="HI321" s="34">
        <v>0</v>
      </c>
      <c r="HJ321" s="34">
        <v>0</v>
      </c>
      <c r="HK321" s="34">
        <v>0</v>
      </c>
      <c r="HL321" s="34" t="b">
        <v>0</v>
      </c>
      <c r="HN321" s="34">
        <v>0</v>
      </c>
      <c r="HP321" s="34" t="s">
        <v>363</v>
      </c>
      <c r="HQ321" s="34">
        <v>0</v>
      </c>
      <c r="HR321" s="34">
        <v>0</v>
      </c>
      <c r="HS321" s="34" t="s">
        <v>480</v>
      </c>
      <c r="HZ321"/>
    </row>
    <row r="322" ht="30" customHeight="1" spans="2:234">
      <c r="B322" s="34">
        <f>10000000+INDEX(编号表!$B:$B,MATCH(D322,编号表!$A:$A,0))*10000+J322</f>
        <v>10550001</v>
      </c>
      <c r="C322" s="34" t="s">
        <v>501</v>
      </c>
      <c r="D322" s="34" t="s">
        <v>501</v>
      </c>
      <c r="E322" s="34" t="s">
        <v>470</v>
      </c>
      <c r="F322" s="39" t="s">
        <v>502</v>
      </c>
      <c r="G322" s="34" t="s">
        <v>501</v>
      </c>
      <c r="H322" s="34">
        <v>1</v>
      </c>
      <c r="I322" s="34" t="b">
        <v>0</v>
      </c>
      <c r="J322" s="34">
        <v>1</v>
      </c>
      <c r="K322" s="34" t="str">
        <f t="shared" si="10"/>
        <v>105500</v>
      </c>
      <c r="L322" s="34" t="s">
        <v>353</v>
      </c>
      <c r="M322" s="34">
        <v>0</v>
      </c>
      <c r="N322" s="34">
        <f t="shared" ref="N322:N327" si="21">B323</f>
        <v>10550002</v>
      </c>
      <c r="O322" s="34" t="s">
        <v>503</v>
      </c>
      <c r="P322" s="34">
        <v>11002005</v>
      </c>
      <c r="Q322" s="34">
        <v>0</v>
      </c>
      <c r="R322" s="34">
        <v>0</v>
      </c>
      <c r="S322" s="34">
        <v>11</v>
      </c>
      <c r="T322">
        <v>11031043</v>
      </c>
      <c r="U322" s="34">
        <v>100</v>
      </c>
      <c r="AZ322" s="34" t="s">
        <v>473</v>
      </c>
      <c r="BA322" s="34">
        <v>0</v>
      </c>
      <c r="GY322" s="34">
        <v>0</v>
      </c>
      <c r="GZ322" s="34">
        <v>0</v>
      </c>
      <c r="HA322" s="34" t="s">
        <v>473</v>
      </c>
      <c r="HB322" s="34">
        <v>0</v>
      </c>
      <c r="HE322" s="34">
        <v>0</v>
      </c>
      <c r="HG322" s="34">
        <v>0</v>
      </c>
      <c r="HH322" s="34">
        <v>0</v>
      </c>
      <c r="HI322" s="34">
        <v>0</v>
      </c>
      <c r="HJ322" s="34">
        <v>0</v>
      </c>
      <c r="HK322" s="34">
        <v>0</v>
      </c>
      <c r="HL322" s="34" t="b">
        <v>0</v>
      </c>
      <c r="HN322" s="34">
        <v>0</v>
      </c>
      <c r="HP322" s="34" t="s">
        <v>363</v>
      </c>
      <c r="HQ322" s="34">
        <v>0</v>
      </c>
      <c r="HR322" s="34">
        <v>0</v>
      </c>
      <c r="HS322" s="34" t="s">
        <v>474</v>
      </c>
      <c r="HZ322"/>
    </row>
    <row r="323" ht="30" customHeight="1" spans="2:234">
      <c r="B323" s="34">
        <f>10000000+INDEX(编号表!$B:$B,MATCH(D323,编号表!$A:$A,0))*10000+J323</f>
        <v>10550002</v>
      </c>
      <c r="C323" s="34" t="s">
        <v>501</v>
      </c>
      <c r="D323" s="34" t="s">
        <v>501</v>
      </c>
      <c r="E323" s="34" t="s">
        <v>470</v>
      </c>
      <c r="F323" s="39" t="s">
        <v>502</v>
      </c>
      <c r="G323" s="34" t="s">
        <v>501</v>
      </c>
      <c r="H323" s="34">
        <v>1</v>
      </c>
      <c r="I323" s="34" t="b">
        <v>0</v>
      </c>
      <c r="J323" s="34">
        <v>2</v>
      </c>
      <c r="K323" s="34" t="str">
        <f t="shared" si="10"/>
        <v>105500</v>
      </c>
      <c r="L323" s="34" t="s">
        <v>353</v>
      </c>
      <c r="M323" s="34">
        <f t="shared" ref="M323:M328" si="22">B322</f>
        <v>10550001</v>
      </c>
      <c r="N323" s="34">
        <f t="shared" si="21"/>
        <v>10550003</v>
      </c>
      <c r="O323" s="34" t="s">
        <v>503</v>
      </c>
      <c r="P323" s="34">
        <v>11002005</v>
      </c>
      <c r="Q323" s="34">
        <v>0</v>
      </c>
      <c r="R323" s="34">
        <v>0</v>
      </c>
      <c r="S323" s="34">
        <v>21</v>
      </c>
      <c r="T323">
        <v>11042044</v>
      </c>
      <c r="U323" s="34">
        <v>100</v>
      </c>
      <c r="AZ323" s="34" t="s">
        <v>473</v>
      </c>
      <c r="BA323" s="34">
        <v>0</v>
      </c>
      <c r="GY323" s="34">
        <v>0</v>
      </c>
      <c r="GZ323" s="34">
        <v>0</v>
      </c>
      <c r="HA323" s="34" t="s">
        <v>473</v>
      </c>
      <c r="HB323" s="34">
        <v>0</v>
      </c>
      <c r="HE323" s="34">
        <v>0</v>
      </c>
      <c r="HG323" s="34">
        <v>0</v>
      </c>
      <c r="HH323" s="34">
        <v>0</v>
      </c>
      <c r="HI323" s="34">
        <v>0</v>
      </c>
      <c r="HJ323" s="34">
        <v>0</v>
      </c>
      <c r="HK323" s="34">
        <v>0</v>
      </c>
      <c r="HL323" s="34" t="b">
        <v>0</v>
      </c>
      <c r="HN323" s="34">
        <v>0</v>
      </c>
      <c r="HP323" s="34" t="s">
        <v>363</v>
      </c>
      <c r="HQ323" s="34">
        <v>0</v>
      </c>
      <c r="HR323" s="34">
        <v>0</v>
      </c>
      <c r="HS323" s="34" t="s">
        <v>475</v>
      </c>
      <c r="HZ323"/>
    </row>
    <row r="324" ht="30" customHeight="1" spans="2:234">
      <c r="B324" s="34">
        <f>10000000+INDEX(编号表!$B:$B,MATCH(D324,编号表!$A:$A,0))*10000+J324</f>
        <v>10550003</v>
      </c>
      <c r="C324" s="34" t="s">
        <v>501</v>
      </c>
      <c r="D324" s="34" t="s">
        <v>501</v>
      </c>
      <c r="E324" s="34" t="s">
        <v>470</v>
      </c>
      <c r="F324" s="39" t="s">
        <v>502</v>
      </c>
      <c r="G324" s="34" t="s">
        <v>501</v>
      </c>
      <c r="H324" s="34">
        <v>1</v>
      </c>
      <c r="I324" s="34" t="b">
        <v>0</v>
      </c>
      <c r="J324" s="34">
        <v>3</v>
      </c>
      <c r="K324" s="34" t="str">
        <f t="shared" si="10"/>
        <v>105500</v>
      </c>
      <c r="L324" s="34" t="s">
        <v>353</v>
      </c>
      <c r="M324" s="34">
        <f t="shared" si="22"/>
        <v>10550002</v>
      </c>
      <c r="N324" s="34">
        <f t="shared" si="21"/>
        <v>10550004</v>
      </c>
      <c r="O324" s="34" t="s">
        <v>503</v>
      </c>
      <c r="P324" s="34">
        <v>11002005</v>
      </c>
      <c r="Q324" s="34">
        <v>0</v>
      </c>
      <c r="R324" s="34">
        <v>0</v>
      </c>
      <c r="S324" s="34">
        <v>31</v>
      </c>
      <c r="T324">
        <v>11052045</v>
      </c>
      <c r="U324" s="34">
        <v>100</v>
      </c>
      <c r="AZ324" s="34" t="s">
        <v>473</v>
      </c>
      <c r="BA324" s="34">
        <v>0</v>
      </c>
      <c r="GY324" s="34">
        <v>0</v>
      </c>
      <c r="GZ324" s="34">
        <v>0</v>
      </c>
      <c r="HA324" s="34" t="s">
        <v>473</v>
      </c>
      <c r="HB324" s="34">
        <v>0</v>
      </c>
      <c r="HE324" s="34">
        <v>0</v>
      </c>
      <c r="HG324" s="34">
        <v>0</v>
      </c>
      <c r="HH324" s="34">
        <v>0</v>
      </c>
      <c r="HI324" s="34">
        <v>0</v>
      </c>
      <c r="HJ324" s="34">
        <v>0</v>
      </c>
      <c r="HK324" s="34">
        <v>0</v>
      </c>
      <c r="HL324" s="34" t="b">
        <v>0</v>
      </c>
      <c r="HN324" s="34">
        <v>0</v>
      </c>
      <c r="HP324" s="34" t="s">
        <v>363</v>
      </c>
      <c r="HQ324" s="34">
        <v>0</v>
      </c>
      <c r="HR324" s="34">
        <v>0</v>
      </c>
      <c r="HS324" s="34" t="s">
        <v>476</v>
      </c>
      <c r="HZ324"/>
    </row>
    <row r="325" ht="30" customHeight="1" spans="2:234">
      <c r="B325" s="34">
        <f>10000000+INDEX(编号表!$B:$B,MATCH(D325,编号表!$A:$A,0))*10000+J325</f>
        <v>10550004</v>
      </c>
      <c r="C325" s="34" t="s">
        <v>501</v>
      </c>
      <c r="D325" s="34" t="s">
        <v>501</v>
      </c>
      <c r="E325" s="34" t="s">
        <v>470</v>
      </c>
      <c r="F325" s="39" t="s">
        <v>502</v>
      </c>
      <c r="G325" s="34" t="s">
        <v>501</v>
      </c>
      <c r="H325" s="34">
        <v>1</v>
      </c>
      <c r="I325" s="34" t="b">
        <v>0</v>
      </c>
      <c r="J325" s="34">
        <v>4</v>
      </c>
      <c r="K325" s="34" t="str">
        <f t="shared" si="10"/>
        <v>105500</v>
      </c>
      <c r="L325" s="34" t="s">
        <v>353</v>
      </c>
      <c r="M325" s="34">
        <f t="shared" si="22"/>
        <v>10550003</v>
      </c>
      <c r="N325" s="34">
        <f t="shared" si="21"/>
        <v>10550005</v>
      </c>
      <c r="O325" s="34" t="s">
        <v>503</v>
      </c>
      <c r="P325" s="34">
        <v>11002005</v>
      </c>
      <c r="Q325" s="34">
        <v>0</v>
      </c>
      <c r="R325" s="34">
        <v>0</v>
      </c>
      <c r="S325" s="34">
        <v>41</v>
      </c>
      <c r="T325">
        <v>11063046</v>
      </c>
      <c r="U325" s="34">
        <v>100</v>
      </c>
      <c r="AZ325" s="34" t="s">
        <v>473</v>
      </c>
      <c r="BA325" s="34">
        <v>0</v>
      </c>
      <c r="GY325" s="34">
        <v>0</v>
      </c>
      <c r="GZ325" s="34">
        <v>0</v>
      </c>
      <c r="HA325" s="34" t="s">
        <v>473</v>
      </c>
      <c r="HB325" s="34">
        <v>0</v>
      </c>
      <c r="HE325" s="34">
        <v>0</v>
      </c>
      <c r="HG325" s="34">
        <v>0</v>
      </c>
      <c r="HH325" s="34">
        <v>0</v>
      </c>
      <c r="HI325" s="34">
        <v>0</v>
      </c>
      <c r="HJ325" s="34">
        <v>0</v>
      </c>
      <c r="HK325" s="34">
        <v>0</v>
      </c>
      <c r="HL325" s="34" t="b">
        <v>0</v>
      </c>
      <c r="HN325" s="34">
        <v>0</v>
      </c>
      <c r="HP325" s="34" t="s">
        <v>363</v>
      </c>
      <c r="HQ325" s="34">
        <v>0</v>
      </c>
      <c r="HR325" s="34">
        <v>0</v>
      </c>
      <c r="HS325" s="34" t="s">
        <v>477</v>
      </c>
      <c r="HZ325"/>
    </row>
    <row r="326" ht="30" customHeight="1" spans="2:234">
      <c r="B326" s="34">
        <f>10000000+INDEX(编号表!$B:$B,MATCH(D326,编号表!$A:$A,0))*10000+J326</f>
        <v>10550005</v>
      </c>
      <c r="C326" s="34" t="s">
        <v>501</v>
      </c>
      <c r="D326" s="34" t="s">
        <v>501</v>
      </c>
      <c r="E326" s="34" t="s">
        <v>470</v>
      </c>
      <c r="F326" s="39" t="s">
        <v>502</v>
      </c>
      <c r="G326" s="34" t="s">
        <v>501</v>
      </c>
      <c r="H326" s="34">
        <v>1</v>
      </c>
      <c r="I326" s="34" t="b">
        <v>0</v>
      </c>
      <c r="J326" s="34">
        <v>5</v>
      </c>
      <c r="K326" s="34" t="str">
        <f t="shared" si="10"/>
        <v>105500</v>
      </c>
      <c r="L326" s="34" t="s">
        <v>353</v>
      </c>
      <c r="M326" s="34">
        <f t="shared" si="22"/>
        <v>10550004</v>
      </c>
      <c r="N326" s="34">
        <f t="shared" si="21"/>
        <v>10550006</v>
      </c>
      <c r="O326" s="34" t="s">
        <v>503</v>
      </c>
      <c r="P326" s="34">
        <v>11002005</v>
      </c>
      <c r="Q326" s="34">
        <v>0</v>
      </c>
      <c r="R326" s="34">
        <v>0</v>
      </c>
      <c r="S326" s="34">
        <v>51</v>
      </c>
      <c r="T326">
        <v>11073047</v>
      </c>
      <c r="U326" s="34">
        <v>100</v>
      </c>
      <c r="AZ326" s="34" t="s">
        <v>473</v>
      </c>
      <c r="BA326" s="34">
        <v>0</v>
      </c>
      <c r="GY326" s="34">
        <v>0</v>
      </c>
      <c r="GZ326" s="34">
        <v>0</v>
      </c>
      <c r="HA326" s="34" t="s">
        <v>473</v>
      </c>
      <c r="HB326" s="34">
        <v>0</v>
      </c>
      <c r="HE326" s="34">
        <v>0</v>
      </c>
      <c r="HG326" s="34">
        <v>0</v>
      </c>
      <c r="HH326" s="34">
        <v>0</v>
      </c>
      <c r="HI326" s="34">
        <v>0</v>
      </c>
      <c r="HJ326" s="34">
        <v>0</v>
      </c>
      <c r="HK326" s="34">
        <v>0</v>
      </c>
      <c r="HL326" s="34" t="b">
        <v>0</v>
      </c>
      <c r="HN326" s="34">
        <v>0</v>
      </c>
      <c r="HP326" s="34" t="s">
        <v>363</v>
      </c>
      <c r="HQ326" s="34">
        <v>0</v>
      </c>
      <c r="HR326" s="34">
        <v>0</v>
      </c>
      <c r="HS326" s="34" t="s">
        <v>478</v>
      </c>
      <c r="HZ326"/>
    </row>
    <row r="327" ht="30" customHeight="1" spans="2:234">
      <c r="B327" s="34">
        <f>10000000+INDEX(编号表!$B:$B,MATCH(D327,编号表!$A:$A,0))*10000+J327</f>
        <v>10550006</v>
      </c>
      <c r="C327" s="34" t="s">
        <v>501</v>
      </c>
      <c r="D327" s="34" t="s">
        <v>501</v>
      </c>
      <c r="E327" s="34" t="s">
        <v>470</v>
      </c>
      <c r="F327" s="39" t="s">
        <v>502</v>
      </c>
      <c r="G327" s="34" t="s">
        <v>501</v>
      </c>
      <c r="H327" s="34">
        <v>1</v>
      </c>
      <c r="I327" s="34" t="b">
        <v>0</v>
      </c>
      <c r="J327" s="34">
        <v>6</v>
      </c>
      <c r="K327" s="34" t="str">
        <f t="shared" ref="K327:K390" si="23">LEFT(B327,6)</f>
        <v>105500</v>
      </c>
      <c r="L327" s="34" t="s">
        <v>353</v>
      </c>
      <c r="M327" s="34">
        <f t="shared" si="22"/>
        <v>10550005</v>
      </c>
      <c r="N327" s="34">
        <f t="shared" si="21"/>
        <v>10550007</v>
      </c>
      <c r="O327" s="34" t="s">
        <v>503</v>
      </c>
      <c r="P327" s="34">
        <v>11002005</v>
      </c>
      <c r="Q327" s="34">
        <v>0</v>
      </c>
      <c r="R327" s="34">
        <v>0</v>
      </c>
      <c r="S327" s="34">
        <v>61</v>
      </c>
      <c r="T327">
        <v>11084048</v>
      </c>
      <c r="U327" s="34">
        <v>100</v>
      </c>
      <c r="AZ327" s="34" t="s">
        <v>473</v>
      </c>
      <c r="BA327" s="34">
        <v>0</v>
      </c>
      <c r="GY327" s="34">
        <v>0</v>
      </c>
      <c r="GZ327" s="34">
        <v>0</v>
      </c>
      <c r="HA327" s="34" t="s">
        <v>473</v>
      </c>
      <c r="HB327" s="34">
        <v>0</v>
      </c>
      <c r="HE327" s="34">
        <v>0</v>
      </c>
      <c r="HG327" s="34">
        <v>0</v>
      </c>
      <c r="HH327" s="34">
        <v>0</v>
      </c>
      <c r="HI327" s="34">
        <v>0</v>
      </c>
      <c r="HJ327" s="34">
        <v>0</v>
      </c>
      <c r="HK327" s="34">
        <v>0</v>
      </c>
      <c r="HL327" s="34" t="b">
        <v>0</v>
      </c>
      <c r="HN327" s="34">
        <v>0</v>
      </c>
      <c r="HP327" s="34" t="s">
        <v>363</v>
      </c>
      <c r="HQ327" s="34">
        <v>0</v>
      </c>
      <c r="HR327" s="34">
        <v>0</v>
      </c>
      <c r="HS327" s="34" t="s">
        <v>479</v>
      </c>
      <c r="HZ327"/>
    </row>
    <row r="328" ht="30" customHeight="1" spans="2:234">
      <c r="B328" s="34">
        <f>10000000+INDEX(编号表!$B:$B,MATCH(D328,编号表!$A:$A,0))*10000+J328</f>
        <v>10550007</v>
      </c>
      <c r="C328" s="34" t="s">
        <v>501</v>
      </c>
      <c r="D328" s="34" t="s">
        <v>501</v>
      </c>
      <c r="E328" s="34" t="s">
        <v>470</v>
      </c>
      <c r="F328" s="39" t="s">
        <v>504</v>
      </c>
      <c r="G328" s="34" t="s">
        <v>501</v>
      </c>
      <c r="H328" s="34">
        <v>1</v>
      </c>
      <c r="I328" s="34" t="b">
        <v>0</v>
      </c>
      <c r="J328" s="34">
        <v>7</v>
      </c>
      <c r="K328" s="34" t="str">
        <f t="shared" si="23"/>
        <v>105500</v>
      </c>
      <c r="L328" s="34" t="s">
        <v>353</v>
      </c>
      <c r="M328" s="34">
        <f t="shared" si="22"/>
        <v>10550006</v>
      </c>
      <c r="O328" s="34" t="s">
        <v>503</v>
      </c>
      <c r="P328" s="34">
        <v>11002005</v>
      </c>
      <c r="Q328" s="34">
        <v>0</v>
      </c>
      <c r="R328" s="34">
        <v>0</v>
      </c>
      <c r="S328" s="34">
        <v>71</v>
      </c>
      <c r="U328" s="34">
        <v>100</v>
      </c>
      <c r="AZ328" s="34" t="s">
        <v>473</v>
      </c>
      <c r="BA328" s="34">
        <v>0</v>
      </c>
      <c r="GY328" s="34">
        <v>0</v>
      </c>
      <c r="GZ328" s="34">
        <v>0</v>
      </c>
      <c r="HA328" s="34" t="s">
        <v>473</v>
      </c>
      <c r="HB328" s="34">
        <v>0</v>
      </c>
      <c r="HE328" s="34">
        <v>0</v>
      </c>
      <c r="HG328" s="34">
        <v>0</v>
      </c>
      <c r="HH328" s="34">
        <v>0</v>
      </c>
      <c r="HI328" s="34">
        <v>0</v>
      </c>
      <c r="HJ328" s="34">
        <v>0</v>
      </c>
      <c r="HK328" s="34">
        <v>0</v>
      </c>
      <c r="HL328" s="34" t="b">
        <v>0</v>
      </c>
      <c r="HN328" s="34">
        <v>0</v>
      </c>
      <c r="HP328" s="34" t="s">
        <v>363</v>
      </c>
      <c r="HQ328" s="34">
        <v>0</v>
      </c>
      <c r="HR328" s="34">
        <v>0</v>
      </c>
      <c r="HS328" s="34" t="s">
        <v>480</v>
      </c>
      <c r="HZ328"/>
    </row>
    <row r="329" ht="30" customHeight="1" spans="2:234">
      <c r="B329" s="34">
        <f>10000000+INDEX(编号表!$B:$B,MATCH(D329,编号表!$A:$A,0))*10000+J329</f>
        <v>10560001</v>
      </c>
      <c r="C329" s="34" t="s">
        <v>505</v>
      </c>
      <c r="D329" s="34" t="s">
        <v>505</v>
      </c>
      <c r="E329" s="34" t="s">
        <v>470</v>
      </c>
      <c r="F329" s="39" t="s">
        <v>506</v>
      </c>
      <c r="G329" s="34" t="s">
        <v>505</v>
      </c>
      <c r="H329" s="34">
        <v>1</v>
      </c>
      <c r="I329" s="34" t="b">
        <v>0</v>
      </c>
      <c r="J329" s="34">
        <v>1</v>
      </c>
      <c r="K329" s="34" t="str">
        <f t="shared" si="23"/>
        <v>105600</v>
      </c>
      <c r="L329" s="34" t="s">
        <v>353</v>
      </c>
      <c r="M329" s="34">
        <v>0</v>
      </c>
      <c r="N329" s="34">
        <f t="shared" ref="N329:N334" si="24">B330</f>
        <v>10560002</v>
      </c>
      <c r="O329" s="34" t="s">
        <v>507</v>
      </c>
      <c r="P329" s="34">
        <v>11002006</v>
      </c>
      <c r="Q329" s="34">
        <v>0</v>
      </c>
      <c r="R329" s="34">
        <v>0</v>
      </c>
      <c r="S329" s="34">
        <v>11</v>
      </c>
      <c r="T329">
        <v>11031050</v>
      </c>
      <c r="U329" s="34">
        <v>100</v>
      </c>
      <c r="AZ329" s="34" t="s">
        <v>473</v>
      </c>
      <c r="BA329" s="34">
        <v>0</v>
      </c>
      <c r="GY329" s="34">
        <v>0</v>
      </c>
      <c r="GZ329" s="34">
        <v>0</v>
      </c>
      <c r="HA329" s="34" t="s">
        <v>473</v>
      </c>
      <c r="HB329" s="34">
        <v>0</v>
      </c>
      <c r="HE329" s="34">
        <v>0</v>
      </c>
      <c r="HG329" s="34">
        <v>0</v>
      </c>
      <c r="HH329" s="34">
        <v>0</v>
      </c>
      <c r="HI329" s="34">
        <v>0</v>
      </c>
      <c r="HJ329" s="34">
        <v>0</v>
      </c>
      <c r="HK329" s="34">
        <v>0</v>
      </c>
      <c r="HL329" s="34" t="b">
        <v>0</v>
      </c>
      <c r="HN329" s="34">
        <v>0</v>
      </c>
      <c r="HP329" s="34" t="s">
        <v>363</v>
      </c>
      <c r="HQ329" s="34">
        <v>0</v>
      </c>
      <c r="HR329" s="34">
        <v>0</v>
      </c>
      <c r="HS329" s="34" t="s">
        <v>474</v>
      </c>
      <c r="HZ329"/>
    </row>
    <row r="330" ht="30" customHeight="1" spans="2:234">
      <c r="B330" s="34">
        <f>10000000+INDEX(编号表!$B:$B,MATCH(D330,编号表!$A:$A,0))*10000+J330</f>
        <v>10560002</v>
      </c>
      <c r="C330" s="34" t="s">
        <v>505</v>
      </c>
      <c r="D330" s="34" t="s">
        <v>505</v>
      </c>
      <c r="E330" s="34" t="s">
        <v>470</v>
      </c>
      <c r="F330" s="39" t="s">
        <v>506</v>
      </c>
      <c r="G330" s="34" t="s">
        <v>505</v>
      </c>
      <c r="H330" s="34">
        <v>1</v>
      </c>
      <c r="I330" s="34" t="b">
        <v>0</v>
      </c>
      <c r="J330" s="34">
        <v>2</v>
      </c>
      <c r="K330" s="34" t="str">
        <f t="shared" si="23"/>
        <v>105600</v>
      </c>
      <c r="L330" s="34" t="s">
        <v>353</v>
      </c>
      <c r="M330" s="34">
        <f t="shared" ref="M330:M335" si="25">B329</f>
        <v>10560001</v>
      </c>
      <c r="N330" s="34">
        <f t="shared" si="24"/>
        <v>10560003</v>
      </c>
      <c r="O330" s="34" t="s">
        <v>507</v>
      </c>
      <c r="P330" s="34">
        <v>11002006</v>
      </c>
      <c r="Q330" s="34">
        <v>0</v>
      </c>
      <c r="R330" s="34">
        <v>0</v>
      </c>
      <c r="S330" s="34">
        <v>21</v>
      </c>
      <c r="T330">
        <v>11042051</v>
      </c>
      <c r="U330" s="34">
        <v>100</v>
      </c>
      <c r="AZ330" s="34" t="s">
        <v>473</v>
      </c>
      <c r="BA330" s="34">
        <v>0</v>
      </c>
      <c r="GY330" s="34">
        <v>0</v>
      </c>
      <c r="GZ330" s="34">
        <v>0</v>
      </c>
      <c r="HA330" s="34" t="s">
        <v>473</v>
      </c>
      <c r="HB330" s="34">
        <v>0</v>
      </c>
      <c r="HE330" s="34">
        <v>0</v>
      </c>
      <c r="HG330" s="34">
        <v>0</v>
      </c>
      <c r="HH330" s="34">
        <v>0</v>
      </c>
      <c r="HI330" s="34">
        <v>0</v>
      </c>
      <c r="HJ330" s="34">
        <v>0</v>
      </c>
      <c r="HK330" s="34">
        <v>0</v>
      </c>
      <c r="HL330" s="34" t="b">
        <v>0</v>
      </c>
      <c r="HN330" s="34">
        <v>0</v>
      </c>
      <c r="HP330" s="34" t="s">
        <v>363</v>
      </c>
      <c r="HQ330" s="34">
        <v>0</v>
      </c>
      <c r="HR330" s="34">
        <v>0</v>
      </c>
      <c r="HS330" s="34" t="s">
        <v>475</v>
      </c>
      <c r="HZ330"/>
    </row>
    <row r="331" ht="30" customHeight="1" spans="2:234">
      <c r="B331" s="34">
        <f>10000000+INDEX(编号表!$B:$B,MATCH(D331,编号表!$A:$A,0))*10000+J331</f>
        <v>10560003</v>
      </c>
      <c r="C331" s="34" t="s">
        <v>505</v>
      </c>
      <c r="D331" s="34" t="s">
        <v>505</v>
      </c>
      <c r="E331" s="34" t="s">
        <v>470</v>
      </c>
      <c r="F331" s="39" t="s">
        <v>506</v>
      </c>
      <c r="G331" s="34" t="s">
        <v>505</v>
      </c>
      <c r="H331" s="34">
        <v>1</v>
      </c>
      <c r="I331" s="34" t="b">
        <v>0</v>
      </c>
      <c r="J331" s="34">
        <v>3</v>
      </c>
      <c r="K331" s="34" t="str">
        <f t="shared" si="23"/>
        <v>105600</v>
      </c>
      <c r="L331" s="34" t="s">
        <v>353</v>
      </c>
      <c r="M331" s="34">
        <f t="shared" si="25"/>
        <v>10560002</v>
      </c>
      <c r="N331" s="34">
        <f t="shared" si="24"/>
        <v>10560004</v>
      </c>
      <c r="O331" s="34" t="s">
        <v>507</v>
      </c>
      <c r="P331" s="34">
        <v>11002006</v>
      </c>
      <c r="Q331" s="34">
        <v>0</v>
      </c>
      <c r="R331" s="34">
        <v>0</v>
      </c>
      <c r="S331" s="34">
        <v>31</v>
      </c>
      <c r="T331">
        <v>11052052</v>
      </c>
      <c r="U331" s="34">
        <v>100</v>
      </c>
      <c r="AZ331" s="34" t="s">
        <v>473</v>
      </c>
      <c r="BA331" s="34">
        <v>0</v>
      </c>
      <c r="GY331" s="34">
        <v>0</v>
      </c>
      <c r="GZ331" s="34">
        <v>0</v>
      </c>
      <c r="HA331" s="34" t="s">
        <v>473</v>
      </c>
      <c r="HB331" s="34">
        <v>0</v>
      </c>
      <c r="HE331" s="34">
        <v>0</v>
      </c>
      <c r="HG331" s="34">
        <v>0</v>
      </c>
      <c r="HH331" s="34">
        <v>0</v>
      </c>
      <c r="HI331" s="34">
        <v>0</v>
      </c>
      <c r="HJ331" s="34">
        <v>0</v>
      </c>
      <c r="HK331" s="34">
        <v>0</v>
      </c>
      <c r="HL331" s="34" t="b">
        <v>0</v>
      </c>
      <c r="HN331" s="34">
        <v>0</v>
      </c>
      <c r="HP331" s="34" t="s">
        <v>363</v>
      </c>
      <c r="HQ331" s="34">
        <v>0</v>
      </c>
      <c r="HR331" s="34">
        <v>0</v>
      </c>
      <c r="HS331" s="34" t="s">
        <v>476</v>
      </c>
      <c r="HZ331"/>
    </row>
    <row r="332" ht="30" customHeight="1" spans="2:234">
      <c r="B332" s="34">
        <f>10000000+INDEX(编号表!$B:$B,MATCH(D332,编号表!$A:$A,0))*10000+J332</f>
        <v>10560004</v>
      </c>
      <c r="C332" s="34" t="s">
        <v>505</v>
      </c>
      <c r="D332" s="34" t="s">
        <v>505</v>
      </c>
      <c r="E332" s="34" t="s">
        <v>470</v>
      </c>
      <c r="F332" s="39" t="s">
        <v>506</v>
      </c>
      <c r="G332" s="34" t="s">
        <v>505</v>
      </c>
      <c r="H332" s="34">
        <v>1</v>
      </c>
      <c r="I332" s="34" t="b">
        <v>0</v>
      </c>
      <c r="J332" s="34">
        <v>4</v>
      </c>
      <c r="K332" s="34" t="str">
        <f t="shared" si="23"/>
        <v>105600</v>
      </c>
      <c r="L332" s="34" t="s">
        <v>353</v>
      </c>
      <c r="M332" s="34">
        <f t="shared" si="25"/>
        <v>10560003</v>
      </c>
      <c r="N332" s="34">
        <f t="shared" si="24"/>
        <v>10560005</v>
      </c>
      <c r="O332" s="34" t="s">
        <v>507</v>
      </c>
      <c r="P332" s="34">
        <v>11002006</v>
      </c>
      <c r="Q332" s="34">
        <v>0</v>
      </c>
      <c r="R332" s="34">
        <v>0</v>
      </c>
      <c r="S332" s="34">
        <v>41</v>
      </c>
      <c r="T332">
        <v>11063053</v>
      </c>
      <c r="U332" s="34">
        <v>100</v>
      </c>
      <c r="AZ332" s="34" t="s">
        <v>473</v>
      </c>
      <c r="BA332" s="34">
        <v>0</v>
      </c>
      <c r="GY332" s="34">
        <v>0</v>
      </c>
      <c r="GZ332" s="34">
        <v>0</v>
      </c>
      <c r="HA332" s="34" t="s">
        <v>473</v>
      </c>
      <c r="HB332" s="34">
        <v>0</v>
      </c>
      <c r="HE332" s="34">
        <v>0</v>
      </c>
      <c r="HG332" s="34">
        <v>0</v>
      </c>
      <c r="HH332" s="34">
        <v>0</v>
      </c>
      <c r="HI332" s="34">
        <v>0</v>
      </c>
      <c r="HJ332" s="34">
        <v>0</v>
      </c>
      <c r="HK332" s="34">
        <v>0</v>
      </c>
      <c r="HL332" s="34" t="b">
        <v>0</v>
      </c>
      <c r="HN332" s="34">
        <v>0</v>
      </c>
      <c r="HP332" s="34" t="s">
        <v>363</v>
      </c>
      <c r="HQ332" s="34">
        <v>0</v>
      </c>
      <c r="HR332" s="34">
        <v>0</v>
      </c>
      <c r="HS332" s="34" t="s">
        <v>477</v>
      </c>
      <c r="HZ332"/>
    </row>
    <row r="333" ht="30" customHeight="1" spans="2:234">
      <c r="B333" s="34">
        <f>10000000+INDEX(编号表!$B:$B,MATCH(D333,编号表!$A:$A,0))*10000+J333</f>
        <v>10560005</v>
      </c>
      <c r="C333" s="34" t="s">
        <v>505</v>
      </c>
      <c r="D333" s="34" t="s">
        <v>505</v>
      </c>
      <c r="E333" s="34" t="s">
        <v>470</v>
      </c>
      <c r="F333" s="39" t="s">
        <v>506</v>
      </c>
      <c r="G333" s="34" t="s">
        <v>505</v>
      </c>
      <c r="H333" s="34">
        <v>1</v>
      </c>
      <c r="I333" s="34" t="b">
        <v>0</v>
      </c>
      <c r="J333" s="34">
        <v>5</v>
      </c>
      <c r="K333" s="34" t="str">
        <f t="shared" si="23"/>
        <v>105600</v>
      </c>
      <c r="L333" s="34" t="s">
        <v>353</v>
      </c>
      <c r="M333" s="34">
        <f t="shared" si="25"/>
        <v>10560004</v>
      </c>
      <c r="N333" s="34">
        <f t="shared" si="24"/>
        <v>10560006</v>
      </c>
      <c r="O333" s="34" t="s">
        <v>507</v>
      </c>
      <c r="P333" s="34">
        <v>11002006</v>
      </c>
      <c r="Q333" s="34">
        <v>0</v>
      </c>
      <c r="R333" s="34">
        <v>0</v>
      </c>
      <c r="S333" s="34">
        <v>51</v>
      </c>
      <c r="T333">
        <v>11073054</v>
      </c>
      <c r="U333" s="34">
        <v>100</v>
      </c>
      <c r="AZ333" s="34" t="s">
        <v>473</v>
      </c>
      <c r="BA333" s="34">
        <v>0</v>
      </c>
      <c r="GY333" s="34">
        <v>0</v>
      </c>
      <c r="GZ333" s="34">
        <v>0</v>
      </c>
      <c r="HA333" s="34" t="s">
        <v>473</v>
      </c>
      <c r="HB333" s="34">
        <v>0</v>
      </c>
      <c r="HE333" s="34">
        <v>0</v>
      </c>
      <c r="HG333" s="34">
        <v>0</v>
      </c>
      <c r="HH333" s="34">
        <v>0</v>
      </c>
      <c r="HI333" s="34">
        <v>0</v>
      </c>
      <c r="HJ333" s="34">
        <v>0</v>
      </c>
      <c r="HK333" s="34">
        <v>0</v>
      </c>
      <c r="HL333" s="34" t="b">
        <v>0</v>
      </c>
      <c r="HN333" s="34">
        <v>0</v>
      </c>
      <c r="HP333" s="34" t="s">
        <v>363</v>
      </c>
      <c r="HQ333" s="34">
        <v>0</v>
      </c>
      <c r="HR333" s="34">
        <v>0</v>
      </c>
      <c r="HS333" s="34" t="s">
        <v>478</v>
      </c>
      <c r="HZ333"/>
    </row>
    <row r="334" ht="30" customHeight="1" spans="2:234">
      <c r="B334" s="34">
        <f>10000000+INDEX(编号表!$B:$B,MATCH(D334,编号表!$A:$A,0))*10000+J334</f>
        <v>10560006</v>
      </c>
      <c r="C334" s="34" t="s">
        <v>505</v>
      </c>
      <c r="D334" s="34" t="s">
        <v>505</v>
      </c>
      <c r="E334" s="34" t="s">
        <v>470</v>
      </c>
      <c r="F334" s="39" t="s">
        <v>506</v>
      </c>
      <c r="G334" s="34" t="s">
        <v>505</v>
      </c>
      <c r="H334" s="34">
        <v>1</v>
      </c>
      <c r="I334" s="34" t="b">
        <v>0</v>
      </c>
      <c r="J334" s="34">
        <v>6</v>
      </c>
      <c r="K334" s="34" t="str">
        <f t="shared" si="23"/>
        <v>105600</v>
      </c>
      <c r="L334" s="34" t="s">
        <v>353</v>
      </c>
      <c r="M334" s="34">
        <f t="shared" si="25"/>
        <v>10560005</v>
      </c>
      <c r="N334" s="34">
        <f t="shared" si="24"/>
        <v>10560007</v>
      </c>
      <c r="O334" s="34" t="s">
        <v>507</v>
      </c>
      <c r="P334" s="34">
        <v>11002006</v>
      </c>
      <c r="Q334" s="34">
        <v>0</v>
      </c>
      <c r="R334" s="34">
        <v>0</v>
      </c>
      <c r="S334" s="34">
        <v>61</v>
      </c>
      <c r="T334">
        <v>11084055</v>
      </c>
      <c r="U334" s="34">
        <v>100</v>
      </c>
      <c r="AZ334" s="34" t="s">
        <v>473</v>
      </c>
      <c r="BA334" s="34">
        <v>0</v>
      </c>
      <c r="GY334" s="34">
        <v>0</v>
      </c>
      <c r="GZ334" s="34">
        <v>0</v>
      </c>
      <c r="HA334" s="34" t="s">
        <v>473</v>
      </c>
      <c r="HB334" s="34">
        <v>0</v>
      </c>
      <c r="HE334" s="34">
        <v>0</v>
      </c>
      <c r="HG334" s="34">
        <v>0</v>
      </c>
      <c r="HH334" s="34">
        <v>0</v>
      </c>
      <c r="HI334" s="34">
        <v>0</v>
      </c>
      <c r="HJ334" s="34">
        <v>0</v>
      </c>
      <c r="HK334" s="34">
        <v>0</v>
      </c>
      <c r="HL334" s="34" t="b">
        <v>0</v>
      </c>
      <c r="HN334" s="34">
        <v>0</v>
      </c>
      <c r="HP334" s="34" t="s">
        <v>363</v>
      </c>
      <c r="HQ334" s="34">
        <v>0</v>
      </c>
      <c r="HR334" s="34">
        <v>0</v>
      </c>
      <c r="HS334" s="34" t="s">
        <v>479</v>
      </c>
      <c r="HZ334"/>
    </row>
    <row r="335" ht="30" customHeight="1" spans="2:234">
      <c r="B335" s="34">
        <f>10000000+INDEX(编号表!$B:$B,MATCH(D335,编号表!$A:$A,0))*10000+J335</f>
        <v>10560007</v>
      </c>
      <c r="C335" s="34" t="s">
        <v>505</v>
      </c>
      <c r="D335" s="34" t="s">
        <v>505</v>
      </c>
      <c r="E335" s="34" t="s">
        <v>470</v>
      </c>
      <c r="F335" s="39" t="s">
        <v>508</v>
      </c>
      <c r="G335" s="34" t="s">
        <v>505</v>
      </c>
      <c r="H335" s="34">
        <v>1</v>
      </c>
      <c r="I335" s="34" t="b">
        <v>0</v>
      </c>
      <c r="J335" s="34">
        <v>7</v>
      </c>
      <c r="K335" s="34" t="str">
        <f t="shared" si="23"/>
        <v>105600</v>
      </c>
      <c r="L335" s="34" t="s">
        <v>353</v>
      </c>
      <c r="M335" s="34">
        <f t="shared" si="25"/>
        <v>10560006</v>
      </c>
      <c r="O335" s="34" t="s">
        <v>507</v>
      </c>
      <c r="P335" s="34">
        <v>11002006</v>
      </c>
      <c r="Q335" s="34">
        <v>0</v>
      </c>
      <c r="R335" s="34">
        <v>0</v>
      </c>
      <c r="S335" s="34">
        <v>71</v>
      </c>
      <c r="U335" s="34">
        <v>100</v>
      </c>
      <c r="AZ335" s="34" t="s">
        <v>473</v>
      </c>
      <c r="BA335" s="34">
        <v>0</v>
      </c>
      <c r="GY335" s="34">
        <v>0</v>
      </c>
      <c r="GZ335" s="34">
        <v>0</v>
      </c>
      <c r="HA335" s="34" t="s">
        <v>473</v>
      </c>
      <c r="HB335" s="34">
        <v>0</v>
      </c>
      <c r="HE335" s="34">
        <v>0</v>
      </c>
      <c r="HG335" s="34">
        <v>0</v>
      </c>
      <c r="HH335" s="34">
        <v>0</v>
      </c>
      <c r="HI335" s="34">
        <v>0</v>
      </c>
      <c r="HJ335" s="34">
        <v>0</v>
      </c>
      <c r="HK335" s="34">
        <v>0</v>
      </c>
      <c r="HL335" s="34" t="b">
        <v>0</v>
      </c>
      <c r="HN335" s="34">
        <v>0</v>
      </c>
      <c r="HP335" s="34" t="s">
        <v>363</v>
      </c>
      <c r="HQ335" s="34">
        <v>0</v>
      </c>
      <c r="HR335" s="34">
        <v>0</v>
      </c>
      <c r="HS335" s="34" t="s">
        <v>480</v>
      </c>
      <c r="HZ335"/>
    </row>
    <row r="336" ht="30" customHeight="1" spans="2:234">
      <c r="B336" s="34">
        <f>10000000+INDEX(编号表!$B:$B,MATCH(D336,编号表!$A:$A,0))*10000+J336</f>
        <v>10570001</v>
      </c>
      <c r="C336" s="34" t="s">
        <v>509</v>
      </c>
      <c r="D336" s="34" t="s">
        <v>509</v>
      </c>
      <c r="E336" s="34" t="s">
        <v>510</v>
      </c>
      <c r="F336" s="39" t="s">
        <v>511</v>
      </c>
      <c r="G336" s="34" t="s">
        <v>512</v>
      </c>
      <c r="H336" s="34">
        <v>1</v>
      </c>
      <c r="I336" s="34" t="b">
        <v>0</v>
      </c>
      <c r="J336" s="34">
        <v>1</v>
      </c>
      <c r="K336" s="34" t="str">
        <f t="shared" si="23"/>
        <v>105700</v>
      </c>
      <c r="L336" s="34" t="s">
        <v>353</v>
      </c>
      <c r="N336" s="34">
        <v>10570002</v>
      </c>
      <c r="O336" s="34" t="s">
        <v>513</v>
      </c>
      <c r="P336" s="34">
        <v>10902000</v>
      </c>
      <c r="Q336" s="34">
        <v>0</v>
      </c>
      <c r="R336" s="34">
        <v>0</v>
      </c>
      <c r="S336" s="34">
        <v>1</v>
      </c>
      <c r="T336">
        <v>10901030</v>
      </c>
      <c r="U336" s="34">
        <v>100</v>
      </c>
      <c r="Y336" s="34" t="s">
        <v>363</v>
      </c>
      <c r="Z336" s="20" t="s">
        <v>372</v>
      </c>
      <c r="AA336" s="20" t="s">
        <v>442</v>
      </c>
      <c r="AB336" s="20">
        <v>0</v>
      </c>
      <c r="AC336" s="20">
        <v>0</v>
      </c>
      <c r="AD336" s="20" t="b">
        <v>1</v>
      </c>
      <c r="AE336" s="20" t="s">
        <v>358</v>
      </c>
      <c r="AF336" s="20">
        <v>1</v>
      </c>
      <c r="AZ336" s="34" t="s">
        <v>473</v>
      </c>
      <c r="BA336" s="34">
        <v>0</v>
      </c>
      <c r="BB336" s="34" t="s">
        <v>434</v>
      </c>
      <c r="BC336" s="34" t="s">
        <v>442</v>
      </c>
      <c r="BD336" s="34">
        <v>10000</v>
      </c>
      <c r="BN336" s="20">
        <v>20450001</v>
      </c>
      <c r="GY336" s="34">
        <v>0</v>
      </c>
      <c r="GZ336" s="34">
        <v>0</v>
      </c>
      <c r="HA336" s="34" t="s">
        <v>473</v>
      </c>
      <c r="HB336" s="34">
        <v>0</v>
      </c>
      <c r="HE336" s="34">
        <v>0</v>
      </c>
      <c r="HG336" s="34">
        <v>0</v>
      </c>
      <c r="HH336" s="34">
        <v>0</v>
      </c>
      <c r="HI336" s="34">
        <v>0</v>
      </c>
      <c r="HJ336" s="34">
        <v>0</v>
      </c>
      <c r="HK336" s="34">
        <v>0</v>
      </c>
      <c r="HL336" s="34" t="b">
        <v>0</v>
      </c>
      <c r="HN336" s="34">
        <v>0</v>
      </c>
      <c r="HP336" s="34" t="s">
        <v>514</v>
      </c>
      <c r="HQ336" s="34">
        <v>0</v>
      </c>
      <c r="HR336" s="34">
        <v>0</v>
      </c>
      <c r="HS336" s="34">
        <v>0</v>
      </c>
      <c r="HX336" t="b">
        <v>1</v>
      </c>
      <c r="HZ336"/>
    </row>
    <row r="337" ht="30" customHeight="1" spans="2:234">
      <c r="B337" s="34">
        <f>10000000+INDEX(编号表!$B:$B,MATCH(D337,编号表!$A:$A,0))*10000+J337</f>
        <v>10570002</v>
      </c>
      <c r="C337" s="34" t="s">
        <v>509</v>
      </c>
      <c r="D337" s="34" t="s">
        <v>509</v>
      </c>
      <c r="E337" s="34" t="s">
        <v>510</v>
      </c>
      <c r="F337" s="39" t="s">
        <v>511</v>
      </c>
      <c r="G337" s="34" t="s">
        <v>512</v>
      </c>
      <c r="H337" s="34">
        <v>1</v>
      </c>
      <c r="I337" s="34" t="b">
        <v>0</v>
      </c>
      <c r="J337" s="34">
        <v>2</v>
      </c>
      <c r="K337" s="34" t="str">
        <f t="shared" si="23"/>
        <v>105700</v>
      </c>
      <c r="L337" s="34" t="s">
        <v>353</v>
      </c>
      <c r="M337" s="34">
        <v>10570001</v>
      </c>
      <c r="N337" s="34">
        <v>10570003</v>
      </c>
      <c r="O337" s="34" t="s">
        <v>515</v>
      </c>
      <c r="P337" s="34">
        <v>10902000</v>
      </c>
      <c r="Q337" s="34">
        <v>0</v>
      </c>
      <c r="R337" s="34">
        <v>0</v>
      </c>
      <c r="S337" s="34">
        <v>1</v>
      </c>
      <c r="T337">
        <v>10901031</v>
      </c>
      <c r="U337" s="34">
        <v>100</v>
      </c>
      <c r="Y337" s="34" t="s">
        <v>363</v>
      </c>
      <c r="Z337" s="20" t="s">
        <v>372</v>
      </c>
      <c r="AA337" s="20" t="s">
        <v>442</v>
      </c>
      <c r="AB337" s="20">
        <v>0</v>
      </c>
      <c r="AC337" s="20">
        <v>0</v>
      </c>
      <c r="AD337" s="20" t="b">
        <v>1</v>
      </c>
      <c r="AE337" s="20" t="s">
        <v>358</v>
      </c>
      <c r="AF337" s="20">
        <v>1</v>
      </c>
      <c r="AZ337" s="34" t="s">
        <v>473</v>
      </c>
      <c r="BA337" s="34">
        <v>0</v>
      </c>
      <c r="BB337" s="34" t="s">
        <v>434</v>
      </c>
      <c r="BC337" s="34" t="s">
        <v>442</v>
      </c>
      <c r="BD337" s="34">
        <v>10000</v>
      </c>
      <c r="BN337" s="20">
        <v>20450002</v>
      </c>
      <c r="GY337" s="34">
        <v>0</v>
      </c>
      <c r="GZ337" s="34">
        <v>0</v>
      </c>
      <c r="HA337" s="34" t="s">
        <v>473</v>
      </c>
      <c r="HB337" s="34">
        <v>0</v>
      </c>
      <c r="HE337" s="34">
        <v>0</v>
      </c>
      <c r="HG337" s="34">
        <v>0</v>
      </c>
      <c r="HH337" s="34">
        <v>0</v>
      </c>
      <c r="HI337" s="34">
        <v>0</v>
      </c>
      <c r="HJ337" s="34">
        <v>0</v>
      </c>
      <c r="HK337" s="34">
        <v>0</v>
      </c>
      <c r="HL337" s="34" t="b">
        <v>0</v>
      </c>
      <c r="HN337" s="34">
        <v>0</v>
      </c>
      <c r="HP337" s="34" t="s">
        <v>514</v>
      </c>
      <c r="HQ337" s="34">
        <v>0</v>
      </c>
      <c r="HR337" s="34">
        <v>0</v>
      </c>
      <c r="HS337" s="34">
        <v>0</v>
      </c>
      <c r="HX337" t="b">
        <v>1</v>
      </c>
      <c r="HZ337"/>
    </row>
    <row r="338" ht="30" customHeight="1" spans="2:234">
      <c r="B338" s="34">
        <f>10000000+INDEX(编号表!$B:$B,MATCH(D338,编号表!$A:$A,0))*10000+J338</f>
        <v>10570003</v>
      </c>
      <c r="C338" s="34" t="s">
        <v>509</v>
      </c>
      <c r="D338" s="34" t="s">
        <v>509</v>
      </c>
      <c r="E338" s="34" t="s">
        <v>510</v>
      </c>
      <c r="F338" s="39" t="s">
        <v>511</v>
      </c>
      <c r="G338" s="34" t="s">
        <v>512</v>
      </c>
      <c r="H338" s="34">
        <v>1</v>
      </c>
      <c r="I338" s="34" t="b">
        <v>0</v>
      </c>
      <c r="J338" s="34">
        <v>3</v>
      </c>
      <c r="K338" s="34" t="str">
        <f t="shared" si="23"/>
        <v>105700</v>
      </c>
      <c r="L338" s="34" t="s">
        <v>353</v>
      </c>
      <c r="M338" s="34">
        <v>10570002</v>
      </c>
      <c r="N338" s="34">
        <v>10570004</v>
      </c>
      <c r="O338" s="34" t="s">
        <v>516</v>
      </c>
      <c r="P338" s="34">
        <v>10902000</v>
      </c>
      <c r="Q338" s="34">
        <v>0</v>
      </c>
      <c r="R338" s="34">
        <v>0</v>
      </c>
      <c r="S338" s="34">
        <v>1</v>
      </c>
      <c r="T338">
        <v>10902032</v>
      </c>
      <c r="U338" s="34">
        <v>100</v>
      </c>
      <c r="Y338" s="34" t="s">
        <v>363</v>
      </c>
      <c r="Z338" s="20" t="s">
        <v>372</v>
      </c>
      <c r="AA338" s="20" t="s">
        <v>442</v>
      </c>
      <c r="AB338" s="20">
        <v>0</v>
      </c>
      <c r="AC338" s="20">
        <v>0</v>
      </c>
      <c r="AD338" s="20" t="b">
        <v>1</v>
      </c>
      <c r="AE338" s="20" t="s">
        <v>358</v>
      </c>
      <c r="AF338" s="20">
        <v>1</v>
      </c>
      <c r="AZ338" s="34" t="s">
        <v>473</v>
      </c>
      <c r="BA338" s="34">
        <v>0</v>
      </c>
      <c r="BB338" s="34" t="s">
        <v>434</v>
      </c>
      <c r="BC338" s="34" t="s">
        <v>442</v>
      </c>
      <c r="BD338" s="34">
        <v>10000</v>
      </c>
      <c r="BN338" s="20">
        <v>20450003</v>
      </c>
      <c r="GY338" s="34">
        <v>0</v>
      </c>
      <c r="GZ338" s="34">
        <v>0</v>
      </c>
      <c r="HA338" s="34" t="s">
        <v>473</v>
      </c>
      <c r="HB338" s="34">
        <v>0</v>
      </c>
      <c r="HE338" s="34">
        <v>0</v>
      </c>
      <c r="HG338" s="34">
        <v>0</v>
      </c>
      <c r="HH338" s="34">
        <v>0</v>
      </c>
      <c r="HI338" s="34">
        <v>0</v>
      </c>
      <c r="HJ338" s="34">
        <v>0</v>
      </c>
      <c r="HK338" s="34">
        <v>0</v>
      </c>
      <c r="HL338" s="34" t="b">
        <v>0</v>
      </c>
      <c r="HN338" s="34">
        <v>0</v>
      </c>
      <c r="HP338" s="34" t="s">
        <v>514</v>
      </c>
      <c r="HQ338" s="34">
        <v>0</v>
      </c>
      <c r="HR338" s="34">
        <v>0</v>
      </c>
      <c r="HS338" s="34">
        <v>0</v>
      </c>
      <c r="HX338" t="b">
        <v>1</v>
      </c>
      <c r="HZ338"/>
    </row>
    <row r="339" ht="30" customHeight="1" spans="2:234">
      <c r="B339" s="34">
        <f>10000000+INDEX(编号表!$B:$B,MATCH(D339,编号表!$A:$A,0))*10000+J339</f>
        <v>10570004</v>
      </c>
      <c r="C339" s="34" t="s">
        <v>509</v>
      </c>
      <c r="D339" s="34" t="s">
        <v>509</v>
      </c>
      <c r="E339" s="34" t="s">
        <v>510</v>
      </c>
      <c r="F339" s="39" t="s">
        <v>511</v>
      </c>
      <c r="G339" s="34" t="s">
        <v>512</v>
      </c>
      <c r="H339" s="34">
        <v>1</v>
      </c>
      <c r="I339" s="34" t="b">
        <v>0</v>
      </c>
      <c r="J339" s="34">
        <v>4</v>
      </c>
      <c r="K339" s="34" t="str">
        <f t="shared" si="23"/>
        <v>105700</v>
      </c>
      <c r="L339" s="34" t="s">
        <v>353</v>
      </c>
      <c r="M339" s="34">
        <v>10570003</v>
      </c>
      <c r="N339" s="34">
        <v>10570005</v>
      </c>
      <c r="O339" s="34" t="s">
        <v>517</v>
      </c>
      <c r="P339" s="34">
        <v>10902000</v>
      </c>
      <c r="Q339" s="34">
        <v>0</v>
      </c>
      <c r="R339" s="34">
        <v>0</v>
      </c>
      <c r="S339" s="34">
        <v>1</v>
      </c>
      <c r="T339">
        <v>10902033</v>
      </c>
      <c r="U339" s="34">
        <v>100</v>
      </c>
      <c r="Y339" s="34" t="s">
        <v>363</v>
      </c>
      <c r="Z339" s="20" t="s">
        <v>372</v>
      </c>
      <c r="AA339" s="20" t="s">
        <v>442</v>
      </c>
      <c r="AB339" s="20">
        <v>0</v>
      </c>
      <c r="AC339" s="20">
        <v>0</v>
      </c>
      <c r="AD339" s="20" t="b">
        <v>1</v>
      </c>
      <c r="AE339" s="20" t="s">
        <v>358</v>
      </c>
      <c r="AF339" s="20">
        <v>1</v>
      </c>
      <c r="AZ339" s="34" t="s">
        <v>473</v>
      </c>
      <c r="BA339" s="34">
        <v>0</v>
      </c>
      <c r="BB339" s="34" t="s">
        <v>434</v>
      </c>
      <c r="BC339" s="34" t="s">
        <v>442</v>
      </c>
      <c r="BD339" s="34">
        <v>10000</v>
      </c>
      <c r="BN339" s="20">
        <v>20450004</v>
      </c>
      <c r="GY339" s="34">
        <v>0</v>
      </c>
      <c r="GZ339" s="34">
        <v>0</v>
      </c>
      <c r="HA339" s="34" t="s">
        <v>473</v>
      </c>
      <c r="HB339" s="34">
        <v>0</v>
      </c>
      <c r="HE339" s="34">
        <v>0</v>
      </c>
      <c r="HG339" s="34">
        <v>0</v>
      </c>
      <c r="HH339" s="34">
        <v>0</v>
      </c>
      <c r="HI339" s="34">
        <v>0</v>
      </c>
      <c r="HJ339" s="34">
        <v>0</v>
      </c>
      <c r="HK339" s="34">
        <v>0</v>
      </c>
      <c r="HL339" s="34" t="b">
        <v>0</v>
      </c>
      <c r="HN339" s="34">
        <v>0</v>
      </c>
      <c r="HP339" s="34" t="s">
        <v>514</v>
      </c>
      <c r="HQ339" s="34">
        <v>0</v>
      </c>
      <c r="HR339" s="34">
        <v>0</v>
      </c>
      <c r="HS339" s="34">
        <v>0</v>
      </c>
      <c r="HX339" t="b">
        <v>1</v>
      </c>
      <c r="HZ339"/>
    </row>
    <row r="340" ht="30" customHeight="1" spans="2:234">
      <c r="B340" s="34">
        <f>10000000+INDEX(编号表!$B:$B,MATCH(D340,编号表!$A:$A,0))*10000+J340</f>
        <v>10570005</v>
      </c>
      <c r="C340" s="34" t="s">
        <v>509</v>
      </c>
      <c r="D340" s="34" t="s">
        <v>509</v>
      </c>
      <c r="E340" s="34" t="s">
        <v>510</v>
      </c>
      <c r="F340" s="39" t="s">
        <v>511</v>
      </c>
      <c r="G340" s="34" t="s">
        <v>512</v>
      </c>
      <c r="H340" s="34">
        <v>1</v>
      </c>
      <c r="I340" s="34" t="b">
        <v>0</v>
      </c>
      <c r="J340" s="34">
        <v>5</v>
      </c>
      <c r="K340" s="34" t="str">
        <f t="shared" si="23"/>
        <v>105700</v>
      </c>
      <c r="L340" s="34" t="s">
        <v>353</v>
      </c>
      <c r="M340" s="34">
        <v>10570004</v>
      </c>
      <c r="N340" s="34">
        <v>10570006</v>
      </c>
      <c r="O340" s="34" t="s">
        <v>518</v>
      </c>
      <c r="P340" s="34">
        <v>10902000</v>
      </c>
      <c r="Q340" s="34">
        <v>0</v>
      </c>
      <c r="R340" s="34">
        <v>0</v>
      </c>
      <c r="S340" s="34">
        <v>1</v>
      </c>
      <c r="T340">
        <v>10902034</v>
      </c>
      <c r="U340" s="34">
        <v>100</v>
      </c>
      <c r="Y340" s="34" t="s">
        <v>363</v>
      </c>
      <c r="Z340" s="20" t="s">
        <v>372</v>
      </c>
      <c r="AA340" s="20" t="s">
        <v>442</v>
      </c>
      <c r="AB340" s="20">
        <v>0</v>
      </c>
      <c r="AC340" s="20">
        <v>0</v>
      </c>
      <c r="AD340" s="20" t="b">
        <v>1</v>
      </c>
      <c r="AE340" s="20" t="s">
        <v>358</v>
      </c>
      <c r="AF340" s="20">
        <v>1</v>
      </c>
      <c r="AZ340" s="34" t="s">
        <v>473</v>
      </c>
      <c r="BA340" s="34">
        <v>0</v>
      </c>
      <c r="BB340" s="34" t="s">
        <v>434</v>
      </c>
      <c r="BC340" s="34" t="s">
        <v>442</v>
      </c>
      <c r="BD340" s="34">
        <v>10000</v>
      </c>
      <c r="BN340" s="20">
        <v>20450005</v>
      </c>
      <c r="GY340" s="34">
        <v>0</v>
      </c>
      <c r="GZ340" s="34">
        <v>0</v>
      </c>
      <c r="HA340" s="34" t="s">
        <v>473</v>
      </c>
      <c r="HB340" s="34">
        <v>0</v>
      </c>
      <c r="HE340" s="34">
        <v>0</v>
      </c>
      <c r="HG340" s="34">
        <v>0</v>
      </c>
      <c r="HH340" s="34">
        <v>0</v>
      </c>
      <c r="HI340" s="34">
        <v>0</v>
      </c>
      <c r="HJ340" s="34">
        <v>0</v>
      </c>
      <c r="HK340" s="34">
        <v>0</v>
      </c>
      <c r="HL340" s="34" t="b">
        <v>0</v>
      </c>
      <c r="HN340" s="34">
        <v>0</v>
      </c>
      <c r="HP340" s="34" t="s">
        <v>514</v>
      </c>
      <c r="HQ340" s="34">
        <v>0</v>
      </c>
      <c r="HR340" s="34">
        <v>0</v>
      </c>
      <c r="HS340" s="34">
        <v>0</v>
      </c>
      <c r="HX340" t="b">
        <v>1</v>
      </c>
      <c r="HZ340"/>
    </row>
    <row r="341" ht="30" customHeight="1" spans="2:234">
      <c r="B341" s="34">
        <f>10000000+INDEX(编号表!$B:$B,MATCH(D341,编号表!$A:$A,0))*10000+J341</f>
        <v>10570006</v>
      </c>
      <c r="C341" s="34" t="s">
        <v>509</v>
      </c>
      <c r="D341" s="34" t="s">
        <v>509</v>
      </c>
      <c r="E341" s="34" t="s">
        <v>510</v>
      </c>
      <c r="F341" s="39" t="s">
        <v>511</v>
      </c>
      <c r="G341" s="34" t="s">
        <v>512</v>
      </c>
      <c r="H341" s="34">
        <v>1</v>
      </c>
      <c r="I341" s="34" t="b">
        <v>0</v>
      </c>
      <c r="J341" s="34">
        <v>6</v>
      </c>
      <c r="K341" s="34" t="str">
        <f t="shared" si="23"/>
        <v>105700</v>
      </c>
      <c r="L341" s="34" t="s">
        <v>353</v>
      </c>
      <c r="M341" s="34">
        <v>10570005</v>
      </c>
      <c r="N341" s="34">
        <v>10570007</v>
      </c>
      <c r="O341" s="34" t="s">
        <v>519</v>
      </c>
      <c r="P341" s="34">
        <v>10902000</v>
      </c>
      <c r="Q341" s="34">
        <v>0</v>
      </c>
      <c r="R341" s="34">
        <v>0</v>
      </c>
      <c r="S341" s="34">
        <v>1</v>
      </c>
      <c r="T341">
        <v>10903035</v>
      </c>
      <c r="U341" s="34">
        <v>100</v>
      </c>
      <c r="Y341" s="34" t="s">
        <v>363</v>
      </c>
      <c r="Z341" s="20" t="s">
        <v>372</v>
      </c>
      <c r="AA341" s="20" t="s">
        <v>442</v>
      </c>
      <c r="AB341" s="20">
        <v>0</v>
      </c>
      <c r="AC341" s="20">
        <v>0</v>
      </c>
      <c r="AD341" s="20" t="b">
        <v>1</v>
      </c>
      <c r="AE341" s="20" t="s">
        <v>358</v>
      </c>
      <c r="AF341" s="20">
        <v>1</v>
      </c>
      <c r="AZ341" s="34" t="s">
        <v>473</v>
      </c>
      <c r="BA341" s="34">
        <v>0</v>
      </c>
      <c r="BB341" s="34" t="s">
        <v>434</v>
      </c>
      <c r="BC341" s="34" t="s">
        <v>442</v>
      </c>
      <c r="BD341" s="34">
        <v>10000</v>
      </c>
      <c r="BN341" s="20">
        <v>20450006</v>
      </c>
      <c r="GY341" s="34">
        <v>0</v>
      </c>
      <c r="GZ341" s="34">
        <v>0</v>
      </c>
      <c r="HA341" s="34" t="s">
        <v>473</v>
      </c>
      <c r="HB341" s="34">
        <v>0</v>
      </c>
      <c r="HE341" s="34">
        <v>0</v>
      </c>
      <c r="HG341" s="34">
        <v>0</v>
      </c>
      <c r="HH341" s="34">
        <v>0</v>
      </c>
      <c r="HI341" s="34">
        <v>0</v>
      </c>
      <c r="HJ341" s="34">
        <v>0</v>
      </c>
      <c r="HK341" s="34">
        <v>0</v>
      </c>
      <c r="HL341" s="34" t="b">
        <v>0</v>
      </c>
      <c r="HN341" s="34">
        <v>0</v>
      </c>
      <c r="HP341" s="34" t="s">
        <v>514</v>
      </c>
      <c r="HQ341" s="34">
        <v>0</v>
      </c>
      <c r="HR341" s="34">
        <v>0</v>
      </c>
      <c r="HS341" s="34">
        <v>0</v>
      </c>
      <c r="HX341" t="b">
        <v>1</v>
      </c>
      <c r="HZ341"/>
    </row>
    <row r="342" ht="30" customHeight="1" spans="2:234">
      <c r="B342" s="34">
        <f>10000000+INDEX(编号表!$B:$B,MATCH(D342,编号表!$A:$A,0))*10000+J342</f>
        <v>10570007</v>
      </c>
      <c r="C342" s="34" t="s">
        <v>509</v>
      </c>
      <c r="D342" s="34" t="s">
        <v>509</v>
      </c>
      <c r="E342" s="34" t="s">
        <v>510</v>
      </c>
      <c r="F342" s="39" t="s">
        <v>511</v>
      </c>
      <c r="G342" s="34" t="s">
        <v>512</v>
      </c>
      <c r="H342" s="34">
        <v>1</v>
      </c>
      <c r="I342" s="34" t="b">
        <v>0</v>
      </c>
      <c r="J342" s="34">
        <v>7</v>
      </c>
      <c r="K342" s="34" t="str">
        <f t="shared" si="23"/>
        <v>105700</v>
      </c>
      <c r="L342" s="34" t="s">
        <v>353</v>
      </c>
      <c r="M342" s="34">
        <v>10570006</v>
      </c>
      <c r="N342" s="34">
        <v>10570008</v>
      </c>
      <c r="O342" s="34" t="s">
        <v>520</v>
      </c>
      <c r="P342" s="34">
        <v>10902000</v>
      </c>
      <c r="Q342" s="34">
        <v>0</v>
      </c>
      <c r="R342" s="34">
        <v>0</v>
      </c>
      <c r="S342" s="34">
        <v>1</v>
      </c>
      <c r="T342">
        <v>10903036</v>
      </c>
      <c r="U342" s="34">
        <v>100</v>
      </c>
      <c r="Y342" s="34" t="s">
        <v>363</v>
      </c>
      <c r="Z342" s="20" t="s">
        <v>372</v>
      </c>
      <c r="AA342" s="20" t="s">
        <v>442</v>
      </c>
      <c r="AB342" s="20">
        <v>0</v>
      </c>
      <c r="AC342" s="20">
        <v>0</v>
      </c>
      <c r="AD342" s="20" t="b">
        <v>1</v>
      </c>
      <c r="AE342" s="20" t="s">
        <v>358</v>
      </c>
      <c r="AF342" s="20">
        <v>1</v>
      </c>
      <c r="AZ342" s="34" t="s">
        <v>473</v>
      </c>
      <c r="BA342" s="34">
        <v>0</v>
      </c>
      <c r="BB342" s="34" t="s">
        <v>434</v>
      </c>
      <c r="BC342" s="34" t="s">
        <v>442</v>
      </c>
      <c r="BD342" s="34">
        <v>10000</v>
      </c>
      <c r="BN342" s="20">
        <v>20450007</v>
      </c>
      <c r="GY342" s="34">
        <v>0</v>
      </c>
      <c r="GZ342" s="34">
        <v>0</v>
      </c>
      <c r="HA342" s="34" t="s">
        <v>473</v>
      </c>
      <c r="HB342" s="34">
        <v>0</v>
      </c>
      <c r="HE342" s="34">
        <v>0</v>
      </c>
      <c r="HG342" s="34">
        <v>0</v>
      </c>
      <c r="HH342" s="34">
        <v>0</v>
      </c>
      <c r="HI342" s="34">
        <v>0</v>
      </c>
      <c r="HJ342" s="34">
        <v>0</v>
      </c>
      <c r="HK342" s="34">
        <v>0</v>
      </c>
      <c r="HL342" s="34" t="b">
        <v>0</v>
      </c>
      <c r="HN342" s="34">
        <v>0</v>
      </c>
      <c r="HP342" s="34" t="s">
        <v>514</v>
      </c>
      <c r="HQ342" s="34">
        <v>0</v>
      </c>
      <c r="HR342" s="34">
        <v>0</v>
      </c>
      <c r="HS342" s="34">
        <v>0</v>
      </c>
      <c r="HX342" t="b">
        <v>1</v>
      </c>
      <c r="HZ342"/>
    </row>
    <row r="343" ht="30" customHeight="1" spans="2:234">
      <c r="B343" s="34">
        <f>10000000+INDEX(编号表!$B:$B,MATCH(D343,编号表!$A:$A,0))*10000+J343</f>
        <v>10570008</v>
      </c>
      <c r="C343" s="34" t="s">
        <v>509</v>
      </c>
      <c r="D343" s="34" t="s">
        <v>509</v>
      </c>
      <c r="E343" s="34" t="s">
        <v>510</v>
      </c>
      <c r="F343" s="39" t="s">
        <v>511</v>
      </c>
      <c r="G343" s="34" t="s">
        <v>512</v>
      </c>
      <c r="H343" s="34">
        <v>1</v>
      </c>
      <c r="I343" s="34" t="b">
        <v>0</v>
      </c>
      <c r="J343" s="34">
        <v>8</v>
      </c>
      <c r="K343" s="34" t="str">
        <f t="shared" si="23"/>
        <v>105700</v>
      </c>
      <c r="L343" s="34" t="s">
        <v>353</v>
      </c>
      <c r="M343" s="34">
        <v>10570007</v>
      </c>
      <c r="N343" s="34">
        <v>10570009</v>
      </c>
      <c r="O343" s="34" t="s">
        <v>521</v>
      </c>
      <c r="P343" s="34">
        <v>10902000</v>
      </c>
      <c r="Q343" s="34">
        <v>0</v>
      </c>
      <c r="R343" s="34">
        <v>0</v>
      </c>
      <c r="S343" s="34">
        <v>1</v>
      </c>
      <c r="T343">
        <v>10903037</v>
      </c>
      <c r="U343" s="34">
        <v>100</v>
      </c>
      <c r="Y343" s="34" t="s">
        <v>363</v>
      </c>
      <c r="Z343" s="20" t="s">
        <v>372</v>
      </c>
      <c r="AA343" s="20" t="s">
        <v>442</v>
      </c>
      <c r="AB343" s="20">
        <v>0</v>
      </c>
      <c r="AC343" s="20">
        <v>0</v>
      </c>
      <c r="AD343" s="20" t="b">
        <v>1</v>
      </c>
      <c r="AE343" s="20" t="s">
        <v>358</v>
      </c>
      <c r="AF343" s="20">
        <v>1</v>
      </c>
      <c r="AZ343" s="34" t="s">
        <v>473</v>
      </c>
      <c r="BA343" s="34">
        <v>0</v>
      </c>
      <c r="BB343" s="34" t="s">
        <v>434</v>
      </c>
      <c r="BC343" s="34" t="s">
        <v>442</v>
      </c>
      <c r="BD343" s="34">
        <v>10000</v>
      </c>
      <c r="BN343" s="20">
        <v>20450008</v>
      </c>
      <c r="GY343" s="34">
        <v>0</v>
      </c>
      <c r="GZ343" s="34">
        <v>0</v>
      </c>
      <c r="HA343" s="34" t="s">
        <v>473</v>
      </c>
      <c r="HB343" s="34">
        <v>0</v>
      </c>
      <c r="HE343" s="34">
        <v>0</v>
      </c>
      <c r="HG343" s="34">
        <v>0</v>
      </c>
      <c r="HH343" s="34">
        <v>0</v>
      </c>
      <c r="HI343" s="34">
        <v>0</v>
      </c>
      <c r="HJ343" s="34">
        <v>0</v>
      </c>
      <c r="HK343" s="34">
        <v>0</v>
      </c>
      <c r="HL343" s="34" t="b">
        <v>0</v>
      </c>
      <c r="HN343" s="34">
        <v>0</v>
      </c>
      <c r="HP343" s="34" t="s">
        <v>514</v>
      </c>
      <c r="HQ343" s="34">
        <v>0</v>
      </c>
      <c r="HR343" s="34">
        <v>0</v>
      </c>
      <c r="HS343" s="34">
        <v>0</v>
      </c>
      <c r="HX343" t="b">
        <v>1</v>
      </c>
      <c r="HZ343"/>
    </row>
    <row r="344" ht="30" customHeight="1" spans="2:234">
      <c r="B344" s="34">
        <f>10000000+INDEX(编号表!$B:$B,MATCH(D344,编号表!$A:$A,0))*10000+J344</f>
        <v>10570009</v>
      </c>
      <c r="C344" s="34" t="s">
        <v>509</v>
      </c>
      <c r="D344" s="34" t="s">
        <v>509</v>
      </c>
      <c r="E344" s="34" t="s">
        <v>510</v>
      </c>
      <c r="F344" s="39" t="s">
        <v>511</v>
      </c>
      <c r="G344" s="34" t="s">
        <v>512</v>
      </c>
      <c r="H344" s="34">
        <v>1</v>
      </c>
      <c r="I344" s="34" t="b">
        <v>0</v>
      </c>
      <c r="J344" s="34">
        <v>9</v>
      </c>
      <c r="K344" s="34" t="str">
        <f t="shared" si="23"/>
        <v>105700</v>
      </c>
      <c r="L344" s="34" t="s">
        <v>353</v>
      </c>
      <c r="M344" s="34">
        <v>10570008</v>
      </c>
      <c r="N344" s="34">
        <v>10570010</v>
      </c>
      <c r="O344" s="34" t="s">
        <v>522</v>
      </c>
      <c r="P344" s="34">
        <v>10902000</v>
      </c>
      <c r="Q344" s="34">
        <v>0</v>
      </c>
      <c r="R344" s="34">
        <v>0</v>
      </c>
      <c r="S344" s="34">
        <v>1</v>
      </c>
      <c r="T344">
        <v>10904038</v>
      </c>
      <c r="U344" s="34">
        <v>100</v>
      </c>
      <c r="Y344" s="34" t="s">
        <v>363</v>
      </c>
      <c r="Z344" s="20" t="s">
        <v>372</v>
      </c>
      <c r="AA344" s="20" t="s">
        <v>442</v>
      </c>
      <c r="AB344" s="20">
        <v>0</v>
      </c>
      <c r="AC344" s="20">
        <v>0</v>
      </c>
      <c r="AD344" s="20" t="b">
        <v>1</v>
      </c>
      <c r="AE344" s="20" t="s">
        <v>358</v>
      </c>
      <c r="AF344" s="20">
        <v>1</v>
      </c>
      <c r="AZ344" s="34" t="s">
        <v>473</v>
      </c>
      <c r="BA344" s="34">
        <v>0</v>
      </c>
      <c r="BB344" s="34" t="s">
        <v>434</v>
      </c>
      <c r="BC344" s="34" t="s">
        <v>442</v>
      </c>
      <c r="BD344" s="34">
        <v>10000</v>
      </c>
      <c r="BN344" s="20">
        <v>20450009</v>
      </c>
      <c r="GY344" s="34">
        <v>0</v>
      </c>
      <c r="GZ344" s="34">
        <v>0</v>
      </c>
      <c r="HA344" s="34" t="s">
        <v>473</v>
      </c>
      <c r="HB344" s="34">
        <v>0</v>
      </c>
      <c r="HE344" s="34">
        <v>0</v>
      </c>
      <c r="HG344" s="34">
        <v>0</v>
      </c>
      <c r="HH344" s="34">
        <v>0</v>
      </c>
      <c r="HI344" s="34">
        <v>0</v>
      </c>
      <c r="HJ344" s="34">
        <v>0</v>
      </c>
      <c r="HK344" s="34">
        <v>0</v>
      </c>
      <c r="HL344" s="34" t="b">
        <v>0</v>
      </c>
      <c r="HN344" s="34">
        <v>0</v>
      </c>
      <c r="HP344" s="34" t="s">
        <v>514</v>
      </c>
      <c r="HQ344" s="34">
        <v>0</v>
      </c>
      <c r="HR344" s="34">
        <v>0</v>
      </c>
      <c r="HS344" s="34">
        <v>0</v>
      </c>
      <c r="HX344" t="b">
        <v>1</v>
      </c>
      <c r="HZ344"/>
    </row>
    <row r="345" ht="30" customHeight="1" spans="2:234">
      <c r="B345" s="34">
        <f>10000000+INDEX(编号表!$B:$B,MATCH(D345,编号表!$A:$A,0))*10000+J345</f>
        <v>10570010</v>
      </c>
      <c r="C345" s="34" t="s">
        <v>509</v>
      </c>
      <c r="D345" s="34" t="s">
        <v>509</v>
      </c>
      <c r="E345" s="34" t="s">
        <v>510</v>
      </c>
      <c r="F345" s="39" t="s">
        <v>523</v>
      </c>
      <c r="G345" s="34" t="s">
        <v>512</v>
      </c>
      <c r="H345" s="34">
        <v>1</v>
      </c>
      <c r="I345" s="34" t="b">
        <v>0</v>
      </c>
      <c r="J345" s="34">
        <v>10</v>
      </c>
      <c r="K345" s="34" t="str">
        <f t="shared" si="23"/>
        <v>105700</v>
      </c>
      <c r="L345" s="34" t="s">
        <v>353</v>
      </c>
      <c r="M345" s="34">
        <v>10570009</v>
      </c>
      <c r="O345" s="34" t="s">
        <v>524</v>
      </c>
      <c r="P345" s="34">
        <v>10902000</v>
      </c>
      <c r="Q345" s="34">
        <v>0</v>
      </c>
      <c r="R345" s="34">
        <v>0</v>
      </c>
      <c r="S345" s="34">
        <v>1</v>
      </c>
      <c r="U345" s="34">
        <v>100</v>
      </c>
      <c r="Y345" s="34" t="s">
        <v>363</v>
      </c>
      <c r="Z345" s="20" t="s">
        <v>372</v>
      </c>
      <c r="AA345" s="20" t="s">
        <v>442</v>
      </c>
      <c r="AB345" s="20">
        <v>0</v>
      </c>
      <c r="AC345" s="20">
        <v>0</v>
      </c>
      <c r="AD345" s="20" t="b">
        <v>1</v>
      </c>
      <c r="AE345" s="20" t="s">
        <v>358</v>
      </c>
      <c r="AF345" s="20">
        <v>1</v>
      </c>
      <c r="AZ345" s="34" t="s">
        <v>473</v>
      </c>
      <c r="BA345" s="34">
        <v>0</v>
      </c>
      <c r="BB345" s="34" t="s">
        <v>434</v>
      </c>
      <c r="BC345" s="34" t="s">
        <v>442</v>
      </c>
      <c r="BD345" s="34">
        <v>10000</v>
      </c>
      <c r="BN345" s="20">
        <v>20450010</v>
      </c>
      <c r="GY345" s="34">
        <v>0</v>
      </c>
      <c r="GZ345" s="34">
        <v>0</v>
      </c>
      <c r="HA345" s="34" t="s">
        <v>473</v>
      </c>
      <c r="HB345" s="34">
        <v>0</v>
      </c>
      <c r="HE345" s="34">
        <v>0</v>
      </c>
      <c r="HG345" s="34">
        <v>0</v>
      </c>
      <c r="HH345" s="34">
        <v>0</v>
      </c>
      <c r="HI345" s="34">
        <v>0</v>
      </c>
      <c r="HJ345" s="34">
        <v>0</v>
      </c>
      <c r="HK345" s="34">
        <v>0</v>
      </c>
      <c r="HL345" s="34" t="b">
        <v>0</v>
      </c>
      <c r="HN345" s="34">
        <v>0</v>
      </c>
      <c r="HP345" s="34" t="s">
        <v>514</v>
      </c>
      <c r="HQ345" s="34">
        <v>0</v>
      </c>
      <c r="HR345" s="34">
        <v>0</v>
      </c>
      <c r="HS345" s="34">
        <v>0</v>
      </c>
      <c r="HX345" t="b">
        <v>1</v>
      </c>
      <c r="HZ345"/>
    </row>
    <row r="346" ht="30" customHeight="1" spans="2:234">
      <c r="B346" s="34">
        <f>10000000+INDEX(编号表!$B:$B,MATCH(D346,编号表!$A:$A,0))*10000+J346</f>
        <v>10580001</v>
      </c>
      <c r="C346" s="34" t="s">
        <v>525</v>
      </c>
      <c r="D346" s="34" t="s">
        <v>525</v>
      </c>
      <c r="E346" s="34" t="s">
        <v>510</v>
      </c>
      <c r="F346" s="39" t="s">
        <v>511</v>
      </c>
      <c r="G346" s="34" t="s">
        <v>512</v>
      </c>
      <c r="H346" s="34">
        <v>1</v>
      </c>
      <c r="I346" s="34" t="b">
        <v>0</v>
      </c>
      <c r="J346" s="34">
        <v>1</v>
      </c>
      <c r="K346" s="34" t="str">
        <f t="shared" si="23"/>
        <v>105800</v>
      </c>
      <c r="L346" s="34" t="s">
        <v>353</v>
      </c>
      <c r="N346" s="34">
        <v>10580002</v>
      </c>
      <c r="O346" s="34" t="s">
        <v>526</v>
      </c>
      <c r="P346" s="34">
        <v>10902001</v>
      </c>
      <c r="Q346" s="34">
        <v>0</v>
      </c>
      <c r="R346" s="34">
        <v>0</v>
      </c>
      <c r="S346" s="34">
        <v>1</v>
      </c>
      <c r="T346">
        <v>10901040</v>
      </c>
      <c r="U346" s="34">
        <v>100</v>
      </c>
      <c r="Y346" s="34" t="s">
        <v>363</v>
      </c>
      <c r="Z346" s="20" t="s">
        <v>372</v>
      </c>
      <c r="AA346" s="20" t="s">
        <v>442</v>
      </c>
      <c r="AB346" s="20">
        <v>0</v>
      </c>
      <c r="AC346" s="20">
        <v>0</v>
      </c>
      <c r="AD346" s="20" t="b">
        <v>1</v>
      </c>
      <c r="AE346" s="20" t="s">
        <v>358</v>
      </c>
      <c r="AF346" s="20">
        <v>1</v>
      </c>
      <c r="AZ346" s="34" t="s">
        <v>473</v>
      </c>
      <c r="BA346" s="34">
        <v>0</v>
      </c>
      <c r="BB346" s="34" t="s">
        <v>434</v>
      </c>
      <c r="BC346" s="34" t="s">
        <v>442</v>
      </c>
      <c r="BD346" s="34">
        <v>10000</v>
      </c>
      <c r="BN346" s="20">
        <v>20460001</v>
      </c>
      <c r="GY346" s="34">
        <v>0</v>
      </c>
      <c r="GZ346" s="34">
        <v>0</v>
      </c>
      <c r="HA346" s="34" t="s">
        <v>473</v>
      </c>
      <c r="HB346" s="34">
        <v>0</v>
      </c>
      <c r="HE346" s="34">
        <v>0</v>
      </c>
      <c r="HG346" s="34">
        <v>0</v>
      </c>
      <c r="HH346" s="34">
        <v>0</v>
      </c>
      <c r="HI346" s="34">
        <v>0</v>
      </c>
      <c r="HJ346" s="34">
        <v>0</v>
      </c>
      <c r="HK346" s="34">
        <v>0</v>
      </c>
      <c r="HL346" s="34" t="b">
        <v>0</v>
      </c>
      <c r="HN346" s="34">
        <v>0</v>
      </c>
      <c r="HP346" s="34" t="s">
        <v>514</v>
      </c>
      <c r="HQ346" s="34">
        <v>0</v>
      </c>
      <c r="HR346" s="34">
        <v>0</v>
      </c>
      <c r="HS346" s="34">
        <v>0</v>
      </c>
      <c r="HX346" t="b">
        <v>1</v>
      </c>
      <c r="HZ346"/>
    </row>
    <row r="347" ht="30" customHeight="1" spans="2:234">
      <c r="B347" s="34">
        <f>10000000+INDEX(编号表!$B:$B,MATCH(D347,编号表!$A:$A,0))*10000+J347</f>
        <v>10580002</v>
      </c>
      <c r="C347" s="34" t="s">
        <v>525</v>
      </c>
      <c r="D347" s="34" t="s">
        <v>525</v>
      </c>
      <c r="E347" s="34" t="s">
        <v>510</v>
      </c>
      <c r="F347" s="39" t="s">
        <v>511</v>
      </c>
      <c r="G347" s="34" t="s">
        <v>512</v>
      </c>
      <c r="H347" s="34">
        <v>1</v>
      </c>
      <c r="I347" s="34" t="b">
        <v>0</v>
      </c>
      <c r="J347" s="34">
        <v>2</v>
      </c>
      <c r="K347" s="34" t="str">
        <f t="shared" si="23"/>
        <v>105800</v>
      </c>
      <c r="L347" s="34" t="s">
        <v>353</v>
      </c>
      <c r="M347" s="34">
        <v>10580001</v>
      </c>
      <c r="N347" s="34">
        <v>10580003</v>
      </c>
      <c r="O347" s="34" t="s">
        <v>527</v>
      </c>
      <c r="P347" s="34">
        <v>10902001</v>
      </c>
      <c r="Q347" s="34">
        <v>0</v>
      </c>
      <c r="R347" s="34">
        <v>0</v>
      </c>
      <c r="S347" s="34">
        <v>1</v>
      </c>
      <c r="T347">
        <v>10901041</v>
      </c>
      <c r="U347" s="34">
        <v>100</v>
      </c>
      <c r="Y347" s="34" t="s">
        <v>363</v>
      </c>
      <c r="Z347" s="20" t="s">
        <v>372</v>
      </c>
      <c r="AA347" s="20" t="s">
        <v>442</v>
      </c>
      <c r="AB347" s="20">
        <v>0</v>
      </c>
      <c r="AC347" s="20">
        <v>0</v>
      </c>
      <c r="AD347" s="20" t="b">
        <v>1</v>
      </c>
      <c r="AE347" s="20" t="s">
        <v>358</v>
      </c>
      <c r="AF347" s="20">
        <v>1</v>
      </c>
      <c r="AZ347" s="34" t="s">
        <v>473</v>
      </c>
      <c r="BA347" s="34">
        <v>0</v>
      </c>
      <c r="BB347" s="34" t="s">
        <v>434</v>
      </c>
      <c r="BC347" s="34" t="s">
        <v>442</v>
      </c>
      <c r="BD347" s="34">
        <v>10000</v>
      </c>
      <c r="BN347" s="20">
        <v>20460002</v>
      </c>
      <c r="GY347" s="34">
        <v>0</v>
      </c>
      <c r="GZ347" s="34">
        <v>0</v>
      </c>
      <c r="HA347" s="34" t="s">
        <v>473</v>
      </c>
      <c r="HB347" s="34">
        <v>0</v>
      </c>
      <c r="HE347" s="34">
        <v>0</v>
      </c>
      <c r="HG347" s="34">
        <v>0</v>
      </c>
      <c r="HH347" s="34">
        <v>0</v>
      </c>
      <c r="HI347" s="34">
        <v>0</v>
      </c>
      <c r="HJ347" s="34">
        <v>0</v>
      </c>
      <c r="HK347" s="34">
        <v>0</v>
      </c>
      <c r="HL347" s="34" t="b">
        <v>0</v>
      </c>
      <c r="HN347" s="34">
        <v>0</v>
      </c>
      <c r="HP347" s="34" t="s">
        <v>514</v>
      </c>
      <c r="HQ347" s="34">
        <v>0</v>
      </c>
      <c r="HR347" s="34">
        <v>0</v>
      </c>
      <c r="HS347" s="34">
        <v>0</v>
      </c>
      <c r="HX347" t="b">
        <v>1</v>
      </c>
      <c r="HZ347"/>
    </row>
    <row r="348" ht="30" customHeight="1" spans="2:234">
      <c r="B348" s="34">
        <f>10000000+INDEX(编号表!$B:$B,MATCH(D348,编号表!$A:$A,0))*10000+J348</f>
        <v>10580003</v>
      </c>
      <c r="C348" s="34" t="s">
        <v>525</v>
      </c>
      <c r="D348" s="34" t="s">
        <v>525</v>
      </c>
      <c r="E348" s="34" t="s">
        <v>510</v>
      </c>
      <c r="F348" s="39" t="s">
        <v>511</v>
      </c>
      <c r="G348" s="34" t="s">
        <v>512</v>
      </c>
      <c r="H348" s="34">
        <v>1</v>
      </c>
      <c r="I348" s="34" t="b">
        <v>0</v>
      </c>
      <c r="J348" s="34">
        <v>3</v>
      </c>
      <c r="K348" s="34" t="str">
        <f t="shared" si="23"/>
        <v>105800</v>
      </c>
      <c r="L348" s="34" t="s">
        <v>353</v>
      </c>
      <c r="M348" s="34">
        <v>10580002</v>
      </c>
      <c r="N348" s="34">
        <v>10580004</v>
      </c>
      <c r="O348" s="34" t="s">
        <v>528</v>
      </c>
      <c r="P348" s="34">
        <v>10902001</v>
      </c>
      <c r="Q348" s="34">
        <v>0</v>
      </c>
      <c r="R348" s="34">
        <v>0</v>
      </c>
      <c r="S348" s="34">
        <v>1</v>
      </c>
      <c r="T348">
        <v>10902042</v>
      </c>
      <c r="U348" s="34">
        <v>100</v>
      </c>
      <c r="Y348" s="34" t="s">
        <v>363</v>
      </c>
      <c r="Z348" s="20" t="s">
        <v>372</v>
      </c>
      <c r="AA348" s="20" t="s">
        <v>442</v>
      </c>
      <c r="AB348" s="20">
        <v>0</v>
      </c>
      <c r="AC348" s="20">
        <v>0</v>
      </c>
      <c r="AD348" s="20" t="b">
        <v>1</v>
      </c>
      <c r="AE348" s="20" t="s">
        <v>358</v>
      </c>
      <c r="AF348" s="20">
        <v>1</v>
      </c>
      <c r="AZ348" s="34" t="s">
        <v>473</v>
      </c>
      <c r="BA348" s="34">
        <v>0</v>
      </c>
      <c r="BB348" s="34" t="s">
        <v>434</v>
      </c>
      <c r="BC348" s="34" t="s">
        <v>442</v>
      </c>
      <c r="BD348" s="34">
        <v>10000</v>
      </c>
      <c r="BN348" s="20">
        <v>20460003</v>
      </c>
      <c r="GY348" s="34">
        <v>0</v>
      </c>
      <c r="GZ348" s="34">
        <v>0</v>
      </c>
      <c r="HA348" s="34" t="s">
        <v>473</v>
      </c>
      <c r="HB348" s="34">
        <v>0</v>
      </c>
      <c r="HE348" s="34">
        <v>0</v>
      </c>
      <c r="HG348" s="34">
        <v>0</v>
      </c>
      <c r="HH348" s="34">
        <v>0</v>
      </c>
      <c r="HI348" s="34">
        <v>0</v>
      </c>
      <c r="HJ348" s="34">
        <v>0</v>
      </c>
      <c r="HK348" s="34">
        <v>0</v>
      </c>
      <c r="HL348" s="34" t="b">
        <v>0</v>
      </c>
      <c r="HN348" s="34">
        <v>0</v>
      </c>
      <c r="HP348" s="34" t="s">
        <v>514</v>
      </c>
      <c r="HQ348" s="34">
        <v>0</v>
      </c>
      <c r="HR348" s="34">
        <v>0</v>
      </c>
      <c r="HS348" s="34">
        <v>0</v>
      </c>
      <c r="HX348" t="b">
        <v>1</v>
      </c>
      <c r="HZ348"/>
    </row>
    <row r="349" ht="30" customHeight="1" spans="2:234">
      <c r="B349" s="34">
        <f>10000000+INDEX(编号表!$B:$B,MATCH(D349,编号表!$A:$A,0))*10000+J349</f>
        <v>10580004</v>
      </c>
      <c r="C349" s="34" t="s">
        <v>525</v>
      </c>
      <c r="D349" s="34" t="s">
        <v>525</v>
      </c>
      <c r="E349" s="34" t="s">
        <v>510</v>
      </c>
      <c r="F349" s="39" t="s">
        <v>511</v>
      </c>
      <c r="G349" s="34" t="s">
        <v>512</v>
      </c>
      <c r="H349" s="34">
        <v>1</v>
      </c>
      <c r="I349" s="34" t="b">
        <v>0</v>
      </c>
      <c r="J349" s="34">
        <v>4</v>
      </c>
      <c r="K349" s="34" t="str">
        <f t="shared" si="23"/>
        <v>105800</v>
      </c>
      <c r="L349" s="34" t="s">
        <v>353</v>
      </c>
      <c r="M349" s="34">
        <v>10580003</v>
      </c>
      <c r="N349" s="34">
        <v>10580005</v>
      </c>
      <c r="O349" s="34" t="s">
        <v>529</v>
      </c>
      <c r="P349" s="34">
        <v>10902001</v>
      </c>
      <c r="Q349" s="34">
        <v>0</v>
      </c>
      <c r="R349" s="34">
        <v>0</v>
      </c>
      <c r="S349" s="34">
        <v>1</v>
      </c>
      <c r="T349">
        <v>10902043</v>
      </c>
      <c r="U349" s="34">
        <v>100</v>
      </c>
      <c r="Y349" s="34" t="s">
        <v>363</v>
      </c>
      <c r="Z349" s="20" t="s">
        <v>372</v>
      </c>
      <c r="AA349" s="20" t="s">
        <v>442</v>
      </c>
      <c r="AB349" s="20">
        <v>0</v>
      </c>
      <c r="AC349" s="20">
        <v>0</v>
      </c>
      <c r="AD349" s="20" t="b">
        <v>1</v>
      </c>
      <c r="AE349" s="20" t="s">
        <v>358</v>
      </c>
      <c r="AF349" s="20">
        <v>1</v>
      </c>
      <c r="AZ349" s="34" t="s">
        <v>473</v>
      </c>
      <c r="BA349" s="34">
        <v>0</v>
      </c>
      <c r="BB349" s="34" t="s">
        <v>434</v>
      </c>
      <c r="BC349" s="34" t="s">
        <v>442</v>
      </c>
      <c r="BD349" s="34">
        <v>10000</v>
      </c>
      <c r="BN349" s="20">
        <v>20460004</v>
      </c>
      <c r="GY349" s="34">
        <v>0</v>
      </c>
      <c r="GZ349" s="34">
        <v>0</v>
      </c>
      <c r="HA349" s="34" t="s">
        <v>473</v>
      </c>
      <c r="HB349" s="34">
        <v>0</v>
      </c>
      <c r="HE349" s="34">
        <v>0</v>
      </c>
      <c r="HG349" s="34">
        <v>0</v>
      </c>
      <c r="HH349" s="34">
        <v>0</v>
      </c>
      <c r="HI349" s="34">
        <v>0</v>
      </c>
      <c r="HJ349" s="34">
        <v>0</v>
      </c>
      <c r="HK349" s="34">
        <v>0</v>
      </c>
      <c r="HL349" s="34" t="b">
        <v>0</v>
      </c>
      <c r="HN349" s="34">
        <v>0</v>
      </c>
      <c r="HP349" s="34" t="s">
        <v>514</v>
      </c>
      <c r="HQ349" s="34">
        <v>0</v>
      </c>
      <c r="HR349" s="34">
        <v>0</v>
      </c>
      <c r="HS349" s="34">
        <v>0</v>
      </c>
      <c r="HX349" t="b">
        <v>1</v>
      </c>
      <c r="HZ349"/>
    </row>
    <row r="350" ht="30" customHeight="1" spans="2:234">
      <c r="B350" s="34">
        <f>10000000+INDEX(编号表!$B:$B,MATCH(D350,编号表!$A:$A,0))*10000+J350</f>
        <v>10580005</v>
      </c>
      <c r="C350" s="34" t="s">
        <v>525</v>
      </c>
      <c r="D350" s="34" t="s">
        <v>525</v>
      </c>
      <c r="E350" s="34" t="s">
        <v>510</v>
      </c>
      <c r="F350" s="39" t="s">
        <v>511</v>
      </c>
      <c r="G350" s="34" t="s">
        <v>512</v>
      </c>
      <c r="H350" s="34">
        <v>1</v>
      </c>
      <c r="I350" s="34" t="b">
        <v>0</v>
      </c>
      <c r="J350" s="34">
        <v>5</v>
      </c>
      <c r="K350" s="34" t="str">
        <f t="shared" si="23"/>
        <v>105800</v>
      </c>
      <c r="L350" s="34" t="s">
        <v>353</v>
      </c>
      <c r="M350" s="34">
        <v>10580004</v>
      </c>
      <c r="N350" s="34">
        <v>10580006</v>
      </c>
      <c r="O350" s="34" t="s">
        <v>530</v>
      </c>
      <c r="P350" s="34">
        <v>10902001</v>
      </c>
      <c r="Q350" s="34">
        <v>0</v>
      </c>
      <c r="R350" s="34">
        <v>0</v>
      </c>
      <c r="S350" s="34">
        <v>1</v>
      </c>
      <c r="T350">
        <v>10902044</v>
      </c>
      <c r="U350" s="34">
        <v>100</v>
      </c>
      <c r="Y350" s="34" t="s">
        <v>363</v>
      </c>
      <c r="Z350" s="20" t="s">
        <v>372</v>
      </c>
      <c r="AA350" s="20" t="s">
        <v>442</v>
      </c>
      <c r="AB350" s="20">
        <v>0</v>
      </c>
      <c r="AC350" s="20">
        <v>0</v>
      </c>
      <c r="AD350" s="20" t="b">
        <v>1</v>
      </c>
      <c r="AE350" s="20" t="s">
        <v>358</v>
      </c>
      <c r="AF350" s="20">
        <v>1</v>
      </c>
      <c r="AZ350" s="34" t="s">
        <v>473</v>
      </c>
      <c r="BA350" s="34">
        <v>0</v>
      </c>
      <c r="BB350" s="34" t="s">
        <v>434</v>
      </c>
      <c r="BC350" s="34" t="s">
        <v>442</v>
      </c>
      <c r="BD350" s="34">
        <v>10000</v>
      </c>
      <c r="BN350" s="20">
        <v>20460005</v>
      </c>
      <c r="GY350" s="34">
        <v>0</v>
      </c>
      <c r="GZ350" s="34">
        <v>0</v>
      </c>
      <c r="HA350" s="34" t="s">
        <v>473</v>
      </c>
      <c r="HB350" s="34">
        <v>0</v>
      </c>
      <c r="HE350" s="34">
        <v>0</v>
      </c>
      <c r="HG350" s="34">
        <v>0</v>
      </c>
      <c r="HH350" s="34">
        <v>0</v>
      </c>
      <c r="HI350" s="34">
        <v>0</v>
      </c>
      <c r="HJ350" s="34">
        <v>0</v>
      </c>
      <c r="HK350" s="34">
        <v>0</v>
      </c>
      <c r="HL350" s="34" t="b">
        <v>0</v>
      </c>
      <c r="HN350" s="34">
        <v>0</v>
      </c>
      <c r="HP350" s="34" t="s">
        <v>514</v>
      </c>
      <c r="HQ350" s="34">
        <v>0</v>
      </c>
      <c r="HR350" s="34">
        <v>0</v>
      </c>
      <c r="HS350" s="34">
        <v>0</v>
      </c>
      <c r="HX350" t="b">
        <v>1</v>
      </c>
      <c r="HZ350"/>
    </row>
    <row r="351" ht="30" customHeight="1" spans="2:234">
      <c r="B351" s="34">
        <f>10000000+INDEX(编号表!$B:$B,MATCH(D351,编号表!$A:$A,0))*10000+J351</f>
        <v>10580006</v>
      </c>
      <c r="C351" s="34" t="s">
        <v>525</v>
      </c>
      <c r="D351" s="34" t="s">
        <v>525</v>
      </c>
      <c r="E351" s="34" t="s">
        <v>510</v>
      </c>
      <c r="F351" s="39" t="s">
        <v>511</v>
      </c>
      <c r="G351" s="34" t="s">
        <v>512</v>
      </c>
      <c r="H351" s="34">
        <v>1</v>
      </c>
      <c r="I351" s="34" t="b">
        <v>0</v>
      </c>
      <c r="J351" s="34">
        <v>6</v>
      </c>
      <c r="K351" s="34" t="str">
        <f t="shared" si="23"/>
        <v>105800</v>
      </c>
      <c r="L351" s="34" t="s">
        <v>353</v>
      </c>
      <c r="M351" s="34">
        <v>10580005</v>
      </c>
      <c r="N351" s="34">
        <v>10580007</v>
      </c>
      <c r="O351" s="34" t="s">
        <v>531</v>
      </c>
      <c r="P351" s="34">
        <v>10902001</v>
      </c>
      <c r="Q351" s="34">
        <v>0</v>
      </c>
      <c r="R351" s="34">
        <v>0</v>
      </c>
      <c r="S351" s="34">
        <v>1</v>
      </c>
      <c r="T351">
        <v>10903045</v>
      </c>
      <c r="U351" s="34">
        <v>100</v>
      </c>
      <c r="Y351" s="34" t="s">
        <v>363</v>
      </c>
      <c r="Z351" s="20" t="s">
        <v>372</v>
      </c>
      <c r="AA351" s="20" t="s">
        <v>442</v>
      </c>
      <c r="AB351" s="20">
        <v>0</v>
      </c>
      <c r="AC351" s="20">
        <v>0</v>
      </c>
      <c r="AD351" s="20" t="b">
        <v>1</v>
      </c>
      <c r="AE351" s="20" t="s">
        <v>358</v>
      </c>
      <c r="AF351" s="20">
        <v>1</v>
      </c>
      <c r="AZ351" s="34" t="s">
        <v>473</v>
      </c>
      <c r="BA351" s="34">
        <v>0</v>
      </c>
      <c r="BB351" s="34" t="s">
        <v>434</v>
      </c>
      <c r="BC351" s="34" t="s">
        <v>442</v>
      </c>
      <c r="BD351" s="34">
        <v>10000</v>
      </c>
      <c r="BN351" s="20">
        <v>20460006</v>
      </c>
      <c r="GY351" s="34">
        <v>0</v>
      </c>
      <c r="GZ351" s="34">
        <v>0</v>
      </c>
      <c r="HA351" s="34" t="s">
        <v>473</v>
      </c>
      <c r="HB351" s="34">
        <v>0</v>
      </c>
      <c r="HE351" s="34">
        <v>0</v>
      </c>
      <c r="HG351" s="34">
        <v>0</v>
      </c>
      <c r="HH351" s="34">
        <v>0</v>
      </c>
      <c r="HI351" s="34">
        <v>0</v>
      </c>
      <c r="HJ351" s="34">
        <v>0</v>
      </c>
      <c r="HK351" s="34">
        <v>0</v>
      </c>
      <c r="HL351" s="34" t="b">
        <v>0</v>
      </c>
      <c r="HN351" s="34">
        <v>0</v>
      </c>
      <c r="HP351" s="34" t="s">
        <v>514</v>
      </c>
      <c r="HQ351" s="34">
        <v>0</v>
      </c>
      <c r="HR351" s="34">
        <v>0</v>
      </c>
      <c r="HS351" s="34">
        <v>0</v>
      </c>
      <c r="HX351" t="b">
        <v>1</v>
      </c>
      <c r="HZ351"/>
    </row>
    <row r="352" ht="30" customHeight="1" spans="2:234">
      <c r="B352" s="34">
        <f>10000000+INDEX(编号表!$B:$B,MATCH(D352,编号表!$A:$A,0))*10000+J352</f>
        <v>10580007</v>
      </c>
      <c r="C352" s="34" t="s">
        <v>525</v>
      </c>
      <c r="D352" s="34" t="s">
        <v>525</v>
      </c>
      <c r="E352" s="34" t="s">
        <v>510</v>
      </c>
      <c r="F352" s="39" t="s">
        <v>511</v>
      </c>
      <c r="G352" s="34" t="s">
        <v>512</v>
      </c>
      <c r="H352" s="34">
        <v>1</v>
      </c>
      <c r="I352" s="34" t="b">
        <v>0</v>
      </c>
      <c r="J352" s="34">
        <v>7</v>
      </c>
      <c r="K352" s="34" t="str">
        <f t="shared" si="23"/>
        <v>105800</v>
      </c>
      <c r="L352" s="34" t="s">
        <v>353</v>
      </c>
      <c r="M352" s="34">
        <v>10580006</v>
      </c>
      <c r="N352" s="34">
        <v>10580008</v>
      </c>
      <c r="O352" s="34" t="s">
        <v>532</v>
      </c>
      <c r="P352" s="34">
        <v>10902001</v>
      </c>
      <c r="Q352" s="34">
        <v>0</v>
      </c>
      <c r="R352" s="34">
        <v>0</v>
      </c>
      <c r="S352" s="34">
        <v>1</v>
      </c>
      <c r="T352">
        <v>10903046</v>
      </c>
      <c r="U352" s="34">
        <v>100</v>
      </c>
      <c r="Y352" s="34" t="s">
        <v>363</v>
      </c>
      <c r="Z352" s="20" t="s">
        <v>372</v>
      </c>
      <c r="AA352" s="20" t="s">
        <v>442</v>
      </c>
      <c r="AB352" s="20">
        <v>0</v>
      </c>
      <c r="AC352" s="20">
        <v>0</v>
      </c>
      <c r="AD352" s="20" t="b">
        <v>1</v>
      </c>
      <c r="AE352" s="20" t="s">
        <v>358</v>
      </c>
      <c r="AF352" s="20">
        <v>1</v>
      </c>
      <c r="AZ352" s="34" t="s">
        <v>473</v>
      </c>
      <c r="BA352" s="34">
        <v>0</v>
      </c>
      <c r="BB352" s="34" t="s">
        <v>434</v>
      </c>
      <c r="BC352" s="34" t="s">
        <v>442</v>
      </c>
      <c r="BD352" s="34">
        <v>10000</v>
      </c>
      <c r="BN352" s="20">
        <v>20460007</v>
      </c>
      <c r="GY352" s="34">
        <v>0</v>
      </c>
      <c r="GZ352" s="34">
        <v>0</v>
      </c>
      <c r="HA352" s="34" t="s">
        <v>473</v>
      </c>
      <c r="HB352" s="34">
        <v>0</v>
      </c>
      <c r="HE352" s="34">
        <v>0</v>
      </c>
      <c r="HG352" s="34">
        <v>0</v>
      </c>
      <c r="HH352" s="34">
        <v>0</v>
      </c>
      <c r="HI352" s="34">
        <v>0</v>
      </c>
      <c r="HJ352" s="34">
        <v>0</v>
      </c>
      <c r="HK352" s="34">
        <v>0</v>
      </c>
      <c r="HL352" s="34" t="b">
        <v>0</v>
      </c>
      <c r="HN352" s="34">
        <v>0</v>
      </c>
      <c r="HP352" s="34" t="s">
        <v>514</v>
      </c>
      <c r="HQ352" s="34">
        <v>0</v>
      </c>
      <c r="HR352" s="34">
        <v>0</v>
      </c>
      <c r="HS352" s="34">
        <v>0</v>
      </c>
      <c r="HX352" t="b">
        <v>1</v>
      </c>
      <c r="HZ352"/>
    </row>
    <row r="353" ht="30" customHeight="1" spans="2:234">
      <c r="B353" s="34">
        <f>10000000+INDEX(编号表!$B:$B,MATCH(D353,编号表!$A:$A,0))*10000+J353</f>
        <v>10580008</v>
      </c>
      <c r="C353" s="34" t="s">
        <v>525</v>
      </c>
      <c r="D353" s="34" t="s">
        <v>525</v>
      </c>
      <c r="E353" s="34" t="s">
        <v>510</v>
      </c>
      <c r="F353" s="39" t="s">
        <v>511</v>
      </c>
      <c r="G353" s="34" t="s">
        <v>512</v>
      </c>
      <c r="H353" s="34">
        <v>1</v>
      </c>
      <c r="I353" s="34" t="b">
        <v>0</v>
      </c>
      <c r="J353" s="34">
        <v>8</v>
      </c>
      <c r="K353" s="34" t="str">
        <f t="shared" si="23"/>
        <v>105800</v>
      </c>
      <c r="L353" s="34" t="s">
        <v>353</v>
      </c>
      <c r="M353" s="34">
        <v>10580007</v>
      </c>
      <c r="N353" s="34">
        <v>10580009</v>
      </c>
      <c r="O353" s="34" t="s">
        <v>533</v>
      </c>
      <c r="P353" s="34">
        <v>10902001</v>
      </c>
      <c r="Q353" s="34">
        <v>0</v>
      </c>
      <c r="R353" s="34">
        <v>0</v>
      </c>
      <c r="S353" s="34">
        <v>1</v>
      </c>
      <c r="T353">
        <v>10903047</v>
      </c>
      <c r="U353" s="34">
        <v>100</v>
      </c>
      <c r="Y353" s="34" t="s">
        <v>363</v>
      </c>
      <c r="Z353" s="20" t="s">
        <v>372</v>
      </c>
      <c r="AA353" s="20" t="s">
        <v>442</v>
      </c>
      <c r="AB353" s="20">
        <v>0</v>
      </c>
      <c r="AC353" s="20">
        <v>0</v>
      </c>
      <c r="AD353" s="20" t="b">
        <v>1</v>
      </c>
      <c r="AE353" s="20" t="s">
        <v>358</v>
      </c>
      <c r="AF353" s="20">
        <v>1</v>
      </c>
      <c r="AZ353" s="34" t="s">
        <v>473</v>
      </c>
      <c r="BA353" s="34">
        <v>0</v>
      </c>
      <c r="BB353" s="34" t="s">
        <v>434</v>
      </c>
      <c r="BC353" s="34" t="s">
        <v>442</v>
      </c>
      <c r="BD353" s="34">
        <v>10000</v>
      </c>
      <c r="BN353" s="20">
        <v>20460008</v>
      </c>
      <c r="GY353" s="34">
        <v>0</v>
      </c>
      <c r="GZ353" s="34">
        <v>0</v>
      </c>
      <c r="HA353" s="34" t="s">
        <v>473</v>
      </c>
      <c r="HB353" s="34">
        <v>0</v>
      </c>
      <c r="HE353" s="34">
        <v>0</v>
      </c>
      <c r="HG353" s="34">
        <v>0</v>
      </c>
      <c r="HH353" s="34">
        <v>0</v>
      </c>
      <c r="HI353" s="34">
        <v>0</v>
      </c>
      <c r="HJ353" s="34">
        <v>0</v>
      </c>
      <c r="HK353" s="34">
        <v>0</v>
      </c>
      <c r="HL353" s="34" t="b">
        <v>0</v>
      </c>
      <c r="HN353" s="34">
        <v>0</v>
      </c>
      <c r="HP353" s="34" t="s">
        <v>514</v>
      </c>
      <c r="HQ353" s="34">
        <v>0</v>
      </c>
      <c r="HR353" s="34">
        <v>0</v>
      </c>
      <c r="HS353" s="34">
        <v>0</v>
      </c>
      <c r="HX353" t="b">
        <v>1</v>
      </c>
      <c r="HZ353"/>
    </row>
    <row r="354" ht="30" customHeight="1" spans="2:234">
      <c r="B354" s="34">
        <f>10000000+INDEX(编号表!$B:$B,MATCH(D354,编号表!$A:$A,0))*10000+J354</f>
        <v>10580009</v>
      </c>
      <c r="C354" s="34" t="s">
        <v>525</v>
      </c>
      <c r="D354" s="34" t="s">
        <v>525</v>
      </c>
      <c r="E354" s="34" t="s">
        <v>510</v>
      </c>
      <c r="F354" s="39" t="s">
        <v>511</v>
      </c>
      <c r="G354" s="34" t="s">
        <v>512</v>
      </c>
      <c r="H354" s="34">
        <v>1</v>
      </c>
      <c r="I354" s="34" t="b">
        <v>0</v>
      </c>
      <c r="J354" s="34">
        <v>9</v>
      </c>
      <c r="K354" s="34" t="str">
        <f t="shared" si="23"/>
        <v>105800</v>
      </c>
      <c r="L354" s="34" t="s">
        <v>353</v>
      </c>
      <c r="M354" s="34">
        <v>10580008</v>
      </c>
      <c r="N354" s="34">
        <v>10580010</v>
      </c>
      <c r="O354" s="34" t="s">
        <v>534</v>
      </c>
      <c r="P354" s="34">
        <v>10902001</v>
      </c>
      <c r="Q354" s="34">
        <v>0</v>
      </c>
      <c r="R354" s="34">
        <v>0</v>
      </c>
      <c r="S354" s="34">
        <v>1</v>
      </c>
      <c r="T354">
        <v>10904048</v>
      </c>
      <c r="U354" s="34">
        <v>100</v>
      </c>
      <c r="Y354" s="34" t="s">
        <v>363</v>
      </c>
      <c r="Z354" s="20" t="s">
        <v>372</v>
      </c>
      <c r="AA354" s="20" t="s">
        <v>442</v>
      </c>
      <c r="AB354" s="20">
        <v>0</v>
      </c>
      <c r="AC354" s="20">
        <v>0</v>
      </c>
      <c r="AD354" s="20" t="b">
        <v>1</v>
      </c>
      <c r="AE354" s="20" t="s">
        <v>358</v>
      </c>
      <c r="AF354" s="20">
        <v>1</v>
      </c>
      <c r="AZ354" s="34" t="s">
        <v>473</v>
      </c>
      <c r="BA354" s="34">
        <v>0</v>
      </c>
      <c r="BB354" s="34" t="s">
        <v>434</v>
      </c>
      <c r="BC354" s="34" t="s">
        <v>442</v>
      </c>
      <c r="BD354" s="34">
        <v>10000</v>
      </c>
      <c r="BN354" s="20">
        <v>20460009</v>
      </c>
      <c r="GY354" s="34">
        <v>0</v>
      </c>
      <c r="GZ354" s="34">
        <v>0</v>
      </c>
      <c r="HA354" s="34" t="s">
        <v>473</v>
      </c>
      <c r="HB354" s="34">
        <v>0</v>
      </c>
      <c r="HE354" s="34">
        <v>0</v>
      </c>
      <c r="HG354" s="34">
        <v>0</v>
      </c>
      <c r="HH354" s="34">
        <v>0</v>
      </c>
      <c r="HI354" s="34">
        <v>0</v>
      </c>
      <c r="HJ354" s="34">
        <v>0</v>
      </c>
      <c r="HK354" s="34">
        <v>0</v>
      </c>
      <c r="HL354" s="34" t="b">
        <v>0</v>
      </c>
      <c r="HN354" s="34">
        <v>0</v>
      </c>
      <c r="HP354" s="34" t="s">
        <v>514</v>
      </c>
      <c r="HQ354" s="34">
        <v>0</v>
      </c>
      <c r="HR354" s="34">
        <v>0</v>
      </c>
      <c r="HS354" s="34">
        <v>0</v>
      </c>
      <c r="HX354" t="b">
        <v>1</v>
      </c>
      <c r="HZ354"/>
    </row>
    <row r="355" ht="30" customHeight="1" spans="2:234">
      <c r="B355" s="34">
        <f>10000000+INDEX(编号表!$B:$B,MATCH(D355,编号表!$A:$A,0))*10000+J355</f>
        <v>10580010</v>
      </c>
      <c r="C355" s="34" t="s">
        <v>525</v>
      </c>
      <c r="D355" s="34" t="s">
        <v>525</v>
      </c>
      <c r="E355" s="34" t="s">
        <v>510</v>
      </c>
      <c r="F355" s="39" t="s">
        <v>523</v>
      </c>
      <c r="G355" s="34" t="s">
        <v>512</v>
      </c>
      <c r="H355" s="34">
        <v>1</v>
      </c>
      <c r="I355" s="34" t="b">
        <v>0</v>
      </c>
      <c r="J355" s="34">
        <v>10</v>
      </c>
      <c r="K355" s="34" t="str">
        <f t="shared" si="23"/>
        <v>105800</v>
      </c>
      <c r="L355" s="34" t="s">
        <v>353</v>
      </c>
      <c r="M355" s="34">
        <v>10580009</v>
      </c>
      <c r="O355" s="34" t="s">
        <v>535</v>
      </c>
      <c r="P355" s="34">
        <v>10902001</v>
      </c>
      <c r="Q355" s="34">
        <v>0</v>
      </c>
      <c r="R355" s="34">
        <v>0</v>
      </c>
      <c r="S355" s="34">
        <v>1</v>
      </c>
      <c r="U355" s="34">
        <v>100</v>
      </c>
      <c r="Y355" s="34" t="s">
        <v>363</v>
      </c>
      <c r="Z355" s="20" t="s">
        <v>372</v>
      </c>
      <c r="AA355" s="20" t="s">
        <v>442</v>
      </c>
      <c r="AB355" s="20">
        <v>0</v>
      </c>
      <c r="AC355" s="20">
        <v>0</v>
      </c>
      <c r="AD355" s="20" t="b">
        <v>1</v>
      </c>
      <c r="AE355" s="20" t="s">
        <v>358</v>
      </c>
      <c r="AF355" s="20">
        <v>1</v>
      </c>
      <c r="AZ355" s="34" t="s">
        <v>473</v>
      </c>
      <c r="BA355" s="34">
        <v>0</v>
      </c>
      <c r="BB355" s="34" t="s">
        <v>434</v>
      </c>
      <c r="BC355" s="34" t="s">
        <v>442</v>
      </c>
      <c r="BD355" s="34">
        <v>10000</v>
      </c>
      <c r="BN355" s="20">
        <v>20460010</v>
      </c>
      <c r="GY355" s="34">
        <v>0</v>
      </c>
      <c r="GZ355" s="34">
        <v>0</v>
      </c>
      <c r="HA355" s="34" t="s">
        <v>473</v>
      </c>
      <c r="HB355" s="34">
        <v>0</v>
      </c>
      <c r="HE355" s="34">
        <v>0</v>
      </c>
      <c r="HG355" s="34">
        <v>0</v>
      </c>
      <c r="HH355" s="34">
        <v>0</v>
      </c>
      <c r="HI355" s="34">
        <v>0</v>
      </c>
      <c r="HJ355" s="34">
        <v>0</v>
      </c>
      <c r="HK355" s="34">
        <v>0</v>
      </c>
      <c r="HL355" s="34" t="b">
        <v>0</v>
      </c>
      <c r="HN355" s="34">
        <v>0</v>
      </c>
      <c r="HP355" s="34" t="s">
        <v>514</v>
      </c>
      <c r="HQ355" s="34">
        <v>0</v>
      </c>
      <c r="HR355" s="34">
        <v>0</v>
      </c>
      <c r="HS355" s="34">
        <v>0</v>
      </c>
      <c r="HX355" t="b">
        <v>1</v>
      </c>
      <c r="HZ355"/>
    </row>
    <row r="356" ht="30" customHeight="1" spans="2:234">
      <c r="B356" s="34">
        <f>10000000+INDEX(编号表!$B:$B,MATCH(D356,编号表!$A:$A,0))*10000+J356</f>
        <v>10590001</v>
      </c>
      <c r="C356" s="34" t="s">
        <v>536</v>
      </c>
      <c r="D356" s="34" t="s">
        <v>536</v>
      </c>
      <c r="E356" s="34" t="s">
        <v>510</v>
      </c>
      <c r="F356" s="39" t="s">
        <v>511</v>
      </c>
      <c r="G356" s="34" t="s">
        <v>512</v>
      </c>
      <c r="H356" s="34">
        <v>1</v>
      </c>
      <c r="I356" s="34" t="b">
        <v>0</v>
      </c>
      <c r="J356" s="34">
        <v>1</v>
      </c>
      <c r="K356" s="34" t="str">
        <f t="shared" si="23"/>
        <v>105900</v>
      </c>
      <c r="L356" s="34" t="s">
        <v>353</v>
      </c>
      <c r="N356" s="34">
        <v>10590002</v>
      </c>
      <c r="O356" s="34" t="s">
        <v>537</v>
      </c>
      <c r="P356" s="34">
        <v>10902002</v>
      </c>
      <c r="Q356" s="34">
        <v>0</v>
      </c>
      <c r="R356" s="34">
        <v>0</v>
      </c>
      <c r="S356" s="34">
        <v>1</v>
      </c>
      <c r="T356">
        <v>10901050</v>
      </c>
      <c r="U356" s="34">
        <v>100</v>
      </c>
      <c r="Y356" s="34" t="s">
        <v>363</v>
      </c>
      <c r="Z356" s="20" t="s">
        <v>372</v>
      </c>
      <c r="AA356" s="20" t="s">
        <v>442</v>
      </c>
      <c r="AB356" s="20">
        <v>0</v>
      </c>
      <c r="AC356" s="20">
        <v>0</v>
      </c>
      <c r="AD356" s="20" t="b">
        <v>1</v>
      </c>
      <c r="AE356" s="20" t="s">
        <v>358</v>
      </c>
      <c r="AF356" s="20">
        <v>1</v>
      </c>
      <c r="AZ356" s="34" t="s">
        <v>473</v>
      </c>
      <c r="BA356" s="34">
        <v>0</v>
      </c>
      <c r="BB356" s="34" t="s">
        <v>434</v>
      </c>
      <c r="BC356" s="34" t="s">
        <v>442</v>
      </c>
      <c r="BD356" s="34">
        <v>10000</v>
      </c>
      <c r="BN356" s="20">
        <v>20470001</v>
      </c>
      <c r="GY356" s="34">
        <v>0</v>
      </c>
      <c r="GZ356" s="34">
        <v>0</v>
      </c>
      <c r="HA356" s="34" t="s">
        <v>473</v>
      </c>
      <c r="HB356" s="34">
        <v>0</v>
      </c>
      <c r="HE356" s="34">
        <v>0</v>
      </c>
      <c r="HG356" s="34">
        <v>0</v>
      </c>
      <c r="HH356" s="34">
        <v>0</v>
      </c>
      <c r="HI356" s="34">
        <v>0</v>
      </c>
      <c r="HJ356" s="34">
        <v>0</v>
      </c>
      <c r="HK356" s="34">
        <v>0</v>
      </c>
      <c r="HL356" s="34" t="b">
        <v>0</v>
      </c>
      <c r="HN356" s="34">
        <v>0</v>
      </c>
      <c r="HP356" s="34" t="s">
        <v>514</v>
      </c>
      <c r="HQ356" s="34">
        <v>0</v>
      </c>
      <c r="HR356" s="34">
        <v>0</v>
      </c>
      <c r="HS356" s="34">
        <v>0</v>
      </c>
      <c r="HX356" t="b">
        <v>1</v>
      </c>
      <c r="HZ356"/>
    </row>
    <row r="357" ht="30" customHeight="1" spans="2:234">
      <c r="B357" s="34">
        <f>10000000+INDEX(编号表!$B:$B,MATCH(D357,编号表!$A:$A,0))*10000+J357</f>
        <v>10590002</v>
      </c>
      <c r="C357" s="34" t="s">
        <v>536</v>
      </c>
      <c r="D357" s="34" t="s">
        <v>536</v>
      </c>
      <c r="E357" s="34" t="s">
        <v>510</v>
      </c>
      <c r="F357" s="39" t="s">
        <v>511</v>
      </c>
      <c r="G357" s="34" t="s">
        <v>512</v>
      </c>
      <c r="H357" s="34">
        <v>1</v>
      </c>
      <c r="I357" s="34" t="b">
        <v>0</v>
      </c>
      <c r="J357" s="34">
        <v>2</v>
      </c>
      <c r="K357" s="34" t="str">
        <f t="shared" si="23"/>
        <v>105900</v>
      </c>
      <c r="L357" s="34" t="s">
        <v>353</v>
      </c>
      <c r="M357" s="34">
        <v>10590001</v>
      </c>
      <c r="N357" s="34">
        <v>10590003</v>
      </c>
      <c r="O357" s="34" t="s">
        <v>538</v>
      </c>
      <c r="P357" s="34">
        <v>10902002</v>
      </c>
      <c r="Q357" s="34">
        <v>0</v>
      </c>
      <c r="R357" s="34">
        <v>0</v>
      </c>
      <c r="S357" s="34">
        <v>1</v>
      </c>
      <c r="T357">
        <v>10901051</v>
      </c>
      <c r="U357" s="34">
        <v>100</v>
      </c>
      <c r="Y357" s="34" t="s">
        <v>363</v>
      </c>
      <c r="Z357" s="20" t="s">
        <v>372</v>
      </c>
      <c r="AA357" s="20" t="s">
        <v>442</v>
      </c>
      <c r="AB357" s="20">
        <v>0</v>
      </c>
      <c r="AC357" s="20">
        <v>0</v>
      </c>
      <c r="AD357" s="20" t="b">
        <v>1</v>
      </c>
      <c r="AE357" s="20" t="s">
        <v>358</v>
      </c>
      <c r="AF357" s="20">
        <v>1</v>
      </c>
      <c r="AZ357" s="34" t="s">
        <v>473</v>
      </c>
      <c r="BA357" s="34">
        <v>0</v>
      </c>
      <c r="BB357" s="34" t="s">
        <v>434</v>
      </c>
      <c r="BC357" s="34" t="s">
        <v>442</v>
      </c>
      <c r="BD357" s="34">
        <v>10000</v>
      </c>
      <c r="BN357" s="20">
        <v>20470002</v>
      </c>
      <c r="GY357" s="34">
        <v>0</v>
      </c>
      <c r="GZ357" s="34">
        <v>0</v>
      </c>
      <c r="HA357" s="34" t="s">
        <v>473</v>
      </c>
      <c r="HB357" s="34">
        <v>0</v>
      </c>
      <c r="HE357" s="34">
        <v>0</v>
      </c>
      <c r="HG357" s="34">
        <v>0</v>
      </c>
      <c r="HH357" s="34">
        <v>0</v>
      </c>
      <c r="HI357" s="34">
        <v>0</v>
      </c>
      <c r="HJ357" s="34">
        <v>0</v>
      </c>
      <c r="HK357" s="34">
        <v>0</v>
      </c>
      <c r="HL357" s="34" t="b">
        <v>0</v>
      </c>
      <c r="HN357" s="34">
        <v>0</v>
      </c>
      <c r="HP357" s="34" t="s">
        <v>514</v>
      </c>
      <c r="HQ357" s="34">
        <v>0</v>
      </c>
      <c r="HR357" s="34">
        <v>0</v>
      </c>
      <c r="HS357" s="34">
        <v>0</v>
      </c>
      <c r="HX357" t="b">
        <v>1</v>
      </c>
      <c r="HZ357"/>
    </row>
    <row r="358" ht="30" customHeight="1" spans="2:234">
      <c r="B358" s="34">
        <f>10000000+INDEX(编号表!$B:$B,MATCH(D358,编号表!$A:$A,0))*10000+J358</f>
        <v>10590003</v>
      </c>
      <c r="C358" s="34" t="s">
        <v>536</v>
      </c>
      <c r="D358" s="34" t="s">
        <v>536</v>
      </c>
      <c r="E358" s="34" t="s">
        <v>510</v>
      </c>
      <c r="F358" s="39" t="s">
        <v>511</v>
      </c>
      <c r="G358" s="34" t="s">
        <v>512</v>
      </c>
      <c r="H358" s="34">
        <v>1</v>
      </c>
      <c r="I358" s="34" t="b">
        <v>0</v>
      </c>
      <c r="J358" s="34">
        <v>3</v>
      </c>
      <c r="K358" s="34" t="str">
        <f t="shared" si="23"/>
        <v>105900</v>
      </c>
      <c r="L358" s="34" t="s">
        <v>353</v>
      </c>
      <c r="M358" s="34">
        <v>10590002</v>
      </c>
      <c r="N358" s="34">
        <v>10590004</v>
      </c>
      <c r="O358" s="34" t="s">
        <v>539</v>
      </c>
      <c r="P358" s="34">
        <v>10902002</v>
      </c>
      <c r="Q358" s="34">
        <v>0</v>
      </c>
      <c r="R358" s="34">
        <v>0</v>
      </c>
      <c r="S358" s="34">
        <v>1</v>
      </c>
      <c r="T358">
        <v>10902052</v>
      </c>
      <c r="U358" s="34">
        <v>100</v>
      </c>
      <c r="Y358" s="34" t="s">
        <v>363</v>
      </c>
      <c r="Z358" s="20" t="s">
        <v>372</v>
      </c>
      <c r="AA358" s="20" t="s">
        <v>442</v>
      </c>
      <c r="AB358" s="20">
        <v>0</v>
      </c>
      <c r="AC358" s="20">
        <v>0</v>
      </c>
      <c r="AD358" s="20" t="b">
        <v>1</v>
      </c>
      <c r="AE358" s="20" t="s">
        <v>358</v>
      </c>
      <c r="AF358" s="20">
        <v>1</v>
      </c>
      <c r="AZ358" s="34" t="s">
        <v>473</v>
      </c>
      <c r="BA358" s="34">
        <v>0</v>
      </c>
      <c r="BB358" s="34" t="s">
        <v>434</v>
      </c>
      <c r="BC358" s="34" t="s">
        <v>442</v>
      </c>
      <c r="BD358" s="34">
        <v>10000</v>
      </c>
      <c r="BN358" s="20">
        <v>20470003</v>
      </c>
      <c r="GY358" s="34">
        <v>0</v>
      </c>
      <c r="GZ358" s="34">
        <v>0</v>
      </c>
      <c r="HA358" s="34" t="s">
        <v>473</v>
      </c>
      <c r="HB358" s="34">
        <v>0</v>
      </c>
      <c r="HE358" s="34">
        <v>0</v>
      </c>
      <c r="HG358" s="34">
        <v>0</v>
      </c>
      <c r="HH358" s="34">
        <v>0</v>
      </c>
      <c r="HI358" s="34">
        <v>0</v>
      </c>
      <c r="HJ358" s="34">
        <v>0</v>
      </c>
      <c r="HK358" s="34">
        <v>0</v>
      </c>
      <c r="HL358" s="34" t="b">
        <v>0</v>
      </c>
      <c r="HN358" s="34">
        <v>0</v>
      </c>
      <c r="HP358" s="34" t="s">
        <v>514</v>
      </c>
      <c r="HQ358" s="34">
        <v>0</v>
      </c>
      <c r="HR358" s="34">
        <v>0</v>
      </c>
      <c r="HS358" s="34">
        <v>0</v>
      </c>
      <c r="HX358" t="b">
        <v>1</v>
      </c>
      <c r="HZ358"/>
    </row>
    <row r="359" ht="30" customHeight="1" spans="2:234">
      <c r="B359" s="34">
        <f>10000000+INDEX(编号表!$B:$B,MATCH(D359,编号表!$A:$A,0))*10000+J359</f>
        <v>10590004</v>
      </c>
      <c r="C359" s="34" t="s">
        <v>536</v>
      </c>
      <c r="D359" s="34" t="s">
        <v>536</v>
      </c>
      <c r="E359" s="34" t="s">
        <v>510</v>
      </c>
      <c r="F359" s="39" t="s">
        <v>511</v>
      </c>
      <c r="G359" s="34" t="s">
        <v>512</v>
      </c>
      <c r="H359" s="34">
        <v>1</v>
      </c>
      <c r="I359" s="34" t="b">
        <v>0</v>
      </c>
      <c r="J359" s="34">
        <v>4</v>
      </c>
      <c r="K359" s="34" t="str">
        <f t="shared" si="23"/>
        <v>105900</v>
      </c>
      <c r="L359" s="34" t="s">
        <v>353</v>
      </c>
      <c r="M359" s="34">
        <v>10590003</v>
      </c>
      <c r="N359" s="34">
        <v>10590005</v>
      </c>
      <c r="O359" s="34" t="s">
        <v>540</v>
      </c>
      <c r="P359" s="34">
        <v>10902002</v>
      </c>
      <c r="Q359" s="34">
        <v>0</v>
      </c>
      <c r="R359" s="34">
        <v>0</v>
      </c>
      <c r="S359" s="34">
        <v>1</v>
      </c>
      <c r="T359">
        <v>10902053</v>
      </c>
      <c r="U359" s="34">
        <v>100</v>
      </c>
      <c r="Y359" s="34" t="s">
        <v>363</v>
      </c>
      <c r="Z359" s="20" t="s">
        <v>372</v>
      </c>
      <c r="AA359" s="20" t="s">
        <v>442</v>
      </c>
      <c r="AB359" s="20">
        <v>0</v>
      </c>
      <c r="AC359" s="20">
        <v>0</v>
      </c>
      <c r="AD359" s="20" t="b">
        <v>1</v>
      </c>
      <c r="AE359" s="20" t="s">
        <v>358</v>
      </c>
      <c r="AF359" s="20">
        <v>1</v>
      </c>
      <c r="AZ359" s="34" t="s">
        <v>473</v>
      </c>
      <c r="BA359" s="34">
        <v>0</v>
      </c>
      <c r="BB359" s="34" t="s">
        <v>434</v>
      </c>
      <c r="BC359" s="34" t="s">
        <v>442</v>
      </c>
      <c r="BD359" s="34">
        <v>10000</v>
      </c>
      <c r="BN359" s="20">
        <v>20470004</v>
      </c>
      <c r="GY359" s="34">
        <v>0</v>
      </c>
      <c r="GZ359" s="34">
        <v>0</v>
      </c>
      <c r="HA359" s="34" t="s">
        <v>473</v>
      </c>
      <c r="HB359" s="34">
        <v>0</v>
      </c>
      <c r="HE359" s="34">
        <v>0</v>
      </c>
      <c r="HG359" s="34">
        <v>0</v>
      </c>
      <c r="HH359" s="34">
        <v>0</v>
      </c>
      <c r="HI359" s="34">
        <v>0</v>
      </c>
      <c r="HJ359" s="34">
        <v>0</v>
      </c>
      <c r="HK359" s="34">
        <v>0</v>
      </c>
      <c r="HL359" s="34" t="b">
        <v>0</v>
      </c>
      <c r="HN359" s="34">
        <v>0</v>
      </c>
      <c r="HP359" s="34" t="s">
        <v>514</v>
      </c>
      <c r="HQ359" s="34">
        <v>0</v>
      </c>
      <c r="HR359" s="34">
        <v>0</v>
      </c>
      <c r="HS359" s="34">
        <v>0</v>
      </c>
      <c r="HX359" t="b">
        <v>1</v>
      </c>
      <c r="HZ359"/>
    </row>
    <row r="360" ht="30" customHeight="1" spans="2:234">
      <c r="B360" s="34">
        <f>10000000+INDEX(编号表!$B:$B,MATCH(D360,编号表!$A:$A,0))*10000+J360</f>
        <v>10590005</v>
      </c>
      <c r="C360" s="34" t="s">
        <v>536</v>
      </c>
      <c r="D360" s="34" t="s">
        <v>536</v>
      </c>
      <c r="E360" s="34" t="s">
        <v>510</v>
      </c>
      <c r="F360" s="39" t="s">
        <v>511</v>
      </c>
      <c r="G360" s="34" t="s">
        <v>512</v>
      </c>
      <c r="H360" s="34">
        <v>1</v>
      </c>
      <c r="I360" s="34" t="b">
        <v>0</v>
      </c>
      <c r="J360" s="34">
        <v>5</v>
      </c>
      <c r="K360" s="34" t="str">
        <f t="shared" si="23"/>
        <v>105900</v>
      </c>
      <c r="L360" s="34" t="s">
        <v>353</v>
      </c>
      <c r="M360" s="34">
        <v>10590004</v>
      </c>
      <c r="N360" s="34">
        <v>10590006</v>
      </c>
      <c r="O360" s="34" t="s">
        <v>541</v>
      </c>
      <c r="P360" s="34">
        <v>10902002</v>
      </c>
      <c r="Q360" s="34">
        <v>0</v>
      </c>
      <c r="R360" s="34">
        <v>0</v>
      </c>
      <c r="S360" s="34">
        <v>1</v>
      </c>
      <c r="T360">
        <v>10902054</v>
      </c>
      <c r="U360" s="34">
        <v>100</v>
      </c>
      <c r="Y360" s="34" t="s">
        <v>363</v>
      </c>
      <c r="Z360" s="20" t="s">
        <v>372</v>
      </c>
      <c r="AA360" s="20" t="s">
        <v>442</v>
      </c>
      <c r="AB360" s="20">
        <v>0</v>
      </c>
      <c r="AC360" s="20">
        <v>0</v>
      </c>
      <c r="AD360" s="20" t="b">
        <v>1</v>
      </c>
      <c r="AE360" s="20" t="s">
        <v>358</v>
      </c>
      <c r="AF360" s="20">
        <v>1</v>
      </c>
      <c r="AZ360" s="34" t="s">
        <v>473</v>
      </c>
      <c r="BA360" s="34">
        <v>0</v>
      </c>
      <c r="BB360" s="34" t="s">
        <v>434</v>
      </c>
      <c r="BC360" s="34" t="s">
        <v>442</v>
      </c>
      <c r="BD360" s="34">
        <v>10000</v>
      </c>
      <c r="BN360" s="20">
        <v>20470005</v>
      </c>
      <c r="GY360" s="34">
        <v>0</v>
      </c>
      <c r="GZ360" s="34">
        <v>0</v>
      </c>
      <c r="HA360" s="34" t="s">
        <v>473</v>
      </c>
      <c r="HB360" s="34">
        <v>0</v>
      </c>
      <c r="HE360" s="34">
        <v>0</v>
      </c>
      <c r="HG360" s="34">
        <v>0</v>
      </c>
      <c r="HH360" s="34">
        <v>0</v>
      </c>
      <c r="HI360" s="34">
        <v>0</v>
      </c>
      <c r="HJ360" s="34">
        <v>0</v>
      </c>
      <c r="HK360" s="34">
        <v>0</v>
      </c>
      <c r="HL360" s="34" t="b">
        <v>0</v>
      </c>
      <c r="HN360" s="34">
        <v>0</v>
      </c>
      <c r="HP360" s="34" t="s">
        <v>514</v>
      </c>
      <c r="HQ360" s="34">
        <v>0</v>
      </c>
      <c r="HR360" s="34">
        <v>0</v>
      </c>
      <c r="HS360" s="34">
        <v>0</v>
      </c>
      <c r="HX360" t="b">
        <v>1</v>
      </c>
      <c r="HZ360"/>
    </row>
    <row r="361" ht="30" customHeight="1" spans="2:234">
      <c r="B361" s="34">
        <f>10000000+INDEX(编号表!$B:$B,MATCH(D361,编号表!$A:$A,0))*10000+J361</f>
        <v>10590006</v>
      </c>
      <c r="C361" s="34" t="s">
        <v>536</v>
      </c>
      <c r="D361" s="34" t="s">
        <v>536</v>
      </c>
      <c r="E361" s="34" t="s">
        <v>510</v>
      </c>
      <c r="F361" s="39" t="s">
        <v>511</v>
      </c>
      <c r="G361" s="34" t="s">
        <v>512</v>
      </c>
      <c r="H361" s="34">
        <v>1</v>
      </c>
      <c r="I361" s="34" t="b">
        <v>0</v>
      </c>
      <c r="J361" s="34">
        <v>6</v>
      </c>
      <c r="K361" s="34" t="str">
        <f t="shared" si="23"/>
        <v>105900</v>
      </c>
      <c r="L361" s="34" t="s">
        <v>353</v>
      </c>
      <c r="M361" s="34">
        <v>10590005</v>
      </c>
      <c r="N361" s="34">
        <v>10590007</v>
      </c>
      <c r="O361" s="34" t="s">
        <v>542</v>
      </c>
      <c r="P361" s="34">
        <v>10902002</v>
      </c>
      <c r="Q361" s="34">
        <v>0</v>
      </c>
      <c r="R361" s="34">
        <v>0</v>
      </c>
      <c r="S361" s="34">
        <v>1</v>
      </c>
      <c r="T361">
        <v>10903055</v>
      </c>
      <c r="U361" s="34">
        <v>100</v>
      </c>
      <c r="Y361" s="34" t="s">
        <v>363</v>
      </c>
      <c r="Z361" s="20" t="s">
        <v>372</v>
      </c>
      <c r="AA361" s="20" t="s">
        <v>442</v>
      </c>
      <c r="AB361" s="20">
        <v>0</v>
      </c>
      <c r="AC361" s="20">
        <v>0</v>
      </c>
      <c r="AD361" s="20" t="b">
        <v>1</v>
      </c>
      <c r="AE361" s="20" t="s">
        <v>358</v>
      </c>
      <c r="AF361" s="20">
        <v>1</v>
      </c>
      <c r="AZ361" s="34" t="s">
        <v>473</v>
      </c>
      <c r="BA361" s="34">
        <v>0</v>
      </c>
      <c r="BB361" s="34" t="s">
        <v>434</v>
      </c>
      <c r="BC361" s="34" t="s">
        <v>442</v>
      </c>
      <c r="BD361" s="34">
        <v>10000</v>
      </c>
      <c r="BN361" s="20">
        <v>20470006</v>
      </c>
      <c r="GY361" s="34">
        <v>0</v>
      </c>
      <c r="GZ361" s="34">
        <v>0</v>
      </c>
      <c r="HA361" s="34" t="s">
        <v>473</v>
      </c>
      <c r="HB361" s="34">
        <v>0</v>
      </c>
      <c r="HE361" s="34">
        <v>0</v>
      </c>
      <c r="HG361" s="34">
        <v>0</v>
      </c>
      <c r="HH361" s="34">
        <v>0</v>
      </c>
      <c r="HI361" s="34">
        <v>0</v>
      </c>
      <c r="HJ361" s="34">
        <v>0</v>
      </c>
      <c r="HK361" s="34">
        <v>0</v>
      </c>
      <c r="HL361" s="34" t="b">
        <v>0</v>
      </c>
      <c r="HN361" s="34">
        <v>0</v>
      </c>
      <c r="HP361" s="34" t="s">
        <v>514</v>
      </c>
      <c r="HQ361" s="34">
        <v>0</v>
      </c>
      <c r="HR361" s="34">
        <v>0</v>
      </c>
      <c r="HS361" s="34">
        <v>0</v>
      </c>
      <c r="HX361" t="b">
        <v>1</v>
      </c>
      <c r="HZ361"/>
    </row>
    <row r="362" ht="30" customHeight="1" spans="2:234">
      <c r="B362" s="34">
        <f>10000000+INDEX(编号表!$B:$B,MATCH(D362,编号表!$A:$A,0))*10000+J362</f>
        <v>10590007</v>
      </c>
      <c r="C362" s="34" t="s">
        <v>536</v>
      </c>
      <c r="D362" s="34" t="s">
        <v>536</v>
      </c>
      <c r="E362" s="34" t="s">
        <v>510</v>
      </c>
      <c r="F362" s="39" t="s">
        <v>511</v>
      </c>
      <c r="G362" s="34" t="s">
        <v>512</v>
      </c>
      <c r="H362" s="34">
        <v>1</v>
      </c>
      <c r="I362" s="34" t="b">
        <v>0</v>
      </c>
      <c r="J362" s="34">
        <v>7</v>
      </c>
      <c r="K362" s="34" t="str">
        <f t="shared" si="23"/>
        <v>105900</v>
      </c>
      <c r="L362" s="34" t="s">
        <v>353</v>
      </c>
      <c r="M362" s="34">
        <v>10590006</v>
      </c>
      <c r="N362" s="34">
        <v>10590008</v>
      </c>
      <c r="O362" s="34" t="s">
        <v>543</v>
      </c>
      <c r="P362" s="34">
        <v>10902002</v>
      </c>
      <c r="Q362" s="34">
        <v>0</v>
      </c>
      <c r="R362" s="34">
        <v>0</v>
      </c>
      <c r="S362" s="34">
        <v>1</v>
      </c>
      <c r="T362">
        <v>10903056</v>
      </c>
      <c r="U362" s="34">
        <v>100</v>
      </c>
      <c r="Y362" s="34" t="s">
        <v>363</v>
      </c>
      <c r="Z362" s="20" t="s">
        <v>372</v>
      </c>
      <c r="AA362" s="20" t="s">
        <v>442</v>
      </c>
      <c r="AB362" s="20">
        <v>0</v>
      </c>
      <c r="AC362" s="20">
        <v>0</v>
      </c>
      <c r="AD362" s="20" t="b">
        <v>1</v>
      </c>
      <c r="AE362" s="20" t="s">
        <v>358</v>
      </c>
      <c r="AF362" s="20">
        <v>1</v>
      </c>
      <c r="AZ362" s="34" t="s">
        <v>473</v>
      </c>
      <c r="BA362" s="34">
        <v>0</v>
      </c>
      <c r="BB362" s="34" t="s">
        <v>434</v>
      </c>
      <c r="BC362" s="34" t="s">
        <v>442</v>
      </c>
      <c r="BD362" s="34">
        <v>10000</v>
      </c>
      <c r="BN362" s="20">
        <v>20470007</v>
      </c>
      <c r="GY362" s="34">
        <v>0</v>
      </c>
      <c r="GZ362" s="34">
        <v>0</v>
      </c>
      <c r="HA362" s="34" t="s">
        <v>473</v>
      </c>
      <c r="HB362" s="34">
        <v>0</v>
      </c>
      <c r="HE362" s="34">
        <v>0</v>
      </c>
      <c r="HG362" s="34">
        <v>0</v>
      </c>
      <c r="HH362" s="34">
        <v>0</v>
      </c>
      <c r="HI362" s="34">
        <v>0</v>
      </c>
      <c r="HJ362" s="34">
        <v>0</v>
      </c>
      <c r="HK362" s="34">
        <v>0</v>
      </c>
      <c r="HL362" s="34" t="b">
        <v>0</v>
      </c>
      <c r="HN362" s="34">
        <v>0</v>
      </c>
      <c r="HP362" s="34" t="s">
        <v>514</v>
      </c>
      <c r="HQ362" s="34">
        <v>0</v>
      </c>
      <c r="HR362" s="34">
        <v>0</v>
      </c>
      <c r="HS362" s="34">
        <v>0</v>
      </c>
      <c r="HX362" t="b">
        <v>1</v>
      </c>
      <c r="HZ362"/>
    </row>
    <row r="363" ht="30" customHeight="1" spans="2:234">
      <c r="B363" s="34">
        <f>10000000+INDEX(编号表!$B:$B,MATCH(D363,编号表!$A:$A,0))*10000+J363</f>
        <v>10590008</v>
      </c>
      <c r="C363" s="34" t="s">
        <v>536</v>
      </c>
      <c r="D363" s="34" t="s">
        <v>536</v>
      </c>
      <c r="E363" s="34" t="s">
        <v>510</v>
      </c>
      <c r="F363" s="39" t="s">
        <v>511</v>
      </c>
      <c r="G363" s="34" t="s">
        <v>512</v>
      </c>
      <c r="H363" s="34">
        <v>1</v>
      </c>
      <c r="I363" s="34" t="b">
        <v>0</v>
      </c>
      <c r="J363" s="34">
        <v>8</v>
      </c>
      <c r="K363" s="34" t="str">
        <f t="shared" si="23"/>
        <v>105900</v>
      </c>
      <c r="L363" s="34" t="s">
        <v>353</v>
      </c>
      <c r="M363" s="34">
        <v>10590007</v>
      </c>
      <c r="N363" s="34">
        <v>10590009</v>
      </c>
      <c r="O363" s="34" t="s">
        <v>544</v>
      </c>
      <c r="P363" s="34">
        <v>10902002</v>
      </c>
      <c r="Q363" s="34">
        <v>0</v>
      </c>
      <c r="R363" s="34">
        <v>0</v>
      </c>
      <c r="S363" s="34">
        <v>1</v>
      </c>
      <c r="T363">
        <v>10903057</v>
      </c>
      <c r="U363" s="34">
        <v>100</v>
      </c>
      <c r="Y363" s="34" t="s">
        <v>363</v>
      </c>
      <c r="Z363" s="20" t="s">
        <v>372</v>
      </c>
      <c r="AA363" s="20" t="s">
        <v>442</v>
      </c>
      <c r="AB363" s="20">
        <v>0</v>
      </c>
      <c r="AC363" s="20">
        <v>0</v>
      </c>
      <c r="AD363" s="20" t="b">
        <v>1</v>
      </c>
      <c r="AE363" s="20" t="s">
        <v>358</v>
      </c>
      <c r="AF363" s="20">
        <v>1</v>
      </c>
      <c r="AZ363" s="34" t="s">
        <v>473</v>
      </c>
      <c r="BA363" s="34">
        <v>0</v>
      </c>
      <c r="BB363" s="34" t="s">
        <v>434</v>
      </c>
      <c r="BC363" s="34" t="s">
        <v>442</v>
      </c>
      <c r="BD363" s="34">
        <v>10000</v>
      </c>
      <c r="BN363" s="20">
        <v>20470008</v>
      </c>
      <c r="GY363" s="34">
        <v>0</v>
      </c>
      <c r="GZ363" s="34">
        <v>0</v>
      </c>
      <c r="HA363" s="34" t="s">
        <v>473</v>
      </c>
      <c r="HB363" s="34">
        <v>0</v>
      </c>
      <c r="HE363" s="34">
        <v>0</v>
      </c>
      <c r="HG363" s="34">
        <v>0</v>
      </c>
      <c r="HH363" s="34">
        <v>0</v>
      </c>
      <c r="HI363" s="34">
        <v>0</v>
      </c>
      <c r="HJ363" s="34">
        <v>0</v>
      </c>
      <c r="HK363" s="34">
        <v>0</v>
      </c>
      <c r="HL363" s="34" t="b">
        <v>0</v>
      </c>
      <c r="HN363" s="34">
        <v>0</v>
      </c>
      <c r="HP363" s="34" t="s">
        <v>514</v>
      </c>
      <c r="HQ363" s="34">
        <v>0</v>
      </c>
      <c r="HR363" s="34">
        <v>0</v>
      </c>
      <c r="HS363" s="34">
        <v>0</v>
      </c>
      <c r="HX363" t="b">
        <v>1</v>
      </c>
      <c r="HZ363"/>
    </row>
    <row r="364" ht="30" customHeight="1" spans="2:234">
      <c r="B364" s="34">
        <f>10000000+INDEX(编号表!$B:$B,MATCH(D364,编号表!$A:$A,0))*10000+J364</f>
        <v>10590009</v>
      </c>
      <c r="C364" s="34" t="s">
        <v>536</v>
      </c>
      <c r="D364" s="34" t="s">
        <v>536</v>
      </c>
      <c r="E364" s="34" t="s">
        <v>510</v>
      </c>
      <c r="F364" s="39" t="s">
        <v>511</v>
      </c>
      <c r="G364" s="34" t="s">
        <v>512</v>
      </c>
      <c r="H364" s="34">
        <v>1</v>
      </c>
      <c r="I364" s="34" t="b">
        <v>0</v>
      </c>
      <c r="J364" s="34">
        <v>9</v>
      </c>
      <c r="K364" s="34" t="str">
        <f t="shared" si="23"/>
        <v>105900</v>
      </c>
      <c r="L364" s="34" t="s">
        <v>353</v>
      </c>
      <c r="M364" s="34">
        <v>10590008</v>
      </c>
      <c r="N364" s="34">
        <v>10590010</v>
      </c>
      <c r="O364" s="34" t="s">
        <v>545</v>
      </c>
      <c r="P364" s="34">
        <v>10902002</v>
      </c>
      <c r="Q364" s="34">
        <v>0</v>
      </c>
      <c r="R364" s="34">
        <v>0</v>
      </c>
      <c r="S364" s="34">
        <v>1</v>
      </c>
      <c r="T364">
        <v>10904058</v>
      </c>
      <c r="U364" s="34">
        <v>100</v>
      </c>
      <c r="Y364" s="34" t="s">
        <v>363</v>
      </c>
      <c r="Z364" s="20" t="s">
        <v>372</v>
      </c>
      <c r="AA364" s="20" t="s">
        <v>442</v>
      </c>
      <c r="AB364" s="20">
        <v>0</v>
      </c>
      <c r="AC364" s="20">
        <v>0</v>
      </c>
      <c r="AD364" s="20" t="b">
        <v>1</v>
      </c>
      <c r="AE364" s="20" t="s">
        <v>358</v>
      </c>
      <c r="AF364" s="20">
        <v>1</v>
      </c>
      <c r="AZ364" s="34" t="s">
        <v>473</v>
      </c>
      <c r="BA364" s="34">
        <v>0</v>
      </c>
      <c r="BB364" s="34" t="s">
        <v>434</v>
      </c>
      <c r="BC364" s="34" t="s">
        <v>442</v>
      </c>
      <c r="BD364" s="34">
        <v>10000</v>
      </c>
      <c r="BN364" s="20">
        <v>20470009</v>
      </c>
      <c r="GY364" s="34">
        <v>0</v>
      </c>
      <c r="GZ364" s="34">
        <v>0</v>
      </c>
      <c r="HA364" s="34" t="s">
        <v>473</v>
      </c>
      <c r="HB364" s="34">
        <v>0</v>
      </c>
      <c r="HE364" s="34">
        <v>0</v>
      </c>
      <c r="HG364" s="34">
        <v>0</v>
      </c>
      <c r="HH364" s="34">
        <v>0</v>
      </c>
      <c r="HI364" s="34">
        <v>0</v>
      </c>
      <c r="HJ364" s="34">
        <v>0</v>
      </c>
      <c r="HK364" s="34">
        <v>0</v>
      </c>
      <c r="HL364" s="34" t="b">
        <v>0</v>
      </c>
      <c r="HN364" s="34">
        <v>0</v>
      </c>
      <c r="HP364" s="34" t="s">
        <v>514</v>
      </c>
      <c r="HQ364" s="34">
        <v>0</v>
      </c>
      <c r="HR364" s="34">
        <v>0</v>
      </c>
      <c r="HS364" s="34">
        <v>0</v>
      </c>
      <c r="HX364" t="b">
        <v>1</v>
      </c>
      <c r="HZ364"/>
    </row>
    <row r="365" ht="30" customHeight="1" spans="2:234">
      <c r="B365" s="34">
        <f>10000000+INDEX(编号表!$B:$B,MATCH(D365,编号表!$A:$A,0))*10000+J365</f>
        <v>10590010</v>
      </c>
      <c r="C365" s="34" t="s">
        <v>536</v>
      </c>
      <c r="D365" s="34" t="s">
        <v>536</v>
      </c>
      <c r="E365" s="34" t="s">
        <v>510</v>
      </c>
      <c r="F365" s="39" t="s">
        <v>523</v>
      </c>
      <c r="G365" s="34" t="s">
        <v>512</v>
      </c>
      <c r="H365" s="34">
        <v>1</v>
      </c>
      <c r="I365" s="34" t="b">
        <v>0</v>
      </c>
      <c r="J365" s="34">
        <v>10</v>
      </c>
      <c r="K365" s="34" t="str">
        <f t="shared" si="23"/>
        <v>105900</v>
      </c>
      <c r="L365" s="34" t="s">
        <v>353</v>
      </c>
      <c r="M365" s="34">
        <v>10590009</v>
      </c>
      <c r="O365" s="34" t="s">
        <v>546</v>
      </c>
      <c r="P365" s="34">
        <v>10902002</v>
      </c>
      <c r="Q365" s="34">
        <v>0</v>
      </c>
      <c r="R365" s="34">
        <v>0</v>
      </c>
      <c r="S365" s="34">
        <v>1</v>
      </c>
      <c r="U365" s="34">
        <v>100</v>
      </c>
      <c r="Y365" s="34" t="s">
        <v>363</v>
      </c>
      <c r="Z365" s="20" t="s">
        <v>372</v>
      </c>
      <c r="AA365" s="20" t="s">
        <v>442</v>
      </c>
      <c r="AB365" s="20">
        <v>0</v>
      </c>
      <c r="AC365" s="20">
        <v>0</v>
      </c>
      <c r="AD365" s="20" t="b">
        <v>1</v>
      </c>
      <c r="AE365" s="20" t="s">
        <v>358</v>
      </c>
      <c r="AF365" s="20">
        <v>1</v>
      </c>
      <c r="AZ365" s="34" t="s">
        <v>473</v>
      </c>
      <c r="BA365" s="34">
        <v>0</v>
      </c>
      <c r="BB365" s="34" t="s">
        <v>434</v>
      </c>
      <c r="BC365" s="34" t="s">
        <v>442</v>
      </c>
      <c r="BD365" s="34">
        <v>10000</v>
      </c>
      <c r="BN365" s="20">
        <v>20470010</v>
      </c>
      <c r="GY365" s="34">
        <v>0</v>
      </c>
      <c r="GZ365" s="34">
        <v>0</v>
      </c>
      <c r="HA365" s="34" t="s">
        <v>473</v>
      </c>
      <c r="HB365" s="34">
        <v>0</v>
      </c>
      <c r="HE365" s="34">
        <v>0</v>
      </c>
      <c r="HG365" s="34">
        <v>0</v>
      </c>
      <c r="HH365" s="34">
        <v>0</v>
      </c>
      <c r="HI365" s="34">
        <v>0</v>
      </c>
      <c r="HJ365" s="34">
        <v>0</v>
      </c>
      <c r="HK365" s="34">
        <v>0</v>
      </c>
      <c r="HL365" s="34" t="b">
        <v>0</v>
      </c>
      <c r="HN365" s="34">
        <v>0</v>
      </c>
      <c r="HP365" s="34" t="s">
        <v>514</v>
      </c>
      <c r="HQ365" s="34">
        <v>0</v>
      </c>
      <c r="HR365" s="34">
        <v>0</v>
      </c>
      <c r="HS365" s="34">
        <v>0</v>
      </c>
      <c r="HX365" t="b">
        <v>1</v>
      </c>
      <c r="HZ365"/>
    </row>
    <row r="366" ht="30" customHeight="1" spans="2:234">
      <c r="B366" s="34">
        <f>10000000+INDEX(编号表!$B:$B,MATCH(D366,编号表!$A:$A,0))*10000+J366</f>
        <v>10600001</v>
      </c>
      <c r="C366" s="34" t="s">
        <v>547</v>
      </c>
      <c r="D366" s="34" t="s">
        <v>547</v>
      </c>
      <c r="E366" s="34" t="s">
        <v>510</v>
      </c>
      <c r="F366" s="39" t="s">
        <v>511</v>
      </c>
      <c r="G366" s="34" t="s">
        <v>512</v>
      </c>
      <c r="H366" s="34">
        <v>1</v>
      </c>
      <c r="I366" s="34" t="b">
        <v>0</v>
      </c>
      <c r="J366" s="34">
        <v>1</v>
      </c>
      <c r="K366" s="34" t="str">
        <f t="shared" si="23"/>
        <v>106000</v>
      </c>
      <c r="L366" s="34" t="s">
        <v>353</v>
      </c>
      <c r="N366" s="34">
        <v>10600002</v>
      </c>
      <c r="O366" s="34" t="s">
        <v>548</v>
      </c>
      <c r="P366" s="34">
        <v>10902003</v>
      </c>
      <c r="Q366" s="34">
        <v>0</v>
      </c>
      <c r="R366" s="34">
        <v>0</v>
      </c>
      <c r="S366" s="34">
        <v>1</v>
      </c>
      <c r="T366">
        <v>10901060</v>
      </c>
      <c r="U366" s="34">
        <v>100</v>
      </c>
      <c r="Y366" s="34" t="s">
        <v>363</v>
      </c>
      <c r="Z366" s="20" t="s">
        <v>372</v>
      </c>
      <c r="AA366" s="20" t="s">
        <v>442</v>
      </c>
      <c r="AB366" s="20">
        <v>0</v>
      </c>
      <c r="AC366" s="20">
        <v>0</v>
      </c>
      <c r="AD366" s="20" t="b">
        <v>1</v>
      </c>
      <c r="AE366" s="20" t="s">
        <v>358</v>
      </c>
      <c r="AF366" s="20">
        <v>1</v>
      </c>
      <c r="AZ366" s="34" t="s">
        <v>473</v>
      </c>
      <c r="BA366" s="34">
        <v>0</v>
      </c>
      <c r="BB366" s="34" t="s">
        <v>434</v>
      </c>
      <c r="BC366" s="34" t="s">
        <v>442</v>
      </c>
      <c r="BD366" s="34">
        <v>10000</v>
      </c>
      <c r="BN366" s="20">
        <v>20480001</v>
      </c>
      <c r="GY366" s="34">
        <v>0</v>
      </c>
      <c r="GZ366" s="34">
        <v>0</v>
      </c>
      <c r="HA366" s="34" t="s">
        <v>473</v>
      </c>
      <c r="HB366" s="34">
        <v>0</v>
      </c>
      <c r="HE366" s="34">
        <v>0</v>
      </c>
      <c r="HG366" s="34">
        <v>0</v>
      </c>
      <c r="HH366" s="34">
        <v>0</v>
      </c>
      <c r="HI366" s="34">
        <v>0</v>
      </c>
      <c r="HJ366" s="34">
        <v>0</v>
      </c>
      <c r="HK366" s="34">
        <v>0</v>
      </c>
      <c r="HL366" s="34" t="b">
        <v>0</v>
      </c>
      <c r="HN366" s="34">
        <v>0</v>
      </c>
      <c r="HP366" s="34" t="s">
        <v>514</v>
      </c>
      <c r="HQ366" s="34">
        <v>0</v>
      </c>
      <c r="HR366" s="34">
        <v>0</v>
      </c>
      <c r="HS366" s="34">
        <v>0</v>
      </c>
      <c r="HX366" t="b">
        <v>1</v>
      </c>
      <c r="HZ366"/>
    </row>
    <row r="367" ht="30" customHeight="1" spans="2:234">
      <c r="B367" s="34">
        <f>10000000+INDEX(编号表!$B:$B,MATCH(D367,编号表!$A:$A,0))*10000+J367</f>
        <v>10600002</v>
      </c>
      <c r="C367" s="34" t="s">
        <v>547</v>
      </c>
      <c r="D367" s="34" t="s">
        <v>547</v>
      </c>
      <c r="E367" s="34" t="s">
        <v>510</v>
      </c>
      <c r="F367" s="39" t="s">
        <v>511</v>
      </c>
      <c r="G367" s="34" t="s">
        <v>512</v>
      </c>
      <c r="H367" s="34">
        <v>1</v>
      </c>
      <c r="I367" s="34" t="b">
        <v>0</v>
      </c>
      <c r="J367" s="34">
        <v>2</v>
      </c>
      <c r="K367" s="34" t="str">
        <f t="shared" si="23"/>
        <v>106000</v>
      </c>
      <c r="L367" s="34" t="s">
        <v>353</v>
      </c>
      <c r="M367" s="34">
        <v>10600001</v>
      </c>
      <c r="N367" s="34">
        <v>10600003</v>
      </c>
      <c r="O367" s="34" t="s">
        <v>549</v>
      </c>
      <c r="P367" s="34">
        <v>10902003</v>
      </c>
      <c r="Q367" s="34">
        <v>0</v>
      </c>
      <c r="R367" s="34">
        <v>0</v>
      </c>
      <c r="S367" s="34">
        <v>1</v>
      </c>
      <c r="T367">
        <v>10901061</v>
      </c>
      <c r="U367" s="34">
        <v>100</v>
      </c>
      <c r="Y367" s="34" t="s">
        <v>363</v>
      </c>
      <c r="Z367" s="20" t="s">
        <v>372</v>
      </c>
      <c r="AA367" s="20" t="s">
        <v>442</v>
      </c>
      <c r="AB367" s="20">
        <v>0</v>
      </c>
      <c r="AC367" s="20">
        <v>0</v>
      </c>
      <c r="AD367" s="20" t="b">
        <v>1</v>
      </c>
      <c r="AE367" s="20" t="s">
        <v>358</v>
      </c>
      <c r="AF367" s="20">
        <v>1</v>
      </c>
      <c r="AZ367" s="34" t="s">
        <v>473</v>
      </c>
      <c r="BA367" s="34">
        <v>0</v>
      </c>
      <c r="BB367" s="34" t="s">
        <v>434</v>
      </c>
      <c r="BC367" s="34" t="s">
        <v>442</v>
      </c>
      <c r="BD367" s="34">
        <v>10000</v>
      </c>
      <c r="BN367" s="20">
        <v>20480002</v>
      </c>
      <c r="GY367" s="34">
        <v>0</v>
      </c>
      <c r="GZ367" s="34">
        <v>0</v>
      </c>
      <c r="HA367" s="34" t="s">
        <v>473</v>
      </c>
      <c r="HB367" s="34">
        <v>0</v>
      </c>
      <c r="HE367" s="34">
        <v>0</v>
      </c>
      <c r="HG367" s="34">
        <v>0</v>
      </c>
      <c r="HH367" s="34">
        <v>0</v>
      </c>
      <c r="HI367" s="34">
        <v>0</v>
      </c>
      <c r="HJ367" s="34">
        <v>0</v>
      </c>
      <c r="HK367" s="34">
        <v>0</v>
      </c>
      <c r="HL367" s="34" t="b">
        <v>0</v>
      </c>
      <c r="HN367" s="34">
        <v>0</v>
      </c>
      <c r="HP367" s="34" t="s">
        <v>514</v>
      </c>
      <c r="HQ367" s="34">
        <v>0</v>
      </c>
      <c r="HR367" s="34">
        <v>0</v>
      </c>
      <c r="HS367" s="34">
        <v>0</v>
      </c>
      <c r="HX367" t="b">
        <v>1</v>
      </c>
      <c r="HZ367"/>
    </row>
    <row r="368" ht="30" customHeight="1" spans="2:234">
      <c r="B368" s="34">
        <f>10000000+INDEX(编号表!$B:$B,MATCH(D368,编号表!$A:$A,0))*10000+J368</f>
        <v>10600003</v>
      </c>
      <c r="C368" s="34" t="s">
        <v>547</v>
      </c>
      <c r="D368" s="34" t="s">
        <v>547</v>
      </c>
      <c r="E368" s="34" t="s">
        <v>510</v>
      </c>
      <c r="F368" s="39" t="s">
        <v>511</v>
      </c>
      <c r="G368" s="34" t="s">
        <v>512</v>
      </c>
      <c r="H368" s="34">
        <v>1</v>
      </c>
      <c r="I368" s="34" t="b">
        <v>0</v>
      </c>
      <c r="J368" s="34">
        <v>3</v>
      </c>
      <c r="K368" s="34" t="str">
        <f t="shared" si="23"/>
        <v>106000</v>
      </c>
      <c r="L368" s="34" t="s">
        <v>353</v>
      </c>
      <c r="M368" s="34">
        <v>10600002</v>
      </c>
      <c r="N368" s="34">
        <v>10600004</v>
      </c>
      <c r="O368" s="34" t="s">
        <v>550</v>
      </c>
      <c r="P368" s="34">
        <v>10902003</v>
      </c>
      <c r="Q368" s="34">
        <v>0</v>
      </c>
      <c r="R368" s="34">
        <v>0</v>
      </c>
      <c r="S368" s="34">
        <v>1</v>
      </c>
      <c r="T368">
        <v>10902062</v>
      </c>
      <c r="U368" s="34">
        <v>100</v>
      </c>
      <c r="Y368" s="34" t="s">
        <v>363</v>
      </c>
      <c r="Z368" s="20" t="s">
        <v>372</v>
      </c>
      <c r="AA368" s="20" t="s">
        <v>442</v>
      </c>
      <c r="AB368" s="20">
        <v>0</v>
      </c>
      <c r="AC368" s="20">
        <v>0</v>
      </c>
      <c r="AD368" s="20" t="b">
        <v>1</v>
      </c>
      <c r="AE368" s="20" t="s">
        <v>358</v>
      </c>
      <c r="AF368" s="20">
        <v>1</v>
      </c>
      <c r="AZ368" s="34" t="s">
        <v>473</v>
      </c>
      <c r="BA368" s="34">
        <v>0</v>
      </c>
      <c r="BB368" s="34" t="s">
        <v>434</v>
      </c>
      <c r="BC368" s="34" t="s">
        <v>442</v>
      </c>
      <c r="BD368" s="34">
        <v>10000</v>
      </c>
      <c r="BN368" s="20">
        <v>20480003</v>
      </c>
      <c r="GY368" s="34">
        <v>0</v>
      </c>
      <c r="GZ368" s="34">
        <v>0</v>
      </c>
      <c r="HA368" s="34" t="s">
        <v>473</v>
      </c>
      <c r="HB368" s="34">
        <v>0</v>
      </c>
      <c r="HE368" s="34">
        <v>0</v>
      </c>
      <c r="HG368" s="34">
        <v>0</v>
      </c>
      <c r="HH368" s="34">
        <v>0</v>
      </c>
      <c r="HI368" s="34">
        <v>0</v>
      </c>
      <c r="HJ368" s="34">
        <v>0</v>
      </c>
      <c r="HK368" s="34">
        <v>0</v>
      </c>
      <c r="HL368" s="34" t="b">
        <v>0</v>
      </c>
      <c r="HN368" s="34">
        <v>0</v>
      </c>
      <c r="HP368" s="34" t="s">
        <v>514</v>
      </c>
      <c r="HQ368" s="34">
        <v>0</v>
      </c>
      <c r="HR368" s="34">
        <v>0</v>
      </c>
      <c r="HS368" s="34">
        <v>0</v>
      </c>
      <c r="HX368" t="b">
        <v>1</v>
      </c>
      <c r="HZ368"/>
    </row>
    <row r="369" ht="30" customHeight="1" spans="2:234">
      <c r="B369" s="34">
        <f>10000000+INDEX(编号表!$B:$B,MATCH(D369,编号表!$A:$A,0))*10000+J369</f>
        <v>10600004</v>
      </c>
      <c r="C369" s="34" t="s">
        <v>547</v>
      </c>
      <c r="D369" s="34" t="s">
        <v>547</v>
      </c>
      <c r="E369" s="34" t="s">
        <v>510</v>
      </c>
      <c r="F369" s="39" t="s">
        <v>511</v>
      </c>
      <c r="G369" s="34" t="s">
        <v>512</v>
      </c>
      <c r="H369" s="34">
        <v>1</v>
      </c>
      <c r="I369" s="34" t="b">
        <v>0</v>
      </c>
      <c r="J369" s="34">
        <v>4</v>
      </c>
      <c r="K369" s="34" t="str">
        <f t="shared" si="23"/>
        <v>106000</v>
      </c>
      <c r="L369" s="34" t="s">
        <v>353</v>
      </c>
      <c r="M369" s="34">
        <v>10600003</v>
      </c>
      <c r="N369" s="34">
        <v>10600005</v>
      </c>
      <c r="O369" s="34" t="s">
        <v>551</v>
      </c>
      <c r="P369" s="34">
        <v>10902003</v>
      </c>
      <c r="Q369" s="34">
        <v>0</v>
      </c>
      <c r="R369" s="34">
        <v>0</v>
      </c>
      <c r="S369" s="34">
        <v>1</v>
      </c>
      <c r="T369">
        <v>10902063</v>
      </c>
      <c r="U369" s="34">
        <v>100</v>
      </c>
      <c r="Y369" s="34" t="s">
        <v>363</v>
      </c>
      <c r="Z369" s="20" t="s">
        <v>372</v>
      </c>
      <c r="AA369" s="20" t="s">
        <v>442</v>
      </c>
      <c r="AB369" s="20">
        <v>0</v>
      </c>
      <c r="AC369" s="20">
        <v>0</v>
      </c>
      <c r="AD369" s="20" t="b">
        <v>1</v>
      </c>
      <c r="AE369" s="20" t="s">
        <v>358</v>
      </c>
      <c r="AF369" s="20">
        <v>1</v>
      </c>
      <c r="AZ369" s="34" t="s">
        <v>473</v>
      </c>
      <c r="BA369" s="34">
        <v>0</v>
      </c>
      <c r="BB369" s="34" t="s">
        <v>434</v>
      </c>
      <c r="BC369" s="34" t="s">
        <v>442</v>
      </c>
      <c r="BD369" s="34">
        <v>10000</v>
      </c>
      <c r="BN369" s="20">
        <v>20480004</v>
      </c>
      <c r="GY369" s="34">
        <v>0</v>
      </c>
      <c r="GZ369" s="34">
        <v>0</v>
      </c>
      <c r="HA369" s="34" t="s">
        <v>473</v>
      </c>
      <c r="HB369" s="34">
        <v>0</v>
      </c>
      <c r="HE369" s="34">
        <v>0</v>
      </c>
      <c r="HG369" s="34">
        <v>0</v>
      </c>
      <c r="HH369" s="34">
        <v>0</v>
      </c>
      <c r="HI369" s="34">
        <v>0</v>
      </c>
      <c r="HJ369" s="34">
        <v>0</v>
      </c>
      <c r="HK369" s="34">
        <v>0</v>
      </c>
      <c r="HL369" s="34" t="b">
        <v>0</v>
      </c>
      <c r="HN369" s="34">
        <v>0</v>
      </c>
      <c r="HP369" s="34" t="s">
        <v>514</v>
      </c>
      <c r="HQ369" s="34">
        <v>0</v>
      </c>
      <c r="HR369" s="34">
        <v>0</v>
      </c>
      <c r="HS369" s="34">
        <v>0</v>
      </c>
      <c r="HX369" t="b">
        <v>1</v>
      </c>
      <c r="HZ369"/>
    </row>
    <row r="370" ht="30" customHeight="1" spans="2:234">
      <c r="B370" s="34">
        <f>10000000+INDEX(编号表!$B:$B,MATCH(D370,编号表!$A:$A,0))*10000+J370</f>
        <v>10600005</v>
      </c>
      <c r="C370" s="34" t="s">
        <v>547</v>
      </c>
      <c r="D370" s="34" t="s">
        <v>547</v>
      </c>
      <c r="E370" s="34" t="s">
        <v>510</v>
      </c>
      <c r="F370" s="39" t="s">
        <v>511</v>
      </c>
      <c r="G370" s="34" t="s">
        <v>512</v>
      </c>
      <c r="H370" s="34">
        <v>1</v>
      </c>
      <c r="I370" s="34" t="b">
        <v>0</v>
      </c>
      <c r="J370" s="34">
        <v>5</v>
      </c>
      <c r="K370" s="34" t="str">
        <f t="shared" si="23"/>
        <v>106000</v>
      </c>
      <c r="L370" s="34" t="s">
        <v>353</v>
      </c>
      <c r="M370" s="34">
        <v>10600004</v>
      </c>
      <c r="N370" s="34">
        <v>10600006</v>
      </c>
      <c r="O370" s="34" t="s">
        <v>552</v>
      </c>
      <c r="P370" s="34">
        <v>10902003</v>
      </c>
      <c r="Q370" s="34">
        <v>0</v>
      </c>
      <c r="R370" s="34">
        <v>0</v>
      </c>
      <c r="S370" s="34">
        <v>1</v>
      </c>
      <c r="T370">
        <v>10902064</v>
      </c>
      <c r="U370" s="34">
        <v>100</v>
      </c>
      <c r="Y370" s="34" t="s">
        <v>363</v>
      </c>
      <c r="Z370" s="20" t="s">
        <v>372</v>
      </c>
      <c r="AA370" s="20" t="s">
        <v>442</v>
      </c>
      <c r="AB370" s="20">
        <v>0</v>
      </c>
      <c r="AC370" s="20">
        <v>0</v>
      </c>
      <c r="AD370" s="20" t="b">
        <v>1</v>
      </c>
      <c r="AE370" s="20" t="s">
        <v>358</v>
      </c>
      <c r="AF370" s="20">
        <v>1</v>
      </c>
      <c r="AZ370" s="34" t="s">
        <v>473</v>
      </c>
      <c r="BA370" s="34">
        <v>0</v>
      </c>
      <c r="BB370" s="34" t="s">
        <v>434</v>
      </c>
      <c r="BC370" s="34" t="s">
        <v>442</v>
      </c>
      <c r="BD370" s="34">
        <v>10000</v>
      </c>
      <c r="BN370" s="20">
        <v>20480005</v>
      </c>
      <c r="GY370" s="34">
        <v>0</v>
      </c>
      <c r="GZ370" s="34">
        <v>0</v>
      </c>
      <c r="HA370" s="34" t="s">
        <v>473</v>
      </c>
      <c r="HB370" s="34">
        <v>0</v>
      </c>
      <c r="HE370" s="34">
        <v>0</v>
      </c>
      <c r="HG370" s="34">
        <v>0</v>
      </c>
      <c r="HH370" s="34">
        <v>0</v>
      </c>
      <c r="HI370" s="34">
        <v>0</v>
      </c>
      <c r="HJ370" s="34">
        <v>0</v>
      </c>
      <c r="HK370" s="34">
        <v>0</v>
      </c>
      <c r="HL370" s="34" t="b">
        <v>0</v>
      </c>
      <c r="HN370" s="34">
        <v>0</v>
      </c>
      <c r="HP370" s="34" t="s">
        <v>514</v>
      </c>
      <c r="HQ370" s="34">
        <v>0</v>
      </c>
      <c r="HR370" s="34">
        <v>0</v>
      </c>
      <c r="HS370" s="34">
        <v>0</v>
      </c>
      <c r="HX370" t="b">
        <v>1</v>
      </c>
      <c r="HZ370"/>
    </row>
    <row r="371" ht="30" customHeight="1" spans="2:234">
      <c r="B371" s="34">
        <f>10000000+INDEX(编号表!$B:$B,MATCH(D371,编号表!$A:$A,0))*10000+J371</f>
        <v>10600006</v>
      </c>
      <c r="C371" s="34" t="s">
        <v>547</v>
      </c>
      <c r="D371" s="34" t="s">
        <v>547</v>
      </c>
      <c r="E371" s="34" t="s">
        <v>510</v>
      </c>
      <c r="F371" s="39" t="s">
        <v>511</v>
      </c>
      <c r="G371" s="34" t="s">
        <v>512</v>
      </c>
      <c r="H371" s="34">
        <v>1</v>
      </c>
      <c r="I371" s="34" t="b">
        <v>0</v>
      </c>
      <c r="J371" s="34">
        <v>6</v>
      </c>
      <c r="K371" s="34" t="str">
        <f t="shared" si="23"/>
        <v>106000</v>
      </c>
      <c r="L371" s="34" t="s">
        <v>353</v>
      </c>
      <c r="M371" s="34">
        <v>10600005</v>
      </c>
      <c r="N371" s="34">
        <v>10600007</v>
      </c>
      <c r="O371" s="34" t="s">
        <v>553</v>
      </c>
      <c r="P371" s="34">
        <v>10902003</v>
      </c>
      <c r="Q371" s="34">
        <v>0</v>
      </c>
      <c r="R371" s="34">
        <v>0</v>
      </c>
      <c r="S371" s="34">
        <v>1</v>
      </c>
      <c r="T371">
        <v>10903065</v>
      </c>
      <c r="U371" s="34">
        <v>100</v>
      </c>
      <c r="Y371" s="34" t="s">
        <v>363</v>
      </c>
      <c r="Z371" s="20" t="s">
        <v>372</v>
      </c>
      <c r="AA371" s="20" t="s">
        <v>442</v>
      </c>
      <c r="AB371" s="20">
        <v>0</v>
      </c>
      <c r="AC371" s="20">
        <v>0</v>
      </c>
      <c r="AD371" s="20" t="b">
        <v>1</v>
      </c>
      <c r="AE371" s="20" t="s">
        <v>358</v>
      </c>
      <c r="AF371" s="20">
        <v>1</v>
      </c>
      <c r="AZ371" s="34" t="s">
        <v>473</v>
      </c>
      <c r="BA371" s="34">
        <v>0</v>
      </c>
      <c r="BB371" s="34" t="s">
        <v>434</v>
      </c>
      <c r="BC371" s="34" t="s">
        <v>442</v>
      </c>
      <c r="BD371" s="34">
        <v>10000</v>
      </c>
      <c r="BN371" s="20">
        <v>20480006</v>
      </c>
      <c r="GY371" s="34">
        <v>0</v>
      </c>
      <c r="GZ371" s="34">
        <v>0</v>
      </c>
      <c r="HA371" s="34" t="s">
        <v>473</v>
      </c>
      <c r="HB371" s="34">
        <v>0</v>
      </c>
      <c r="HE371" s="34">
        <v>0</v>
      </c>
      <c r="HG371" s="34">
        <v>0</v>
      </c>
      <c r="HH371" s="34">
        <v>0</v>
      </c>
      <c r="HI371" s="34">
        <v>0</v>
      </c>
      <c r="HJ371" s="34">
        <v>0</v>
      </c>
      <c r="HK371" s="34">
        <v>0</v>
      </c>
      <c r="HL371" s="34" t="b">
        <v>0</v>
      </c>
      <c r="HN371" s="34">
        <v>0</v>
      </c>
      <c r="HP371" s="34" t="s">
        <v>514</v>
      </c>
      <c r="HQ371" s="34">
        <v>0</v>
      </c>
      <c r="HR371" s="34">
        <v>0</v>
      </c>
      <c r="HS371" s="34">
        <v>0</v>
      </c>
      <c r="HX371" t="b">
        <v>1</v>
      </c>
      <c r="HZ371"/>
    </row>
    <row r="372" ht="30" customHeight="1" spans="2:234">
      <c r="B372" s="34">
        <f>10000000+INDEX(编号表!$B:$B,MATCH(D372,编号表!$A:$A,0))*10000+J372</f>
        <v>10600007</v>
      </c>
      <c r="C372" s="34" t="s">
        <v>547</v>
      </c>
      <c r="D372" s="34" t="s">
        <v>547</v>
      </c>
      <c r="E372" s="34" t="s">
        <v>510</v>
      </c>
      <c r="F372" s="39" t="s">
        <v>511</v>
      </c>
      <c r="G372" s="34" t="s">
        <v>512</v>
      </c>
      <c r="H372" s="34">
        <v>1</v>
      </c>
      <c r="I372" s="34" t="b">
        <v>0</v>
      </c>
      <c r="J372" s="34">
        <v>7</v>
      </c>
      <c r="K372" s="34" t="str">
        <f t="shared" si="23"/>
        <v>106000</v>
      </c>
      <c r="L372" s="34" t="s">
        <v>353</v>
      </c>
      <c r="M372" s="34">
        <v>10600006</v>
      </c>
      <c r="N372" s="34">
        <v>10600008</v>
      </c>
      <c r="O372" s="34" t="s">
        <v>554</v>
      </c>
      <c r="P372" s="34">
        <v>10902003</v>
      </c>
      <c r="Q372" s="34">
        <v>0</v>
      </c>
      <c r="R372" s="34">
        <v>0</v>
      </c>
      <c r="S372" s="34">
        <v>1</v>
      </c>
      <c r="T372">
        <v>10903066</v>
      </c>
      <c r="U372" s="34">
        <v>100</v>
      </c>
      <c r="Y372" s="34" t="s">
        <v>363</v>
      </c>
      <c r="Z372" s="20" t="s">
        <v>372</v>
      </c>
      <c r="AA372" s="20" t="s">
        <v>442</v>
      </c>
      <c r="AB372" s="20">
        <v>0</v>
      </c>
      <c r="AC372" s="20">
        <v>0</v>
      </c>
      <c r="AD372" s="20" t="b">
        <v>1</v>
      </c>
      <c r="AE372" s="20" t="s">
        <v>358</v>
      </c>
      <c r="AF372" s="20">
        <v>1</v>
      </c>
      <c r="AZ372" s="34" t="s">
        <v>473</v>
      </c>
      <c r="BA372" s="34">
        <v>0</v>
      </c>
      <c r="BB372" s="34" t="s">
        <v>434</v>
      </c>
      <c r="BC372" s="34" t="s">
        <v>442</v>
      </c>
      <c r="BD372" s="34">
        <v>10000</v>
      </c>
      <c r="BN372" s="20">
        <v>20480007</v>
      </c>
      <c r="GY372" s="34">
        <v>0</v>
      </c>
      <c r="GZ372" s="34">
        <v>0</v>
      </c>
      <c r="HA372" s="34" t="s">
        <v>473</v>
      </c>
      <c r="HB372" s="34">
        <v>0</v>
      </c>
      <c r="HE372" s="34">
        <v>0</v>
      </c>
      <c r="HG372" s="34">
        <v>0</v>
      </c>
      <c r="HH372" s="34">
        <v>0</v>
      </c>
      <c r="HI372" s="34">
        <v>0</v>
      </c>
      <c r="HJ372" s="34">
        <v>0</v>
      </c>
      <c r="HK372" s="34">
        <v>0</v>
      </c>
      <c r="HL372" s="34" t="b">
        <v>0</v>
      </c>
      <c r="HN372" s="34">
        <v>0</v>
      </c>
      <c r="HP372" s="34" t="s">
        <v>514</v>
      </c>
      <c r="HQ372" s="34">
        <v>0</v>
      </c>
      <c r="HR372" s="34">
        <v>0</v>
      </c>
      <c r="HS372" s="34">
        <v>0</v>
      </c>
      <c r="HX372" t="b">
        <v>1</v>
      </c>
      <c r="HZ372"/>
    </row>
    <row r="373" ht="30" customHeight="1" spans="2:234">
      <c r="B373" s="34">
        <f>10000000+INDEX(编号表!$B:$B,MATCH(D373,编号表!$A:$A,0))*10000+J373</f>
        <v>10600008</v>
      </c>
      <c r="C373" s="34" t="s">
        <v>547</v>
      </c>
      <c r="D373" s="34" t="s">
        <v>547</v>
      </c>
      <c r="E373" s="34" t="s">
        <v>510</v>
      </c>
      <c r="F373" s="39" t="s">
        <v>511</v>
      </c>
      <c r="G373" s="34" t="s">
        <v>512</v>
      </c>
      <c r="H373" s="34">
        <v>1</v>
      </c>
      <c r="I373" s="34" t="b">
        <v>0</v>
      </c>
      <c r="J373" s="34">
        <v>8</v>
      </c>
      <c r="K373" s="34" t="str">
        <f t="shared" si="23"/>
        <v>106000</v>
      </c>
      <c r="L373" s="34" t="s">
        <v>353</v>
      </c>
      <c r="M373" s="34">
        <v>10600007</v>
      </c>
      <c r="N373" s="34">
        <v>10600009</v>
      </c>
      <c r="O373" s="34" t="s">
        <v>555</v>
      </c>
      <c r="P373" s="34">
        <v>10902003</v>
      </c>
      <c r="Q373" s="34">
        <v>0</v>
      </c>
      <c r="R373" s="34">
        <v>0</v>
      </c>
      <c r="S373" s="34">
        <v>1</v>
      </c>
      <c r="T373">
        <v>10903067</v>
      </c>
      <c r="U373" s="34">
        <v>100</v>
      </c>
      <c r="Y373" s="34" t="s">
        <v>363</v>
      </c>
      <c r="Z373" s="20" t="s">
        <v>372</v>
      </c>
      <c r="AA373" s="20" t="s">
        <v>442</v>
      </c>
      <c r="AB373" s="20">
        <v>0</v>
      </c>
      <c r="AC373" s="20">
        <v>0</v>
      </c>
      <c r="AD373" s="20" t="b">
        <v>1</v>
      </c>
      <c r="AE373" s="20" t="s">
        <v>358</v>
      </c>
      <c r="AF373" s="20">
        <v>1</v>
      </c>
      <c r="AZ373" s="34" t="s">
        <v>473</v>
      </c>
      <c r="BA373" s="34">
        <v>0</v>
      </c>
      <c r="BB373" s="34" t="s">
        <v>434</v>
      </c>
      <c r="BC373" s="34" t="s">
        <v>442</v>
      </c>
      <c r="BD373" s="34">
        <v>10000</v>
      </c>
      <c r="BN373" s="20">
        <v>20480008</v>
      </c>
      <c r="GY373" s="34">
        <v>0</v>
      </c>
      <c r="GZ373" s="34">
        <v>0</v>
      </c>
      <c r="HA373" s="34" t="s">
        <v>473</v>
      </c>
      <c r="HB373" s="34">
        <v>0</v>
      </c>
      <c r="HE373" s="34">
        <v>0</v>
      </c>
      <c r="HG373" s="34">
        <v>0</v>
      </c>
      <c r="HH373" s="34">
        <v>0</v>
      </c>
      <c r="HI373" s="34">
        <v>0</v>
      </c>
      <c r="HJ373" s="34">
        <v>0</v>
      </c>
      <c r="HK373" s="34">
        <v>0</v>
      </c>
      <c r="HL373" s="34" t="b">
        <v>0</v>
      </c>
      <c r="HN373" s="34">
        <v>0</v>
      </c>
      <c r="HP373" s="34" t="s">
        <v>514</v>
      </c>
      <c r="HQ373" s="34">
        <v>0</v>
      </c>
      <c r="HR373" s="34">
        <v>0</v>
      </c>
      <c r="HS373" s="34">
        <v>0</v>
      </c>
      <c r="HX373" t="b">
        <v>1</v>
      </c>
      <c r="HZ373"/>
    </row>
    <row r="374" ht="30" customHeight="1" spans="2:234">
      <c r="B374" s="34">
        <f>10000000+INDEX(编号表!$B:$B,MATCH(D374,编号表!$A:$A,0))*10000+J374</f>
        <v>10600009</v>
      </c>
      <c r="C374" s="34" t="s">
        <v>547</v>
      </c>
      <c r="D374" s="34" t="s">
        <v>547</v>
      </c>
      <c r="E374" s="34" t="s">
        <v>510</v>
      </c>
      <c r="F374" s="39" t="s">
        <v>511</v>
      </c>
      <c r="G374" s="34" t="s">
        <v>512</v>
      </c>
      <c r="H374" s="34">
        <v>1</v>
      </c>
      <c r="I374" s="34" t="b">
        <v>0</v>
      </c>
      <c r="J374" s="34">
        <v>9</v>
      </c>
      <c r="K374" s="34" t="str">
        <f t="shared" si="23"/>
        <v>106000</v>
      </c>
      <c r="L374" s="34" t="s">
        <v>353</v>
      </c>
      <c r="M374" s="34">
        <v>10600008</v>
      </c>
      <c r="N374" s="34">
        <v>10600010</v>
      </c>
      <c r="O374" s="34" t="s">
        <v>556</v>
      </c>
      <c r="P374" s="34">
        <v>10902003</v>
      </c>
      <c r="Q374" s="34">
        <v>0</v>
      </c>
      <c r="R374" s="34">
        <v>0</v>
      </c>
      <c r="S374" s="34">
        <v>1</v>
      </c>
      <c r="T374">
        <v>10904068</v>
      </c>
      <c r="U374" s="34">
        <v>100</v>
      </c>
      <c r="Y374" s="34" t="s">
        <v>363</v>
      </c>
      <c r="Z374" s="20" t="s">
        <v>372</v>
      </c>
      <c r="AA374" s="20" t="s">
        <v>442</v>
      </c>
      <c r="AB374" s="20">
        <v>0</v>
      </c>
      <c r="AC374" s="20">
        <v>0</v>
      </c>
      <c r="AD374" s="20" t="b">
        <v>1</v>
      </c>
      <c r="AE374" s="20" t="s">
        <v>358</v>
      </c>
      <c r="AF374" s="20">
        <v>1</v>
      </c>
      <c r="AZ374" s="34" t="s">
        <v>473</v>
      </c>
      <c r="BA374" s="34">
        <v>0</v>
      </c>
      <c r="BB374" s="34" t="s">
        <v>434</v>
      </c>
      <c r="BC374" s="34" t="s">
        <v>442</v>
      </c>
      <c r="BD374" s="34">
        <v>10000</v>
      </c>
      <c r="BN374" s="20">
        <v>20480009</v>
      </c>
      <c r="GY374" s="34">
        <v>0</v>
      </c>
      <c r="GZ374" s="34">
        <v>0</v>
      </c>
      <c r="HA374" s="34" t="s">
        <v>473</v>
      </c>
      <c r="HB374" s="34">
        <v>0</v>
      </c>
      <c r="HE374" s="34">
        <v>0</v>
      </c>
      <c r="HG374" s="34">
        <v>0</v>
      </c>
      <c r="HH374" s="34">
        <v>0</v>
      </c>
      <c r="HI374" s="34">
        <v>0</v>
      </c>
      <c r="HJ374" s="34">
        <v>0</v>
      </c>
      <c r="HK374" s="34">
        <v>0</v>
      </c>
      <c r="HL374" s="34" t="b">
        <v>0</v>
      </c>
      <c r="HN374" s="34">
        <v>0</v>
      </c>
      <c r="HP374" s="34" t="s">
        <v>514</v>
      </c>
      <c r="HQ374" s="34">
        <v>0</v>
      </c>
      <c r="HR374" s="34">
        <v>0</v>
      </c>
      <c r="HS374" s="34">
        <v>0</v>
      </c>
      <c r="HX374" t="b">
        <v>1</v>
      </c>
      <c r="HZ374"/>
    </row>
    <row r="375" ht="30" customHeight="1" spans="2:234">
      <c r="B375" s="34">
        <f>10000000+INDEX(编号表!$B:$B,MATCH(D375,编号表!$A:$A,0))*10000+J375</f>
        <v>10600010</v>
      </c>
      <c r="C375" s="34" t="s">
        <v>547</v>
      </c>
      <c r="D375" s="34" t="s">
        <v>547</v>
      </c>
      <c r="E375" s="34" t="s">
        <v>510</v>
      </c>
      <c r="F375" s="39" t="s">
        <v>523</v>
      </c>
      <c r="G375" s="34" t="s">
        <v>512</v>
      </c>
      <c r="H375" s="34">
        <v>1</v>
      </c>
      <c r="I375" s="34" t="b">
        <v>0</v>
      </c>
      <c r="J375" s="34">
        <v>10</v>
      </c>
      <c r="K375" s="34" t="str">
        <f t="shared" si="23"/>
        <v>106000</v>
      </c>
      <c r="L375" s="34" t="s">
        <v>353</v>
      </c>
      <c r="M375" s="34">
        <v>10600009</v>
      </c>
      <c r="O375" s="34" t="s">
        <v>557</v>
      </c>
      <c r="P375" s="34">
        <v>10902003</v>
      </c>
      <c r="Q375" s="34">
        <v>0</v>
      </c>
      <c r="R375" s="34">
        <v>0</v>
      </c>
      <c r="S375" s="34">
        <v>1</v>
      </c>
      <c r="U375" s="34">
        <v>100</v>
      </c>
      <c r="Y375" s="34" t="s">
        <v>363</v>
      </c>
      <c r="Z375" s="20" t="s">
        <v>372</v>
      </c>
      <c r="AA375" s="20" t="s">
        <v>442</v>
      </c>
      <c r="AB375" s="20">
        <v>0</v>
      </c>
      <c r="AC375" s="20">
        <v>0</v>
      </c>
      <c r="AD375" s="20" t="b">
        <v>1</v>
      </c>
      <c r="AE375" s="20" t="s">
        <v>358</v>
      </c>
      <c r="AF375" s="20">
        <v>1</v>
      </c>
      <c r="AZ375" s="34" t="s">
        <v>473</v>
      </c>
      <c r="BA375" s="34">
        <v>0</v>
      </c>
      <c r="BB375" s="34" t="s">
        <v>434</v>
      </c>
      <c r="BC375" s="34" t="s">
        <v>442</v>
      </c>
      <c r="BD375" s="34">
        <v>10000</v>
      </c>
      <c r="BN375" s="20">
        <v>20480010</v>
      </c>
      <c r="GY375" s="34">
        <v>0</v>
      </c>
      <c r="GZ375" s="34">
        <v>0</v>
      </c>
      <c r="HA375" s="34" t="s">
        <v>473</v>
      </c>
      <c r="HB375" s="34">
        <v>0</v>
      </c>
      <c r="HE375" s="34">
        <v>0</v>
      </c>
      <c r="HG375" s="34">
        <v>0</v>
      </c>
      <c r="HH375" s="34">
        <v>0</v>
      </c>
      <c r="HI375" s="34">
        <v>0</v>
      </c>
      <c r="HJ375" s="34">
        <v>0</v>
      </c>
      <c r="HK375" s="34">
        <v>0</v>
      </c>
      <c r="HL375" s="34" t="b">
        <v>0</v>
      </c>
      <c r="HN375" s="34">
        <v>0</v>
      </c>
      <c r="HP375" s="34" t="s">
        <v>514</v>
      </c>
      <c r="HQ375" s="34">
        <v>0</v>
      </c>
      <c r="HR375" s="34">
        <v>0</v>
      </c>
      <c r="HS375" s="34">
        <v>0</v>
      </c>
      <c r="HX375" t="b">
        <v>1</v>
      </c>
      <c r="HZ375"/>
    </row>
    <row r="376" ht="30" customHeight="1" spans="2:234">
      <c r="B376" s="34">
        <f>10000000+INDEX(编号表!$B:$B,MATCH(D376,编号表!$A:$A,0))*10000+J376</f>
        <v>10610001</v>
      </c>
      <c r="C376" s="34" t="s">
        <v>558</v>
      </c>
      <c r="D376" s="34" t="s">
        <v>558</v>
      </c>
      <c r="E376" s="34" t="s">
        <v>510</v>
      </c>
      <c r="F376" s="39" t="s">
        <v>511</v>
      </c>
      <c r="G376" s="34" t="s">
        <v>512</v>
      </c>
      <c r="H376" s="34">
        <v>1</v>
      </c>
      <c r="I376" s="34" t="b">
        <v>0</v>
      </c>
      <c r="J376" s="34">
        <v>1</v>
      </c>
      <c r="K376" s="34" t="str">
        <f t="shared" si="23"/>
        <v>106100</v>
      </c>
      <c r="L376" s="34" t="s">
        <v>353</v>
      </c>
      <c r="N376" s="34">
        <v>10610002</v>
      </c>
      <c r="O376" s="34" t="s">
        <v>559</v>
      </c>
      <c r="P376" s="34">
        <v>10902004</v>
      </c>
      <c r="Q376" s="34">
        <v>0</v>
      </c>
      <c r="R376" s="34">
        <v>0</v>
      </c>
      <c r="S376" s="34">
        <v>1</v>
      </c>
      <c r="U376" s="34">
        <v>100</v>
      </c>
      <c r="Y376" s="34" t="s">
        <v>363</v>
      </c>
      <c r="Z376" s="20" t="s">
        <v>372</v>
      </c>
      <c r="AA376" s="20" t="s">
        <v>442</v>
      </c>
      <c r="AB376" s="20">
        <v>0</v>
      </c>
      <c r="AC376" s="20">
        <v>0</v>
      </c>
      <c r="AD376" s="20" t="b">
        <v>1</v>
      </c>
      <c r="AE376" s="20" t="s">
        <v>358</v>
      </c>
      <c r="AF376" s="20">
        <v>1</v>
      </c>
      <c r="AZ376" s="34" t="s">
        <v>473</v>
      </c>
      <c r="BA376" s="34">
        <v>0</v>
      </c>
      <c r="BB376" s="34" t="s">
        <v>434</v>
      </c>
      <c r="BC376" s="34" t="s">
        <v>442</v>
      </c>
      <c r="BD376" s="34">
        <v>10000</v>
      </c>
      <c r="BN376" s="20">
        <v>20490001</v>
      </c>
      <c r="GY376" s="34">
        <v>0</v>
      </c>
      <c r="GZ376" s="34">
        <v>0</v>
      </c>
      <c r="HA376" s="34" t="s">
        <v>473</v>
      </c>
      <c r="HB376" s="34">
        <v>0</v>
      </c>
      <c r="HE376" s="34">
        <v>0</v>
      </c>
      <c r="HG376" s="34">
        <v>0</v>
      </c>
      <c r="HH376" s="34">
        <v>0</v>
      </c>
      <c r="HI376" s="34">
        <v>0</v>
      </c>
      <c r="HJ376" s="34">
        <v>0</v>
      </c>
      <c r="HK376" s="34">
        <v>0</v>
      </c>
      <c r="HL376" s="34" t="b">
        <v>0</v>
      </c>
      <c r="HN376" s="34">
        <v>0</v>
      </c>
      <c r="HP376" s="34" t="s">
        <v>514</v>
      </c>
      <c r="HQ376" s="34">
        <v>0</v>
      </c>
      <c r="HR376" s="34">
        <v>0</v>
      </c>
      <c r="HS376" s="34">
        <v>0</v>
      </c>
      <c r="HX376" t="b">
        <v>1</v>
      </c>
      <c r="HZ376"/>
    </row>
    <row r="377" ht="30" customHeight="1" spans="2:234">
      <c r="B377" s="34">
        <f>10000000+INDEX(编号表!$B:$B,MATCH(D377,编号表!$A:$A,0))*10000+J377</f>
        <v>10610002</v>
      </c>
      <c r="C377" s="34" t="s">
        <v>558</v>
      </c>
      <c r="D377" s="34" t="s">
        <v>558</v>
      </c>
      <c r="E377" s="34" t="s">
        <v>510</v>
      </c>
      <c r="F377" s="39" t="s">
        <v>523</v>
      </c>
      <c r="G377" s="34" t="s">
        <v>512</v>
      </c>
      <c r="H377" s="34">
        <v>1</v>
      </c>
      <c r="I377" s="34" t="b">
        <v>0</v>
      </c>
      <c r="J377" s="34">
        <v>2</v>
      </c>
      <c r="K377" s="34" t="str">
        <f t="shared" si="23"/>
        <v>106100</v>
      </c>
      <c r="L377" s="34" t="s">
        <v>353</v>
      </c>
      <c r="M377" s="34">
        <v>10610001</v>
      </c>
      <c r="N377" s="34">
        <v>10610003</v>
      </c>
      <c r="O377" s="34" t="s">
        <v>526</v>
      </c>
      <c r="P377" s="34">
        <v>10902004</v>
      </c>
      <c r="Q377" s="34">
        <v>0</v>
      </c>
      <c r="R377" s="34">
        <v>0</v>
      </c>
      <c r="S377" s="34">
        <v>1</v>
      </c>
      <c r="U377" s="34">
        <v>100</v>
      </c>
      <c r="Y377" s="34" t="s">
        <v>363</v>
      </c>
      <c r="Z377" s="20" t="s">
        <v>372</v>
      </c>
      <c r="AA377" s="20" t="s">
        <v>442</v>
      </c>
      <c r="AB377" s="20">
        <v>0</v>
      </c>
      <c r="AC377" s="20">
        <v>0</v>
      </c>
      <c r="AD377" s="20" t="b">
        <v>1</v>
      </c>
      <c r="AE377" s="20" t="s">
        <v>358</v>
      </c>
      <c r="AF377" s="20">
        <v>1</v>
      </c>
      <c r="AZ377" s="34" t="s">
        <v>473</v>
      </c>
      <c r="BA377" s="34">
        <v>0</v>
      </c>
      <c r="BB377" s="34" t="s">
        <v>434</v>
      </c>
      <c r="BC377" s="34" t="s">
        <v>442</v>
      </c>
      <c r="BD377" s="34">
        <v>10000</v>
      </c>
      <c r="BN377" s="20">
        <v>20490002</v>
      </c>
      <c r="GY377" s="34">
        <v>0</v>
      </c>
      <c r="GZ377" s="34">
        <v>0</v>
      </c>
      <c r="HA377" s="34" t="s">
        <v>473</v>
      </c>
      <c r="HB377" s="34">
        <v>0</v>
      </c>
      <c r="HE377" s="34">
        <v>0</v>
      </c>
      <c r="HG377" s="34">
        <v>0</v>
      </c>
      <c r="HH377" s="34">
        <v>0</v>
      </c>
      <c r="HI377" s="34">
        <v>0</v>
      </c>
      <c r="HJ377" s="34">
        <v>0</v>
      </c>
      <c r="HK377" s="34">
        <v>0</v>
      </c>
      <c r="HL377" s="34" t="b">
        <v>0</v>
      </c>
      <c r="HN377" s="34">
        <v>0</v>
      </c>
      <c r="HP377" s="34" t="s">
        <v>514</v>
      </c>
      <c r="HQ377" s="34">
        <v>0</v>
      </c>
      <c r="HR377" s="34">
        <v>0</v>
      </c>
      <c r="HS377" s="34">
        <v>0</v>
      </c>
      <c r="HX377" t="b">
        <v>1</v>
      </c>
      <c r="HZ377"/>
    </row>
    <row r="378" ht="30" customHeight="1" spans="2:234">
      <c r="B378" s="34">
        <f>10000000+INDEX(编号表!$B:$B,MATCH(D378,编号表!$A:$A,0))*10000+J378</f>
        <v>10610003</v>
      </c>
      <c r="C378" s="34" t="s">
        <v>558</v>
      </c>
      <c r="D378" s="34" t="s">
        <v>558</v>
      </c>
      <c r="E378" s="34" t="s">
        <v>510</v>
      </c>
      <c r="F378" s="39" t="s">
        <v>511</v>
      </c>
      <c r="G378" s="34" t="s">
        <v>512</v>
      </c>
      <c r="H378" s="34">
        <v>1</v>
      </c>
      <c r="I378" s="34" t="b">
        <v>0</v>
      </c>
      <c r="J378" s="34">
        <v>3</v>
      </c>
      <c r="K378" s="34" t="str">
        <f t="shared" si="23"/>
        <v>106100</v>
      </c>
      <c r="L378" s="34" t="s">
        <v>353</v>
      </c>
      <c r="M378" s="34">
        <v>10610002</v>
      </c>
      <c r="N378" s="34">
        <v>10610004</v>
      </c>
      <c r="O378" s="34" t="s">
        <v>560</v>
      </c>
      <c r="P378" s="34">
        <v>10902004</v>
      </c>
      <c r="Q378" s="34">
        <v>0</v>
      </c>
      <c r="R378" s="34">
        <v>0</v>
      </c>
      <c r="S378" s="34">
        <v>1</v>
      </c>
      <c r="T378">
        <v>10903070</v>
      </c>
      <c r="U378" s="34">
        <v>100</v>
      </c>
      <c r="Y378" s="34" t="s">
        <v>363</v>
      </c>
      <c r="Z378" s="20" t="s">
        <v>372</v>
      </c>
      <c r="AA378" s="20" t="s">
        <v>442</v>
      </c>
      <c r="AB378" s="20">
        <v>0</v>
      </c>
      <c r="AC378" s="20">
        <v>0</v>
      </c>
      <c r="AD378" s="20" t="b">
        <v>1</v>
      </c>
      <c r="AE378" s="20" t="s">
        <v>358</v>
      </c>
      <c r="AF378" s="20">
        <v>1</v>
      </c>
      <c r="AZ378" s="34" t="s">
        <v>473</v>
      </c>
      <c r="BA378" s="34">
        <v>0</v>
      </c>
      <c r="BB378" s="34" t="s">
        <v>434</v>
      </c>
      <c r="BC378" s="34" t="s">
        <v>442</v>
      </c>
      <c r="BD378" s="34">
        <v>10000</v>
      </c>
      <c r="BN378" s="20">
        <v>20490003</v>
      </c>
      <c r="GY378" s="34">
        <v>0</v>
      </c>
      <c r="GZ378" s="34">
        <v>0</v>
      </c>
      <c r="HA378" s="34" t="s">
        <v>473</v>
      </c>
      <c r="HB378" s="34">
        <v>0</v>
      </c>
      <c r="HE378" s="34">
        <v>0</v>
      </c>
      <c r="HG378" s="34">
        <v>0</v>
      </c>
      <c r="HH378" s="34">
        <v>0</v>
      </c>
      <c r="HI378" s="34">
        <v>0</v>
      </c>
      <c r="HJ378" s="34">
        <v>0</v>
      </c>
      <c r="HK378" s="34">
        <v>0</v>
      </c>
      <c r="HL378" s="34" t="b">
        <v>0</v>
      </c>
      <c r="HN378" s="34">
        <v>0</v>
      </c>
      <c r="HP378" s="34" t="s">
        <v>514</v>
      </c>
      <c r="HQ378" s="34">
        <v>0</v>
      </c>
      <c r="HR378" s="34">
        <v>0</v>
      </c>
      <c r="HS378" s="34">
        <v>0</v>
      </c>
      <c r="HX378" t="b">
        <v>1</v>
      </c>
      <c r="HZ378"/>
    </row>
    <row r="379" ht="30" customHeight="1" spans="2:234">
      <c r="B379" s="34">
        <f>10000000+INDEX(编号表!$B:$B,MATCH(D379,编号表!$A:$A,0))*10000+J379</f>
        <v>10610004</v>
      </c>
      <c r="C379" s="34" t="s">
        <v>558</v>
      </c>
      <c r="D379" s="34" t="s">
        <v>558</v>
      </c>
      <c r="E379" s="34" t="s">
        <v>510</v>
      </c>
      <c r="F379" s="39" t="s">
        <v>523</v>
      </c>
      <c r="G379" s="34" t="s">
        <v>512</v>
      </c>
      <c r="H379" s="34">
        <v>1</v>
      </c>
      <c r="I379" s="34" t="b">
        <v>0</v>
      </c>
      <c r="J379" s="34">
        <v>4</v>
      </c>
      <c r="K379" s="34" t="str">
        <f t="shared" si="23"/>
        <v>106100</v>
      </c>
      <c r="L379" s="34" t="s">
        <v>353</v>
      </c>
      <c r="M379" s="34">
        <v>10610003</v>
      </c>
      <c r="N379" s="34">
        <v>10610005</v>
      </c>
      <c r="O379" s="34" t="s">
        <v>527</v>
      </c>
      <c r="P379" s="34">
        <v>10902004</v>
      </c>
      <c r="Q379" s="34">
        <v>0</v>
      </c>
      <c r="R379" s="34">
        <v>0</v>
      </c>
      <c r="S379" s="34">
        <v>1</v>
      </c>
      <c r="U379" s="34">
        <v>100</v>
      </c>
      <c r="Y379" s="34" t="s">
        <v>363</v>
      </c>
      <c r="Z379" s="20" t="s">
        <v>372</v>
      </c>
      <c r="AA379" s="20" t="s">
        <v>442</v>
      </c>
      <c r="AB379" s="20">
        <v>0</v>
      </c>
      <c r="AC379" s="20">
        <v>0</v>
      </c>
      <c r="AD379" s="20" t="b">
        <v>1</v>
      </c>
      <c r="AE379" s="20" t="s">
        <v>358</v>
      </c>
      <c r="AF379" s="20">
        <v>1</v>
      </c>
      <c r="AZ379" s="34" t="s">
        <v>473</v>
      </c>
      <c r="BA379" s="34">
        <v>0</v>
      </c>
      <c r="BB379" s="34" t="s">
        <v>434</v>
      </c>
      <c r="BC379" s="34" t="s">
        <v>442</v>
      </c>
      <c r="BD379" s="34">
        <v>10000</v>
      </c>
      <c r="BN379" s="20">
        <v>20490004</v>
      </c>
      <c r="GY379" s="34">
        <v>0</v>
      </c>
      <c r="GZ379" s="34">
        <v>0</v>
      </c>
      <c r="HA379" s="34" t="s">
        <v>473</v>
      </c>
      <c r="HB379" s="34">
        <v>0</v>
      </c>
      <c r="HE379" s="34">
        <v>0</v>
      </c>
      <c r="HG379" s="34">
        <v>0</v>
      </c>
      <c r="HH379" s="34">
        <v>0</v>
      </c>
      <c r="HI379" s="34">
        <v>0</v>
      </c>
      <c r="HJ379" s="34">
        <v>0</v>
      </c>
      <c r="HK379" s="34">
        <v>0</v>
      </c>
      <c r="HL379" s="34" t="b">
        <v>0</v>
      </c>
      <c r="HN379" s="34">
        <v>0</v>
      </c>
      <c r="HP379" s="34" t="s">
        <v>514</v>
      </c>
      <c r="HQ379" s="34">
        <v>0</v>
      </c>
      <c r="HR379" s="34">
        <v>0</v>
      </c>
      <c r="HS379" s="34">
        <v>0</v>
      </c>
      <c r="HX379" t="b">
        <v>1</v>
      </c>
      <c r="HZ379"/>
    </row>
    <row r="380" ht="30" customHeight="1" spans="2:234">
      <c r="B380" s="34">
        <f>10000000+INDEX(编号表!$B:$B,MATCH(D380,编号表!$A:$A,0))*10000+J380</f>
        <v>10610005</v>
      </c>
      <c r="C380" s="34" t="s">
        <v>558</v>
      </c>
      <c r="D380" s="34" t="s">
        <v>558</v>
      </c>
      <c r="E380" s="34" t="s">
        <v>510</v>
      </c>
      <c r="F380" s="39" t="s">
        <v>523</v>
      </c>
      <c r="G380" s="34" t="s">
        <v>512</v>
      </c>
      <c r="H380" s="34">
        <v>1</v>
      </c>
      <c r="I380" s="34" t="b">
        <v>0</v>
      </c>
      <c r="J380" s="34">
        <v>5</v>
      </c>
      <c r="K380" s="34" t="str">
        <f t="shared" si="23"/>
        <v>106100</v>
      </c>
      <c r="L380" s="34" t="s">
        <v>353</v>
      </c>
      <c r="M380" s="34">
        <v>10610004</v>
      </c>
      <c r="N380" s="34">
        <v>10610006</v>
      </c>
      <c r="O380" s="34" t="s">
        <v>561</v>
      </c>
      <c r="P380" s="34">
        <v>10902004</v>
      </c>
      <c r="Q380" s="34">
        <v>0</v>
      </c>
      <c r="R380" s="34">
        <v>0</v>
      </c>
      <c r="S380" s="34">
        <v>1</v>
      </c>
      <c r="U380" s="34">
        <v>100</v>
      </c>
      <c r="Y380" s="34" t="s">
        <v>363</v>
      </c>
      <c r="Z380" s="20" t="s">
        <v>372</v>
      </c>
      <c r="AA380" s="20" t="s">
        <v>442</v>
      </c>
      <c r="AB380" s="20">
        <v>0</v>
      </c>
      <c r="AC380" s="20">
        <v>0</v>
      </c>
      <c r="AD380" s="20" t="b">
        <v>1</v>
      </c>
      <c r="AE380" s="20" t="s">
        <v>358</v>
      </c>
      <c r="AF380" s="20">
        <v>1</v>
      </c>
      <c r="AZ380" s="34" t="s">
        <v>473</v>
      </c>
      <c r="BA380" s="34">
        <v>0</v>
      </c>
      <c r="BB380" s="34" t="s">
        <v>434</v>
      </c>
      <c r="BC380" s="34" t="s">
        <v>442</v>
      </c>
      <c r="BD380" s="34">
        <v>10000</v>
      </c>
      <c r="BN380" s="20">
        <v>20490005</v>
      </c>
      <c r="GY380" s="34">
        <v>0</v>
      </c>
      <c r="GZ380" s="34">
        <v>0</v>
      </c>
      <c r="HA380" s="34" t="s">
        <v>473</v>
      </c>
      <c r="HB380" s="34">
        <v>0</v>
      </c>
      <c r="HE380" s="34">
        <v>0</v>
      </c>
      <c r="HG380" s="34">
        <v>0</v>
      </c>
      <c r="HH380" s="34">
        <v>0</v>
      </c>
      <c r="HI380" s="34">
        <v>0</v>
      </c>
      <c r="HJ380" s="34">
        <v>0</v>
      </c>
      <c r="HK380" s="34">
        <v>0</v>
      </c>
      <c r="HL380" s="34" t="b">
        <v>0</v>
      </c>
      <c r="HN380" s="34">
        <v>0</v>
      </c>
      <c r="HP380" s="34" t="s">
        <v>514</v>
      </c>
      <c r="HQ380" s="34">
        <v>0</v>
      </c>
      <c r="HR380" s="34">
        <v>0</v>
      </c>
      <c r="HS380" s="34">
        <v>0</v>
      </c>
      <c r="HX380" t="b">
        <v>1</v>
      </c>
      <c r="HZ380"/>
    </row>
    <row r="381" ht="30" customHeight="1" spans="2:234">
      <c r="B381" s="34">
        <f>10000000+INDEX(编号表!$B:$B,MATCH(D381,编号表!$A:$A,0))*10000+J381</f>
        <v>10610006</v>
      </c>
      <c r="C381" s="34" t="s">
        <v>558</v>
      </c>
      <c r="D381" s="34" t="s">
        <v>558</v>
      </c>
      <c r="E381" s="34" t="s">
        <v>510</v>
      </c>
      <c r="F381" s="39" t="s">
        <v>511</v>
      </c>
      <c r="G381" s="34" t="s">
        <v>512</v>
      </c>
      <c r="H381" s="34">
        <v>1</v>
      </c>
      <c r="I381" s="34" t="b">
        <v>0</v>
      </c>
      <c r="J381" s="34">
        <v>6</v>
      </c>
      <c r="K381" s="34" t="str">
        <f t="shared" si="23"/>
        <v>106100</v>
      </c>
      <c r="L381" s="34" t="s">
        <v>353</v>
      </c>
      <c r="M381" s="34">
        <v>10610005</v>
      </c>
      <c r="N381" s="34">
        <v>10610007</v>
      </c>
      <c r="O381" s="34" t="s">
        <v>528</v>
      </c>
      <c r="P381" s="34">
        <v>10902004</v>
      </c>
      <c r="Q381" s="34">
        <v>0</v>
      </c>
      <c r="R381" s="34">
        <v>0</v>
      </c>
      <c r="S381" s="34">
        <v>1</v>
      </c>
      <c r="T381">
        <v>10904071</v>
      </c>
      <c r="U381" s="34">
        <v>100</v>
      </c>
      <c r="Y381" s="34" t="s">
        <v>363</v>
      </c>
      <c r="Z381" s="20" t="s">
        <v>372</v>
      </c>
      <c r="AA381" s="20" t="s">
        <v>442</v>
      </c>
      <c r="AB381" s="20">
        <v>0</v>
      </c>
      <c r="AC381" s="20">
        <v>0</v>
      </c>
      <c r="AD381" s="20" t="b">
        <v>1</v>
      </c>
      <c r="AE381" s="20" t="s">
        <v>358</v>
      </c>
      <c r="AF381" s="20">
        <v>1</v>
      </c>
      <c r="AZ381" s="34" t="s">
        <v>473</v>
      </c>
      <c r="BA381" s="34">
        <v>0</v>
      </c>
      <c r="BB381" s="34" t="s">
        <v>434</v>
      </c>
      <c r="BC381" s="34" t="s">
        <v>442</v>
      </c>
      <c r="BD381" s="34">
        <v>10000</v>
      </c>
      <c r="BN381" s="20">
        <v>20490006</v>
      </c>
      <c r="GY381" s="34">
        <v>0</v>
      </c>
      <c r="GZ381" s="34">
        <v>0</v>
      </c>
      <c r="HA381" s="34" t="s">
        <v>473</v>
      </c>
      <c r="HB381" s="34">
        <v>0</v>
      </c>
      <c r="HE381" s="34">
        <v>0</v>
      </c>
      <c r="HG381" s="34">
        <v>0</v>
      </c>
      <c r="HH381" s="34">
        <v>0</v>
      </c>
      <c r="HI381" s="34">
        <v>0</v>
      </c>
      <c r="HJ381" s="34">
        <v>0</v>
      </c>
      <c r="HK381" s="34">
        <v>0</v>
      </c>
      <c r="HL381" s="34" t="b">
        <v>0</v>
      </c>
      <c r="HN381" s="34">
        <v>0</v>
      </c>
      <c r="HP381" s="34" t="s">
        <v>514</v>
      </c>
      <c r="HQ381" s="34">
        <v>0</v>
      </c>
      <c r="HR381" s="34">
        <v>0</v>
      </c>
      <c r="HS381" s="34">
        <v>0</v>
      </c>
      <c r="HX381" t="b">
        <v>1</v>
      </c>
      <c r="HZ381"/>
    </row>
    <row r="382" ht="30" customHeight="1" spans="2:234">
      <c r="B382" s="34">
        <f>10000000+INDEX(编号表!$B:$B,MATCH(D382,编号表!$A:$A,0))*10000+J382</f>
        <v>10610007</v>
      </c>
      <c r="C382" s="34" t="s">
        <v>558</v>
      </c>
      <c r="D382" s="34" t="s">
        <v>558</v>
      </c>
      <c r="E382" s="34" t="s">
        <v>510</v>
      </c>
      <c r="F382" s="39" t="s">
        <v>523</v>
      </c>
      <c r="G382" s="34" t="s">
        <v>512</v>
      </c>
      <c r="H382" s="34">
        <v>1</v>
      </c>
      <c r="I382" s="34" t="b">
        <v>0</v>
      </c>
      <c r="J382" s="34">
        <v>7</v>
      </c>
      <c r="K382" s="34" t="str">
        <f t="shared" si="23"/>
        <v>106100</v>
      </c>
      <c r="L382" s="34" t="s">
        <v>353</v>
      </c>
      <c r="M382" s="34">
        <v>10610006</v>
      </c>
      <c r="N382" s="34">
        <v>10610008</v>
      </c>
      <c r="O382" s="34" t="s">
        <v>562</v>
      </c>
      <c r="P382" s="34">
        <v>10902004</v>
      </c>
      <c r="Q382" s="34">
        <v>0</v>
      </c>
      <c r="R382" s="34">
        <v>0</v>
      </c>
      <c r="S382" s="34">
        <v>1</v>
      </c>
      <c r="U382" s="34">
        <v>100</v>
      </c>
      <c r="Y382" s="34" t="s">
        <v>363</v>
      </c>
      <c r="Z382" s="20" t="s">
        <v>372</v>
      </c>
      <c r="AA382" s="20" t="s">
        <v>442</v>
      </c>
      <c r="AB382" s="20">
        <v>0</v>
      </c>
      <c r="AC382" s="20">
        <v>0</v>
      </c>
      <c r="AD382" s="20" t="b">
        <v>1</v>
      </c>
      <c r="AE382" s="20" t="s">
        <v>358</v>
      </c>
      <c r="AF382" s="20">
        <v>1</v>
      </c>
      <c r="AZ382" s="34" t="s">
        <v>473</v>
      </c>
      <c r="BA382" s="34">
        <v>0</v>
      </c>
      <c r="BB382" s="34" t="s">
        <v>434</v>
      </c>
      <c r="BC382" s="34" t="s">
        <v>442</v>
      </c>
      <c r="BD382" s="34">
        <v>10000</v>
      </c>
      <c r="BN382" s="20">
        <v>20490007</v>
      </c>
      <c r="GY382" s="34">
        <v>0</v>
      </c>
      <c r="GZ382" s="34">
        <v>0</v>
      </c>
      <c r="HA382" s="34" t="s">
        <v>473</v>
      </c>
      <c r="HB382" s="34">
        <v>0</v>
      </c>
      <c r="HE382" s="34">
        <v>0</v>
      </c>
      <c r="HG382" s="34">
        <v>0</v>
      </c>
      <c r="HH382" s="34">
        <v>0</v>
      </c>
      <c r="HI382" s="34">
        <v>0</v>
      </c>
      <c r="HJ382" s="34">
        <v>0</v>
      </c>
      <c r="HK382" s="34">
        <v>0</v>
      </c>
      <c r="HL382" s="34" t="b">
        <v>0</v>
      </c>
      <c r="HN382" s="34">
        <v>0</v>
      </c>
      <c r="HP382" s="34" t="s">
        <v>514</v>
      </c>
      <c r="HQ382" s="34">
        <v>0</v>
      </c>
      <c r="HR382" s="34">
        <v>0</v>
      </c>
      <c r="HS382" s="34">
        <v>0</v>
      </c>
      <c r="HX382" t="b">
        <v>1</v>
      </c>
      <c r="HZ382"/>
    </row>
    <row r="383" ht="30" customHeight="1" spans="2:234">
      <c r="B383" s="34">
        <f>10000000+INDEX(编号表!$B:$B,MATCH(D383,编号表!$A:$A,0))*10000+J383</f>
        <v>10610008</v>
      </c>
      <c r="C383" s="34" t="s">
        <v>558</v>
      </c>
      <c r="D383" s="34" t="s">
        <v>558</v>
      </c>
      <c r="E383" s="34" t="s">
        <v>510</v>
      </c>
      <c r="F383" s="39" t="s">
        <v>523</v>
      </c>
      <c r="G383" s="34" t="s">
        <v>512</v>
      </c>
      <c r="H383" s="34">
        <v>1</v>
      </c>
      <c r="I383" s="34" t="b">
        <v>0</v>
      </c>
      <c r="J383" s="34">
        <v>8</v>
      </c>
      <c r="K383" s="34" t="str">
        <f t="shared" si="23"/>
        <v>106100</v>
      </c>
      <c r="L383" s="34" t="s">
        <v>353</v>
      </c>
      <c r="M383" s="34">
        <v>10610007</v>
      </c>
      <c r="N383" s="34">
        <v>10610009</v>
      </c>
      <c r="O383" s="34" t="s">
        <v>529</v>
      </c>
      <c r="P383" s="34">
        <v>10902004</v>
      </c>
      <c r="Q383" s="34">
        <v>0</v>
      </c>
      <c r="R383" s="34">
        <v>0</v>
      </c>
      <c r="S383" s="34">
        <v>1</v>
      </c>
      <c r="U383" s="34">
        <v>100</v>
      </c>
      <c r="Y383" s="34" t="s">
        <v>363</v>
      </c>
      <c r="Z383" s="20" t="s">
        <v>372</v>
      </c>
      <c r="AA383" s="20" t="s">
        <v>442</v>
      </c>
      <c r="AB383" s="20">
        <v>0</v>
      </c>
      <c r="AC383" s="20">
        <v>0</v>
      </c>
      <c r="AD383" s="20" t="b">
        <v>1</v>
      </c>
      <c r="AE383" s="20" t="s">
        <v>358</v>
      </c>
      <c r="AF383" s="20">
        <v>1</v>
      </c>
      <c r="AZ383" s="34" t="s">
        <v>473</v>
      </c>
      <c r="BA383" s="34">
        <v>0</v>
      </c>
      <c r="BB383" s="34" t="s">
        <v>434</v>
      </c>
      <c r="BC383" s="34" t="s">
        <v>442</v>
      </c>
      <c r="BD383" s="34">
        <v>10000</v>
      </c>
      <c r="BN383" s="20">
        <v>20490008</v>
      </c>
      <c r="GY383" s="34">
        <v>0</v>
      </c>
      <c r="GZ383" s="34">
        <v>0</v>
      </c>
      <c r="HA383" s="34" t="s">
        <v>473</v>
      </c>
      <c r="HB383" s="34">
        <v>0</v>
      </c>
      <c r="HE383" s="34">
        <v>0</v>
      </c>
      <c r="HG383" s="34">
        <v>0</v>
      </c>
      <c r="HH383" s="34">
        <v>0</v>
      </c>
      <c r="HI383" s="34">
        <v>0</v>
      </c>
      <c r="HJ383" s="34">
        <v>0</v>
      </c>
      <c r="HK383" s="34">
        <v>0</v>
      </c>
      <c r="HL383" s="34" t="b">
        <v>0</v>
      </c>
      <c r="HN383" s="34">
        <v>0</v>
      </c>
      <c r="HP383" s="34" t="s">
        <v>514</v>
      </c>
      <c r="HQ383" s="34">
        <v>0</v>
      </c>
      <c r="HR383" s="34">
        <v>0</v>
      </c>
      <c r="HS383" s="34">
        <v>0</v>
      </c>
      <c r="HX383" t="b">
        <v>1</v>
      </c>
      <c r="HZ383"/>
    </row>
    <row r="384" ht="30" customHeight="1" spans="2:234">
      <c r="B384" s="34">
        <f>10000000+INDEX(编号表!$B:$B,MATCH(D384,编号表!$A:$A,0))*10000+J384</f>
        <v>10610009</v>
      </c>
      <c r="C384" s="34" t="s">
        <v>558</v>
      </c>
      <c r="D384" s="34" t="s">
        <v>558</v>
      </c>
      <c r="E384" s="34" t="s">
        <v>510</v>
      </c>
      <c r="F384" s="39" t="s">
        <v>523</v>
      </c>
      <c r="G384" s="34" t="s">
        <v>512</v>
      </c>
      <c r="H384" s="34">
        <v>1</v>
      </c>
      <c r="I384" s="34" t="b">
        <v>0</v>
      </c>
      <c r="J384" s="34">
        <v>9</v>
      </c>
      <c r="K384" s="34" t="str">
        <f t="shared" si="23"/>
        <v>106100</v>
      </c>
      <c r="L384" s="34" t="s">
        <v>353</v>
      </c>
      <c r="M384" s="34">
        <v>10610008</v>
      </c>
      <c r="N384" s="34">
        <v>10610010</v>
      </c>
      <c r="O384" s="34" t="s">
        <v>563</v>
      </c>
      <c r="P384" s="34">
        <v>10902004</v>
      </c>
      <c r="Q384" s="34">
        <v>0</v>
      </c>
      <c r="R384" s="34">
        <v>0</v>
      </c>
      <c r="S384" s="34">
        <v>1</v>
      </c>
      <c r="U384" s="34">
        <v>100</v>
      </c>
      <c r="Y384" s="34" t="s">
        <v>363</v>
      </c>
      <c r="Z384" s="20" t="s">
        <v>372</v>
      </c>
      <c r="AA384" s="20" t="s">
        <v>442</v>
      </c>
      <c r="AB384" s="20">
        <v>0</v>
      </c>
      <c r="AC384" s="20">
        <v>0</v>
      </c>
      <c r="AD384" s="20" t="b">
        <v>1</v>
      </c>
      <c r="AE384" s="20" t="s">
        <v>358</v>
      </c>
      <c r="AF384" s="20">
        <v>1</v>
      </c>
      <c r="AZ384" s="34" t="s">
        <v>473</v>
      </c>
      <c r="BA384" s="34">
        <v>0</v>
      </c>
      <c r="BB384" s="34" t="s">
        <v>434</v>
      </c>
      <c r="BC384" s="34" t="s">
        <v>442</v>
      </c>
      <c r="BD384" s="34">
        <v>10000</v>
      </c>
      <c r="BN384" s="20">
        <v>20490009</v>
      </c>
      <c r="GY384" s="34">
        <v>0</v>
      </c>
      <c r="GZ384" s="34">
        <v>0</v>
      </c>
      <c r="HA384" s="34" t="s">
        <v>473</v>
      </c>
      <c r="HB384" s="34">
        <v>0</v>
      </c>
      <c r="HE384" s="34">
        <v>0</v>
      </c>
      <c r="HG384" s="34">
        <v>0</v>
      </c>
      <c r="HH384" s="34">
        <v>0</v>
      </c>
      <c r="HI384" s="34">
        <v>0</v>
      </c>
      <c r="HJ384" s="34">
        <v>0</v>
      </c>
      <c r="HK384" s="34">
        <v>0</v>
      </c>
      <c r="HL384" s="34" t="b">
        <v>0</v>
      </c>
      <c r="HN384" s="34">
        <v>0</v>
      </c>
      <c r="HP384" s="34" t="s">
        <v>514</v>
      </c>
      <c r="HQ384" s="34">
        <v>0</v>
      </c>
      <c r="HR384" s="34">
        <v>0</v>
      </c>
      <c r="HS384" s="34">
        <v>0</v>
      </c>
      <c r="HX384" t="b">
        <v>1</v>
      </c>
      <c r="HZ384"/>
    </row>
    <row r="385" ht="30" customHeight="1" spans="2:234">
      <c r="B385" s="34">
        <f>10000000+INDEX(编号表!$B:$B,MATCH(D385,编号表!$A:$A,0))*10000+J385</f>
        <v>10610010</v>
      </c>
      <c r="C385" s="34" t="s">
        <v>558</v>
      </c>
      <c r="D385" s="34" t="s">
        <v>558</v>
      </c>
      <c r="E385" s="34" t="s">
        <v>510</v>
      </c>
      <c r="F385" s="39" t="s">
        <v>523</v>
      </c>
      <c r="G385" s="34" t="s">
        <v>512</v>
      </c>
      <c r="H385" s="34">
        <v>1</v>
      </c>
      <c r="I385" s="34" t="b">
        <v>0</v>
      </c>
      <c r="J385" s="34">
        <v>10</v>
      </c>
      <c r="K385" s="34" t="str">
        <f t="shared" si="23"/>
        <v>106100</v>
      </c>
      <c r="L385" s="34" t="s">
        <v>353</v>
      </c>
      <c r="M385" s="34">
        <v>10610009</v>
      </c>
      <c r="O385" s="34" t="s">
        <v>530</v>
      </c>
      <c r="P385" s="34">
        <v>10902004</v>
      </c>
      <c r="Q385" s="34">
        <v>0</v>
      </c>
      <c r="R385" s="34">
        <v>0</v>
      </c>
      <c r="S385" s="34">
        <v>1</v>
      </c>
      <c r="U385" s="34">
        <v>100</v>
      </c>
      <c r="Y385" s="34" t="s">
        <v>363</v>
      </c>
      <c r="Z385" s="20" t="s">
        <v>372</v>
      </c>
      <c r="AA385" s="20" t="s">
        <v>442</v>
      </c>
      <c r="AB385" s="20">
        <v>0</v>
      </c>
      <c r="AC385" s="20">
        <v>0</v>
      </c>
      <c r="AD385" s="20" t="b">
        <v>1</v>
      </c>
      <c r="AE385" s="20" t="s">
        <v>358</v>
      </c>
      <c r="AF385" s="20">
        <v>1</v>
      </c>
      <c r="AZ385" s="34" t="s">
        <v>473</v>
      </c>
      <c r="BA385" s="34">
        <v>0</v>
      </c>
      <c r="BB385" s="34" t="s">
        <v>434</v>
      </c>
      <c r="BC385" s="34" t="s">
        <v>442</v>
      </c>
      <c r="BD385" s="34">
        <v>10000</v>
      </c>
      <c r="BN385" s="20">
        <v>20490010</v>
      </c>
      <c r="GY385" s="34">
        <v>0</v>
      </c>
      <c r="GZ385" s="34">
        <v>0</v>
      </c>
      <c r="HA385" s="34" t="s">
        <v>473</v>
      </c>
      <c r="HB385" s="34">
        <v>0</v>
      </c>
      <c r="HE385" s="34">
        <v>0</v>
      </c>
      <c r="HG385" s="34">
        <v>0</v>
      </c>
      <c r="HH385" s="34">
        <v>0</v>
      </c>
      <c r="HI385" s="34">
        <v>0</v>
      </c>
      <c r="HJ385" s="34">
        <v>0</v>
      </c>
      <c r="HK385" s="34">
        <v>0</v>
      </c>
      <c r="HL385" s="34" t="b">
        <v>0</v>
      </c>
      <c r="HN385" s="34">
        <v>0</v>
      </c>
      <c r="HP385" s="34" t="s">
        <v>514</v>
      </c>
      <c r="HQ385" s="34">
        <v>0</v>
      </c>
      <c r="HR385" s="34">
        <v>0</v>
      </c>
      <c r="HS385" s="34">
        <v>0</v>
      </c>
      <c r="HX385" t="b">
        <v>1</v>
      </c>
      <c r="HZ385"/>
    </row>
    <row r="386" ht="30" customHeight="1" spans="2:234">
      <c r="B386" s="34">
        <f>10000000+INDEX(编号表!$B:$B,MATCH(D386,编号表!$A:$A,0))*10000+J386</f>
        <v>10620001</v>
      </c>
      <c r="C386" s="34" t="s">
        <v>564</v>
      </c>
      <c r="D386" s="34" t="s">
        <v>564</v>
      </c>
      <c r="E386" s="34" t="s">
        <v>510</v>
      </c>
      <c r="F386" s="39" t="s">
        <v>511</v>
      </c>
      <c r="G386" s="34" t="s">
        <v>512</v>
      </c>
      <c r="H386" s="34">
        <v>1</v>
      </c>
      <c r="I386" s="34" t="b">
        <v>0</v>
      </c>
      <c r="J386" s="34">
        <v>1</v>
      </c>
      <c r="K386" s="34" t="str">
        <f t="shared" si="23"/>
        <v>106200</v>
      </c>
      <c r="L386" s="34" t="s">
        <v>353</v>
      </c>
      <c r="N386" s="34">
        <v>10620002</v>
      </c>
      <c r="O386" s="34" t="s">
        <v>565</v>
      </c>
      <c r="P386" s="34">
        <v>10902005</v>
      </c>
      <c r="Q386" s="34">
        <v>0</v>
      </c>
      <c r="R386" s="34">
        <v>0</v>
      </c>
      <c r="S386" s="34">
        <v>1</v>
      </c>
      <c r="T386">
        <v>10901073</v>
      </c>
      <c r="U386" s="34">
        <v>100</v>
      </c>
      <c r="Y386" s="34" t="s">
        <v>363</v>
      </c>
      <c r="Z386" s="20" t="s">
        <v>372</v>
      </c>
      <c r="AA386" s="20" t="s">
        <v>442</v>
      </c>
      <c r="AB386" s="20">
        <v>0</v>
      </c>
      <c r="AC386" s="20">
        <v>0</v>
      </c>
      <c r="AD386" s="20" t="b">
        <v>1</v>
      </c>
      <c r="AE386" s="20" t="s">
        <v>358</v>
      </c>
      <c r="AF386" s="20">
        <v>1</v>
      </c>
      <c r="AZ386" s="34" t="s">
        <v>473</v>
      </c>
      <c r="BA386" s="34">
        <v>0</v>
      </c>
      <c r="BB386" s="34" t="s">
        <v>434</v>
      </c>
      <c r="BC386" s="34" t="s">
        <v>442</v>
      </c>
      <c r="BD386" s="34">
        <v>10000</v>
      </c>
      <c r="BN386" s="20">
        <v>20500001</v>
      </c>
      <c r="GY386" s="34">
        <v>0</v>
      </c>
      <c r="GZ386" s="34">
        <v>0</v>
      </c>
      <c r="HA386" s="34" t="s">
        <v>473</v>
      </c>
      <c r="HB386" s="34">
        <v>0</v>
      </c>
      <c r="HE386" s="34">
        <v>0</v>
      </c>
      <c r="HG386" s="34">
        <v>0</v>
      </c>
      <c r="HH386" s="34">
        <v>0</v>
      </c>
      <c r="HI386" s="34">
        <v>0</v>
      </c>
      <c r="HJ386" s="34">
        <v>0</v>
      </c>
      <c r="HK386" s="34">
        <v>0</v>
      </c>
      <c r="HL386" s="34" t="b">
        <v>0</v>
      </c>
      <c r="HN386" s="34">
        <v>0</v>
      </c>
      <c r="HP386" s="34" t="s">
        <v>514</v>
      </c>
      <c r="HQ386" s="34">
        <v>0</v>
      </c>
      <c r="HR386" s="34">
        <v>0</v>
      </c>
      <c r="HS386" s="34">
        <v>0</v>
      </c>
      <c r="HX386" t="b">
        <v>1</v>
      </c>
      <c r="HZ386"/>
    </row>
    <row r="387" ht="30" customHeight="1" spans="2:234">
      <c r="B387" s="34">
        <f>10000000+INDEX(编号表!$B:$B,MATCH(D387,编号表!$A:$A,0))*10000+J387</f>
        <v>10620002</v>
      </c>
      <c r="C387" s="34" t="s">
        <v>564</v>
      </c>
      <c r="D387" s="34" t="s">
        <v>564</v>
      </c>
      <c r="E387" s="34" t="s">
        <v>510</v>
      </c>
      <c r="F387" s="39" t="s">
        <v>511</v>
      </c>
      <c r="G387" s="34" t="s">
        <v>512</v>
      </c>
      <c r="H387" s="34">
        <v>1</v>
      </c>
      <c r="I387" s="34" t="b">
        <v>0</v>
      </c>
      <c r="J387" s="34">
        <v>2</v>
      </c>
      <c r="K387" s="34" t="str">
        <f t="shared" si="23"/>
        <v>106200</v>
      </c>
      <c r="L387" s="34" t="s">
        <v>353</v>
      </c>
      <c r="M387" s="34">
        <v>10620001</v>
      </c>
      <c r="N387" s="34">
        <v>10620003</v>
      </c>
      <c r="O387" s="34" t="s">
        <v>566</v>
      </c>
      <c r="P387" s="34">
        <v>10902005</v>
      </c>
      <c r="Q387" s="34">
        <v>0</v>
      </c>
      <c r="R387" s="34">
        <v>0</v>
      </c>
      <c r="S387" s="34">
        <v>1</v>
      </c>
      <c r="T387">
        <v>10901074</v>
      </c>
      <c r="U387" s="34">
        <v>100</v>
      </c>
      <c r="Y387" s="34" t="s">
        <v>363</v>
      </c>
      <c r="Z387" s="20" t="s">
        <v>372</v>
      </c>
      <c r="AA387" s="20" t="s">
        <v>442</v>
      </c>
      <c r="AB387" s="20">
        <v>0</v>
      </c>
      <c r="AC387" s="20">
        <v>0</v>
      </c>
      <c r="AD387" s="20" t="b">
        <v>1</v>
      </c>
      <c r="AE387" s="20" t="s">
        <v>358</v>
      </c>
      <c r="AF387" s="20">
        <v>1</v>
      </c>
      <c r="AZ387" s="34" t="s">
        <v>473</v>
      </c>
      <c r="BA387" s="34">
        <v>0</v>
      </c>
      <c r="BB387" s="34" t="s">
        <v>434</v>
      </c>
      <c r="BC387" s="34" t="s">
        <v>442</v>
      </c>
      <c r="BD387" s="34">
        <v>10000</v>
      </c>
      <c r="BN387" s="20">
        <v>20500002</v>
      </c>
      <c r="GY387" s="34">
        <v>0</v>
      </c>
      <c r="GZ387" s="34">
        <v>0</v>
      </c>
      <c r="HA387" s="34" t="s">
        <v>473</v>
      </c>
      <c r="HB387" s="34">
        <v>0</v>
      </c>
      <c r="HE387" s="34">
        <v>0</v>
      </c>
      <c r="HG387" s="34">
        <v>0</v>
      </c>
      <c r="HH387" s="34">
        <v>0</v>
      </c>
      <c r="HI387" s="34">
        <v>0</v>
      </c>
      <c r="HJ387" s="34">
        <v>0</v>
      </c>
      <c r="HK387" s="34">
        <v>0</v>
      </c>
      <c r="HL387" s="34" t="b">
        <v>0</v>
      </c>
      <c r="HN387" s="34">
        <v>0</v>
      </c>
      <c r="HP387" s="34" t="s">
        <v>514</v>
      </c>
      <c r="HQ387" s="34">
        <v>0</v>
      </c>
      <c r="HR387" s="34">
        <v>0</v>
      </c>
      <c r="HS387" s="34">
        <v>0</v>
      </c>
      <c r="HX387" t="b">
        <v>1</v>
      </c>
      <c r="HZ387"/>
    </row>
    <row r="388" ht="30" customHeight="1" spans="2:234">
      <c r="B388" s="34">
        <f>10000000+INDEX(编号表!$B:$B,MATCH(D388,编号表!$A:$A,0))*10000+J388</f>
        <v>10620003</v>
      </c>
      <c r="C388" s="34" t="s">
        <v>564</v>
      </c>
      <c r="D388" s="34" t="s">
        <v>564</v>
      </c>
      <c r="E388" s="34" t="s">
        <v>510</v>
      </c>
      <c r="F388" s="39" t="s">
        <v>511</v>
      </c>
      <c r="G388" s="34" t="s">
        <v>512</v>
      </c>
      <c r="H388" s="34">
        <v>1</v>
      </c>
      <c r="I388" s="34" t="b">
        <v>0</v>
      </c>
      <c r="J388" s="34">
        <v>3</v>
      </c>
      <c r="K388" s="34" t="str">
        <f t="shared" si="23"/>
        <v>106200</v>
      </c>
      <c r="L388" s="34" t="s">
        <v>353</v>
      </c>
      <c r="M388" s="34">
        <v>10620002</v>
      </c>
      <c r="N388" s="34">
        <v>10620004</v>
      </c>
      <c r="O388" s="34" t="s">
        <v>567</v>
      </c>
      <c r="P388" s="34">
        <v>10902005</v>
      </c>
      <c r="Q388" s="34">
        <v>0</v>
      </c>
      <c r="R388" s="34">
        <v>0</v>
      </c>
      <c r="S388" s="34">
        <v>1</v>
      </c>
      <c r="T388">
        <v>10902075</v>
      </c>
      <c r="U388" s="34">
        <v>100</v>
      </c>
      <c r="Y388" s="34" t="s">
        <v>363</v>
      </c>
      <c r="Z388" s="20" t="s">
        <v>372</v>
      </c>
      <c r="AA388" s="20" t="s">
        <v>442</v>
      </c>
      <c r="AB388" s="20">
        <v>0</v>
      </c>
      <c r="AC388" s="20">
        <v>0</v>
      </c>
      <c r="AD388" s="20" t="b">
        <v>1</v>
      </c>
      <c r="AE388" s="20" t="s">
        <v>358</v>
      </c>
      <c r="AF388" s="20">
        <v>1</v>
      </c>
      <c r="AZ388" s="34" t="s">
        <v>473</v>
      </c>
      <c r="BA388" s="34">
        <v>0</v>
      </c>
      <c r="BB388" s="34" t="s">
        <v>434</v>
      </c>
      <c r="BC388" s="34" t="s">
        <v>442</v>
      </c>
      <c r="BD388" s="34">
        <v>10000</v>
      </c>
      <c r="BN388" s="20">
        <v>20500003</v>
      </c>
      <c r="GY388" s="34">
        <v>0</v>
      </c>
      <c r="GZ388" s="34">
        <v>0</v>
      </c>
      <c r="HA388" s="34" t="s">
        <v>473</v>
      </c>
      <c r="HB388" s="34">
        <v>0</v>
      </c>
      <c r="HE388" s="34">
        <v>0</v>
      </c>
      <c r="HG388" s="34">
        <v>0</v>
      </c>
      <c r="HH388" s="34">
        <v>0</v>
      </c>
      <c r="HI388" s="34">
        <v>0</v>
      </c>
      <c r="HJ388" s="34">
        <v>0</v>
      </c>
      <c r="HK388" s="34">
        <v>0</v>
      </c>
      <c r="HL388" s="34" t="b">
        <v>0</v>
      </c>
      <c r="HN388" s="34">
        <v>0</v>
      </c>
      <c r="HP388" s="34" t="s">
        <v>514</v>
      </c>
      <c r="HQ388" s="34">
        <v>0</v>
      </c>
      <c r="HR388" s="34">
        <v>0</v>
      </c>
      <c r="HS388" s="34">
        <v>0</v>
      </c>
      <c r="HX388" t="b">
        <v>1</v>
      </c>
      <c r="HZ388"/>
    </row>
    <row r="389" ht="30" customHeight="1" spans="2:234">
      <c r="B389" s="34">
        <f>10000000+INDEX(编号表!$B:$B,MATCH(D389,编号表!$A:$A,0))*10000+J389</f>
        <v>10620004</v>
      </c>
      <c r="C389" s="34" t="s">
        <v>564</v>
      </c>
      <c r="D389" s="34" t="s">
        <v>564</v>
      </c>
      <c r="E389" s="34" t="s">
        <v>510</v>
      </c>
      <c r="F389" s="39" t="s">
        <v>511</v>
      </c>
      <c r="G389" s="34" t="s">
        <v>512</v>
      </c>
      <c r="H389" s="34">
        <v>1</v>
      </c>
      <c r="I389" s="34" t="b">
        <v>0</v>
      </c>
      <c r="J389" s="34">
        <v>4</v>
      </c>
      <c r="K389" s="34" t="str">
        <f t="shared" si="23"/>
        <v>106200</v>
      </c>
      <c r="L389" s="34" t="s">
        <v>353</v>
      </c>
      <c r="M389" s="34">
        <v>10620003</v>
      </c>
      <c r="N389" s="34">
        <v>10620005</v>
      </c>
      <c r="O389" s="34" t="s">
        <v>568</v>
      </c>
      <c r="P389" s="34">
        <v>10902005</v>
      </c>
      <c r="Q389" s="34">
        <v>0</v>
      </c>
      <c r="R389" s="34">
        <v>0</v>
      </c>
      <c r="S389" s="34">
        <v>1</v>
      </c>
      <c r="T389">
        <v>10902076</v>
      </c>
      <c r="U389" s="34">
        <v>100</v>
      </c>
      <c r="Y389" s="34" t="s">
        <v>363</v>
      </c>
      <c r="Z389" s="20" t="s">
        <v>372</v>
      </c>
      <c r="AA389" s="20" t="s">
        <v>442</v>
      </c>
      <c r="AB389" s="20">
        <v>0</v>
      </c>
      <c r="AC389" s="20">
        <v>0</v>
      </c>
      <c r="AD389" s="20" t="b">
        <v>1</v>
      </c>
      <c r="AE389" s="20" t="s">
        <v>358</v>
      </c>
      <c r="AF389" s="20">
        <v>1</v>
      </c>
      <c r="AZ389" s="34" t="s">
        <v>473</v>
      </c>
      <c r="BA389" s="34">
        <v>0</v>
      </c>
      <c r="BB389" s="34" t="s">
        <v>434</v>
      </c>
      <c r="BC389" s="34" t="s">
        <v>442</v>
      </c>
      <c r="BD389" s="34">
        <v>10000</v>
      </c>
      <c r="BN389" s="20">
        <v>20500004</v>
      </c>
      <c r="GY389" s="34">
        <v>0</v>
      </c>
      <c r="GZ389" s="34">
        <v>0</v>
      </c>
      <c r="HA389" s="34" t="s">
        <v>473</v>
      </c>
      <c r="HB389" s="34">
        <v>0</v>
      </c>
      <c r="HE389" s="34">
        <v>0</v>
      </c>
      <c r="HG389" s="34">
        <v>0</v>
      </c>
      <c r="HH389" s="34">
        <v>0</v>
      </c>
      <c r="HI389" s="34">
        <v>0</v>
      </c>
      <c r="HJ389" s="34">
        <v>0</v>
      </c>
      <c r="HK389" s="34">
        <v>0</v>
      </c>
      <c r="HL389" s="34" t="b">
        <v>0</v>
      </c>
      <c r="HN389" s="34">
        <v>0</v>
      </c>
      <c r="HP389" s="34" t="s">
        <v>514</v>
      </c>
      <c r="HQ389" s="34">
        <v>0</v>
      </c>
      <c r="HR389" s="34">
        <v>0</v>
      </c>
      <c r="HS389" s="34">
        <v>0</v>
      </c>
      <c r="HX389" t="b">
        <v>1</v>
      </c>
      <c r="HZ389"/>
    </row>
    <row r="390" ht="30" customHeight="1" spans="2:234">
      <c r="B390" s="34">
        <f>10000000+INDEX(编号表!$B:$B,MATCH(D390,编号表!$A:$A,0))*10000+J390</f>
        <v>10620005</v>
      </c>
      <c r="C390" s="34" t="s">
        <v>564</v>
      </c>
      <c r="D390" s="34" t="s">
        <v>564</v>
      </c>
      <c r="E390" s="34" t="s">
        <v>510</v>
      </c>
      <c r="F390" s="39" t="s">
        <v>511</v>
      </c>
      <c r="G390" s="34" t="s">
        <v>512</v>
      </c>
      <c r="H390" s="34">
        <v>1</v>
      </c>
      <c r="I390" s="34" t="b">
        <v>0</v>
      </c>
      <c r="J390" s="34">
        <v>5</v>
      </c>
      <c r="K390" s="34" t="str">
        <f t="shared" si="23"/>
        <v>106200</v>
      </c>
      <c r="L390" s="34" t="s">
        <v>353</v>
      </c>
      <c r="M390" s="34">
        <v>10620004</v>
      </c>
      <c r="N390" s="34">
        <v>10620006</v>
      </c>
      <c r="O390" s="34" t="s">
        <v>569</v>
      </c>
      <c r="P390" s="34">
        <v>10902005</v>
      </c>
      <c r="Q390" s="34">
        <v>0</v>
      </c>
      <c r="R390" s="34">
        <v>0</v>
      </c>
      <c r="S390" s="34">
        <v>1</v>
      </c>
      <c r="T390">
        <v>10902077</v>
      </c>
      <c r="U390" s="34">
        <v>100</v>
      </c>
      <c r="Y390" s="34" t="s">
        <v>363</v>
      </c>
      <c r="Z390" s="20" t="s">
        <v>372</v>
      </c>
      <c r="AA390" s="20" t="s">
        <v>442</v>
      </c>
      <c r="AB390" s="20">
        <v>0</v>
      </c>
      <c r="AC390" s="20">
        <v>0</v>
      </c>
      <c r="AD390" s="20" t="b">
        <v>1</v>
      </c>
      <c r="AE390" s="20" t="s">
        <v>358</v>
      </c>
      <c r="AF390" s="20">
        <v>1</v>
      </c>
      <c r="AZ390" s="34" t="s">
        <v>473</v>
      </c>
      <c r="BA390" s="34">
        <v>0</v>
      </c>
      <c r="BB390" s="34" t="s">
        <v>434</v>
      </c>
      <c r="BC390" s="34" t="s">
        <v>442</v>
      </c>
      <c r="BD390" s="34">
        <v>10000</v>
      </c>
      <c r="BN390" s="20">
        <v>20500005</v>
      </c>
      <c r="GY390" s="34">
        <v>0</v>
      </c>
      <c r="GZ390" s="34">
        <v>0</v>
      </c>
      <c r="HA390" s="34" t="s">
        <v>473</v>
      </c>
      <c r="HB390" s="34">
        <v>0</v>
      </c>
      <c r="HE390" s="34">
        <v>0</v>
      </c>
      <c r="HG390" s="34">
        <v>0</v>
      </c>
      <c r="HH390" s="34">
        <v>0</v>
      </c>
      <c r="HI390" s="34">
        <v>0</v>
      </c>
      <c r="HJ390" s="34">
        <v>0</v>
      </c>
      <c r="HK390" s="34">
        <v>0</v>
      </c>
      <c r="HL390" s="34" t="b">
        <v>0</v>
      </c>
      <c r="HN390" s="34">
        <v>0</v>
      </c>
      <c r="HP390" s="34" t="s">
        <v>514</v>
      </c>
      <c r="HQ390" s="34">
        <v>0</v>
      </c>
      <c r="HR390" s="34">
        <v>0</v>
      </c>
      <c r="HS390" s="34">
        <v>0</v>
      </c>
      <c r="HX390" t="b">
        <v>1</v>
      </c>
      <c r="HZ390"/>
    </row>
    <row r="391" ht="30" customHeight="1" spans="2:234">
      <c r="B391" s="34">
        <f>10000000+INDEX(编号表!$B:$B,MATCH(D391,编号表!$A:$A,0))*10000+J391</f>
        <v>10620006</v>
      </c>
      <c r="C391" s="34" t="s">
        <v>564</v>
      </c>
      <c r="D391" s="34" t="s">
        <v>564</v>
      </c>
      <c r="E391" s="34" t="s">
        <v>510</v>
      </c>
      <c r="F391" s="39" t="s">
        <v>511</v>
      </c>
      <c r="G391" s="34" t="s">
        <v>512</v>
      </c>
      <c r="H391" s="34">
        <v>1</v>
      </c>
      <c r="I391" s="34" t="b">
        <v>0</v>
      </c>
      <c r="J391" s="34">
        <v>6</v>
      </c>
      <c r="K391" s="34" t="str">
        <f t="shared" ref="K391:K454" si="26">LEFT(B391,6)</f>
        <v>106200</v>
      </c>
      <c r="L391" s="34" t="s">
        <v>353</v>
      </c>
      <c r="M391" s="34">
        <v>10620005</v>
      </c>
      <c r="N391" s="34">
        <v>10620007</v>
      </c>
      <c r="O391" s="34" t="s">
        <v>570</v>
      </c>
      <c r="P391" s="34">
        <v>10902005</v>
      </c>
      <c r="Q391" s="34">
        <v>0</v>
      </c>
      <c r="R391" s="34">
        <v>0</v>
      </c>
      <c r="S391" s="34">
        <v>1</v>
      </c>
      <c r="T391">
        <v>10903078</v>
      </c>
      <c r="U391" s="34">
        <v>100</v>
      </c>
      <c r="Y391" s="34" t="s">
        <v>363</v>
      </c>
      <c r="Z391" s="20" t="s">
        <v>372</v>
      </c>
      <c r="AA391" s="20" t="s">
        <v>442</v>
      </c>
      <c r="AB391" s="20">
        <v>0</v>
      </c>
      <c r="AC391" s="20">
        <v>0</v>
      </c>
      <c r="AD391" s="20" t="b">
        <v>1</v>
      </c>
      <c r="AE391" s="20" t="s">
        <v>358</v>
      </c>
      <c r="AF391" s="20">
        <v>1</v>
      </c>
      <c r="AZ391" s="34" t="s">
        <v>473</v>
      </c>
      <c r="BA391" s="34">
        <v>0</v>
      </c>
      <c r="BB391" s="34" t="s">
        <v>434</v>
      </c>
      <c r="BC391" s="34" t="s">
        <v>442</v>
      </c>
      <c r="BD391" s="34">
        <v>10000</v>
      </c>
      <c r="BN391" s="20">
        <v>20500006</v>
      </c>
      <c r="GY391" s="34">
        <v>0</v>
      </c>
      <c r="GZ391" s="34">
        <v>0</v>
      </c>
      <c r="HA391" s="34" t="s">
        <v>473</v>
      </c>
      <c r="HB391" s="34">
        <v>0</v>
      </c>
      <c r="HE391" s="34">
        <v>0</v>
      </c>
      <c r="HG391" s="34">
        <v>0</v>
      </c>
      <c r="HH391" s="34">
        <v>0</v>
      </c>
      <c r="HI391" s="34">
        <v>0</v>
      </c>
      <c r="HJ391" s="34">
        <v>0</v>
      </c>
      <c r="HK391" s="34">
        <v>0</v>
      </c>
      <c r="HL391" s="34" t="b">
        <v>0</v>
      </c>
      <c r="HN391" s="34">
        <v>0</v>
      </c>
      <c r="HP391" s="34" t="s">
        <v>514</v>
      </c>
      <c r="HQ391" s="34">
        <v>0</v>
      </c>
      <c r="HR391" s="34">
        <v>0</v>
      </c>
      <c r="HS391" s="34">
        <v>0</v>
      </c>
      <c r="HX391" t="b">
        <v>1</v>
      </c>
      <c r="HZ391"/>
    </row>
    <row r="392" ht="30" customHeight="1" spans="2:234">
      <c r="B392" s="34">
        <f>10000000+INDEX(编号表!$B:$B,MATCH(D392,编号表!$A:$A,0))*10000+J392</f>
        <v>10620007</v>
      </c>
      <c r="C392" s="34" t="s">
        <v>564</v>
      </c>
      <c r="D392" s="34" t="s">
        <v>564</v>
      </c>
      <c r="E392" s="34" t="s">
        <v>510</v>
      </c>
      <c r="F392" s="39" t="s">
        <v>511</v>
      </c>
      <c r="G392" s="34" t="s">
        <v>512</v>
      </c>
      <c r="H392" s="34">
        <v>1</v>
      </c>
      <c r="I392" s="34" t="b">
        <v>0</v>
      </c>
      <c r="J392" s="34">
        <v>7</v>
      </c>
      <c r="K392" s="34" t="str">
        <f t="shared" si="26"/>
        <v>106200</v>
      </c>
      <c r="L392" s="34" t="s">
        <v>353</v>
      </c>
      <c r="M392" s="34">
        <v>10620006</v>
      </c>
      <c r="N392" s="34">
        <v>10620008</v>
      </c>
      <c r="O392" s="34" t="s">
        <v>571</v>
      </c>
      <c r="P392" s="34">
        <v>10902005</v>
      </c>
      <c r="Q392" s="34">
        <v>0</v>
      </c>
      <c r="R392" s="34">
        <v>0</v>
      </c>
      <c r="S392" s="34">
        <v>1</v>
      </c>
      <c r="T392">
        <v>10903079</v>
      </c>
      <c r="U392" s="34">
        <v>100</v>
      </c>
      <c r="Y392" s="34" t="s">
        <v>363</v>
      </c>
      <c r="Z392" s="20" t="s">
        <v>372</v>
      </c>
      <c r="AA392" s="20" t="s">
        <v>442</v>
      </c>
      <c r="AB392" s="20">
        <v>0</v>
      </c>
      <c r="AC392" s="20">
        <v>0</v>
      </c>
      <c r="AD392" s="20" t="b">
        <v>1</v>
      </c>
      <c r="AE392" s="20" t="s">
        <v>358</v>
      </c>
      <c r="AF392" s="20">
        <v>1</v>
      </c>
      <c r="AZ392" s="34" t="s">
        <v>473</v>
      </c>
      <c r="BA392" s="34">
        <v>0</v>
      </c>
      <c r="BB392" s="34" t="s">
        <v>434</v>
      </c>
      <c r="BC392" s="34" t="s">
        <v>442</v>
      </c>
      <c r="BD392" s="34">
        <v>10000</v>
      </c>
      <c r="BN392" s="20">
        <v>20500007</v>
      </c>
      <c r="GY392" s="34">
        <v>0</v>
      </c>
      <c r="GZ392" s="34">
        <v>0</v>
      </c>
      <c r="HA392" s="34" t="s">
        <v>473</v>
      </c>
      <c r="HB392" s="34">
        <v>0</v>
      </c>
      <c r="HE392" s="34">
        <v>0</v>
      </c>
      <c r="HG392" s="34">
        <v>0</v>
      </c>
      <c r="HH392" s="34">
        <v>0</v>
      </c>
      <c r="HI392" s="34">
        <v>0</v>
      </c>
      <c r="HJ392" s="34">
        <v>0</v>
      </c>
      <c r="HK392" s="34">
        <v>0</v>
      </c>
      <c r="HL392" s="34" t="b">
        <v>0</v>
      </c>
      <c r="HN392" s="34">
        <v>0</v>
      </c>
      <c r="HP392" s="34" t="s">
        <v>514</v>
      </c>
      <c r="HQ392" s="34">
        <v>0</v>
      </c>
      <c r="HR392" s="34">
        <v>0</v>
      </c>
      <c r="HS392" s="34">
        <v>0</v>
      </c>
      <c r="HX392" t="b">
        <v>1</v>
      </c>
      <c r="HZ392"/>
    </row>
    <row r="393" ht="30" customHeight="1" spans="2:234">
      <c r="B393" s="34">
        <f>10000000+INDEX(编号表!$B:$B,MATCH(D393,编号表!$A:$A,0))*10000+J393</f>
        <v>10620008</v>
      </c>
      <c r="C393" s="34" t="s">
        <v>564</v>
      </c>
      <c r="D393" s="34" t="s">
        <v>564</v>
      </c>
      <c r="E393" s="34" t="s">
        <v>510</v>
      </c>
      <c r="F393" s="39" t="s">
        <v>511</v>
      </c>
      <c r="G393" s="34" t="s">
        <v>512</v>
      </c>
      <c r="H393" s="34">
        <v>1</v>
      </c>
      <c r="I393" s="34" t="b">
        <v>0</v>
      </c>
      <c r="J393" s="34">
        <v>8</v>
      </c>
      <c r="K393" s="34" t="str">
        <f t="shared" si="26"/>
        <v>106200</v>
      </c>
      <c r="L393" s="34" t="s">
        <v>353</v>
      </c>
      <c r="M393" s="34">
        <v>10620007</v>
      </c>
      <c r="N393" s="34">
        <v>10620009</v>
      </c>
      <c r="O393" s="34" t="s">
        <v>572</v>
      </c>
      <c r="P393" s="34">
        <v>10902005</v>
      </c>
      <c r="Q393" s="34">
        <v>0</v>
      </c>
      <c r="R393" s="34">
        <v>0</v>
      </c>
      <c r="S393" s="34">
        <v>1</v>
      </c>
      <c r="T393">
        <v>10903080</v>
      </c>
      <c r="U393" s="34">
        <v>100</v>
      </c>
      <c r="Y393" s="34" t="s">
        <v>363</v>
      </c>
      <c r="Z393" s="20" t="s">
        <v>372</v>
      </c>
      <c r="AA393" s="20" t="s">
        <v>442</v>
      </c>
      <c r="AB393" s="20">
        <v>0</v>
      </c>
      <c r="AC393" s="20">
        <v>0</v>
      </c>
      <c r="AD393" s="20" t="b">
        <v>1</v>
      </c>
      <c r="AE393" s="20" t="s">
        <v>358</v>
      </c>
      <c r="AF393" s="20">
        <v>1</v>
      </c>
      <c r="AZ393" s="34" t="s">
        <v>473</v>
      </c>
      <c r="BA393" s="34">
        <v>0</v>
      </c>
      <c r="BB393" s="34" t="s">
        <v>434</v>
      </c>
      <c r="BC393" s="34" t="s">
        <v>442</v>
      </c>
      <c r="BD393" s="34">
        <v>10000</v>
      </c>
      <c r="BN393" s="20">
        <v>20500008</v>
      </c>
      <c r="GY393" s="34">
        <v>0</v>
      </c>
      <c r="GZ393" s="34">
        <v>0</v>
      </c>
      <c r="HA393" s="34" t="s">
        <v>473</v>
      </c>
      <c r="HB393" s="34">
        <v>0</v>
      </c>
      <c r="HE393" s="34">
        <v>0</v>
      </c>
      <c r="HG393" s="34">
        <v>0</v>
      </c>
      <c r="HH393" s="34">
        <v>0</v>
      </c>
      <c r="HI393" s="34">
        <v>0</v>
      </c>
      <c r="HJ393" s="34">
        <v>0</v>
      </c>
      <c r="HK393" s="34">
        <v>0</v>
      </c>
      <c r="HL393" s="34" t="b">
        <v>0</v>
      </c>
      <c r="HN393" s="34">
        <v>0</v>
      </c>
      <c r="HP393" s="34" t="s">
        <v>514</v>
      </c>
      <c r="HQ393" s="34">
        <v>0</v>
      </c>
      <c r="HR393" s="34">
        <v>0</v>
      </c>
      <c r="HS393" s="34">
        <v>0</v>
      </c>
      <c r="HX393" t="b">
        <v>1</v>
      </c>
      <c r="HZ393"/>
    </row>
    <row r="394" ht="30" customHeight="1" spans="2:234">
      <c r="B394" s="34">
        <f>10000000+INDEX(编号表!$B:$B,MATCH(D394,编号表!$A:$A,0))*10000+J394</f>
        <v>10620009</v>
      </c>
      <c r="C394" s="34" t="s">
        <v>564</v>
      </c>
      <c r="D394" s="34" t="s">
        <v>564</v>
      </c>
      <c r="E394" s="34" t="s">
        <v>510</v>
      </c>
      <c r="F394" s="39" t="s">
        <v>511</v>
      </c>
      <c r="G394" s="34" t="s">
        <v>512</v>
      </c>
      <c r="H394" s="34">
        <v>1</v>
      </c>
      <c r="I394" s="34" t="b">
        <v>0</v>
      </c>
      <c r="J394" s="34">
        <v>9</v>
      </c>
      <c r="K394" s="34" t="str">
        <f t="shared" si="26"/>
        <v>106200</v>
      </c>
      <c r="L394" s="34" t="s">
        <v>353</v>
      </c>
      <c r="M394" s="34">
        <v>10620008</v>
      </c>
      <c r="N394" s="34">
        <v>10620010</v>
      </c>
      <c r="O394" s="34" t="s">
        <v>573</v>
      </c>
      <c r="P394" s="34">
        <v>10902005</v>
      </c>
      <c r="Q394" s="34">
        <v>0</v>
      </c>
      <c r="R394" s="34">
        <v>0</v>
      </c>
      <c r="S394" s="34">
        <v>1</v>
      </c>
      <c r="T394">
        <v>10904081</v>
      </c>
      <c r="U394" s="34">
        <v>100</v>
      </c>
      <c r="Y394" s="34" t="s">
        <v>363</v>
      </c>
      <c r="Z394" s="20" t="s">
        <v>372</v>
      </c>
      <c r="AA394" s="20" t="s">
        <v>442</v>
      </c>
      <c r="AB394" s="20">
        <v>0</v>
      </c>
      <c r="AC394" s="20">
        <v>0</v>
      </c>
      <c r="AD394" s="20" t="b">
        <v>1</v>
      </c>
      <c r="AE394" s="20" t="s">
        <v>358</v>
      </c>
      <c r="AF394" s="20">
        <v>1</v>
      </c>
      <c r="AZ394" s="34" t="s">
        <v>473</v>
      </c>
      <c r="BA394" s="34">
        <v>0</v>
      </c>
      <c r="BB394" s="34" t="s">
        <v>434</v>
      </c>
      <c r="BC394" s="34" t="s">
        <v>442</v>
      </c>
      <c r="BD394" s="34">
        <v>10000</v>
      </c>
      <c r="BN394" s="20">
        <v>20500009</v>
      </c>
      <c r="GY394" s="34">
        <v>0</v>
      </c>
      <c r="GZ394" s="34">
        <v>0</v>
      </c>
      <c r="HA394" s="34" t="s">
        <v>473</v>
      </c>
      <c r="HB394" s="34">
        <v>0</v>
      </c>
      <c r="HE394" s="34">
        <v>0</v>
      </c>
      <c r="HG394" s="34">
        <v>0</v>
      </c>
      <c r="HH394" s="34">
        <v>0</v>
      </c>
      <c r="HI394" s="34">
        <v>0</v>
      </c>
      <c r="HJ394" s="34">
        <v>0</v>
      </c>
      <c r="HK394" s="34">
        <v>0</v>
      </c>
      <c r="HL394" s="34" t="b">
        <v>0</v>
      </c>
      <c r="HN394" s="34">
        <v>0</v>
      </c>
      <c r="HP394" s="34" t="s">
        <v>514</v>
      </c>
      <c r="HQ394" s="34">
        <v>0</v>
      </c>
      <c r="HR394" s="34">
        <v>0</v>
      </c>
      <c r="HS394" s="34">
        <v>0</v>
      </c>
      <c r="HX394" t="b">
        <v>1</v>
      </c>
      <c r="HZ394"/>
    </row>
    <row r="395" ht="30" customHeight="1" spans="2:234">
      <c r="B395" s="34">
        <f>10000000+INDEX(编号表!$B:$B,MATCH(D395,编号表!$A:$A,0))*10000+J395</f>
        <v>10620010</v>
      </c>
      <c r="C395" s="34" t="s">
        <v>564</v>
      </c>
      <c r="D395" s="34" t="s">
        <v>564</v>
      </c>
      <c r="E395" s="34" t="s">
        <v>510</v>
      </c>
      <c r="F395" s="39" t="s">
        <v>523</v>
      </c>
      <c r="G395" s="34" t="s">
        <v>512</v>
      </c>
      <c r="H395" s="34">
        <v>1</v>
      </c>
      <c r="I395" s="34" t="b">
        <v>0</v>
      </c>
      <c r="J395" s="34">
        <v>10</v>
      </c>
      <c r="K395" s="34" t="str">
        <f t="shared" si="26"/>
        <v>106200</v>
      </c>
      <c r="L395" s="34" t="s">
        <v>353</v>
      </c>
      <c r="M395" s="34">
        <v>10620009</v>
      </c>
      <c r="O395" s="34" t="s">
        <v>574</v>
      </c>
      <c r="P395" s="34">
        <v>10902005</v>
      </c>
      <c r="Q395" s="34">
        <v>0</v>
      </c>
      <c r="R395" s="34">
        <v>0</v>
      </c>
      <c r="S395" s="34">
        <v>1</v>
      </c>
      <c r="U395" s="34">
        <v>100</v>
      </c>
      <c r="Y395" s="34" t="s">
        <v>363</v>
      </c>
      <c r="Z395" s="20" t="s">
        <v>372</v>
      </c>
      <c r="AA395" s="20" t="s">
        <v>442</v>
      </c>
      <c r="AB395" s="20">
        <v>0</v>
      </c>
      <c r="AC395" s="20">
        <v>0</v>
      </c>
      <c r="AD395" s="20" t="b">
        <v>1</v>
      </c>
      <c r="AE395" s="20" t="s">
        <v>358</v>
      </c>
      <c r="AF395" s="20">
        <v>1</v>
      </c>
      <c r="AZ395" s="34" t="s">
        <v>473</v>
      </c>
      <c r="BA395" s="34">
        <v>0</v>
      </c>
      <c r="BB395" s="34" t="s">
        <v>434</v>
      </c>
      <c r="BC395" s="34" t="s">
        <v>442</v>
      </c>
      <c r="BD395" s="34">
        <v>10000</v>
      </c>
      <c r="BN395" s="20">
        <v>20500010</v>
      </c>
      <c r="GY395" s="34">
        <v>0</v>
      </c>
      <c r="GZ395" s="34">
        <v>0</v>
      </c>
      <c r="HA395" s="34" t="s">
        <v>473</v>
      </c>
      <c r="HB395" s="34">
        <v>0</v>
      </c>
      <c r="HE395" s="34">
        <v>0</v>
      </c>
      <c r="HG395" s="34">
        <v>0</v>
      </c>
      <c r="HH395" s="34">
        <v>0</v>
      </c>
      <c r="HI395" s="34">
        <v>0</v>
      </c>
      <c r="HJ395" s="34">
        <v>0</v>
      </c>
      <c r="HK395" s="34">
        <v>0</v>
      </c>
      <c r="HL395" s="34" t="b">
        <v>0</v>
      </c>
      <c r="HN395" s="34">
        <v>0</v>
      </c>
      <c r="HP395" s="34" t="s">
        <v>514</v>
      </c>
      <c r="HQ395" s="34">
        <v>0</v>
      </c>
      <c r="HR395" s="34">
        <v>0</v>
      </c>
      <c r="HS395" s="34">
        <v>0</v>
      </c>
      <c r="HX395" t="b">
        <v>1</v>
      </c>
      <c r="HZ395"/>
    </row>
    <row r="396" ht="30" customHeight="1" spans="2:234">
      <c r="B396" s="34">
        <f>10000000+INDEX(编号表!$B:$B,MATCH(D396,编号表!$A:$A,0))*10000+J396</f>
        <v>10630001</v>
      </c>
      <c r="C396" s="34" t="s">
        <v>575</v>
      </c>
      <c r="D396" s="34" t="s">
        <v>575</v>
      </c>
      <c r="E396" s="34" t="s">
        <v>510</v>
      </c>
      <c r="F396" s="39" t="s">
        <v>511</v>
      </c>
      <c r="G396" s="34" t="s">
        <v>512</v>
      </c>
      <c r="H396" s="34">
        <v>1</v>
      </c>
      <c r="I396" s="34" t="b">
        <v>0</v>
      </c>
      <c r="J396" s="34">
        <v>1</v>
      </c>
      <c r="K396" s="34" t="str">
        <f t="shared" si="26"/>
        <v>106300</v>
      </c>
      <c r="L396" s="34" t="s">
        <v>353</v>
      </c>
      <c r="N396" s="34">
        <v>10630002</v>
      </c>
      <c r="O396" s="34" t="s">
        <v>576</v>
      </c>
      <c r="P396" s="34">
        <v>10902006</v>
      </c>
      <c r="Q396" s="34">
        <v>0</v>
      </c>
      <c r="R396" s="34">
        <v>0</v>
      </c>
      <c r="S396" s="34">
        <v>1</v>
      </c>
      <c r="T396">
        <v>10901083</v>
      </c>
      <c r="U396" s="34">
        <v>100</v>
      </c>
      <c r="AZ396" s="34" t="s">
        <v>473</v>
      </c>
      <c r="BA396" s="34">
        <v>0</v>
      </c>
      <c r="GY396" s="34">
        <v>0</v>
      </c>
      <c r="GZ396" s="34">
        <v>0</v>
      </c>
      <c r="HA396" s="34" t="s">
        <v>473</v>
      </c>
      <c r="HB396" s="34">
        <v>0</v>
      </c>
      <c r="HE396" s="34">
        <v>0</v>
      </c>
      <c r="HG396" s="34">
        <v>0</v>
      </c>
      <c r="HH396" s="34">
        <v>0</v>
      </c>
      <c r="HI396" s="34">
        <v>0</v>
      </c>
      <c r="HJ396" s="34">
        <v>0</v>
      </c>
      <c r="HK396" s="34">
        <v>0</v>
      </c>
      <c r="HL396" s="34" t="b">
        <v>0</v>
      </c>
      <c r="HN396" s="34">
        <v>0</v>
      </c>
      <c r="HP396" s="34" t="s">
        <v>363</v>
      </c>
      <c r="HQ396" s="34">
        <v>0</v>
      </c>
      <c r="HR396" s="34">
        <v>0</v>
      </c>
      <c r="HS396" s="34">
        <v>0</v>
      </c>
      <c r="HZ396"/>
    </row>
    <row r="397" ht="30" customHeight="1" spans="2:234">
      <c r="B397" s="34">
        <f>10000000+INDEX(编号表!$B:$B,MATCH(D397,编号表!$A:$A,0))*10000+J397</f>
        <v>10630002</v>
      </c>
      <c r="C397" s="34" t="s">
        <v>575</v>
      </c>
      <c r="D397" s="34" t="s">
        <v>575</v>
      </c>
      <c r="E397" s="34" t="s">
        <v>510</v>
      </c>
      <c r="F397" s="39" t="s">
        <v>511</v>
      </c>
      <c r="G397" s="34" t="s">
        <v>512</v>
      </c>
      <c r="H397" s="34">
        <v>1</v>
      </c>
      <c r="I397" s="34" t="b">
        <v>0</v>
      </c>
      <c r="J397" s="34">
        <v>2</v>
      </c>
      <c r="K397" s="34" t="str">
        <f t="shared" si="26"/>
        <v>106300</v>
      </c>
      <c r="L397" s="34" t="s">
        <v>353</v>
      </c>
      <c r="M397" s="34">
        <v>10630001</v>
      </c>
      <c r="N397" s="34">
        <v>10630003</v>
      </c>
      <c r="O397" s="34" t="s">
        <v>576</v>
      </c>
      <c r="P397" s="34">
        <v>10902006</v>
      </c>
      <c r="Q397" s="34">
        <v>0</v>
      </c>
      <c r="R397" s="34">
        <v>0</v>
      </c>
      <c r="S397" s="34">
        <v>1</v>
      </c>
      <c r="T397">
        <v>10901084</v>
      </c>
      <c r="U397" s="34">
        <v>100</v>
      </c>
      <c r="AZ397" s="34" t="s">
        <v>473</v>
      </c>
      <c r="BA397" s="34">
        <v>0</v>
      </c>
      <c r="GY397" s="34">
        <v>0</v>
      </c>
      <c r="GZ397" s="34">
        <v>0</v>
      </c>
      <c r="HA397" s="34" t="s">
        <v>473</v>
      </c>
      <c r="HB397" s="34">
        <v>0</v>
      </c>
      <c r="HE397" s="34">
        <v>0</v>
      </c>
      <c r="HG397" s="34">
        <v>0</v>
      </c>
      <c r="HH397" s="34">
        <v>0</v>
      </c>
      <c r="HI397" s="34">
        <v>0</v>
      </c>
      <c r="HJ397" s="34">
        <v>0</v>
      </c>
      <c r="HK397" s="34">
        <v>0</v>
      </c>
      <c r="HL397" s="34" t="b">
        <v>0</v>
      </c>
      <c r="HN397" s="34">
        <v>0</v>
      </c>
      <c r="HP397" s="34" t="s">
        <v>363</v>
      </c>
      <c r="HQ397" s="34">
        <v>0</v>
      </c>
      <c r="HR397" s="34">
        <v>0</v>
      </c>
      <c r="HS397" s="34">
        <v>0</v>
      </c>
      <c r="HZ397"/>
    </row>
    <row r="398" ht="30" customHeight="1" spans="2:234">
      <c r="B398" s="34">
        <f>10000000+INDEX(编号表!$B:$B,MATCH(D398,编号表!$A:$A,0))*10000+J398</f>
        <v>10630003</v>
      </c>
      <c r="C398" s="34" t="s">
        <v>575</v>
      </c>
      <c r="D398" s="34" t="s">
        <v>575</v>
      </c>
      <c r="E398" s="34" t="s">
        <v>510</v>
      </c>
      <c r="F398" s="39" t="s">
        <v>511</v>
      </c>
      <c r="G398" s="34" t="s">
        <v>512</v>
      </c>
      <c r="H398" s="34">
        <v>1</v>
      </c>
      <c r="I398" s="34" t="b">
        <v>0</v>
      </c>
      <c r="J398" s="34">
        <v>3</v>
      </c>
      <c r="K398" s="34" t="str">
        <f t="shared" si="26"/>
        <v>106300</v>
      </c>
      <c r="L398" s="34" t="s">
        <v>353</v>
      </c>
      <c r="M398" s="34">
        <v>10630002</v>
      </c>
      <c r="N398" s="34">
        <v>10630004</v>
      </c>
      <c r="O398" s="34" t="s">
        <v>576</v>
      </c>
      <c r="P398" s="34">
        <v>10902006</v>
      </c>
      <c r="Q398" s="34">
        <v>0</v>
      </c>
      <c r="R398" s="34">
        <v>0</v>
      </c>
      <c r="S398" s="34">
        <v>1</v>
      </c>
      <c r="T398">
        <v>10902085</v>
      </c>
      <c r="U398" s="34">
        <v>100</v>
      </c>
      <c r="AZ398" s="34" t="s">
        <v>473</v>
      </c>
      <c r="BA398" s="34">
        <v>0</v>
      </c>
      <c r="GY398" s="34">
        <v>0</v>
      </c>
      <c r="GZ398" s="34">
        <v>0</v>
      </c>
      <c r="HA398" s="34" t="s">
        <v>473</v>
      </c>
      <c r="HB398" s="34">
        <v>0</v>
      </c>
      <c r="HE398" s="34">
        <v>0</v>
      </c>
      <c r="HG398" s="34">
        <v>0</v>
      </c>
      <c r="HH398" s="34">
        <v>0</v>
      </c>
      <c r="HI398" s="34">
        <v>0</v>
      </c>
      <c r="HJ398" s="34">
        <v>0</v>
      </c>
      <c r="HK398" s="34">
        <v>0</v>
      </c>
      <c r="HL398" s="34" t="b">
        <v>0</v>
      </c>
      <c r="HN398" s="34">
        <v>0</v>
      </c>
      <c r="HP398" s="34" t="s">
        <v>363</v>
      </c>
      <c r="HQ398" s="34">
        <v>0</v>
      </c>
      <c r="HR398" s="34">
        <v>0</v>
      </c>
      <c r="HS398" s="34">
        <v>0</v>
      </c>
      <c r="HZ398"/>
    </row>
    <row r="399" ht="30" customHeight="1" spans="2:234">
      <c r="B399" s="34">
        <f>10000000+INDEX(编号表!$B:$B,MATCH(D399,编号表!$A:$A,0))*10000+J399</f>
        <v>10630004</v>
      </c>
      <c r="C399" s="34" t="s">
        <v>575</v>
      </c>
      <c r="D399" s="34" t="s">
        <v>575</v>
      </c>
      <c r="E399" s="34" t="s">
        <v>510</v>
      </c>
      <c r="F399" s="39" t="s">
        <v>511</v>
      </c>
      <c r="G399" s="34" t="s">
        <v>512</v>
      </c>
      <c r="H399" s="34">
        <v>1</v>
      </c>
      <c r="I399" s="34" t="b">
        <v>0</v>
      </c>
      <c r="J399" s="34">
        <v>4</v>
      </c>
      <c r="K399" s="34" t="str">
        <f t="shared" si="26"/>
        <v>106300</v>
      </c>
      <c r="L399" s="34" t="s">
        <v>353</v>
      </c>
      <c r="M399" s="34">
        <v>10630003</v>
      </c>
      <c r="N399" s="34">
        <v>10630005</v>
      </c>
      <c r="O399" s="34" t="s">
        <v>576</v>
      </c>
      <c r="P399" s="34">
        <v>10902006</v>
      </c>
      <c r="Q399" s="34">
        <v>0</v>
      </c>
      <c r="R399" s="34">
        <v>0</v>
      </c>
      <c r="S399" s="34">
        <v>1</v>
      </c>
      <c r="T399">
        <v>10902086</v>
      </c>
      <c r="U399" s="34">
        <v>100</v>
      </c>
      <c r="AZ399" s="34" t="s">
        <v>473</v>
      </c>
      <c r="BA399" s="34">
        <v>0</v>
      </c>
      <c r="GY399" s="34">
        <v>0</v>
      </c>
      <c r="GZ399" s="34">
        <v>0</v>
      </c>
      <c r="HA399" s="34" t="s">
        <v>473</v>
      </c>
      <c r="HB399" s="34">
        <v>0</v>
      </c>
      <c r="HE399" s="34">
        <v>0</v>
      </c>
      <c r="HG399" s="34">
        <v>0</v>
      </c>
      <c r="HH399" s="34">
        <v>0</v>
      </c>
      <c r="HI399" s="34">
        <v>0</v>
      </c>
      <c r="HJ399" s="34">
        <v>0</v>
      </c>
      <c r="HK399" s="34">
        <v>0</v>
      </c>
      <c r="HL399" s="34" t="b">
        <v>0</v>
      </c>
      <c r="HN399" s="34">
        <v>0</v>
      </c>
      <c r="HP399" s="34" t="s">
        <v>363</v>
      </c>
      <c r="HQ399" s="34">
        <v>0</v>
      </c>
      <c r="HR399" s="34">
        <v>0</v>
      </c>
      <c r="HS399" s="34">
        <v>0</v>
      </c>
      <c r="HZ399"/>
    </row>
    <row r="400" ht="30" customHeight="1" spans="2:234">
      <c r="B400" s="34">
        <f>10000000+INDEX(编号表!$B:$B,MATCH(D400,编号表!$A:$A,0))*10000+J400</f>
        <v>10630005</v>
      </c>
      <c r="C400" s="34" t="s">
        <v>575</v>
      </c>
      <c r="D400" s="34" t="s">
        <v>575</v>
      </c>
      <c r="E400" s="34" t="s">
        <v>510</v>
      </c>
      <c r="F400" s="39" t="s">
        <v>511</v>
      </c>
      <c r="G400" s="34" t="s">
        <v>512</v>
      </c>
      <c r="H400" s="34">
        <v>1</v>
      </c>
      <c r="I400" s="34" t="b">
        <v>0</v>
      </c>
      <c r="J400" s="34">
        <v>5</v>
      </c>
      <c r="K400" s="34" t="str">
        <f t="shared" si="26"/>
        <v>106300</v>
      </c>
      <c r="L400" s="34" t="s">
        <v>353</v>
      </c>
      <c r="M400" s="34">
        <v>10630004</v>
      </c>
      <c r="N400" s="34">
        <v>10630006</v>
      </c>
      <c r="O400" s="34" t="s">
        <v>576</v>
      </c>
      <c r="P400" s="34">
        <v>10902006</v>
      </c>
      <c r="Q400" s="34">
        <v>0</v>
      </c>
      <c r="R400" s="34">
        <v>0</v>
      </c>
      <c r="S400" s="34">
        <v>1</v>
      </c>
      <c r="T400">
        <v>10902087</v>
      </c>
      <c r="U400" s="34">
        <v>100</v>
      </c>
      <c r="AZ400" s="34" t="s">
        <v>473</v>
      </c>
      <c r="BA400" s="34">
        <v>0</v>
      </c>
      <c r="GY400" s="34">
        <v>0</v>
      </c>
      <c r="GZ400" s="34">
        <v>0</v>
      </c>
      <c r="HA400" s="34" t="s">
        <v>473</v>
      </c>
      <c r="HB400" s="34">
        <v>0</v>
      </c>
      <c r="HE400" s="34">
        <v>0</v>
      </c>
      <c r="HG400" s="34">
        <v>0</v>
      </c>
      <c r="HH400" s="34">
        <v>0</v>
      </c>
      <c r="HI400" s="34">
        <v>0</v>
      </c>
      <c r="HJ400" s="34">
        <v>0</v>
      </c>
      <c r="HK400" s="34">
        <v>0</v>
      </c>
      <c r="HL400" s="34" t="b">
        <v>0</v>
      </c>
      <c r="HN400" s="34">
        <v>0</v>
      </c>
      <c r="HP400" s="34" t="s">
        <v>363</v>
      </c>
      <c r="HQ400" s="34">
        <v>0</v>
      </c>
      <c r="HR400" s="34">
        <v>0</v>
      </c>
      <c r="HS400" s="34">
        <v>0</v>
      </c>
      <c r="HZ400"/>
    </row>
    <row r="401" ht="30" customHeight="1" spans="2:234">
      <c r="B401" s="34">
        <f>10000000+INDEX(编号表!$B:$B,MATCH(D401,编号表!$A:$A,0))*10000+J401</f>
        <v>10630006</v>
      </c>
      <c r="C401" s="34" t="s">
        <v>575</v>
      </c>
      <c r="D401" s="34" t="s">
        <v>575</v>
      </c>
      <c r="E401" s="34" t="s">
        <v>510</v>
      </c>
      <c r="F401" s="39" t="s">
        <v>511</v>
      </c>
      <c r="G401" s="34" t="s">
        <v>512</v>
      </c>
      <c r="H401" s="34">
        <v>1</v>
      </c>
      <c r="I401" s="34" t="b">
        <v>0</v>
      </c>
      <c r="J401" s="34">
        <v>6</v>
      </c>
      <c r="K401" s="34" t="str">
        <f t="shared" si="26"/>
        <v>106300</v>
      </c>
      <c r="L401" s="34" t="s">
        <v>353</v>
      </c>
      <c r="M401" s="34">
        <v>10630005</v>
      </c>
      <c r="N401" s="34">
        <v>10630007</v>
      </c>
      <c r="O401" s="34" t="s">
        <v>576</v>
      </c>
      <c r="P401" s="34">
        <v>10902006</v>
      </c>
      <c r="Q401" s="34">
        <v>0</v>
      </c>
      <c r="R401" s="34">
        <v>0</v>
      </c>
      <c r="S401" s="34">
        <v>1</v>
      </c>
      <c r="T401">
        <v>10903088</v>
      </c>
      <c r="U401" s="34">
        <v>100</v>
      </c>
      <c r="AZ401" s="34" t="s">
        <v>473</v>
      </c>
      <c r="BA401" s="34">
        <v>0</v>
      </c>
      <c r="GY401" s="34">
        <v>0</v>
      </c>
      <c r="GZ401" s="34">
        <v>0</v>
      </c>
      <c r="HA401" s="34" t="s">
        <v>473</v>
      </c>
      <c r="HB401" s="34">
        <v>0</v>
      </c>
      <c r="HE401" s="34">
        <v>0</v>
      </c>
      <c r="HG401" s="34">
        <v>0</v>
      </c>
      <c r="HH401" s="34">
        <v>0</v>
      </c>
      <c r="HI401" s="34">
        <v>0</v>
      </c>
      <c r="HJ401" s="34">
        <v>0</v>
      </c>
      <c r="HK401" s="34">
        <v>0</v>
      </c>
      <c r="HL401" s="34" t="b">
        <v>0</v>
      </c>
      <c r="HN401" s="34">
        <v>0</v>
      </c>
      <c r="HP401" s="34" t="s">
        <v>363</v>
      </c>
      <c r="HQ401" s="34">
        <v>0</v>
      </c>
      <c r="HR401" s="34">
        <v>0</v>
      </c>
      <c r="HS401" s="34">
        <v>0</v>
      </c>
      <c r="HZ401"/>
    </row>
    <row r="402" ht="30" customHeight="1" spans="2:234">
      <c r="B402" s="34">
        <f>10000000+INDEX(编号表!$B:$B,MATCH(D402,编号表!$A:$A,0))*10000+J402</f>
        <v>10630007</v>
      </c>
      <c r="C402" s="34" t="s">
        <v>575</v>
      </c>
      <c r="D402" s="34" t="s">
        <v>575</v>
      </c>
      <c r="E402" s="34" t="s">
        <v>510</v>
      </c>
      <c r="F402" s="39" t="s">
        <v>511</v>
      </c>
      <c r="G402" s="34" t="s">
        <v>512</v>
      </c>
      <c r="H402" s="34">
        <v>1</v>
      </c>
      <c r="I402" s="34" t="b">
        <v>0</v>
      </c>
      <c r="J402" s="34">
        <v>7</v>
      </c>
      <c r="K402" s="34" t="str">
        <f t="shared" si="26"/>
        <v>106300</v>
      </c>
      <c r="L402" s="34" t="s">
        <v>353</v>
      </c>
      <c r="M402" s="34">
        <v>10630006</v>
      </c>
      <c r="N402" s="34">
        <v>10630008</v>
      </c>
      <c r="O402" s="34" t="s">
        <v>576</v>
      </c>
      <c r="P402" s="34">
        <v>10902006</v>
      </c>
      <c r="Q402" s="34">
        <v>0</v>
      </c>
      <c r="R402" s="34">
        <v>0</v>
      </c>
      <c r="S402" s="34">
        <v>1</v>
      </c>
      <c r="T402">
        <v>10903089</v>
      </c>
      <c r="U402" s="34">
        <v>100</v>
      </c>
      <c r="AZ402" s="34" t="s">
        <v>473</v>
      </c>
      <c r="BA402" s="34">
        <v>0</v>
      </c>
      <c r="GY402" s="34">
        <v>0</v>
      </c>
      <c r="GZ402" s="34">
        <v>0</v>
      </c>
      <c r="HA402" s="34" t="s">
        <v>473</v>
      </c>
      <c r="HB402" s="34">
        <v>0</v>
      </c>
      <c r="HE402" s="34">
        <v>0</v>
      </c>
      <c r="HG402" s="34">
        <v>0</v>
      </c>
      <c r="HH402" s="34">
        <v>0</v>
      </c>
      <c r="HI402" s="34">
        <v>0</v>
      </c>
      <c r="HJ402" s="34">
        <v>0</v>
      </c>
      <c r="HK402" s="34">
        <v>0</v>
      </c>
      <c r="HL402" s="34" t="b">
        <v>0</v>
      </c>
      <c r="HN402" s="34">
        <v>0</v>
      </c>
      <c r="HP402" s="34" t="s">
        <v>363</v>
      </c>
      <c r="HQ402" s="34">
        <v>0</v>
      </c>
      <c r="HR402" s="34">
        <v>0</v>
      </c>
      <c r="HS402" s="34">
        <v>0</v>
      </c>
      <c r="HZ402"/>
    </row>
    <row r="403" ht="30" customHeight="1" spans="2:234">
      <c r="B403" s="34">
        <f>10000000+INDEX(编号表!$B:$B,MATCH(D403,编号表!$A:$A,0))*10000+J403</f>
        <v>10630008</v>
      </c>
      <c r="C403" s="34" t="s">
        <v>575</v>
      </c>
      <c r="D403" s="34" t="s">
        <v>575</v>
      </c>
      <c r="E403" s="34" t="s">
        <v>510</v>
      </c>
      <c r="F403" s="39" t="s">
        <v>511</v>
      </c>
      <c r="G403" s="34" t="s">
        <v>512</v>
      </c>
      <c r="H403" s="34">
        <v>1</v>
      </c>
      <c r="I403" s="34" t="b">
        <v>0</v>
      </c>
      <c r="J403" s="34">
        <v>8</v>
      </c>
      <c r="K403" s="34" t="str">
        <f t="shared" si="26"/>
        <v>106300</v>
      </c>
      <c r="L403" s="34" t="s">
        <v>353</v>
      </c>
      <c r="M403" s="34">
        <v>10630007</v>
      </c>
      <c r="N403" s="34">
        <v>10630009</v>
      </c>
      <c r="O403" s="34" t="s">
        <v>576</v>
      </c>
      <c r="P403" s="34">
        <v>10902006</v>
      </c>
      <c r="Q403" s="34">
        <v>0</v>
      </c>
      <c r="R403" s="34">
        <v>0</v>
      </c>
      <c r="S403" s="34">
        <v>1</v>
      </c>
      <c r="T403">
        <v>10903090</v>
      </c>
      <c r="U403" s="34">
        <v>100</v>
      </c>
      <c r="AZ403" s="34" t="s">
        <v>473</v>
      </c>
      <c r="BA403" s="34">
        <v>0</v>
      </c>
      <c r="GY403" s="34">
        <v>0</v>
      </c>
      <c r="GZ403" s="34">
        <v>0</v>
      </c>
      <c r="HA403" s="34" t="s">
        <v>473</v>
      </c>
      <c r="HB403" s="34">
        <v>0</v>
      </c>
      <c r="HE403" s="34">
        <v>0</v>
      </c>
      <c r="HG403" s="34">
        <v>0</v>
      </c>
      <c r="HH403" s="34">
        <v>0</v>
      </c>
      <c r="HI403" s="34">
        <v>0</v>
      </c>
      <c r="HJ403" s="34">
        <v>0</v>
      </c>
      <c r="HK403" s="34">
        <v>0</v>
      </c>
      <c r="HL403" s="34" t="b">
        <v>0</v>
      </c>
      <c r="HN403" s="34">
        <v>0</v>
      </c>
      <c r="HP403" s="34" t="s">
        <v>363</v>
      </c>
      <c r="HQ403" s="34">
        <v>0</v>
      </c>
      <c r="HR403" s="34">
        <v>0</v>
      </c>
      <c r="HS403" s="34">
        <v>0</v>
      </c>
      <c r="HZ403"/>
    </row>
    <row r="404" ht="30" customHeight="1" spans="2:234">
      <c r="B404" s="34">
        <f>10000000+INDEX(编号表!$B:$B,MATCH(D404,编号表!$A:$A,0))*10000+J404</f>
        <v>10630009</v>
      </c>
      <c r="C404" s="34" t="s">
        <v>575</v>
      </c>
      <c r="D404" s="34" t="s">
        <v>575</v>
      </c>
      <c r="E404" s="34" t="s">
        <v>510</v>
      </c>
      <c r="F404" s="39" t="s">
        <v>511</v>
      </c>
      <c r="G404" s="34" t="s">
        <v>512</v>
      </c>
      <c r="H404" s="34">
        <v>1</v>
      </c>
      <c r="I404" s="34" t="b">
        <v>0</v>
      </c>
      <c r="J404" s="34">
        <v>9</v>
      </c>
      <c r="K404" s="34" t="str">
        <f t="shared" si="26"/>
        <v>106300</v>
      </c>
      <c r="L404" s="34" t="s">
        <v>353</v>
      </c>
      <c r="M404" s="34">
        <v>10630008</v>
      </c>
      <c r="N404" s="34">
        <v>10630010</v>
      </c>
      <c r="O404" s="34" t="s">
        <v>576</v>
      </c>
      <c r="P404" s="34">
        <v>10902006</v>
      </c>
      <c r="Q404" s="34">
        <v>0</v>
      </c>
      <c r="R404" s="34">
        <v>0</v>
      </c>
      <c r="S404" s="34">
        <v>1</v>
      </c>
      <c r="T404">
        <v>10904091</v>
      </c>
      <c r="U404" s="34">
        <v>100</v>
      </c>
      <c r="AZ404" s="34" t="s">
        <v>473</v>
      </c>
      <c r="BA404" s="34">
        <v>0</v>
      </c>
      <c r="GY404" s="34">
        <v>0</v>
      </c>
      <c r="GZ404" s="34">
        <v>0</v>
      </c>
      <c r="HA404" s="34" t="s">
        <v>473</v>
      </c>
      <c r="HB404" s="34">
        <v>0</v>
      </c>
      <c r="HE404" s="34">
        <v>0</v>
      </c>
      <c r="HG404" s="34">
        <v>0</v>
      </c>
      <c r="HH404" s="34">
        <v>0</v>
      </c>
      <c r="HI404" s="34">
        <v>0</v>
      </c>
      <c r="HJ404" s="34">
        <v>0</v>
      </c>
      <c r="HK404" s="34">
        <v>0</v>
      </c>
      <c r="HL404" s="34" t="b">
        <v>0</v>
      </c>
      <c r="HN404" s="34">
        <v>0</v>
      </c>
      <c r="HP404" s="34" t="s">
        <v>363</v>
      </c>
      <c r="HQ404" s="34">
        <v>0</v>
      </c>
      <c r="HR404" s="34">
        <v>0</v>
      </c>
      <c r="HS404" s="34">
        <v>0</v>
      </c>
      <c r="HZ404"/>
    </row>
    <row r="405" ht="30" customHeight="1" spans="2:234">
      <c r="B405" s="34">
        <f>10000000+INDEX(编号表!$B:$B,MATCH(D405,编号表!$A:$A,0))*10000+J405</f>
        <v>10630010</v>
      </c>
      <c r="C405" s="34" t="s">
        <v>575</v>
      </c>
      <c r="D405" s="34" t="s">
        <v>575</v>
      </c>
      <c r="E405" s="34" t="s">
        <v>510</v>
      </c>
      <c r="F405" s="39" t="s">
        <v>523</v>
      </c>
      <c r="G405" s="34" t="s">
        <v>512</v>
      </c>
      <c r="H405" s="34">
        <v>1</v>
      </c>
      <c r="I405" s="34" t="b">
        <v>0</v>
      </c>
      <c r="J405" s="34">
        <v>10</v>
      </c>
      <c r="K405" s="34" t="str">
        <f t="shared" si="26"/>
        <v>106300</v>
      </c>
      <c r="L405" s="34" t="s">
        <v>353</v>
      </c>
      <c r="M405" s="34">
        <v>10630009</v>
      </c>
      <c r="O405" s="34" t="s">
        <v>576</v>
      </c>
      <c r="P405" s="34">
        <v>10902006</v>
      </c>
      <c r="Q405" s="34">
        <v>0</v>
      </c>
      <c r="R405" s="34">
        <v>0</v>
      </c>
      <c r="S405" s="34">
        <v>1</v>
      </c>
      <c r="U405" s="34">
        <v>100</v>
      </c>
      <c r="AZ405" s="34" t="s">
        <v>473</v>
      </c>
      <c r="BA405" s="34">
        <v>0</v>
      </c>
      <c r="GY405" s="34">
        <v>0</v>
      </c>
      <c r="GZ405" s="34">
        <v>0</v>
      </c>
      <c r="HA405" s="34" t="s">
        <v>473</v>
      </c>
      <c r="HB405" s="34">
        <v>0</v>
      </c>
      <c r="HE405" s="34">
        <v>0</v>
      </c>
      <c r="HG405" s="34">
        <v>0</v>
      </c>
      <c r="HH405" s="34">
        <v>0</v>
      </c>
      <c r="HI405" s="34">
        <v>0</v>
      </c>
      <c r="HJ405" s="34">
        <v>0</v>
      </c>
      <c r="HK405" s="34">
        <v>0</v>
      </c>
      <c r="HL405" s="34" t="b">
        <v>0</v>
      </c>
      <c r="HN405" s="34">
        <v>0</v>
      </c>
      <c r="HP405" s="34" t="s">
        <v>363</v>
      </c>
      <c r="HQ405" s="34">
        <v>0</v>
      </c>
      <c r="HR405" s="34">
        <v>0</v>
      </c>
      <c r="HS405" s="34">
        <v>0</v>
      </c>
      <c r="HZ405"/>
    </row>
    <row r="406" ht="30" customHeight="1" spans="2:234">
      <c r="B406" s="34">
        <f>10000000+INDEX(编号表!$B:$B,MATCH(D406,编号表!$A:$A,0))*10000+J406</f>
        <v>10640001</v>
      </c>
      <c r="C406" s="34" t="s">
        <v>577</v>
      </c>
      <c r="D406" s="34" t="s">
        <v>577</v>
      </c>
      <c r="E406" s="34" t="s">
        <v>510</v>
      </c>
      <c r="F406" s="39" t="s">
        <v>511</v>
      </c>
      <c r="G406" s="34" t="s">
        <v>512</v>
      </c>
      <c r="H406" s="34">
        <v>1</v>
      </c>
      <c r="I406" s="34" t="b">
        <v>0</v>
      </c>
      <c r="J406" s="34">
        <v>1</v>
      </c>
      <c r="K406" s="34" t="str">
        <f t="shared" si="26"/>
        <v>106400</v>
      </c>
      <c r="L406" s="34" t="s">
        <v>353</v>
      </c>
      <c r="N406" s="34">
        <v>10640002</v>
      </c>
      <c r="O406" s="34" t="s">
        <v>578</v>
      </c>
      <c r="P406" s="34">
        <v>10902007</v>
      </c>
      <c r="Q406" s="34">
        <v>0</v>
      </c>
      <c r="R406" s="34">
        <v>0</v>
      </c>
      <c r="S406" s="34">
        <v>1</v>
      </c>
      <c r="T406">
        <v>10901093</v>
      </c>
      <c r="U406" s="34">
        <v>100</v>
      </c>
      <c r="AZ406" s="34" t="s">
        <v>473</v>
      </c>
      <c r="BA406" s="34">
        <v>0</v>
      </c>
      <c r="GY406" s="34">
        <v>0</v>
      </c>
      <c r="GZ406" s="34">
        <v>0</v>
      </c>
      <c r="HA406" s="34" t="s">
        <v>473</v>
      </c>
      <c r="HB406" s="34">
        <v>0</v>
      </c>
      <c r="HE406" s="34">
        <v>0</v>
      </c>
      <c r="HG406" s="34">
        <v>0</v>
      </c>
      <c r="HH406" s="34">
        <v>0</v>
      </c>
      <c r="HI406" s="34">
        <v>0</v>
      </c>
      <c r="HJ406" s="34">
        <v>0</v>
      </c>
      <c r="HK406" s="34">
        <v>0</v>
      </c>
      <c r="HL406" s="34" t="b">
        <v>0</v>
      </c>
      <c r="HN406" s="34">
        <v>0</v>
      </c>
      <c r="HP406" s="34" t="s">
        <v>363</v>
      </c>
      <c r="HQ406" s="34">
        <v>0</v>
      </c>
      <c r="HR406" s="34">
        <v>0</v>
      </c>
      <c r="HS406" s="34">
        <v>0</v>
      </c>
      <c r="HZ406"/>
    </row>
    <row r="407" ht="30" customHeight="1" spans="2:234">
      <c r="B407" s="34">
        <f>10000000+INDEX(编号表!$B:$B,MATCH(D407,编号表!$A:$A,0))*10000+J407</f>
        <v>10640002</v>
      </c>
      <c r="C407" s="34" t="s">
        <v>577</v>
      </c>
      <c r="D407" s="34" t="s">
        <v>577</v>
      </c>
      <c r="E407" s="34" t="s">
        <v>510</v>
      </c>
      <c r="F407" s="39" t="s">
        <v>511</v>
      </c>
      <c r="G407" s="34" t="s">
        <v>512</v>
      </c>
      <c r="H407" s="34">
        <v>1</v>
      </c>
      <c r="I407" s="34" t="b">
        <v>0</v>
      </c>
      <c r="J407" s="34">
        <v>2</v>
      </c>
      <c r="K407" s="34" t="str">
        <f t="shared" si="26"/>
        <v>106400</v>
      </c>
      <c r="L407" s="34" t="s">
        <v>353</v>
      </c>
      <c r="M407" s="34">
        <v>10640001</v>
      </c>
      <c r="N407" s="34">
        <v>10640003</v>
      </c>
      <c r="O407" s="34" t="s">
        <v>578</v>
      </c>
      <c r="P407" s="34">
        <v>10902007</v>
      </c>
      <c r="Q407" s="34">
        <v>0</v>
      </c>
      <c r="R407" s="34">
        <v>0</v>
      </c>
      <c r="S407" s="34">
        <v>1</v>
      </c>
      <c r="T407">
        <v>10901094</v>
      </c>
      <c r="U407" s="34">
        <v>100</v>
      </c>
      <c r="AZ407" s="34" t="s">
        <v>473</v>
      </c>
      <c r="BA407" s="34">
        <v>0</v>
      </c>
      <c r="GY407" s="34">
        <v>0</v>
      </c>
      <c r="GZ407" s="34">
        <v>0</v>
      </c>
      <c r="HA407" s="34" t="s">
        <v>473</v>
      </c>
      <c r="HB407" s="34">
        <v>0</v>
      </c>
      <c r="HE407" s="34">
        <v>0</v>
      </c>
      <c r="HG407" s="34">
        <v>0</v>
      </c>
      <c r="HH407" s="34">
        <v>0</v>
      </c>
      <c r="HI407" s="34">
        <v>0</v>
      </c>
      <c r="HJ407" s="34">
        <v>0</v>
      </c>
      <c r="HK407" s="34">
        <v>0</v>
      </c>
      <c r="HL407" s="34" t="b">
        <v>0</v>
      </c>
      <c r="HN407" s="34">
        <v>0</v>
      </c>
      <c r="HP407" s="34" t="s">
        <v>363</v>
      </c>
      <c r="HQ407" s="34">
        <v>0</v>
      </c>
      <c r="HR407" s="34">
        <v>0</v>
      </c>
      <c r="HS407" s="34">
        <v>0</v>
      </c>
      <c r="HZ407"/>
    </row>
    <row r="408" ht="30" customHeight="1" spans="2:234">
      <c r="B408" s="34">
        <f>10000000+INDEX(编号表!$B:$B,MATCH(D408,编号表!$A:$A,0))*10000+J408</f>
        <v>10640003</v>
      </c>
      <c r="C408" s="34" t="s">
        <v>577</v>
      </c>
      <c r="D408" s="34" t="s">
        <v>577</v>
      </c>
      <c r="E408" s="34" t="s">
        <v>510</v>
      </c>
      <c r="F408" s="39" t="s">
        <v>511</v>
      </c>
      <c r="G408" s="34" t="s">
        <v>512</v>
      </c>
      <c r="H408" s="34">
        <v>1</v>
      </c>
      <c r="I408" s="34" t="b">
        <v>0</v>
      </c>
      <c r="J408" s="34">
        <v>3</v>
      </c>
      <c r="K408" s="34" t="str">
        <f t="shared" si="26"/>
        <v>106400</v>
      </c>
      <c r="L408" s="34" t="s">
        <v>353</v>
      </c>
      <c r="M408" s="34">
        <v>10640002</v>
      </c>
      <c r="N408" s="34">
        <v>10640004</v>
      </c>
      <c r="O408" s="34" t="s">
        <v>578</v>
      </c>
      <c r="P408" s="34">
        <v>10902007</v>
      </c>
      <c r="Q408" s="34">
        <v>0</v>
      </c>
      <c r="R408" s="34">
        <v>0</v>
      </c>
      <c r="S408" s="34">
        <v>1</v>
      </c>
      <c r="T408">
        <v>10902095</v>
      </c>
      <c r="U408" s="34">
        <v>100</v>
      </c>
      <c r="AZ408" s="34" t="s">
        <v>473</v>
      </c>
      <c r="BA408" s="34">
        <v>0</v>
      </c>
      <c r="GY408" s="34">
        <v>0</v>
      </c>
      <c r="GZ408" s="34">
        <v>0</v>
      </c>
      <c r="HA408" s="34" t="s">
        <v>473</v>
      </c>
      <c r="HB408" s="34">
        <v>0</v>
      </c>
      <c r="HE408" s="34">
        <v>0</v>
      </c>
      <c r="HG408" s="34">
        <v>0</v>
      </c>
      <c r="HH408" s="34">
        <v>0</v>
      </c>
      <c r="HI408" s="34">
        <v>0</v>
      </c>
      <c r="HJ408" s="34">
        <v>0</v>
      </c>
      <c r="HK408" s="34">
        <v>0</v>
      </c>
      <c r="HL408" s="34" t="b">
        <v>0</v>
      </c>
      <c r="HN408" s="34">
        <v>0</v>
      </c>
      <c r="HP408" s="34" t="s">
        <v>363</v>
      </c>
      <c r="HQ408" s="34">
        <v>0</v>
      </c>
      <c r="HR408" s="34">
        <v>0</v>
      </c>
      <c r="HS408" s="34">
        <v>0</v>
      </c>
      <c r="HZ408"/>
    </row>
    <row r="409" ht="30" customHeight="1" spans="2:234">
      <c r="B409" s="34">
        <f>10000000+INDEX(编号表!$B:$B,MATCH(D409,编号表!$A:$A,0))*10000+J409</f>
        <v>10640004</v>
      </c>
      <c r="C409" s="34" t="s">
        <v>577</v>
      </c>
      <c r="D409" s="34" t="s">
        <v>577</v>
      </c>
      <c r="E409" s="34" t="s">
        <v>510</v>
      </c>
      <c r="F409" s="39" t="s">
        <v>511</v>
      </c>
      <c r="G409" s="34" t="s">
        <v>512</v>
      </c>
      <c r="H409" s="34">
        <v>1</v>
      </c>
      <c r="I409" s="34" t="b">
        <v>0</v>
      </c>
      <c r="J409" s="34">
        <v>4</v>
      </c>
      <c r="K409" s="34" t="str">
        <f t="shared" si="26"/>
        <v>106400</v>
      </c>
      <c r="L409" s="34" t="s">
        <v>353</v>
      </c>
      <c r="M409" s="34">
        <v>10640003</v>
      </c>
      <c r="N409" s="34">
        <v>10640005</v>
      </c>
      <c r="O409" s="34" t="s">
        <v>578</v>
      </c>
      <c r="P409" s="34">
        <v>10902007</v>
      </c>
      <c r="Q409" s="34">
        <v>0</v>
      </c>
      <c r="R409" s="34">
        <v>0</v>
      </c>
      <c r="S409" s="34">
        <v>1</v>
      </c>
      <c r="T409">
        <v>10902096</v>
      </c>
      <c r="U409" s="34">
        <v>100</v>
      </c>
      <c r="AZ409" s="34" t="s">
        <v>473</v>
      </c>
      <c r="BA409" s="34">
        <v>0</v>
      </c>
      <c r="GY409" s="34">
        <v>0</v>
      </c>
      <c r="GZ409" s="34">
        <v>0</v>
      </c>
      <c r="HA409" s="34" t="s">
        <v>473</v>
      </c>
      <c r="HB409" s="34">
        <v>0</v>
      </c>
      <c r="HE409" s="34">
        <v>0</v>
      </c>
      <c r="HG409" s="34">
        <v>0</v>
      </c>
      <c r="HH409" s="34">
        <v>0</v>
      </c>
      <c r="HI409" s="34">
        <v>0</v>
      </c>
      <c r="HJ409" s="34">
        <v>0</v>
      </c>
      <c r="HK409" s="34">
        <v>0</v>
      </c>
      <c r="HL409" s="34" t="b">
        <v>0</v>
      </c>
      <c r="HN409" s="34">
        <v>0</v>
      </c>
      <c r="HP409" s="34" t="s">
        <v>363</v>
      </c>
      <c r="HQ409" s="34">
        <v>0</v>
      </c>
      <c r="HR409" s="34">
        <v>0</v>
      </c>
      <c r="HS409" s="34">
        <v>0</v>
      </c>
      <c r="HZ409"/>
    </row>
    <row r="410" ht="30" customHeight="1" spans="2:234">
      <c r="B410" s="34">
        <f>10000000+INDEX(编号表!$B:$B,MATCH(D410,编号表!$A:$A,0))*10000+J410</f>
        <v>10640005</v>
      </c>
      <c r="C410" s="34" t="s">
        <v>577</v>
      </c>
      <c r="D410" s="34" t="s">
        <v>577</v>
      </c>
      <c r="E410" s="34" t="s">
        <v>510</v>
      </c>
      <c r="F410" s="39" t="s">
        <v>511</v>
      </c>
      <c r="G410" s="34" t="s">
        <v>512</v>
      </c>
      <c r="H410" s="34">
        <v>1</v>
      </c>
      <c r="I410" s="34" t="b">
        <v>0</v>
      </c>
      <c r="J410" s="34">
        <v>5</v>
      </c>
      <c r="K410" s="34" t="str">
        <f t="shared" si="26"/>
        <v>106400</v>
      </c>
      <c r="L410" s="34" t="s">
        <v>353</v>
      </c>
      <c r="M410" s="34">
        <v>10640004</v>
      </c>
      <c r="N410" s="34">
        <v>10640006</v>
      </c>
      <c r="O410" s="34" t="s">
        <v>578</v>
      </c>
      <c r="P410" s="34">
        <v>10902007</v>
      </c>
      <c r="Q410" s="34">
        <v>0</v>
      </c>
      <c r="R410" s="34">
        <v>0</v>
      </c>
      <c r="S410" s="34">
        <v>1</v>
      </c>
      <c r="T410">
        <v>10902097</v>
      </c>
      <c r="U410" s="34">
        <v>100</v>
      </c>
      <c r="AZ410" s="34" t="s">
        <v>473</v>
      </c>
      <c r="BA410" s="34">
        <v>0</v>
      </c>
      <c r="GY410" s="34">
        <v>0</v>
      </c>
      <c r="GZ410" s="34">
        <v>0</v>
      </c>
      <c r="HA410" s="34" t="s">
        <v>473</v>
      </c>
      <c r="HB410" s="34">
        <v>0</v>
      </c>
      <c r="HE410" s="34">
        <v>0</v>
      </c>
      <c r="HG410" s="34">
        <v>0</v>
      </c>
      <c r="HH410" s="34">
        <v>0</v>
      </c>
      <c r="HI410" s="34">
        <v>0</v>
      </c>
      <c r="HJ410" s="34">
        <v>0</v>
      </c>
      <c r="HK410" s="34">
        <v>0</v>
      </c>
      <c r="HL410" s="34" t="b">
        <v>0</v>
      </c>
      <c r="HN410" s="34">
        <v>0</v>
      </c>
      <c r="HP410" s="34" t="s">
        <v>363</v>
      </c>
      <c r="HQ410" s="34">
        <v>0</v>
      </c>
      <c r="HR410" s="34">
        <v>0</v>
      </c>
      <c r="HS410" s="34">
        <v>0</v>
      </c>
      <c r="HZ410"/>
    </row>
    <row r="411" ht="30" customHeight="1" spans="2:234">
      <c r="B411" s="34">
        <f>10000000+INDEX(编号表!$B:$B,MATCH(D411,编号表!$A:$A,0))*10000+J411</f>
        <v>10640006</v>
      </c>
      <c r="C411" s="34" t="s">
        <v>577</v>
      </c>
      <c r="D411" s="34" t="s">
        <v>577</v>
      </c>
      <c r="E411" s="34" t="s">
        <v>510</v>
      </c>
      <c r="F411" s="39" t="s">
        <v>511</v>
      </c>
      <c r="G411" s="34" t="s">
        <v>512</v>
      </c>
      <c r="H411" s="34">
        <v>1</v>
      </c>
      <c r="I411" s="34" t="b">
        <v>0</v>
      </c>
      <c r="J411" s="34">
        <v>6</v>
      </c>
      <c r="K411" s="34" t="str">
        <f t="shared" si="26"/>
        <v>106400</v>
      </c>
      <c r="L411" s="34" t="s">
        <v>353</v>
      </c>
      <c r="M411" s="34">
        <v>10640005</v>
      </c>
      <c r="N411" s="34">
        <v>10640007</v>
      </c>
      <c r="O411" s="34" t="s">
        <v>578</v>
      </c>
      <c r="P411" s="34">
        <v>10902007</v>
      </c>
      <c r="Q411" s="34">
        <v>0</v>
      </c>
      <c r="R411" s="34">
        <v>0</v>
      </c>
      <c r="S411" s="34">
        <v>1</v>
      </c>
      <c r="T411">
        <v>10903098</v>
      </c>
      <c r="U411" s="34">
        <v>100</v>
      </c>
      <c r="AZ411" s="34" t="s">
        <v>473</v>
      </c>
      <c r="BA411" s="34">
        <v>0</v>
      </c>
      <c r="GY411" s="34">
        <v>0</v>
      </c>
      <c r="GZ411" s="34">
        <v>0</v>
      </c>
      <c r="HA411" s="34" t="s">
        <v>473</v>
      </c>
      <c r="HB411" s="34">
        <v>0</v>
      </c>
      <c r="HE411" s="34">
        <v>0</v>
      </c>
      <c r="HG411" s="34">
        <v>0</v>
      </c>
      <c r="HH411" s="34">
        <v>0</v>
      </c>
      <c r="HI411" s="34">
        <v>0</v>
      </c>
      <c r="HJ411" s="34">
        <v>0</v>
      </c>
      <c r="HK411" s="34">
        <v>0</v>
      </c>
      <c r="HL411" s="34" t="b">
        <v>0</v>
      </c>
      <c r="HN411" s="34">
        <v>0</v>
      </c>
      <c r="HP411" s="34" t="s">
        <v>363</v>
      </c>
      <c r="HQ411" s="34">
        <v>0</v>
      </c>
      <c r="HR411" s="34">
        <v>0</v>
      </c>
      <c r="HS411" s="34">
        <v>0</v>
      </c>
      <c r="HZ411"/>
    </row>
    <row r="412" ht="30" customHeight="1" spans="2:234">
      <c r="B412" s="34">
        <f>10000000+INDEX(编号表!$B:$B,MATCH(D412,编号表!$A:$A,0))*10000+J412</f>
        <v>10640007</v>
      </c>
      <c r="C412" s="34" t="s">
        <v>577</v>
      </c>
      <c r="D412" s="34" t="s">
        <v>577</v>
      </c>
      <c r="E412" s="34" t="s">
        <v>510</v>
      </c>
      <c r="F412" s="39" t="s">
        <v>511</v>
      </c>
      <c r="G412" s="34" t="s">
        <v>512</v>
      </c>
      <c r="H412" s="34">
        <v>1</v>
      </c>
      <c r="I412" s="34" t="b">
        <v>0</v>
      </c>
      <c r="J412" s="34">
        <v>7</v>
      </c>
      <c r="K412" s="34" t="str">
        <f t="shared" si="26"/>
        <v>106400</v>
      </c>
      <c r="L412" s="34" t="s">
        <v>353</v>
      </c>
      <c r="M412" s="34">
        <v>10640006</v>
      </c>
      <c r="N412" s="34">
        <v>10640008</v>
      </c>
      <c r="O412" s="34" t="s">
        <v>578</v>
      </c>
      <c r="P412" s="34">
        <v>10902007</v>
      </c>
      <c r="Q412" s="34">
        <v>0</v>
      </c>
      <c r="R412" s="34">
        <v>0</v>
      </c>
      <c r="S412" s="34">
        <v>1</v>
      </c>
      <c r="T412">
        <v>10903099</v>
      </c>
      <c r="U412" s="34">
        <v>100</v>
      </c>
      <c r="AZ412" s="34" t="s">
        <v>473</v>
      </c>
      <c r="BA412" s="34">
        <v>0</v>
      </c>
      <c r="GY412" s="34">
        <v>0</v>
      </c>
      <c r="GZ412" s="34">
        <v>0</v>
      </c>
      <c r="HA412" s="34" t="s">
        <v>473</v>
      </c>
      <c r="HB412" s="34">
        <v>0</v>
      </c>
      <c r="HE412" s="34">
        <v>0</v>
      </c>
      <c r="HG412" s="34">
        <v>0</v>
      </c>
      <c r="HH412" s="34">
        <v>0</v>
      </c>
      <c r="HI412" s="34">
        <v>0</v>
      </c>
      <c r="HJ412" s="34">
        <v>0</v>
      </c>
      <c r="HK412" s="34">
        <v>0</v>
      </c>
      <c r="HL412" s="34" t="b">
        <v>0</v>
      </c>
      <c r="HN412" s="34">
        <v>0</v>
      </c>
      <c r="HP412" s="34" t="s">
        <v>363</v>
      </c>
      <c r="HQ412" s="34">
        <v>0</v>
      </c>
      <c r="HR412" s="34">
        <v>0</v>
      </c>
      <c r="HS412" s="34">
        <v>0</v>
      </c>
      <c r="HZ412"/>
    </row>
    <row r="413" ht="30" customHeight="1" spans="2:234">
      <c r="B413" s="34">
        <f>10000000+INDEX(编号表!$B:$B,MATCH(D413,编号表!$A:$A,0))*10000+J413</f>
        <v>10640008</v>
      </c>
      <c r="C413" s="34" t="s">
        <v>577</v>
      </c>
      <c r="D413" s="34" t="s">
        <v>577</v>
      </c>
      <c r="E413" s="34" t="s">
        <v>510</v>
      </c>
      <c r="F413" s="39" t="s">
        <v>511</v>
      </c>
      <c r="G413" s="34" t="s">
        <v>512</v>
      </c>
      <c r="H413" s="34">
        <v>1</v>
      </c>
      <c r="I413" s="34" t="b">
        <v>0</v>
      </c>
      <c r="J413" s="34">
        <v>8</v>
      </c>
      <c r="K413" s="34" t="str">
        <f t="shared" si="26"/>
        <v>106400</v>
      </c>
      <c r="L413" s="34" t="s">
        <v>353</v>
      </c>
      <c r="M413" s="34">
        <v>10640007</v>
      </c>
      <c r="N413" s="34">
        <v>10640009</v>
      </c>
      <c r="O413" s="34" t="s">
        <v>578</v>
      </c>
      <c r="P413" s="34">
        <v>10902007</v>
      </c>
      <c r="Q413" s="34">
        <v>0</v>
      </c>
      <c r="R413" s="34">
        <v>0</v>
      </c>
      <c r="S413" s="34">
        <v>1</v>
      </c>
      <c r="T413">
        <v>10903100</v>
      </c>
      <c r="U413" s="34">
        <v>100</v>
      </c>
      <c r="AZ413" s="34" t="s">
        <v>473</v>
      </c>
      <c r="BA413" s="34">
        <v>0</v>
      </c>
      <c r="GY413" s="34">
        <v>0</v>
      </c>
      <c r="GZ413" s="34">
        <v>0</v>
      </c>
      <c r="HA413" s="34" t="s">
        <v>473</v>
      </c>
      <c r="HB413" s="34">
        <v>0</v>
      </c>
      <c r="HE413" s="34">
        <v>0</v>
      </c>
      <c r="HG413" s="34">
        <v>0</v>
      </c>
      <c r="HH413" s="34">
        <v>0</v>
      </c>
      <c r="HI413" s="34">
        <v>0</v>
      </c>
      <c r="HJ413" s="34">
        <v>0</v>
      </c>
      <c r="HK413" s="34">
        <v>0</v>
      </c>
      <c r="HL413" s="34" t="b">
        <v>0</v>
      </c>
      <c r="HN413" s="34">
        <v>0</v>
      </c>
      <c r="HP413" s="34" t="s">
        <v>363</v>
      </c>
      <c r="HQ413" s="34">
        <v>0</v>
      </c>
      <c r="HR413" s="34">
        <v>0</v>
      </c>
      <c r="HS413" s="34">
        <v>0</v>
      </c>
      <c r="HZ413"/>
    </row>
    <row r="414" ht="30" customHeight="1" spans="2:234">
      <c r="B414" s="34">
        <f>10000000+INDEX(编号表!$B:$B,MATCH(D414,编号表!$A:$A,0))*10000+J414</f>
        <v>10640009</v>
      </c>
      <c r="C414" s="34" t="s">
        <v>577</v>
      </c>
      <c r="D414" s="34" t="s">
        <v>577</v>
      </c>
      <c r="E414" s="34" t="s">
        <v>510</v>
      </c>
      <c r="F414" s="39" t="s">
        <v>511</v>
      </c>
      <c r="G414" s="34" t="s">
        <v>512</v>
      </c>
      <c r="H414" s="34">
        <v>1</v>
      </c>
      <c r="I414" s="34" t="b">
        <v>0</v>
      </c>
      <c r="J414" s="34">
        <v>9</v>
      </c>
      <c r="K414" s="34" t="str">
        <f t="shared" si="26"/>
        <v>106400</v>
      </c>
      <c r="L414" s="34" t="s">
        <v>353</v>
      </c>
      <c r="M414" s="34">
        <v>10640008</v>
      </c>
      <c r="N414" s="34">
        <v>10640010</v>
      </c>
      <c r="O414" s="34" t="s">
        <v>578</v>
      </c>
      <c r="P414" s="34">
        <v>10902007</v>
      </c>
      <c r="Q414" s="34">
        <v>0</v>
      </c>
      <c r="R414" s="34">
        <v>0</v>
      </c>
      <c r="S414" s="34">
        <v>1</v>
      </c>
      <c r="T414">
        <v>10904101</v>
      </c>
      <c r="U414" s="34">
        <v>100</v>
      </c>
      <c r="AZ414" s="34" t="s">
        <v>473</v>
      </c>
      <c r="BA414" s="34">
        <v>0</v>
      </c>
      <c r="GY414" s="34">
        <v>0</v>
      </c>
      <c r="GZ414" s="34">
        <v>0</v>
      </c>
      <c r="HA414" s="34" t="s">
        <v>473</v>
      </c>
      <c r="HB414" s="34">
        <v>0</v>
      </c>
      <c r="HE414" s="34">
        <v>0</v>
      </c>
      <c r="HG414" s="34">
        <v>0</v>
      </c>
      <c r="HH414" s="34">
        <v>0</v>
      </c>
      <c r="HI414" s="34">
        <v>0</v>
      </c>
      <c r="HJ414" s="34">
        <v>0</v>
      </c>
      <c r="HK414" s="34">
        <v>0</v>
      </c>
      <c r="HL414" s="34" t="b">
        <v>0</v>
      </c>
      <c r="HN414" s="34">
        <v>0</v>
      </c>
      <c r="HP414" s="34" t="s">
        <v>363</v>
      </c>
      <c r="HQ414" s="34">
        <v>0</v>
      </c>
      <c r="HR414" s="34">
        <v>0</v>
      </c>
      <c r="HS414" s="34">
        <v>0</v>
      </c>
      <c r="HZ414"/>
    </row>
    <row r="415" ht="30" customHeight="1" spans="2:234">
      <c r="B415" s="34">
        <f>10000000+INDEX(编号表!$B:$B,MATCH(D415,编号表!$A:$A,0))*10000+J415</f>
        <v>10640010</v>
      </c>
      <c r="C415" s="34" t="s">
        <v>577</v>
      </c>
      <c r="D415" s="34" t="s">
        <v>577</v>
      </c>
      <c r="E415" s="34" t="s">
        <v>510</v>
      </c>
      <c r="F415" s="39" t="s">
        <v>523</v>
      </c>
      <c r="G415" s="34" t="s">
        <v>512</v>
      </c>
      <c r="H415" s="34">
        <v>1</v>
      </c>
      <c r="I415" s="34" t="b">
        <v>0</v>
      </c>
      <c r="J415" s="34">
        <v>10</v>
      </c>
      <c r="K415" s="34" t="str">
        <f t="shared" si="26"/>
        <v>106400</v>
      </c>
      <c r="L415" s="34" t="s">
        <v>353</v>
      </c>
      <c r="M415" s="34">
        <v>10640009</v>
      </c>
      <c r="O415" s="34" t="s">
        <v>578</v>
      </c>
      <c r="P415" s="34">
        <v>10902007</v>
      </c>
      <c r="Q415" s="34">
        <v>0</v>
      </c>
      <c r="R415" s="34">
        <v>0</v>
      </c>
      <c r="S415" s="34">
        <v>1</v>
      </c>
      <c r="U415" s="34">
        <v>100</v>
      </c>
      <c r="AZ415" s="34" t="s">
        <v>473</v>
      </c>
      <c r="BA415" s="34">
        <v>0</v>
      </c>
      <c r="GY415" s="34">
        <v>0</v>
      </c>
      <c r="GZ415" s="34">
        <v>0</v>
      </c>
      <c r="HA415" s="34" t="s">
        <v>473</v>
      </c>
      <c r="HB415" s="34">
        <v>0</v>
      </c>
      <c r="HE415" s="34">
        <v>0</v>
      </c>
      <c r="HG415" s="34">
        <v>0</v>
      </c>
      <c r="HH415" s="34">
        <v>0</v>
      </c>
      <c r="HI415" s="34">
        <v>0</v>
      </c>
      <c r="HJ415" s="34">
        <v>0</v>
      </c>
      <c r="HK415" s="34">
        <v>0</v>
      </c>
      <c r="HL415" s="34" t="b">
        <v>0</v>
      </c>
      <c r="HN415" s="34">
        <v>0</v>
      </c>
      <c r="HP415" s="34" t="s">
        <v>363</v>
      </c>
      <c r="HQ415" s="34">
        <v>0</v>
      </c>
      <c r="HR415" s="34">
        <v>0</v>
      </c>
      <c r="HS415" s="34">
        <v>0</v>
      </c>
      <c r="HZ415"/>
    </row>
    <row r="416" ht="30" customHeight="1" spans="2:234">
      <c r="B416" s="34">
        <f>10000000+INDEX(编号表!$B:$B,MATCH(D416,编号表!$A:$A,0))*10000+J416</f>
        <v>10650001</v>
      </c>
      <c r="C416" s="34" t="s">
        <v>579</v>
      </c>
      <c r="D416" s="34" t="s">
        <v>579</v>
      </c>
      <c r="E416" s="34" t="s">
        <v>510</v>
      </c>
      <c r="F416" s="39" t="s">
        <v>511</v>
      </c>
      <c r="G416" s="34" t="s">
        <v>512</v>
      </c>
      <c r="H416" s="34">
        <v>1</v>
      </c>
      <c r="I416" s="34" t="b">
        <v>0</v>
      </c>
      <c r="J416" s="34">
        <v>1</v>
      </c>
      <c r="K416" s="34" t="str">
        <f t="shared" si="26"/>
        <v>106500</v>
      </c>
      <c r="L416" s="34" t="s">
        <v>353</v>
      </c>
      <c r="N416" s="34">
        <v>10650002</v>
      </c>
      <c r="O416" s="34" t="s">
        <v>580</v>
      </c>
      <c r="P416" s="34">
        <v>10902008</v>
      </c>
      <c r="Q416" s="34">
        <v>0</v>
      </c>
      <c r="R416" s="34">
        <v>0</v>
      </c>
      <c r="S416" s="34">
        <v>1</v>
      </c>
      <c r="T416">
        <v>10901103</v>
      </c>
      <c r="U416" s="34">
        <v>100</v>
      </c>
      <c r="AZ416" s="34" t="s">
        <v>473</v>
      </c>
      <c r="BA416" s="34">
        <v>0</v>
      </c>
      <c r="GY416" s="34">
        <v>0</v>
      </c>
      <c r="GZ416" s="34">
        <v>0</v>
      </c>
      <c r="HA416" s="34" t="s">
        <v>473</v>
      </c>
      <c r="HB416" s="34">
        <v>0</v>
      </c>
      <c r="HE416" s="34">
        <v>0</v>
      </c>
      <c r="HG416" s="34">
        <v>0</v>
      </c>
      <c r="HH416" s="34">
        <v>0</v>
      </c>
      <c r="HI416" s="34">
        <v>0</v>
      </c>
      <c r="HJ416" s="34">
        <v>0</v>
      </c>
      <c r="HK416" s="34">
        <v>0</v>
      </c>
      <c r="HL416" s="34" t="b">
        <v>0</v>
      </c>
      <c r="HN416" s="34">
        <v>0</v>
      </c>
      <c r="HP416" s="34" t="s">
        <v>363</v>
      </c>
      <c r="HQ416" s="34">
        <v>0</v>
      </c>
      <c r="HR416" s="34">
        <v>0</v>
      </c>
      <c r="HS416" s="34">
        <v>0</v>
      </c>
      <c r="HZ416"/>
    </row>
    <row r="417" ht="30" customHeight="1" spans="2:234">
      <c r="B417" s="34">
        <f>10000000+INDEX(编号表!$B:$B,MATCH(D417,编号表!$A:$A,0))*10000+J417</f>
        <v>10650002</v>
      </c>
      <c r="C417" s="34" t="s">
        <v>579</v>
      </c>
      <c r="D417" s="34" t="s">
        <v>579</v>
      </c>
      <c r="E417" s="34" t="s">
        <v>510</v>
      </c>
      <c r="F417" s="39" t="s">
        <v>511</v>
      </c>
      <c r="G417" s="34" t="s">
        <v>512</v>
      </c>
      <c r="H417" s="34">
        <v>1</v>
      </c>
      <c r="I417" s="34" t="b">
        <v>0</v>
      </c>
      <c r="J417" s="34">
        <v>2</v>
      </c>
      <c r="K417" s="34" t="str">
        <f t="shared" si="26"/>
        <v>106500</v>
      </c>
      <c r="L417" s="34" t="s">
        <v>353</v>
      </c>
      <c r="M417" s="34">
        <v>10650001</v>
      </c>
      <c r="N417" s="34">
        <v>10650003</v>
      </c>
      <c r="O417" s="34" t="s">
        <v>580</v>
      </c>
      <c r="P417" s="34">
        <v>10902008</v>
      </c>
      <c r="Q417" s="34">
        <v>0</v>
      </c>
      <c r="R417" s="34">
        <v>0</v>
      </c>
      <c r="S417" s="34">
        <v>1</v>
      </c>
      <c r="T417">
        <v>10901104</v>
      </c>
      <c r="U417" s="34">
        <v>100</v>
      </c>
      <c r="AZ417" s="34" t="s">
        <v>473</v>
      </c>
      <c r="BA417" s="34">
        <v>0</v>
      </c>
      <c r="GY417" s="34">
        <v>0</v>
      </c>
      <c r="GZ417" s="34">
        <v>0</v>
      </c>
      <c r="HA417" s="34" t="s">
        <v>473</v>
      </c>
      <c r="HB417" s="34">
        <v>0</v>
      </c>
      <c r="HE417" s="34">
        <v>0</v>
      </c>
      <c r="HG417" s="34">
        <v>0</v>
      </c>
      <c r="HH417" s="34">
        <v>0</v>
      </c>
      <c r="HI417" s="34">
        <v>0</v>
      </c>
      <c r="HJ417" s="34">
        <v>0</v>
      </c>
      <c r="HK417" s="34">
        <v>0</v>
      </c>
      <c r="HL417" s="34" t="b">
        <v>0</v>
      </c>
      <c r="HN417" s="34">
        <v>0</v>
      </c>
      <c r="HP417" s="34" t="s">
        <v>363</v>
      </c>
      <c r="HQ417" s="34">
        <v>0</v>
      </c>
      <c r="HR417" s="34">
        <v>0</v>
      </c>
      <c r="HS417" s="34">
        <v>0</v>
      </c>
      <c r="HZ417"/>
    </row>
    <row r="418" ht="30" customHeight="1" spans="2:234">
      <c r="B418" s="34">
        <f>10000000+INDEX(编号表!$B:$B,MATCH(D418,编号表!$A:$A,0))*10000+J418</f>
        <v>10650003</v>
      </c>
      <c r="C418" s="34" t="s">
        <v>579</v>
      </c>
      <c r="D418" s="34" t="s">
        <v>579</v>
      </c>
      <c r="E418" s="34" t="s">
        <v>510</v>
      </c>
      <c r="F418" s="39" t="s">
        <v>511</v>
      </c>
      <c r="G418" s="34" t="s">
        <v>512</v>
      </c>
      <c r="H418" s="34">
        <v>1</v>
      </c>
      <c r="I418" s="34" t="b">
        <v>0</v>
      </c>
      <c r="J418" s="34">
        <v>3</v>
      </c>
      <c r="K418" s="34" t="str">
        <f t="shared" si="26"/>
        <v>106500</v>
      </c>
      <c r="L418" s="34" t="s">
        <v>353</v>
      </c>
      <c r="M418" s="34">
        <v>10650002</v>
      </c>
      <c r="N418" s="34">
        <v>10650004</v>
      </c>
      <c r="O418" s="34" t="s">
        <v>580</v>
      </c>
      <c r="P418" s="34">
        <v>10902008</v>
      </c>
      <c r="Q418" s="34">
        <v>0</v>
      </c>
      <c r="R418" s="34">
        <v>0</v>
      </c>
      <c r="S418" s="34">
        <v>1</v>
      </c>
      <c r="T418">
        <v>10902105</v>
      </c>
      <c r="U418" s="34">
        <v>100</v>
      </c>
      <c r="AZ418" s="34" t="s">
        <v>473</v>
      </c>
      <c r="BA418" s="34">
        <v>0</v>
      </c>
      <c r="GY418" s="34">
        <v>0</v>
      </c>
      <c r="GZ418" s="34">
        <v>0</v>
      </c>
      <c r="HA418" s="34" t="s">
        <v>473</v>
      </c>
      <c r="HB418" s="34">
        <v>0</v>
      </c>
      <c r="HE418" s="34">
        <v>0</v>
      </c>
      <c r="HG418" s="34">
        <v>0</v>
      </c>
      <c r="HH418" s="34">
        <v>0</v>
      </c>
      <c r="HI418" s="34">
        <v>0</v>
      </c>
      <c r="HJ418" s="34">
        <v>0</v>
      </c>
      <c r="HK418" s="34">
        <v>0</v>
      </c>
      <c r="HL418" s="34" t="b">
        <v>0</v>
      </c>
      <c r="HN418" s="34">
        <v>0</v>
      </c>
      <c r="HP418" s="34" t="s">
        <v>363</v>
      </c>
      <c r="HQ418" s="34">
        <v>0</v>
      </c>
      <c r="HR418" s="34">
        <v>0</v>
      </c>
      <c r="HS418" s="34">
        <v>0</v>
      </c>
      <c r="HZ418"/>
    </row>
    <row r="419" ht="30" customHeight="1" spans="2:234">
      <c r="B419" s="34">
        <f>10000000+INDEX(编号表!$B:$B,MATCH(D419,编号表!$A:$A,0))*10000+J419</f>
        <v>10650004</v>
      </c>
      <c r="C419" s="34" t="s">
        <v>579</v>
      </c>
      <c r="D419" s="34" t="s">
        <v>579</v>
      </c>
      <c r="E419" s="34" t="s">
        <v>510</v>
      </c>
      <c r="F419" s="39" t="s">
        <v>511</v>
      </c>
      <c r="G419" s="34" t="s">
        <v>512</v>
      </c>
      <c r="H419" s="34">
        <v>1</v>
      </c>
      <c r="I419" s="34" t="b">
        <v>0</v>
      </c>
      <c r="J419" s="34">
        <v>4</v>
      </c>
      <c r="K419" s="34" t="str">
        <f t="shared" si="26"/>
        <v>106500</v>
      </c>
      <c r="L419" s="34" t="s">
        <v>353</v>
      </c>
      <c r="M419" s="34">
        <v>10650003</v>
      </c>
      <c r="N419" s="34">
        <v>10650005</v>
      </c>
      <c r="O419" s="34" t="s">
        <v>580</v>
      </c>
      <c r="P419" s="34">
        <v>10902008</v>
      </c>
      <c r="Q419" s="34">
        <v>0</v>
      </c>
      <c r="R419" s="34">
        <v>0</v>
      </c>
      <c r="S419" s="34">
        <v>1</v>
      </c>
      <c r="T419">
        <v>10902106</v>
      </c>
      <c r="U419" s="34">
        <v>100</v>
      </c>
      <c r="AZ419" s="34" t="s">
        <v>473</v>
      </c>
      <c r="BA419" s="34">
        <v>0</v>
      </c>
      <c r="GY419" s="34">
        <v>0</v>
      </c>
      <c r="GZ419" s="34">
        <v>0</v>
      </c>
      <c r="HA419" s="34" t="s">
        <v>473</v>
      </c>
      <c r="HB419" s="34">
        <v>0</v>
      </c>
      <c r="HE419" s="34">
        <v>0</v>
      </c>
      <c r="HG419" s="34">
        <v>0</v>
      </c>
      <c r="HH419" s="34">
        <v>0</v>
      </c>
      <c r="HI419" s="34">
        <v>0</v>
      </c>
      <c r="HJ419" s="34">
        <v>0</v>
      </c>
      <c r="HK419" s="34">
        <v>0</v>
      </c>
      <c r="HL419" s="34" t="b">
        <v>0</v>
      </c>
      <c r="HN419" s="34">
        <v>0</v>
      </c>
      <c r="HP419" s="34" t="s">
        <v>363</v>
      </c>
      <c r="HQ419" s="34">
        <v>0</v>
      </c>
      <c r="HR419" s="34">
        <v>0</v>
      </c>
      <c r="HS419" s="34">
        <v>0</v>
      </c>
      <c r="HZ419"/>
    </row>
    <row r="420" ht="30" customHeight="1" spans="2:234">
      <c r="B420" s="34">
        <f>10000000+INDEX(编号表!$B:$B,MATCH(D420,编号表!$A:$A,0))*10000+J420</f>
        <v>10650005</v>
      </c>
      <c r="C420" s="34" t="s">
        <v>579</v>
      </c>
      <c r="D420" s="34" t="s">
        <v>579</v>
      </c>
      <c r="E420" s="34" t="s">
        <v>510</v>
      </c>
      <c r="F420" s="39" t="s">
        <v>511</v>
      </c>
      <c r="G420" s="34" t="s">
        <v>512</v>
      </c>
      <c r="H420" s="34">
        <v>1</v>
      </c>
      <c r="I420" s="34" t="b">
        <v>0</v>
      </c>
      <c r="J420" s="34">
        <v>5</v>
      </c>
      <c r="K420" s="34" t="str">
        <f t="shared" si="26"/>
        <v>106500</v>
      </c>
      <c r="L420" s="34" t="s">
        <v>353</v>
      </c>
      <c r="M420" s="34">
        <v>10650004</v>
      </c>
      <c r="N420" s="34">
        <v>10650006</v>
      </c>
      <c r="O420" s="34" t="s">
        <v>580</v>
      </c>
      <c r="P420" s="34">
        <v>10902008</v>
      </c>
      <c r="Q420" s="34">
        <v>0</v>
      </c>
      <c r="R420" s="34">
        <v>0</v>
      </c>
      <c r="S420" s="34">
        <v>1</v>
      </c>
      <c r="T420">
        <v>10902107</v>
      </c>
      <c r="U420" s="34">
        <v>100</v>
      </c>
      <c r="AZ420" s="34" t="s">
        <v>473</v>
      </c>
      <c r="BA420" s="34">
        <v>0</v>
      </c>
      <c r="GY420" s="34">
        <v>0</v>
      </c>
      <c r="GZ420" s="34">
        <v>0</v>
      </c>
      <c r="HA420" s="34" t="s">
        <v>473</v>
      </c>
      <c r="HB420" s="34">
        <v>0</v>
      </c>
      <c r="HE420" s="34">
        <v>0</v>
      </c>
      <c r="HG420" s="34">
        <v>0</v>
      </c>
      <c r="HH420" s="34">
        <v>0</v>
      </c>
      <c r="HI420" s="34">
        <v>0</v>
      </c>
      <c r="HJ420" s="34">
        <v>0</v>
      </c>
      <c r="HK420" s="34">
        <v>0</v>
      </c>
      <c r="HL420" s="34" t="b">
        <v>0</v>
      </c>
      <c r="HN420" s="34">
        <v>0</v>
      </c>
      <c r="HP420" s="34" t="s">
        <v>363</v>
      </c>
      <c r="HQ420" s="34">
        <v>0</v>
      </c>
      <c r="HR420" s="34">
        <v>0</v>
      </c>
      <c r="HS420" s="34">
        <v>0</v>
      </c>
      <c r="HZ420"/>
    </row>
    <row r="421" ht="30" customHeight="1" spans="2:234">
      <c r="B421" s="34">
        <f>10000000+INDEX(编号表!$B:$B,MATCH(D421,编号表!$A:$A,0))*10000+J421</f>
        <v>10650006</v>
      </c>
      <c r="C421" s="34" t="s">
        <v>579</v>
      </c>
      <c r="D421" s="34" t="s">
        <v>579</v>
      </c>
      <c r="E421" s="34" t="s">
        <v>510</v>
      </c>
      <c r="F421" s="39" t="s">
        <v>511</v>
      </c>
      <c r="G421" s="34" t="s">
        <v>512</v>
      </c>
      <c r="H421" s="34">
        <v>1</v>
      </c>
      <c r="I421" s="34" t="b">
        <v>0</v>
      </c>
      <c r="J421" s="34">
        <v>6</v>
      </c>
      <c r="K421" s="34" t="str">
        <f t="shared" si="26"/>
        <v>106500</v>
      </c>
      <c r="L421" s="34" t="s">
        <v>353</v>
      </c>
      <c r="M421" s="34">
        <v>10650005</v>
      </c>
      <c r="N421" s="34">
        <v>10650007</v>
      </c>
      <c r="O421" s="34" t="s">
        <v>580</v>
      </c>
      <c r="P421" s="34">
        <v>10902008</v>
      </c>
      <c r="Q421" s="34">
        <v>0</v>
      </c>
      <c r="R421" s="34">
        <v>0</v>
      </c>
      <c r="S421" s="34">
        <v>1</v>
      </c>
      <c r="T421">
        <v>10903108</v>
      </c>
      <c r="U421" s="34">
        <v>100</v>
      </c>
      <c r="AZ421" s="34" t="s">
        <v>473</v>
      </c>
      <c r="BA421" s="34">
        <v>0</v>
      </c>
      <c r="GY421" s="34">
        <v>0</v>
      </c>
      <c r="GZ421" s="34">
        <v>0</v>
      </c>
      <c r="HA421" s="34" t="s">
        <v>473</v>
      </c>
      <c r="HB421" s="34">
        <v>0</v>
      </c>
      <c r="HE421" s="34">
        <v>0</v>
      </c>
      <c r="HG421" s="34">
        <v>0</v>
      </c>
      <c r="HH421" s="34">
        <v>0</v>
      </c>
      <c r="HI421" s="34">
        <v>0</v>
      </c>
      <c r="HJ421" s="34">
        <v>0</v>
      </c>
      <c r="HK421" s="34">
        <v>0</v>
      </c>
      <c r="HL421" s="34" t="b">
        <v>0</v>
      </c>
      <c r="HN421" s="34">
        <v>0</v>
      </c>
      <c r="HP421" s="34" t="s">
        <v>363</v>
      </c>
      <c r="HQ421" s="34">
        <v>0</v>
      </c>
      <c r="HR421" s="34">
        <v>0</v>
      </c>
      <c r="HS421" s="34">
        <v>0</v>
      </c>
      <c r="HZ421"/>
    </row>
    <row r="422" ht="30" customHeight="1" spans="2:234">
      <c r="B422" s="34">
        <f>10000000+INDEX(编号表!$B:$B,MATCH(D422,编号表!$A:$A,0))*10000+J422</f>
        <v>10650007</v>
      </c>
      <c r="C422" s="34" t="s">
        <v>579</v>
      </c>
      <c r="D422" s="34" t="s">
        <v>579</v>
      </c>
      <c r="E422" s="34" t="s">
        <v>510</v>
      </c>
      <c r="F422" s="39" t="s">
        <v>511</v>
      </c>
      <c r="G422" s="34" t="s">
        <v>512</v>
      </c>
      <c r="H422" s="34">
        <v>1</v>
      </c>
      <c r="I422" s="34" t="b">
        <v>0</v>
      </c>
      <c r="J422" s="34">
        <v>7</v>
      </c>
      <c r="K422" s="34" t="str">
        <f t="shared" si="26"/>
        <v>106500</v>
      </c>
      <c r="L422" s="34" t="s">
        <v>353</v>
      </c>
      <c r="M422" s="34">
        <v>10650006</v>
      </c>
      <c r="N422" s="34">
        <v>10650008</v>
      </c>
      <c r="O422" s="34" t="s">
        <v>580</v>
      </c>
      <c r="P422" s="34">
        <v>10902008</v>
      </c>
      <c r="Q422" s="34">
        <v>0</v>
      </c>
      <c r="R422" s="34">
        <v>0</v>
      </c>
      <c r="S422" s="34">
        <v>1</v>
      </c>
      <c r="T422">
        <v>10903109</v>
      </c>
      <c r="U422" s="34">
        <v>100</v>
      </c>
      <c r="AZ422" s="34" t="s">
        <v>473</v>
      </c>
      <c r="BA422" s="34">
        <v>0</v>
      </c>
      <c r="GY422" s="34">
        <v>0</v>
      </c>
      <c r="GZ422" s="34">
        <v>0</v>
      </c>
      <c r="HA422" s="34" t="s">
        <v>473</v>
      </c>
      <c r="HB422" s="34">
        <v>0</v>
      </c>
      <c r="HE422" s="34">
        <v>0</v>
      </c>
      <c r="HG422" s="34">
        <v>0</v>
      </c>
      <c r="HH422" s="34">
        <v>0</v>
      </c>
      <c r="HI422" s="34">
        <v>0</v>
      </c>
      <c r="HJ422" s="34">
        <v>0</v>
      </c>
      <c r="HK422" s="34">
        <v>0</v>
      </c>
      <c r="HL422" s="34" t="b">
        <v>0</v>
      </c>
      <c r="HN422" s="34">
        <v>0</v>
      </c>
      <c r="HP422" s="34" t="s">
        <v>363</v>
      </c>
      <c r="HQ422" s="34">
        <v>0</v>
      </c>
      <c r="HR422" s="34">
        <v>0</v>
      </c>
      <c r="HS422" s="34">
        <v>0</v>
      </c>
      <c r="HZ422"/>
    </row>
    <row r="423" ht="30" customHeight="1" spans="2:234">
      <c r="B423" s="34">
        <f>10000000+INDEX(编号表!$B:$B,MATCH(D423,编号表!$A:$A,0))*10000+J423</f>
        <v>10650008</v>
      </c>
      <c r="C423" s="34" t="s">
        <v>579</v>
      </c>
      <c r="D423" s="34" t="s">
        <v>579</v>
      </c>
      <c r="E423" s="34" t="s">
        <v>510</v>
      </c>
      <c r="F423" s="39" t="s">
        <v>511</v>
      </c>
      <c r="G423" s="34" t="s">
        <v>512</v>
      </c>
      <c r="H423" s="34">
        <v>1</v>
      </c>
      <c r="I423" s="34" t="b">
        <v>0</v>
      </c>
      <c r="J423" s="34">
        <v>8</v>
      </c>
      <c r="K423" s="34" t="str">
        <f t="shared" si="26"/>
        <v>106500</v>
      </c>
      <c r="L423" s="34" t="s">
        <v>353</v>
      </c>
      <c r="M423" s="34">
        <v>10650007</v>
      </c>
      <c r="N423" s="34">
        <v>10650009</v>
      </c>
      <c r="O423" s="34" t="s">
        <v>580</v>
      </c>
      <c r="P423" s="34">
        <v>10902008</v>
      </c>
      <c r="Q423" s="34">
        <v>0</v>
      </c>
      <c r="R423" s="34">
        <v>0</v>
      </c>
      <c r="S423" s="34">
        <v>1</v>
      </c>
      <c r="T423">
        <v>10903110</v>
      </c>
      <c r="U423" s="34">
        <v>100</v>
      </c>
      <c r="AZ423" s="34" t="s">
        <v>473</v>
      </c>
      <c r="BA423" s="34">
        <v>0</v>
      </c>
      <c r="GY423" s="34">
        <v>0</v>
      </c>
      <c r="GZ423" s="34">
        <v>0</v>
      </c>
      <c r="HA423" s="34" t="s">
        <v>473</v>
      </c>
      <c r="HB423" s="34">
        <v>0</v>
      </c>
      <c r="HE423" s="34">
        <v>0</v>
      </c>
      <c r="HG423" s="34">
        <v>0</v>
      </c>
      <c r="HH423" s="34">
        <v>0</v>
      </c>
      <c r="HI423" s="34">
        <v>0</v>
      </c>
      <c r="HJ423" s="34">
        <v>0</v>
      </c>
      <c r="HK423" s="34">
        <v>0</v>
      </c>
      <c r="HL423" s="34" t="b">
        <v>0</v>
      </c>
      <c r="HN423" s="34">
        <v>0</v>
      </c>
      <c r="HP423" s="34" t="s">
        <v>363</v>
      </c>
      <c r="HQ423" s="34">
        <v>0</v>
      </c>
      <c r="HR423" s="34">
        <v>0</v>
      </c>
      <c r="HS423" s="34">
        <v>0</v>
      </c>
      <c r="HZ423"/>
    </row>
    <row r="424" ht="30" customHeight="1" spans="2:234">
      <c r="B424" s="34">
        <f>10000000+INDEX(编号表!$B:$B,MATCH(D424,编号表!$A:$A,0))*10000+J424</f>
        <v>10650009</v>
      </c>
      <c r="C424" s="34" t="s">
        <v>579</v>
      </c>
      <c r="D424" s="34" t="s">
        <v>579</v>
      </c>
      <c r="E424" s="34" t="s">
        <v>510</v>
      </c>
      <c r="F424" s="39" t="s">
        <v>511</v>
      </c>
      <c r="G424" s="34" t="s">
        <v>512</v>
      </c>
      <c r="H424" s="34">
        <v>1</v>
      </c>
      <c r="I424" s="34" t="b">
        <v>0</v>
      </c>
      <c r="J424" s="34">
        <v>9</v>
      </c>
      <c r="K424" s="34" t="str">
        <f t="shared" si="26"/>
        <v>106500</v>
      </c>
      <c r="L424" s="34" t="s">
        <v>353</v>
      </c>
      <c r="M424" s="34">
        <v>10650008</v>
      </c>
      <c r="N424" s="34">
        <v>10650010</v>
      </c>
      <c r="O424" s="34" t="s">
        <v>580</v>
      </c>
      <c r="P424" s="34">
        <v>10902008</v>
      </c>
      <c r="Q424" s="34">
        <v>0</v>
      </c>
      <c r="R424" s="34">
        <v>0</v>
      </c>
      <c r="S424" s="34">
        <v>1</v>
      </c>
      <c r="T424">
        <v>10904111</v>
      </c>
      <c r="U424" s="34">
        <v>100</v>
      </c>
      <c r="AZ424" s="34" t="s">
        <v>473</v>
      </c>
      <c r="BA424" s="34">
        <v>0</v>
      </c>
      <c r="GY424" s="34">
        <v>0</v>
      </c>
      <c r="GZ424" s="34">
        <v>0</v>
      </c>
      <c r="HA424" s="34" t="s">
        <v>473</v>
      </c>
      <c r="HB424" s="34">
        <v>0</v>
      </c>
      <c r="HE424" s="34">
        <v>0</v>
      </c>
      <c r="HG424" s="34">
        <v>0</v>
      </c>
      <c r="HH424" s="34">
        <v>0</v>
      </c>
      <c r="HI424" s="34">
        <v>0</v>
      </c>
      <c r="HJ424" s="34">
        <v>0</v>
      </c>
      <c r="HK424" s="34">
        <v>0</v>
      </c>
      <c r="HL424" s="34" t="b">
        <v>0</v>
      </c>
      <c r="HN424" s="34">
        <v>0</v>
      </c>
      <c r="HP424" s="34" t="s">
        <v>363</v>
      </c>
      <c r="HQ424" s="34">
        <v>0</v>
      </c>
      <c r="HR424" s="34">
        <v>0</v>
      </c>
      <c r="HS424" s="34">
        <v>0</v>
      </c>
      <c r="HZ424"/>
    </row>
    <row r="425" ht="30" customHeight="1" spans="2:234">
      <c r="B425" s="34">
        <f>10000000+INDEX(编号表!$B:$B,MATCH(D425,编号表!$A:$A,0))*10000+J425</f>
        <v>10650010</v>
      </c>
      <c r="C425" s="34" t="s">
        <v>579</v>
      </c>
      <c r="D425" s="34" t="s">
        <v>579</v>
      </c>
      <c r="E425" s="34" t="s">
        <v>510</v>
      </c>
      <c r="F425" s="39" t="s">
        <v>523</v>
      </c>
      <c r="G425" s="34" t="s">
        <v>512</v>
      </c>
      <c r="H425" s="34">
        <v>1</v>
      </c>
      <c r="I425" s="34" t="b">
        <v>0</v>
      </c>
      <c r="J425" s="34">
        <v>10</v>
      </c>
      <c r="K425" s="34" t="str">
        <f t="shared" si="26"/>
        <v>106500</v>
      </c>
      <c r="L425" s="34" t="s">
        <v>353</v>
      </c>
      <c r="M425" s="34">
        <v>10650009</v>
      </c>
      <c r="O425" s="34" t="s">
        <v>580</v>
      </c>
      <c r="P425" s="34">
        <v>10902008</v>
      </c>
      <c r="Q425" s="34">
        <v>0</v>
      </c>
      <c r="R425" s="34">
        <v>0</v>
      </c>
      <c r="S425" s="34">
        <v>1</v>
      </c>
      <c r="U425" s="34">
        <v>100</v>
      </c>
      <c r="AZ425" s="34" t="s">
        <v>473</v>
      </c>
      <c r="BA425" s="34">
        <v>0</v>
      </c>
      <c r="GY425" s="34">
        <v>0</v>
      </c>
      <c r="GZ425" s="34">
        <v>0</v>
      </c>
      <c r="HA425" s="34" t="s">
        <v>473</v>
      </c>
      <c r="HB425" s="34">
        <v>0</v>
      </c>
      <c r="HE425" s="34">
        <v>0</v>
      </c>
      <c r="HG425" s="34">
        <v>0</v>
      </c>
      <c r="HH425" s="34">
        <v>0</v>
      </c>
      <c r="HI425" s="34">
        <v>0</v>
      </c>
      <c r="HJ425" s="34">
        <v>0</v>
      </c>
      <c r="HK425" s="34">
        <v>0</v>
      </c>
      <c r="HL425" s="34" t="b">
        <v>0</v>
      </c>
      <c r="HN425" s="34">
        <v>0</v>
      </c>
      <c r="HP425" s="34" t="s">
        <v>363</v>
      </c>
      <c r="HQ425" s="34">
        <v>0</v>
      </c>
      <c r="HR425" s="34">
        <v>0</v>
      </c>
      <c r="HS425" s="34">
        <v>0</v>
      </c>
      <c r="HZ425"/>
    </row>
    <row r="426" ht="30" customHeight="1" spans="2:234">
      <c r="B426" s="34">
        <f>10000000+INDEX(编号表!$B:$B,MATCH(D426,编号表!$A:$A,0))*10000+J426</f>
        <v>10660001</v>
      </c>
      <c r="C426" s="34" t="s">
        <v>581</v>
      </c>
      <c r="D426" s="34" t="s">
        <v>581</v>
      </c>
      <c r="E426" s="34" t="s">
        <v>510</v>
      </c>
      <c r="F426" s="39" t="s">
        <v>582</v>
      </c>
      <c r="G426" s="34" t="s">
        <v>583</v>
      </c>
      <c r="H426" s="34">
        <v>1</v>
      </c>
      <c r="I426" s="34" t="b">
        <v>0</v>
      </c>
      <c r="J426" s="34">
        <v>1</v>
      </c>
      <c r="K426" s="34" t="str">
        <f t="shared" si="26"/>
        <v>106600</v>
      </c>
      <c r="L426" s="34" t="s">
        <v>353</v>
      </c>
      <c r="N426" s="34">
        <v>10660002</v>
      </c>
      <c r="O426" s="34" t="s">
        <v>584</v>
      </c>
      <c r="P426" s="34">
        <v>10902009</v>
      </c>
      <c r="Q426" s="34">
        <v>0</v>
      </c>
      <c r="R426" s="34">
        <v>0</v>
      </c>
      <c r="S426" s="34">
        <v>1</v>
      </c>
      <c r="AZ426" s="34" t="s">
        <v>473</v>
      </c>
      <c r="BA426" s="34">
        <v>0</v>
      </c>
      <c r="GY426" s="34">
        <v>0</v>
      </c>
      <c r="GZ426" s="34">
        <v>0</v>
      </c>
      <c r="HA426" s="34" t="s">
        <v>473</v>
      </c>
      <c r="HB426" s="34">
        <v>0</v>
      </c>
      <c r="HE426" s="34">
        <v>0</v>
      </c>
      <c r="HG426" s="34">
        <v>0</v>
      </c>
      <c r="HH426" s="34">
        <v>0</v>
      </c>
      <c r="HI426" s="34">
        <v>0</v>
      </c>
      <c r="HJ426" s="34">
        <v>0</v>
      </c>
      <c r="HK426" s="34">
        <v>0</v>
      </c>
      <c r="HL426" s="34" t="b">
        <v>0</v>
      </c>
      <c r="HN426" s="34">
        <v>0</v>
      </c>
      <c r="HP426" s="34" t="s">
        <v>363</v>
      </c>
      <c r="HQ426" s="34">
        <v>0</v>
      </c>
      <c r="HR426" s="34">
        <v>0</v>
      </c>
      <c r="HS426" s="34">
        <v>0</v>
      </c>
      <c r="HZ426"/>
    </row>
    <row r="427" ht="30" customHeight="1" spans="2:234">
      <c r="B427" s="34">
        <f>10000000+INDEX(编号表!$B:$B,MATCH(D427,编号表!$A:$A,0))*10000+J427</f>
        <v>10660002</v>
      </c>
      <c r="C427" s="34" t="s">
        <v>581</v>
      </c>
      <c r="D427" s="34" t="s">
        <v>581</v>
      </c>
      <c r="E427" s="34" t="s">
        <v>510</v>
      </c>
      <c r="F427" s="39" t="s">
        <v>585</v>
      </c>
      <c r="G427" s="34" t="s">
        <v>583</v>
      </c>
      <c r="H427" s="34">
        <v>1</v>
      </c>
      <c r="I427" s="34" t="b">
        <v>0</v>
      </c>
      <c r="J427" s="34">
        <v>2</v>
      </c>
      <c r="K427" s="34" t="str">
        <f t="shared" si="26"/>
        <v>106600</v>
      </c>
      <c r="L427" s="34" t="s">
        <v>353</v>
      </c>
      <c r="M427" s="34">
        <v>10660001</v>
      </c>
      <c r="N427" s="34">
        <v>10660003</v>
      </c>
      <c r="O427" s="34" t="s">
        <v>584</v>
      </c>
      <c r="P427" s="34">
        <v>10902009</v>
      </c>
      <c r="Q427" s="34">
        <v>0</v>
      </c>
      <c r="R427" s="34">
        <v>0</v>
      </c>
      <c r="S427" s="34">
        <v>1</v>
      </c>
      <c r="AZ427" s="34" t="s">
        <v>473</v>
      </c>
      <c r="BA427" s="34">
        <v>0</v>
      </c>
      <c r="GY427" s="34">
        <v>0</v>
      </c>
      <c r="GZ427" s="34">
        <v>0</v>
      </c>
      <c r="HA427" s="34" t="s">
        <v>473</v>
      </c>
      <c r="HB427" s="34">
        <v>0</v>
      </c>
      <c r="HE427" s="34">
        <v>0</v>
      </c>
      <c r="HG427" s="34">
        <v>0</v>
      </c>
      <c r="HH427" s="34">
        <v>0</v>
      </c>
      <c r="HI427" s="34">
        <v>0</v>
      </c>
      <c r="HJ427" s="34">
        <v>0</v>
      </c>
      <c r="HK427" s="34">
        <v>0</v>
      </c>
      <c r="HL427" s="34" t="b">
        <v>0</v>
      </c>
      <c r="HN427" s="34">
        <v>0</v>
      </c>
      <c r="HP427" s="34" t="s">
        <v>363</v>
      </c>
      <c r="HQ427" s="34">
        <v>0</v>
      </c>
      <c r="HR427" s="34">
        <v>0</v>
      </c>
      <c r="HS427" s="34">
        <v>0</v>
      </c>
      <c r="HZ427"/>
    </row>
    <row r="428" ht="30" customHeight="1" spans="2:234">
      <c r="B428" s="34">
        <f>10000000+INDEX(编号表!$B:$B,MATCH(D428,编号表!$A:$A,0))*10000+J428</f>
        <v>10660003</v>
      </c>
      <c r="C428" s="34" t="s">
        <v>581</v>
      </c>
      <c r="D428" s="34" t="s">
        <v>581</v>
      </c>
      <c r="E428" s="34" t="s">
        <v>510</v>
      </c>
      <c r="F428" s="39" t="s">
        <v>582</v>
      </c>
      <c r="G428" s="34" t="s">
        <v>583</v>
      </c>
      <c r="H428" s="34">
        <v>1</v>
      </c>
      <c r="I428" s="34" t="b">
        <v>0</v>
      </c>
      <c r="J428" s="34">
        <v>3</v>
      </c>
      <c r="K428" s="34" t="str">
        <f t="shared" si="26"/>
        <v>106600</v>
      </c>
      <c r="L428" s="34" t="s">
        <v>353</v>
      </c>
      <c r="M428" s="34">
        <v>10660002</v>
      </c>
      <c r="N428" s="34">
        <v>10660004</v>
      </c>
      <c r="O428" s="34" t="s">
        <v>584</v>
      </c>
      <c r="P428" s="34">
        <v>10902009</v>
      </c>
      <c r="Q428" s="34">
        <v>0</v>
      </c>
      <c r="R428" s="34">
        <v>0</v>
      </c>
      <c r="S428" s="34">
        <v>1</v>
      </c>
      <c r="T428">
        <v>10903113</v>
      </c>
      <c r="AZ428" s="34" t="s">
        <v>473</v>
      </c>
      <c r="BA428" s="34">
        <v>0</v>
      </c>
      <c r="GY428" s="34">
        <v>0</v>
      </c>
      <c r="GZ428" s="34">
        <v>0</v>
      </c>
      <c r="HA428" s="34" t="s">
        <v>473</v>
      </c>
      <c r="HB428" s="34">
        <v>0</v>
      </c>
      <c r="HE428" s="34">
        <v>0</v>
      </c>
      <c r="HG428" s="34">
        <v>0</v>
      </c>
      <c r="HH428" s="34">
        <v>0</v>
      </c>
      <c r="HI428" s="34">
        <v>0</v>
      </c>
      <c r="HJ428" s="34">
        <v>0</v>
      </c>
      <c r="HK428" s="34">
        <v>0</v>
      </c>
      <c r="HL428" s="34" t="b">
        <v>0</v>
      </c>
      <c r="HN428" s="34">
        <v>0</v>
      </c>
      <c r="HP428" s="34" t="s">
        <v>363</v>
      </c>
      <c r="HQ428" s="34">
        <v>0</v>
      </c>
      <c r="HR428" s="34">
        <v>0</v>
      </c>
      <c r="HS428" s="34">
        <v>0</v>
      </c>
      <c r="HZ428"/>
    </row>
    <row r="429" ht="30" customHeight="1" spans="2:234">
      <c r="B429" s="34">
        <f>10000000+INDEX(编号表!$B:$B,MATCH(D429,编号表!$A:$A,0))*10000+J429</f>
        <v>10660004</v>
      </c>
      <c r="C429" s="34" t="s">
        <v>581</v>
      </c>
      <c r="D429" s="34" t="s">
        <v>581</v>
      </c>
      <c r="E429" s="34" t="s">
        <v>510</v>
      </c>
      <c r="F429" s="39" t="s">
        <v>585</v>
      </c>
      <c r="G429" s="34" t="s">
        <v>583</v>
      </c>
      <c r="H429" s="34">
        <v>1</v>
      </c>
      <c r="I429" s="34" t="b">
        <v>0</v>
      </c>
      <c r="J429" s="34">
        <v>4</v>
      </c>
      <c r="K429" s="34" t="str">
        <f t="shared" si="26"/>
        <v>106600</v>
      </c>
      <c r="L429" s="34" t="s">
        <v>353</v>
      </c>
      <c r="M429" s="34">
        <v>10660003</v>
      </c>
      <c r="N429" s="34">
        <v>10660005</v>
      </c>
      <c r="O429" s="34" t="s">
        <v>584</v>
      </c>
      <c r="P429" s="34">
        <v>10902009</v>
      </c>
      <c r="Q429" s="34">
        <v>0</v>
      </c>
      <c r="R429" s="34">
        <v>0</v>
      </c>
      <c r="S429" s="34">
        <v>1</v>
      </c>
      <c r="AZ429" s="34" t="s">
        <v>473</v>
      </c>
      <c r="BA429" s="34">
        <v>0</v>
      </c>
      <c r="GY429" s="34">
        <v>0</v>
      </c>
      <c r="GZ429" s="34">
        <v>0</v>
      </c>
      <c r="HA429" s="34" t="s">
        <v>473</v>
      </c>
      <c r="HB429" s="34">
        <v>0</v>
      </c>
      <c r="HE429" s="34">
        <v>0</v>
      </c>
      <c r="HG429" s="34">
        <v>0</v>
      </c>
      <c r="HH429" s="34">
        <v>0</v>
      </c>
      <c r="HI429" s="34">
        <v>0</v>
      </c>
      <c r="HJ429" s="34">
        <v>0</v>
      </c>
      <c r="HK429" s="34">
        <v>0</v>
      </c>
      <c r="HL429" s="34" t="b">
        <v>0</v>
      </c>
      <c r="HN429" s="34">
        <v>0</v>
      </c>
      <c r="HP429" s="34" t="s">
        <v>363</v>
      </c>
      <c r="HQ429" s="34">
        <v>0</v>
      </c>
      <c r="HR429" s="34">
        <v>0</v>
      </c>
      <c r="HS429" s="34">
        <v>0</v>
      </c>
      <c r="HZ429"/>
    </row>
    <row r="430" ht="30" customHeight="1" spans="2:234">
      <c r="B430" s="34">
        <f>10000000+INDEX(编号表!$B:$B,MATCH(D430,编号表!$A:$A,0))*10000+J430</f>
        <v>10660005</v>
      </c>
      <c r="C430" s="34" t="s">
        <v>581</v>
      </c>
      <c r="D430" s="34" t="s">
        <v>581</v>
      </c>
      <c r="E430" s="34" t="s">
        <v>510</v>
      </c>
      <c r="F430" s="39" t="s">
        <v>585</v>
      </c>
      <c r="G430" s="34" t="s">
        <v>583</v>
      </c>
      <c r="H430" s="34">
        <v>1</v>
      </c>
      <c r="I430" s="34" t="b">
        <v>0</v>
      </c>
      <c r="J430" s="34">
        <v>5</v>
      </c>
      <c r="K430" s="34" t="str">
        <f t="shared" si="26"/>
        <v>106600</v>
      </c>
      <c r="L430" s="34" t="s">
        <v>353</v>
      </c>
      <c r="M430" s="34">
        <v>10660004</v>
      </c>
      <c r="N430" s="34">
        <v>10660006</v>
      </c>
      <c r="O430" s="34" t="s">
        <v>584</v>
      </c>
      <c r="P430" s="34">
        <v>10902009</v>
      </c>
      <c r="Q430" s="34">
        <v>0</v>
      </c>
      <c r="R430" s="34">
        <v>0</v>
      </c>
      <c r="S430" s="34">
        <v>1</v>
      </c>
      <c r="AZ430" s="34" t="s">
        <v>473</v>
      </c>
      <c r="BA430" s="34">
        <v>0</v>
      </c>
      <c r="GY430" s="34">
        <v>0</v>
      </c>
      <c r="GZ430" s="34">
        <v>0</v>
      </c>
      <c r="HA430" s="34" t="s">
        <v>473</v>
      </c>
      <c r="HB430" s="34">
        <v>0</v>
      </c>
      <c r="HE430" s="34">
        <v>0</v>
      </c>
      <c r="HG430" s="34">
        <v>0</v>
      </c>
      <c r="HH430" s="34">
        <v>0</v>
      </c>
      <c r="HI430" s="34">
        <v>0</v>
      </c>
      <c r="HJ430" s="34">
        <v>0</v>
      </c>
      <c r="HK430" s="34">
        <v>0</v>
      </c>
      <c r="HL430" s="34" t="b">
        <v>0</v>
      </c>
      <c r="HN430" s="34">
        <v>0</v>
      </c>
      <c r="HP430" s="34" t="s">
        <v>363</v>
      </c>
      <c r="HQ430" s="34">
        <v>0</v>
      </c>
      <c r="HR430" s="34">
        <v>0</v>
      </c>
      <c r="HS430" s="34">
        <v>0</v>
      </c>
      <c r="HZ430"/>
    </row>
    <row r="431" ht="30" customHeight="1" spans="2:234">
      <c r="B431" s="34">
        <f>10000000+INDEX(编号表!$B:$B,MATCH(D431,编号表!$A:$A,0))*10000+J431</f>
        <v>10660006</v>
      </c>
      <c r="C431" s="34" t="s">
        <v>581</v>
      </c>
      <c r="D431" s="34" t="s">
        <v>581</v>
      </c>
      <c r="E431" s="34" t="s">
        <v>510</v>
      </c>
      <c r="F431" s="39" t="s">
        <v>582</v>
      </c>
      <c r="G431" s="34" t="s">
        <v>583</v>
      </c>
      <c r="H431" s="34">
        <v>1</v>
      </c>
      <c r="I431" s="34" t="b">
        <v>0</v>
      </c>
      <c r="J431" s="34">
        <v>6</v>
      </c>
      <c r="K431" s="34" t="str">
        <f t="shared" si="26"/>
        <v>106600</v>
      </c>
      <c r="L431" s="34" t="s">
        <v>353</v>
      </c>
      <c r="M431" s="34">
        <v>10660005</v>
      </c>
      <c r="N431" s="34">
        <v>10660007</v>
      </c>
      <c r="O431" s="34" t="s">
        <v>584</v>
      </c>
      <c r="P431" s="34">
        <v>10902009</v>
      </c>
      <c r="Q431" s="34">
        <v>0</v>
      </c>
      <c r="R431" s="34">
        <v>0</v>
      </c>
      <c r="S431" s="34">
        <v>1</v>
      </c>
      <c r="T431">
        <v>10904114</v>
      </c>
      <c r="AZ431" s="34" t="s">
        <v>473</v>
      </c>
      <c r="BA431" s="34">
        <v>0</v>
      </c>
      <c r="GY431" s="34">
        <v>0</v>
      </c>
      <c r="GZ431" s="34">
        <v>0</v>
      </c>
      <c r="HA431" s="34" t="s">
        <v>473</v>
      </c>
      <c r="HB431" s="34">
        <v>0</v>
      </c>
      <c r="HE431" s="34">
        <v>0</v>
      </c>
      <c r="HG431" s="34">
        <v>0</v>
      </c>
      <c r="HH431" s="34">
        <v>0</v>
      </c>
      <c r="HI431" s="34">
        <v>0</v>
      </c>
      <c r="HJ431" s="34">
        <v>0</v>
      </c>
      <c r="HK431" s="34">
        <v>0</v>
      </c>
      <c r="HL431" s="34" t="b">
        <v>0</v>
      </c>
      <c r="HN431" s="34">
        <v>0</v>
      </c>
      <c r="HP431" s="34" t="s">
        <v>363</v>
      </c>
      <c r="HQ431" s="34">
        <v>0</v>
      </c>
      <c r="HR431" s="34">
        <v>0</v>
      </c>
      <c r="HS431" s="34">
        <v>0</v>
      </c>
      <c r="HZ431"/>
    </row>
    <row r="432" ht="30" customHeight="1" spans="2:234">
      <c r="B432" s="34">
        <f>10000000+INDEX(编号表!$B:$B,MATCH(D432,编号表!$A:$A,0))*10000+J432</f>
        <v>10660007</v>
      </c>
      <c r="C432" s="34" t="s">
        <v>581</v>
      </c>
      <c r="D432" s="34" t="s">
        <v>581</v>
      </c>
      <c r="E432" s="34" t="s">
        <v>510</v>
      </c>
      <c r="F432" s="39" t="s">
        <v>585</v>
      </c>
      <c r="G432" s="34" t="s">
        <v>583</v>
      </c>
      <c r="H432" s="34">
        <v>1</v>
      </c>
      <c r="I432" s="34" t="b">
        <v>0</v>
      </c>
      <c r="J432" s="34">
        <v>7</v>
      </c>
      <c r="K432" s="34" t="str">
        <f t="shared" si="26"/>
        <v>106600</v>
      </c>
      <c r="L432" s="34" t="s">
        <v>353</v>
      </c>
      <c r="M432" s="34">
        <v>10660006</v>
      </c>
      <c r="N432" s="34">
        <v>10660008</v>
      </c>
      <c r="O432" s="34" t="s">
        <v>584</v>
      </c>
      <c r="P432" s="34">
        <v>10902009</v>
      </c>
      <c r="Q432" s="34">
        <v>0</v>
      </c>
      <c r="R432" s="34">
        <v>0</v>
      </c>
      <c r="S432" s="34">
        <v>1</v>
      </c>
      <c r="AZ432" s="34" t="s">
        <v>473</v>
      </c>
      <c r="BA432" s="34">
        <v>0</v>
      </c>
      <c r="GY432" s="34">
        <v>0</v>
      </c>
      <c r="GZ432" s="34">
        <v>0</v>
      </c>
      <c r="HA432" s="34" t="s">
        <v>473</v>
      </c>
      <c r="HB432" s="34">
        <v>0</v>
      </c>
      <c r="HE432" s="34">
        <v>0</v>
      </c>
      <c r="HG432" s="34">
        <v>0</v>
      </c>
      <c r="HH432" s="34">
        <v>0</v>
      </c>
      <c r="HI432" s="34">
        <v>0</v>
      </c>
      <c r="HJ432" s="34">
        <v>0</v>
      </c>
      <c r="HK432" s="34">
        <v>0</v>
      </c>
      <c r="HL432" s="34" t="b">
        <v>0</v>
      </c>
      <c r="HN432" s="34">
        <v>0</v>
      </c>
      <c r="HP432" s="34" t="s">
        <v>363</v>
      </c>
      <c r="HQ432" s="34">
        <v>0</v>
      </c>
      <c r="HR432" s="34">
        <v>0</v>
      </c>
      <c r="HS432" s="34">
        <v>0</v>
      </c>
      <c r="HZ432"/>
    </row>
    <row r="433" ht="30" customHeight="1" spans="2:234">
      <c r="B433" s="34">
        <f>10000000+INDEX(编号表!$B:$B,MATCH(D433,编号表!$A:$A,0))*10000+J433</f>
        <v>10660008</v>
      </c>
      <c r="C433" s="34" t="s">
        <v>581</v>
      </c>
      <c r="D433" s="34" t="s">
        <v>581</v>
      </c>
      <c r="E433" s="34" t="s">
        <v>510</v>
      </c>
      <c r="F433" s="39" t="s">
        <v>585</v>
      </c>
      <c r="G433" s="34" t="s">
        <v>583</v>
      </c>
      <c r="H433" s="34">
        <v>1</v>
      </c>
      <c r="I433" s="34" t="b">
        <v>0</v>
      </c>
      <c r="J433" s="34">
        <v>8</v>
      </c>
      <c r="K433" s="34" t="str">
        <f t="shared" si="26"/>
        <v>106600</v>
      </c>
      <c r="L433" s="34" t="s">
        <v>353</v>
      </c>
      <c r="M433" s="34">
        <v>10660007</v>
      </c>
      <c r="N433" s="34">
        <v>10660009</v>
      </c>
      <c r="O433" s="34" t="s">
        <v>584</v>
      </c>
      <c r="P433" s="34">
        <v>10902009</v>
      </c>
      <c r="Q433" s="34">
        <v>0</v>
      </c>
      <c r="R433" s="34">
        <v>0</v>
      </c>
      <c r="S433" s="34">
        <v>1</v>
      </c>
      <c r="AZ433" s="34" t="s">
        <v>473</v>
      </c>
      <c r="BA433" s="34">
        <v>0</v>
      </c>
      <c r="GY433" s="34">
        <v>0</v>
      </c>
      <c r="GZ433" s="34">
        <v>0</v>
      </c>
      <c r="HA433" s="34" t="s">
        <v>473</v>
      </c>
      <c r="HB433" s="34">
        <v>0</v>
      </c>
      <c r="HE433" s="34">
        <v>0</v>
      </c>
      <c r="HG433" s="34">
        <v>0</v>
      </c>
      <c r="HH433" s="34">
        <v>0</v>
      </c>
      <c r="HI433" s="34">
        <v>0</v>
      </c>
      <c r="HJ433" s="34">
        <v>0</v>
      </c>
      <c r="HK433" s="34">
        <v>0</v>
      </c>
      <c r="HL433" s="34" t="b">
        <v>0</v>
      </c>
      <c r="HN433" s="34">
        <v>0</v>
      </c>
      <c r="HP433" s="34" t="s">
        <v>363</v>
      </c>
      <c r="HQ433" s="34">
        <v>0</v>
      </c>
      <c r="HR433" s="34">
        <v>0</v>
      </c>
      <c r="HS433" s="34">
        <v>0</v>
      </c>
      <c r="HZ433"/>
    </row>
    <row r="434" ht="30" customHeight="1" spans="2:234">
      <c r="B434" s="34">
        <f>10000000+INDEX(编号表!$B:$B,MATCH(D434,编号表!$A:$A,0))*10000+J434</f>
        <v>10660009</v>
      </c>
      <c r="C434" s="34" t="s">
        <v>581</v>
      </c>
      <c r="D434" s="34" t="s">
        <v>581</v>
      </c>
      <c r="E434" s="34" t="s">
        <v>510</v>
      </c>
      <c r="F434" s="39" t="s">
        <v>585</v>
      </c>
      <c r="G434" s="34" t="s">
        <v>583</v>
      </c>
      <c r="H434" s="34">
        <v>1</v>
      </c>
      <c r="I434" s="34" t="b">
        <v>0</v>
      </c>
      <c r="J434" s="34">
        <v>9</v>
      </c>
      <c r="K434" s="34" t="str">
        <f t="shared" si="26"/>
        <v>106600</v>
      </c>
      <c r="L434" s="34" t="s">
        <v>353</v>
      </c>
      <c r="M434" s="34">
        <v>10660008</v>
      </c>
      <c r="N434" s="34">
        <v>10660010</v>
      </c>
      <c r="O434" s="34" t="s">
        <v>584</v>
      </c>
      <c r="P434" s="34">
        <v>10902009</v>
      </c>
      <c r="Q434" s="34">
        <v>0</v>
      </c>
      <c r="R434" s="34">
        <v>0</v>
      </c>
      <c r="S434" s="34">
        <v>1</v>
      </c>
      <c r="AZ434" s="34" t="s">
        <v>473</v>
      </c>
      <c r="BA434" s="34">
        <v>0</v>
      </c>
      <c r="GY434" s="34">
        <v>0</v>
      </c>
      <c r="GZ434" s="34">
        <v>0</v>
      </c>
      <c r="HA434" s="34" t="s">
        <v>473</v>
      </c>
      <c r="HB434" s="34">
        <v>0</v>
      </c>
      <c r="HE434" s="34">
        <v>0</v>
      </c>
      <c r="HG434" s="34">
        <v>0</v>
      </c>
      <c r="HH434" s="34">
        <v>0</v>
      </c>
      <c r="HI434" s="34">
        <v>0</v>
      </c>
      <c r="HJ434" s="34">
        <v>0</v>
      </c>
      <c r="HK434" s="34">
        <v>0</v>
      </c>
      <c r="HL434" s="34" t="b">
        <v>0</v>
      </c>
      <c r="HN434" s="34">
        <v>0</v>
      </c>
      <c r="HP434" s="34" t="s">
        <v>363</v>
      </c>
      <c r="HQ434" s="34">
        <v>0</v>
      </c>
      <c r="HR434" s="34">
        <v>0</v>
      </c>
      <c r="HS434" s="34">
        <v>0</v>
      </c>
      <c r="HZ434"/>
    </row>
    <row r="435" ht="30" customHeight="1" spans="2:234">
      <c r="B435" s="34">
        <f>10000000+INDEX(编号表!$B:$B,MATCH(D435,编号表!$A:$A,0))*10000+J435</f>
        <v>10660010</v>
      </c>
      <c r="C435" s="34" t="s">
        <v>581</v>
      </c>
      <c r="D435" s="34" t="s">
        <v>581</v>
      </c>
      <c r="E435" s="34" t="s">
        <v>510</v>
      </c>
      <c r="F435" s="39" t="s">
        <v>585</v>
      </c>
      <c r="G435" s="34" t="s">
        <v>583</v>
      </c>
      <c r="H435" s="34">
        <v>1</v>
      </c>
      <c r="I435" s="34" t="b">
        <v>0</v>
      </c>
      <c r="J435" s="34">
        <v>10</v>
      </c>
      <c r="K435" s="34" t="str">
        <f t="shared" si="26"/>
        <v>106600</v>
      </c>
      <c r="L435" s="34" t="s">
        <v>353</v>
      </c>
      <c r="M435" s="34">
        <v>10660009</v>
      </c>
      <c r="O435" s="34" t="s">
        <v>584</v>
      </c>
      <c r="P435" s="34">
        <v>10902009</v>
      </c>
      <c r="Q435" s="34">
        <v>0</v>
      </c>
      <c r="R435" s="34">
        <v>0</v>
      </c>
      <c r="S435" s="34">
        <v>1</v>
      </c>
      <c r="AZ435" s="34" t="s">
        <v>473</v>
      </c>
      <c r="BA435" s="34">
        <v>0</v>
      </c>
      <c r="GY435" s="34">
        <v>0</v>
      </c>
      <c r="GZ435" s="34">
        <v>0</v>
      </c>
      <c r="HA435" s="34" t="s">
        <v>473</v>
      </c>
      <c r="HB435" s="34">
        <v>0</v>
      </c>
      <c r="HE435" s="34">
        <v>0</v>
      </c>
      <c r="HG435" s="34">
        <v>0</v>
      </c>
      <c r="HH435" s="34">
        <v>0</v>
      </c>
      <c r="HI435" s="34">
        <v>0</v>
      </c>
      <c r="HJ435" s="34">
        <v>0</v>
      </c>
      <c r="HK435" s="34">
        <v>0</v>
      </c>
      <c r="HL435" s="34" t="b">
        <v>0</v>
      </c>
      <c r="HN435" s="34">
        <v>0</v>
      </c>
      <c r="HP435" s="34" t="s">
        <v>363</v>
      </c>
      <c r="HQ435" s="34">
        <v>0</v>
      </c>
      <c r="HR435" s="34">
        <v>0</v>
      </c>
      <c r="HS435" s="34">
        <v>0</v>
      </c>
      <c r="HZ435"/>
    </row>
    <row r="436" ht="30" customHeight="1" spans="2:234">
      <c r="B436" s="34">
        <f>10000000+INDEX(编号表!$B:$B,MATCH(D436,编号表!$A:$A,0))*10000+J436</f>
        <v>10670001</v>
      </c>
      <c r="C436" s="34" t="s">
        <v>586</v>
      </c>
      <c r="D436" s="34" t="s">
        <v>586</v>
      </c>
      <c r="E436" s="34" t="s">
        <v>510</v>
      </c>
      <c r="F436" s="39" t="s">
        <v>587</v>
      </c>
      <c r="G436" s="34" t="s">
        <v>588</v>
      </c>
      <c r="H436" s="34">
        <v>1</v>
      </c>
      <c r="I436" s="34" t="b">
        <v>0</v>
      </c>
      <c r="J436" s="34">
        <v>1</v>
      </c>
      <c r="K436" s="34" t="str">
        <f t="shared" si="26"/>
        <v>106700</v>
      </c>
      <c r="L436" s="34" t="s">
        <v>353</v>
      </c>
      <c r="N436" s="34">
        <v>10670002</v>
      </c>
      <c r="O436" s="34" t="s">
        <v>589</v>
      </c>
      <c r="P436" s="34">
        <v>10902010</v>
      </c>
      <c r="Q436" s="34">
        <v>0</v>
      </c>
      <c r="R436" s="34">
        <v>0</v>
      </c>
      <c r="S436" s="34">
        <v>1</v>
      </c>
      <c r="Y436" s="34" t="s">
        <v>363</v>
      </c>
      <c r="Z436" s="20" t="s">
        <v>372</v>
      </c>
      <c r="AA436" s="20" t="s">
        <v>442</v>
      </c>
      <c r="AB436" s="20">
        <v>0</v>
      </c>
      <c r="AC436" s="20">
        <v>0</v>
      </c>
      <c r="AD436" s="20" t="b">
        <v>1</v>
      </c>
      <c r="AE436" s="20" t="s">
        <v>358</v>
      </c>
      <c r="AF436" s="20">
        <v>1</v>
      </c>
      <c r="AZ436" s="34" t="s">
        <v>473</v>
      </c>
      <c r="BA436" s="34">
        <v>0</v>
      </c>
      <c r="BB436" s="34" t="s">
        <v>434</v>
      </c>
      <c r="BC436" s="34" t="s">
        <v>442</v>
      </c>
      <c r="BD436" s="34">
        <v>10000</v>
      </c>
      <c r="BN436" s="20">
        <v>20510001</v>
      </c>
      <c r="GY436" s="34">
        <v>0</v>
      </c>
      <c r="GZ436" s="34">
        <v>0</v>
      </c>
      <c r="HA436" s="34" t="s">
        <v>473</v>
      </c>
      <c r="HB436" s="34">
        <v>0</v>
      </c>
      <c r="HE436" s="34">
        <v>0</v>
      </c>
      <c r="HG436" s="34">
        <v>0</v>
      </c>
      <c r="HH436" s="34">
        <v>0</v>
      </c>
      <c r="HI436" s="34">
        <v>0</v>
      </c>
      <c r="HJ436" s="34">
        <v>0</v>
      </c>
      <c r="HK436" s="34">
        <v>0</v>
      </c>
      <c r="HL436" s="34" t="b">
        <v>0</v>
      </c>
      <c r="HN436" s="34">
        <v>0</v>
      </c>
      <c r="HP436" s="34" t="s">
        <v>514</v>
      </c>
      <c r="HQ436" s="34">
        <v>0</v>
      </c>
      <c r="HR436" s="34">
        <v>0</v>
      </c>
      <c r="HS436" s="34">
        <v>0</v>
      </c>
      <c r="HX436" t="b">
        <v>1</v>
      </c>
      <c r="HZ436"/>
    </row>
    <row r="437" ht="30" customHeight="1" spans="2:234">
      <c r="B437" s="34">
        <f>10000000+INDEX(编号表!$B:$B,MATCH(D437,编号表!$A:$A,0))*10000+J437</f>
        <v>10670002</v>
      </c>
      <c r="C437" s="34" t="s">
        <v>586</v>
      </c>
      <c r="D437" s="34" t="s">
        <v>586</v>
      </c>
      <c r="E437" s="34" t="s">
        <v>510</v>
      </c>
      <c r="F437" s="39" t="s">
        <v>590</v>
      </c>
      <c r="G437" s="34" t="s">
        <v>588</v>
      </c>
      <c r="H437" s="34">
        <v>1</v>
      </c>
      <c r="I437" s="34" t="b">
        <v>0</v>
      </c>
      <c r="J437" s="34">
        <v>2</v>
      </c>
      <c r="K437" s="34" t="str">
        <f t="shared" si="26"/>
        <v>106700</v>
      </c>
      <c r="L437" s="34" t="s">
        <v>353</v>
      </c>
      <c r="M437" s="34">
        <v>10670001</v>
      </c>
      <c r="N437" s="34">
        <v>10670003</v>
      </c>
      <c r="O437" s="34" t="s">
        <v>591</v>
      </c>
      <c r="P437" s="34">
        <v>10902010</v>
      </c>
      <c r="Q437" s="34">
        <v>0</v>
      </c>
      <c r="R437" s="34">
        <v>0</v>
      </c>
      <c r="S437" s="34">
        <v>1</v>
      </c>
      <c r="Y437" s="34" t="s">
        <v>363</v>
      </c>
      <c r="Z437" s="20" t="s">
        <v>372</v>
      </c>
      <c r="AA437" s="20" t="s">
        <v>442</v>
      </c>
      <c r="AB437" s="20">
        <v>0</v>
      </c>
      <c r="AC437" s="20">
        <v>0</v>
      </c>
      <c r="AD437" s="20" t="b">
        <v>1</v>
      </c>
      <c r="AE437" s="20" t="s">
        <v>358</v>
      </c>
      <c r="AF437" s="20">
        <v>1</v>
      </c>
      <c r="AZ437" s="34" t="s">
        <v>473</v>
      </c>
      <c r="BA437" s="34">
        <v>0</v>
      </c>
      <c r="BB437" s="34" t="s">
        <v>434</v>
      </c>
      <c r="BC437" s="34" t="s">
        <v>442</v>
      </c>
      <c r="BD437" s="34">
        <v>10000</v>
      </c>
      <c r="BN437" s="20">
        <v>20510002</v>
      </c>
      <c r="GY437" s="34">
        <v>0</v>
      </c>
      <c r="GZ437" s="34">
        <v>0</v>
      </c>
      <c r="HA437" s="34" t="s">
        <v>473</v>
      </c>
      <c r="HB437" s="34">
        <v>0</v>
      </c>
      <c r="HE437" s="34">
        <v>0</v>
      </c>
      <c r="HG437" s="34">
        <v>0</v>
      </c>
      <c r="HH437" s="34">
        <v>0</v>
      </c>
      <c r="HI437" s="34">
        <v>0</v>
      </c>
      <c r="HJ437" s="34">
        <v>0</v>
      </c>
      <c r="HK437" s="34">
        <v>0</v>
      </c>
      <c r="HL437" s="34" t="b">
        <v>0</v>
      </c>
      <c r="HN437" s="34">
        <v>0</v>
      </c>
      <c r="HP437" s="34" t="s">
        <v>514</v>
      </c>
      <c r="HQ437" s="34">
        <v>0</v>
      </c>
      <c r="HR437" s="34">
        <v>0</v>
      </c>
      <c r="HS437" s="34">
        <v>0</v>
      </c>
      <c r="HX437" t="b">
        <v>1</v>
      </c>
      <c r="HZ437"/>
    </row>
    <row r="438" ht="30" customHeight="1" spans="2:234">
      <c r="B438" s="34">
        <f>10000000+INDEX(编号表!$B:$B,MATCH(D438,编号表!$A:$A,0))*10000+J438</f>
        <v>10670003</v>
      </c>
      <c r="C438" s="34" t="s">
        <v>586</v>
      </c>
      <c r="D438" s="34" t="s">
        <v>586</v>
      </c>
      <c r="E438" s="34" t="s">
        <v>510</v>
      </c>
      <c r="F438" s="39" t="s">
        <v>587</v>
      </c>
      <c r="G438" s="34" t="s">
        <v>588</v>
      </c>
      <c r="H438" s="34">
        <v>1</v>
      </c>
      <c r="I438" s="34" t="b">
        <v>0</v>
      </c>
      <c r="J438" s="34">
        <v>3</v>
      </c>
      <c r="K438" s="34" t="str">
        <f t="shared" si="26"/>
        <v>106700</v>
      </c>
      <c r="L438" s="34" t="s">
        <v>353</v>
      </c>
      <c r="M438" s="34">
        <v>10670002</v>
      </c>
      <c r="N438" s="34">
        <v>10670004</v>
      </c>
      <c r="O438" s="34" t="s">
        <v>592</v>
      </c>
      <c r="P438" s="34">
        <v>10902010</v>
      </c>
      <c r="Q438" s="34">
        <v>0</v>
      </c>
      <c r="R438" s="34">
        <v>0</v>
      </c>
      <c r="S438" s="34">
        <v>1</v>
      </c>
      <c r="T438">
        <v>10903116</v>
      </c>
      <c r="Y438" s="34" t="s">
        <v>363</v>
      </c>
      <c r="Z438" s="20" t="s">
        <v>372</v>
      </c>
      <c r="AA438" s="20" t="s">
        <v>442</v>
      </c>
      <c r="AB438" s="20">
        <v>0</v>
      </c>
      <c r="AC438" s="20">
        <v>0</v>
      </c>
      <c r="AD438" s="20" t="b">
        <v>1</v>
      </c>
      <c r="AE438" s="20" t="s">
        <v>358</v>
      </c>
      <c r="AF438" s="20">
        <v>1</v>
      </c>
      <c r="AZ438" s="34" t="s">
        <v>473</v>
      </c>
      <c r="BA438" s="34">
        <v>0</v>
      </c>
      <c r="BB438" s="34" t="s">
        <v>434</v>
      </c>
      <c r="BC438" s="34" t="s">
        <v>442</v>
      </c>
      <c r="BD438" s="34">
        <v>10000</v>
      </c>
      <c r="BN438" s="20">
        <v>20510003</v>
      </c>
      <c r="GY438" s="34">
        <v>0</v>
      </c>
      <c r="GZ438" s="34">
        <v>0</v>
      </c>
      <c r="HA438" s="34" t="s">
        <v>473</v>
      </c>
      <c r="HB438" s="34">
        <v>0</v>
      </c>
      <c r="HE438" s="34">
        <v>0</v>
      </c>
      <c r="HG438" s="34">
        <v>0</v>
      </c>
      <c r="HH438" s="34">
        <v>0</v>
      </c>
      <c r="HI438" s="34">
        <v>0</v>
      </c>
      <c r="HJ438" s="34">
        <v>0</v>
      </c>
      <c r="HK438" s="34">
        <v>0</v>
      </c>
      <c r="HL438" s="34" t="b">
        <v>0</v>
      </c>
      <c r="HN438" s="34">
        <v>0</v>
      </c>
      <c r="HP438" s="34" t="s">
        <v>514</v>
      </c>
      <c r="HQ438" s="34">
        <v>0</v>
      </c>
      <c r="HR438" s="34">
        <v>0</v>
      </c>
      <c r="HS438" s="34">
        <v>0</v>
      </c>
      <c r="HX438" t="b">
        <v>1</v>
      </c>
      <c r="HZ438"/>
    </row>
    <row r="439" ht="30" customHeight="1" spans="2:234">
      <c r="B439" s="34">
        <f>10000000+INDEX(编号表!$B:$B,MATCH(D439,编号表!$A:$A,0))*10000+J439</f>
        <v>10670004</v>
      </c>
      <c r="C439" s="34" t="s">
        <v>586</v>
      </c>
      <c r="D439" s="34" t="s">
        <v>586</v>
      </c>
      <c r="E439" s="34" t="s">
        <v>510</v>
      </c>
      <c r="F439" s="39" t="s">
        <v>590</v>
      </c>
      <c r="G439" s="34" t="s">
        <v>588</v>
      </c>
      <c r="H439" s="34">
        <v>1</v>
      </c>
      <c r="I439" s="34" t="b">
        <v>0</v>
      </c>
      <c r="J439" s="34">
        <v>4</v>
      </c>
      <c r="K439" s="34" t="str">
        <f t="shared" si="26"/>
        <v>106700</v>
      </c>
      <c r="L439" s="34" t="s">
        <v>353</v>
      </c>
      <c r="M439" s="34">
        <v>10670003</v>
      </c>
      <c r="N439" s="34">
        <v>10670005</v>
      </c>
      <c r="O439" s="34" t="s">
        <v>593</v>
      </c>
      <c r="P439" s="34">
        <v>10902010</v>
      </c>
      <c r="Q439" s="34">
        <v>0</v>
      </c>
      <c r="R439" s="34">
        <v>0</v>
      </c>
      <c r="S439" s="34">
        <v>1</v>
      </c>
      <c r="Y439" s="34" t="s">
        <v>363</v>
      </c>
      <c r="Z439" s="20" t="s">
        <v>372</v>
      </c>
      <c r="AA439" s="20" t="s">
        <v>442</v>
      </c>
      <c r="AB439" s="20">
        <v>0</v>
      </c>
      <c r="AC439" s="20">
        <v>0</v>
      </c>
      <c r="AD439" s="20" t="b">
        <v>1</v>
      </c>
      <c r="AE439" s="20" t="s">
        <v>358</v>
      </c>
      <c r="AF439" s="20">
        <v>1</v>
      </c>
      <c r="AZ439" s="34" t="s">
        <v>473</v>
      </c>
      <c r="BA439" s="34">
        <v>0</v>
      </c>
      <c r="BB439" s="34" t="s">
        <v>434</v>
      </c>
      <c r="BC439" s="34" t="s">
        <v>442</v>
      </c>
      <c r="BD439" s="34">
        <v>10000</v>
      </c>
      <c r="BN439" s="20">
        <v>20510004</v>
      </c>
      <c r="GY439" s="34">
        <v>0</v>
      </c>
      <c r="GZ439" s="34">
        <v>0</v>
      </c>
      <c r="HA439" s="34" t="s">
        <v>473</v>
      </c>
      <c r="HB439" s="34">
        <v>0</v>
      </c>
      <c r="HE439" s="34">
        <v>0</v>
      </c>
      <c r="HG439" s="34">
        <v>0</v>
      </c>
      <c r="HH439" s="34">
        <v>0</v>
      </c>
      <c r="HI439" s="34">
        <v>0</v>
      </c>
      <c r="HJ439" s="34">
        <v>0</v>
      </c>
      <c r="HK439" s="34">
        <v>0</v>
      </c>
      <c r="HL439" s="34" t="b">
        <v>0</v>
      </c>
      <c r="HN439" s="34">
        <v>0</v>
      </c>
      <c r="HP439" s="34" t="s">
        <v>514</v>
      </c>
      <c r="HQ439" s="34">
        <v>0</v>
      </c>
      <c r="HR439" s="34">
        <v>0</v>
      </c>
      <c r="HS439" s="34">
        <v>0</v>
      </c>
      <c r="HX439" t="b">
        <v>1</v>
      </c>
      <c r="HZ439"/>
    </row>
    <row r="440" ht="30" customHeight="1" spans="2:234">
      <c r="B440" s="34">
        <f>10000000+INDEX(编号表!$B:$B,MATCH(D440,编号表!$A:$A,0))*10000+J440</f>
        <v>10670005</v>
      </c>
      <c r="C440" s="34" t="s">
        <v>586</v>
      </c>
      <c r="D440" s="34" t="s">
        <v>586</v>
      </c>
      <c r="E440" s="34" t="s">
        <v>510</v>
      </c>
      <c r="F440" s="39" t="s">
        <v>590</v>
      </c>
      <c r="G440" s="34" t="s">
        <v>588</v>
      </c>
      <c r="H440" s="34">
        <v>1</v>
      </c>
      <c r="I440" s="34" t="b">
        <v>0</v>
      </c>
      <c r="J440" s="34">
        <v>5</v>
      </c>
      <c r="K440" s="34" t="str">
        <f t="shared" si="26"/>
        <v>106700</v>
      </c>
      <c r="L440" s="34" t="s">
        <v>353</v>
      </c>
      <c r="M440" s="34">
        <v>10670004</v>
      </c>
      <c r="N440" s="34">
        <v>10670006</v>
      </c>
      <c r="O440" s="34" t="s">
        <v>594</v>
      </c>
      <c r="P440" s="34">
        <v>10902010</v>
      </c>
      <c r="Q440" s="34">
        <v>0</v>
      </c>
      <c r="R440" s="34">
        <v>0</v>
      </c>
      <c r="S440" s="34">
        <v>1</v>
      </c>
      <c r="Y440" s="34" t="s">
        <v>363</v>
      </c>
      <c r="Z440" s="20" t="s">
        <v>372</v>
      </c>
      <c r="AA440" s="20" t="s">
        <v>442</v>
      </c>
      <c r="AB440" s="20">
        <v>0</v>
      </c>
      <c r="AC440" s="20">
        <v>0</v>
      </c>
      <c r="AD440" s="20" t="b">
        <v>1</v>
      </c>
      <c r="AE440" s="20" t="s">
        <v>358</v>
      </c>
      <c r="AF440" s="20">
        <v>1</v>
      </c>
      <c r="AZ440" s="34" t="s">
        <v>473</v>
      </c>
      <c r="BA440" s="34">
        <v>0</v>
      </c>
      <c r="BB440" s="34" t="s">
        <v>434</v>
      </c>
      <c r="BC440" s="34" t="s">
        <v>442</v>
      </c>
      <c r="BD440" s="34">
        <v>10000</v>
      </c>
      <c r="BN440" s="20">
        <v>20510005</v>
      </c>
      <c r="GY440" s="34">
        <v>0</v>
      </c>
      <c r="GZ440" s="34">
        <v>0</v>
      </c>
      <c r="HA440" s="34" t="s">
        <v>473</v>
      </c>
      <c r="HB440" s="34">
        <v>0</v>
      </c>
      <c r="HE440" s="34">
        <v>0</v>
      </c>
      <c r="HG440" s="34">
        <v>0</v>
      </c>
      <c r="HH440" s="34">
        <v>0</v>
      </c>
      <c r="HI440" s="34">
        <v>0</v>
      </c>
      <c r="HJ440" s="34">
        <v>0</v>
      </c>
      <c r="HK440" s="34">
        <v>0</v>
      </c>
      <c r="HL440" s="34" t="b">
        <v>0</v>
      </c>
      <c r="HN440" s="34">
        <v>0</v>
      </c>
      <c r="HP440" s="34" t="s">
        <v>514</v>
      </c>
      <c r="HQ440" s="34">
        <v>0</v>
      </c>
      <c r="HR440" s="34">
        <v>0</v>
      </c>
      <c r="HS440" s="34">
        <v>0</v>
      </c>
      <c r="HX440" t="b">
        <v>1</v>
      </c>
      <c r="HZ440"/>
    </row>
    <row r="441" ht="30" customHeight="1" spans="2:234">
      <c r="B441" s="34">
        <f>10000000+INDEX(编号表!$B:$B,MATCH(D441,编号表!$A:$A,0))*10000+J441</f>
        <v>10670006</v>
      </c>
      <c r="C441" s="34" t="s">
        <v>586</v>
      </c>
      <c r="D441" s="34" t="s">
        <v>586</v>
      </c>
      <c r="E441" s="34" t="s">
        <v>510</v>
      </c>
      <c r="F441" s="39" t="s">
        <v>587</v>
      </c>
      <c r="G441" s="34" t="s">
        <v>588</v>
      </c>
      <c r="H441" s="34">
        <v>1</v>
      </c>
      <c r="I441" s="34" t="b">
        <v>0</v>
      </c>
      <c r="J441" s="34">
        <v>6</v>
      </c>
      <c r="K441" s="34" t="str">
        <f t="shared" si="26"/>
        <v>106700</v>
      </c>
      <c r="L441" s="34" t="s">
        <v>353</v>
      </c>
      <c r="M441" s="34">
        <v>10670005</v>
      </c>
      <c r="N441" s="34">
        <v>10670007</v>
      </c>
      <c r="O441" s="34" t="s">
        <v>595</v>
      </c>
      <c r="P441" s="34">
        <v>10902010</v>
      </c>
      <c r="Q441" s="34">
        <v>0</v>
      </c>
      <c r="R441" s="34">
        <v>0</v>
      </c>
      <c r="S441" s="34">
        <v>1</v>
      </c>
      <c r="T441">
        <v>10904117</v>
      </c>
      <c r="Y441" s="34" t="s">
        <v>363</v>
      </c>
      <c r="Z441" s="20" t="s">
        <v>372</v>
      </c>
      <c r="AA441" s="20" t="s">
        <v>442</v>
      </c>
      <c r="AB441" s="20">
        <v>0</v>
      </c>
      <c r="AC441" s="20">
        <v>0</v>
      </c>
      <c r="AD441" s="20" t="b">
        <v>1</v>
      </c>
      <c r="AE441" s="20" t="s">
        <v>358</v>
      </c>
      <c r="AF441" s="20">
        <v>1</v>
      </c>
      <c r="AZ441" s="34" t="s">
        <v>473</v>
      </c>
      <c r="BA441" s="34">
        <v>0</v>
      </c>
      <c r="BB441" s="34" t="s">
        <v>434</v>
      </c>
      <c r="BC441" s="34" t="s">
        <v>442</v>
      </c>
      <c r="BD441" s="34">
        <v>10000</v>
      </c>
      <c r="BN441" s="20">
        <v>20510006</v>
      </c>
      <c r="GY441" s="34">
        <v>0</v>
      </c>
      <c r="GZ441" s="34">
        <v>0</v>
      </c>
      <c r="HA441" s="34" t="s">
        <v>473</v>
      </c>
      <c r="HB441" s="34">
        <v>0</v>
      </c>
      <c r="HE441" s="34">
        <v>0</v>
      </c>
      <c r="HG441" s="34">
        <v>0</v>
      </c>
      <c r="HH441" s="34">
        <v>0</v>
      </c>
      <c r="HI441" s="34">
        <v>0</v>
      </c>
      <c r="HJ441" s="34">
        <v>0</v>
      </c>
      <c r="HK441" s="34">
        <v>0</v>
      </c>
      <c r="HL441" s="34" t="b">
        <v>0</v>
      </c>
      <c r="HN441" s="34">
        <v>0</v>
      </c>
      <c r="HP441" s="34" t="s">
        <v>514</v>
      </c>
      <c r="HQ441" s="34">
        <v>0</v>
      </c>
      <c r="HR441" s="34">
        <v>0</v>
      </c>
      <c r="HS441" s="34">
        <v>0</v>
      </c>
      <c r="HX441" t="b">
        <v>1</v>
      </c>
      <c r="HZ441"/>
    </row>
    <row r="442" ht="30" customHeight="1" spans="2:234">
      <c r="B442" s="34">
        <f>10000000+INDEX(编号表!$B:$B,MATCH(D442,编号表!$A:$A,0))*10000+J442</f>
        <v>10670007</v>
      </c>
      <c r="C442" s="34" t="s">
        <v>586</v>
      </c>
      <c r="D442" s="34" t="s">
        <v>586</v>
      </c>
      <c r="E442" s="34" t="s">
        <v>510</v>
      </c>
      <c r="F442" s="39" t="s">
        <v>590</v>
      </c>
      <c r="G442" s="34" t="s">
        <v>588</v>
      </c>
      <c r="H442" s="34">
        <v>1</v>
      </c>
      <c r="I442" s="34" t="b">
        <v>0</v>
      </c>
      <c r="J442" s="34">
        <v>7</v>
      </c>
      <c r="K442" s="34" t="str">
        <f t="shared" si="26"/>
        <v>106700</v>
      </c>
      <c r="L442" s="34" t="s">
        <v>353</v>
      </c>
      <c r="M442" s="34">
        <v>10670006</v>
      </c>
      <c r="N442" s="34">
        <v>10670008</v>
      </c>
      <c r="O442" s="34" t="s">
        <v>596</v>
      </c>
      <c r="P442" s="34">
        <v>10902010</v>
      </c>
      <c r="Q442" s="34">
        <v>0</v>
      </c>
      <c r="R442" s="34">
        <v>0</v>
      </c>
      <c r="S442" s="34">
        <v>1</v>
      </c>
      <c r="Y442" s="34" t="s">
        <v>363</v>
      </c>
      <c r="Z442" s="20" t="s">
        <v>372</v>
      </c>
      <c r="AA442" s="20" t="s">
        <v>442</v>
      </c>
      <c r="AB442" s="20">
        <v>0</v>
      </c>
      <c r="AC442" s="20">
        <v>0</v>
      </c>
      <c r="AD442" s="20" t="b">
        <v>1</v>
      </c>
      <c r="AE442" s="20" t="s">
        <v>358</v>
      </c>
      <c r="AF442" s="20">
        <v>1</v>
      </c>
      <c r="AZ442" s="34" t="s">
        <v>473</v>
      </c>
      <c r="BA442" s="34">
        <v>0</v>
      </c>
      <c r="BB442" s="34" t="s">
        <v>434</v>
      </c>
      <c r="BC442" s="34" t="s">
        <v>442</v>
      </c>
      <c r="BD442" s="34">
        <v>10000</v>
      </c>
      <c r="BN442" s="20">
        <v>20510007</v>
      </c>
      <c r="GY442" s="34">
        <v>0</v>
      </c>
      <c r="GZ442" s="34">
        <v>0</v>
      </c>
      <c r="HA442" s="34" t="s">
        <v>473</v>
      </c>
      <c r="HB442" s="34">
        <v>0</v>
      </c>
      <c r="HE442" s="34">
        <v>0</v>
      </c>
      <c r="HG442" s="34">
        <v>0</v>
      </c>
      <c r="HH442" s="34">
        <v>0</v>
      </c>
      <c r="HI442" s="34">
        <v>0</v>
      </c>
      <c r="HJ442" s="34">
        <v>0</v>
      </c>
      <c r="HK442" s="34">
        <v>0</v>
      </c>
      <c r="HL442" s="34" t="b">
        <v>0</v>
      </c>
      <c r="HN442" s="34">
        <v>0</v>
      </c>
      <c r="HP442" s="34" t="s">
        <v>514</v>
      </c>
      <c r="HQ442" s="34">
        <v>0</v>
      </c>
      <c r="HR442" s="34">
        <v>0</v>
      </c>
      <c r="HS442" s="34">
        <v>0</v>
      </c>
      <c r="HX442" t="b">
        <v>1</v>
      </c>
      <c r="HZ442"/>
    </row>
    <row r="443" ht="30" customHeight="1" spans="2:234">
      <c r="B443" s="34">
        <f>10000000+INDEX(编号表!$B:$B,MATCH(D443,编号表!$A:$A,0))*10000+J443</f>
        <v>10670008</v>
      </c>
      <c r="C443" s="34" t="s">
        <v>586</v>
      </c>
      <c r="D443" s="34" t="s">
        <v>586</v>
      </c>
      <c r="E443" s="34" t="s">
        <v>510</v>
      </c>
      <c r="F443" s="39" t="s">
        <v>590</v>
      </c>
      <c r="G443" s="34" t="s">
        <v>588</v>
      </c>
      <c r="H443" s="34">
        <v>1</v>
      </c>
      <c r="I443" s="34" t="b">
        <v>0</v>
      </c>
      <c r="J443" s="34">
        <v>8</v>
      </c>
      <c r="K443" s="34" t="str">
        <f t="shared" si="26"/>
        <v>106700</v>
      </c>
      <c r="L443" s="34" t="s">
        <v>353</v>
      </c>
      <c r="M443" s="34">
        <v>10670007</v>
      </c>
      <c r="N443" s="34">
        <v>10670009</v>
      </c>
      <c r="O443" s="34" t="s">
        <v>597</v>
      </c>
      <c r="P443" s="34">
        <v>10902010</v>
      </c>
      <c r="Q443" s="34">
        <v>0</v>
      </c>
      <c r="R443" s="34">
        <v>0</v>
      </c>
      <c r="S443" s="34">
        <v>1</v>
      </c>
      <c r="Y443" s="34" t="s">
        <v>363</v>
      </c>
      <c r="Z443" s="20" t="s">
        <v>372</v>
      </c>
      <c r="AA443" s="20" t="s">
        <v>442</v>
      </c>
      <c r="AB443" s="20">
        <v>0</v>
      </c>
      <c r="AC443" s="20">
        <v>0</v>
      </c>
      <c r="AD443" s="20" t="b">
        <v>1</v>
      </c>
      <c r="AE443" s="20" t="s">
        <v>358</v>
      </c>
      <c r="AF443" s="20">
        <v>1</v>
      </c>
      <c r="AZ443" s="34" t="s">
        <v>473</v>
      </c>
      <c r="BA443" s="34">
        <v>0</v>
      </c>
      <c r="BB443" s="34" t="s">
        <v>434</v>
      </c>
      <c r="BC443" s="34" t="s">
        <v>442</v>
      </c>
      <c r="BD443" s="34">
        <v>10000</v>
      </c>
      <c r="BN443" s="20">
        <v>20510008</v>
      </c>
      <c r="GY443" s="34">
        <v>0</v>
      </c>
      <c r="GZ443" s="34">
        <v>0</v>
      </c>
      <c r="HA443" s="34" t="s">
        <v>473</v>
      </c>
      <c r="HB443" s="34">
        <v>0</v>
      </c>
      <c r="HE443" s="34">
        <v>0</v>
      </c>
      <c r="HG443" s="34">
        <v>0</v>
      </c>
      <c r="HH443" s="34">
        <v>0</v>
      </c>
      <c r="HI443" s="34">
        <v>0</v>
      </c>
      <c r="HJ443" s="34">
        <v>0</v>
      </c>
      <c r="HK443" s="34">
        <v>0</v>
      </c>
      <c r="HL443" s="34" t="b">
        <v>0</v>
      </c>
      <c r="HN443" s="34">
        <v>0</v>
      </c>
      <c r="HP443" s="34" t="s">
        <v>514</v>
      </c>
      <c r="HQ443" s="34">
        <v>0</v>
      </c>
      <c r="HR443" s="34">
        <v>0</v>
      </c>
      <c r="HS443" s="34">
        <v>0</v>
      </c>
      <c r="HX443" t="b">
        <v>1</v>
      </c>
      <c r="HZ443"/>
    </row>
    <row r="444" ht="30" customHeight="1" spans="2:234">
      <c r="B444" s="34">
        <f>10000000+INDEX(编号表!$B:$B,MATCH(D444,编号表!$A:$A,0))*10000+J444</f>
        <v>10670009</v>
      </c>
      <c r="C444" s="34" t="s">
        <v>586</v>
      </c>
      <c r="D444" s="34" t="s">
        <v>586</v>
      </c>
      <c r="E444" s="34" t="s">
        <v>510</v>
      </c>
      <c r="F444" s="39" t="s">
        <v>590</v>
      </c>
      <c r="G444" s="34" t="s">
        <v>588</v>
      </c>
      <c r="H444" s="34">
        <v>1</v>
      </c>
      <c r="I444" s="34" t="b">
        <v>0</v>
      </c>
      <c r="J444" s="34">
        <v>9</v>
      </c>
      <c r="K444" s="34" t="str">
        <f t="shared" si="26"/>
        <v>106700</v>
      </c>
      <c r="L444" s="34" t="s">
        <v>353</v>
      </c>
      <c r="M444" s="34">
        <v>10670008</v>
      </c>
      <c r="N444" s="34">
        <v>10670010</v>
      </c>
      <c r="O444" s="34" t="s">
        <v>598</v>
      </c>
      <c r="P444" s="34">
        <v>10902010</v>
      </c>
      <c r="Q444" s="34">
        <v>0</v>
      </c>
      <c r="R444" s="34">
        <v>0</v>
      </c>
      <c r="S444" s="34">
        <v>1</v>
      </c>
      <c r="Y444" s="34" t="s">
        <v>363</v>
      </c>
      <c r="Z444" s="20" t="s">
        <v>372</v>
      </c>
      <c r="AA444" s="20" t="s">
        <v>442</v>
      </c>
      <c r="AB444" s="20">
        <v>0</v>
      </c>
      <c r="AC444" s="20">
        <v>0</v>
      </c>
      <c r="AD444" s="20" t="b">
        <v>1</v>
      </c>
      <c r="AE444" s="20" t="s">
        <v>358</v>
      </c>
      <c r="AF444" s="20">
        <v>1</v>
      </c>
      <c r="AZ444" s="34" t="s">
        <v>473</v>
      </c>
      <c r="BA444" s="34">
        <v>0</v>
      </c>
      <c r="BB444" s="34" t="s">
        <v>434</v>
      </c>
      <c r="BC444" s="34" t="s">
        <v>442</v>
      </c>
      <c r="BD444" s="34">
        <v>10000</v>
      </c>
      <c r="BN444" s="20">
        <v>20510009</v>
      </c>
      <c r="GY444" s="34">
        <v>0</v>
      </c>
      <c r="GZ444" s="34">
        <v>0</v>
      </c>
      <c r="HA444" s="34" t="s">
        <v>473</v>
      </c>
      <c r="HB444" s="34">
        <v>0</v>
      </c>
      <c r="HE444" s="34">
        <v>0</v>
      </c>
      <c r="HG444" s="34">
        <v>0</v>
      </c>
      <c r="HH444" s="34">
        <v>0</v>
      </c>
      <c r="HI444" s="34">
        <v>0</v>
      </c>
      <c r="HJ444" s="34">
        <v>0</v>
      </c>
      <c r="HK444" s="34">
        <v>0</v>
      </c>
      <c r="HL444" s="34" t="b">
        <v>0</v>
      </c>
      <c r="HN444" s="34">
        <v>0</v>
      </c>
      <c r="HP444" s="34" t="s">
        <v>514</v>
      </c>
      <c r="HQ444" s="34">
        <v>0</v>
      </c>
      <c r="HR444" s="34">
        <v>0</v>
      </c>
      <c r="HS444" s="34">
        <v>0</v>
      </c>
      <c r="HX444" t="b">
        <v>1</v>
      </c>
      <c r="HZ444"/>
    </row>
    <row r="445" ht="30" customHeight="1" spans="2:234">
      <c r="B445" s="34">
        <f>10000000+INDEX(编号表!$B:$B,MATCH(D445,编号表!$A:$A,0))*10000+J445</f>
        <v>10670010</v>
      </c>
      <c r="C445" s="34" t="s">
        <v>586</v>
      </c>
      <c r="D445" s="34" t="s">
        <v>586</v>
      </c>
      <c r="E445" s="34" t="s">
        <v>510</v>
      </c>
      <c r="F445" s="39" t="s">
        <v>590</v>
      </c>
      <c r="G445" s="34" t="s">
        <v>588</v>
      </c>
      <c r="H445" s="34">
        <v>1</v>
      </c>
      <c r="I445" s="34" t="b">
        <v>0</v>
      </c>
      <c r="J445" s="34">
        <v>10</v>
      </c>
      <c r="K445" s="34" t="str">
        <f t="shared" si="26"/>
        <v>106700</v>
      </c>
      <c r="L445" s="34" t="s">
        <v>353</v>
      </c>
      <c r="M445" s="34">
        <v>10670009</v>
      </c>
      <c r="O445" s="34" t="s">
        <v>599</v>
      </c>
      <c r="P445" s="34">
        <v>10902010</v>
      </c>
      <c r="Q445" s="34">
        <v>0</v>
      </c>
      <c r="R445" s="34">
        <v>0</v>
      </c>
      <c r="S445" s="34">
        <v>1</v>
      </c>
      <c r="Y445" s="34" t="s">
        <v>363</v>
      </c>
      <c r="Z445" s="20" t="s">
        <v>372</v>
      </c>
      <c r="AA445" s="20" t="s">
        <v>442</v>
      </c>
      <c r="AB445" s="20">
        <v>0</v>
      </c>
      <c r="AC445" s="20">
        <v>0</v>
      </c>
      <c r="AD445" s="20" t="b">
        <v>1</v>
      </c>
      <c r="AE445" s="20" t="s">
        <v>358</v>
      </c>
      <c r="AF445" s="20">
        <v>1</v>
      </c>
      <c r="AZ445" s="34" t="s">
        <v>473</v>
      </c>
      <c r="BA445" s="34">
        <v>0</v>
      </c>
      <c r="BB445" s="34" t="s">
        <v>434</v>
      </c>
      <c r="BC445" s="34" t="s">
        <v>442</v>
      </c>
      <c r="BD445" s="34">
        <v>10000</v>
      </c>
      <c r="BN445" s="20">
        <v>20510010</v>
      </c>
      <c r="GY445" s="34">
        <v>0</v>
      </c>
      <c r="GZ445" s="34">
        <v>0</v>
      </c>
      <c r="HA445" s="34" t="s">
        <v>473</v>
      </c>
      <c r="HB445" s="34">
        <v>0</v>
      </c>
      <c r="HE445" s="34">
        <v>0</v>
      </c>
      <c r="HG445" s="34">
        <v>0</v>
      </c>
      <c r="HH445" s="34">
        <v>0</v>
      </c>
      <c r="HI445" s="34">
        <v>0</v>
      </c>
      <c r="HJ445" s="34">
        <v>0</v>
      </c>
      <c r="HK445" s="34">
        <v>0</v>
      </c>
      <c r="HL445" s="34" t="b">
        <v>0</v>
      </c>
      <c r="HN445" s="34">
        <v>0</v>
      </c>
      <c r="HP445" s="34" t="s">
        <v>514</v>
      </c>
      <c r="HQ445" s="34">
        <v>0</v>
      </c>
      <c r="HR445" s="34">
        <v>0</v>
      </c>
      <c r="HS445" s="34">
        <v>0</v>
      </c>
      <c r="HX445" t="b">
        <v>1</v>
      </c>
      <c r="HZ445"/>
    </row>
    <row r="446" ht="30" customHeight="1" spans="2:234">
      <c r="B446" s="34">
        <f>10000000+INDEX(编号表!$B:$B,MATCH(D446,编号表!$A:$A,0))*10000+J446</f>
        <v>10680001</v>
      </c>
      <c r="C446" s="34" t="s">
        <v>600</v>
      </c>
      <c r="D446" s="34" t="s">
        <v>600</v>
      </c>
      <c r="E446" s="34" t="s">
        <v>510</v>
      </c>
      <c r="F446" s="39" t="s">
        <v>601</v>
      </c>
      <c r="G446" s="34" t="s">
        <v>602</v>
      </c>
      <c r="H446" s="34">
        <v>1</v>
      </c>
      <c r="I446" s="34" t="b">
        <v>0</v>
      </c>
      <c r="J446" s="34">
        <v>1</v>
      </c>
      <c r="K446" s="34" t="str">
        <f t="shared" si="26"/>
        <v>106800</v>
      </c>
      <c r="L446" s="34" t="s">
        <v>353</v>
      </c>
      <c r="N446" s="34">
        <v>10680002</v>
      </c>
      <c r="O446" s="34" t="s">
        <v>603</v>
      </c>
      <c r="P446" s="34">
        <v>10902011</v>
      </c>
      <c r="Q446" s="34">
        <v>0</v>
      </c>
      <c r="R446" s="34">
        <v>0</v>
      </c>
      <c r="S446" s="34">
        <v>1</v>
      </c>
      <c r="U446" s="34">
        <v>100</v>
      </c>
      <c r="Y446" s="34" t="s">
        <v>363</v>
      </c>
      <c r="Z446" s="20" t="s">
        <v>372</v>
      </c>
      <c r="AA446" s="20" t="s">
        <v>442</v>
      </c>
      <c r="AB446" s="20">
        <v>0</v>
      </c>
      <c r="AC446" s="20">
        <v>0</v>
      </c>
      <c r="AD446" s="20" t="b">
        <v>1</v>
      </c>
      <c r="AE446" s="20" t="s">
        <v>358</v>
      </c>
      <c r="AF446" s="20">
        <v>1</v>
      </c>
      <c r="AZ446" s="34" t="s">
        <v>473</v>
      </c>
      <c r="BA446" s="34">
        <v>0</v>
      </c>
      <c r="BB446" s="34" t="s">
        <v>434</v>
      </c>
      <c r="BC446" s="34" t="s">
        <v>442</v>
      </c>
      <c r="BD446" s="34">
        <v>10000</v>
      </c>
      <c r="BN446" s="20">
        <v>20520001</v>
      </c>
      <c r="GY446" s="34">
        <v>0</v>
      </c>
      <c r="GZ446" s="34">
        <v>0</v>
      </c>
      <c r="HA446" s="34" t="s">
        <v>473</v>
      </c>
      <c r="HB446" s="34">
        <v>0</v>
      </c>
      <c r="HE446" s="34">
        <v>0</v>
      </c>
      <c r="HG446" s="34">
        <v>0</v>
      </c>
      <c r="HH446" s="34">
        <v>0</v>
      </c>
      <c r="HI446" s="34">
        <v>0</v>
      </c>
      <c r="HJ446" s="34">
        <v>0</v>
      </c>
      <c r="HK446" s="34">
        <v>0</v>
      </c>
      <c r="HL446" s="34" t="b">
        <v>0</v>
      </c>
      <c r="HN446" s="34">
        <v>0</v>
      </c>
      <c r="HP446" s="34" t="s">
        <v>514</v>
      </c>
      <c r="HQ446" s="34">
        <v>0</v>
      </c>
      <c r="HR446" s="34">
        <v>0</v>
      </c>
      <c r="HS446" s="34">
        <v>0</v>
      </c>
      <c r="HX446" t="b">
        <v>1</v>
      </c>
      <c r="HZ446"/>
    </row>
    <row r="447" ht="30" customHeight="1" spans="2:234">
      <c r="B447" s="34">
        <f>10000000+INDEX(编号表!$B:$B,MATCH(D447,编号表!$A:$A,0))*10000+J447</f>
        <v>10680002</v>
      </c>
      <c r="C447" s="34" t="s">
        <v>600</v>
      </c>
      <c r="D447" s="34" t="s">
        <v>600</v>
      </c>
      <c r="E447" s="34" t="s">
        <v>510</v>
      </c>
      <c r="F447" s="39" t="s">
        <v>604</v>
      </c>
      <c r="G447" s="34" t="s">
        <v>602</v>
      </c>
      <c r="H447" s="34">
        <v>1</v>
      </c>
      <c r="I447" s="34" t="b">
        <v>0</v>
      </c>
      <c r="J447" s="34">
        <v>2</v>
      </c>
      <c r="K447" s="34" t="str">
        <f t="shared" si="26"/>
        <v>106800</v>
      </c>
      <c r="L447" s="34" t="s">
        <v>353</v>
      </c>
      <c r="M447" s="34">
        <v>10680001</v>
      </c>
      <c r="N447" s="34">
        <v>10680003</v>
      </c>
      <c r="O447" s="34" t="s">
        <v>605</v>
      </c>
      <c r="P447" s="34">
        <v>10902011</v>
      </c>
      <c r="Q447" s="34">
        <v>0</v>
      </c>
      <c r="R447" s="34">
        <v>0</v>
      </c>
      <c r="S447" s="34">
        <v>1</v>
      </c>
      <c r="U447" s="34">
        <v>100</v>
      </c>
      <c r="Y447" s="34" t="s">
        <v>363</v>
      </c>
      <c r="Z447" s="20" t="s">
        <v>372</v>
      </c>
      <c r="AA447" s="20" t="s">
        <v>442</v>
      </c>
      <c r="AB447" s="20">
        <v>0</v>
      </c>
      <c r="AC447" s="20">
        <v>0</v>
      </c>
      <c r="AD447" s="20" t="b">
        <v>1</v>
      </c>
      <c r="AE447" s="20" t="s">
        <v>358</v>
      </c>
      <c r="AF447" s="20">
        <v>1</v>
      </c>
      <c r="AZ447" s="34" t="s">
        <v>473</v>
      </c>
      <c r="BA447" s="34">
        <v>0</v>
      </c>
      <c r="BB447" s="34" t="s">
        <v>434</v>
      </c>
      <c r="BC447" s="34" t="s">
        <v>442</v>
      </c>
      <c r="BD447" s="34">
        <v>10000</v>
      </c>
      <c r="BN447" s="20">
        <v>20520002</v>
      </c>
      <c r="GY447" s="34">
        <v>0</v>
      </c>
      <c r="GZ447" s="34">
        <v>0</v>
      </c>
      <c r="HA447" s="34" t="s">
        <v>473</v>
      </c>
      <c r="HB447" s="34">
        <v>0</v>
      </c>
      <c r="HE447" s="34">
        <v>0</v>
      </c>
      <c r="HG447" s="34">
        <v>0</v>
      </c>
      <c r="HH447" s="34">
        <v>0</v>
      </c>
      <c r="HI447" s="34">
        <v>0</v>
      </c>
      <c r="HJ447" s="34">
        <v>0</v>
      </c>
      <c r="HK447" s="34">
        <v>0</v>
      </c>
      <c r="HL447" s="34" t="b">
        <v>0</v>
      </c>
      <c r="HN447" s="34">
        <v>0</v>
      </c>
      <c r="HP447" s="34" t="s">
        <v>514</v>
      </c>
      <c r="HQ447" s="34">
        <v>0</v>
      </c>
      <c r="HR447" s="34">
        <v>0</v>
      </c>
      <c r="HS447" s="34">
        <v>0</v>
      </c>
      <c r="HX447" t="b">
        <v>1</v>
      </c>
      <c r="HZ447"/>
    </row>
    <row r="448" ht="30" customHeight="1" spans="2:234">
      <c r="B448" s="34">
        <f>10000000+INDEX(编号表!$B:$B,MATCH(D448,编号表!$A:$A,0))*10000+J448</f>
        <v>10680003</v>
      </c>
      <c r="C448" s="34" t="s">
        <v>600</v>
      </c>
      <c r="D448" s="34" t="s">
        <v>600</v>
      </c>
      <c r="E448" s="34" t="s">
        <v>510</v>
      </c>
      <c r="F448" s="39" t="s">
        <v>601</v>
      </c>
      <c r="G448" s="34" t="s">
        <v>602</v>
      </c>
      <c r="H448" s="34">
        <v>1</v>
      </c>
      <c r="I448" s="34" t="b">
        <v>0</v>
      </c>
      <c r="J448" s="34">
        <v>3</v>
      </c>
      <c r="K448" s="34" t="str">
        <f t="shared" si="26"/>
        <v>106800</v>
      </c>
      <c r="L448" s="34" t="s">
        <v>353</v>
      </c>
      <c r="M448" s="34">
        <v>10680002</v>
      </c>
      <c r="N448" s="34">
        <v>10680004</v>
      </c>
      <c r="O448" s="34" t="s">
        <v>606</v>
      </c>
      <c r="P448" s="34">
        <v>10902011</v>
      </c>
      <c r="Q448" s="34">
        <v>0</v>
      </c>
      <c r="R448" s="34">
        <v>0</v>
      </c>
      <c r="S448" s="34">
        <v>1</v>
      </c>
      <c r="T448">
        <v>10903119</v>
      </c>
      <c r="U448" s="34">
        <v>100</v>
      </c>
      <c r="Y448" s="34" t="s">
        <v>363</v>
      </c>
      <c r="Z448" s="20" t="s">
        <v>372</v>
      </c>
      <c r="AA448" s="20" t="s">
        <v>442</v>
      </c>
      <c r="AB448" s="20">
        <v>0</v>
      </c>
      <c r="AC448" s="20">
        <v>0</v>
      </c>
      <c r="AD448" s="20" t="b">
        <v>1</v>
      </c>
      <c r="AE448" s="20" t="s">
        <v>358</v>
      </c>
      <c r="AF448" s="20">
        <v>1</v>
      </c>
      <c r="AZ448" s="34" t="s">
        <v>473</v>
      </c>
      <c r="BA448" s="34">
        <v>0</v>
      </c>
      <c r="BB448" s="34" t="s">
        <v>434</v>
      </c>
      <c r="BC448" s="34" t="s">
        <v>442</v>
      </c>
      <c r="BD448" s="34">
        <v>10000</v>
      </c>
      <c r="BN448" s="20">
        <v>20520003</v>
      </c>
      <c r="GY448" s="34">
        <v>0</v>
      </c>
      <c r="GZ448" s="34">
        <v>0</v>
      </c>
      <c r="HA448" s="34" t="s">
        <v>473</v>
      </c>
      <c r="HB448" s="34">
        <v>0</v>
      </c>
      <c r="HE448" s="34">
        <v>0</v>
      </c>
      <c r="HG448" s="34">
        <v>0</v>
      </c>
      <c r="HH448" s="34">
        <v>0</v>
      </c>
      <c r="HI448" s="34">
        <v>0</v>
      </c>
      <c r="HJ448" s="34">
        <v>0</v>
      </c>
      <c r="HK448" s="34">
        <v>0</v>
      </c>
      <c r="HL448" s="34" t="b">
        <v>0</v>
      </c>
      <c r="HN448" s="34">
        <v>0</v>
      </c>
      <c r="HP448" s="34" t="s">
        <v>514</v>
      </c>
      <c r="HQ448" s="34">
        <v>0</v>
      </c>
      <c r="HR448" s="34">
        <v>0</v>
      </c>
      <c r="HS448" s="34">
        <v>0</v>
      </c>
      <c r="HX448" t="b">
        <v>1</v>
      </c>
      <c r="HZ448"/>
    </row>
    <row r="449" ht="30" customHeight="1" spans="2:234">
      <c r="B449" s="34">
        <f>10000000+INDEX(编号表!$B:$B,MATCH(D449,编号表!$A:$A,0))*10000+J449</f>
        <v>10680004</v>
      </c>
      <c r="C449" s="34" t="s">
        <v>600</v>
      </c>
      <c r="D449" s="34" t="s">
        <v>600</v>
      </c>
      <c r="E449" s="34" t="s">
        <v>510</v>
      </c>
      <c r="F449" s="39" t="s">
        <v>604</v>
      </c>
      <c r="G449" s="34" t="s">
        <v>602</v>
      </c>
      <c r="H449" s="34">
        <v>1</v>
      </c>
      <c r="I449" s="34" t="b">
        <v>0</v>
      </c>
      <c r="J449" s="34">
        <v>4</v>
      </c>
      <c r="K449" s="34" t="str">
        <f t="shared" si="26"/>
        <v>106800</v>
      </c>
      <c r="L449" s="34" t="s">
        <v>353</v>
      </c>
      <c r="M449" s="34">
        <v>10680003</v>
      </c>
      <c r="N449" s="34">
        <v>10680005</v>
      </c>
      <c r="O449" s="34" t="s">
        <v>607</v>
      </c>
      <c r="P449" s="34">
        <v>10902011</v>
      </c>
      <c r="Q449" s="34">
        <v>0</v>
      </c>
      <c r="R449" s="34">
        <v>0</v>
      </c>
      <c r="S449" s="34">
        <v>1</v>
      </c>
      <c r="U449" s="34">
        <v>100</v>
      </c>
      <c r="Y449" s="34" t="s">
        <v>363</v>
      </c>
      <c r="Z449" s="20" t="s">
        <v>372</v>
      </c>
      <c r="AA449" s="20" t="s">
        <v>442</v>
      </c>
      <c r="AB449" s="20">
        <v>0</v>
      </c>
      <c r="AC449" s="20">
        <v>0</v>
      </c>
      <c r="AD449" s="20" t="b">
        <v>1</v>
      </c>
      <c r="AE449" s="20" t="s">
        <v>358</v>
      </c>
      <c r="AF449" s="20">
        <v>1</v>
      </c>
      <c r="AZ449" s="34" t="s">
        <v>473</v>
      </c>
      <c r="BA449" s="34">
        <v>0</v>
      </c>
      <c r="BB449" s="34" t="s">
        <v>434</v>
      </c>
      <c r="BC449" s="34" t="s">
        <v>442</v>
      </c>
      <c r="BD449" s="34">
        <v>10000</v>
      </c>
      <c r="BN449" s="20">
        <v>20520004</v>
      </c>
      <c r="GY449" s="34">
        <v>0</v>
      </c>
      <c r="GZ449" s="34">
        <v>0</v>
      </c>
      <c r="HA449" s="34" t="s">
        <v>473</v>
      </c>
      <c r="HB449" s="34">
        <v>0</v>
      </c>
      <c r="HE449" s="34">
        <v>0</v>
      </c>
      <c r="HG449" s="34">
        <v>0</v>
      </c>
      <c r="HH449" s="34">
        <v>0</v>
      </c>
      <c r="HI449" s="34">
        <v>0</v>
      </c>
      <c r="HJ449" s="34">
        <v>0</v>
      </c>
      <c r="HK449" s="34">
        <v>0</v>
      </c>
      <c r="HL449" s="34" t="b">
        <v>0</v>
      </c>
      <c r="HN449" s="34">
        <v>0</v>
      </c>
      <c r="HP449" s="34" t="s">
        <v>514</v>
      </c>
      <c r="HQ449" s="34">
        <v>0</v>
      </c>
      <c r="HR449" s="34">
        <v>0</v>
      </c>
      <c r="HS449" s="34">
        <v>0</v>
      </c>
      <c r="HX449" t="b">
        <v>1</v>
      </c>
      <c r="HZ449"/>
    </row>
    <row r="450" ht="30" customHeight="1" spans="2:234">
      <c r="B450" s="34">
        <f>10000000+INDEX(编号表!$B:$B,MATCH(D450,编号表!$A:$A,0))*10000+J450</f>
        <v>10680005</v>
      </c>
      <c r="C450" s="34" t="s">
        <v>600</v>
      </c>
      <c r="D450" s="34" t="s">
        <v>600</v>
      </c>
      <c r="E450" s="34" t="s">
        <v>510</v>
      </c>
      <c r="F450" s="39" t="s">
        <v>604</v>
      </c>
      <c r="G450" s="34" t="s">
        <v>602</v>
      </c>
      <c r="H450" s="34">
        <v>1</v>
      </c>
      <c r="I450" s="34" t="b">
        <v>0</v>
      </c>
      <c r="J450" s="34">
        <v>5</v>
      </c>
      <c r="K450" s="34" t="str">
        <f t="shared" si="26"/>
        <v>106800</v>
      </c>
      <c r="L450" s="34" t="s">
        <v>353</v>
      </c>
      <c r="M450" s="34">
        <v>10680004</v>
      </c>
      <c r="N450" s="34">
        <v>10680006</v>
      </c>
      <c r="O450" s="34" t="s">
        <v>608</v>
      </c>
      <c r="P450" s="34">
        <v>10902011</v>
      </c>
      <c r="Q450" s="34">
        <v>0</v>
      </c>
      <c r="R450" s="34">
        <v>0</v>
      </c>
      <c r="S450" s="34">
        <v>1</v>
      </c>
      <c r="U450" s="34">
        <v>100</v>
      </c>
      <c r="Y450" s="34" t="s">
        <v>363</v>
      </c>
      <c r="Z450" s="20" t="s">
        <v>372</v>
      </c>
      <c r="AA450" s="20" t="s">
        <v>442</v>
      </c>
      <c r="AB450" s="20">
        <v>0</v>
      </c>
      <c r="AC450" s="20">
        <v>0</v>
      </c>
      <c r="AD450" s="20" t="b">
        <v>1</v>
      </c>
      <c r="AE450" s="20" t="s">
        <v>358</v>
      </c>
      <c r="AF450" s="20">
        <v>1</v>
      </c>
      <c r="AZ450" s="34" t="s">
        <v>473</v>
      </c>
      <c r="BA450" s="34">
        <v>0</v>
      </c>
      <c r="BB450" s="34" t="s">
        <v>434</v>
      </c>
      <c r="BC450" s="34" t="s">
        <v>442</v>
      </c>
      <c r="BD450" s="34">
        <v>10000</v>
      </c>
      <c r="BN450" s="20">
        <v>20520005</v>
      </c>
      <c r="GY450" s="34">
        <v>0</v>
      </c>
      <c r="GZ450" s="34">
        <v>0</v>
      </c>
      <c r="HA450" s="34" t="s">
        <v>473</v>
      </c>
      <c r="HB450" s="34">
        <v>0</v>
      </c>
      <c r="HE450" s="34">
        <v>0</v>
      </c>
      <c r="HG450" s="34">
        <v>0</v>
      </c>
      <c r="HH450" s="34">
        <v>0</v>
      </c>
      <c r="HI450" s="34">
        <v>0</v>
      </c>
      <c r="HJ450" s="34">
        <v>0</v>
      </c>
      <c r="HK450" s="34">
        <v>0</v>
      </c>
      <c r="HL450" s="34" t="b">
        <v>0</v>
      </c>
      <c r="HN450" s="34">
        <v>0</v>
      </c>
      <c r="HP450" s="34" t="s">
        <v>514</v>
      </c>
      <c r="HQ450" s="34">
        <v>0</v>
      </c>
      <c r="HR450" s="34">
        <v>0</v>
      </c>
      <c r="HS450" s="34">
        <v>0</v>
      </c>
      <c r="HX450" t="b">
        <v>1</v>
      </c>
      <c r="HZ450"/>
    </row>
    <row r="451" ht="30" customHeight="1" spans="2:234">
      <c r="B451" s="34">
        <f>10000000+INDEX(编号表!$B:$B,MATCH(D451,编号表!$A:$A,0))*10000+J451</f>
        <v>10680006</v>
      </c>
      <c r="C451" s="34" t="s">
        <v>600</v>
      </c>
      <c r="D451" s="34" t="s">
        <v>600</v>
      </c>
      <c r="E451" s="34" t="s">
        <v>510</v>
      </c>
      <c r="F451" s="39" t="s">
        <v>601</v>
      </c>
      <c r="G451" s="34" t="s">
        <v>602</v>
      </c>
      <c r="H451" s="34">
        <v>1</v>
      </c>
      <c r="I451" s="34" t="b">
        <v>0</v>
      </c>
      <c r="J451" s="34">
        <v>6</v>
      </c>
      <c r="K451" s="34" t="str">
        <f t="shared" si="26"/>
        <v>106800</v>
      </c>
      <c r="L451" s="34" t="s">
        <v>353</v>
      </c>
      <c r="M451" s="34">
        <v>10680005</v>
      </c>
      <c r="N451" s="34">
        <v>10680007</v>
      </c>
      <c r="O451" s="34" t="s">
        <v>609</v>
      </c>
      <c r="P451" s="34">
        <v>10902011</v>
      </c>
      <c r="Q451" s="34">
        <v>0</v>
      </c>
      <c r="R451" s="34">
        <v>0</v>
      </c>
      <c r="S451" s="34">
        <v>1</v>
      </c>
      <c r="T451">
        <v>10904120</v>
      </c>
      <c r="U451" s="34">
        <v>100</v>
      </c>
      <c r="Y451" s="34" t="s">
        <v>363</v>
      </c>
      <c r="Z451" s="20" t="s">
        <v>372</v>
      </c>
      <c r="AA451" s="20" t="s">
        <v>442</v>
      </c>
      <c r="AB451" s="20">
        <v>0</v>
      </c>
      <c r="AC451" s="20">
        <v>0</v>
      </c>
      <c r="AD451" s="20" t="b">
        <v>1</v>
      </c>
      <c r="AE451" s="20" t="s">
        <v>358</v>
      </c>
      <c r="AF451" s="20">
        <v>1</v>
      </c>
      <c r="AZ451" s="34" t="s">
        <v>473</v>
      </c>
      <c r="BA451" s="34">
        <v>0</v>
      </c>
      <c r="BB451" s="34" t="s">
        <v>434</v>
      </c>
      <c r="BC451" s="34" t="s">
        <v>442</v>
      </c>
      <c r="BD451" s="34">
        <v>10000</v>
      </c>
      <c r="BN451" s="20">
        <v>20520006</v>
      </c>
      <c r="GY451" s="34">
        <v>0</v>
      </c>
      <c r="GZ451" s="34">
        <v>0</v>
      </c>
      <c r="HA451" s="34" t="s">
        <v>473</v>
      </c>
      <c r="HB451" s="34">
        <v>0</v>
      </c>
      <c r="HE451" s="34">
        <v>0</v>
      </c>
      <c r="HG451" s="34">
        <v>0</v>
      </c>
      <c r="HH451" s="34">
        <v>0</v>
      </c>
      <c r="HI451" s="34">
        <v>0</v>
      </c>
      <c r="HJ451" s="34">
        <v>0</v>
      </c>
      <c r="HK451" s="34">
        <v>0</v>
      </c>
      <c r="HL451" s="34" t="b">
        <v>0</v>
      </c>
      <c r="HN451" s="34">
        <v>0</v>
      </c>
      <c r="HP451" s="34" t="s">
        <v>514</v>
      </c>
      <c r="HQ451" s="34">
        <v>0</v>
      </c>
      <c r="HR451" s="34">
        <v>0</v>
      </c>
      <c r="HS451" s="34">
        <v>0</v>
      </c>
      <c r="HX451" t="b">
        <v>1</v>
      </c>
      <c r="HZ451"/>
    </row>
    <row r="452" ht="30" customHeight="1" spans="2:234">
      <c r="B452" s="34">
        <f>10000000+INDEX(编号表!$B:$B,MATCH(D452,编号表!$A:$A,0))*10000+J452</f>
        <v>10680007</v>
      </c>
      <c r="C452" s="34" t="s">
        <v>600</v>
      </c>
      <c r="D452" s="34" t="s">
        <v>600</v>
      </c>
      <c r="E452" s="34" t="s">
        <v>510</v>
      </c>
      <c r="F452" s="39" t="s">
        <v>604</v>
      </c>
      <c r="G452" s="34" t="s">
        <v>602</v>
      </c>
      <c r="H452" s="34">
        <v>1</v>
      </c>
      <c r="I452" s="34" t="b">
        <v>0</v>
      </c>
      <c r="J452" s="34">
        <v>7</v>
      </c>
      <c r="K452" s="34" t="str">
        <f t="shared" si="26"/>
        <v>106800</v>
      </c>
      <c r="L452" s="34" t="s">
        <v>353</v>
      </c>
      <c r="M452" s="34">
        <v>10680006</v>
      </c>
      <c r="N452" s="34">
        <v>10680008</v>
      </c>
      <c r="O452" s="34" t="s">
        <v>610</v>
      </c>
      <c r="P452" s="34">
        <v>10902011</v>
      </c>
      <c r="Q452" s="34">
        <v>0</v>
      </c>
      <c r="R452" s="34">
        <v>0</v>
      </c>
      <c r="S452" s="34">
        <v>1</v>
      </c>
      <c r="U452" s="34">
        <v>100</v>
      </c>
      <c r="Y452" s="34" t="s">
        <v>363</v>
      </c>
      <c r="Z452" s="20" t="s">
        <v>372</v>
      </c>
      <c r="AA452" s="20" t="s">
        <v>442</v>
      </c>
      <c r="AB452" s="20">
        <v>0</v>
      </c>
      <c r="AC452" s="20">
        <v>0</v>
      </c>
      <c r="AD452" s="20" t="b">
        <v>1</v>
      </c>
      <c r="AE452" s="20" t="s">
        <v>358</v>
      </c>
      <c r="AF452" s="20">
        <v>1</v>
      </c>
      <c r="AZ452" s="34" t="s">
        <v>473</v>
      </c>
      <c r="BA452" s="34">
        <v>0</v>
      </c>
      <c r="BB452" s="34" t="s">
        <v>434</v>
      </c>
      <c r="BC452" s="34" t="s">
        <v>442</v>
      </c>
      <c r="BD452" s="34">
        <v>10000</v>
      </c>
      <c r="BN452" s="20">
        <v>20520007</v>
      </c>
      <c r="GY452" s="34">
        <v>0</v>
      </c>
      <c r="GZ452" s="34">
        <v>0</v>
      </c>
      <c r="HA452" s="34" t="s">
        <v>473</v>
      </c>
      <c r="HB452" s="34">
        <v>0</v>
      </c>
      <c r="HE452" s="34">
        <v>0</v>
      </c>
      <c r="HG452" s="34">
        <v>0</v>
      </c>
      <c r="HH452" s="34">
        <v>0</v>
      </c>
      <c r="HI452" s="34">
        <v>0</v>
      </c>
      <c r="HJ452" s="34">
        <v>0</v>
      </c>
      <c r="HK452" s="34">
        <v>0</v>
      </c>
      <c r="HL452" s="34" t="b">
        <v>0</v>
      </c>
      <c r="HN452" s="34">
        <v>0</v>
      </c>
      <c r="HP452" s="34" t="s">
        <v>514</v>
      </c>
      <c r="HQ452" s="34">
        <v>0</v>
      </c>
      <c r="HR452" s="34">
        <v>0</v>
      </c>
      <c r="HS452" s="34">
        <v>0</v>
      </c>
      <c r="HX452" t="b">
        <v>1</v>
      </c>
      <c r="HZ452"/>
    </row>
    <row r="453" ht="30" customHeight="1" spans="2:234">
      <c r="B453" s="34">
        <f>10000000+INDEX(编号表!$B:$B,MATCH(D453,编号表!$A:$A,0))*10000+J453</f>
        <v>10680008</v>
      </c>
      <c r="C453" s="34" t="s">
        <v>600</v>
      </c>
      <c r="D453" s="34" t="s">
        <v>600</v>
      </c>
      <c r="E453" s="34" t="s">
        <v>510</v>
      </c>
      <c r="F453" s="39" t="s">
        <v>604</v>
      </c>
      <c r="G453" s="34" t="s">
        <v>602</v>
      </c>
      <c r="H453" s="34">
        <v>1</v>
      </c>
      <c r="I453" s="34" t="b">
        <v>0</v>
      </c>
      <c r="J453" s="34">
        <v>8</v>
      </c>
      <c r="K453" s="34" t="str">
        <f t="shared" si="26"/>
        <v>106800</v>
      </c>
      <c r="L453" s="34" t="s">
        <v>353</v>
      </c>
      <c r="M453" s="34">
        <v>10680007</v>
      </c>
      <c r="N453" s="34">
        <v>10680009</v>
      </c>
      <c r="O453" s="34" t="s">
        <v>611</v>
      </c>
      <c r="P453" s="34">
        <v>10902011</v>
      </c>
      <c r="Q453" s="34">
        <v>0</v>
      </c>
      <c r="R453" s="34">
        <v>0</v>
      </c>
      <c r="S453" s="34">
        <v>1</v>
      </c>
      <c r="U453" s="34">
        <v>100</v>
      </c>
      <c r="Y453" s="34" t="s">
        <v>363</v>
      </c>
      <c r="Z453" s="20" t="s">
        <v>372</v>
      </c>
      <c r="AA453" s="20" t="s">
        <v>442</v>
      </c>
      <c r="AB453" s="20">
        <v>0</v>
      </c>
      <c r="AC453" s="20">
        <v>0</v>
      </c>
      <c r="AD453" s="20" t="b">
        <v>1</v>
      </c>
      <c r="AE453" s="20" t="s">
        <v>358</v>
      </c>
      <c r="AF453" s="20">
        <v>1</v>
      </c>
      <c r="AZ453" s="34" t="s">
        <v>473</v>
      </c>
      <c r="BA453" s="34">
        <v>0</v>
      </c>
      <c r="BB453" s="34" t="s">
        <v>434</v>
      </c>
      <c r="BC453" s="34" t="s">
        <v>442</v>
      </c>
      <c r="BD453" s="34">
        <v>10000</v>
      </c>
      <c r="BN453" s="20">
        <v>20520008</v>
      </c>
      <c r="GY453" s="34">
        <v>0</v>
      </c>
      <c r="GZ453" s="34">
        <v>0</v>
      </c>
      <c r="HA453" s="34" t="s">
        <v>473</v>
      </c>
      <c r="HB453" s="34">
        <v>0</v>
      </c>
      <c r="HE453" s="34">
        <v>0</v>
      </c>
      <c r="HG453" s="34">
        <v>0</v>
      </c>
      <c r="HH453" s="34">
        <v>0</v>
      </c>
      <c r="HI453" s="34">
        <v>0</v>
      </c>
      <c r="HJ453" s="34">
        <v>0</v>
      </c>
      <c r="HK453" s="34">
        <v>0</v>
      </c>
      <c r="HL453" s="34" t="b">
        <v>0</v>
      </c>
      <c r="HN453" s="34">
        <v>0</v>
      </c>
      <c r="HP453" s="34" t="s">
        <v>514</v>
      </c>
      <c r="HQ453" s="34">
        <v>0</v>
      </c>
      <c r="HR453" s="34">
        <v>0</v>
      </c>
      <c r="HS453" s="34">
        <v>0</v>
      </c>
      <c r="HX453" t="b">
        <v>1</v>
      </c>
      <c r="HZ453"/>
    </row>
    <row r="454" ht="30" customHeight="1" spans="2:234">
      <c r="B454" s="34">
        <f>10000000+INDEX(编号表!$B:$B,MATCH(D454,编号表!$A:$A,0))*10000+J454</f>
        <v>10680009</v>
      </c>
      <c r="C454" s="34" t="s">
        <v>600</v>
      </c>
      <c r="D454" s="34" t="s">
        <v>600</v>
      </c>
      <c r="E454" s="34" t="s">
        <v>510</v>
      </c>
      <c r="F454" s="39" t="s">
        <v>604</v>
      </c>
      <c r="G454" s="34" t="s">
        <v>602</v>
      </c>
      <c r="H454" s="34">
        <v>1</v>
      </c>
      <c r="I454" s="34" t="b">
        <v>0</v>
      </c>
      <c r="J454" s="34">
        <v>9</v>
      </c>
      <c r="K454" s="34" t="str">
        <f t="shared" si="26"/>
        <v>106800</v>
      </c>
      <c r="L454" s="34" t="s">
        <v>353</v>
      </c>
      <c r="M454" s="34">
        <v>10680008</v>
      </c>
      <c r="N454" s="34">
        <v>10680010</v>
      </c>
      <c r="O454" s="34" t="s">
        <v>612</v>
      </c>
      <c r="P454" s="34">
        <v>10902011</v>
      </c>
      <c r="Q454" s="34">
        <v>0</v>
      </c>
      <c r="R454" s="34">
        <v>0</v>
      </c>
      <c r="S454" s="34">
        <v>1</v>
      </c>
      <c r="U454" s="34">
        <v>100</v>
      </c>
      <c r="Y454" s="34" t="s">
        <v>363</v>
      </c>
      <c r="Z454" s="20" t="s">
        <v>372</v>
      </c>
      <c r="AA454" s="20" t="s">
        <v>442</v>
      </c>
      <c r="AB454" s="20">
        <v>0</v>
      </c>
      <c r="AC454" s="20">
        <v>0</v>
      </c>
      <c r="AD454" s="20" t="b">
        <v>1</v>
      </c>
      <c r="AE454" s="20" t="s">
        <v>358</v>
      </c>
      <c r="AF454" s="20">
        <v>1</v>
      </c>
      <c r="AZ454" s="34" t="s">
        <v>473</v>
      </c>
      <c r="BA454" s="34">
        <v>0</v>
      </c>
      <c r="BB454" s="34" t="s">
        <v>434</v>
      </c>
      <c r="BC454" s="34" t="s">
        <v>442</v>
      </c>
      <c r="BD454" s="34">
        <v>10000</v>
      </c>
      <c r="BN454" s="20">
        <v>20520009</v>
      </c>
      <c r="GY454" s="34">
        <v>0</v>
      </c>
      <c r="GZ454" s="34">
        <v>0</v>
      </c>
      <c r="HA454" s="34" t="s">
        <v>473</v>
      </c>
      <c r="HB454" s="34">
        <v>0</v>
      </c>
      <c r="HE454" s="34">
        <v>0</v>
      </c>
      <c r="HG454" s="34">
        <v>0</v>
      </c>
      <c r="HH454" s="34">
        <v>0</v>
      </c>
      <c r="HI454" s="34">
        <v>0</v>
      </c>
      <c r="HJ454" s="34">
        <v>0</v>
      </c>
      <c r="HK454" s="34">
        <v>0</v>
      </c>
      <c r="HL454" s="34" t="b">
        <v>0</v>
      </c>
      <c r="HN454" s="34">
        <v>0</v>
      </c>
      <c r="HP454" s="34" t="s">
        <v>514</v>
      </c>
      <c r="HQ454" s="34">
        <v>0</v>
      </c>
      <c r="HR454" s="34">
        <v>0</v>
      </c>
      <c r="HS454" s="34">
        <v>0</v>
      </c>
      <c r="HX454" t="b">
        <v>1</v>
      </c>
      <c r="HZ454"/>
    </row>
    <row r="455" ht="30" customHeight="1" spans="2:234">
      <c r="B455" s="34">
        <f>10000000+INDEX(编号表!$B:$B,MATCH(D455,编号表!$A:$A,0))*10000+J455</f>
        <v>10680010</v>
      </c>
      <c r="C455" s="34" t="s">
        <v>600</v>
      </c>
      <c r="D455" s="34" t="s">
        <v>600</v>
      </c>
      <c r="E455" s="34" t="s">
        <v>510</v>
      </c>
      <c r="F455" s="39" t="s">
        <v>604</v>
      </c>
      <c r="G455" s="34" t="s">
        <v>602</v>
      </c>
      <c r="H455" s="34">
        <v>1</v>
      </c>
      <c r="I455" s="34" t="b">
        <v>0</v>
      </c>
      <c r="J455" s="34">
        <v>10</v>
      </c>
      <c r="K455" s="34" t="str">
        <f t="shared" ref="K455:K518" si="27">LEFT(B455,6)</f>
        <v>106800</v>
      </c>
      <c r="L455" s="34" t="s">
        <v>353</v>
      </c>
      <c r="M455" s="34">
        <v>10680009</v>
      </c>
      <c r="O455" s="34" t="s">
        <v>613</v>
      </c>
      <c r="P455" s="34">
        <v>10902011</v>
      </c>
      <c r="Q455" s="34">
        <v>0</v>
      </c>
      <c r="R455" s="34">
        <v>0</v>
      </c>
      <c r="S455" s="34">
        <v>1</v>
      </c>
      <c r="U455" s="34">
        <v>100</v>
      </c>
      <c r="Y455" s="34" t="s">
        <v>363</v>
      </c>
      <c r="Z455" s="20" t="s">
        <v>372</v>
      </c>
      <c r="AA455" s="20" t="s">
        <v>442</v>
      </c>
      <c r="AB455" s="20">
        <v>0</v>
      </c>
      <c r="AC455" s="20">
        <v>0</v>
      </c>
      <c r="AD455" s="20" t="b">
        <v>1</v>
      </c>
      <c r="AE455" s="20" t="s">
        <v>358</v>
      </c>
      <c r="AF455" s="20">
        <v>1</v>
      </c>
      <c r="AZ455" s="34" t="s">
        <v>473</v>
      </c>
      <c r="BA455" s="34">
        <v>0</v>
      </c>
      <c r="BB455" s="34" t="s">
        <v>434</v>
      </c>
      <c r="BC455" s="34" t="s">
        <v>442</v>
      </c>
      <c r="BD455" s="34">
        <v>10000</v>
      </c>
      <c r="BN455" s="20">
        <v>20520010</v>
      </c>
      <c r="GY455" s="34">
        <v>0</v>
      </c>
      <c r="GZ455" s="34">
        <v>0</v>
      </c>
      <c r="HA455" s="34" t="s">
        <v>473</v>
      </c>
      <c r="HB455" s="34">
        <v>0</v>
      </c>
      <c r="HE455" s="34">
        <v>0</v>
      </c>
      <c r="HG455" s="34">
        <v>0</v>
      </c>
      <c r="HH455" s="34">
        <v>0</v>
      </c>
      <c r="HI455" s="34">
        <v>0</v>
      </c>
      <c r="HJ455" s="34">
        <v>0</v>
      </c>
      <c r="HK455" s="34">
        <v>0</v>
      </c>
      <c r="HL455" s="34" t="b">
        <v>0</v>
      </c>
      <c r="HN455" s="34">
        <v>0</v>
      </c>
      <c r="HP455" s="34" t="s">
        <v>514</v>
      </c>
      <c r="HQ455" s="34">
        <v>0</v>
      </c>
      <c r="HR455" s="34">
        <v>0</v>
      </c>
      <c r="HS455" s="34">
        <v>0</v>
      </c>
      <c r="HX455" t="b">
        <v>1</v>
      </c>
      <c r="HZ455"/>
    </row>
    <row r="456" ht="30" customHeight="1" spans="2:234">
      <c r="B456" s="34">
        <f>10000000+INDEX(编号表!$B:$B,MATCH(D456,编号表!$A:$A,0))*10000+J456</f>
        <v>10690001</v>
      </c>
      <c r="C456" s="34" t="s">
        <v>614</v>
      </c>
      <c r="D456" s="34" t="s">
        <v>614</v>
      </c>
      <c r="E456" s="34" t="s">
        <v>510</v>
      </c>
      <c r="F456" s="39" t="s">
        <v>601</v>
      </c>
      <c r="G456" s="34" t="s">
        <v>602</v>
      </c>
      <c r="H456" s="34">
        <v>1</v>
      </c>
      <c r="I456" s="34" t="b">
        <v>0</v>
      </c>
      <c r="J456" s="34">
        <v>1</v>
      </c>
      <c r="K456" s="34" t="str">
        <f t="shared" si="27"/>
        <v>106900</v>
      </c>
      <c r="L456" s="34" t="s">
        <v>353</v>
      </c>
      <c r="N456" s="34">
        <v>10690002</v>
      </c>
      <c r="O456" s="34" t="s">
        <v>615</v>
      </c>
      <c r="P456" s="34">
        <v>10902012</v>
      </c>
      <c r="Q456" s="34">
        <v>0</v>
      </c>
      <c r="R456" s="34">
        <v>0</v>
      </c>
      <c r="S456" s="34">
        <v>1</v>
      </c>
      <c r="U456" s="34">
        <v>100</v>
      </c>
      <c r="AZ456" s="34" t="s">
        <v>473</v>
      </c>
      <c r="BA456" s="34">
        <v>0</v>
      </c>
      <c r="GY456" s="34">
        <v>0</v>
      </c>
      <c r="GZ456" s="34">
        <v>0</v>
      </c>
      <c r="HA456" s="34" t="s">
        <v>473</v>
      </c>
      <c r="HB456" s="34">
        <v>0</v>
      </c>
      <c r="HE456" s="34">
        <v>0</v>
      </c>
      <c r="HG456" s="34">
        <v>0</v>
      </c>
      <c r="HH456" s="34">
        <v>0</v>
      </c>
      <c r="HI456" s="34">
        <v>0</v>
      </c>
      <c r="HJ456" s="34">
        <v>0</v>
      </c>
      <c r="HK456" s="34">
        <v>0</v>
      </c>
      <c r="HL456" s="34" t="b">
        <v>0</v>
      </c>
      <c r="HN456" s="34">
        <v>0</v>
      </c>
      <c r="HP456" s="34" t="s">
        <v>363</v>
      </c>
      <c r="HQ456" s="34">
        <v>0</v>
      </c>
      <c r="HR456" s="34">
        <v>0</v>
      </c>
      <c r="HS456" s="34">
        <v>0</v>
      </c>
      <c r="HZ456"/>
    </row>
    <row r="457" ht="30" customHeight="1" spans="2:234">
      <c r="B457" s="34">
        <f>10000000+INDEX(编号表!$B:$B,MATCH(D457,编号表!$A:$A,0))*10000+J457</f>
        <v>10690002</v>
      </c>
      <c r="C457" s="34" t="s">
        <v>614</v>
      </c>
      <c r="D457" s="34" t="s">
        <v>614</v>
      </c>
      <c r="E457" s="34" t="s">
        <v>510</v>
      </c>
      <c r="F457" s="39" t="s">
        <v>604</v>
      </c>
      <c r="G457" s="34" t="s">
        <v>602</v>
      </c>
      <c r="H457" s="34">
        <v>1</v>
      </c>
      <c r="I457" s="34" t="b">
        <v>0</v>
      </c>
      <c r="J457" s="34">
        <v>2</v>
      </c>
      <c r="K457" s="34" t="str">
        <f t="shared" si="27"/>
        <v>106900</v>
      </c>
      <c r="L457" s="34" t="s">
        <v>353</v>
      </c>
      <c r="M457" s="34">
        <v>10690001</v>
      </c>
      <c r="N457" s="34">
        <v>10690003</v>
      </c>
      <c r="O457" s="34" t="s">
        <v>615</v>
      </c>
      <c r="P457" s="34">
        <v>10902012</v>
      </c>
      <c r="Q457" s="34">
        <v>0</v>
      </c>
      <c r="R457" s="34">
        <v>0</v>
      </c>
      <c r="S457" s="34">
        <v>1</v>
      </c>
      <c r="U457" s="34">
        <v>100</v>
      </c>
      <c r="AZ457" s="34" t="s">
        <v>473</v>
      </c>
      <c r="BA457" s="34">
        <v>0</v>
      </c>
      <c r="GY457" s="34">
        <v>0</v>
      </c>
      <c r="GZ457" s="34">
        <v>0</v>
      </c>
      <c r="HA457" s="34" t="s">
        <v>473</v>
      </c>
      <c r="HB457" s="34">
        <v>0</v>
      </c>
      <c r="HE457" s="34">
        <v>0</v>
      </c>
      <c r="HG457" s="34">
        <v>0</v>
      </c>
      <c r="HH457" s="34">
        <v>0</v>
      </c>
      <c r="HI457" s="34">
        <v>0</v>
      </c>
      <c r="HJ457" s="34">
        <v>0</v>
      </c>
      <c r="HK457" s="34">
        <v>0</v>
      </c>
      <c r="HL457" s="34" t="b">
        <v>0</v>
      </c>
      <c r="HN457" s="34">
        <v>0</v>
      </c>
      <c r="HP457" s="34" t="s">
        <v>363</v>
      </c>
      <c r="HQ457" s="34">
        <v>0</v>
      </c>
      <c r="HR457" s="34">
        <v>0</v>
      </c>
      <c r="HS457" s="34">
        <v>0</v>
      </c>
      <c r="HZ457"/>
    </row>
    <row r="458" ht="30" customHeight="1" spans="2:234">
      <c r="B458" s="34">
        <f>10000000+INDEX(编号表!$B:$B,MATCH(D458,编号表!$A:$A,0))*10000+J458</f>
        <v>10690003</v>
      </c>
      <c r="C458" s="34" t="s">
        <v>614</v>
      </c>
      <c r="D458" s="34" t="s">
        <v>614</v>
      </c>
      <c r="E458" s="34" t="s">
        <v>510</v>
      </c>
      <c r="F458" s="39" t="s">
        <v>601</v>
      </c>
      <c r="G458" s="34" t="s">
        <v>602</v>
      </c>
      <c r="H458" s="34">
        <v>1</v>
      </c>
      <c r="I458" s="34" t="b">
        <v>0</v>
      </c>
      <c r="J458" s="34">
        <v>3</v>
      </c>
      <c r="K458" s="34" t="str">
        <f t="shared" si="27"/>
        <v>106900</v>
      </c>
      <c r="L458" s="34" t="s">
        <v>353</v>
      </c>
      <c r="M458" s="34">
        <v>10690002</v>
      </c>
      <c r="N458" s="34">
        <v>10690004</v>
      </c>
      <c r="O458" s="34" t="s">
        <v>615</v>
      </c>
      <c r="P458" s="34">
        <v>10902012</v>
      </c>
      <c r="Q458" s="34">
        <v>0</v>
      </c>
      <c r="R458" s="34">
        <v>0</v>
      </c>
      <c r="S458" s="34">
        <v>1</v>
      </c>
      <c r="T458">
        <v>10903122</v>
      </c>
      <c r="U458" s="34">
        <v>100</v>
      </c>
      <c r="AZ458" s="34" t="s">
        <v>473</v>
      </c>
      <c r="BA458" s="34">
        <v>0</v>
      </c>
      <c r="GY458" s="34">
        <v>0</v>
      </c>
      <c r="GZ458" s="34">
        <v>0</v>
      </c>
      <c r="HA458" s="34" t="s">
        <v>473</v>
      </c>
      <c r="HB458" s="34">
        <v>0</v>
      </c>
      <c r="HE458" s="34">
        <v>0</v>
      </c>
      <c r="HG458" s="34">
        <v>0</v>
      </c>
      <c r="HH458" s="34">
        <v>0</v>
      </c>
      <c r="HI458" s="34">
        <v>0</v>
      </c>
      <c r="HJ458" s="34">
        <v>0</v>
      </c>
      <c r="HK458" s="34">
        <v>0</v>
      </c>
      <c r="HL458" s="34" t="b">
        <v>0</v>
      </c>
      <c r="HN458" s="34">
        <v>0</v>
      </c>
      <c r="HP458" s="34" t="s">
        <v>363</v>
      </c>
      <c r="HQ458" s="34">
        <v>0</v>
      </c>
      <c r="HR458" s="34">
        <v>0</v>
      </c>
      <c r="HS458" s="34">
        <v>0</v>
      </c>
      <c r="HZ458"/>
    </row>
    <row r="459" ht="30" customHeight="1" spans="2:234">
      <c r="B459" s="34">
        <f>10000000+INDEX(编号表!$B:$B,MATCH(D459,编号表!$A:$A,0))*10000+J459</f>
        <v>10690004</v>
      </c>
      <c r="C459" s="34" t="s">
        <v>614</v>
      </c>
      <c r="D459" s="34" t="s">
        <v>614</v>
      </c>
      <c r="E459" s="34" t="s">
        <v>510</v>
      </c>
      <c r="F459" s="39" t="s">
        <v>604</v>
      </c>
      <c r="G459" s="34" t="s">
        <v>602</v>
      </c>
      <c r="H459" s="34">
        <v>1</v>
      </c>
      <c r="I459" s="34" t="b">
        <v>0</v>
      </c>
      <c r="J459" s="34">
        <v>4</v>
      </c>
      <c r="K459" s="34" t="str">
        <f t="shared" si="27"/>
        <v>106900</v>
      </c>
      <c r="L459" s="34" t="s">
        <v>353</v>
      </c>
      <c r="M459" s="34">
        <v>10690003</v>
      </c>
      <c r="N459" s="34">
        <v>10690005</v>
      </c>
      <c r="O459" s="34" t="s">
        <v>615</v>
      </c>
      <c r="P459" s="34">
        <v>10902012</v>
      </c>
      <c r="Q459" s="34">
        <v>0</v>
      </c>
      <c r="R459" s="34">
        <v>0</v>
      </c>
      <c r="S459" s="34">
        <v>1</v>
      </c>
      <c r="U459" s="34">
        <v>100</v>
      </c>
      <c r="AZ459" s="34" t="s">
        <v>473</v>
      </c>
      <c r="BA459" s="34">
        <v>0</v>
      </c>
      <c r="GY459" s="34">
        <v>0</v>
      </c>
      <c r="GZ459" s="34">
        <v>0</v>
      </c>
      <c r="HA459" s="34" t="s">
        <v>473</v>
      </c>
      <c r="HB459" s="34">
        <v>0</v>
      </c>
      <c r="HE459" s="34">
        <v>0</v>
      </c>
      <c r="HG459" s="34">
        <v>0</v>
      </c>
      <c r="HH459" s="34">
        <v>0</v>
      </c>
      <c r="HI459" s="34">
        <v>0</v>
      </c>
      <c r="HJ459" s="34">
        <v>0</v>
      </c>
      <c r="HK459" s="34">
        <v>0</v>
      </c>
      <c r="HL459" s="34" t="b">
        <v>0</v>
      </c>
      <c r="HN459" s="34">
        <v>0</v>
      </c>
      <c r="HP459" s="34" t="s">
        <v>363</v>
      </c>
      <c r="HQ459" s="34">
        <v>0</v>
      </c>
      <c r="HR459" s="34">
        <v>0</v>
      </c>
      <c r="HS459" s="34">
        <v>0</v>
      </c>
      <c r="HZ459"/>
    </row>
    <row r="460" ht="30" customHeight="1" spans="2:234">
      <c r="B460" s="34">
        <f>10000000+INDEX(编号表!$B:$B,MATCH(D460,编号表!$A:$A,0))*10000+J460</f>
        <v>10690005</v>
      </c>
      <c r="C460" s="34" t="s">
        <v>614</v>
      </c>
      <c r="D460" s="34" t="s">
        <v>614</v>
      </c>
      <c r="E460" s="34" t="s">
        <v>510</v>
      </c>
      <c r="F460" s="39" t="s">
        <v>604</v>
      </c>
      <c r="G460" s="34" t="s">
        <v>602</v>
      </c>
      <c r="H460" s="34">
        <v>1</v>
      </c>
      <c r="I460" s="34" t="b">
        <v>0</v>
      </c>
      <c r="J460" s="34">
        <v>5</v>
      </c>
      <c r="K460" s="34" t="str">
        <f t="shared" si="27"/>
        <v>106900</v>
      </c>
      <c r="L460" s="34" t="s">
        <v>353</v>
      </c>
      <c r="M460" s="34">
        <v>10690004</v>
      </c>
      <c r="N460" s="34">
        <v>10690006</v>
      </c>
      <c r="O460" s="34" t="s">
        <v>615</v>
      </c>
      <c r="P460" s="34">
        <v>10902012</v>
      </c>
      <c r="Q460" s="34">
        <v>0</v>
      </c>
      <c r="R460" s="34">
        <v>0</v>
      </c>
      <c r="S460" s="34">
        <v>1</v>
      </c>
      <c r="U460" s="34">
        <v>100</v>
      </c>
      <c r="AZ460" s="34" t="s">
        <v>473</v>
      </c>
      <c r="BA460" s="34">
        <v>0</v>
      </c>
      <c r="GY460" s="34">
        <v>0</v>
      </c>
      <c r="GZ460" s="34">
        <v>0</v>
      </c>
      <c r="HA460" s="34" t="s">
        <v>473</v>
      </c>
      <c r="HB460" s="34">
        <v>0</v>
      </c>
      <c r="HE460" s="34">
        <v>0</v>
      </c>
      <c r="HG460" s="34">
        <v>0</v>
      </c>
      <c r="HH460" s="34">
        <v>0</v>
      </c>
      <c r="HI460" s="34">
        <v>0</v>
      </c>
      <c r="HJ460" s="34">
        <v>0</v>
      </c>
      <c r="HK460" s="34">
        <v>0</v>
      </c>
      <c r="HL460" s="34" t="b">
        <v>0</v>
      </c>
      <c r="HN460" s="34">
        <v>0</v>
      </c>
      <c r="HP460" s="34" t="s">
        <v>363</v>
      </c>
      <c r="HQ460" s="34">
        <v>0</v>
      </c>
      <c r="HR460" s="34">
        <v>0</v>
      </c>
      <c r="HS460" s="34">
        <v>0</v>
      </c>
      <c r="HZ460"/>
    </row>
    <row r="461" ht="30" customHeight="1" spans="2:234">
      <c r="B461" s="34">
        <f>10000000+INDEX(编号表!$B:$B,MATCH(D461,编号表!$A:$A,0))*10000+J461</f>
        <v>10690006</v>
      </c>
      <c r="C461" s="34" t="s">
        <v>614</v>
      </c>
      <c r="D461" s="34" t="s">
        <v>614</v>
      </c>
      <c r="E461" s="34" t="s">
        <v>510</v>
      </c>
      <c r="F461" s="39" t="s">
        <v>601</v>
      </c>
      <c r="G461" s="34" t="s">
        <v>602</v>
      </c>
      <c r="H461" s="34">
        <v>1</v>
      </c>
      <c r="I461" s="34" t="b">
        <v>0</v>
      </c>
      <c r="J461" s="34">
        <v>6</v>
      </c>
      <c r="K461" s="34" t="str">
        <f t="shared" si="27"/>
        <v>106900</v>
      </c>
      <c r="L461" s="34" t="s">
        <v>353</v>
      </c>
      <c r="M461" s="34">
        <v>10690005</v>
      </c>
      <c r="N461" s="34">
        <v>10690007</v>
      </c>
      <c r="O461" s="34" t="s">
        <v>615</v>
      </c>
      <c r="P461" s="34">
        <v>10902012</v>
      </c>
      <c r="Q461" s="34">
        <v>0</v>
      </c>
      <c r="R461" s="34">
        <v>0</v>
      </c>
      <c r="S461" s="34">
        <v>1</v>
      </c>
      <c r="T461">
        <v>10904123</v>
      </c>
      <c r="U461" s="34">
        <v>100</v>
      </c>
      <c r="AZ461" s="34" t="s">
        <v>473</v>
      </c>
      <c r="BA461" s="34">
        <v>0</v>
      </c>
      <c r="GY461" s="34">
        <v>0</v>
      </c>
      <c r="GZ461" s="34">
        <v>0</v>
      </c>
      <c r="HA461" s="34" t="s">
        <v>473</v>
      </c>
      <c r="HB461" s="34">
        <v>0</v>
      </c>
      <c r="HE461" s="34">
        <v>0</v>
      </c>
      <c r="HG461" s="34">
        <v>0</v>
      </c>
      <c r="HH461" s="34">
        <v>0</v>
      </c>
      <c r="HI461" s="34">
        <v>0</v>
      </c>
      <c r="HJ461" s="34">
        <v>0</v>
      </c>
      <c r="HK461" s="34">
        <v>0</v>
      </c>
      <c r="HL461" s="34" t="b">
        <v>0</v>
      </c>
      <c r="HN461" s="34">
        <v>0</v>
      </c>
      <c r="HP461" s="34" t="s">
        <v>363</v>
      </c>
      <c r="HQ461" s="34">
        <v>0</v>
      </c>
      <c r="HR461" s="34">
        <v>0</v>
      </c>
      <c r="HS461" s="34">
        <v>0</v>
      </c>
      <c r="HZ461"/>
    </row>
    <row r="462" ht="30" customHeight="1" spans="2:234">
      <c r="B462" s="34">
        <f>10000000+INDEX(编号表!$B:$B,MATCH(D462,编号表!$A:$A,0))*10000+J462</f>
        <v>10690007</v>
      </c>
      <c r="C462" s="34" t="s">
        <v>614</v>
      </c>
      <c r="D462" s="34" t="s">
        <v>614</v>
      </c>
      <c r="E462" s="34" t="s">
        <v>510</v>
      </c>
      <c r="F462" s="39" t="s">
        <v>604</v>
      </c>
      <c r="G462" s="34" t="s">
        <v>602</v>
      </c>
      <c r="H462" s="34">
        <v>1</v>
      </c>
      <c r="I462" s="34" t="b">
        <v>0</v>
      </c>
      <c r="J462" s="34">
        <v>7</v>
      </c>
      <c r="K462" s="34" t="str">
        <f t="shared" si="27"/>
        <v>106900</v>
      </c>
      <c r="L462" s="34" t="s">
        <v>353</v>
      </c>
      <c r="M462" s="34">
        <v>10690006</v>
      </c>
      <c r="N462" s="34">
        <v>10690008</v>
      </c>
      <c r="O462" s="34" t="s">
        <v>615</v>
      </c>
      <c r="P462" s="34">
        <v>10902012</v>
      </c>
      <c r="Q462" s="34">
        <v>0</v>
      </c>
      <c r="R462" s="34">
        <v>0</v>
      </c>
      <c r="S462" s="34">
        <v>1</v>
      </c>
      <c r="U462" s="34">
        <v>100</v>
      </c>
      <c r="AZ462" s="34" t="s">
        <v>473</v>
      </c>
      <c r="BA462" s="34">
        <v>0</v>
      </c>
      <c r="GY462" s="34">
        <v>0</v>
      </c>
      <c r="GZ462" s="34">
        <v>0</v>
      </c>
      <c r="HA462" s="34" t="s">
        <v>473</v>
      </c>
      <c r="HB462" s="34">
        <v>0</v>
      </c>
      <c r="HE462" s="34">
        <v>0</v>
      </c>
      <c r="HG462" s="34">
        <v>0</v>
      </c>
      <c r="HH462" s="34">
        <v>0</v>
      </c>
      <c r="HI462" s="34">
        <v>0</v>
      </c>
      <c r="HJ462" s="34">
        <v>0</v>
      </c>
      <c r="HK462" s="34">
        <v>0</v>
      </c>
      <c r="HL462" s="34" t="b">
        <v>0</v>
      </c>
      <c r="HN462" s="34">
        <v>0</v>
      </c>
      <c r="HP462" s="34" t="s">
        <v>363</v>
      </c>
      <c r="HQ462" s="34">
        <v>0</v>
      </c>
      <c r="HR462" s="34">
        <v>0</v>
      </c>
      <c r="HS462" s="34">
        <v>0</v>
      </c>
      <c r="HZ462"/>
    </row>
    <row r="463" ht="30" customHeight="1" spans="2:234">
      <c r="B463" s="34">
        <f>10000000+INDEX(编号表!$B:$B,MATCH(D463,编号表!$A:$A,0))*10000+J463</f>
        <v>10690008</v>
      </c>
      <c r="C463" s="34" t="s">
        <v>614</v>
      </c>
      <c r="D463" s="34" t="s">
        <v>614</v>
      </c>
      <c r="E463" s="34" t="s">
        <v>510</v>
      </c>
      <c r="F463" s="39" t="s">
        <v>604</v>
      </c>
      <c r="G463" s="34" t="s">
        <v>602</v>
      </c>
      <c r="H463" s="34">
        <v>1</v>
      </c>
      <c r="I463" s="34" t="b">
        <v>0</v>
      </c>
      <c r="J463" s="34">
        <v>8</v>
      </c>
      <c r="K463" s="34" t="str">
        <f t="shared" si="27"/>
        <v>106900</v>
      </c>
      <c r="L463" s="34" t="s">
        <v>353</v>
      </c>
      <c r="M463" s="34">
        <v>10690007</v>
      </c>
      <c r="N463" s="34">
        <v>10690009</v>
      </c>
      <c r="O463" s="34" t="s">
        <v>615</v>
      </c>
      <c r="P463" s="34">
        <v>10902012</v>
      </c>
      <c r="Q463" s="34">
        <v>0</v>
      </c>
      <c r="R463" s="34">
        <v>0</v>
      </c>
      <c r="S463" s="34">
        <v>1</v>
      </c>
      <c r="U463" s="34">
        <v>100</v>
      </c>
      <c r="AZ463" s="34" t="s">
        <v>473</v>
      </c>
      <c r="BA463" s="34">
        <v>0</v>
      </c>
      <c r="GY463" s="34">
        <v>0</v>
      </c>
      <c r="GZ463" s="34">
        <v>0</v>
      </c>
      <c r="HA463" s="34" t="s">
        <v>473</v>
      </c>
      <c r="HB463" s="34">
        <v>0</v>
      </c>
      <c r="HE463" s="34">
        <v>0</v>
      </c>
      <c r="HG463" s="34">
        <v>0</v>
      </c>
      <c r="HH463" s="34">
        <v>0</v>
      </c>
      <c r="HI463" s="34">
        <v>0</v>
      </c>
      <c r="HJ463" s="34">
        <v>0</v>
      </c>
      <c r="HK463" s="34">
        <v>0</v>
      </c>
      <c r="HL463" s="34" t="b">
        <v>0</v>
      </c>
      <c r="HN463" s="34">
        <v>0</v>
      </c>
      <c r="HP463" s="34" t="s">
        <v>363</v>
      </c>
      <c r="HQ463" s="34">
        <v>0</v>
      </c>
      <c r="HR463" s="34">
        <v>0</v>
      </c>
      <c r="HS463" s="34">
        <v>0</v>
      </c>
      <c r="HZ463"/>
    </row>
    <row r="464" ht="30" customHeight="1" spans="2:234">
      <c r="B464" s="34">
        <f>10000000+INDEX(编号表!$B:$B,MATCH(D464,编号表!$A:$A,0))*10000+J464</f>
        <v>10690009</v>
      </c>
      <c r="C464" s="34" t="s">
        <v>614</v>
      </c>
      <c r="D464" s="34" t="s">
        <v>614</v>
      </c>
      <c r="E464" s="34" t="s">
        <v>510</v>
      </c>
      <c r="F464" s="39" t="s">
        <v>604</v>
      </c>
      <c r="G464" s="34" t="s">
        <v>602</v>
      </c>
      <c r="H464" s="34">
        <v>1</v>
      </c>
      <c r="I464" s="34" t="b">
        <v>0</v>
      </c>
      <c r="J464" s="34">
        <v>9</v>
      </c>
      <c r="K464" s="34" t="str">
        <f t="shared" si="27"/>
        <v>106900</v>
      </c>
      <c r="L464" s="34" t="s">
        <v>353</v>
      </c>
      <c r="M464" s="34">
        <v>10690008</v>
      </c>
      <c r="N464" s="34">
        <v>10690010</v>
      </c>
      <c r="O464" s="34" t="s">
        <v>615</v>
      </c>
      <c r="P464" s="34">
        <v>10902012</v>
      </c>
      <c r="Q464" s="34">
        <v>0</v>
      </c>
      <c r="R464" s="34">
        <v>0</v>
      </c>
      <c r="S464" s="34">
        <v>1</v>
      </c>
      <c r="U464" s="34">
        <v>100</v>
      </c>
      <c r="AZ464" s="34" t="s">
        <v>473</v>
      </c>
      <c r="BA464" s="34">
        <v>0</v>
      </c>
      <c r="GY464" s="34">
        <v>0</v>
      </c>
      <c r="GZ464" s="34">
        <v>0</v>
      </c>
      <c r="HA464" s="34" t="s">
        <v>473</v>
      </c>
      <c r="HB464" s="34">
        <v>0</v>
      </c>
      <c r="HE464" s="34">
        <v>0</v>
      </c>
      <c r="HG464" s="34">
        <v>0</v>
      </c>
      <c r="HH464" s="34">
        <v>0</v>
      </c>
      <c r="HI464" s="34">
        <v>0</v>
      </c>
      <c r="HJ464" s="34">
        <v>0</v>
      </c>
      <c r="HK464" s="34">
        <v>0</v>
      </c>
      <c r="HL464" s="34" t="b">
        <v>0</v>
      </c>
      <c r="HN464" s="34">
        <v>0</v>
      </c>
      <c r="HP464" s="34" t="s">
        <v>363</v>
      </c>
      <c r="HQ464" s="34">
        <v>0</v>
      </c>
      <c r="HR464" s="34">
        <v>0</v>
      </c>
      <c r="HS464" s="34">
        <v>0</v>
      </c>
      <c r="HZ464"/>
    </row>
    <row r="465" ht="30" customHeight="1" spans="2:234">
      <c r="B465" s="34">
        <f>10000000+INDEX(编号表!$B:$B,MATCH(D465,编号表!$A:$A,0))*10000+J465</f>
        <v>10690010</v>
      </c>
      <c r="C465" s="34" t="s">
        <v>614</v>
      </c>
      <c r="D465" s="34" t="s">
        <v>614</v>
      </c>
      <c r="E465" s="34" t="s">
        <v>510</v>
      </c>
      <c r="F465" s="39" t="s">
        <v>604</v>
      </c>
      <c r="G465" s="34" t="s">
        <v>602</v>
      </c>
      <c r="H465" s="34">
        <v>1</v>
      </c>
      <c r="I465" s="34" t="b">
        <v>0</v>
      </c>
      <c r="J465" s="34">
        <v>10</v>
      </c>
      <c r="K465" s="34" t="str">
        <f t="shared" si="27"/>
        <v>106900</v>
      </c>
      <c r="L465" s="34" t="s">
        <v>353</v>
      </c>
      <c r="M465" s="34">
        <v>10690009</v>
      </c>
      <c r="O465" s="34" t="s">
        <v>615</v>
      </c>
      <c r="P465" s="34">
        <v>10902012</v>
      </c>
      <c r="Q465" s="34">
        <v>0</v>
      </c>
      <c r="R465" s="34">
        <v>0</v>
      </c>
      <c r="S465" s="34">
        <v>1</v>
      </c>
      <c r="U465" s="34">
        <v>100</v>
      </c>
      <c r="AZ465" s="34" t="s">
        <v>473</v>
      </c>
      <c r="BA465" s="34">
        <v>0</v>
      </c>
      <c r="GY465" s="34">
        <v>0</v>
      </c>
      <c r="GZ465" s="34">
        <v>0</v>
      </c>
      <c r="HA465" s="34" t="s">
        <v>473</v>
      </c>
      <c r="HB465" s="34">
        <v>0</v>
      </c>
      <c r="HE465" s="34">
        <v>0</v>
      </c>
      <c r="HG465" s="34">
        <v>0</v>
      </c>
      <c r="HH465" s="34">
        <v>0</v>
      </c>
      <c r="HI465" s="34">
        <v>0</v>
      </c>
      <c r="HJ465" s="34">
        <v>0</v>
      </c>
      <c r="HK465" s="34">
        <v>0</v>
      </c>
      <c r="HL465" s="34" t="b">
        <v>0</v>
      </c>
      <c r="HN465" s="34">
        <v>0</v>
      </c>
      <c r="HP465" s="34" t="s">
        <v>363</v>
      </c>
      <c r="HQ465" s="34">
        <v>0</v>
      </c>
      <c r="HR465" s="34">
        <v>0</v>
      </c>
      <c r="HS465" s="34">
        <v>0</v>
      </c>
      <c r="HZ465"/>
    </row>
    <row r="466" ht="30" customHeight="1" spans="2:234">
      <c r="B466" s="34">
        <f>10000000+INDEX(编号表!$B:$B,MATCH(D466,编号表!$A:$A,0))*10000+J466</f>
        <v>10700001</v>
      </c>
      <c r="C466" s="34" t="s">
        <v>616</v>
      </c>
      <c r="D466" s="34" t="s">
        <v>616</v>
      </c>
      <c r="E466" s="34" t="s">
        <v>510</v>
      </c>
      <c r="F466" s="39" t="s">
        <v>617</v>
      </c>
      <c r="G466" s="34" t="s">
        <v>352</v>
      </c>
      <c r="H466" s="34">
        <v>1</v>
      </c>
      <c r="I466" s="34" t="b">
        <v>0</v>
      </c>
      <c r="J466" s="34">
        <v>1</v>
      </c>
      <c r="K466" s="34" t="str">
        <f t="shared" si="27"/>
        <v>107000</v>
      </c>
      <c r="L466" s="34" t="s">
        <v>353</v>
      </c>
      <c r="N466" s="34">
        <v>10700002</v>
      </c>
      <c r="O466" s="34" t="s">
        <v>618</v>
      </c>
      <c r="P466" s="34">
        <v>10902013</v>
      </c>
      <c r="Q466" s="34">
        <v>0</v>
      </c>
      <c r="R466" s="34">
        <v>0</v>
      </c>
      <c r="S466" s="34">
        <v>1</v>
      </c>
      <c r="T466">
        <v>10901125</v>
      </c>
      <c r="U466" s="34">
        <v>100</v>
      </c>
      <c r="AZ466" s="34" t="s">
        <v>473</v>
      </c>
      <c r="BA466" s="34">
        <v>0</v>
      </c>
      <c r="GY466" s="34">
        <v>0</v>
      </c>
      <c r="GZ466" s="34">
        <v>0</v>
      </c>
      <c r="HA466" s="34" t="s">
        <v>473</v>
      </c>
      <c r="HB466" s="34">
        <v>0</v>
      </c>
      <c r="HE466" s="34">
        <v>0</v>
      </c>
      <c r="HG466" s="34">
        <v>0</v>
      </c>
      <c r="HH466" s="34">
        <v>0</v>
      </c>
      <c r="HI466" s="34">
        <v>0</v>
      </c>
      <c r="HJ466" s="34">
        <v>0</v>
      </c>
      <c r="HK466" s="34">
        <v>0</v>
      </c>
      <c r="HL466" s="34" t="b">
        <v>0</v>
      </c>
      <c r="HN466" s="34">
        <v>0</v>
      </c>
      <c r="HP466" s="34" t="s">
        <v>363</v>
      </c>
      <c r="HQ466" s="34">
        <v>0</v>
      </c>
      <c r="HR466" s="34">
        <v>0</v>
      </c>
      <c r="HS466" s="34">
        <v>0</v>
      </c>
      <c r="HZ466"/>
    </row>
    <row r="467" ht="30" customHeight="1" spans="2:234">
      <c r="B467" s="34">
        <f>10000000+INDEX(编号表!$B:$B,MATCH(D467,编号表!$A:$A,0))*10000+J467</f>
        <v>10700002</v>
      </c>
      <c r="C467" s="34" t="s">
        <v>616</v>
      </c>
      <c r="D467" s="34" t="s">
        <v>616</v>
      </c>
      <c r="E467" s="34" t="s">
        <v>510</v>
      </c>
      <c r="F467" s="39" t="s">
        <v>617</v>
      </c>
      <c r="G467" s="34" t="s">
        <v>352</v>
      </c>
      <c r="H467" s="34">
        <v>1</v>
      </c>
      <c r="I467" s="34" t="b">
        <v>0</v>
      </c>
      <c r="J467" s="34">
        <v>2</v>
      </c>
      <c r="K467" s="34" t="str">
        <f t="shared" si="27"/>
        <v>107000</v>
      </c>
      <c r="L467" s="34" t="s">
        <v>353</v>
      </c>
      <c r="M467" s="34">
        <v>10700001</v>
      </c>
      <c r="N467" s="34">
        <v>10700003</v>
      </c>
      <c r="O467" s="34" t="s">
        <v>618</v>
      </c>
      <c r="P467" s="34">
        <v>10902013</v>
      </c>
      <c r="Q467" s="34">
        <v>0</v>
      </c>
      <c r="R467" s="34">
        <v>0</v>
      </c>
      <c r="S467" s="34">
        <v>1</v>
      </c>
      <c r="T467">
        <v>10901126</v>
      </c>
      <c r="U467" s="34">
        <v>100</v>
      </c>
      <c r="AZ467" s="34" t="s">
        <v>473</v>
      </c>
      <c r="BA467" s="34">
        <v>0</v>
      </c>
      <c r="GY467" s="34">
        <v>0</v>
      </c>
      <c r="GZ467" s="34">
        <v>0</v>
      </c>
      <c r="HA467" s="34" t="s">
        <v>473</v>
      </c>
      <c r="HB467" s="34">
        <v>0</v>
      </c>
      <c r="HE467" s="34">
        <v>0</v>
      </c>
      <c r="HG467" s="34">
        <v>0</v>
      </c>
      <c r="HH467" s="34">
        <v>0</v>
      </c>
      <c r="HI467" s="34">
        <v>0</v>
      </c>
      <c r="HJ467" s="34">
        <v>0</v>
      </c>
      <c r="HK467" s="34">
        <v>0</v>
      </c>
      <c r="HL467" s="34" t="b">
        <v>0</v>
      </c>
      <c r="HN467" s="34">
        <v>0</v>
      </c>
      <c r="HP467" s="34" t="s">
        <v>363</v>
      </c>
      <c r="HQ467" s="34">
        <v>0</v>
      </c>
      <c r="HR467" s="34">
        <v>0</v>
      </c>
      <c r="HS467" s="34">
        <v>0</v>
      </c>
      <c r="HZ467"/>
    </row>
    <row r="468" ht="30" customHeight="1" spans="2:234">
      <c r="B468" s="34">
        <f>10000000+INDEX(编号表!$B:$B,MATCH(D468,编号表!$A:$A,0))*10000+J468</f>
        <v>10700003</v>
      </c>
      <c r="C468" s="34" t="s">
        <v>616</v>
      </c>
      <c r="D468" s="34" t="s">
        <v>616</v>
      </c>
      <c r="E468" s="34" t="s">
        <v>510</v>
      </c>
      <c r="F468" s="39" t="s">
        <v>617</v>
      </c>
      <c r="G468" s="34" t="s">
        <v>352</v>
      </c>
      <c r="H468" s="34">
        <v>1</v>
      </c>
      <c r="I468" s="34" t="b">
        <v>0</v>
      </c>
      <c r="J468" s="34">
        <v>3</v>
      </c>
      <c r="K468" s="34" t="str">
        <f t="shared" si="27"/>
        <v>107000</v>
      </c>
      <c r="L468" s="34" t="s">
        <v>353</v>
      </c>
      <c r="M468" s="34">
        <v>10700002</v>
      </c>
      <c r="N468" s="34">
        <v>10700004</v>
      </c>
      <c r="O468" s="34" t="s">
        <v>618</v>
      </c>
      <c r="P468" s="34">
        <v>10902013</v>
      </c>
      <c r="Q468" s="34">
        <v>0</v>
      </c>
      <c r="R468" s="34">
        <v>0</v>
      </c>
      <c r="S468" s="34">
        <v>1</v>
      </c>
      <c r="T468">
        <v>10902127</v>
      </c>
      <c r="U468" s="34">
        <v>100</v>
      </c>
      <c r="AZ468" s="34" t="s">
        <v>473</v>
      </c>
      <c r="BA468" s="34">
        <v>0</v>
      </c>
      <c r="GY468" s="34">
        <v>0</v>
      </c>
      <c r="GZ468" s="34">
        <v>0</v>
      </c>
      <c r="HA468" s="34" t="s">
        <v>473</v>
      </c>
      <c r="HB468" s="34">
        <v>0</v>
      </c>
      <c r="HE468" s="34">
        <v>0</v>
      </c>
      <c r="HG468" s="34">
        <v>0</v>
      </c>
      <c r="HH468" s="34">
        <v>0</v>
      </c>
      <c r="HI468" s="34">
        <v>0</v>
      </c>
      <c r="HJ468" s="34">
        <v>0</v>
      </c>
      <c r="HK468" s="34">
        <v>0</v>
      </c>
      <c r="HL468" s="34" t="b">
        <v>0</v>
      </c>
      <c r="HN468" s="34">
        <v>0</v>
      </c>
      <c r="HP468" s="34" t="s">
        <v>363</v>
      </c>
      <c r="HQ468" s="34">
        <v>0</v>
      </c>
      <c r="HR468" s="34">
        <v>0</v>
      </c>
      <c r="HS468" s="34">
        <v>0</v>
      </c>
      <c r="HZ468"/>
    </row>
    <row r="469" ht="30" customHeight="1" spans="2:234">
      <c r="B469" s="34">
        <f>10000000+INDEX(编号表!$B:$B,MATCH(D469,编号表!$A:$A,0))*10000+J469</f>
        <v>10700004</v>
      </c>
      <c r="C469" s="34" t="s">
        <v>616</v>
      </c>
      <c r="D469" s="34" t="s">
        <v>616</v>
      </c>
      <c r="E469" s="34" t="s">
        <v>510</v>
      </c>
      <c r="F469" s="39" t="s">
        <v>617</v>
      </c>
      <c r="G469" s="34" t="s">
        <v>352</v>
      </c>
      <c r="H469" s="34">
        <v>1</v>
      </c>
      <c r="I469" s="34" t="b">
        <v>0</v>
      </c>
      <c r="J469" s="34">
        <v>4</v>
      </c>
      <c r="K469" s="34" t="str">
        <f t="shared" si="27"/>
        <v>107000</v>
      </c>
      <c r="L469" s="34" t="s">
        <v>353</v>
      </c>
      <c r="M469" s="34">
        <v>10700003</v>
      </c>
      <c r="N469" s="34">
        <v>10700005</v>
      </c>
      <c r="O469" s="34" t="s">
        <v>618</v>
      </c>
      <c r="P469" s="34">
        <v>10902013</v>
      </c>
      <c r="Q469" s="34">
        <v>0</v>
      </c>
      <c r="R469" s="34">
        <v>0</v>
      </c>
      <c r="S469" s="34">
        <v>1</v>
      </c>
      <c r="T469">
        <v>10902128</v>
      </c>
      <c r="U469" s="34">
        <v>100</v>
      </c>
      <c r="AZ469" s="34" t="s">
        <v>473</v>
      </c>
      <c r="BA469" s="34">
        <v>0</v>
      </c>
      <c r="GY469" s="34">
        <v>0</v>
      </c>
      <c r="GZ469" s="34">
        <v>0</v>
      </c>
      <c r="HA469" s="34" t="s">
        <v>473</v>
      </c>
      <c r="HB469" s="34">
        <v>0</v>
      </c>
      <c r="HE469" s="34">
        <v>0</v>
      </c>
      <c r="HG469" s="34">
        <v>0</v>
      </c>
      <c r="HH469" s="34">
        <v>0</v>
      </c>
      <c r="HI469" s="34">
        <v>0</v>
      </c>
      <c r="HJ469" s="34">
        <v>0</v>
      </c>
      <c r="HK469" s="34">
        <v>0</v>
      </c>
      <c r="HL469" s="34" t="b">
        <v>0</v>
      </c>
      <c r="HN469" s="34">
        <v>0</v>
      </c>
      <c r="HP469" s="34" t="s">
        <v>363</v>
      </c>
      <c r="HQ469" s="34">
        <v>0</v>
      </c>
      <c r="HR469" s="34">
        <v>0</v>
      </c>
      <c r="HS469" s="34">
        <v>0</v>
      </c>
      <c r="HZ469"/>
    </row>
    <row r="470" ht="30" customHeight="1" spans="2:234">
      <c r="B470" s="34">
        <f>10000000+INDEX(编号表!$B:$B,MATCH(D470,编号表!$A:$A,0))*10000+J470</f>
        <v>10700005</v>
      </c>
      <c r="C470" s="34" t="s">
        <v>616</v>
      </c>
      <c r="D470" s="34" t="s">
        <v>616</v>
      </c>
      <c r="E470" s="34" t="s">
        <v>510</v>
      </c>
      <c r="F470" s="39" t="s">
        <v>617</v>
      </c>
      <c r="G470" s="34" t="s">
        <v>352</v>
      </c>
      <c r="H470" s="34">
        <v>1</v>
      </c>
      <c r="I470" s="34" t="b">
        <v>0</v>
      </c>
      <c r="J470" s="34">
        <v>5</v>
      </c>
      <c r="K470" s="34" t="str">
        <f t="shared" si="27"/>
        <v>107000</v>
      </c>
      <c r="L470" s="34" t="s">
        <v>353</v>
      </c>
      <c r="M470" s="34">
        <v>10700004</v>
      </c>
      <c r="N470" s="34">
        <v>10700006</v>
      </c>
      <c r="O470" s="34" t="s">
        <v>618</v>
      </c>
      <c r="P470" s="34">
        <v>10902013</v>
      </c>
      <c r="Q470" s="34">
        <v>0</v>
      </c>
      <c r="R470" s="34">
        <v>0</v>
      </c>
      <c r="S470" s="34">
        <v>1</v>
      </c>
      <c r="T470">
        <v>10902129</v>
      </c>
      <c r="U470" s="34">
        <v>100</v>
      </c>
      <c r="AZ470" s="34" t="s">
        <v>473</v>
      </c>
      <c r="BA470" s="34">
        <v>0</v>
      </c>
      <c r="GY470" s="34">
        <v>0</v>
      </c>
      <c r="GZ470" s="34">
        <v>0</v>
      </c>
      <c r="HA470" s="34" t="s">
        <v>473</v>
      </c>
      <c r="HB470" s="34">
        <v>0</v>
      </c>
      <c r="HE470" s="34">
        <v>0</v>
      </c>
      <c r="HG470" s="34">
        <v>0</v>
      </c>
      <c r="HH470" s="34">
        <v>0</v>
      </c>
      <c r="HI470" s="34">
        <v>0</v>
      </c>
      <c r="HJ470" s="34">
        <v>0</v>
      </c>
      <c r="HK470" s="34">
        <v>0</v>
      </c>
      <c r="HL470" s="34" t="b">
        <v>0</v>
      </c>
      <c r="HN470" s="34">
        <v>0</v>
      </c>
      <c r="HP470" s="34" t="s">
        <v>363</v>
      </c>
      <c r="HQ470" s="34">
        <v>0</v>
      </c>
      <c r="HR470" s="34">
        <v>0</v>
      </c>
      <c r="HS470" s="34">
        <v>0</v>
      </c>
      <c r="HZ470"/>
    </row>
    <row r="471" ht="30" customHeight="1" spans="2:234">
      <c r="B471" s="34">
        <f>10000000+INDEX(编号表!$B:$B,MATCH(D471,编号表!$A:$A,0))*10000+J471</f>
        <v>10700006</v>
      </c>
      <c r="C471" s="34" t="s">
        <v>616</v>
      </c>
      <c r="D471" s="34" t="s">
        <v>616</v>
      </c>
      <c r="E471" s="34" t="s">
        <v>510</v>
      </c>
      <c r="F471" s="39" t="s">
        <v>617</v>
      </c>
      <c r="G471" s="34" t="s">
        <v>352</v>
      </c>
      <c r="H471" s="34">
        <v>1</v>
      </c>
      <c r="I471" s="34" t="b">
        <v>0</v>
      </c>
      <c r="J471" s="34">
        <v>6</v>
      </c>
      <c r="K471" s="34" t="str">
        <f t="shared" si="27"/>
        <v>107000</v>
      </c>
      <c r="L471" s="34" t="s">
        <v>353</v>
      </c>
      <c r="M471" s="34">
        <v>10700005</v>
      </c>
      <c r="N471" s="34">
        <v>10700007</v>
      </c>
      <c r="O471" s="34" t="s">
        <v>618</v>
      </c>
      <c r="P471" s="34">
        <v>10902013</v>
      </c>
      <c r="Q471" s="34">
        <v>0</v>
      </c>
      <c r="R471" s="34">
        <v>0</v>
      </c>
      <c r="S471" s="34">
        <v>1</v>
      </c>
      <c r="T471">
        <v>10903130</v>
      </c>
      <c r="U471" s="34">
        <v>100</v>
      </c>
      <c r="AZ471" s="34" t="s">
        <v>473</v>
      </c>
      <c r="BA471" s="34">
        <v>0</v>
      </c>
      <c r="GY471" s="34">
        <v>0</v>
      </c>
      <c r="GZ471" s="34">
        <v>0</v>
      </c>
      <c r="HA471" s="34" t="s">
        <v>473</v>
      </c>
      <c r="HB471" s="34">
        <v>0</v>
      </c>
      <c r="HE471" s="34">
        <v>0</v>
      </c>
      <c r="HG471" s="34">
        <v>0</v>
      </c>
      <c r="HH471" s="34">
        <v>0</v>
      </c>
      <c r="HI471" s="34">
        <v>0</v>
      </c>
      <c r="HJ471" s="34">
        <v>0</v>
      </c>
      <c r="HK471" s="34">
        <v>0</v>
      </c>
      <c r="HL471" s="34" t="b">
        <v>0</v>
      </c>
      <c r="HN471" s="34">
        <v>0</v>
      </c>
      <c r="HP471" s="34" t="s">
        <v>363</v>
      </c>
      <c r="HQ471" s="34">
        <v>0</v>
      </c>
      <c r="HR471" s="34">
        <v>0</v>
      </c>
      <c r="HS471" s="34">
        <v>0</v>
      </c>
      <c r="HZ471"/>
    </row>
    <row r="472" ht="30" customHeight="1" spans="2:234">
      <c r="B472" s="34">
        <f>10000000+INDEX(编号表!$B:$B,MATCH(D472,编号表!$A:$A,0))*10000+J472</f>
        <v>10700007</v>
      </c>
      <c r="C472" s="34" t="s">
        <v>616</v>
      </c>
      <c r="D472" s="34" t="s">
        <v>616</v>
      </c>
      <c r="E472" s="34" t="s">
        <v>510</v>
      </c>
      <c r="F472" s="39" t="s">
        <v>617</v>
      </c>
      <c r="G472" s="34" t="s">
        <v>352</v>
      </c>
      <c r="H472" s="34">
        <v>1</v>
      </c>
      <c r="I472" s="34" t="b">
        <v>0</v>
      </c>
      <c r="J472" s="34">
        <v>7</v>
      </c>
      <c r="K472" s="34" t="str">
        <f t="shared" si="27"/>
        <v>107000</v>
      </c>
      <c r="L472" s="34" t="s">
        <v>353</v>
      </c>
      <c r="M472" s="34">
        <v>10700006</v>
      </c>
      <c r="N472" s="34">
        <v>10700008</v>
      </c>
      <c r="O472" s="34" t="s">
        <v>618</v>
      </c>
      <c r="P472" s="34">
        <v>10902013</v>
      </c>
      <c r="Q472" s="34">
        <v>0</v>
      </c>
      <c r="R472" s="34">
        <v>0</v>
      </c>
      <c r="S472" s="34">
        <v>1</v>
      </c>
      <c r="T472">
        <v>10903131</v>
      </c>
      <c r="U472" s="34">
        <v>100</v>
      </c>
      <c r="AZ472" s="34" t="s">
        <v>473</v>
      </c>
      <c r="BA472" s="34">
        <v>0</v>
      </c>
      <c r="GY472" s="34">
        <v>0</v>
      </c>
      <c r="GZ472" s="34">
        <v>0</v>
      </c>
      <c r="HA472" s="34" t="s">
        <v>473</v>
      </c>
      <c r="HB472" s="34">
        <v>0</v>
      </c>
      <c r="HE472" s="34">
        <v>0</v>
      </c>
      <c r="HG472" s="34">
        <v>0</v>
      </c>
      <c r="HH472" s="34">
        <v>0</v>
      </c>
      <c r="HI472" s="34">
        <v>0</v>
      </c>
      <c r="HJ472" s="34">
        <v>0</v>
      </c>
      <c r="HK472" s="34">
        <v>0</v>
      </c>
      <c r="HL472" s="34" t="b">
        <v>0</v>
      </c>
      <c r="HN472" s="34">
        <v>0</v>
      </c>
      <c r="HP472" s="34" t="s">
        <v>363</v>
      </c>
      <c r="HQ472" s="34">
        <v>0</v>
      </c>
      <c r="HR472" s="34">
        <v>0</v>
      </c>
      <c r="HS472" s="34">
        <v>0</v>
      </c>
      <c r="HZ472"/>
    </row>
    <row r="473" ht="30" customHeight="1" spans="2:234">
      <c r="B473" s="34">
        <f>10000000+INDEX(编号表!$B:$B,MATCH(D473,编号表!$A:$A,0))*10000+J473</f>
        <v>10700008</v>
      </c>
      <c r="C473" s="34" t="s">
        <v>616</v>
      </c>
      <c r="D473" s="34" t="s">
        <v>616</v>
      </c>
      <c r="E473" s="34" t="s">
        <v>510</v>
      </c>
      <c r="F473" s="39" t="s">
        <v>617</v>
      </c>
      <c r="G473" s="34" t="s">
        <v>352</v>
      </c>
      <c r="H473" s="34">
        <v>1</v>
      </c>
      <c r="I473" s="34" t="b">
        <v>0</v>
      </c>
      <c r="J473" s="34">
        <v>8</v>
      </c>
      <c r="K473" s="34" t="str">
        <f t="shared" si="27"/>
        <v>107000</v>
      </c>
      <c r="L473" s="34" t="s">
        <v>353</v>
      </c>
      <c r="M473" s="34">
        <v>10700007</v>
      </c>
      <c r="N473" s="34">
        <v>10700009</v>
      </c>
      <c r="O473" s="34" t="s">
        <v>618</v>
      </c>
      <c r="P473" s="34">
        <v>10902013</v>
      </c>
      <c r="Q473" s="34">
        <v>0</v>
      </c>
      <c r="R473" s="34">
        <v>0</v>
      </c>
      <c r="S473" s="34">
        <v>1</v>
      </c>
      <c r="T473">
        <v>10903132</v>
      </c>
      <c r="U473" s="34">
        <v>100</v>
      </c>
      <c r="AZ473" s="34" t="s">
        <v>473</v>
      </c>
      <c r="BA473" s="34">
        <v>0</v>
      </c>
      <c r="GY473" s="34">
        <v>0</v>
      </c>
      <c r="GZ473" s="34">
        <v>0</v>
      </c>
      <c r="HA473" s="34" t="s">
        <v>473</v>
      </c>
      <c r="HB473" s="34">
        <v>0</v>
      </c>
      <c r="HE473" s="34">
        <v>0</v>
      </c>
      <c r="HG473" s="34">
        <v>0</v>
      </c>
      <c r="HH473" s="34">
        <v>0</v>
      </c>
      <c r="HI473" s="34">
        <v>0</v>
      </c>
      <c r="HJ473" s="34">
        <v>0</v>
      </c>
      <c r="HK473" s="34">
        <v>0</v>
      </c>
      <c r="HL473" s="34" t="b">
        <v>0</v>
      </c>
      <c r="HN473" s="34">
        <v>0</v>
      </c>
      <c r="HP473" s="34" t="s">
        <v>363</v>
      </c>
      <c r="HQ473" s="34">
        <v>0</v>
      </c>
      <c r="HR473" s="34">
        <v>0</v>
      </c>
      <c r="HS473" s="34">
        <v>0</v>
      </c>
      <c r="HZ473"/>
    </row>
    <row r="474" ht="30" customHeight="1" spans="2:234">
      <c r="B474" s="34">
        <f>10000000+INDEX(编号表!$B:$B,MATCH(D474,编号表!$A:$A,0))*10000+J474</f>
        <v>10700009</v>
      </c>
      <c r="C474" s="34" t="s">
        <v>616</v>
      </c>
      <c r="D474" s="34" t="s">
        <v>616</v>
      </c>
      <c r="E474" s="34" t="s">
        <v>510</v>
      </c>
      <c r="F474" s="39" t="s">
        <v>617</v>
      </c>
      <c r="G474" s="34" t="s">
        <v>352</v>
      </c>
      <c r="H474" s="34">
        <v>1</v>
      </c>
      <c r="I474" s="34" t="b">
        <v>0</v>
      </c>
      <c r="J474" s="34">
        <v>9</v>
      </c>
      <c r="K474" s="34" t="str">
        <f t="shared" si="27"/>
        <v>107000</v>
      </c>
      <c r="L474" s="34" t="s">
        <v>353</v>
      </c>
      <c r="M474" s="34">
        <v>10700008</v>
      </c>
      <c r="N474" s="34">
        <v>10700010</v>
      </c>
      <c r="O474" s="34" t="s">
        <v>618</v>
      </c>
      <c r="P474" s="34">
        <v>10902013</v>
      </c>
      <c r="Q474" s="34">
        <v>0</v>
      </c>
      <c r="R474" s="34">
        <v>0</v>
      </c>
      <c r="S474" s="34">
        <v>1</v>
      </c>
      <c r="T474">
        <v>10904133</v>
      </c>
      <c r="U474" s="34">
        <v>100</v>
      </c>
      <c r="AZ474" s="34" t="s">
        <v>473</v>
      </c>
      <c r="BA474" s="34">
        <v>0</v>
      </c>
      <c r="GY474" s="34">
        <v>0</v>
      </c>
      <c r="GZ474" s="34">
        <v>0</v>
      </c>
      <c r="HA474" s="34" t="s">
        <v>473</v>
      </c>
      <c r="HB474" s="34">
        <v>0</v>
      </c>
      <c r="HE474" s="34">
        <v>0</v>
      </c>
      <c r="HG474" s="34">
        <v>0</v>
      </c>
      <c r="HH474" s="34">
        <v>0</v>
      </c>
      <c r="HI474" s="34">
        <v>0</v>
      </c>
      <c r="HJ474" s="34">
        <v>0</v>
      </c>
      <c r="HK474" s="34">
        <v>0</v>
      </c>
      <c r="HL474" s="34" t="b">
        <v>0</v>
      </c>
      <c r="HN474" s="34">
        <v>0</v>
      </c>
      <c r="HP474" s="34" t="s">
        <v>363</v>
      </c>
      <c r="HQ474" s="34">
        <v>0</v>
      </c>
      <c r="HR474" s="34">
        <v>0</v>
      </c>
      <c r="HS474" s="34">
        <v>0</v>
      </c>
      <c r="HZ474"/>
    </row>
    <row r="475" ht="30" customHeight="1" spans="2:234">
      <c r="B475" s="34">
        <f>10000000+INDEX(编号表!$B:$B,MATCH(D475,编号表!$A:$A,0))*10000+J475</f>
        <v>10700010</v>
      </c>
      <c r="C475" s="34" t="s">
        <v>616</v>
      </c>
      <c r="D475" s="34" t="s">
        <v>616</v>
      </c>
      <c r="E475" s="34" t="s">
        <v>510</v>
      </c>
      <c r="F475" s="39" t="s">
        <v>619</v>
      </c>
      <c r="G475" s="34" t="s">
        <v>352</v>
      </c>
      <c r="H475" s="34">
        <v>1</v>
      </c>
      <c r="I475" s="34" t="b">
        <v>0</v>
      </c>
      <c r="J475" s="34">
        <v>10</v>
      </c>
      <c r="K475" s="34" t="str">
        <f t="shared" si="27"/>
        <v>107000</v>
      </c>
      <c r="L475" s="34" t="s">
        <v>353</v>
      </c>
      <c r="M475" s="34">
        <v>10700009</v>
      </c>
      <c r="O475" s="34" t="s">
        <v>618</v>
      </c>
      <c r="P475" s="34">
        <v>10902013</v>
      </c>
      <c r="Q475" s="34">
        <v>0</v>
      </c>
      <c r="R475" s="34">
        <v>0</v>
      </c>
      <c r="S475" s="34">
        <v>1</v>
      </c>
      <c r="U475" s="34">
        <v>100</v>
      </c>
      <c r="AZ475" s="34" t="s">
        <v>473</v>
      </c>
      <c r="BA475" s="34">
        <v>0</v>
      </c>
      <c r="GY475" s="34">
        <v>0</v>
      </c>
      <c r="GZ475" s="34">
        <v>0</v>
      </c>
      <c r="HA475" s="34" t="s">
        <v>473</v>
      </c>
      <c r="HB475" s="34">
        <v>0</v>
      </c>
      <c r="HE475" s="34">
        <v>0</v>
      </c>
      <c r="HG475" s="34">
        <v>0</v>
      </c>
      <c r="HH475" s="34">
        <v>0</v>
      </c>
      <c r="HI475" s="34">
        <v>0</v>
      </c>
      <c r="HJ475" s="34">
        <v>0</v>
      </c>
      <c r="HK475" s="34">
        <v>0</v>
      </c>
      <c r="HL475" s="34" t="b">
        <v>0</v>
      </c>
      <c r="HN475" s="34">
        <v>0</v>
      </c>
      <c r="HP475" s="34" t="s">
        <v>363</v>
      </c>
      <c r="HQ475" s="34">
        <v>0</v>
      </c>
      <c r="HR475" s="34">
        <v>0</v>
      </c>
      <c r="HS475" s="34">
        <v>0</v>
      </c>
      <c r="HZ475"/>
    </row>
    <row r="476" ht="30" customHeight="1" spans="2:234">
      <c r="B476" s="34">
        <f>10000000+INDEX(编号表!$B:$B,MATCH(D476,编号表!$A:$A,0))*10000+J476</f>
        <v>10710001</v>
      </c>
      <c r="C476" s="34" t="s">
        <v>620</v>
      </c>
      <c r="D476" s="34" t="s">
        <v>620</v>
      </c>
      <c r="E476" s="34" t="s">
        <v>510</v>
      </c>
      <c r="F476" s="39" t="s">
        <v>621</v>
      </c>
      <c r="G476" s="34" t="s">
        <v>412</v>
      </c>
      <c r="H476" s="34">
        <v>1</v>
      </c>
      <c r="I476" s="34" t="b">
        <v>0</v>
      </c>
      <c r="J476" s="34">
        <v>1</v>
      </c>
      <c r="K476" s="34" t="str">
        <f t="shared" si="27"/>
        <v>107100</v>
      </c>
      <c r="L476" s="34" t="s">
        <v>353</v>
      </c>
      <c r="N476" s="34">
        <v>10710002</v>
      </c>
      <c r="O476" s="34" t="s">
        <v>622</v>
      </c>
      <c r="P476" s="34">
        <v>10902014</v>
      </c>
      <c r="Q476" s="34">
        <v>0</v>
      </c>
      <c r="R476" s="34">
        <v>0</v>
      </c>
      <c r="S476" s="34">
        <v>1</v>
      </c>
      <c r="T476">
        <v>10901135</v>
      </c>
      <c r="U476" s="34">
        <v>100</v>
      </c>
      <c r="AZ476" s="34" t="s">
        <v>473</v>
      </c>
      <c r="BA476" s="34">
        <v>0</v>
      </c>
      <c r="GY476" s="34">
        <v>0</v>
      </c>
      <c r="GZ476" s="34">
        <v>0</v>
      </c>
      <c r="HA476" s="34" t="s">
        <v>473</v>
      </c>
      <c r="HB476" s="34">
        <v>0</v>
      </c>
      <c r="HE476" s="34">
        <v>0</v>
      </c>
      <c r="HG476" s="34">
        <v>0</v>
      </c>
      <c r="HH476" s="34">
        <v>0</v>
      </c>
      <c r="HI476" s="34">
        <v>0</v>
      </c>
      <c r="HJ476" s="34">
        <v>0</v>
      </c>
      <c r="HK476" s="34">
        <v>0</v>
      </c>
      <c r="HL476" s="34" t="b">
        <v>0</v>
      </c>
      <c r="HN476" s="34">
        <v>0</v>
      </c>
      <c r="HP476" s="34" t="s">
        <v>363</v>
      </c>
      <c r="HQ476" s="34">
        <v>0</v>
      </c>
      <c r="HR476" s="34">
        <v>0</v>
      </c>
      <c r="HS476" s="34">
        <v>0</v>
      </c>
      <c r="HZ476"/>
    </row>
    <row r="477" ht="30" customHeight="1" spans="2:234">
      <c r="B477" s="34">
        <f>10000000+INDEX(编号表!$B:$B,MATCH(D477,编号表!$A:$A,0))*10000+J477</f>
        <v>10710002</v>
      </c>
      <c r="C477" s="34" t="s">
        <v>620</v>
      </c>
      <c r="D477" s="34" t="s">
        <v>620</v>
      </c>
      <c r="E477" s="34" t="s">
        <v>510</v>
      </c>
      <c r="F477" s="39" t="s">
        <v>621</v>
      </c>
      <c r="G477" s="34" t="s">
        <v>412</v>
      </c>
      <c r="H477" s="34">
        <v>1</v>
      </c>
      <c r="I477" s="34" t="b">
        <v>0</v>
      </c>
      <c r="J477" s="34">
        <v>2</v>
      </c>
      <c r="K477" s="34" t="str">
        <f t="shared" si="27"/>
        <v>107100</v>
      </c>
      <c r="L477" s="34" t="s">
        <v>353</v>
      </c>
      <c r="M477" s="34">
        <v>10710001</v>
      </c>
      <c r="N477" s="34">
        <v>10710003</v>
      </c>
      <c r="O477" s="34" t="s">
        <v>622</v>
      </c>
      <c r="P477" s="34">
        <v>10902014</v>
      </c>
      <c r="Q477" s="34">
        <v>0</v>
      </c>
      <c r="R477" s="34">
        <v>0</v>
      </c>
      <c r="S477" s="34">
        <v>1</v>
      </c>
      <c r="T477">
        <v>10901136</v>
      </c>
      <c r="U477" s="34">
        <v>100</v>
      </c>
      <c r="AZ477" s="34" t="s">
        <v>473</v>
      </c>
      <c r="BA477" s="34">
        <v>0</v>
      </c>
      <c r="GY477" s="34">
        <v>0</v>
      </c>
      <c r="GZ477" s="34">
        <v>0</v>
      </c>
      <c r="HA477" s="34" t="s">
        <v>473</v>
      </c>
      <c r="HB477" s="34">
        <v>0</v>
      </c>
      <c r="HE477" s="34">
        <v>0</v>
      </c>
      <c r="HG477" s="34">
        <v>0</v>
      </c>
      <c r="HH477" s="34">
        <v>0</v>
      </c>
      <c r="HI477" s="34">
        <v>0</v>
      </c>
      <c r="HJ477" s="34">
        <v>0</v>
      </c>
      <c r="HK477" s="34">
        <v>0</v>
      </c>
      <c r="HL477" s="34" t="b">
        <v>0</v>
      </c>
      <c r="HN477" s="34">
        <v>0</v>
      </c>
      <c r="HP477" s="34" t="s">
        <v>363</v>
      </c>
      <c r="HQ477" s="34">
        <v>0</v>
      </c>
      <c r="HR477" s="34">
        <v>0</v>
      </c>
      <c r="HS477" s="34">
        <v>0</v>
      </c>
      <c r="HZ477"/>
    </row>
    <row r="478" ht="30" customHeight="1" spans="2:234">
      <c r="B478" s="34">
        <f>10000000+INDEX(编号表!$B:$B,MATCH(D478,编号表!$A:$A,0))*10000+J478</f>
        <v>10710003</v>
      </c>
      <c r="C478" s="34" t="s">
        <v>620</v>
      </c>
      <c r="D478" s="34" t="s">
        <v>620</v>
      </c>
      <c r="E478" s="34" t="s">
        <v>510</v>
      </c>
      <c r="F478" s="39" t="s">
        <v>621</v>
      </c>
      <c r="G478" s="34" t="s">
        <v>412</v>
      </c>
      <c r="H478" s="34">
        <v>1</v>
      </c>
      <c r="I478" s="34" t="b">
        <v>0</v>
      </c>
      <c r="J478" s="34">
        <v>3</v>
      </c>
      <c r="K478" s="34" t="str">
        <f t="shared" si="27"/>
        <v>107100</v>
      </c>
      <c r="L478" s="34" t="s">
        <v>353</v>
      </c>
      <c r="M478" s="34">
        <v>10710002</v>
      </c>
      <c r="N478" s="34">
        <v>10710004</v>
      </c>
      <c r="O478" s="34" t="s">
        <v>622</v>
      </c>
      <c r="P478" s="34">
        <v>10902014</v>
      </c>
      <c r="Q478" s="34">
        <v>0</v>
      </c>
      <c r="R478" s="34">
        <v>0</v>
      </c>
      <c r="S478" s="34">
        <v>1</v>
      </c>
      <c r="T478">
        <v>10902137</v>
      </c>
      <c r="U478" s="34">
        <v>100</v>
      </c>
      <c r="AZ478" s="34" t="s">
        <v>473</v>
      </c>
      <c r="BA478" s="34">
        <v>0</v>
      </c>
      <c r="GY478" s="34">
        <v>0</v>
      </c>
      <c r="GZ478" s="34">
        <v>0</v>
      </c>
      <c r="HA478" s="34" t="s">
        <v>473</v>
      </c>
      <c r="HB478" s="34">
        <v>0</v>
      </c>
      <c r="HE478" s="34">
        <v>0</v>
      </c>
      <c r="HG478" s="34">
        <v>0</v>
      </c>
      <c r="HH478" s="34">
        <v>0</v>
      </c>
      <c r="HI478" s="34">
        <v>0</v>
      </c>
      <c r="HJ478" s="34">
        <v>0</v>
      </c>
      <c r="HK478" s="34">
        <v>0</v>
      </c>
      <c r="HL478" s="34" t="b">
        <v>0</v>
      </c>
      <c r="HN478" s="34">
        <v>0</v>
      </c>
      <c r="HP478" s="34" t="s">
        <v>363</v>
      </c>
      <c r="HQ478" s="34">
        <v>0</v>
      </c>
      <c r="HR478" s="34">
        <v>0</v>
      </c>
      <c r="HS478" s="34">
        <v>0</v>
      </c>
      <c r="HZ478"/>
    </row>
    <row r="479" ht="30" customHeight="1" spans="2:234">
      <c r="B479" s="34">
        <f>10000000+INDEX(编号表!$B:$B,MATCH(D479,编号表!$A:$A,0))*10000+J479</f>
        <v>10710004</v>
      </c>
      <c r="C479" s="34" t="s">
        <v>620</v>
      </c>
      <c r="D479" s="34" t="s">
        <v>620</v>
      </c>
      <c r="E479" s="34" t="s">
        <v>510</v>
      </c>
      <c r="F479" s="39" t="s">
        <v>621</v>
      </c>
      <c r="G479" s="34" t="s">
        <v>412</v>
      </c>
      <c r="H479" s="34">
        <v>1</v>
      </c>
      <c r="I479" s="34" t="b">
        <v>0</v>
      </c>
      <c r="J479" s="34">
        <v>4</v>
      </c>
      <c r="K479" s="34" t="str">
        <f t="shared" si="27"/>
        <v>107100</v>
      </c>
      <c r="L479" s="34" t="s">
        <v>353</v>
      </c>
      <c r="M479" s="34">
        <v>10710003</v>
      </c>
      <c r="N479" s="34">
        <v>10710005</v>
      </c>
      <c r="O479" s="34" t="s">
        <v>622</v>
      </c>
      <c r="P479" s="34">
        <v>10902014</v>
      </c>
      <c r="Q479" s="34">
        <v>0</v>
      </c>
      <c r="R479" s="34">
        <v>0</v>
      </c>
      <c r="S479" s="34">
        <v>1</v>
      </c>
      <c r="T479">
        <v>10902138</v>
      </c>
      <c r="U479" s="34">
        <v>100</v>
      </c>
      <c r="AZ479" s="34" t="s">
        <v>473</v>
      </c>
      <c r="BA479" s="34">
        <v>0</v>
      </c>
      <c r="GY479" s="34">
        <v>0</v>
      </c>
      <c r="GZ479" s="34">
        <v>0</v>
      </c>
      <c r="HA479" s="34" t="s">
        <v>473</v>
      </c>
      <c r="HB479" s="34">
        <v>0</v>
      </c>
      <c r="HE479" s="34">
        <v>0</v>
      </c>
      <c r="HG479" s="34">
        <v>0</v>
      </c>
      <c r="HH479" s="34">
        <v>0</v>
      </c>
      <c r="HI479" s="34">
        <v>0</v>
      </c>
      <c r="HJ479" s="34">
        <v>0</v>
      </c>
      <c r="HK479" s="34">
        <v>0</v>
      </c>
      <c r="HL479" s="34" t="b">
        <v>0</v>
      </c>
      <c r="HN479" s="34">
        <v>0</v>
      </c>
      <c r="HP479" s="34" t="s">
        <v>363</v>
      </c>
      <c r="HQ479" s="34">
        <v>0</v>
      </c>
      <c r="HR479" s="34">
        <v>0</v>
      </c>
      <c r="HS479" s="34">
        <v>0</v>
      </c>
      <c r="HZ479"/>
    </row>
    <row r="480" ht="30" customHeight="1" spans="2:234">
      <c r="B480" s="34">
        <f>10000000+INDEX(编号表!$B:$B,MATCH(D480,编号表!$A:$A,0))*10000+J480</f>
        <v>10710005</v>
      </c>
      <c r="C480" s="34" t="s">
        <v>620</v>
      </c>
      <c r="D480" s="34" t="s">
        <v>620</v>
      </c>
      <c r="E480" s="34" t="s">
        <v>510</v>
      </c>
      <c r="F480" s="39" t="s">
        <v>621</v>
      </c>
      <c r="G480" s="34" t="s">
        <v>412</v>
      </c>
      <c r="H480" s="34">
        <v>1</v>
      </c>
      <c r="I480" s="34" t="b">
        <v>0</v>
      </c>
      <c r="J480" s="34">
        <v>5</v>
      </c>
      <c r="K480" s="34" t="str">
        <f t="shared" si="27"/>
        <v>107100</v>
      </c>
      <c r="L480" s="34" t="s">
        <v>353</v>
      </c>
      <c r="M480" s="34">
        <v>10710004</v>
      </c>
      <c r="N480" s="34">
        <v>10710006</v>
      </c>
      <c r="O480" s="34" t="s">
        <v>622</v>
      </c>
      <c r="P480" s="34">
        <v>10902014</v>
      </c>
      <c r="Q480" s="34">
        <v>0</v>
      </c>
      <c r="R480" s="34">
        <v>0</v>
      </c>
      <c r="S480" s="34">
        <v>1</v>
      </c>
      <c r="T480">
        <v>10902139</v>
      </c>
      <c r="U480" s="34">
        <v>100</v>
      </c>
      <c r="AZ480" s="34" t="s">
        <v>473</v>
      </c>
      <c r="BA480" s="34">
        <v>0</v>
      </c>
      <c r="GY480" s="34">
        <v>0</v>
      </c>
      <c r="GZ480" s="34">
        <v>0</v>
      </c>
      <c r="HA480" s="34" t="s">
        <v>473</v>
      </c>
      <c r="HB480" s="34">
        <v>0</v>
      </c>
      <c r="HE480" s="34">
        <v>0</v>
      </c>
      <c r="HG480" s="34">
        <v>0</v>
      </c>
      <c r="HH480" s="34">
        <v>0</v>
      </c>
      <c r="HI480" s="34">
        <v>0</v>
      </c>
      <c r="HJ480" s="34">
        <v>0</v>
      </c>
      <c r="HK480" s="34">
        <v>0</v>
      </c>
      <c r="HL480" s="34" t="b">
        <v>0</v>
      </c>
      <c r="HN480" s="34">
        <v>0</v>
      </c>
      <c r="HP480" s="34" t="s">
        <v>363</v>
      </c>
      <c r="HQ480" s="34">
        <v>0</v>
      </c>
      <c r="HR480" s="34">
        <v>0</v>
      </c>
      <c r="HS480" s="34">
        <v>0</v>
      </c>
      <c r="HZ480"/>
    </row>
    <row r="481" ht="30" customHeight="1" spans="2:234">
      <c r="B481" s="34">
        <f>10000000+INDEX(编号表!$B:$B,MATCH(D481,编号表!$A:$A,0))*10000+J481</f>
        <v>10710006</v>
      </c>
      <c r="C481" s="34" t="s">
        <v>620</v>
      </c>
      <c r="D481" s="34" t="s">
        <v>620</v>
      </c>
      <c r="E481" s="34" t="s">
        <v>510</v>
      </c>
      <c r="F481" s="39" t="s">
        <v>621</v>
      </c>
      <c r="G481" s="34" t="s">
        <v>412</v>
      </c>
      <c r="H481" s="34">
        <v>1</v>
      </c>
      <c r="I481" s="34" t="b">
        <v>0</v>
      </c>
      <c r="J481" s="34">
        <v>6</v>
      </c>
      <c r="K481" s="34" t="str">
        <f t="shared" si="27"/>
        <v>107100</v>
      </c>
      <c r="L481" s="34" t="s">
        <v>353</v>
      </c>
      <c r="M481" s="34">
        <v>10710005</v>
      </c>
      <c r="N481" s="34">
        <v>10710007</v>
      </c>
      <c r="O481" s="34" t="s">
        <v>622</v>
      </c>
      <c r="P481" s="34">
        <v>10902014</v>
      </c>
      <c r="Q481" s="34">
        <v>0</v>
      </c>
      <c r="R481" s="34">
        <v>0</v>
      </c>
      <c r="S481" s="34">
        <v>1</v>
      </c>
      <c r="T481">
        <v>10903140</v>
      </c>
      <c r="U481" s="34">
        <v>100</v>
      </c>
      <c r="AZ481" s="34" t="s">
        <v>473</v>
      </c>
      <c r="BA481" s="34">
        <v>0</v>
      </c>
      <c r="GY481" s="34">
        <v>0</v>
      </c>
      <c r="GZ481" s="34">
        <v>0</v>
      </c>
      <c r="HA481" s="34" t="s">
        <v>473</v>
      </c>
      <c r="HB481" s="34">
        <v>0</v>
      </c>
      <c r="HE481" s="34">
        <v>0</v>
      </c>
      <c r="HG481" s="34">
        <v>0</v>
      </c>
      <c r="HH481" s="34">
        <v>0</v>
      </c>
      <c r="HI481" s="34">
        <v>0</v>
      </c>
      <c r="HJ481" s="34">
        <v>0</v>
      </c>
      <c r="HK481" s="34">
        <v>0</v>
      </c>
      <c r="HL481" s="34" t="b">
        <v>0</v>
      </c>
      <c r="HN481" s="34">
        <v>0</v>
      </c>
      <c r="HP481" s="34" t="s">
        <v>363</v>
      </c>
      <c r="HQ481" s="34">
        <v>0</v>
      </c>
      <c r="HR481" s="34">
        <v>0</v>
      </c>
      <c r="HS481" s="34">
        <v>0</v>
      </c>
      <c r="HZ481"/>
    </row>
    <row r="482" ht="30" customHeight="1" spans="2:234">
      <c r="B482" s="34">
        <f>10000000+INDEX(编号表!$B:$B,MATCH(D482,编号表!$A:$A,0))*10000+J482</f>
        <v>10710007</v>
      </c>
      <c r="C482" s="34" t="s">
        <v>620</v>
      </c>
      <c r="D482" s="34" t="s">
        <v>620</v>
      </c>
      <c r="E482" s="34" t="s">
        <v>510</v>
      </c>
      <c r="F482" s="39" t="s">
        <v>621</v>
      </c>
      <c r="G482" s="34" t="s">
        <v>412</v>
      </c>
      <c r="H482" s="34">
        <v>1</v>
      </c>
      <c r="I482" s="34" t="b">
        <v>0</v>
      </c>
      <c r="J482" s="34">
        <v>7</v>
      </c>
      <c r="K482" s="34" t="str">
        <f t="shared" si="27"/>
        <v>107100</v>
      </c>
      <c r="L482" s="34" t="s">
        <v>353</v>
      </c>
      <c r="M482" s="34">
        <v>10710006</v>
      </c>
      <c r="N482" s="34">
        <v>10710008</v>
      </c>
      <c r="O482" s="34" t="s">
        <v>622</v>
      </c>
      <c r="P482" s="34">
        <v>10902014</v>
      </c>
      <c r="Q482" s="34">
        <v>0</v>
      </c>
      <c r="R482" s="34">
        <v>0</v>
      </c>
      <c r="S482" s="34">
        <v>1</v>
      </c>
      <c r="T482">
        <v>10903141</v>
      </c>
      <c r="U482" s="34">
        <v>100</v>
      </c>
      <c r="AZ482" s="34" t="s">
        <v>473</v>
      </c>
      <c r="BA482" s="34">
        <v>0</v>
      </c>
      <c r="GY482" s="34">
        <v>0</v>
      </c>
      <c r="GZ482" s="34">
        <v>0</v>
      </c>
      <c r="HA482" s="34" t="s">
        <v>473</v>
      </c>
      <c r="HB482" s="34">
        <v>0</v>
      </c>
      <c r="HE482" s="34">
        <v>0</v>
      </c>
      <c r="HG482" s="34">
        <v>0</v>
      </c>
      <c r="HH482" s="34">
        <v>0</v>
      </c>
      <c r="HI482" s="34">
        <v>0</v>
      </c>
      <c r="HJ482" s="34">
        <v>0</v>
      </c>
      <c r="HK482" s="34">
        <v>0</v>
      </c>
      <c r="HL482" s="34" t="b">
        <v>0</v>
      </c>
      <c r="HN482" s="34">
        <v>0</v>
      </c>
      <c r="HP482" s="34" t="s">
        <v>363</v>
      </c>
      <c r="HQ482" s="34">
        <v>0</v>
      </c>
      <c r="HR482" s="34">
        <v>0</v>
      </c>
      <c r="HS482" s="34">
        <v>0</v>
      </c>
      <c r="HZ482"/>
    </row>
    <row r="483" ht="30" customHeight="1" spans="2:234">
      <c r="B483" s="34">
        <f>10000000+INDEX(编号表!$B:$B,MATCH(D483,编号表!$A:$A,0))*10000+J483</f>
        <v>10710008</v>
      </c>
      <c r="C483" s="34" t="s">
        <v>620</v>
      </c>
      <c r="D483" s="34" t="s">
        <v>620</v>
      </c>
      <c r="E483" s="34" t="s">
        <v>510</v>
      </c>
      <c r="F483" s="39" t="s">
        <v>621</v>
      </c>
      <c r="G483" s="34" t="s">
        <v>412</v>
      </c>
      <c r="H483" s="34">
        <v>1</v>
      </c>
      <c r="I483" s="34" t="b">
        <v>0</v>
      </c>
      <c r="J483" s="34">
        <v>8</v>
      </c>
      <c r="K483" s="34" t="str">
        <f t="shared" si="27"/>
        <v>107100</v>
      </c>
      <c r="L483" s="34" t="s">
        <v>353</v>
      </c>
      <c r="M483" s="34">
        <v>10710007</v>
      </c>
      <c r="N483" s="34">
        <v>10710009</v>
      </c>
      <c r="O483" s="34" t="s">
        <v>622</v>
      </c>
      <c r="P483" s="34">
        <v>10902014</v>
      </c>
      <c r="Q483" s="34">
        <v>0</v>
      </c>
      <c r="R483" s="34">
        <v>0</v>
      </c>
      <c r="S483" s="34">
        <v>1</v>
      </c>
      <c r="T483">
        <v>10903142</v>
      </c>
      <c r="U483" s="34">
        <v>100</v>
      </c>
      <c r="AZ483" s="34" t="s">
        <v>473</v>
      </c>
      <c r="BA483" s="34">
        <v>0</v>
      </c>
      <c r="GY483" s="34">
        <v>0</v>
      </c>
      <c r="GZ483" s="34">
        <v>0</v>
      </c>
      <c r="HA483" s="34" t="s">
        <v>473</v>
      </c>
      <c r="HB483" s="34">
        <v>0</v>
      </c>
      <c r="HE483" s="34">
        <v>0</v>
      </c>
      <c r="HG483" s="34">
        <v>0</v>
      </c>
      <c r="HH483" s="34">
        <v>0</v>
      </c>
      <c r="HI483" s="34">
        <v>0</v>
      </c>
      <c r="HJ483" s="34">
        <v>0</v>
      </c>
      <c r="HK483" s="34">
        <v>0</v>
      </c>
      <c r="HL483" s="34" t="b">
        <v>0</v>
      </c>
      <c r="HN483" s="34">
        <v>0</v>
      </c>
      <c r="HP483" s="34" t="s">
        <v>363</v>
      </c>
      <c r="HQ483" s="34">
        <v>0</v>
      </c>
      <c r="HR483" s="34">
        <v>0</v>
      </c>
      <c r="HS483" s="34">
        <v>0</v>
      </c>
      <c r="HZ483"/>
    </row>
    <row r="484" ht="30" customHeight="1" spans="2:234">
      <c r="B484" s="34">
        <f>10000000+INDEX(编号表!$B:$B,MATCH(D484,编号表!$A:$A,0))*10000+J484</f>
        <v>10710009</v>
      </c>
      <c r="C484" s="34" t="s">
        <v>620</v>
      </c>
      <c r="D484" s="34" t="s">
        <v>620</v>
      </c>
      <c r="E484" s="34" t="s">
        <v>510</v>
      </c>
      <c r="F484" s="39" t="s">
        <v>621</v>
      </c>
      <c r="G484" s="34" t="s">
        <v>412</v>
      </c>
      <c r="H484" s="34">
        <v>1</v>
      </c>
      <c r="I484" s="34" t="b">
        <v>0</v>
      </c>
      <c r="J484" s="34">
        <v>9</v>
      </c>
      <c r="K484" s="34" t="str">
        <f t="shared" si="27"/>
        <v>107100</v>
      </c>
      <c r="L484" s="34" t="s">
        <v>353</v>
      </c>
      <c r="M484" s="34">
        <v>10710008</v>
      </c>
      <c r="N484" s="34">
        <v>10710010</v>
      </c>
      <c r="O484" s="34" t="s">
        <v>622</v>
      </c>
      <c r="P484" s="34">
        <v>10902014</v>
      </c>
      <c r="Q484" s="34">
        <v>0</v>
      </c>
      <c r="R484" s="34">
        <v>0</v>
      </c>
      <c r="S484" s="34">
        <v>1</v>
      </c>
      <c r="T484">
        <v>10904143</v>
      </c>
      <c r="U484" s="34">
        <v>100</v>
      </c>
      <c r="AZ484" s="34" t="s">
        <v>473</v>
      </c>
      <c r="BA484" s="34">
        <v>0</v>
      </c>
      <c r="GY484" s="34">
        <v>0</v>
      </c>
      <c r="GZ484" s="34">
        <v>0</v>
      </c>
      <c r="HA484" s="34" t="s">
        <v>473</v>
      </c>
      <c r="HB484" s="34">
        <v>0</v>
      </c>
      <c r="HE484" s="34">
        <v>0</v>
      </c>
      <c r="HG484" s="34">
        <v>0</v>
      </c>
      <c r="HH484" s="34">
        <v>0</v>
      </c>
      <c r="HI484" s="34">
        <v>0</v>
      </c>
      <c r="HJ484" s="34">
        <v>0</v>
      </c>
      <c r="HK484" s="34">
        <v>0</v>
      </c>
      <c r="HL484" s="34" t="b">
        <v>0</v>
      </c>
      <c r="HN484" s="34">
        <v>0</v>
      </c>
      <c r="HP484" s="34" t="s">
        <v>363</v>
      </c>
      <c r="HQ484" s="34">
        <v>0</v>
      </c>
      <c r="HR484" s="34">
        <v>0</v>
      </c>
      <c r="HS484" s="34">
        <v>0</v>
      </c>
      <c r="HZ484"/>
    </row>
    <row r="485" ht="30" customHeight="1" spans="2:234">
      <c r="B485" s="34">
        <f>10000000+INDEX(编号表!$B:$B,MATCH(D485,编号表!$A:$A,0))*10000+J485</f>
        <v>10710010</v>
      </c>
      <c r="C485" s="34" t="s">
        <v>620</v>
      </c>
      <c r="D485" s="34" t="s">
        <v>620</v>
      </c>
      <c r="E485" s="34" t="s">
        <v>510</v>
      </c>
      <c r="F485" s="39" t="s">
        <v>623</v>
      </c>
      <c r="G485" s="34" t="s">
        <v>412</v>
      </c>
      <c r="H485" s="34">
        <v>1</v>
      </c>
      <c r="I485" s="34" t="b">
        <v>0</v>
      </c>
      <c r="J485" s="34">
        <v>10</v>
      </c>
      <c r="K485" s="34" t="str">
        <f t="shared" si="27"/>
        <v>107100</v>
      </c>
      <c r="L485" s="34" t="s">
        <v>353</v>
      </c>
      <c r="M485" s="34">
        <v>10710009</v>
      </c>
      <c r="O485" s="34" t="s">
        <v>622</v>
      </c>
      <c r="P485" s="34">
        <v>10902014</v>
      </c>
      <c r="Q485" s="34">
        <v>0</v>
      </c>
      <c r="R485" s="34">
        <v>0</v>
      </c>
      <c r="S485" s="34">
        <v>1</v>
      </c>
      <c r="U485" s="34">
        <v>100</v>
      </c>
      <c r="AZ485" s="34" t="s">
        <v>473</v>
      </c>
      <c r="BA485" s="34">
        <v>0</v>
      </c>
      <c r="GY485" s="34">
        <v>0</v>
      </c>
      <c r="GZ485" s="34">
        <v>0</v>
      </c>
      <c r="HA485" s="34" t="s">
        <v>473</v>
      </c>
      <c r="HB485" s="34">
        <v>0</v>
      </c>
      <c r="HE485" s="34">
        <v>0</v>
      </c>
      <c r="HG485" s="34">
        <v>0</v>
      </c>
      <c r="HH485" s="34">
        <v>0</v>
      </c>
      <c r="HI485" s="34">
        <v>0</v>
      </c>
      <c r="HJ485" s="34">
        <v>0</v>
      </c>
      <c r="HK485" s="34">
        <v>0</v>
      </c>
      <c r="HL485" s="34" t="b">
        <v>0</v>
      </c>
      <c r="HN485" s="34">
        <v>0</v>
      </c>
      <c r="HP485" s="34" t="s">
        <v>363</v>
      </c>
      <c r="HQ485" s="34">
        <v>0</v>
      </c>
      <c r="HR485" s="34">
        <v>0</v>
      </c>
      <c r="HS485" s="34">
        <v>0</v>
      </c>
      <c r="HZ485"/>
    </row>
    <row r="486" ht="30" customHeight="1" spans="2:234">
      <c r="B486" s="34">
        <f>10000000+INDEX(编号表!$B:$B,MATCH(D486,编号表!$A:$A,0))*10000+J486</f>
        <v>10720001</v>
      </c>
      <c r="C486" s="34" t="s">
        <v>624</v>
      </c>
      <c r="D486" s="34" t="s">
        <v>624</v>
      </c>
      <c r="E486" s="34" t="s">
        <v>510</v>
      </c>
      <c r="F486" s="39" t="s">
        <v>625</v>
      </c>
      <c r="G486" s="34" t="s">
        <v>368</v>
      </c>
      <c r="H486" s="34">
        <v>1</v>
      </c>
      <c r="I486" s="34" t="b">
        <v>0</v>
      </c>
      <c r="J486" s="34">
        <v>1</v>
      </c>
      <c r="K486" s="34" t="str">
        <f t="shared" si="27"/>
        <v>107200</v>
      </c>
      <c r="L486" s="34" t="s">
        <v>353</v>
      </c>
      <c r="N486" s="34">
        <v>10720002</v>
      </c>
      <c r="O486" s="34" t="s">
        <v>626</v>
      </c>
      <c r="P486" s="34">
        <v>10902015</v>
      </c>
      <c r="Q486" s="34">
        <v>0</v>
      </c>
      <c r="R486" s="34">
        <v>0</v>
      </c>
      <c r="S486" s="34">
        <v>1</v>
      </c>
      <c r="T486">
        <v>10901145</v>
      </c>
      <c r="U486" s="34">
        <v>100</v>
      </c>
      <c r="AZ486" s="34" t="s">
        <v>473</v>
      </c>
      <c r="BA486" s="34">
        <v>0</v>
      </c>
      <c r="GY486" s="34">
        <v>0</v>
      </c>
      <c r="GZ486" s="34">
        <v>0</v>
      </c>
      <c r="HA486" s="34" t="s">
        <v>473</v>
      </c>
      <c r="HB486" s="34">
        <v>0</v>
      </c>
      <c r="HE486" s="34">
        <v>0</v>
      </c>
      <c r="HG486" s="34">
        <v>0</v>
      </c>
      <c r="HH486" s="34">
        <v>0</v>
      </c>
      <c r="HI486" s="34">
        <v>0</v>
      </c>
      <c r="HJ486" s="34">
        <v>0</v>
      </c>
      <c r="HK486" s="34">
        <v>0</v>
      </c>
      <c r="HL486" s="34" t="b">
        <v>0</v>
      </c>
      <c r="HN486" s="34">
        <v>0</v>
      </c>
      <c r="HP486" s="34" t="s">
        <v>363</v>
      </c>
      <c r="HQ486" s="34">
        <v>0</v>
      </c>
      <c r="HR486" s="34">
        <v>0</v>
      </c>
      <c r="HS486" s="34">
        <v>0</v>
      </c>
      <c r="HZ486"/>
    </row>
    <row r="487" ht="30" customHeight="1" spans="2:234">
      <c r="B487" s="34">
        <f>10000000+INDEX(编号表!$B:$B,MATCH(D487,编号表!$A:$A,0))*10000+J487</f>
        <v>10720002</v>
      </c>
      <c r="C487" s="34" t="s">
        <v>624</v>
      </c>
      <c r="D487" s="34" t="s">
        <v>624</v>
      </c>
      <c r="E487" s="34" t="s">
        <v>510</v>
      </c>
      <c r="F487" s="39" t="s">
        <v>625</v>
      </c>
      <c r="G487" s="34" t="s">
        <v>368</v>
      </c>
      <c r="H487" s="34">
        <v>1</v>
      </c>
      <c r="I487" s="34" t="b">
        <v>0</v>
      </c>
      <c r="J487" s="34">
        <v>2</v>
      </c>
      <c r="K487" s="34" t="str">
        <f t="shared" si="27"/>
        <v>107200</v>
      </c>
      <c r="L487" s="34" t="s">
        <v>353</v>
      </c>
      <c r="M487" s="34">
        <v>10720001</v>
      </c>
      <c r="N487" s="34">
        <v>10720003</v>
      </c>
      <c r="O487" s="34" t="s">
        <v>626</v>
      </c>
      <c r="P487" s="34">
        <v>10902015</v>
      </c>
      <c r="Q487" s="34">
        <v>0</v>
      </c>
      <c r="R487" s="34">
        <v>0</v>
      </c>
      <c r="S487" s="34">
        <v>1</v>
      </c>
      <c r="T487">
        <v>10901146</v>
      </c>
      <c r="U487" s="34">
        <v>100</v>
      </c>
      <c r="AZ487" s="34" t="s">
        <v>473</v>
      </c>
      <c r="BA487" s="34">
        <v>0</v>
      </c>
      <c r="GY487" s="34">
        <v>0</v>
      </c>
      <c r="GZ487" s="34">
        <v>0</v>
      </c>
      <c r="HA487" s="34" t="s">
        <v>473</v>
      </c>
      <c r="HB487" s="34">
        <v>0</v>
      </c>
      <c r="HE487" s="34">
        <v>0</v>
      </c>
      <c r="HG487" s="34">
        <v>0</v>
      </c>
      <c r="HH487" s="34">
        <v>0</v>
      </c>
      <c r="HI487" s="34">
        <v>0</v>
      </c>
      <c r="HJ487" s="34">
        <v>0</v>
      </c>
      <c r="HK487" s="34">
        <v>0</v>
      </c>
      <c r="HL487" s="34" t="b">
        <v>0</v>
      </c>
      <c r="HN487" s="34">
        <v>0</v>
      </c>
      <c r="HP487" s="34" t="s">
        <v>363</v>
      </c>
      <c r="HQ487" s="34">
        <v>0</v>
      </c>
      <c r="HR487" s="34">
        <v>0</v>
      </c>
      <c r="HS487" s="34">
        <v>0</v>
      </c>
      <c r="HZ487"/>
    </row>
    <row r="488" ht="30" customHeight="1" spans="2:234">
      <c r="B488" s="34">
        <f>10000000+INDEX(编号表!$B:$B,MATCH(D488,编号表!$A:$A,0))*10000+J488</f>
        <v>10720003</v>
      </c>
      <c r="C488" s="34" t="s">
        <v>624</v>
      </c>
      <c r="D488" s="34" t="s">
        <v>624</v>
      </c>
      <c r="E488" s="34" t="s">
        <v>510</v>
      </c>
      <c r="F488" s="39" t="s">
        <v>625</v>
      </c>
      <c r="G488" s="34" t="s">
        <v>368</v>
      </c>
      <c r="H488" s="34">
        <v>1</v>
      </c>
      <c r="I488" s="34" t="b">
        <v>0</v>
      </c>
      <c r="J488" s="34">
        <v>3</v>
      </c>
      <c r="K488" s="34" t="str">
        <f t="shared" si="27"/>
        <v>107200</v>
      </c>
      <c r="L488" s="34" t="s">
        <v>353</v>
      </c>
      <c r="M488" s="34">
        <v>10720002</v>
      </c>
      <c r="N488" s="34">
        <v>10720004</v>
      </c>
      <c r="O488" s="34" t="s">
        <v>626</v>
      </c>
      <c r="P488" s="34">
        <v>10902015</v>
      </c>
      <c r="Q488" s="34">
        <v>0</v>
      </c>
      <c r="R488" s="34">
        <v>0</v>
      </c>
      <c r="S488" s="34">
        <v>1</v>
      </c>
      <c r="T488">
        <v>10902147</v>
      </c>
      <c r="U488" s="34">
        <v>100</v>
      </c>
      <c r="AZ488" s="34" t="s">
        <v>473</v>
      </c>
      <c r="BA488" s="34">
        <v>0</v>
      </c>
      <c r="GY488" s="34">
        <v>0</v>
      </c>
      <c r="GZ488" s="34">
        <v>0</v>
      </c>
      <c r="HA488" s="34" t="s">
        <v>473</v>
      </c>
      <c r="HB488" s="34">
        <v>0</v>
      </c>
      <c r="HE488" s="34">
        <v>0</v>
      </c>
      <c r="HG488" s="34">
        <v>0</v>
      </c>
      <c r="HH488" s="34">
        <v>0</v>
      </c>
      <c r="HI488" s="34">
        <v>0</v>
      </c>
      <c r="HJ488" s="34">
        <v>0</v>
      </c>
      <c r="HK488" s="34">
        <v>0</v>
      </c>
      <c r="HL488" s="34" t="b">
        <v>0</v>
      </c>
      <c r="HN488" s="34">
        <v>0</v>
      </c>
      <c r="HP488" s="34" t="s">
        <v>363</v>
      </c>
      <c r="HQ488" s="34">
        <v>0</v>
      </c>
      <c r="HR488" s="34">
        <v>0</v>
      </c>
      <c r="HS488" s="34">
        <v>0</v>
      </c>
      <c r="HZ488"/>
    </row>
    <row r="489" ht="30" customHeight="1" spans="2:234">
      <c r="B489" s="34">
        <f>10000000+INDEX(编号表!$B:$B,MATCH(D489,编号表!$A:$A,0))*10000+J489</f>
        <v>10720004</v>
      </c>
      <c r="C489" s="34" t="s">
        <v>624</v>
      </c>
      <c r="D489" s="34" t="s">
        <v>624</v>
      </c>
      <c r="E489" s="34" t="s">
        <v>510</v>
      </c>
      <c r="F489" s="39" t="s">
        <v>625</v>
      </c>
      <c r="G489" s="34" t="s">
        <v>368</v>
      </c>
      <c r="H489" s="34">
        <v>1</v>
      </c>
      <c r="I489" s="34" t="b">
        <v>0</v>
      </c>
      <c r="J489" s="34">
        <v>4</v>
      </c>
      <c r="K489" s="34" t="str">
        <f t="shared" si="27"/>
        <v>107200</v>
      </c>
      <c r="L489" s="34" t="s">
        <v>353</v>
      </c>
      <c r="M489" s="34">
        <v>10720003</v>
      </c>
      <c r="N489" s="34">
        <v>10720005</v>
      </c>
      <c r="O489" s="34" t="s">
        <v>626</v>
      </c>
      <c r="P489" s="34">
        <v>10902015</v>
      </c>
      <c r="Q489" s="34">
        <v>0</v>
      </c>
      <c r="R489" s="34">
        <v>0</v>
      </c>
      <c r="S489" s="34">
        <v>1</v>
      </c>
      <c r="T489">
        <v>10902148</v>
      </c>
      <c r="U489" s="34">
        <v>100</v>
      </c>
      <c r="AZ489" s="34" t="s">
        <v>473</v>
      </c>
      <c r="BA489" s="34">
        <v>0</v>
      </c>
      <c r="GY489" s="34">
        <v>0</v>
      </c>
      <c r="GZ489" s="34">
        <v>0</v>
      </c>
      <c r="HA489" s="34" t="s">
        <v>473</v>
      </c>
      <c r="HB489" s="34">
        <v>0</v>
      </c>
      <c r="HE489" s="34">
        <v>0</v>
      </c>
      <c r="HG489" s="34">
        <v>0</v>
      </c>
      <c r="HH489" s="34">
        <v>0</v>
      </c>
      <c r="HI489" s="34">
        <v>0</v>
      </c>
      <c r="HJ489" s="34">
        <v>0</v>
      </c>
      <c r="HK489" s="34">
        <v>0</v>
      </c>
      <c r="HL489" s="34" t="b">
        <v>0</v>
      </c>
      <c r="HN489" s="34">
        <v>0</v>
      </c>
      <c r="HP489" s="34" t="s">
        <v>363</v>
      </c>
      <c r="HQ489" s="34">
        <v>0</v>
      </c>
      <c r="HR489" s="34">
        <v>0</v>
      </c>
      <c r="HS489" s="34">
        <v>0</v>
      </c>
      <c r="HZ489"/>
    </row>
    <row r="490" ht="30" customHeight="1" spans="2:234">
      <c r="B490" s="34">
        <f>10000000+INDEX(编号表!$B:$B,MATCH(D490,编号表!$A:$A,0))*10000+J490</f>
        <v>10720005</v>
      </c>
      <c r="C490" s="34" t="s">
        <v>624</v>
      </c>
      <c r="D490" s="34" t="s">
        <v>624</v>
      </c>
      <c r="E490" s="34" t="s">
        <v>510</v>
      </c>
      <c r="F490" s="39" t="s">
        <v>625</v>
      </c>
      <c r="G490" s="34" t="s">
        <v>368</v>
      </c>
      <c r="H490" s="34">
        <v>1</v>
      </c>
      <c r="I490" s="34" t="b">
        <v>0</v>
      </c>
      <c r="J490" s="34">
        <v>5</v>
      </c>
      <c r="K490" s="34" t="str">
        <f t="shared" si="27"/>
        <v>107200</v>
      </c>
      <c r="L490" s="34" t="s">
        <v>353</v>
      </c>
      <c r="M490" s="34">
        <v>10720004</v>
      </c>
      <c r="N490" s="34">
        <v>10720006</v>
      </c>
      <c r="O490" s="34" t="s">
        <v>626</v>
      </c>
      <c r="P490" s="34">
        <v>10902015</v>
      </c>
      <c r="Q490" s="34">
        <v>0</v>
      </c>
      <c r="R490" s="34">
        <v>0</v>
      </c>
      <c r="S490" s="34">
        <v>1</v>
      </c>
      <c r="T490">
        <v>10902149</v>
      </c>
      <c r="U490" s="34">
        <v>100</v>
      </c>
      <c r="AZ490" s="34" t="s">
        <v>473</v>
      </c>
      <c r="BA490" s="34">
        <v>0</v>
      </c>
      <c r="GY490" s="34">
        <v>0</v>
      </c>
      <c r="GZ490" s="34">
        <v>0</v>
      </c>
      <c r="HA490" s="34" t="s">
        <v>473</v>
      </c>
      <c r="HB490" s="34">
        <v>0</v>
      </c>
      <c r="HE490" s="34">
        <v>0</v>
      </c>
      <c r="HG490" s="34">
        <v>0</v>
      </c>
      <c r="HH490" s="34">
        <v>0</v>
      </c>
      <c r="HI490" s="34">
        <v>0</v>
      </c>
      <c r="HJ490" s="34">
        <v>0</v>
      </c>
      <c r="HK490" s="34">
        <v>0</v>
      </c>
      <c r="HL490" s="34" t="b">
        <v>0</v>
      </c>
      <c r="HN490" s="34">
        <v>0</v>
      </c>
      <c r="HP490" s="34" t="s">
        <v>363</v>
      </c>
      <c r="HQ490" s="34">
        <v>0</v>
      </c>
      <c r="HR490" s="34">
        <v>0</v>
      </c>
      <c r="HS490" s="34">
        <v>0</v>
      </c>
      <c r="HZ490"/>
    </row>
    <row r="491" ht="30" customHeight="1" spans="2:234">
      <c r="B491" s="34">
        <f>10000000+INDEX(编号表!$B:$B,MATCH(D491,编号表!$A:$A,0))*10000+J491</f>
        <v>10720006</v>
      </c>
      <c r="C491" s="34" t="s">
        <v>624</v>
      </c>
      <c r="D491" s="34" t="s">
        <v>624</v>
      </c>
      <c r="E491" s="34" t="s">
        <v>510</v>
      </c>
      <c r="F491" s="39" t="s">
        <v>625</v>
      </c>
      <c r="G491" s="34" t="s">
        <v>368</v>
      </c>
      <c r="H491" s="34">
        <v>1</v>
      </c>
      <c r="I491" s="34" t="b">
        <v>0</v>
      </c>
      <c r="J491" s="34">
        <v>6</v>
      </c>
      <c r="K491" s="34" t="str">
        <f t="shared" si="27"/>
        <v>107200</v>
      </c>
      <c r="L491" s="34" t="s">
        <v>353</v>
      </c>
      <c r="M491" s="34">
        <v>10720005</v>
      </c>
      <c r="N491" s="34">
        <v>10720007</v>
      </c>
      <c r="O491" s="34" t="s">
        <v>626</v>
      </c>
      <c r="P491" s="34">
        <v>10902015</v>
      </c>
      <c r="Q491" s="34">
        <v>0</v>
      </c>
      <c r="R491" s="34">
        <v>0</v>
      </c>
      <c r="S491" s="34">
        <v>1</v>
      </c>
      <c r="T491">
        <v>10903150</v>
      </c>
      <c r="U491" s="34">
        <v>100</v>
      </c>
      <c r="AZ491" s="34" t="s">
        <v>473</v>
      </c>
      <c r="BA491" s="34">
        <v>0</v>
      </c>
      <c r="GY491" s="34">
        <v>0</v>
      </c>
      <c r="GZ491" s="34">
        <v>0</v>
      </c>
      <c r="HA491" s="34" t="s">
        <v>473</v>
      </c>
      <c r="HB491" s="34">
        <v>0</v>
      </c>
      <c r="HE491" s="34">
        <v>0</v>
      </c>
      <c r="HG491" s="34">
        <v>0</v>
      </c>
      <c r="HH491" s="34">
        <v>0</v>
      </c>
      <c r="HI491" s="34">
        <v>0</v>
      </c>
      <c r="HJ491" s="34">
        <v>0</v>
      </c>
      <c r="HK491" s="34">
        <v>0</v>
      </c>
      <c r="HL491" s="34" t="b">
        <v>0</v>
      </c>
      <c r="HN491" s="34">
        <v>0</v>
      </c>
      <c r="HP491" s="34" t="s">
        <v>363</v>
      </c>
      <c r="HQ491" s="34">
        <v>0</v>
      </c>
      <c r="HR491" s="34">
        <v>0</v>
      </c>
      <c r="HS491" s="34">
        <v>0</v>
      </c>
      <c r="HZ491"/>
    </row>
    <row r="492" ht="30" customHeight="1" spans="2:234">
      <c r="B492" s="34">
        <f>10000000+INDEX(编号表!$B:$B,MATCH(D492,编号表!$A:$A,0))*10000+J492</f>
        <v>10720007</v>
      </c>
      <c r="C492" s="34" t="s">
        <v>624</v>
      </c>
      <c r="D492" s="34" t="s">
        <v>624</v>
      </c>
      <c r="E492" s="34" t="s">
        <v>510</v>
      </c>
      <c r="F492" s="39" t="s">
        <v>625</v>
      </c>
      <c r="G492" s="34" t="s">
        <v>368</v>
      </c>
      <c r="H492" s="34">
        <v>1</v>
      </c>
      <c r="I492" s="34" t="b">
        <v>0</v>
      </c>
      <c r="J492" s="34">
        <v>7</v>
      </c>
      <c r="K492" s="34" t="str">
        <f t="shared" si="27"/>
        <v>107200</v>
      </c>
      <c r="L492" s="34" t="s">
        <v>353</v>
      </c>
      <c r="M492" s="34">
        <v>10720006</v>
      </c>
      <c r="N492" s="34">
        <v>10720008</v>
      </c>
      <c r="O492" s="34" t="s">
        <v>626</v>
      </c>
      <c r="P492" s="34">
        <v>10902015</v>
      </c>
      <c r="Q492" s="34">
        <v>0</v>
      </c>
      <c r="R492" s="34">
        <v>0</v>
      </c>
      <c r="S492" s="34">
        <v>1</v>
      </c>
      <c r="T492">
        <v>10903151</v>
      </c>
      <c r="U492" s="34">
        <v>100</v>
      </c>
      <c r="AZ492" s="34" t="s">
        <v>473</v>
      </c>
      <c r="BA492" s="34">
        <v>0</v>
      </c>
      <c r="GY492" s="34">
        <v>0</v>
      </c>
      <c r="GZ492" s="34">
        <v>0</v>
      </c>
      <c r="HA492" s="34" t="s">
        <v>473</v>
      </c>
      <c r="HB492" s="34">
        <v>0</v>
      </c>
      <c r="HE492" s="34">
        <v>0</v>
      </c>
      <c r="HG492" s="34">
        <v>0</v>
      </c>
      <c r="HH492" s="34">
        <v>0</v>
      </c>
      <c r="HI492" s="34">
        <v>0</v>
      </c>
      <c r="HJ492" s="34">
        <v>0</v>
      </c>
      <c r="HK492" s="34">
        <v>0</v>
      </c>
      <c r="HL492" s="34" t="b">
        <v>0</v>
      </c>
      <c r="HN492" s="34">
        <v>0</v>
      </c>
      <c r="HP492" s="34" t="s">
        <v>363</v>
      </c>
      <c r="HQ492" s="34">
        <v>0</v>
      </c>
      <c r="HR492" s="34">
        <v>0</v>
      </c>
      <c r="HS492" s="34">
        <v>0</v>
      </c>
      <c r="HZ492"/>
    </row>
    <row r="493" ht="30" customHeight="1" spans="2:234">
      <c r="B493" s="34">
        <f>10000000+INDEX(编号表!$B:$B,MATCH(D493,编号表!$A:$A,0))*10000+J493</f>
        <v>10720008</v>
      </c>
      <c r="C493" s="34" t="s">
        <v>624</v>
      </c>
      <c r="D493" s="34" t="s">
        <v>624</v>
      </c>
      <c r="E493" s="34" t="s">
        <v>510</v>
      </c>
      <c r="F493" s="39" t="s">
        <v>625</v>
      </c>
      <c r="G493" s="34" t="s">
        <v>368</v>
      </c>
      <c r="H493" s="34">
        <v>1</v>
      </c>
      <c r="I493" s="34" t="b">
        <v>0</v>
      </c>
      <c r="J493" s="34">
        <v>8</v>
      </c>
      <c r="K493" s="34" t="str">
        <f t="shared" si="27"/>
        <v>107200</v>
      </c>
      <c r="L493" s="34" t="s">
        <v>353</v>
      </c>
      <c r="M493" s="34">
        <v>10720007</v>
      </c>
      <c r="N493" s="34">
        <v>10720009</v>
      </c>
      <c r="O493" s="34" t="s">
        <v>626</v>
      </c>
      <c r="P493" s="34">
        <v>10902015</v>
      </c>
      <c r="Q493" s="34">
        <v>0</v>
      </c>
      <c r="R493" s="34">
        <v>0</v>
      </c>
      <c r="S493" s="34">
        <v>1</v>
      </c>
      <c r="T493">
        <v>10903152</v>
      </c>
      <c r="U493" s="34">
        <v>100</v>
      </c>
      <c r="AZ493" s="34" t="s">
        <v>473</v>
      </c>
      <c r="BA493" s="34">
        <v>0</v>
      </c>
      <c r="GY493" s="34">
        <v>0</v>
      </c>
      <c r="GZ493" s="34">
        <v>0</v>
      </c>
      <c r="HA493" s="34" t="s">
        <v>473</v>
      </c>
      <c r="HB493" s="34">
        <v>0</v>
      </c>
      <c r="HE493" s="34">
        <v>0</v>
      </c>
      <c r="HG493" s="34">
        <v>0</v>
      </c>
      <c r="HH493" s="34">
        <v>0</v>
      </c>
      <c r="HI493" s="34">
        <v>0</v>
      </c>
      <c r="HJ493" s="34">
        <v>0</v>
      </c>
      <c r="HK493" s="34">
        <v>0</v>
      </c>
      <c r="HL493" s="34" t="b">
        <v>0</v>
      </c>
      <c r="HN493" s="34">
        <v>0</v>
      </c>
      <c r="HP493" s="34" t="s">
        <v>363</v>
      </c>
      <c r="HQ493" s="34">
        <v>0</v>
      </c>
      <c r="HR493" s="34">
        <v>0</v>
      </c>
      <c r="HS493" s="34">
        <v>0</v>
      </c>
      <c r="HZ493"/>
    </row>
    <row r="494" ht="30" customHeight="1" spans="2:234">
      <c r="B494" s="34">
        <f>10000000+INDEX(编号表!$B:$B,MATCH(D494,编号表!$A:$A,0))*10000+J494</f>
        <v>10720009</v>
      </c>
      <c r="C494" s="34" t="s">
        <v>624</v>
      </c>
      <c r="D494" s="34" t="s">
        <v>624</v>
      </c>
      <c r="E494" s="34" t="s">
        <v>510</v>
      </c>
      <c r="F494" s="39" t="s">
        <v>625</v>
      </c>
      <c r="G494" s="34" t="s">
        <v>368</v>
      </c>
      <c r="H494" s="34">
        <v>1</v>
      </c>
      <c r="I494" s="34" t="b">
        <v>0</v>
      </c>
      <c r="J494" s="34">
        <v>9</v>
      </c>
      <c r="K494" s="34" t="str">
        <f t="shared" si="27"/>
        <v>107200</v>
      </c>
      <c r="L494" s="34" t="s">
        <v>353</v>
      </c>
      <c r="M494" s="34">
        <v>10720008</v>
      </c>
      <c r="N494" s="34">
        <v>10720010</v>
      </c>
      <c r="O494" s="34" t="s">
        <v>626</v>
      </c>
      <c r="P494" s="34">
        <v>10902015</v>
      </c>
      <c r="Q494" s="34">
        <v>0</v>
      </c>
      <c r="R494" s="34">
        <v>0</v>
      </c>
      <c r="S494" s="34">
        <v>1</v>
      </c>
      <c r="T494">
        <v>10904153</v>
      </c>
      <c r="U494" s="34">
        <v>100</v>
      </c>
      <c r="AZ494" s="34" t="s">
        <v>473</v>
      </c>
      <c r="BA494" s="34">
        <v>0</v>
      </c>
      <c r="GY494" s="34">
        <v>0</v>
      </c>
      <c r="GZ494" s="34">
        <v>0</v>
      </c>
      <c r="HA494" s="34" t="s">
        <v>473</v>
      </c>
      <c r="HB494" s="34">
        <v>0</v>
      </c>
      <c r="HE494" s="34">
        <v>0</v>
      </c>
      <c r="HG494" s="34">
        <v>0</v>
      </c>
      <c r="HH494" s="34">
        <v>0</v>
      </c>
      <c r="HI494" s="34">
        <v>0</v>
      </c>
      <c r="HJ494" s="34">
        <v>0</v>
      </c>
      <c r="HK494" s="34">
        <v>0</v>
      </c>
      <c r="HL494" s="34" t="b">
        <v>0</v>
      </c>
      <c r="HN494" s="34">
        <v>0</v>
      </c>
      <c r="HP494" s="34" t="s">
        <v>363</v>
      </c>
      <c r="HQ494" s="34">
        <v>0</v>
      </c>
      <c r="HR494" s="34">
        <v>0</v>
      </c>
      <c r="HS494" s="34">
        <v>0</v>
      </c>
      <c r="HZ494"/>
    </row>
    <row r="495" ht="30" customHeight="1" spans="2:234">
      <c r="B495" s="34">
        <f>10000000+INDEX(编号表!$B:$B,MATCH(D495,编号表!$A:$A,0))*10000+J495</f>
        <v>10720010</v>
      </c>
      <c r="C495" s="34" t="s">
        <v>624</v>
      </c>
      <c r="D495" s="34" t="s">
        <v>624</v>
      </c>
      <c r="E495" s="34" t="s">
        <v>510</v>
      </c>
      <c r="F495" s="39" t="s">
        <v>627</v>
      </c>
      <c r="G495" s="34" t="s">
        <v>368</v>
      </c>
      <c r="H495" s="34">
        <v>1</v>
      </c>
      <c r="I495" s="34" t="b">
        <v>0</v>
      </c>
      <c r="J495" s="34">
        <v>10</v>
      </c>
      <c r="K495" s="34" t="str">
        <f t="shared" si="27"/>
        <v>107200</v>
      </c>
      <c r="L495" s="34" t="s">
        <v>353</v>
      </c>
      <c r="M495" s="34">
        <v>10720009</v>
      </c>
      <c r="O495" s="34" t="s">
        <v>626</v>
      </c>
      <c r="P495" s="34">
        <v>10902015</v>
      </c>
      <c r="Q495" s="34">
        <v>0</v>
      </c>
      <c r="R495" s="34">
        <v>0</v>
      </c>
      <c r="S495" s="34">
        <v>1</v>
      </c>
      <c r="U495" s="34">
        <v>100</v>
      </c>
      <c r="AZ495" s="34" t="s">
        <v>473</v>
      </c>
      <c r="BA495" s="34">
        <v>0</v>
      </c>
      <c r="GY495" s="34">
        <v>0</v>
      </c>
      <c r="GZ495" s="34">
        <v>0</v>
      </c>
      <c r="HA495" s="34" t="s">
        <v>473</v>
      </c>
      <c r="HB495" s="34">
        <v>0</v>
      </c>
      <c r="HE495" s="34">
        <v>0</v>
      </c>
      <c r="HG495" s="34">
        <v>0</v>
      </c>
      <c r="HH495" s="34">
        <v>0</v>
      </c>
      <c r="HI495" s="34">
        <v>0</v>
      </c>
      <c r="HJ495" s="34">
        <v>0</v>
      </c>
      <c r="HK495" s="34">
        <v>0</v>
      </c>
      <c r="HL495" s="34" t="b">
        <v>0</v>
      </c>
      <c r="HN495" s="34">
        <v>0</v>
      </c>
      <c r="HP495" s="34" t="s">
        <v>363</v>
      </c>
      <c r="HQ495" s="34">
        <v>0</v>
      </c>
      <c r="HR495" s="34">
        <v>0</v>
      </c>
      <c r="HS495" s="34">
        <v>0</v>
      </c>
      <c r="HZ495"/>
    </row>
    <row r="496" ht="30" customHeight="1" spans="2:234">
      <c r="B496" s="34">
        <f>10000000+INDEX(编号表!$B:$B,MATCH(D496,编号表!$A:$A,0))*10000+J496</f>
        <v>10730001</v>
      </c>
      <c r="C496" s="34" t="s">
        <v>628</v>
      </c>
      <c r="D496" s="34" t="s">
        <v>628</v>
      </c>
      <c r="E496" s="34" t="s">
        <v>510</v>
      </c>
      <c r="F496" s="39" t="s">
        <v>629</v>
      </c>
      <c r="G496" s="34" t="s">
        <v>385</v>
      </c>
      <c r="H496" s="34">
        <v>1</v>
      </c>
      <c r="I496" s="34" t="b">
        <v>0</v>
      </c>
      <c r="J496" s="34">
        <v>1</v>
      </c>
      <c r="K496" s="34" t="str">
        <f t="shared" si="27"/>
        <v>107300</v>
      </c>
      <c r="L496" s="34" t="s">
        <v>353</v>
      </c>
      <c r="N496" s="34">
        <v>10730002</v>
      </c>
      <c r="O496" s="34" t="s">
        <v>630</v>
      </c>
      <c r="P496" s="34">
        <v>10902016</v>
      </c>
      <c r="Q496" s="34">
        <v>0</v>
      </c>
      <c r="R496" s="34">
        <v>0</v>
      </c>
      <c r="S496" s="34">
        <v>1</v>
      </c>
      <c r="T496">
        <v>10901155</v>
      </c>
      <c r="U496" s="34">
        <v>100</v>
      </c>
      <c r="Y496" s="34" t="s">
        <v>363</v>
      </c>
      <c r="Z496" s="20" t="s">
        <v>372</v>
      </c>
      <c r="AA496" s="20" t="s">
        <v>442</v>
      </c>
      <c r="AB496" s="20">
        <v>0</v>
      </c>
      <c r="AC496" s="20">
        <v>0</v>
      </c>
      <c r="AD496" s="20" t="b">
        <v>1</v>
      </c>
      <c r="AE496" s="20" t="s">
        <v>358</v>
      </c>
      <c r="AF496" s="20">
        <v>1</v>
      </c>
      <c r="AZ496" s="34" t="s">
        <v>473</v>
      </c>
      <c r="BA496" s="34">
        <v>0</v>
      </c>
      <c r="BB496" s="34" t="s">
        <v>434</v>
      </c>
      <c r="BC496" s="34" t="s">
        <v>442</v>
      </c>
      <c r="BD496" s="34">
        <v>10000</v>
      </c>
      <c r="BN496" s="20">
        <v>20530001</v>
      </c>
      <c r="GY496" s="34">
        <v>0</v>
      </c>
      <c r="GZ496" s="34">
        <v>0</v>
      </c>
      <c r="HA496" s="34" t="s">
        <v>473</v>
      </c>
      <c r="HB496" s="34">
        <v>0</v>
      </c>
      <c r="HE496" s="34">
        <v>0</v>
      </c>
      <c r="HG496" s="34">
        <v>0</v>
      </c>
      <c r="HH496" s="34">
        <v>0</v>
      </c>
      <c r="HI496" s="34">
        <v>0</v>
      </c>
      <c r="HJ496" s="34">
        <v>0</v>
      </c>
      <c r="HK496" s="34">
        <v>0</v>
      </c>
      <c r="HL496" s="34" t="b">
        <v>0</v>
      </c>
      <c r="HN496" s="34">
        <v>0</v>
      </c>
      <c r="HP496" s="34" t="s">
        <v>514</v>
      </c>
      <c r="HQ496" s="34">
        <v>0</v>
      </c>
      <c r="HR496" s="34">
        <v>0</v>
      </c>
      <c r="HS496" s="34">
        <v>0</v>
      </c>
      <c r="HX496" t="b">
        <v>1</v>
      </c>
      <c r="HZ496"/>
    </row>
    <row r="497" ht="30" customHeight="1" spans="2:234">
      <c r="B497" s="34">
        <f>10000000+INDEX(编号表!$B:$B,MATCH(D497,编号表!$A:$A,0))*10000+J497</f>
        <v>10730002</v>
      </c>
      <c r="C497" s="34" t="s">
        <v>628</v>
      </c>
      <c r="D497" s="34" t="s">
        <v>628</v>
      </c>
      <c r="E497" s="34" t="s">
        <v>510</v>
      </c>
      <c r="F497" s="39" t="s">
        <v>629</v>
      </c>
      <c r="G497" s="34" t="s">
        <v>385</v>
      </c>
      <c r="H497" s="34">
        <v>1</v>
      </c>
      <c r="I497" s="34" t="b">
        <v>0</v>
      </c>
      <c r="J497" s="34">
        <v>2</v>
      </c>
      <c r="K497" s="34" t="str">
        <f t="shared" si="27"/>
        <v>107300</v>
      </c>
      <c r="L497" s="34" t="s">
        <v>353</v>
      </c>
      <c r="M497" s="34">
        <v>10730001</v>
      </c>
      <c r="N497" s="34">
        <v>10730003</v>
      </c>
      <c r="O497" s="34" t="s">
        <v>631</v>
      </c>
      <c r="P497" s="34">
        <v>10902016</v>
      </c>
      <c r="Q497" s="34">
        <v>0</v>
      </c>
      <c r="R497" s="34">
        <v>0</v>
      </c>
      <c r="S497" s="34">
        <v>1</v>
      </c>
      <c r="T497">
        <v>10901156</v>
      </c>
      <c r="U497" s="34">
        <v>100</v>
      </c>
      <c r="Y497" s="34" t="s">
        <v>363</v>
      </c>
      <c r="Z497" s="20" t="s">
        <v>372</v>
      </c>
      <c r="AA497" s="20" t="s">
        <v>442</v>
      </c>
      <c r="AB497" s="20">
        <v>0</v>
      </c>
      <c r="AC497" s="20">
        <v>0</v>
      </c>
      <c r="AD497" s="20" t="b">
        <v>1</v>
      </c>
      <c r="AE497" s="20" t="s">
        <v>358</v>
      </c>
      <c r="AF497" s="20">
        <v>1</v>
      </c>
      <c r="AZ497" s="34" t="s">
        <v>473</v>
      </c>
      <c r="BA497" s="34">
        <v>0</v>
      </c>
      <c r="BB497" s="34" t="s">
        <v>434</v>
      </c>
      <c r="BC497" s="34" t="s">
        <v>442</v>
      </c>
      <c r="BD497" s="34">
        <v>10000</v>
      </c>
      <c r="BN497" s="20">
        <v>20530002</v>
      </c>
      <c r="GY497" s="34">
        <v>0</v>
      </c>
      <c r="GZ497" s="34">
        <v>0</v>
      </c>
      <c r="HA497" s="34" t="s">
        <v>473</v>
      </c>
      <c r="HB497" s="34">
        <v>0</v>
      </c>
      <c r="HE497" s="34">
        <v>0</v>
      </c>
      <c r="HG497" s="34">
        <v>0</v>
      </c>
      <c r="HH497" s="34">
        <v>0</v>
      </c>
      <c r="HI497" s="34">
        <v>0</v>
      </c>
      <c r="HJ497" s="34">
        <v>0</v>
      </c>
      <c r="HK497" s="34">
        <v>0</v>
      </c>
      <c r="HL497" s="34" t="b">
        <v>0</v>
      </c>
      <c r="HN497" s="34">
        <v>0</v>
      </c>
      <c r="HP497" s="34" t="s">
        <v>514</v>
      </c>
      <c r="HQ497" s="34">
        <v>0</v>
      </c>
      <c r="HR497" s="34">
        <v>0</v>
      </c>
      <c r="HS497" s="34">
        <v>0</v>
      </c>
      <c r="HX497" t="b">
        <v>1</v>
      </c>
      <c r="HZ497"/>
    </row>
    <row r="498" ht="30" customHeight="1" spans="2:234">
      <c r="B498" s="34">
        <f>10000000+INDEX(编号表!$B:$B,MATCH(D498,编号表!$A:$A,0))*10000+J498</f>
        <v>10730003</v>
      </c>
      <c r="C498" s="34" t="s">
        <v>628</v>
      </c>
      <c r="D498" s="34" t="s">
        <v>628</v>
      </c>
      <c r="E498" s="34" t="s">
        <v>510</v>
      </c>
      <c r="F498" s="39" t="s">
        <v>629</v>
      </c>
      <c r="G498" s="34" t="s">
        <v>385</v>
      </c>
      <c r="H498" s="34">
        <v>1</v>
      </c>
      <c r="I498" s="34" t="b">
        <v>0</v>
      </c>
      <c r="J498" s="34">
        <v>3</v>
      </c>
      <c r="K498" s="34" t="str">
        <f t="shared" si="27"/>
        <v>107300</v>
      </c>
      <c r="L498" s="34" t="s">
        <v>353</v>
      </c>
      <c r="M498" s="34">
        <v>10730002</v>
      </c>
      <c r="N498" s="34">
        <v>10730004</v>
      </c>
      <c r="O498" s="34" t="s">
        <v>632</v>
      </c>
      <c r="P498" s="34">
        <v>10902016</v>
      </c>
      <c r="Q498" s="34">
        <v>0</v>
      </c>
      <c r="R498" s="34">
        <v>0</v>
      </c>
      <c r="S498" s="34">
        <v>1</v>
      </c>
      <c r="T498">
        <v>10902157</v>
      </c>
      <c r="U498" s="34">
        <v>100</v>
      </c>
      <c r="Y498" s="34" t="s">
        <v>363</v>
      </c>
      <c r="Z498" s="20" t="s">
        <v>372</v>
      </c>
      <c r="AA498" s="20" t="s">
        <v>442</v>
      </c>
      <c r="AB498" s="20">
        <v>0</v>
      </c>
      <c r="AC498" s="20">
        <v>0</v>
      </c>
      <c r="AD498" s="20" t="b">
        <v>1</v>
      </c>
      <c r="AE498" s="20" t="s">
        <v>358</v>
      </c>
      <c r="AF498" s="20">
        <v>1</v>
      </c>
      <c r="AZ498" s="34" t="s">
        <v>473</v>
      </c>
      <c r="BA498" s="34">
        <v>0</v>
      </c>
      <c r="BB498" s="34" t="s">
        <v>434</v>
      </c>
      <c r="BC498" s="34" t="s">
        <v>442</v>
      </c>
      <c r="BD498" s="34">
        <v>10000</v>
      </c>
      <c r="BN498" s="20">
        <v>20530003</v>
      </c>
      <c r="GY498" s="34">
        <v>0</v>
      </c>
      <c r="GZ498" s="34">
        <v>0</v>
      </c>
      <c r="HA498" s="34" t="s">
        <v>473</v>
      </c>
      <c r="HB498" s="34">
        <v>0</v>
      </c>
      <c r="HE498" s="34">
        <v>0</v>
      </c>
      <c r="HG498" s="34">
        <v>0</v>
      </c>
      <c r="HH498" s="34">
        <v>0</v>
      </c>
      <c r="HI498" s="34">
        <v>0</v>
      </c>
      <c r="HJ498" s="34">
        <v>0</v>
      </c>
      <c r="HK498" s="34">
        <v>0</v>
      </c>
      <c r="HL498" s="34" t="b">
        <v>0</v>
      </c>
      <c r="HN498" s="34">
        <v>0</v>
      </c>
      <c r="HP498" s="34" t="s">
        <v>514</v>
      </c>
      <c r="HQ498" s="34">
        <v>0</v>
      </c>
      <c r="HR498" s="34">
        <v>0</v>
      </c>
      <c r="HS498" s="34">
        <v>0</v>
      </c>
      <c r="HX498" t="b">
        <v>1</v>
      </c>
      <c r="HZ498"/>
    </row>
    <row r="499" ht="30" customHeight="1" spans="2:234">
      <c r="B499" s="34">
        <f>10000000+INDEX(编号表!$B:$B,MATCH(D499,编号表!$A:$A,0))*10000+J499</f>
        <v>10730004</v>
      </c>
      <c r="C499" s="34" t="s">
        <v>628</v>
      </c>
      <c r="D499" s="34" t="s">
        <v>628</v>
      </c>
      <c r="E499" s="34" t="s">
        <v>510</v>
      </c>
      <c r="F499" s="39" t="s">
        <v>629</v>
      </c>
      <c r="G499" s="34" t="s">
        <v>385</v>
      </c>
      <c r="H499" s="34">
        <v>1</v>
      </c>
      <c r="I499" s="34" t="b">
        <v>0</v>
      </c>
      <c r="J499" s="34">
        <v>4</v>
      </c>
      <c r="K499" s="34" t="str">
        <f t="shared" si="27"/>
        <v>107300</v>
      </c>
      <c r="L499" s="34" t="s">
        <v>353</v>
      </c>
      <c r="M499" s="34">
        <v>10730003</v>
      </c>
      <c r="N499" s="34">
        <v>10730005</v>
      </c>
      <c r="O499" s="34" t="s">
        <v>633</v>
      </c>
      <c r="P499" s="34">
        <v>10902016</v>
      </c>
      <c r="Q499" s="34">
        <v>0</v>
      </c>
      <c r="R499" s="34">
        <v>0</v>
      </c>
      <c r="S499" s="34">
        <v>1</v>
      </c>
      <c r="T499">
        <v>10902158</v>
      </c>
      <c r="U499" s="34">
        <v>100</v>
      </c>
      <c r="Y499" s="34" t="s">
        <v>363</v>
      </c>
      <c r="Z499" s="20" t="s">
        <v>372</v>
      </c>
      <c r="AA499" s="20" t="s">
        <v>442</v>
      </c>
      <c r="AB499" s="20">
        <v>0</v>
      </c>
      <c r="AC499" s="20">
        <v>0</v>
      </c>
      <c r="AD499" s="20" t="b">
        <v>1</v>
      </c>
      <c r="AE499" s="20" t="s">
        <v>358</v>
      </c>
      <c r="AF499" s="20">
        <v>1</v>
      </c>
      <c r="AZ499" s="34" t="s">
        <v>473</v>
      </c>
      <c r="BA499" s="34">
        <v>0</v>
      </c>
      <c r="BB499" s="34" t="s">
        <v>434</v>
      </c>
      <c r="BC499" s="34" t="s">
        <v>442</v>
      </c>
      <c r="BD499" s="34">
        <v>10000</v>
      </c>
      <c r="BN499" s="20">
        <v>20530004</v>
      </c>
      <c r="GY499" s="34">
        <v>0</v>
      </c>
      <c r="GZ499" s="34">
        <v>0</v>
      </c>
      <c r="HA499" s="34" t="s">
        <v>473</v>
      </c>
      <c r="HB499" s="34">
        <v>0</v>
      </c>
      <c r="HE499" s="34">
        <v>0</v>
      </c>
      <c r="HG499" s="34">
        <v>0</v>
      </c>
      <c r="HH499" s="34">
        <v>0</v>
      </c>
      <c r="HI499" s="34">
        <v>0</v>
      </c>
      <c r="HJ499" s="34">
        <v>0</v>
      </c>
      <c r="HK499" s="34">
        <v>0</v>
      </c>
      <c r="HL499" s="34" t="b">
        <v>0</v>
      </c>
      <c r="HN499" s="34">
        <v>0</v>
      </c>
      <c r="HP499" s="34" t="s">
        <v>514</v>
      </c>
      <c r="HQ499" s="34">
        <v>0</v>
      </c>
      <c r="HR499" s="34">
        <v>0</v>
      </c>
      <c r="HS499" s="34">
        <v>0</v>
      </c>
      <c r="HX499" t="b">
        <v>1</v>
      </c>
      <c r="HZ499"/>
    </row>
    <row r="500" ht="30" customHeight="1" spans="2:234">
      <c r="B500" s="34">
        <f>10000000+INDEX(编号表!$B:$B,MATCH(D500,编号表!$A:$A,0))*10000+J500</f>
        <v>10730005</v>
      </c>
      <c r="C500" s="34" t="s">
        <v>628</v>
      </c>
      <c r="D500" s="34" t="s">
        <v>628</v>
      </c>
      <c r="E500" s="34" t="s">
        <v>510</v>
      </c>
      <c r="F500" s="39" t="s">
        <v>629</v>
      </c>
      <c r="G500" s="34" t="s">
        <v>385</v>
      </c>
      <c r="H500" s="34">
        <v>1</v>
      </c>
      <c r="I500" s="34" t="b">
        <v>0</v>
      </c>
      <c r="J500" s="34">
        <v>5</v>
      </c>
      <c r="K500" s="34" t="str">
        <f t="shared" si="27"/>
        <v>107300</v>
      </c>
      <c r="L500" s="34" t="s">
        <v>353</v>
      </c>
      <c r="M500" s="34">
        <v>10730004</v>
      </c>
      <c r="N500" s="34">
        <v>10730006</v>
      </c>
      <c r="O500" s="34" t="s">
        <v>634</v>
      </c>
      <c r="P500" s="34">
        <v>10902016</v>
      </c>
      <c r="Q500" s="34">
        <v>0</v>
      </c>
      <c r="R500" s="34">
        <v>0</v>
      </c>
      <c r="S500" s="34">
        <v>1</v>
      </c>
      <c r="T500">
        <v>10902159</v>
      </c>
      <c r="U500" s="34">
        <v>100</v>
      </c>
      <c r="Y500" s="34" t="s">
        <v>363</v>
      </c>
      <c r="Z500" s="20" t="s">
        <v>372</v>
      </c>
      <c r="AA500" s="20" t="s">
        <v>442</v>
      </c>
      <c r="AB500" s="20">
        <v>0</v>
      </c>
      <c r="AC500" s="20">
        <v>0</v>
      </c>
      <c r="AD500" s="20" t="b">
        <v>1</v>
      </c>
      <c r="AE500" s="20" t="s">
        <v>358</v>
      </c>
      <c r="AF500" s="20">
        <v>1</v>
      </c>
      <c r="AZ500" s="34" t="s">
        <v>473</v>
      </c>
      <c r="BA500" s="34">
        <v>0</v>
      </c>
      <c r="BB500" s="34" t="s">
        <v>434</v>
      </c>
      <c r="BC500" s="34" t="s">
        <v>442</v>
      </c>
      <c r="BD500" s="34">
        <v>10000</v>
      </c>
      <c r="BN500" s="20">
        <v>20530005</v>
      </c>
      <c r="GY500" s="34">
        <v>0</v>
      </c>
      <c r="GZ500" s="34">
        <v>0</v>
      </c>
      <c r="HA500" s="34" t="s">
        <v>473</v>
      </c>
      <c r="HB500" s="34">
        <v>0</v>
      </c>
      <c r="HE500" s="34">
        <v>0</v>
      </c>
      <c r="HG500" s="34">
        <v>0</v>
      </c>
      <c r="HH500" s="34">
        <v>0</v>
      </c>
      <c r="HI500" s="34">
        <v>0</v>
      </c>
      <c r="HJ500" s="34">
        <v>0</v>
      </c>
      <c r="HK500" s="34">
        <v>0</v>
      </c>
      <c r="HL500" s="34" t="b">
        <v>0</v>
      </c>
      <c r="HN500" s="34">
        <v>0</v>
      </c>
      <c r="HP500" s="34" t="s">
        <v>514</v>
      </c>
      <c r="HQ500" s="34">
        <v>0</v>
      </c>
      <c r="HR500" s="34">
        <v>0</v>
      </c>
      <c r="HS500" s="34">
        <v>0</v>
      </c>
      <c r="HX500" t="b">
        <v>1</v>
      </c>
      <c r="HZ500"/>
    </row>
    <row r="501" ht="30" customHeight="1" spans="2:234">
      <c r="B501" s="34">
        <f>10000000+INDEX(编号表!$B:$B,MATCH(D501,编号表!$A:$A,0))*10000+J501</f>
        <v>10730006</v>
      </c>
      <c r="C501" s="34" t="s">
        <v>628</v>
      </c>
      <c r="D501" s="34" t="s">
        <v>628</v>
      </c>
      <c r="E501" s="34" t="s">
        <v>510</v>
      </c>
      <c r="F501" s="39" t="s">
        <v>629</v>
      </c>
      <c r="G501" s="34" t="s">
        <v>385</v>
      </c>
      <c r="H501" s="34">
        <v>1</v>
      </c>
      <c r="I501" s="34" t="b">
        <v>0</v>
      </c>
      <c r="J501" s="34">
        <v>6</v>
      </c>
      <c r="K501" s="34" t="str">
        <f t="shared" si="27"/>
        <v>107300</v>
      </c>
      <c r="L501" s="34" t="s">
        <v>353</v>
      </c>
      <c r="M501" s="34">
        <v>10730005</v>
      </c>
      <c r="N501" s="34">
        <v>10730007</v>
      </c>
      <c r="O501" s="34" t="s">
        <v>635</v>
      </c>
      <c r="P501" s="34">
        <v>10902016</v>
      </c>
      <c r="Q501" s="34">
        <v>0</v>
      </c>
      <c r="R501" s="34">
        <v>0</v>
      </c>
      <c r="S501" s="34">
        <v>1</v>
      </c>
      <c r="T501">
        <v>10903160</v>
      </c>
      <c r="U501" s="34">
        <v>100</v>
      </c>
      <c r="Y501" s="34" t="s">
        <v>363</v>
      </c>
      <c r="Z501" s="20" t="s">
        <v>372</v>
      </c>
      <c r="AA501" s="20" t="s">
        <v>442</v>
      </c>
      <c r="AB501" s="20">
        <v>0</v>
      </c>
      <c r="AC501" s="20">
        <v>0</v>
      </c>
      <c r="AD501" s="20" t="b">
        <v>1</v>
      </c>
      <c r="AE501" s="20" t="s">
        <v>358</v>
      </c>
      <c r="AF501" s="20">
        <v>1</v>
      </c>
      <c r="AZ501" s="34" t="s">
        <v>473</v>
      </c>
      <c r="BA501" s="34">
        <v>0</v>
      </c>
      <c r="BB501" s="34" t="s">
        <v>434</v>
      </c>
      <c r="BC501" s="34" t="s">
        <v>442</v>
      </c>
      <c r="BD501" s="34">
        <v>10000</v>
      </c>
      <c r="BN501" s="20">
        <v>20530006</v>
      </c>
      <c r="GY501" s="34">
        <v>0</v>
      </c>
      <c r="GZ501" s="34">
        <v>0</v>
      </c>
      <c r="HA501" s="34" t="s">
        <v>473</v>
      </c>
      <c r="HB501" s="34">
        <v>0</v>
      </c>
      <c r="HE501" s="34">
        <v>0</v>
      </c>
      <c r="HG501" s="34">
        <v>0</v>
      </c>
      <c r="HH501" s="34">
        <v>0</v>
      </c>
      <c r="HI501" s="34">
        <v>0</v>
      </c>
      <c r="HJ501" s="34">
        <v>0</v>
      </c>
      <c r="HK501" s="34">
        <v>0</v>
      </c>
      <c r="HL501" s="34" t="b">
        <v>0</v>
      </c>
      <c r="HN501" s="34">
        <v>0</v>
      </c>
      <c r="HP501" s="34" t="s">
        <v>514</v>
      </c>
      <c r="HQ501" s="34">
        <v>0</v>
      </c>
      <c r="HR501" s="34">
        <v>0</v>
      </c>
      <c r="HS501" s="34">
        <v>0</v>
      </c>
      <c r="HX501" t="b">
        <v>1</v>
      </c>
      <c r="HZ501"/>
    </row>
    <row r="502" ht="30" customHeight="1" spans="2:234">
      <c r="B502" s="34">
        <f>10000000+INDEX(编号表!$B:$B,MATCH(D502,编号表!$A:$A,0))*10000+J502</f>
        <v>10730007</v>
      </c>
      <c r="C502" s="34" t="s">
        <v>628</v>
      </c>
      <c r="D502" s="34" t="s">
        <v>628</v>
      </c>
      <c r="E502" s="34" t="s">
        <v>510</v>
      </c>
      <c r="F502" s="39" t="s">
        <v>629</v>
      </c>
      <c r="G502" s="34" t="s">
        <v>385</v>
      </c>
      <c r="H502" s="34">
        <v>1</v>
      </c>
      <c r="I502" s="34" t="b">
        <v>0</v>
      </c>
      <c r="J502" s="34">
        <v>7</v>
      </c>
      <c r="K502" s="34" t="str">
        <f t="shared" si="27"/>
        <v>107300</v>
      </c>
      <c r="L502" s="34" t="s">
        <v>353</v>
      </c>
      <c r="M502" s="34">
        <v>10730006</v>
      </c>
      <c r="N502" s="34">
        <v>10730008</v>
      </c>
      <c r="O502" s="34" t="s">
        <v>636</v>
      </c>
      <c r="P502" s="34">
        <v>10902016</v>
      </c>
      <c r="Q502" s="34">
        <v>0</v>
      </c>
      <c r="R502" s="34">
        <v>0</v>
      </c>
      <c r="S502" s="34">
        <v>1</v>
      </c>
      <c r="T502">
        <v>10903161</v>
      </c>
      <c r="U502" s="34">
        <v>100</v>
      </c>
      <c r="Y502" s="34" t="s">
        <v>363</v>
      </c>
      <c r="Z502" s="20" t="s">
        <v>372</v>
      </c>
      <c r="AA502" s="20" t="s">
        <v>442</v>
      </c>
      <c r="AB502" s="20">
        <v>0</v>
      </c>
      <c r="AC502" s="20">
        <v>0</v>
      </c>
      <c r="AD502" s="20" t="b">
        <v>1</v>
      </c>
      <c r="AE502" s="20" t="s">
        <v>358</v>
      </c>
      <c r="AF502" s="20">
        <v>1</v>
      </c>
      <c r="AZ502" s="34" t="s">
        <v>473</v>
      </c>
      <c r="BA502" s="34">
        <v>0</v>
      </c>
      <c r="BB502" s="34" t="s">
        <v>434</v>
      </c>
      <c r="BC502" s="34" t="s">
        <v>442</v>
      </c>
      <c r="BD502" s="34">
        <v>10000</v>
      </c>
      <c r="BN502" s="20">
        <v>20530007</v>
      </c>
      <c r="GY502" s="34">
        <v>0</v>
      </c>
      <c r="GZ502" s="34">
        <v>0</v>
      </c>
      <c r="HA502" s="34" t="s">
        <v>473</v>
      </c>
      <c r="HB502" s="34">
        <v>0</v>
      </c>
      <c r="HE502" s="34">
        <v>0</v>
      </c>
      <c r="HG502" s="34">
        <v>0</v>
      </c>
      <c r="HH502" s="34">
        <v>0</v>
      </c>
      <c r="HI502" s="34">
        <v>0</v>
      </c>
      <c r="HJ502" s="34">
        <v>0</v>
      </c>
      <c r="HK502" s="34">
        <v>0</v>
      </c>
      <c r="HL502" s="34" t="b">
        <v>0</v>
      </c>
      <c r="HN502" s="34">
        <v>0</v>
      </c>
      <c r="HP502" s="34" t="s">
        <v>514</v>
      </c>
      <c r="HQ502" s="34">
        <v>0</v>
      </c>
      <c r="HR502" s="34">
        <v>0</v>
      </c>
      <c r="HS502" s="34">
        <v>0</v>
      </c>
      <c r="HX502" t="b">
        <v>1</v>
      </c>
      <c r="HZ502"/>
    </row>
    <row r="503" ht="30" customHeight="1" spans="2:234">
      <c r="B503" s="34">
        <f>10000000+INDEX(编号表!$B:$B,MATCH(D503,编号表!$A:$A,0))*10000+J503</f>
        <v>10730008</v>
      </c>
      <c r="C503" s="34" t="s">
        <v>628</v>
      </c>
      <c r="D503" s="34" t="s">
        <v>628</v>
      </c>
      <c r="E503" s="34" t="s">
        <v>510</v>
      </c>
      <c r="F503" s="39" t="s">
        <v>629</v>
      </c>
      <c r="G503" s="34" t="s">
        <v>385</v>
      </c>
      <c r="H503" s="34">
        <v>1</v>
      </c>
      <c r="I503" s="34" t="b">
        <v>0</v>
      </c>
      <c r="J503" s="34">
        <v>8</v>
      </c>
      <c r="K503" s="34" t="str">
        <f t="shared" si="27"/>
        <v>107300</v>
      </c>
      <c r="L503" s="34" t="s">
        <v>353</v>
      </c>
      <c r="M503" s="34">
        <v>10730007</v>
      </c>
      <c r="N503" s="34">
        <v>10730009</v>
      </c>
      <c r="O503" s="34" t="s">
        <v>637</v>
      </c>
      <c r="P503" s="34">
        <v>10902016</v>
      </c>
      <c r="Q503" s="34">
        <v>0</v>
      </c>
      <c r="R503" s="34">
        <v>0</v>
      </c>
      <c r="S503" s="34">
        <v>1</v>
      </c>
      <c r="T503">
        <v>10903162</v>
      </c>
      <c r="U503" s="34">
        <v>100</v>
      </c>
      <c r="Y503" s="34" t="s">
        <v>363</v>
      </c>
      <c r="Z503" s="20" t="s">
        <v>372</v>
      </c>
      <c r="AA503" s="20" t="s">
        <v>442</v>
      </c>
      <c r="AB503" s="20">
        <v>0</v>
      </c>
      <c r="AC503" s="20">
        <v>0</v>
      </c>
      <c r="AD503" s="20" t="b">
        <v>1</v>
      </c>
      <c r="AE503" s="20" t="s">
        <v>358</v>
      </c>
      <c r="AF503" s="20">
        <v>1</v>
      </c>
      <c r="AZ503" s="34" t="s">
        <v>473</v>
      </c>
      <c r="BA503" s="34">
        <v>0</v>
      </c>
      <c r="BB503" s="34" t="s">
        <v>434</v>
      </c>
      <c r="BC503" s="34" t="s">
        <v>442</v>
      </c>
      <c r="BD503" s="34">
        <v>10000</v>
      </c>
      <c r="BN503" s="20">
        <v>20530008</v>
      </c>
      <c r="GY503" s="34">
        <v>0</v>
      </c>
      <c r="GZ503" s="34">
        <v>0</v>
      </c>
      <c r="HA503" s="34" t="s">
        <v>473</v>
      </c>
      <c r="HB503" s="34">
        <v>0</v>
      </c>
      <c r="HE503" s="34">
        <v>0</v>
      </c>
      <c r="HG503" s="34">
        <v>0</v>
      </c>
      <c r="HH503" s="34">
        <v>0</v>
      </c>
      <c r="HI503" s="34">
        <v>0</v>
      </c>
      <c r="HJ503" s="34">
        <v>0</v>
      </c>
      <c r="HK503" s="34">
        <v>0</v>
      </c>
      <c r="HL503" s="34" t="b">
        <v>0</v>
      </c>
      <c r="HN503" s="34">
        <v>0</v>
      </c>
      <c r="HP503" s="34" t="s">
        <v>514</v>
      </c>
      <c r="HQ503" s="34">
        <v>0</v>
      </c>
      <c r="HR503" s="34">
        <v>0</v>
      </c>
      <c r="HS503" s="34">
        <v>0</v>
      </c>
      <c r="HX503" t="b">
        <v>1</v>
      </c>
      <c r="HZ503"/>
    </row>
    <row r="504" ht="30" customHeight="1" spans="2:234">
      <c r="B504" s="34">
        <f>10000000+INDEX(编号表!$B:$B,MATCH(D504,编号表!$A:$A,0))*10000+J504</f>
        <v>10730009</v>
      </c>
      <c r="C504" s="34" t="s">
        <v>628</v>
      </c>
      <c r="D504" s="34" t="s">
        <v>628</v>
      </c>
      <c r="E504" s="34" t="s">
        <v>510</v>
      </c>
      <c r="F504" s="39" t="s">
        <v>629</v>
      </c>
      <c r="G504" s="34" t="s">
        <v>385</v>
      </c>
      <c r="H504" s="34">
        <v>1</v>
      </c>
      <c r="I504" s="34" t="b">
        <v>0</v>
      </c>
      <c r="J504" s="34">
        <v>9</v>
      </c>
      <c r="K504" s="34" t="str">
        <f t="shared" si="27"/>
        <v>107300</v>
      </c>
      <c r="L504" s="34" t="s">
        <v>353</v>
      </c>
      <c r="M504" s="34">
        <v>10730008</v>
      </c>
      <c r="N504" s="34">
        <v>10730010</v>
      </c>
      <c r="O504" s="34" t="s">
        <v>638</v>
      </c>
      <c r="P504" s="34">
        <v>10902016</v>
      </c>
      <c r="Q504" s="34">
        <v>0</v>
      </c>
      <c r="R504" s="34">
        <v>0</v>
      </c>
      <c r="S504" s="34">
        <v>1</v>
      </c>
      <c r="T504">
        <v>10904163</v>
      </c>
      <c r="U504" s="34">
        <v>100</v>
      </c>
      <c r="Y504" s="34" t="s">
        <v>363</v>
      </c>
      <c r="Z504" s="20" t="s">
        <v>372</v>
      </c>
      <c r="AA504" s="20" t="s">
        <v>442</v>
      </c>
      <c r="AB504" s="20">
        <v>0</v>
      </c>
      <c r="AC504" s="20">
        <v>0</v>
      </c>
      <c r="AD504" s="20" t="b">
        <v>1</v>
      </c>
      <c r="AE504" s="20" t="s">
        <v>358</v>
      </c>
      <c r="AF504" s="20">
        <v>1</v>
      </c>
      <c r="AZ504" s="34" t="s">
        <v>473</v>
      </c>
      <c r="BA504" s="34">
        <v>0</v>
      </c>
      <c r="BB504" s="34" t="s">
        <v>434</v>
      </c>
      <c r="BC504" s="34" t="s">
        <v>442</v>
      </c>
      <c r="BD504" s="34">
        <v>10000</v>
      </c>
      <c r="BN504" s="20">
        <v>20530009</v>
      </c>
      <c r="GY504" s="34">
        <v>0</v>
      </c>
      <c r="GZ504" s="34">
        <v>0</v>
      </c>
      <c r="HA504" s="34" t="s">
        <v>473</v>
      </c>
      <c r="HB504" s="34">
        <v>0</v>
      </c>
      <c r="HE504" s="34">
        <v>0</v>
      </c>
      <c r="HG504" s="34">
        <v>0</v>
      </c>
      <c r="HH504" s="34">
        <v>0</v>
      </c>
      <c r="HI504" s="34">
        <v>0</v>
      </c>
      <c r="HJ504" s="34">
        <v>0</v>
      </c>
      <c r="HK504" s="34">
        <v>0</v>
      </c>
      <c r="HL504" s="34" t="b">
        <v>0</v>
      </c>
      <c r="HN504" s="34">
        <v>0</v>
      </c>
      <c r="HP504" s="34" t="s">
        <v>514</v>
      </c>
      <c r="HQ504" s="34">
        <v>0</v>
      </c>
      <c r="HR504" s="34">
        <v>0</v>
      </c>
      <c r="HS504" s="34">
        <v>0</v>
      </c>
      <c r="HX504" t="b">
        <v>1</v>
      </c>
      <c r="HZ504"/>
    </row>
    <row r="505" ht="30" customHeight="1" spans="2:234">
      <c r="B505" s="34">
        <f>10000000+INDEX(编号表!$B:$B,MATCH(D505,编号表!$A:$A,0))*10000+J505</f>
        <v>10730010</v>
      </c>
      <c r="C505" s="34" t="s">
        <v>628</v>
      </c>
      <c r="D505" s="34" t="s">
        <v>628</v>
      </c>
      <c r="E505" s="34" t="s">
        <v>510</v>
      </c>
      <c r="F505" s="39" t="s">
        <v>639</v>
      </c>
      <c r="G505" s="34" t="s">
        <v>385</v>
      </c>
      <c r="H505" s="34">
        <v>1</v>
      </c>
      <c r="I505" s="34" t="b">
        <v>0</v>
      </c>
      <c r="J505" s="34">
        <v>10</v>
      </c>
      <c r="K505" s="34" t="str">
        <f t="shared" si="27"/>
        <v>107300</v>
      </c>
      <c r="L505" s="34" t="s">
        <v>353</v>
      </c>
      <c r="M505" s="34">
        <v>10730009</v>
      </c>
      <c r="O505" s="34" t="s">
        <v>640</v>
      </c>
      <c r="P505" s="34">
        <v>10902016</v>
      </c>
      <c r="Q505" s="34">
        <v>0</v>
      </c>
      <c r="R505" s="34">
        <v>0</v>
      </c>
      <c r="S505" s="34">
        <v>1</v>
      </c>
      <c r="U505" s="34">
        <v>100</v>
      </c>
      <c r="Y505" s="34" t="s">
        <v>363</v>
      </c>
      <c r="Z505" s="20" t="s">
        <v>372</v>
      </c>
      <c r="AA505" s="20" t="s">
        <v>442</v>
      </c>
      <c r="AB505" s="20">
        <v>0</v>
      </c>
      <c r="AC505" s="20">
        <v>0</v>
      </c>
      <c r="AD505" s="20" t="b">
        <v>1</v>
      </c>
      <c r="AE505" s="20" t="s">
        <v>358</v>
      </c>
      <c r="AF505" s="20">
        <v>1</v>
      </c>
      <c r="AZ505" s="34" t="s">
        <v>473</v>
      </c>
      <c r="BA505" s="34">
        <v>0</v>
      </c>
      <c r="BB505" s="34" t="s">
        <v>434</v>
      </c>
      <c r="BC505" s="34" t="s">
        <v>442</v>
      </c>
      <c r="BD505" s="34">
        <v>10000</v>
      </c>
      <c r="BN505" s="20">
        <v>20530010</v>
      </c>
      <c r="GY505" s="34">
        <v>0</v>
      </c>
      <c r="GZ505" s="34">
        <v>0</v>
      </c>
      <c r="HA505" s="34" t="s">
        <v>473</v>
      </c>
      <c r="HB505" s="34">
        <v>0</v>
      </c>
      <c r="HE505" s="34">
        <v>0</v>
      </c>
      <c r="HG505" s="34">
        <v>0</v>
      </c>
      <c r="HH505" s="34">
        <v>0</v>
      </c>
      <c r="HI505" s="34">
        <v>0</v>
      </c>
      <c r="HJ505" s="34">
        <v>0</v>
      </c>
      <c r="HK505" s="34">
        <v>0</v>
      </c>
      <c r="HL505" s="34" t="b">
        <v>0</v>
      </c>
      <c r="HN505" s="34">
        <v>0</v>
      </c>
      <c r="HP505" s="34" t="s">
        <v>514</v>
      </c>
      <c r="HQ505" s="34">
        <v>0</v>
      </c>
      <c r="HR505" s="34">
        <v>0</v>
      </c>
      <c r="HS505" s="34">
        <v>0</v>
      </c>
      <c r="HX505" t="b">
        <v>1</v>
      </c>
      <c r="HZ505"/>
    </row>
    <row r="506" ht="30" customHeight="1" spans="2:234">
      <c r="B506" s="34">
        <f>10000000+INDEX(编号表!$B:$B,MATCH(D506,编号表!$A:$A,0))*10000+J506</f>
        <v>10740001</v>
      </c>
      <c r="C506" s="34" t="s">
        <v>641</v>
      </c>
      <c r="D506" s="34" t="s">
        <v>641</v>
      </c>
      <c r="E506" s="34" t="s">
        <v>510</v>
      </c>
      <c r="F506" s="39" t="s">
        <v>642</v>
      </c>
      <c r="G506" s="34" t="s">
        <v>393</v>
      </c>
      <c r="H506" s="34">
        <v>1</v>
      </c>
      <c r="I506" s="34" t="b">
        <v>0</v>
      </c>
      <c r="J506" s="34">
        <v>1</v>
      </c>
      <c r="K506" s="34" t="str">
        <f t="shared" si="27"/>
        <v>107400</v>
      </c>
      <c r="L506" s="34" t="s">
        <v>353</v>
      </c>
      <c r="N506" s="34">
        <v>10740002</v>
      </c>
      <c r="O506" s="34" t="s">
        <v>643</v>
      </c>
      <c r="P506" s="34">
        <v>10902017</v>
      </c>
      <c r="Q506" s="34">
        <v>0</v>
      </c>
      <c r="R506" s="34">
        <v>0</v>
      </c>
      <c r="S506" s="34">
        <v>1</v>
      </c>
      <c r="T506">
        <v>10901165</v>
      </c>
      <c r="U506" s="34">
        <v>100</v>
      </c>
      <c r="Y506" s="34" t="s">
        <v>363</v>
      </c>
      <c r="Z506" s="20" t="s">
        <v>372</v>
      </c>
      <c r="AA506" s="20" t="s">
        <v>442</v>
      </c>
      <c r="AB506" s="20">
        <v>0</v>
      </c>
      <c r="AC506" s="20">
        <v>0</v>
      </c>
      <c r="AD506" s="20" t="b">
        <v>1</v>
      </c>
      <c r="AE506" s="20" t="s">
        <v>358</v>
      </c>
      <c r="AF506" s="20">
        <v>1</v>
      </c>
      <c r="AZ506" s="34" t="s">
        <v>473</v>
      </c>
      <c r="BA506" s="34">
        <v>0</v>
      </c>
      <c r="BB506" s="34" t="s">
        <v>434</v>
      </c>
      <c r="BC506" s="34" t="s">
        <v>442</v>
      </c>
      <c r="BD506" s="34">
        <v>10000</v>
      </c>
      <c r="BN506" s="20">
        <v>20540001</v>
      </c>
      <c r="GY506" s="34">
        <v>0</v>
      </c>
      <c r="GZ506" s="34">
        <v>0</v>
      </c>
      <c r="HA506" s="34" t="s">
        <v>473</v>
      </c>
      <c r="HB506" s="34">
        <v>0</v>
      </c>
      <c r="HE506" s="34">
        <v>0</v>
      </c>
      <c r="HG506" s="34">
        <v>0</v>
      </c>
      <c r="HH506" s="34">
        <v>0</v>
      </c>
      <c r="HI506" s="34">
        <v>0</v>
      </c>
      <c r="HJ506" s="34">
        <v>0</v>
      </c>
      <c r="HK506" s="34">
        <v>0</v>
      </c>
      <c r="HL506" s="34" t="b">
        <v>0</v>
      </c>
      <c r="HN506" s="34">
        <v>0</v>
      </c>
      <c r="HP506" s="34" t="s">
        <v>514</v>
      </c>
      <c r="HQ506" s="34">
        <v>0</v>
      </c>
      <c r="HR506" s="34">
        <v>0</v>
      </c>
      <c r="HS506" s="34">
        <v>0</v>
      </c>
      <c r="HX506" t="b">
        <v>1</v>
      </c>
      <c r="HZ506"/>
    </row>
    <row r="507" ht="30" customHeight="1" spans="2:234">
      <c r="B507" s="34">
        <f>10000000+INDEX(编号表!$B:$B,MATCH(D507,编号表!$A:$A,0))*10000+J507</f>
        <v>10740002</v>
      </c>
      <c r="C507" s="34" t="s">
        <v>641</v>
      </c>
      <c r="D507" s="34" t="s">
        <v>641</v>
      </c>
      <c r="E507" s="34" t="s">
        <v>510</v>
      </c>
      <c r="F507" s="39" t="s">
        <v>642</v>
      </c>
      <c r="G507" s="34" t="s">
        <v>393</v>
      </c>
      <c r="H507" s="34">
        <v>1</v>
      </c>
      <c r="I507" s="34" t="b">
        <v>0</v>
      </c>
      <c r="J507" s="34">
        <v>2</v>
      </c>
      <c r="K507" s="34" t="str">
        <f t="shared" si="27"/>
        <v>107400</v>
      </c>
      <c r="L507" s="34" t="s">
        <v>353</v>
      </c>
      <c r="M507" s="34">
        <v>10740001</v>
      </c>
      <c r="N507" s="34">
        <v>10740003</v>
      </c>
      <c r="O507" s="34" t="s">
        <v>644</v>
      </c>
      <c r="P507" s="34">
        <v>10902017</v>
      </c>
      <c r="Q507" s="34">
        <v>0</v>
      </c>
      <c r="R507" s="34">
        <v>0</v>
      </c>
      <c r="S507" s="34">
        <v>1</v>
      </c>
      <c r="T507">
        <v>10901166</v>
      </c>
      <c r="U507" s="34">
        <v>100</v>
      </c>
      <c r="Y507" s="34" t="s">
        <v>363</v>
      </c>
      <c r="Z507" s="20" t="s">
        <v>372</v>
      </c>
      <c r="AA507" s="20" t="s">
        <v>442</v>
      </c>
      <c r="AB507" s="20">
        <v>0</v>
      </c>
      <c r="AC507" s="20">
        <v>0</v>
      </c>
      <c r="AD507" s="20" t="b">
        <v>1</v>
      </c>
      <c r="AE507" s="20" t="s">
        <v>358</v>
      </c>
      <c r="AF507" s="20">
        <v>1</v>
      </c>
      <c r="AZ507" s="34" t="s">
        <v>473</v>
      </c>
      <c r="BA507" s="34">
        <v>0</v>
      </c>
      <c r="BB507" s="34" t="s">
        <v>434</v>
      </c>
      <c r="BC507" s="34" t="s">
        <v>442</v>
      </c>
      <c r="BD507" s="34">
        <v>10000</v>
      </c>
      <c r="BN507" s="20">
        <v>20540002</v>
      </c>
      <c r="GY507" s="34">
        <v>0</v>
      </c>
      <c r="GZ507" s="34">
        <v>0</v>
      </c>
      <c r="HA507" s="34" t="s">
        <v>473</v>
      </c>
      <c r="HB507" s="34">
        <v>0</v>
      </c>
      <c r="HE507" s="34">
        <v>0</v>
      </c>
      <c r="HG507" s="34">
        <v>0</v>
      </c>
      <c r="HH507" s="34">
        <v>0</v>
      </c>
      <c r="HI507" s="34">
        <v>0</v>
      </c>
      <c r="HJ507" s="34">
        <v>0</v>
      </c>
      <c r="HK507" s="34">
        <v>0</v>
      </c>
      <c r="HL507" s="34" t="b">
        <v>0</v>
      </c>
      <c r="HN507" s="34">
        <v>0</v>
      </c>
      <c r="HP507" s="34" t="s">
        <v>514</v>
      </c>
      <c r="HQ507" s="34">
        <v>0</v>
      </c>
      <c r="HR507" s="34">
        <v>0</v>
      </c>
      <c r="HS507" s="34">
        <v>0</v>
      </c>
      <c r="HX507" t="b">
        <v>1</v>
      </c>
      <c r="HZ507"/>
    </row>
    <row r="508" ht="30" customHeight="1" spans="2:234">
      <c r="B508" s="34">
        <f>10000000+INDEX(编号表!$B:$B,MATCH(D508,编号表!$A:$A,0))*10000+J508</f>
        <v>10740003</v>
      </c>
      <c r="C508" s="34" t="s">
        <v>641</v>
      </c>
      <c r="D508" s="34" t="s">
        <v>641</v>
      </c>
      <c r="E508" s="34" t="s">
        <v>510</v>
      </c>
      <c r="F508" s="39" t="s">
        <v>642</v>
      </c>
      <c r="G508" s="34" t="s">
        <v>393</v>
      </c>
      <c r="H508" s="34">
        <v>1</v>
      </c>
      <c r="I508" s="34" t="b">
        <v>0</v>
      </c>
      <c r="J508" s="34">
        <v>3</v>
      </c>
      <c r="K508" s="34" t="str">
        <f t="shared" si="27"/>
        <v>107400</v>
      </c>
      <c r="L508" s="34" t="s">
        <v>353</v>
      </c>
      <c r="M508" s="34">
        <v>10740002</v>
      </c>
      <c r="N508" s="34">
        <v>10740004</v>
      </c>
      <c r="O508" s="34" t="s">
        <v>645</v>
      </c>
      <c r="P508" s="34">
        <v>10902017</v>
      </c>
      <c r="Q508" s="34">
        <v>0</v>
      </c>
      <c r="R508" s="34">
        <v>0</v>
      </c>
      <c r="S508" s="34">
        <v>1</v>
      </c>
      <c r="T508">
        <v>10902167</v>
      </c>
      <c r="U508" s="34">
        <v>100</v>
      </c>
      <c r="Y508" s="34" t="s">
        <v>363</v>
      </c>
      <c r="Z508" s="20" t="s">
        <v>372</v>
      </c>
      <c r="AA508" s="20" t="s">
        <v>442</v>
      </c>
      <c r="AB508" s="20">
        <v>0</v>
      </c>
      <c r="AC508" s="20">
        <v>0</v>
      </c>
      <c r="AD508" s="20" t="b">
        <v>1</v>
      </c>
      <c r="AE508" s="20" t="s">
        <v>358</v>
      </c>
      <c r="AF508" s="20">
        <v>1</v>
      </c>
      <c r="AZ508" s="34" t="s">
        <v>473</v>
      </c>
      <c r="BA508" s="34">
        <v>0</v>
      </c>
      <c r="BB508" s="34" t="s">
        <v>434</v>
      </c>
      <c r="BC508" s="34" t="s">
        <v>442</v>
      </c>
      <c r="BD508" s="34">
        <v>10000</v>
      </c>
      <c r="BN508" s="20">
        <v>20540003</v>
      </c>
      <c r="GY508" s="34">
        <v>0</v>
      </c>
      <c r="GZ508" s="34">
        <v>0</v>
      </c>
      <c r="HA508" s="34" t="s">
        <v>473</v>
      </c>
      <c r="HB508" s="34">
        <v>0</v>
      </c>
      <c r="HE508" s="34">
        <v>0</v>
      </c>
      <c r="HG508" s="34">
        <v>0</v>
      </c>
      <c r="HH508" s="34">
        <v>0</v>
      </c>
      <c r="HI508" s="34">
        <v>0</v>
      </c>
      <c r="HJ508" s="34">
        <v>0</v>
      </c>
      <c r="HK508" s="34">
        <v>0</v>
      </c>
      <c r="HL508" s="34" t="b">
        <v>0</v>
      </c>
      <c r="HN508" s="34">
        <v>0</v>
      </c>
      <c r="HP508" s="34" t="s">
        <v>514</v>
      </c>
      <c r="HQ508" s="34">
        <v>0</v>
      </c>
      <c r="HR508" s="34">
        <v>0</v>
      </c>
      <c r="HS508" s="34">
        <v>0</v>
      </c>
      <c r="HX508" t="b">
        <v>1</v>
      </c>
      <c r="HZ508"/>
    </row>
    <row r="509" ht="30" customHeight="1" spans="2:234">
      <c r="B509" s="34">
        <f>10000000+INDEX(编号表!$B:$B,MATCH(D509,编号表!$A:$A,0))*10000+J509</f>
        <v>10740004</v>
      </c>
      <c r="C509" s="34" t="s">
        <v>641</v>
      </c>
      <c r="D509" s="34" t="s">
        <v>641</v>
      </c>
      <c r="E509" s="34" t="s">
        <v>510</v>
      </c>
      <c r="F509" s="39" t="s">
        <v>642</v>
      </c>
      <c r="G509" s="34" t="s">
        <v>393</v>
      </c>
      <c r="H509" s="34">
        <v>1</v>
      </c>
      <c r="I509" s="34" t="b">
        <v>0</v>
      </c>
      <c r="J509" s="34">
        <v>4</v>
      </c>
      <c r="K509" s="34" t="str">
        <f t="shared" si="27"/>
        <v>107400</v>
      </c>
      <c r="L509" s="34" t="s">
        <v>353</v>
      </c>
      <c r="M509" s="34">
        <v>10740003</v>
      </c>
      <c r="N509" s="34">
        <v>10740005</v>
      </c>
      <c r="O509" s="34" t="s">
        <v>646</v>
      </c>
      <c r="P509" s="34">
        <v>10902017</v>
      </c>
      <c r="Q509" s="34">
        <v>0</v>
      </c>
      <c r="R509" s="34">
        <v>0</v>
      </c>
      <c r="S509" s="34">
        <v>1</v>
      </c>
      <c r="T509">
        <v>10902168</v>
      </c>
      <c r="U509" s="34">
        <v>100</v>
      </c>
      <c r="Y509" s="34" t="s">
        <v>363</v>
      </c>
      <c r="Z509" s="20" t="s">
        <v>372</v>
      </c>
      <c r="AA509" s="20" t="s">
        <v>442</v>
      </c>
      <c r="AB509" s="20">
        <v>0</v>
      </c>
      <c r="AC509" s="20">
        <v>0</v>
      </c>
      <c r="AD509" s="20" t="b">
        <v>1</v>
      </c>
      <c r="AE509" s="20" t="s">
        <v>358</v>
      </c>
      <c r="AF509" s="20">
        <v>1</v>
      </c>
      <c r="AZ509" s="34" t="s">
        <v>473</v>
      </c>
      <c r="BA509" s="34">
        <v>0</v>
      </c>
      <c r="BB509" s="34" t="s">
        <v>434</v>
      </c>
      <c r="BC509" s="34" t="s">
        <v>442</v>
      </c>
      <c r="BD509" s="34">
        <v>10000</v>
      </c>
      <c r="BN509" s="20">
        <v>20540004</v>
      </c>
      <c r="GY509" s="34">
        <v>0</v>
      </c>
      <c r="GZ509" s="34">
        <v>0</v>
      </c>
      <c r="HA509" s="34" t="s">
        <v>473</v>
      </c>
      <c r="HB509" s="34">
        <v>0</v>
      </c>
      <c r="HE509" s="34">
        <v>0</v>
      </c>
      <c r="HG509" s="34">
        <v>0</v>
      </c>
      <c r="HH509" s="34">
        <v>0</v>
      </c>
      <c r="HI509" s="34">
        <v>0</v>
      </c>
      <c r="HJ509" s="34">
        <v>0</v>
      </c>
      <c r="HK509" s="34">
        <v>0</v>
      </c>
      <c r="HL509" s="34" t="b">
        <v>0</v>
      </c>
      <c r="HN509" s="34">
        <v>0</v>
      </c>
      <c r="HP509" s="34" t="s">
        <v>514</v>
      </c>
      <c r="HQ509" s="34">
        <v>0</v>
      </c>
      <c r="HR509" s="34">
        <v>0</v>
      </c>
      <c r="HS509" s="34">
        <v>0</v>
      </c>
      <c r="HX509" t="b">
        <v>1</v>
      </c>
      <c r="HZ509"/>
    </row>
    <row r="510" ht="30" customHeight="1" spans="2:234">
      <c r="B510" s="34">
        <f>10000000+INDEX(编号表!$B:$B,MATCH(D510,编号表!$A:$A,0))*10000+J510</f>
        <v>10740005</v>
      </c>
      <c r="C510" s="34" t="s">
        <v>641</v>
      </c>
      <c r="D510" s="34" t="s">
        <v>641</v>
      </c>
      <c r="E510" s="34" t="s">
        <v>510</v>
      </c>
      <c r="F510" s="39" t="s">
        <v>642</v>
      </c>
      <c r="G510" s="34" t="s">
        <v>393</v>
      </c>
      <c r="H510" s="34">
        <v>1</v>
      </c>
      <c r="I510" s="34" t="b">
        <v>0</v>
      </c>
      <c r="J510" s="34">
        <v>5</v>
      </c>
      <c r="K510" s="34" t="str">
        <f t="shared" si="27"/>
        <v>107400</v>
      </c>
      <c r="L510" s="34" t="s">
        <v>353</v>
      </c>
      <c r="M510" s="34">
        <v>10740004</v>
      </c>
      <c r="N510" s="34">
        <v>10740006</v>
      </c>
      <c r="O510" s="34" t="s">
        <v>647</v>
      </c>
      <c r="P510" s="34">
        <v>10902017</v>
      </c>
      <c r="Q510" s="34">
        <v>0</v>
      </c>
      <c r="R510" s="34">
        <v>0</v>
      </c>
      <c r="S510" s="34">
        <v>1</v>
      </c>
      <c r="T510">
        <v>10902169</v>
      </c>
      <c r="U510" s="34">
        <v>100</v>
      </c>
      <c r="Y510" s="34" t="s">
        <v>363</v>
      </c>
      <c r="Z510" s="20" t="s">
        <v>372</v>
      </c>
      <c r="AA510" s="20" t="s">
        <v>442</v>
      </c>
      <c r="AB510" s="20">
        <v>0</v>
      </c>
      <c r="AC510" s="20">
        <v>0</v>
      </c>
      <c r="AD510" s="20" t="b">
        <v>1</v>
      </c>
      <c r="AE510" s="20" t="s">
        <v>358</v>
      </c>
      <c r="AF510" s="20">
        <v>1</v>
      </c>
      <c r="AZ510" s="34" t="s">
        <v>473</v>
      </c>
      <c r="BA510" s="34">
        <v>0</v>
      </c>
      <c r="BB510" s="34" t="s">
        <v>434</v>
      </c>
      <c r="BC510" s="34" t="s">
        <v>442</v>
      </c>
      <c r="BD510" s="34">
        <v>10000</v>
      </c>
      <c r="BN510" s="20">
        <v>20540005</v>
      </c>
      <c r="GY510" s="34">
        <v>0</v>
      </c>
      <c r="GZ510" s="34">
        <v>0</v>
      </c>
      <c r="HA510" s="34" t="s">
        <v>473</v>
      </c>
      <c r="HB510" s="34">
        <v>0</v>
      </c>
      <c r="HE510" s="34">
        <v>0</v>
      </c>
      <c r="HG510" s="34">
        <v>0</v>
      </c>
      <c r="HH510" s="34">
        <v>0</v>
      </c>
      <c r="HI510" s="34">
        <v>0</v>
      </c>
      <c r="HJ510" s="34">
        <v>0</v>
      </c>
      <c r="HK510" s="34">
        <v>0</v>
      </c>
      <c r="HL510" s="34" t="b">
        <v>0</v>
      </c>
      <c r="HN510" s="34">
        <v>0</v>
      </c>
      <c r="HP510" s="34" t="s">
        <v>514</v>
      </c>
      <c r="HQ510" s="34">
        <v>0</v>
      </c>
      <c r="HR510" s="34">
        <v>0</v>
      </c>
      <c r="HS510" s="34">
        <v>0</v>
      </c>
      <c r="HX510" t="b">
        <v>1</v>
      </c>
      <c r="HZ510"/>
    </row>
    <row r="511" ht="30" customHeight="1" spans="2:234">
      <c r="B511" s="34">
        <f>10000000+INDEX(编号表!$B:$B,MATCH(D511,编号表!$A:$A,0))*10000+J511</f>
        <v>10740006</v>
      </c>
      <c r="C511" s="34" t="s">
        <v>641</v>
      </c>
      <c r="D511" s="34" t="s">
        <v>641</v>
      </c>
      <c r="E511" s="34" t="s">
        <v>510</v>
      </c>
      <c r="F511" s="39" t="s">
        <v>642</v>
      </c>
      <c r="G511" s="34" t="s">
        <v>393</v>
      </c>
      <c r="H511" s="34">
        <v>1</v>
      </c>
      <c r="I511" s="34" t="b">
        <v>0</v>
      </c>
      <c r="J511" s="34">
        <v>6</v>
      </c>
      <c r="K511" s="34" t="str">
        <f t="shared" si="27"/>
        <v>107400</v>
      </c>
      <c r="L511" s="34" t="s">
        <v>353</v>
      </c>
      <c r="M511" s="34">
        <v>10740005</v>
      </c>
      <c r="N511" s="34">
        <v>10740007</v>
      </c>
      <c r="O511" s="34" t="s">
        <v>648</v>
      </c>
      <c r="P511" s="34">
        <v>10902017</v>
      </c>
      <c r="Q511" s="34">
        <v>0</v>
      </c>
      <c r="R511" s="34">
        <v>0</v>
      </c>
      <c r="S511" s="34">
        <v>1</v>
      </c>
      <c r="T511">
        <v>10903170</v>
      </c>
      <c r="U511" s="34">
        <v>100</v>
      </c>
      <c r="Y511" s="34" t="s">
        <v>363</v>
      </c>
      <c r="Z511" s="20" t="s">
        <v>372</v>
      </c>
      <c r="AA511" s="20" t="s">
        <v>442</v>
      </c>
      <c r="AB511" s="20">
        <v>0</v>
      </c>
      <c r="AC511" s="20">
        <v>0</v>
      </c>
      <c r="AD511" s="20" t="b">
        <v>1</v>
      </c>
      <c r="AE511" s="20" t="s">
        <v>358</v>
      </c>
      <c r="AF511" s="20">
        <v>1</v>
      </c>
      <c r="AZ511" s="34" t="s">
        <v>473</v>
      </c>
      <c r="BA511" s="34">
        <v>0</v>
      </c>
      <c r="BB511" s="34" t="s">
        <v>434</v>
      </c>
      <c r="BC511" s="34" t="s">
        <v>442</v>
      </c>
      <c r="BD511" s="34">
        <v>10000</v>
      </c>
      <c r="BN511" s="20">
        <v>20540006</v>
      </c>
      <c r="GY511" s="34">
        <v>0</v>
      </c>
      <c r="GZ511" s="34">
        <v>0</v>
      </c>
      <c r="HA511" s="34" t="s">
        <v>473</v>
      </c>
      <c r="HB511" s="34">
        <v>0</v>
      </c>
      <c r="HE511" s="34">
        <v>0</v>
      </c>
      <c r="HG511" s="34">
        <v>0</v>
      </c>
      <c r="HH511" s="34">
        <v>0</v>
      </c>
      <c r="HI511" s="34">
        <v>0</v>
      </c>
      <c r="HJ511" s="34">
        <v>0</v>
      </c>
      <c r="HK511" s="34">
        <v>0</v>
      </c>
      <c r="HL511" s="34" t="b">
        <v>0</v>
      </c>
      <c r="HN511" s="34">
        <v>0</v>
      </c>
      <c r="HP511" s="34" t="s">
        <v>514</v>
      </c>
      <c r="HQ511" s="34">
        <v>0</v>
      </c>
      <c r="HR511" s="34">
        <v>0</v>
      </c>
      <c r="HS511" s="34">
        <v>0</v>
      </c>
      <c r="HX511" t="b">
        <v>1</v>
      </c>
      <c r="HZ511"/>
    </row>
    <row r="512" ht="30" customHeight="1" spans="2:234">
      <c r="B512" s="34">
        <f>10000000+INDEX(编号表!$B:$B,MATCH(D512,编号表!$A:$A,0))*10000+J512</f>
        <v>10740007</v>
      </c>
      <c r="C512" s="34" t="s">
        <v>641</v>
      </c>
      <c r="D512" s="34" t="s">
        <v>641</v>
      </c>
      <c r="E512" s="34" t="s">
        <v>510</v>
      </c>
      <c r="F512" s="39" t="s">
        <v>642</v>
      </c>
      <c r="G512" s="34" t="s">
        <v>393</v>
      </c>
      <c r="H512" s="34">
        <v>1</v>
      </c>
      <c r="I512" s="34" t="b">
        <v>0</v>
      </c>
      <c r="J512" s="34">
        <v>7</v>
      </c>
      <c r="K512" s="34" t="str">
        <f t="shared" si="27"/>
        <v>107400</v>
      </c>
      <c r="L512" s="34" t="s">
        <v>353</v>
      </c>
      <c r="M512" s="34">
        <v>10740006</v>
      </c>
      <c r="N512" s="34">
        <v>10740008</v>
      </c>
      <c r="O512" s="34" t="s">
        <v>649</v>
      </c>
      <c r="P512" s="34">
        <v>10902017</v>
      </c>
      <c r="Q512" s="34">
        <v>0</v>
      </c>
      <c r="R512" s="34">
        <v>0</v>
      </c>
      <c r="S512" s="34">
        <v>1</v>
      </c>
      <c r="T512">
        <v>10903171</v>
      </c>
      <c r="U512" s="34">
        <v>100</v>
      </c>
      <c r="Y512" s="34" t="s">
        <v>363</v>
      </c>
      <c r="Z512" s="20" t="s">
        <v>372</v>
      </c>
      <c r="AA512" s="20" t="s">
        <v>442</v>
      </c>
      <c r="AB512" s="20">
        <v>0</v>
      </c>
      <c r="AC512" s="20">
        <v>0</v>
      </c>
      <c r="AD512" s="20" t="b">
        <v>1</v>
      </c>
      <c r="AE512" s="20" t="s">
        <v>358</v>
      </c>
      <c r="AF512" s="20">
        <v>1</v>
      </c>
      <c r="AZ512" s="34" t="s">
        <v>473</v>
      </c>
      <c r="BA512" s="34">
        <v>0</v>
      </c>
      <c r="BB512" s="34" t="s">
        <v>434</v>
      </c>
      <c r="BC512" s="34" t="s">
        <v>442</v>
      </c>
      <c r="BD512" s="34">
        <v>10000</v>
      </c>
      <c r="BN512" s="20">
        <v>20540007</v>
      </c>
      <c r="GY512" s="34">
        <v>0</v>
      </c>
      <c r="GZ512" s="34">
        <v>0</v>
      </c>
      <c r="HA512" s="34" t="s">
        <v>473</v>
      </c>
      <c r="HB512" s="34">
        <v>0</v>
      </c>
      <c r="HE512" s="34">
        <v>0</v>
      </c>
      <c r="HG512" s="34">
        <v>0</v>
      </c>
      <c r="HH512" s="34">
        <v>0</v>
      </c>
      <c r="HI512" s="34">
        <v>0</v>
      </c>
      <c r="HJ512" s="34">
        <v>0</v>
      </c>
      <c r="HK512" s="34">
        <v>0</v>
      </c>
      <c r="HL512" s="34" t="b">
        <v>0</v>
      </c>
      <c r="HN512" s="34">
        <v>0</v>
      </c>
      <c r="HP512" s="34" t="s">
        <v>514</v>
      </c>
      <c r="HQ512" s="34">
        <v>0</v>
      </c>
      <c r="HR512" s="34">
        <v>0</v>
      </c>
      <c r="HS512" s="34">
        <v>0</v>
      </c>
      <c r="HX512" t="b">
        <v>1</v>
      </c>
      <c r="HZ512"/>
    </row>
    <row r="513" ht="30" customHeight="1" spans="2:234">
      <c r="B513" s="34">
        <f>10000000+INDEX(编号表!$B:$B,MATCH(D513,编号表!$A:$A,0))*10000+J513</f>
        <v>10740008</v>
      </c>
      <c r="C513" s="34" t="s">
        <v>641</v>
      </c>
      <c r="D513" s="34" t="s">
        <v>641</v>
      </c>
      <c r="E513" s="34" t="s">
        <v>510</v>
      </c>
      <c r="F513" s="39" t="s">
        <v>642</v>
      </c>
      <c r="G513" s="34" t="s">
        <v>393</v>
      </c>
      <c r="H513" s="34">
        <v>1</v>
      </c>
      <c r="I513" s="34" t="b">
        <v>0</v>
      </c>
      <c r="J513" s="34">
        <v>8</v>
      </c>
      <c r="K513" s="34" t="str">
        <f t="shared" si="27"/>
        <v>107400</v>
      </c>
      <c r="L513" s="34" t="s">
        <v>353</v>
      </c>
      <c r="M513" s="34">
        <v>10740007</v>
      </c>
      <c r="N513" s="34">
        <v>10740009</v>
      </c>
      <c r="O513" s="34" t="s">
        <v>650</v>
      </c>
      <c r="P513" s="34">
        <v>10902017</v>
      </c>
      <c r="Q513" s="34">
        <v>0</v>
      </c>
      <c r="R513" s="34">
        <v>0</v>
      </c>
      <c r="S513" s="34">
        <v>1</v>
      </c>
      <c r="T513">
        <v>10903172</v>
      </c>
      <c r="U513" s="34">
        <v>100</v>
      </c>
      <c r="Y513" s="34" t="s">
        <v>363</v>
      </c>
      <c r="Z513" s="20" t="s">
        <v>372</v>
      </c>
      <c r="AA513" s="20" t="s">
        <v>442</v>
      </c>
      <c r="AB513" s="20">
        <v>0</v>
      </c>
      <c r="AC513" s="20">
        <v>0</v>
      </c>
      <c r="AD513" s="20" t="b">
        <v>1</v>
      </c>
      <c r="AE513" s="20" t="s">
        <v>358</v>
      </c>
      <c r="AF513" s="20">
        <v>1</v>
      </c>
      <c r="AZ513" s="34" t="s">
        <v>473</v>
      </c>
      <c r="BA513" s="34">
        <v>0</v>
      </c>
      <c r="BB513" s="34" t="s">
        <v>434</v>
      </c>
      <c r="BC513" s="34" t="s">
        <v>442</v>
      </c>
      <c r="BD513" s="34">
        <v>10000</v>
      </c>
      <c r="BN513" s="20">
        <v>20540008</v>
      </c>
      <c r="GY513" s="34">
        <v>0</v>
      </c>
      <c r="GZ513" s="34">
        <v>0</v>
      </c>
      <c r="HA513" s="34" t="s">
        <v>473</v>
      </c>
      <c r="HB513" s="34">
        <v>0</v>
      </c>
      <c r="HE513" s="34">
        <v>0</v>
      </c>
      <c r="HG513" s="34">
        <v>0</v>
      </c>
      <c r="HH513" s="34">
        <v>0</v>
      </c>
      <c r="HI513" s="34">
        <v>0</v>
      </c>
      <c r="HJ513" s="34">
        <v>0</v>
      </c>
      <c r="HK513" s="34">
        <v>0</v>
      </c>
      <c r="HL513" s="34" t="b">
        <v>0</v>
      </c>
      <c r="HN513" s="34">
        <v>0</v>
      </c>
      <c r="HP513" s="34" t="s">
        <v>514</v>
      </c>
      <c r="HQ513" s="34">
        <v>0</v>
      </c>
      <c r="HR513" s="34">
        <v>0</v>
      </c>
      <c r="HS513" s="34">
        <v>0</v>
      </c>
      <c r="HX513" t="b">
        <v>1</v>
      </c>
      <c r="HZ513"/>
    </row>
    <row r="514" ht="30" customHeight="1" spans="2:234">
      <c r="B514" s="34">
        <f>10000000+INDEX(编号表!$B:$B,MATCH(D514,编号表!$A:$A,0))*10000+J514</f>
        <v>10740009</v>
      </c>
      <c r="C514" s="34" t="s">
        <v>641</v>
      </c>
      <c r="D514" s="34" t="s">
        <v>641</v>
      </c>
      <c r="E514" s="34" t="s">
        <v>510</v>
      </c>
      <c r="F514" s="39" t="s">
        <v>642</v>
      </c>
      <c r="G514" s="34" t="s">
        <v>393</v>
      </c>
      <c r="H514" s="34">
        <v>1</v>
      </c>
      <c r="I514" s="34" t="b">
        <v>0</v>
      </c>
      <c r="J514" s="34">
        <v>9</v>
      </c>
      <c r="K514" s="34" t="str">
        <f t="shared" si="27"/>
        <v>107400</v>
      </c>
      <c r="L514" s="34" t="s">
        <v>353</v>
      </c>
      <c r="M514" s="34">
        <v>10740008</v>
      </c>
      <c r="N514" s="34">
        <v>10740010</v>
      </c>
      <c r="O514" s="34" t="s">
        <v>651</v>
      </c>
      <c r="P514" s="34">
        <v>10902017</v>
      </c>
      <c r="Q514" s="34">
        <v>0</v>
      </c>
      <c r="R514" s="34">
        <v>0</v>
      </c>
      <c r="S514" s="34">
        <v>1</v>
      </c>
      <c r="T514">
        <v>10904173</v>
      </c>
      <c r="U514" s="34">
        <v>100</v>
      </c>
      <c r="Y514" s="34" t="s">
        <v>363</v>
      </c>
      <c r="Z514" s="20" t="s">
        <v>372</v>
      </c>
      <c r="AA514" s="20" t="s">
        <v>442</v>
      </c>
      <c r="AB514" s="20">
        <v>0</v>
      </c>
      <c r="AC514" s="20">
        <v>0</v>
      </c>
      <c r="AD514" s="20" t="b">
        <v>1</v>
      </c>
      <c r="AE514" s="20" t="s">
        <v>358</v>
      </c>
      <c r="AF514" s="20">
        <v>1</v>
      </c>
      <c r="AZ514" s="34" t="s">
        <v>473</v>
      </c>
      <c r="BA514" s="34">
        <v>0</v>
      </c>
      <c r="BB514" s="34" t="s">
        <v>434</v>
      </c>
      <c r="BC514" s="34" t="s">
        <v>442</v>
      </c>
      <c r="BD514" s="34">
        <v>10000</v>
      </c>
      <c r="BN514" s="20">
        <v>20540009</v>
      </c>
      <c r="GY514" s="34">
        <v>0</v>
      </c>
      <c r="GZ514" s="34">
        <v>0</v>
      </c>
      <c r="HA514" s="34" t="s">
        <v>473</v>
      </c>
      <c r="HB514" s="34">
        <v>0</v>
      </c>
      <c r="HE514" s="34">
        <v>0</v>
      </c>
      <c r="HG514" s="34">
        <v>0</v>
      </c>
      <c r="HH514" s="34">
        <v>0</v>
      </c>
      <c r="HI514" s="34">
        <v>0</v>
      </c>
      <c r="HJ514" s="34">
        <v>0</v>
      </c>
      <c r="HK514" s="34">
        <v>0</v>
      </c>
      <c r="HL514" s="34" t="b">
        <v>0</v>
      </c>
      <c r="HN514" s="34">
        <v>0</v>
      </c>
      <c r="HP514" s="34" t="s">
        <v>514</v>
      </c>
      <c r="HQ514" s="34">
        <v>0</v>
      </c>
      <c r="HR514" s="34">
        <v>0</v>
      </c>
      <c r="HS514" s="34">
        <v>0</v>
      </c>
      <c r="HX514" t="b">
        <v>1</v>
      </c>
      <c r="HZ514"/>
    </row>
    <row r="515" ht="30" customHeight="1" spans="2:234">
      <c r="B515" s="34">
        <f>10000000+INDEX(编号表!$B:$B,MATCH(D515,编号表!$A:$A,0))*10000+J515</f>
        <v>10740010</v>
      </c>
      <c r="C515" s="34" t="s">
        <v>641</v>
      </c>
      <c r="D515" s="34" t="s">
        <v>641</v>
      </c>
      <c r="E515" s="34" t="s">
        <v>510</v>
      </c>
      <c r="F515" s="39" t="s">
        <v>652</v>
      </c>
      <c r="G515" s="34" t="s">
        <v>393</v>
      </c>
      <c r="H515" s="34">
        <v>1</v>
      </c>
      <c r="I515" s="34" t="b">
        <v>0</v>
      </c>
      <c r="J515" s="34">
        <v>10</v>
      </c>
      <c r="K515" s="34" t="str">
        <f t="shared" si="27"/>
        <v>107400</v>
      </c>
      <c r="L515" s="34" t="s">
        <v>353</v>
      </c>
      <c r="M515" s="34">
        <v>10740009</v>
      </c>
      <c r="O515" s="34" t="s">
        <v>653</v>
      </c>
      <c r="P515" s="34">
        <v>10902017</v>
      </c>
      <c r="Q515" s="34">
        <v>0</v>
      </c>
      <c r="R515" s="34">
        <v>0</v>
      </c>
      <c r="S515" s="34">
        <v>1</v>
      </c>
      <c r="U515" s="34">
        <v>100</v>
      </c>
      <c r="Y515" s="34" t="s">
        <v>363</v>
      </c>
      <c r="Z515" s="20" t="s">
        <v>372</v>
      </c>
      <c r="AA515" s="20" t="s">
        <v>442</v>
      </c>
      <c r="AB515" s="20">
        <v>0</v>
      </c>
      <c r="AC515" s="20">
        <v>0</v>
      </c>
      <c r="AD515" s="20" t="b">
        <v>1</v>
      </c>
      <c r="AE515" s="20" t="s">
        <v>358</v>
      </c>
      <c r="AF515" s="20">
        <v>1</v>
      </c>
      <c r="AZ515" s="34" t="s">
        <v>473</v>
      </c>
      <c r="BA515" s="34">
        <v>0</v>
      </c>
      <c r="BB515" s="34" t="s">
        <v>434</v>
      </c>
      <c r="BC515" s="34" t="s">
        <v>442</v>
      </c>
      <c r="BD515" s="34">
        <v>10000</v>
      </c>
      <c r="BN515" s="20">
        <v>20540010</v>
      </c>
      <c r="GY515" s="34">
        <v>0</v>
      </c>
      <c r="GZ515" s="34">
        <v>0</v>
      </c>
      <c r="HA515" s="34" t="s">
        <v>473</v>
      </c>
      <c r="HB515" s="34">
        <v>0</v>
      </c>
      <c r="HE515" s="34">
        <v>0</v>
      </c>
      <c r="HG515" s="34">
        <v>0</v>
      </c>
      <c r="HH515" s="34">
        <v>0</v>
      </c>
      <c r="HI515" s="34">
        <v>0</v>
      </c>
      <c r="HJ515" s="34">
        <v>0</v>
      </c>
      <c r="HK515" s="34">
        <v>0</v>
      </c>
      <c r="HL515" s="34" t="b">
        <v>0</v>
      </c>
      <c r="HN515" s="34">
        <v>0</v>
      </c>
      <c r="HP515" s="34" t="s">
        <v>514</v>
      </c>
      <c r="HQ515" s="34">
        <v>0</v>
      </c>
      <c r="HR515" s="34">
        <v>0</v>
      </c>
      <c r="HS515" s="34">
        <v>0</v>
      </c>
      <c r="HX515" t="b">
        <v>1</v>
      </c>
      <c r="HZ515"/>
    </row>
    <row r="516" ht="30" customHeight="1" spans="2:234">
      <c r="B516" s="34">
        <f>10000000+INDEX(编号表!$B:$B,MATCH(D516,编号表!$A:$A,0))*10000+J516</f>
        <v>10750001</v>
      </c>
      <c r="C516" s="34" t="s">
        <v>654</v>
      </c>
      <c r="D516" s="34" t="s">
        <v>654</v>
      </c>
      <c r="E516" s="34" t="s">
        <v>510</v>
      </c>
      <c r="F516" s="39" t="s">
        <v>655</v>
      </c>
      <c r="G516" s="34" t="s">
        <v>398</v>
      </c>
      <c r="H516" s="34">
        <v>1</v>
      </c>
      <c r="I516" s="34" t="b">
        <v>0</v>
      </c>
      <c r="J516" s="34">
        <v>1</v>
      </c>
      <c r="K516" s="34" t="str">
        <f t="shared" si="27"/>
        <v>107500</v>
      </c>
      <c r="L516" s="34" t="s">
        <v>353</v>
      </c>
      <c r="N516" s="34">
        <v>10750002</v>
      </c>
      <c r="O516" s="34" t="s">
        <v>656</v>
      </c>
      <c r="P516" s="34">
        <v>10902018</v>
      </c>
      <c r="Q516" s="34">
        <v>0</v>
      </c>
      <c r="R516" s="34">
        <v>0</v>
      </c>
      <c r="S516" s="34">
        <v>1</v>
      </c>
      <c r="T516">
        <v>10901175</v>
      </c>
      <c r="U516" s="34">
        <v>100</v>
      </c>
      <c r="Y516" s="34" t="s">
        <v>363</v>
      </c>
      <c r="Z516" s="20" t="s">
        <v>372</v>
      </c>
      <c r="AA516" s="20" t="s">
        <v>442</v>
      </c>
      <c r="AB516" s="20">
        <v>0</v>
      </c>
      <c r="AC516" s="20">
        <v>0</v>
      </c>
      <c r="AD516" s="20" t="b">
        <v>1</v>
      </c>
      <c r="AE516" s="20" t="s">
        <v>358</v>
      </c>
      <c r="AF516" s="20">
        <v>1</v>
      </c>
      <c r="AZ516" s="34" t="s">
        <v>473</v>
      </c>
      <c r="BA516" s="34">
        <v>0</v>
      </c>
      <c r="BB516" s="34" t="s">
        <v>434</v>
      </c>
      <c r="BC516" s="34" t="s">
        <v>442</v>
      </c>
      <c r="BD516" s="34">
        <v>10000</v>
      </c>
      <c r="BN516" s="20">
        <v>20550001</v>
      </c>
      <c r="GY516" s="34">
        <v>0</v>
      </c>
      <c r="GZ516" s="34">
        <v>0</v>
      </c>
      <c r="HA516" s="34" t="s">
        <v>473</v>
      </c>
      <c r="HB516" s="34">
        <v>0</v>
      </c>
      <c r="HE516" s="34">
        <v>0</v>
      </c>
      <c r="HG516" s="34">
        <v>0</v>
      </c>
      <c r="HH516" s="34">
        <v>0</v>
      </c>
      <c r="HI516" s="34">
        <v>0</v>
      </c>
      <c r="HJ516" s="34">
        <v>0</v>
      </c>
      <c r="HK516" s="34">
        <v>0</v>
      </c>
      <c r="HL516" s="34" t="b">
        <v>0</v>
      </c>
      <c r="HN516" s="34">
        <v>0</v>
      </c>
      <c r="HP516" s="34" t="s">
        <v>514</v>
      </c>
      <c r="HQ516" s="34">
        <v>0</v>
      </c>
      <c r="HR516" s="34">
        <v>0</v>
      </c>
      <c r="HS516" s="34">
        <v>0</v>
      </c>
      <c r="HX516" t="b">
        <v>1</v>
      </c>
      <c r="HZ516"/>
    </row>
    <row r="517" ht="30" customHeight="1" spans="2:234">
      <c r="B517" s="34">
        <f>10000000+INDEX(编号表!$B:$B,MATCH(D517,编号表!$A:$A,0))*10000+J517</f>
        <v>10750002</v>
      </c>
      <c r="C517" s="34" t="s">
        <v>654</v>
      </c>
      <c r="D517" s="34" t="s">
        <v>654</v>
      </c>
      <c r="E517" s="34" t="s">
        <v>510</v>
      </c>
      <c r="F517" s="39" t="s">
        <v>655</v>
      </c>
      <c r="G517" s="34" t="s">
        <v>398</v>
      </c>
      <c r="H517" s="34">
        <v>1</v>
      </c>
      <c r="I517" s="34" t="b">
        <v>0</v>
      </c>
      <c r="J517" s="34">
        <v>2</v>
      </c>
      <c r="K517" s="34" t="str">
        <f t="shared" si="27"/>
        <v>107500</v>
      </c>
      <c r="L517" s="34" t="s">
        <v>353</v>
      </c>
      <c r="M517" s="34">
        <v>10750001</v>
      </c>
      <c r="N517" s="34">
        <v>10750003</v>
      </c>
      <c r="O517" s="34" t="s">
        <v>657</v>
      </c>
      <c r="P517" s="34">
        <v>10902018</v>
      </c>
      <c r="Q517" s="34">
        <v>0</v>
      </c>
      <c r="R517" s="34">
        <v>0</v>
      </c>
      <c r="S517" s="34">
        <v>1</v>
      </c>
      <c r="T517">
        <v>10901176</v>
      </c>
      <c r="U517" s="34">
        <v>100</v>
      </c>
      <c r="Y517" s="34" t="s">
        <v>363</v>
      </c>
      <c r="Z517" s="20" t="s">
        <v>372</v>
      </c>
      <c r="AA517" s="20" t="s">
        <v>442</v>
      </c>
      <c r="AB517" s="20">
        <v>0</v>
      </c>
      <c r="AC517" s="20">
        <v>0</v>
      </c>
      <c r="AD517" s="20" t="b">
        <v>1</v>
      </c>
      <c r="AE517" s="20" t="s">
        <v>358</v>
      </c>
      <c r="AF517" s="20">
        <v>1</v>
      </c>
      <c r="AZ517" s="34" t="s">
        <v>473</v>
      </c>
      <c r="BA517" s="34">
        <v>0</v>
      </c>
      <c r="BB517" s="34" t="s">
        <v>434</v>
      </c>
      <c r="BC517" s="34" t="s">
        <v>442</v>
      </c>
      <c r="BD517" s="34">
        <v>10000</v>
      </c>
      <c r="BN517" s="20">
        <v>20550002</v>
      </c>
      <c r="GY517" s="34">
        <v>0</v>
      </c>
      <c r="GZ517" s="34">
        <v>0</v>
      </c>
      <c r="HA517" s="34" t="s">
        <v>473</v>
      </c>
      <c r="HB517" s="34">
        <v>0</v>
      </c>
      <c r="HE517" s="34">
        <v>0</v>
      </c>
      <c r="HG517" s="34">
        <v>0</v>
      </c>
      <c r="HH517" s="34">
        <v>0</v>
      </c>
      <c r="HI517" s="34">
        <v>0</v>
      </c>
      <c r="HJ517" s="34">
        <v>0</v>
      </c>
      <c r="HK517" s="34">
        <v>0</v>
      </c>
      <c r="HL517" s="34" t="b">
        <v>0</v>
      </c>
      <c r="HN517" s="34">
        <v>0</v>
      </c>
      <c r="HP517" s="34" t="s">
        <v>514</v>
      </c>
      <c r="HQ517" s="34">
        <v>0</v>
      </c>
      <c r="HR517" s="34">
        <v>0</v>
      </c>
      <c r="HS517" s="34">
        <v>0</v>
      </c>
      <c r="HX517" t="b">
        <v>1</v>
      </c>
      <c r="HZ517"/>
    </row>
    <row r="518" ht="30" customHeight="1" spans="2:234">
      <c r="B518" s="34">
        <f>10000000+INDEX(编号表!$B:$B,MATCH(D518,编号表!$A:$A,0))*10000+J518</f>
        <v>10750003</v>
      </c>
      <c r="C518" s="34" t="s">
        <v>654</v>
      </c>
      <c r="D518" s="34" t="s">
        <v>654</v>
      </c>
      <c r="E518" s="34" t="s">
        <v>510</v>
      </c>
      <c r="F518" s="39" t="s">
        <v>655</v>
      </c>
      <c r="G518" s="34" t="s">
        <v>398</v>
      </c>
      <c r="H518" s="34">
        <v>1</v>
      </c>
      <c r="I518" s="34" t="b">
        <v>0</v>
      </c>
      <c r="J518" s="34">
        <v>3</v>
      </c>
      <c r="K518" s="34" t="str">
        <f t="shared" si="27"/>
        <v>107500</v>
      </c>
      <c r="L518" s="34" t="s">
        <v>353</v>
      </c>
      <c r="M518" s="34">
        <v>10750002</v>
      </c>
      <c r="N518" s="34">
        <v>10750004</v>
      </c>
      <c r="O518" s="34" t="s">
        <v>658</v>
      </c>
      <c r="P518" s="34">
        <v>10902018</v>
      </c>
      <c r="Q518" s="34">
        <v>0</v>
      </c>
      <c r="R518" s="34">
        <v>0</v>
      </c>
      <c r="S518" s="34">
        <v>1</v>
      </c>
      <c r="T518">
        <v>10902177</v>
      </c>
      <c r="U518" s="34">
        <v>100</v>
      </c>
      <c r="Y518" s="34" t="s">
        <v>363</v>
      </c>
      <c r="Z518" s="20" t="s">
        <v>372</v>
      </c>
      <c r="AA518" s="20" t="s">
        <v>442</v>
      </c>
      <c r="AB518" s="20">
        <v>0</v>
      </c>
      <c r="AC518" s="20">
        <v>0</v>
      </c>
      <c r="AD518" s="20" t="b">
        <v>1</v>
      </c>
      <c r="AE518" s="20" t="s">
        <v>358</v>
      </c>
      <c r="AF518" s="20">
        <v>1</v>
      </c>
      <c r="AZ518" s="34" t="s">
        <v>473</v>
      </c>
      <c r="BA518" s="34">
        <v>0</v>
      </c>
      <c r="BB518" s="34" t="s">
        <v>434</v>
      </c>
      <c r="BC518" s="34" t="s">
        <v>442</v>
      </c>
      <c r="BD518" s="34">
        <v>10000</v>
      </c>
      <c r="BN518" s="20">
        <v>20550003</v>
      </c>
      <c r="GY518" s="34">
        <v>0</v>
      </c>
      <c r="GZ518" s="34">
        <v>0</v>
      </c>
      <c r="HA518" s="34" t="s">
        <v>473</v>
      </c>
      <c r="HB518" s="34">
        <v>0</v>
      </c>
      <c r="HE518" s="34">
        <v>0</v>
      </c>
      <c r="HG518" s="34">
        <v>0</v>
      </c>
      <c r="HH518" s="34">
        <v>0</v>
      </c>
      <c r="HI518" s="34">
        <v>0</v>
      </c>
      <c r="HJ518" s="34">
        <v>0</v>
      </c>
      <c r="HK518" s="34">
        <v>0</v>
      </c>
      <c r="HL518" s="34" t="b">
        <v>0</v>
      </c>
      <c r="HN518" s="34">
        <v>0</v>
      </c>
      <c r="HP518" s="34" t="s">
        <v>514</v>
      </c>
      <c r="HQ518" s="34">
        <v>0</v>
      </c>
      <c r="HR518" s="34">
        <v>0</v>
      </c>
      <c r="HS518" s="34">
        <v>0</v>
      </c>
      <c r="HX518" t="b">
        <v>1</v>
      </c>
      <c r="HZ518"/>
    </row>
    <row r="519" ht="30" customHeight="1" spans="2:234">
      <c r="B519" s="34">
        <f>10000000+INDEX(编号表!$B:$B,MATCH(D519,编号表!$A:$A,0))*10000+J519</f>
        <v>10750004</v>
      </c>
      <c r="C519" s="34" t="s">
        <v>654</v>
      </c>
      <c r="D519" s="34" t="s">
        <v>654</v>
      </c>
      <c r="E519" s="34" t="s">
        <v>510</v>
      </c>
      <c r="F519" s="39" t="s">
        <v>655</v>
      </c>
      <c r="G519" s="34" t="s">
        <v>398</v>
      </c>
      <c r="H519" s="34">
        <v>1</v>
      </c>
      <c r="I519" s="34" t="b">
        <v>0</v>
      </c>
      <c r="J519" s="34">
        <v>4</v>
      </c>
      <c r="K519" s="34" t="str">
        <f t="shared" ref="K519:K582" si="28">LEFT(B519,6)</f>
        <v>107500</v>
      </c>
      <c r="L519" s="34" t="s">
        <v>353</v>
      </c>
      <c r="M519" s="34">
        <v>10750003</v>
      </c>
      <c r="N519" s="34">
        <v>10750005</v>
      </c>
      <c r="O519" s="34" t="s">
        <v>659</v>
      </c>
      <c r="P519" s="34">
        <v>10902018</v>
      </c>
      <c r="Q519" s="34">
        <v>0</v>
      </c>
      <c r="R519" s="34">
        <v>0</v>
      </c>
      <c r="S519" s="34">
        <v>1</v>
      </c>
      <c r="T519">
        <v>10902178</v>
      </c>
      <c r="U519" s="34">
        <v>100</v>
      </c>
      <c r="Y519" s="34" t="s">
        <v>363</v>
      </c>
      <c r="Z519" s="20" t="s">
        <v>372</v>
      </c>
      <c r="AA519" s="20" t="s">
        <v>442</v>
      </c>
      <c r="AB519" s="20">
        <v>0</v>
      </c>
      <c r="AC519" s="20">
        <v>0</v>
      </c>
      <c r="AD519" s="20" t="b">
        <v>1</v>
      </c>
      <c r="AE519" s="20" t="s">
        <v>358</v>
      </c>
      <c r="AF519" s="20">
        <v>1</v>
      </c>
      <c r="AZ519" s="34" t="s">
        <v>473</v>
      </c>
      <c r="BA519" s="34">
        <v>0</v>
      </c>
      <c r="BB519" s="34" t="s">
        <v>434</v>
      </c>
      <c r="BC519" s="34" t="s">
        <v>442</v>
      </c>
      <c r="BD519" s="34">
        <v>10000</v>
      </c>
      <c r="BN519" s="20">
        <v>20550004</v>
      </c>
      <c r="GY519" s="34">
        <v>0</v>
      </c>
      <c r="GZ519" s="34">
        <v>0</v>
      </c>
      <c r="HA519" s="34" t="s">
        <v>473</v>
      </c>
      <c r="HB519" s="34">
        <v>0</v>
      </c>
      <c r="HE519" s="34">
        <v>0</v>
      </c>
      <c r="HG519" s="34">
        <v>0</v>
      </c>
      <c r="HH519" s="34">
        <v>0</v>
      </c>
      <c r="HI519" s="34">
        <v>0</v>
      </c>
      <c r="HJ519" s="34">
        <v>0</v>
      </c>
      <c r="HK519" s="34">
        <v>0</v>
      </c>
      <c r="HL519" s="34" t="b">
        <v>0</v>
      </c>
      <c r="HN519" s="34">
        <v>0</v>
      </c>
      <c r="HP519" s="34" t="s">
        <v>514</v>
      </c>
      <c r="HQ519" s="34">
        <v>0</v>
      </c>
      <c r="HR519" s="34">
        <v>0</v>
      </c>
      <c r="HS519" s="34">
        <v>0</v>
      </c>
      <c r="HX519" t="b">
        <v>1</v>
      </c>
      <c r="HZ519"/>
    </row>
    <row r="520" ht="30" customHeight="1" spans="2:234">
      <c r="B520" s="34">
        <f>10000000+INDEX(编号表!$B:$B,MATCH(D520,编号表!$A:$A,0))*10000+J520</f>
        <v>10750005</v>
      </c>
      <c r="C520" s="34" t="s">
        <v>654</v>
      </c>
      <c r="D520" s="34" t="s">
        <v>654</v>
      </c>
      <c r="E520" s="34" t="s">
        <v>510</v>
      </c>
      <c r="F520" s="39" t="s">
        <v>655</v>
      </c>
      <c r="G520" s="34" t="s">
        <v>398</v>
      </c>
      <c r="H520" s="34">
        <v>1</v>
      </c>
      <c r="I520" s="34" t="b">
        <v>0</v>
      </c>
      <c r="J520" s="34">
        <v>5</v>
      </c>
      <c r="K520" s="34" t="str">
        <f t="shared" si="28"/>
        <v>107500</v>
      </c>
      <c r="L520" s="34" t="s">
        <v>353</v>
      </c>
      <c r="M520" s="34">
        <v>10750004</v>
      </c>
      <c r="N520" s="34">
        <v>10750006</v>
      </c>
      <c r="O520" s="34" t="s">
        <v>660</v>
      </c>
      <c r="P520" s="34">
        <v>10902018</v>
      </c>
      <c r="Q520" s="34">
        <v>0</v>
      </c>
      <c r="R520" s="34">
        <v>0</v>
      </c>
      <c r="S520" s="34">
        <v>1</v>
      </c>
      <c r="T520">
        <v>10902179</v>
      </c>
      <c r="U520" s="34">
        <v>100</v>
      </c>
      <c r="Y520" s="34" t="s">
        <v>363</v>
      </c>
      <c r="Z520" s="20" t="s">
        <v>372</v>
      </c>
      <c r="AA520" s="20" t="s">
        <v>442</v>
      </c>
      <c r="AB520" s="20">
        <v>0</v>
      </c>
      <c r="AC520" s="20">
        <v>0</v>
      </c>
      <c r="AD520" s="20" t="b">
        <v>1</v>
      </c>
      <c r="AE520" s="20" t="s">
        <v>358</v>
      </c>
      <c r="AF520" s="20">
        <v>1</v>
      </c>
      <c r="AZ520" s="34" t="s">
        <v>473</v>
      </c>
      <c r="BA520" s="34">
        <v>0</v>
      </c>
      <c r="BB520" s="34" t="s">
        <v>434</v>
      </c>
      <c r="BC520" s="34" t="s">
        <v>442</v>
      </c>
      <c r="BD520" s="34">
        <v>10000</v>
      </c>
      <c r="BN520" s="20">
        <v>20550005</v>
      </c>
      <c r="GY520" s="34">
        <v>0</v>
      </c>
      <c r="GZ520" s="34">
        <v>0</v>
      </c>
      <c r="HA520" s="34" t="s">
        <v>473</v>
      </c>
      <c r="HB520" s="34">
        <v>0</v>
      </c>
      <c r="HE520" s="34">
        <v>0</v>
      </c>
      <c r="HG520" s="34">
        <v>0</v>
      </c>
      <c r="HH520" s="34">
        <v>0</v>
      </c>
      <c r="HI520" s="34">
        <v>0</v>
      </c>
      <c r="HJ520" s="34">
        <v>0</v>
      </c>
      <c r="HK520" s="34">
        <v>0</v>
      </c>
      <c r="HL520" s="34" t="b">
        <v>0</v>
      </c>
      <c r="HN520" s="34">
        <v>0</v>
      </c>
      <c r="HP520" s="34" t="s">
        <v>514</v>
      </c>
      <c r="HQ520" s="34">
        <v>0</v>
      </c>
      <c r="HR520" s="34">
        <v>0</v>
      </c>
      <c r="HS520" s="34">
        <v>0</v>
      </c>
      <c r="HX520" t="b">
        <v>1</v>
      </c>
      <c r="HZ520"/>
    </row>
    <row r="521" ht="30" customHeight="1" spans="2:234">
      <c r="B521" s="34">
        <f>10000000+INDEX(编号表!$B:$B,MATCH(D521,编号表!$A:$A,0))*10000+J521</f>
        <v>10750006</v>
      </c>
      <c r="C521" s="34" t="s">
        <v>654</v>
      </c>
      <c r="D521" s="34" t="s">
        <v>654</v>
      </c>
      <c r="E521" s="34" t="s">
        <v>510</v>
      </c>
      <c r="F521" s="39" t="s">
        <v>655</v>
      </c>
      <c r="G521" s="34" t="s">
        <v>398</v>
      </c>
      <c r="H521" s="34">
        <v>1</v>
      </c>
      <c r="I521" s="34" t="b">
        <v>0</v>
      </c>
      <c r="J521" s="34">
        <v>6</v>
      </c>
      <c r="K521" s="34" t="str">
        <f t="shared" si="28"/>
        <v>107500</v>
      </c>
      <c r="L521" s="34" t="s">
        <v>353</v>
      </c>
      <c r="M521" s="34">
        <v>10750005</v>
      </c>
      <c r="N521" s="34">
        <v>10750007</v>
      </c>
      <c r="O521" s="34" t="s">
        <v>661</v>
      </c>
      <c r="P521" s="34">
        <v>10902018</v>
      </c>
      <c r="Q521" s="34">
        <v>0</v>
      </c>
      <c r="R521" s="34">
        <v>0</v>
      </c>
      <c r="S521" s="34">
        <v>1</v>
      </c>
      <c r="T521">
        <v>10903180</v>
      </c>
      <c r="U521" s="34">
        <v>100</v>
      </c>
      <c r="Y521" s="34" t="s">
        <v>363</v>
      </c>
      <c r="Z521" s="20" t="s">
        <v>372</v>
      </c>
      <c r="AA521" s="20" t="s">
        <v>442</v>
      </c>
      <c r="AB521" s="20">
        <v>0</v>
      </c>
      <c r="AC521" s="20">
        <v>0</v>
      </c>
      <c r="AD521" s="20" t="b">
        <v>1</v>
      </c>
      <c r="AE521" s="20" t="s">
        <v>358</v>
      </c>
      <c r="AF521" s="20">
        <v>1</v>
      </c>
      <c r="AZ521" s="34" t="s">
        <v>473</v>
      </c>
      <c r="BA521" s="34">
        <v>0</v>
      </c>
      <c r="BB521" s="34" t="s">
        <v>434</v>
      </c>
      <c r="BC521" s="34" t="s">
        <v>442</v>
      </c>
      <c r="BD521" s="34">
        <v>10000</v>
      </c>
      <c r="BN521" s="20">
        <v>20550006</v>
      </c>
      <c r="GY521" s="34">
        <v>0</v>
      </c>
      <c r="GZ521" s="34">
        <v>0</v>
      </c>
      <c r="HA521" s="34" t="s">
        <v>473</v>
      </c>
      <c r="HB521" s="34">
        <v>0</v>
      </c>
      <c r="HE521" s="34">
        <v>0</v>
      </c>
      <c r="HG521" s="34">
        <v>0</v>
      </c>
      <c r="HH521" s="34">
        <v>0</v>
      </c>
      <c r="HI521" s="34">
        <v>0</v>
      </c>
      <c r="HJ521" s="34">
        <v>0</v>
      </c>
      <c r="HK521" s="34">
        <v>0</v>
      </c>
      <c r="HL521" s="34" t="b">
        <v>0</v>
      </c>
      <c r="HN521" s="34">
        <v>0</v>
      </c>
      <c r="HP521" s="34" t="s">
        <v>514</v>
      </c>
      <c r="HQ521" s="34">
        <v>0</v>
      </c>
      <c r="HR521" s="34">
        <v>0</v>
      </c>
      <c r="HS521" s="34">
        <v>0</v>
      </c>
      <c r="HX521" t="b">
        <v>1</v>
      </c>
      <c r="HZ521"/>
    </row>
    <row r="522" ht="30" customHeight="1" spans="2:234">
      <c r="B522" s="34">
        <f>10000000+INDEX(编号表!$B:$B,MATCH(D522,编号表!$A:$A,0))*10000+J522</f>
        <v>10750007</v>
      </c>
      <c r="C522" s="34" t="s">
        <v>654</v>
      </c>
      <c r="D522" s="34" t="s">
        <v>654</v>
      </c>
      <c r="E522" s="34" t="s">
        <v>510</v>
      </c>
      <c r="F522" s="39" t="s">
        <v>655</v>
      </c>
      <c r="G522" s="34" t="s">
        <v>398</v>
      </c>
      <c r="H522" s="34">
        <v>1</v>
      </c>
      <c r="I522" s="34" t="b">
        <v>0</v>
      </c>
      <c r="J522" s="34">
        <v>7</v>
      </c>
      <c r="K522" s="34" t="str">
        <f t="shared" si="28"/>
        <v>107500</v>
      </c>
      <c r="L522" s="34" t="s">
        <v>353</v>
      </c>
      <c r="M522" s="34">
        <v>10750006</v>
      </c>
      <c r="N522" s="34">
        <v>10750008</v>
      </c>
      <c r="O522" s="34" t="s">
        <v>662</v>
      </c>
      <c r="P522" s="34">
        <v>10902018</v>
      </c>
      <c r="Q522" s="34">
        <v>0</v>
      </c>
      <c r="R522" s="34">
        <v>0</v>
      </c>
      <c r="S522" s="34">
        <v>1</v>
      </c>
      <c r="T522">
        <v>10903181</v>
      </c>
      <c r="U522" s="34">
        <v>100</v>
      </c>
      <c r="Y522" s="34" t="s">
        <v>363</v>
      </c>
      <c r="Z522" s="20" t="s">
        <v>372</v>
      </c>
      <c r="AA522" s="20" t="s">
        <v>442</v>
      </c>
      <c r="AB522" s="20">
        <v>0</v>
      </c>
      <c r="AC522" s="20">
        <v>0</v>
      </c>
      <c r="AD522" s="20" t="b">
        <v>1</v>
      </c>
      <c r="AE522" s="20" t="s">
        <v>358</v>
      </c>
      <c r="AF522" s="20">
        <v>1</v>
      </c>
      <c r="AZ522" s="34" t="s">
        <v>473</v>
      </c>
      <c r="BA522" s="34">
        <v>0</v>
      </c>
      <c r="BB522" s="34" t="s">
        <v>434</v>
      </c>
      <c r="BC522" s="34" t="s">
        <v>442</v>
      </c>
      <c r="BD522" s="34">
        <v>10000</v>
      </c>
      <c r="BN522" s="20">
        <v>20550007</v>
      </c>
      <c r="GY522" s="34">
        <v>0</v>
      </c>
      <c r="GZ522" s="34">
        <v>0</v>
      </c>
      <c r="HA522" s="34" t="s">
        <v>473</v>
      </c>
      <c r="HB522" s="34">
        <v>0</v>
      </c>
      <c r="HE522" s="34">
        <v>0</v>
      </c>
      <c r="HG522" s="34">
        <v>0</v>
      </c>
      <c r="HH522" s="34">
        <v>0</v>
      </c>
      <c r="HI522" s="34">
        <v>0</v>
      </c>
      <c r="HJ522" s="34">
        <v>0</v>
      </c>
      <c r="HK522" s="34">
        <v>0</v>
      </c>
      <c r="HL522" s="34" t="b">
        <v>0</v>
      </c>
      <c r="HN522" s="34">
        <v>0</v>
      </c>
      <c r="HP522" s="34" t="s">
        <v>514</v>
      </c>
      <c r="HQ522" s="34">
        <v>0</v>
      </c>
      <c r="HR522" s="34">
        <v>0</v>
      </c>
      <c r="HS522" s="34">
        <v>0</v>
      </c>
      <c r="HX522" t="b">
        <v>1</v>
      </c>
      <c r="HZ522"/>
    </row>
    <row r="523" ht="30" customHeight="1" spans="2:234">
      <c r="B523" s="34">
        <f>10000000+INDEX(编号表!$B:$B,MATCH(D523,编号表!$A:$A,0))*10000+J523</f>
        <v>10750008</v>
      </c>
      <c r="C523" s="34" t="s">
        <v>654</v>
      </c>
      <c r="D523" s="34" t="s">
        <v>654</v>
      </c>
      <c r="E523" s="34" t="s">
        <v>510</v>
      </c>
      <c r="F523" s="39" t="s">
        <v>655</v>
      </c>
      <c r="G523" s="34" t="s">
        <v>398</v>
      </c>
      <c r="H523" s="34">
        <v>1</v>
      </c>
      <c r="I523" s="34" t="b">
        <v>0</v>
      </c>
      <c r="J523" s="34">
        <v>8</v>
      </c>
      <c r="K523" s="34" t="str">
        <f t="shared" si="28"/>
        <v>107500</v>
      </c>
      <c r="L523" s="34" t="s">
        <v>353</v>
      </c>
      <c r="M523" s="34">
        <v>10750007</v>
      </c>
      <c r="N523" s="34">
        <v>10750009</v>
      </c>
      <c r="O523" s="34" t="s">
        <v>663</v>
      </c>
      <c r="P523" s="34">
        <v>10902018</v>
      </c>
      <c r="Q523" s="34">
        <v>0</v>
      </c>
      <c r="R523" s="34">
        <v>0</v>
      </c>
      <c r="S523" s="34">
        <v>1</v>
      </c>
      <c r="T523">
        <v>10903182</v>
      </c>
      <c r="U523" s="34">
        <v>100</v>
      </c>
      <c r="Y523" s="34" t="s">
        <v>363</v>
      </c>
      <c r="Z523" s="20" t="s">
        <v>372</v>
      </c>
      <c r="AA523" s="20" t="s">
        <v>442</v>
      </c>
      <c r="AB523" s="20">
        <v>0</v>
      </c>
      <c r="AC523" s="20">
        <v>0</v>
      </c>
      <c r="AD523" s="20" t="b">
        <v>1</v>
      </c>
      <c r="AE523" s="20" t="s">
        <v>358</v>
      </c>
      <c r="AF523" s="20">
        <v>1</v>
      </c>
      <c r="AZ523" s="34" t="s">
        <v>473</v>
      </c>
      <c r="BA523" s="34">
        <v>0</v>
      </c>
      <c r="BB523" s="34" t="s">
        <v>434</v>
      </c>
      <c r="BC523" s="34" t="s">
        <v>442</v>
      </c>
      <c r="BD523" s="34">
        <v>10000</v>
      </c>
      <c r="BN523" s="20">
        <v>20550008</v>
      </c>
      <c r="GY523" s="34">
        <v>0</v>
      </c>
      <c r="GZ523" s="34">
        <v>0</v>
      </c>
      <c r="HA523" s="34" t="s">
        <v>473</v>
      </c>
      <c r="HB523" s="34">
        <v>0</v>
      </c>
      <c r="HE523" s="34">
        <v>0</v>
      </c>
      <c r="HG523" s="34">
        <v>0</v>
      </c>
      <c r="HH523" s="34">
        <v>0</v>
      </c>
      <c r="HI523" s="34">
        <v>0</v>
      </c>
      <c r="HJ523" s="34">
        <v>0</v>
      </c>
      <c r="HK523" s="34">
        <v>0</v>
      </c>
      <c r="HL523" s="34" t="b">
        <v>0</v>
      </c>
      <c r="HN523" s="34">
        <v>0</v>
      </c>
      <c r="HP523" s="34" t="s">
        <v>514</v>
      </c>
      <c r="HQ523" s="34">
        <v>0</v>
      </c>
      <c r="HR523" s="34">
        <v>0</v>
      </c>
      <c r="HS523" s="34">
        <v>0</v>
      </c>
      <c r="HX523" t="b">
        <v>1</v>
      </c>
      <c r="HZ523"/>
    </row>
    <row r="524" ht="30" customHeight="1" spans="2:234">
      <c r="B524" s="34">
        <f>10000000+INDEX(编号表!$B:$B,MATCH(D524,编号表!$A:$A,0))*10000+J524</f>
        <v>10750009</v>
      </c>
      <c r="C524" s="34" t="s">
        <v>654</v>
      </c>
      <c r="D524" s="34" t="s">
        <v>654</v>
      </c>
      <c r="E524" s="34" t="s">
        <v>510</v>
      </c>
      <c r="F524" s="39" t="s">
        <v>655</v>
      </c>
      <c r="G524" s="34" t="s">
        <v>398</v>
      </c>
      <c r="H524" s="34">
        <v>1</v>
      </c>
      <c r="I524" s="34" t="b">
        <v>0</v>
      </c>
      <c r="J524" s="34">
        <v>9</v>
      </c>
      <c r="K524" s="34" t="str">
        <f t="shared" si="28"/>
        <v>107500</v>
      </c>
      <c r="L524" s="34" t="s">
        <v>353</v>
      </c>
      <c r="M524" s="34">
        <v>10750008</v>
      </c>
      <c r="N524" s="34">
        <v>10750010</v>
      </c>
      <c r="O524" s="34" t="s">
        <v>664</v>
      </c>
      <c r="P524" s="34">
        <v>10902018</v>
      </c>
      <c r="Q524" s="34">
        <v>0</v>
      </c>
      <c r="R524" s="34">
        <v>0</v>
      </c>
      <c r="S524" s="34">
        <v>1</v>
      </c>
      <c r="T524">
        <v>10904183</v>
      </c>
      <c r="U524" s="34">
        <v>100</v>
      </c>
      <c r="Y524" s="34" t="s">
        <v>363</v>
      </c>
      <c r="Z524" s="20" t="s">
        <v>372</v>
      </c>
      <c r="AA524" s="20" t="s">
        <v>442</v>
      </c>
      <c r="AB524" s="20">
        <v>0</v>
      </c>
      <c r="AC524" s="20">
        <v>0</v>
      </c>
      <c r="AD524" s="20" t="b">
        <v>1</v>
      </c>
      <c r="AE524" s="20" t="s">
        <v>358</v>
      </c>
      <c r="AF524" s="20">
        <v>1</v>
      </c>
      <c r="AZ524" s="34" t="s">
        <v>473</v>
      </c>
      <c r="BA524" s="34">
        <v>0</v>
      </c>
      <c r="BB524" s="34" t="s">
        <v>434</v>
      </c>
      <c r="BC524" s="34" t="s">
        <v>442</v>
      </c>
      <c r="BD524" s="34">
        <v>10000</v>
      </c>
      <c r="BN524" s="20">
        <v>20550009</v>
      </c>
      <c r="GY524" s="34">
        <v>0</v>
      </c>
      <c r="GZ524" s="34">
        <v>0</v>
      </c>
      <c r="HA524" s="34" t="s">
        <v>473</v>
      </c>
      <c r="HB524" s="34">
        <v>0</v>
      </c>
      <c r="HE524" s="34">
        <v>0</v>
      </c>
      <c r="HG524" s="34">
        <v>0</v>
      </c>
      <c r="HH524" s="34">
        <v>0</v>
      </c>
      <c r="HI524" s="34">
        <v>0</v>
      </c>
      <c r="HJ524" s="34">
        <v>0</v>
      </c>
      <c r="HK524" s="34">
        <v>0</v>
      </c>
      <c r="HL524" s="34" t="b">
        <v>0</v>
      </c>
      <c r="HN524" s="34">
        <v>0</v>
      </c>
      <c r="HP524" s="34" t="s">
        <v>514</v>
      </c>
      <c r="HQ524" s="34">
        <v>0</v>
      </c>
      <c r="HR524" s="34">
        <v>0</v>
      </c>
      <c r="HS524" s="34">
        <v>0</v>
      </c>
      <c r="HX524" t="b">
        <v>1</v>
      </c>
      <c r="HZ524"/>
    </row>
    <row r="525" ht="30" customHeight="1" spans="2:234">
      <c r="B525" s="34">
        <f>10000000+INDEX(编号表!$B:$B,MATCH(D525,编号表!$A:$A,0))*10000+J525</f>
        <v>10750010</v>
      </c>
      <c r="C525" s="34" t="s">
        <v>654</v>
      </c>
      <c r="D525" s="34" t="s">
        <v>654</v>
      </c>
      <c r="E525" s="34" t="s">
        <v>510</v>
      </c>
      <c r="F525" s="39" t="s">
        <v>665</v>
      </c>
      <c r="G525" s="34" t="s">
        <v>398</v>
      </c>
      <c r="H525" s="34">
        <v>1</v>
      </c>
      <c r="I525" s="34" t="b">
        <v>0</v>
      </c>
      <c r="J525" s="34">
        <v>10</v>
      </c>
      <c r="K525" s="34" t="str">
        <f t="shared" si="28"/>
        <v>107500</v>
      </c>
      <c r="L525" s="34" t="s">
        <v>353</v>
      </c>
      <c r="M525" s="34">
        <v>10750009</v>
      </c>
      <c r="O525" s="34" t="s">
        <v>666</v>
      </c>
      <c r="P525" s="34">
        <v>10902018</v>
      </c>
      <c r="Q525" s="34">
        <v>0</v>
      </c>
      <c r="R525" s="34">
        <v>0</v>
      </c>
      <c r="S525" s="34">
        <v>1</v>
      </c>
      <c r="U525" s="34">
        <v>100</v>
      </c>
      <c r="Y525" s="34" t="s">
        <v>363</v>
      </c>
      <c r="Z525" s="20" t="s">
        <v>372</v>
      </c>
      <c r="AA525" s="20" t="s">
        <v>442</v>
      </c>
      <c r="AB525" s="20">
        <v>0</v>
      </c>
      <c r="AC525" s="20">
        <v>0</v>
      </c>
      <c r="AD525" s="20" t="b">
        <v>1</v>
      </c>
      <c r="AE525" s="20" t="s">
        <v>358</v>
      </c>
      <c r="AF525" s="20">
        <v>1</v>
      </c>
      <c r="AZ525" s="34" t="s">
        <v>473</v>
      </c>
      <c r="BA525" s="34">
        <v>0</v>
      </c>
      <c r="BB525" s="34" t="s">
        <v>434</v>
      </c>
      <c r="BC525" s="34" t="s">
        <v>442</v>
      </c>
      <c r="BD525" s="34">
        <v>10000</v>
      </c>
      <c r="BN525" s="20">
        <v>20550010</v>
      </c>
      <c r="GY525" s="34">
        <v>0</v>
      </c>
      <c r="GZ525" s="34">
        <v>0</v>
      </c>
      <c r="HA525" s="34" t="s">
        <v>473</v>
      </c>
      <c r="HB525" s="34">
        <v>0</v>
      </c>
      <c r="HE525" s="34">
        <v>0</v>
      </c>
      <c r="HG525" s="34">
        <v>0</v>
      </c>
      <c r="HH525" s="34">
        <v>0</v>
      </c>
      <c r="HI525" s="34">
        <v>0</v>
      </c>
      <c r="HJ525" s="34">
        <v>0</v>
      </c>
      <c r="HK525" s="34">
        <v>0</v>
      </c>
      <c r="HL525" s="34" t="b">
        <v>0</v>
      </c>
      <c r="HN525" s="34">
        <v>0</v>
      </c>
      <c r="HP525" s="34" t="s">
        <v>514</v>
      </c>
      <c r="HQ525" s="34">
        <v>0</v>
      </c>
      <c r="HR525" s="34">
        <v>0</v>
      </c>
      <c r="HS525" s="34">
        <v>0</v>
      </c>
      <c r="HX525" t="b">
        <v>1</v>
      </c>
      <c r="HZ525"/>
    </row>
    <row r="526" ht="30" customHeight="1" spans="2:234">
      <c r="B526" s="34">
        <f>10000000+INDEX(编号表!$B:$B,MATCH(D526,编号表!$A:$A,0))*10000+J526</f>
        <v>10760001</v>
      </c>
      <c r="C526" s="34" t="s">
        <v>667</v>
      </c>
      <c r="D526" s="34" t="s">
        <v>667</v>
      </c>
      <c r="E526" s="34" t="s">
        <v>510</v>
      </c>
      <c r="F526" s="39" t="s">
        <v>668</v>
      </c>
      <c r="G526" s="34" t="s">
        <v>403</v>
      </c>
      <c r="H526" s="34">
        <v>1</v>
      </c>
      <c r="I526" s="34" t="b">
        <v>0</v>
      </c>
      <c r="J526" s="34">
        <v>1</v>
      </c>
      <c r="K526" s="34" t="str">
        <f t="shared" si="28"/>
        <v>107600</v>
      </c>
      <c r="L526" s="34" t="s">
        <v>353</v>
      </c>
      <c r="N526" s="34">
        <v>10760002</v>
      </c>
      <c r="O526" s="34" t="s">
        <v>669</v>
      </c>
      <c r="P526" s="34">
        <v>10902019</v>
      </c>
      <c r="Q526" s="34">
        <v>0</v>
      </c>
      <c r="R526" s="34">
        <v>0</v>
      </c>
      <c r="S526" s="34">
        <v>1</v>
      </c>
      <c r="T526">
        <v>10901185</v>
      </c>
      <c r="U526" s="34">
        <v>100</v>
      </c>
      <c r="Y526" s="34" t="s">
        <v>363</v>
      </c>
      <c r="Z526" s="20" t="s">
        <v>372</v>
      </c>
      <c r="AA526" s="20" t="s">
        <v>442</v>
      </c>
      <c r="AB526" s="20">
        <v>0</v>
      </c>
      <c r="AC526" s="20">
        <v>0</v>
      </c>
      <c r="AD526" s="20" t="b">
        <v>1</v>
      </c>
      <c r="AE526" s="20" t="s">
        <v>358</v>
      </c>
      <c r="AF526" s="20">
        <v>1</v>
      </c>
      <c r="AZ526" s="34" t="s">
        <v>473</v>
      </c>
      <c r="BA526" s="34">
        <v>0</v>
      </c>
      <c r="BB526" s="34" t="s">
        <v>434</v>
      </c>
      <c r="BC526" s="34" t="s">
        <v>442</v>
      </c>
      <c r="BD526" s="34">
        <v>10000</v>
      </c>
      <c r="BN526" s="20">
        <v>20560001</v>
      </c>
      <c r="GY526" s="34">
        <v>0</v>
      </c>
      <c r="GZ526" s="34">
        <v>0</v>
      </c>
      <c r="HA526" s="34" t="s">
        <v>473</v>
      </c>
      <c r="HB526" s="34">
        <v>0</v>
      </c>
      <c r="HE526" s="34">
        <v>0</v>
      </c>
      <c r="HG526" s="34">
        <v>0</v>
      </c>
      <c r="HH526" s="34">
        <v>0</v>
      </c>
      <c r="HI526" s="34">
        <v>0</v>
      </c>
      <c r="HJ526" s="34">
        <v>0</v>
      </c>
      <c r="HK526" s="34">
        <v>0</v>
      </c>
      <c r="HL526" s="34" t="b">
        <v>0</v>
      </c>
      <c r="HN526" s="34">
        <v>0</v>
      </c>
      <c r="HP526" s="34" t="s">
        <v>514</v>
      </c>
      <c r="HQ526" s="34">
        <v>0</v>
      </c>
      <c r="HR526" s="34">
        <v>0</v>
      </c>
      <c r="HS526" s="34">
        <v>0</v>
      </c>
      <c r="HX526" t="b">
        <v>1</v>
      </c>
      <c r="HZ526"/>
    </row>
    <row r="527" ht="30" customHeight="1" spans="2:234">
      <c r="B527" s="34">
        <f>10000000+INDEX(编号表!$B:$B,MATCH(D527,编号表!$A:$A,0))*10000+J527</f>
        <v>10760002</v>
      </c>
      <c r="C527" s="34" t="s">
        <v>667</v>
      </c>
      <c r="D527" s="34" t="s">
        <v>667</v>
      </c>
      <c r="E527" s="34" t="s">
        <v>510</v>
      </c>
      <c r="F527" s="39" t="s">
        <v>668</v>
      </c>
      <c r="G527" s="34" t="s">
        <v>403</v>
      </c>
      <c r="H527" s="34">
        <v>1</v>
      </c>
      <c r="I527" s="34" t="b">
        <v>0</v>
      </c>
      <c r="J527" s="34">
        <v>2</v>
      </c>
      <c r="K527" s="34" t="str">
        <f t="shared" si="28"/>
        <v>107600</v>
      </c>
      <c r="L527" s="34" t="s">
        <v>353</v>
      </c>
      <c r="M527" s="34">
        <v>10760001</v>
      </c>
      <c r="N527" s="34">
        <v>10760003</v>
      </c>
      <c r="O527" s="34" t="s">
        <v>670</v>
      </c>
      <c r="P527" s="34">
        <v>10902019</v>
      </c>
      <c r="Q527" s="34">
        <v>0</v>
      </c>
      <c r="R527" s="34">
        <v>0</v>
      </c>
      <c r="S527" s="34">
        <v>1</v>
      </c>
      <c r="T527">
        <v>10901186</v>
      </c>
      <c r="U527" s="34">
        <v>100</v>
      </c>
      <c r="Y527" s="34" t="s">
        <v>363</v>
      </c>
      <c r="Z527" s="20" t="s">
        <v>372</v>
      </c>
      <c r="AA527" s="20" t="s">
        <v>442</v>
      </c>
      <c r="AB527" s="20">
        <v>0</v>
      </c>
      <c r="AC527" s="20">
        <v>0</v>
      </c>
      <c r="AD527" s="20" t="b">
        <v>1</v>
      </c>
      <c r="AE527" s="20" t="s">
        <v>358</v>
      </c>
      <c r="AF527" s="20">
        <v>1</v>
      </c>
      <c r="AZ527" s="34" t="s">
        <v>473</v>
      </c>
      <c r="BA527" s="34">
        <v>0</v>
      </c>
      <c r="BB527" s="34" t="s">
        <v>434</v>
      </c>
      <c r="BC527" s="34" t="s">
        <v>442</v>
      </c>
      <c r="BD527" s="34">
        <v>10000</v>
      </c>
      <c r="BN527" s="20">
        <v>20560002</v>
      </c>
      <c r="GY527" s="34">
        <v>0</v>
      </c>
      <c r="GZ527" s="34">
        <v>0</v>
      </c>
      <c r="HA527" s="34" t="s">
        <v>473</v>
      </c>
      <c r="HB527" s="34">
        <v>0</v>
      </c>
      <c r="HE527" s="34">
        <v>0</v>
      </c>
      <c r="HG527" s="34">
        <v>0</v>
      </c>
      <c r="HH527" s="34">
        <v>0</v>
      </c>
      <c r="HI527" s="34">
        <v>0</v>
      </c>
      <c r="HJ527" s="34">
        <v>0</v>
      </c>
      <c r="HK527" s="34">
        <v>0</v>
      </c>
      <c r="HL527" s="34" t="b">
        <v>0</v>
      </c>
      <c r="HN527" s="34">
        <v>0</v>
      </c>
      <c r="HP527" s="34" t="s">
        <v>514</v>
      </c>
      <c r="HQ527" s="34">
        <v>0</v>
      </c>
      <c r="HR527" s="34">
        <v>0</v>
      </c>
      <c r="HS527" s="34">
        <v>0</v>
      </c>
      <c r="HX527" t="b">
        <v>1</v>
      </c>
      <c r="HZ527"/>
    </row>
    <row r="528" ht="30" customHeight="1" spans="2:234">
      <c r="B528" s="34">
        <f>10000000+INDEX(编号表!$B:$B,MATCH(D528,编号表!$A:$A,0))*10000+J528</f>
        <v>10760003</v>
      </c>
      <c r="C528" s="34" t="s">
        <v>667</v>
      </c>
      <c r="D528" s="34" t="s">
        <v>667</v>
      </c>
      <c r="E528" s="34" t="s">
        <v>510</v>
      </c>
      <c r="F528" s="39" t="s">
        <v>668</v>
      </c>
      <c r="G528" s="34" t="s">
        <v>403</v>
      </c>
      <c r="H528" s="34">
        <v>1</v>
      </c>
      <c r="I528" s="34" t="b">
        <v>0</v>
      </c>
      <c r="J528" s="34">
        <v>3</v>
      </c>
      <c r="K528" s="34" t="str">
        <f t="shared" si="28"/>
        <v>107600</v>
      </c>
      <c r="L528" s="34" t="s">
        <v>353</v>
      </c>
      <c r="M528" s="34">
        <v>10760002</v>
      </c>
      <c r="N528" s="34">
        <v>10760004</v>
      </c>
      <c r="O528" s="34" t="s">
        <v>671</v>
      </c>
      <c r="P528" s="34">
        <v>10902019</v>
      </c>
      <c r="Q528" s="34">
        <v>0</v>
      </c>
      <c r="R528" s="34">
        <v>0</v>
      </c>
      <c r="S528" s="34">
        <v>1</v>
      </c>
      <c r="T528">
        <v>10902187</v>
      </c>
      <c r="U528" s="34">
        <v>100</v>
      </c>
      <c r="Y528" s="34" t="s">
        <v>363</v>
      </c>
      <c r="Z528" s="20" t="s">
        <v>372</v>
      </c>
      <c r="AA528" s="20" t="s">
        <v>442</v>
      </c>
      <c r="AB528" s="20">
        <v>0</v>
      </c>
      <c r="AC528" s="20">
        <v>0</v>
      </c>
      <c r="AD528" s="20" t="b">
        <v>1</v>
      </c>
      <c r="AE528" s="20" t="s">
        <v>358</v>
      </c>
      <c r="AF528" s="20">
        <v>1</v>
      </c>
      <c r="AZ528" s="34" t="s">
        <v>473</v>
      </c>
      <c r="BA528" s="34">
        <v>0</v>
      </c>
      <c r="BB528" s="34" t="s">
        <v>434</v>
      </c>
      <c r="BC528" s="34" t="s">
        <v>442</v>
      </c>
      <c r="BD528" s="34">
        <v>10000</v>
      </c>
      <c r="BN528" s="20">
        <v>20560003</v>
      </c>
      <c r="GY528" s="34">
        <v>0</v>
      </c>
      <c r="GZ528" s="34">
        <v>0</v>
      </c>
      <c r="HA528" s="34" t="s">
        <v>473</v>
      </c>
      <c r="HB528" s="34">
        <v>0</v>
      </c>
      <c r="HE528" s="34">
        <v>0</v>
      </c>
      <c r="HG528" s="34">
        <v>0</v>
      </c>
      <c r="HH528" s="34">
        <v>0</v>
      </c>
      <c r="HI528" s="34">
        <v>0</v>
      </c>
      <c r="HJ528" s="34">
        <v>0</v>
      </c>
      <c r="HK528" s="34">
        <v>0</v>
      </c>
      <c r="HL528" s="34" t="b">
        <v>0</v>
      </c>
      <c r="HN528" s="34">
        <v>0</v>
      </c>
      <c r="HP528" s="34" t="s">
        <v>514</v>
      </c>
      <c r="HQ528" s="34">
        <v>0</v>
      </c>
      <c r="HR528" s="34">
        <v>0</v>
      </c>
      <c r="HS528" s="34">
        <v>0</v>
      </c>
      <c r="HX528" t="b">
        <v>1</v>
      </c>
      <c r="HZ528"/>
    </row>
    <row r="529" ht="30" customHeight="1" spans="2:234">
      <c r="B529" s="34">
        <f>10000000+INDEX(编号表!$B:$B,MATCH(D529,编号表!$A:$A,0))*10000+J529</f>
        <v>10760004</v>
      </c>
      <c r="C529" s="34" t="s">
        <v>667</v>
      </c>
      <c r="D529" s="34" t="s">
        <v>667</v>
      </c>
      <c r="E529" s="34" t="s">
        <v>510</v>
      </c>
      <c r="F529" s="39" t="s">
        <v>668</v>
      </c>
      <c r="G529" s="34" t="s">
        <v>403</v>
      </c>
      <c r="H529" s="34">
        <v>1</v>
      </c>
      <c r="I529" s="34" t="b">
        <v>0</v>
      </c>
      <c r="J529" s="34">
        <v>4</v>
      </c>
      <c r="K529" s="34" t="str">
        <f t="shared" si="28"/>
        <v>107600</v>
      </c>
      <c r="L529" s="34" t="s">
        <v>353</v>
      </c>
      <c r="M529" s="34">
        <v>10760003</v>
      </c>
      <c r="N529" s="34">
        <v>10760005</v>
      </c>
      <c r="O529" s="34" t="s">
        <v>672</v>
      </c>
      <c r="P529" s="34">
        <v>10902019</v>
      </c>
      <c r="Q529" s="34">
        <v>0</v>
      </c>
      <c r="R529" s="34">
        <v>0</v>
      </c>
      <c r="S529" s="34">
        <v>1</v>
      </c>
      <c r="T529">
        <v>10902188</v>
      </c>
      <c r="U529" s="34">
        <v>100</v>
      </c>
      <c r="Y529" s="34" t="s">
        <v>363</v>
      </c>
      <c r="Z529" s="20" t="s">
        <v>372</v>
      </c>
      <c r="AA529" s="20" t="s">
        <v>442</v>
      </c>
      <c r="AB529" s="20">
        <v>0</v>
      </c>
      <c r="AC529" s="20">
        <v>0</v>
      </c>
      <c r="AD529" s="20" t="b">
        <v>1</v>
      </c>
      <c r="AE529" s="20" t="s">
        <v>358</v>
      </c>
      <c r="AF529" s="20">
        <v>1</v>
      </c>
      <c r="AZ529" s="34" t="s">
        <v>473</v>
      </c>
      <c r="BA529" s="34">
        <v>0</v>
      </c>
      <c r="BB529" s="34" t="s">
        <v>434</v>
      </c>
      <c r="BC529" s="34" t="s">
        <v>442</v>
      </c>
      <c r="BD529" s="34">
        <v>10000</v>
      </c>
      <c r="BN529" s="20">
        <v>20560004</v>
      </c>
      <c r="GY529" s="34">
        <v>0</v>
      </c>
      <c r="GZ529" s="34">
        <v>0</v>
      </c>
      <c r="HA529" s="34" t="s">
        <v>473</v>
      </c>
      <c r="HB529" s="34">
        <v>0</v>
      </c>
      <c r="HE529" s="34">
        <v>0</v>
      </c>
      <c r="HG529" s="34">
        <v>0</v>
      </c>
      <c r="HH529" s="34">
        <v>0</v>
      </c>
      <c r="HI529" s="34">
        <v>0</v>
      </c>
      <c r="HJ529" s="34">
        <v>0</v>
      </c>
      <c r="HK529" s="34">
        <v>0</v>
      </c>
      <c r="HL529" s="34" t="b">
        <v>0</v>
      </c>
      <c r="HN529" s="34">
        <v>0</v>
      </c>
      <c r="HP529" s="34" t="s">
        <v>514</v>
      </c>
      <c r="HQ529" s="34">
        <v>0</v>
      </c>
      <c r="HR529" s="34">
        <v>0</v>
      </c>
      <c r="HS529" s="34">
        <v>0</v>
      </c>
      <c r="HX529" t="b">
        <v>1</v>
      </c>
      <c r="HZ529"/>
    </row>
    <row r="530" ht="30" customHeight="1" spans="2:234">
      <c r="B530" s="34">
        <f>10000000+INDEX(编号表!$B:$B,MATCH(D530,编号表!$A:$A,0))*10000+J530</f>
        <v>10760005</v>
      </c>
      <c r="C530" s="34" t="s">
        <v>667</v>
      </c>
      <c r="D530" s="34" t="s">
        <v>667</v>
      </c>
      <c r="E530" s="34" t="s">
        <v>510</v>
      </c>
      <c r="F530" s="39" t="s">
        <v>668</v>
      </c>
      <c r="G530" s="34" t="s">
        <v>403</v>
      </c>
      <c r="H530" s="34">
        <v>1</v>
      </c>
      <c r="I530" s="34" t="b">
        <v>0</v>
      </c>
      <c r="J530" s="34">
        <v>5</v>
      </c>
      <c r="K530" s="34" t="str">
        <f t="shared" si="28"/>
        <v>107600</v>
      </c>
      <c r="L530" s="34" t="s">
        <v>353</v>
      </c>
      <c r="M530" s="34">
        <v>10760004</v>
      </c>
      <c r="N530" s="34">
        <v>10760006</v>
      </c>
      <c r="O530" s="34" t="s">
        <v>673</v>
      </c>
      <c r="P530" s="34">
        <v>10902019</v>
      </c>
      <c r="Q530" s="34">
        <v>0</v>
      </c>
      <c r="R530" s="34">
        <v>0</v>
      </c>
      <c r="S530" s="34">
        <v>1</v>
      </c>
      <c r="T530">
        <v>10902189</v>
      </c>
      <c r="U530" s="34">
        <v>100</v>
      </c>
      <c r="Y530" s="34" t="s">
        <v>363</v>
      </c>
      <c r="Z530" s="20" t="s">
        <v>372</v>
      </c>
      <c r="AA530" s="20" t="s">
        <v>442</v>
      </c>
      <c r="AB530" s="20">
        <v>0</v>
      </c>
      <c r="AC530" s="20">
        <v>0</v>
      </c>
      <c r="AD530" s="20" t="b">
        <v>1</v>
      </c>
      <c r="AE530" s="20" t="s">
        <v>358</v>
      </c>
      <c r="AF530" s="20">
        <v>1</v>
      </c>
      <c r="AZ530" s="34" t="s">
        <v>473</v>
      </c>
      <c r="BA530" s="34">
        <v>0</v>
      </c>
      <c r="BB530" s="34" t="s">
        <v>434</v>
      </c>
      <c r="BC530" s="34" t="s">
        <v>442</v>
      </c>
      <c r="BD530" s="34">
        <v>10000</v>
      </c>
      <c r="BN530" s="20">
        <v>20560005</v>
      </c>
      <c r="GY530" s="34">
        <v>0</v>
      </c>
      <c r="GZ530" s="34">
        <v>0</v>
      </c>
      <c r="HA530" s="34" t="s">
        <v>473</v>
      </c>
      <c r="HB530" s="34">
        <v>0</v>
      </c>
      <c r="HE530" s="34">
        <v>0</v>
      </c>
      <c r="HG530" s="34">
        <v>0</v>
      </c>
      <c r="HH530" s="34">
        <v>0</v>
      </c>
      <c r="HI530" s="34">
        <v>0</v>
      </c>
      <c r="HJ530" s="34">
        <v>0</v>
      </c>
      <c r="HK530" s="34">
        <v>0</v>
      </c>
      <c r="HL530" s="34" t="b">
        <v>0</v>
      </c>
      <c r="HN530" s="34">
        <v>0</v>
      </c>
      <c r="HP530" s="34" t="s">
        <v>514</v>
      </c>
      <c r="HQ530" s="34">
        <v>0</v>
      </c>
      <c r="HR530" s="34">
        <v>0</v>
      </c>
      <c r="HS530" s="34">
        <v>0</v>
      </c>
      <c r="HX530" t="b">
        <v>1</v>
      </c>
      <c r="HZ530"/>
    </row>
    <row r="531" ht="30" customHeight="1" spans="2:234">
      <c r="B531" s="34">
        <f>10000000+INDEX(编号表!$B:$B,MATCH(D531,编号表!$A:$A,0))*10000+J531</f>
        <v>10760006</v>
      </c>
      <c r="C531" s="34" t="s">
        <v>667</v>
      </c>
      <c r="D531" s="34" t="s">
        <v>667</v>
      </c>
      <c r="E531" s="34" t="s">
        <v>510</v>
      </c>
      <c r="F531" s="39" t="s">
        <v>668</v>
      </c>
      <c r="G531" s="34" t="s">
        <v>403</v>
      </c>
      <c r="H531" s="34">
        <v>1</v>
      </c>
      <c r="I531" s="34" t="b">
        <v>0</v>
      </c>
      <c r="J531" s="34">
        <v>6</v>
      </c>
      <c r="K531" s="34" t="str">
        <f t="shared" si="28"/>
        <v>107600</v>
      </c>
      <c r="L531" s="34" t="s">
        <v>353</v>
      </c>
      <c r="M531" s="34">
        <v>10760005</v>
      </c>
      <c r="N531" s="34">
        <v>10760007</v>
      </c>
      <c r="O531" s="34" t="s">
        <v>674</v>
      </c>
      <c r="P531" s="34">
        <v>10902019</v>
      </c>
      <c r="Q531" s="34">
        <v>0</v>
      </c>
      <c r="R531" s="34">
        <v>0</v>
      </c>
      <c r="S531" s="34">
        <v>1</v>
      </c>
      <c r="T531">
        <v>10903190</v>
      </c>
      <c r="U531" s="34">
        <v>100</v>
      </c>
      <c r="Y531" s="34" t="s">
        <v>363</v>
      </c>
      <c r="Z531" s="20" t="s">
        <v>372</v>
      </c>
      <c r="AA531" s="20" t="s">
        <v>442</v>
      </c>
      <c r="AB531" s="20">
        <v>0</v>
      </c>
      <c r="AC531" s="20">
        <v>0</v>
      </c>
      <c r="AD531" s="20" t="b">
        <v>1</v>
      </c>
      <c r="AE531" s="20" t="s">
        <v>358</v>
      </c>
      <c r="AF531" s="20">
        <v>1</v>
      </c>
      <c r="AZ531" s="34" t="s">
        <v>473</v>
      </c>
      <c r="BA531" s="34">
        <v>0</v>
      </c>
      <c r="BB531" s="34" t="s">
        <v>434</v>
      </c>
      <c r="BC531" s="34" t="s">
        <v>442</v>
      </c>
      <c r="BD531" s="34">
        <v>10000</v>
      </c>
      <c r="BN531" s="20">
        <v>20560006</v>
      </c>
      <c r="GY531" s="34">
        <v>0</v>
      </c>
      <c r="GZ531" s="34">
        <v>0</v>
      </c>
      <c r="HA531" s="34" t="s">
        <v>473</v>
      </c>
      <c r="HB531" s="34">
        <v>0</v>
      </c>
      <c r="HE531" s="34">
        <v>0</v>
      </c>
      <c r="HG531" s="34">
        <v>0</v>
      </c>
      <c r="HH531" s="34">
        <v>0</v>
      </c>
      <c r="HI531" s="34">
        <v>0</v>
      </c>
      <c r="HJ531" s="34">
        <v>0</v>
      </c>
      <c r="HK531" s="34">
        <v>0</v>
      </c>
      <c r="HL531" s="34" t="b">
        <v>0</v>
      </c>
      <c r="HN531" s="34">
        <v>0</v>
      </c>
      <c r="HP531" s="34" t="s">
        <v>514</v>
      </c>
      <c r="HQ531" s="34">
        <v>0</v>
      </c>
      <c r="HR531" s="34">
        <v>0</v>
      </c>
      <c r="HS531" s="34">
        <v>0</v>
      </c>
      <c r="HX531" t="b">
        <v>1</v>
      </c>
      <c r="HZ531"/>
    </row>
    <row r="532" ht="30" customHeight="1" spans="2:234">
      <c r="B532" s="34">
        <f>10000000+INDEX(编号表!$B:$B,MATCH(D532,编号表!$A:$A,0))*10000+J532</f>
        <v>10760007</v>
      </c>
      <c r="C532" s="34" t="s">
        <v>667</v>
      </c>
      <c r="D532" s="34" t="s">
        <v>667</v>
      </c>
      <c r="E532" s="34" t="s">
        <v>510</v>
      </c>
      <c r="F532" s="39" t="s">
        <v>668</v>
      </c>
      <c r="G532" s="34" t="s">
        <v>403</v>
      </c>
      <c r="H532" s="34">
        <v>1</v>
      </c>
      <c r="I532" s="34" t="b">
        <v>0</v>
      </c>
      <c r="J532" s="34">
        <v>7</v>
      </c>
      <c r="K532" s="34" t="str">
        <f t="shared" si="28"/>
        <v>107600</v>
      </c>
      <c r="L532" s="34" t="s">
        <v>353</v>
      </c>
      <c r="M532" s="34">
        <v>10760006</v>
      </c>
      <c r="N532" s="34">
        <v>10760008</v>
      </c>
      <c r="O532" s="34" t="s">
        <v>675</v>
      </c>
      <c r="P532" s="34">
        <v>10902019</v>
      </c>
      <c r="Q532" s="34">
        <v>0</v>
      </c>
      <c r="R532" s="34">
        <v>0</v>
      </c>
      <c r="S532" s="34">
        <v>1</v>
      </c>
      <c r="T532">
        <v>10903191</v>
      </c>
      <c r="U532" s="34">
        <v>100</v>
      </c>
      <c r="Y532" s="34" t="s">
        <v>363</v>
      </c>
      <c r="Z532" s="20" t="s">
        <v>372</v>
      </c>
      <c r="AA532" s="20" t="s">
        <v>442</v>
      </c>
      <c r="AB532" s="20">
        <v>0</v>
      </c>
      <c r="AC532" s="20">
        <v>0</v>
      </c>
      <c r="AD532" s="20" t="b">
        <v>1</v>
      </c>
      <c r="AE532" s="20" t="s">
        <v>358</v>
      </c>
      <c r="AF532" s="20">
        <v>1</v>
      </c>
      <c r="AZ532" s="34" t="s">
        <v>473</v>
      </c>
      <c r="BA532" s="34">
        <v>0</v>
      </c>
      <c r="BB532" s="34" t="s">
        <v>434</v>
      </c>
      <c r="BC532" s="34" t="s">
        <v>442</v>
      </c>
      <c r="BD532" s="34">
        <v>10000</v>
      </c>
      <c r="BN532" s="20">
        <v>20560007</v>
      </c>
      <c r="GY532" s="34">
        <v>0</v>
      </c>
      <c r="GZ532" s="34">
        <v>0</v>
      </c>
      <c r="HA532" s="34" t="s">
        <v>473</v>
      </c>
      <c r="HB532" s="34">
        <v>0</v>
      </c>
      <c r="HE532" s="34">
        <v>0</v>
      </c>
      <c r="HG532" s="34">
        <v>0</v>
      </c>
      <c r="HH532" s="34">
        <v>0</v>
      </c>
      <c r="HI532" s="34">
        <v>0</v>
      </c>
      <c r="HJ532" s="34">
        <v>0</v>
      </c>
      <c r="HK532" s="34">
        <v>0</v>
      </c>
      <c r="HL532" s="34" t="b">
        <v>0</v>
      </c>
      <c r="HN532" s="34">
        <v>0</v>
      </c>
      <c r="HP532" s="34" t="s">
        <v>514</v>
      </c>
      <c r="HQ532" s="34">
        <v>0</v>
      </c>
      <c r="HR532" s="34">
        <v>0</v>
      </c>
      <c r="HS532" s="34">
        <v>0</v>
      </c>
      <c r="HX532" t="b">
        <v>1</v>
      </c>
      <c r="HZ532"/>
    </row>
    <row r="533" ht="30" customHeight="1" spans="2:234">
      <c r="B533" s="34">
        <f>10000000+INDEX(编号表!$B:$B,MATCH(D533,编号表!$A:$A,0))*10000+J533</f>
        <v>10760008</v>
      </c>
      <c r="C533" s="34" t="s">
        <v>667</v>
      </c>
      <c r="D533" s="34" t="s">
        <v>667</v>
      </c>
      <c r="E533" s="34" t="s">
        <v>510</v>
      </c>
      <c r="F533" s="39" t="s">
        <v>668</v>
      </c>
      <c r="G533" s="34" t="s">
        <v>403</v>
      </c>
      <c r="H533" s="34">
        <v>1</v>
      </c>
      <c r="I533" s="34" t="b">
        <v>0</v>
      </c>
      <c r="J533" s="34">
        <v>8</v>
      </c>
      <c r="K533" s="34" t="str">
        <f t="shared" si="28"/>
        <v>107600</v>
      </c>
      <c r="L533" s="34" t="s">
        <v>353</v>
      </c>
      <c r="M533" s="34">
        <v>10760007</v>
      </c>
      <c r="N533" s="34">
        <v>10760009</v>
      </c>
      <c r="O533" s="34" t="s">
        <v>676</v>
      </c>
      <c r="P533" s="34">
        <v>10902019</v>
      </c>
      <c r="Q533" s="34">
        <v>0</v>
      </c>
      <c r="R533" s="34">
        <v>0</v>
      </c>
      <c r="S533" s="34">
        <v>1</v>
      </c>
      <c r="T533">
        <v>10903192</v>
      </c>
      <c r="U533" s="34">
        <v>100</v>
      </c>
      <c r="Y533" s="34" t="s">
        <v>363</v>
      </c>
      <c r="Z533" s="20" t="s">
        <v>372</v>
      </c>
      <c r="AA533" s="20" t="s">
        <v>442</v>
      </c>
      <c r="AB533" s="20">
        <v>0</v>
      </c>
      <c r="AC533" s="20">
        <v>0</v>
      </c>
      <c r="AD533" s="20" t="b">
        <v>1</v>
      </c>
      <c r="AE533" s="20" t="s">
        <v>358</v>
      </c>
      <c r="AF533" s="20">
        <v>1</v>
      </c>
      <c r="AZ533" s="34" t="s">
        <v>473</v>
      </c>
      <c r="BA533" s="34">
        <v>0</v>
      </c>
      <c r="BB533" s="34" t="s">
        <v>434</v>
      </c>
      <c r="BC533" s="34" t="s">
        <v>442</v>
      </c>
      <c r="BD533" s="34">
        <v>10000</v>
      </c>
      <c r="BN533" s="20">
        <v>20560008</v>
      </c>
      <c r="GY533" s="34">
        <v>0</v>
      </c>
      <c r="GZ533" s="34">
        <v>0</v>
      </c>
      <c r="HA533" s="34" t="s">
        <v>473</v>
      </c>
      <c r="HB533" s="34">
        <v>0</v>
      </c>
      <c r="HE533" s="34">
        <v>0</v>
      </c>
      <c r="HG533" s="34">
        <v>0</v>
      </c>
      <c r="HH533" s="34">
        <v>0</v>
      </c>
      <c r="HI533" s="34">
        <v>0</v>
      </c>
      <c r="HJ533" s="34">
        <v>0</v>
      </c>
      <c r="HK533" s="34">
        <v>0</v>
      </c>
      <c r="HL533" s="34" t="b">
        <v>0</v>
      </c>
      <c r="HN533" s="34">
        <v>0</v>
      </c>
      <c r="HP533" s="34" t="s">
        <v>514</v>
      </c>
      <c r="HQ533" s="34">
        <v>0</v>
      </c>
      <c r="HR533" s="34">
        <v>0</v>
      </c>
      <c r="HS533" s="34">
        <v>0</v>
      </c>
      <c r="HX533" t="b">
        <v>1</v>
      </c>
      <c r="HZ533"/>
    </row>
    <row r="534" ht="30" customHeight="1" spans="2:234">
      <c r="B534" s="34">
        <f>10000000+INDEX(编号表!$B:$B,MATCH(D534,编号表!$A:$A,0))*10000+J534</f>
        <v>10760009</v>
      </c>
      <c r="C534" s="34" t="s">
        <v>667</v>
      </c>
      <c r="D534" s="34" t="s">
        <v>667</v>
      </c>
      <c r="E534" s="34" t="s">
        <v>510</v>
      </c>
      <c r="F534" s="39" t="s">
        <v>668</v>
      </c>
      <c r="G534" s="34" t="s">
        <v>403</v>
      </c>
      <c r="H534" s="34">
        <v>1</v>
      </c>
      <c r="I534" s="34" t="b">
        <v>0</v>
      </c>
      <c r="J534" s="34">
        <v>9</v>
      </c>
      <c r="K534" s="34" t="str">
        <f t="shared" si="28"/>
        <v>107600</v>
      </c>
      <c r="L534" s="34" t="s">
        <v>353</v>
      </c>
      <c r="M534" s="34">
        <v>10760008</v>
      </c>
      <c r="N534" s="34">
        <v>10760010</v>
      </c>
      <c r="O534" s="34" t="s">
        <v>677</v>
      </c>
      <c r="P534" s="34">
        <v>10902019</v>
      </c>
      <c r="Q534" s="34">
        <v>0</v>
      </c>
      <c r="R534" s="34">
        <v>0</v>
      </c>
      <c r="S534" s="34">
        <v>1</v>
      </c>
      <c r="T534">
        <v>10904193</v>
      </c>
      <c r="U534" s="34">
        <v>100</v>
      </c>
      <c r="Y534" s="34" t="s">
        <v>363</v>
      </c>
      <c r="Z534" s="20" t="s">
        <v>372</v>
      </c>
      <c r="AA534" s="20" t="s">
        <v>442</v>
      </c>
      <c r="AB534" s="20">
        <v>0</v>
      </c>
      <c r="AC534" s="20">
        <v>0</v>
      </c>
      <c r="AD534" s="20" t="b">
        <v>1</v>
      </c>
      <c r="AE534" s="20" t="s">
        <v>358</v>
      </c>
      <c r="AF534" s="20">
        <v>1</v>
      </c>
      <c r="AZ534" s="34" t="s">
        <v>473</v>
      </c>
      <c r="BA534" s="34">
        <v>0</v>
      </c>
      <c r="BB534" s="34" t="s">
        <v>434</v>
      </c>
      <c r="BC534" s="34" t="s">
        <v>442</v>
      </c>
      <c r="BD534" s="34">
        <v>10000</v>
      </c>
      <c r="BN534" s="20">
        <v>20560009</v>
      </c>
      <c r="GY534" s="34">
        <v>0</v>
      </c>
      <c r="GZ534" s="34">
        <v>0</v>
      </c>
      <c r="HA534" s="34" t="s">
        <v>473</v>
      </c>
      <c r="HB534" s="34">
        <v>0</v>
      </c>
      <c r="HE534" s="34">
        <v>0</v>
      </c>
      <c r="HG534" s="34">
        <v>0</v>
      </c>
      <c r="HH534" s="34">
        <v>0</v>
      </c>
      <c r="HI534" s="34">
        <v>0</v>
      </c>
      <c r="HJ534" s="34">
        <v>0</v>
      </c>
      <c r="HK534" s="34">
        <v>0</v>
      </c>
      <c r="HL534" s="34" t="b">
        <v>0</v>
      </c>
      <c r="HN534" s="34">
        <v>0</v>
      </c>
      <c r="HP534" s="34" t="s">
        <v>514</v>
      </c>
      <c r="HQ534" s="34">
        <v>0</v>
      </c>
      <c r="HR534" s="34">
        <v>0</v>
      </c>
      <c r="HS534" s="34">
        <v>0</v>
      </c>
      <c r="HX534" t="b">
        <v>1</v>
      </c>
      <c r="HZ534"/>
    </row>
    <row r="535" ht="30" customHeight="1" spans="2:234">
      <c r="B535" s="34">
        <f>10000000+INDEX(编号表!$B:$B,MATCH(D535,编号表!$A:$A,0))*10000+J535</f>
        <v>10760010</v>
      </c>
      <c r="C535" s="34" t="s">
        <v>667</v>
      </c>
      <c r="D535" s="34" t="s">
        <v>667</v>
      </c>
      <c r="E535" s="34" t="s">
        <v>510</v>
      </c>
      <c r="F535" s="39" t="s">
        <v>678</v>
      </c>
      <c r="G535" s="34" t="s">
        <v>403</v>
      </c>
      <c r="H535" s="34">
        <v>1</v>
      </c>
      <c r="I535" s="34" t="b">
        <v>0</v>
      </c>
      <c r="J535" s="34">
        <v>10</v>
      </c>
      <c r="K535" s="34" t="str">
        <f t="shared" si="28"/>
        <v>107600</v>
      </c>
      <c r="L535" s="34" t="s">
        <v>353</v>
      </c>
      <c r="M535" s="34">
        <v>10760009</v>
      </c>
      <c r="O535" s="34" t="s">
        <v>679</v>
      </c>
      <c r="P535" s="34">
        <v>10902019</v>
      </c>
      <c r="Q535" s="34">
        <v>0</v>
      </c>
      <c r="R535" s="34">
        <v>0</v>
      </c>
      <c r="S535" s="34">
        <v>1</v>
      </c>
      <c r="U535" s="34">
        <v>100</v>
      </c>
      <c r="Y535" s="34" t="s">
        <v>363</v>
      </c>
      <c r="Z535" s="20" t="s">
        <v>372</v>
      </c>
      <c r="AA535" s="20" t="s">
        <v>442</v>
      </c>
      <c r="AB535" s="20">
        <v>0</v>
      </c>
      <c r="AC535" s="20">
        <v>0</v>
      </c>
      <c r="AD535" s="20" t="b">
        <v>1</v>
      </c>
      <c r="AE535" s="20" t="s">
        <v>358</v>
      </c>
      <c r="AF535" s="20">
        <v>1</v>
      </c>
      <c r="AZ535" s="34" t="s">
        <v>473</v>
      </c>
      <c r="BA535" s="34">
        <v>0</v>
      </c>
      <c r="BB535" s="34" t="s">
        <v>434</v>
      </c>
      <c r="BC535" s="34" t="s">
        <v>442</v>
      </c>
      <c r="BD535" s="34">
        <v>10000</v>
      </c>
      <c r="BN535" s="20">
        <v>20560010</v>
      </c>
      <c r="GY535" s="34">
        <v>0</v>
      </c>
      <c r="GZ535" s="34">
        <v>0</v>
      </c>
      <c r="HA535" s="34" t="s">
        <v>473</v>
      </c>
      <c r="HB535" s="34">
        <v>0</v>
      </c>
      <c r="HE535" s="34">
        <v>0</v>
      </c>
      <c r="HG535" s="34">
        <v>0</v>
      </c>
      <c r="HH535" s="34">
        <v>0</v>
      </c>
      <c r="HI535" s="34">
        <v>0</v>
      </c>
      <c r="HJ535" s="34">
        <v>0</v>
      </c>
      <c r="HK535" s="34">
        <v>0</v>
      </c>
      <c r="HL535" s="34" t="b">
        <v>0</v>
      </c>
      <c r="HN535" s="34">
        <v>0</v>
      </c>
      <c r="HP535" s="34" t="s">
        <v>514</v>
      </c>
      <c r="HQ535" s="34">
        <v>0</v>
      </c>
      <c r="HR535" s="34">
        <v>0</v>
      </c>
      <c r="HS535" s="34">
        <v>0</v>
      </c>
      <c r="HX535" t="b">
        <v>1</v>
      </c>
      <c r="HZ535"/>
    </row>
    <row r="536" ht="30" customHeight="1" spans="2:234">
      <c r="B536" s="34">
        <f>10000000+INDEX(编号表!$B:$B,MATCH(D536,编号表!$A:$A,0))*10000+J536</f>
        <v>10770001</v>
      </c>
      <c r="C536" s="34" t="s">
        <v>680</v>
      </c>
      <c r="D536" s="34" t="s">
        <v>680</v>
      </c>
      <c r="E536" s="34" t="s">
        <v>510</v>
      </c>
      <c r="F536" s="39" t="s">
        <v>681</v>
      </c>
      <c r="G536" s="34" t="s">
        <v>407</v>
      </c>
      <c r="H536" s="34">
        <v>1</v>
      </c>
      <c r="I536" s="34" t="b">
        <v>0</v>
      </c>
      <c r="J536" s="34">
        <v>1</v>
      </c>
      <c r="K536" s="34" t="str">
        <f t="shared" si="28"/>
        <v>107700</v>
      </c>
      <c r="L536" s="34" t="s">
        <v>353</v>
      </c>
      <c r="N536" s="34">
        <v>10770002</v>
      </c>
      <c r="O536" s="34" t="s">
        <v>682</v>
      </c>
      <c r="P536" s="34">
        <v>10902020</v>
      </c>
      <c r="Q536" s="34">
        <v>0</v>
      </c>
      <c r="R536" s="34">
        <v>0</v>
      </c>
      <c r="S536" s="34">
        <v>1</v>
      </c>
      <c r="T536">
        <v>10901195</v>
      </c>
      <c r="U536" s="34">
        <v>100</v>
      </c>
      <c r="Y536" s="34" t="s">
        <v>363</v>
      </c>
      <c r="Z536" s="20" t="s">
        <v>372</v>
      </c>
      <c r="AA536" s="20" t="s">
        <v>442</v>
      </c>
      <c r="AB536" s="20">
        <v>0</v>
      </c>
      <c r="AC536" s="20">
        <v>0</v>
      </c>
      <c r="AD536" s="20" t="b">
        <v>1</v>
      </c>
      <c r="AE536" s="20" t="s">
        <v>358</v>
      </c>
      <c r="AF536" s="20">
        <v>1</v>
      </c>
      <c r="AZ536" s="34" t="s">
        <v>473</v>
      </c>
      <c r="BA536" s="34">
        <v>0</v>
      </c>
      <c r="BB536" s="34" t="s">
        <v>434</v>
      </c>
      <c r="BC536" s="34" t="s">
        <v>442</v>
      </c>
      <c r="BD536" s="34">
        <v>10000</v>
      </c>
      <c r="BN536" s="20">
        <v>20570001</v>
      </c>
      <c r="GY536" s="34">
        <v>0</v>
      </c>
      <c r="GZ536" s="34">
        <v>0</v>
      </c>
      <c r="HA536" s="34" t="s">
        <v>473</v>
      </c>
      <c r="HB536" s="34">
        <v>0</v>
      </c>
      <c r="HE536" s="34">
        <v>0</v>
      </c>
      <c r="HG536" s="34">
        <v>0</v>
      </c>
      <c r="HH536" s="34">
        <v>0</v>
      </c>
      <c r="HI536" s="34">
        <v>0</v>
      </c>
      <c r="HJ536" s="34">
        <v>0</v>
      </c>
      <c r="HK536" s="34">
        <v>0</v>
      </c>
      <c r="HL536" s="34" t="b">
        <v>0</v>
      </c>
      <c r="HN536" s="34">
        <v>0</v>
      </c>
      <c r="HP536" s="34" t="s">
        <v>514</v>
      </c>
      <c r="HQ536" s="34">
        <v>0</v>
      </c>
      <c r="HR536" s="34">
        <v>0</v>
      </c>
      <c r="HS536" s="34">
        <v>0</v>
      </c>
      <c r="HX536" t="b">
        <v>1</v>
      </c>
      <c r="HZ536"/>
    </row>
    <row r="537" ht="30" customHeight="1" spans="2:234">
      <c r="B537" s="34">
        <f>10000000+INDEX(编号表!$B:$B,MATCH(D537,编号表!$A:$A,0))*10000+J537</f>
        <v>10770002</v>
      </c>
      <c r="C537" s="34" t="s">
        <v>680</v>
      </c>
      <c r="D537" s="34" t="s">
        <v>680</v>
      </c>
      <c r="E537" s="34" t="s">
        <v>510</v>
      </c>
      <c r="F537" s="39" t="s">
        <v>681</v>
      </c>
      <c r="G537" s="34" t="s">
        <v>407</v>
      </c>
      <c r="H537" s="34">
        <v>1</v>
      </c>
      <c r="I537" s="34" t="b">
        <v>0</v>
      </c>
      <c r="J537" s="34">
        <v>2</v>
      </c>
      <c r="K537" s="34" t="str">
        <f t="shared" si="28"/>
        <v>107700</v>
      </c>
      <c r="L537" s="34" t="s">
        <v>353</v>
      </c>
      <c r="M537" s="34">
        <v>10770001</v>
      </c>
      <c r="N537" s="34">
        <v>10770003</v>
      </c>
      <c r="O537" s="34" t="s">
        <v>683</v>
      </c>
      <c r="P537" s="34">
        <v>10902020</v>
      </c>
      <c r="Q537" s="34">
        <v>0</v>
      </c>
      <c r="R537" s="34">
        <v>0</v>
      </c>
      <c r="S537" s="34">
        <v>1</v>
      </c>
      <c r="T537">
        <v>10901196</v>
      </c>
      <c r="U537" s="34">
        <v>100</v>
      </c>
      <c r="Y537" s="34" t="s">
        <v>363</v>
      </c>
      <c r="Z537" s="20" t="s">
        <v>372</v>
      </c>
      <c r="AA537" s="20" t="s">
        <v>442</v>
      </c>
      <c r="AB537" s="20">
        <v>0</v>
      </c>
      <c r="AC537" s="20">
        <v>0</v>
      </c>
      <c r="AD537" s="20" t="b">
        <v>1</v>
      </c>
      <c r="AE537" s="20" t="s">
        <v>358</v>
      </c>
      <c r="AF537" s="20">
        <v>1</v>
      </c>
      <c r="AZ537" s="34" t="s">
        <v>473</v>
      </c>
      <c r="BA537" s="34">
        <v>0</v>
      </c>
      <c r="BB537" s="34" t="s">
        <v>434</v>
      </c>
      <c r="BC537" s="34" t="s">
        <v>442</v>
      </c>
      <c r="BD537" s="34">
        <v>10000</v>
      </c>
      <c r="BN537" s="20">
        <v>20570002</v>
      </c>
      <c r="GY537" s="34">
        <v>0</v>
      </c>
      <c r="GZ537" s="34">
        <v>0</v>
      </c>
      <c r="HA537" s="34" t="s">
        <v>473</v>
      </c>
      <c r="HB537" s="34">
        <v>0</v>
      </c>
      <c r="HE537" s="34">
        <v>0</v>
      </c>
      <c r="HG537" s="34">
        <v>0</v>
      </c>
      <c r="HH537" s="34">
        <v>0</v>
      </c>
      <c r="HI537" s="34">
        <v>0</v>
      </c>
      <c r="HJ537" s="34">
        <v>0</v>
      </c>
      <c r="HK537" s="34">
        <v>0</v>
      </c>
      <c r="HL537" s="34" t="b">
        <v>0</v>
      </c>
      <c r="HN537" s="34">
        <v>0</v>
      </c>
      <c r="HP537" s="34" t="s">
        <v>514</v>
      </c>
      <c r="HQ537" s="34">
        <v>0</v>
      </c>
      <c r="HR537" s="34">
        <v>0</v>
      </c>
      <c r="HS537" s="34">
        <v>0</v>
      </c>
      <c r="HX537" t="b">
        <v>1</v>
      </c>
      <c r="HZ537"/>
    </row>
    <row r="538" ht="30" customHeight="1" spans="2:234">
      <c r="B538" s="34">
        <f>10000000+INDEX(编号表!$B:$B,MATCH(D538,编号表!$A:$A,0))*10000+J538</f>
        <v>10770003</v>
      </c>
      <c r="C538" s="34" t="s">
        <v>680</v>
      </c>
      <c r="D538" s="34" t="s">
        <v>680</v>
      </c>
      <c r="E538" s="34" t="s">
        <v>510</v>
      </c>
      <c r="F538" s="39" t="s">
        <v>681</v>
      </c>
      <c r="G538" s="34" t="s">
        <v>407</v>
      </c>
      <c r="H538" s="34">
        <v>1</v>
      </c>
      <c r="I538" s="34" t="b">
        <v>0</v>
      </c>
      <c r="J538" s="34">
        <v>3</v>
      </c>
      <c r="K538" s="34" t="str">
        <f t="shared" si="28"/>
        <v>107700</v>
      </c>
      <c r="L538" s="34" t="s">
        <v>353</v>
      </c>
      <c r="M538" s="34">
        <v>10770002</v>
      </c>
      <c r="N538" s="34">
        <v>10770004</v>
      </c>
      <c r="O538" s="34" t="s">
        <v>684</v>
      </c>
      <c r="P538" s="34">
        <v>10902020</v>
      </c>
      <c r="Q538" s="34">
        <v>0</v>
      </c>
      <c r="R538" s="34">
        <v>0</v>
      </c>
      <c r="S538" s="34">
        <v>1</v>
      </c>
      <c r="T538">
        <v>10902197</v>
      </c>
      <c r="U538" s="34">
        <v>100</v>
      </c>
      <c r="Y538" s="34" t="s">
        <v>363</v>
      </c>
      <c r="Z538" s="20" t="s">
        <v>372</v>
      </c>
      <c r="AA538" s="20" t="s">
        <v>442</v>
      </c>
      <c r="AB538" s="20">
        <v>0</v>
      </c>
      <c r="AC538" s="20">
        <v>0</v>
      </c>
      <c r="AD538" s="20" t="b">
        <v>1</v>
      </c>
      <c r="AE538" s="20" t="s">
        <v>358</v>
      </c>
      <c r="AF538" s="20">
        <v>1</v>
      </c>
      <c r="AZ538" s="34" t="s">
        <v>473</v>
      </c>
      <c r="BA538" s="34">
        <v>0</v>
      </c>
      <c r="BB538" s="34" t="s">
        <v>434</v>
      </c>
      <c r="BC538" s="34" t="s">
        <v>442</v>
      </c>
      <c r="BD538" s="34">
        <v>10000</v>
      </c>
      <c r="BN538" s="20">
        <v>20570003</v>
      </c>
      <c r="GY538" s="34">
        <v>0</v>
      </c>
      <c r="GZ538" s="34">
        <v>0</v>
      </c>
      <c r="HA538" s="34" t="s">
        <v>473</v>
      </c>
      <c r="HB538" s="34">
        <v>0</v>
      </c>
      <c r="HE538" s="34">
        <v>0</v>
      </c>
      <c r="HG538" s="34">
        <v>0</v>
      </c>
      <c r="HH538" s="34">
        <v>0</v>
      </c>
      <c r="HI538" s="34">
        <v>0</v>
      </c>
      <c r="HJ538" s="34">
        <v>0</v>
      </c>
      <c r="HK538" s="34">
        <v>0</v>
      </c>
      <c r="HL538" s="34" t="b">
        <v>0</v>
      </c>
      <c r="HN538" s="34">
        <v>0</v>
      </c>
      <c r="HP538" s="34" t="s">
        <v>514</v>
      </c>
      <c r="HQ538" s="34">
        <v>0</v>
      </c>
      <c r="HR538" s="34">
        <v>0</v>
      </c>
      <c r="HS538" s="34">
        <v>0</v>
      </c>
      <c r="HX538" t="b">
        <v>1</v>
      </c>
      <c r="HZ538"/>
    </row>
    <row r="539" ht="30" customHeight="1" spans="2:234">
      <c r="B539" s="34">
        <f>10000000+INDEX(编号表!$B:$B,MATCH(D539,编号表!$A:$A,0))*10000+J539</f>
        <v>10770004</v>
      </c>
      <c r="C539" s="34" t="s">
        <v>680</v>
      </c>
      <c r="D539" s="34" t="s">
        <v>680</v>
      </c>
      <c r="E539" s="34" t="s">
        <v>510</v>
      </c>
      <c r="F539" s="39" t="s">
        <v>681</v>
      </c>
      <c r="G539" s="34" t="s">
        <v>407</v>
      </c>
      <c r="H539" s="34">
        <v>1</v>
      </c>
      <c r="I539" s="34" t="b">
        <v>0</v>
      </c>
      <c r="J539" s="34">
        <v>4</v>
      </c>
      <c r="K539" s="34" t="str">
        <f t="shared" si="28"/>
        <v>107700</v>
      </c>
      <c r="L539" s="34" t="s">
        <v>353</v>
      </c>
      <c r="M539" s="34">
        <v>10770003</v>
      </c>
      <c r="N539" s="34">
        <v>10770005</v>
      </c>
      <c r="O539" s="34" t="s">
        <v>685</v>
      </c>
      <c r="P539" s="34">
        <v>10902020</v>
      </c>
      <c r="Q539" s="34">
        <v>0</v>
      </c>
      <c r="R539" s="34">
        <v>0</v>
      </c>
      <c r="S539" s="34">
        <v>1</v>
      </c>
      <c r="T539">
        <v>10902198</v>
      </c>
      <c r="U539" s="34">
        <v>100</v>
      </c>
      <c r="Y539" s="34" t="s">
        <v>363</v>
      </c>
      <c r="Z539" s="20" t="s">
        <v>372</v>
      </c>
      <c r="AA539" s="20" t="s">
        <v>442</v>
      </c>
      <c r="AB539" s="20">
        <v>0</v>
      </c>
      <c r="AC539" s="20">
        <v>0</v>
      </c>
      <c r="AD539" s="20" t="b">
        <v>1</v>
      </c>
      <c r="AE539" s="20" t="s">
        <v>358</v>
      </c>
      <c r="AF539" s="20">
        <v>1</v>
      </c>
      <c r="AZ539" s="34" t="s">
        <v>473</v>
      </c>
      <c r="BA539" s="34">
        <v>0</v>
      </c>
      <c r="BB539" s="34" t="s">
        <v>434</v>
      </c>
      <c r="BC539" s="34" t="s">
        <v>442</v>
      </c>
      <c r="BD539" s="34">
        <v>10000</v>
      </c>
      <c r="BN539" s="20">
        <v>20570004</v>
      </c>
      <c r="GY539" s="34">
        <v>0</v>
      </c>
      <c r="GZ539" s="34">
        <v>0</v>
      </c>
      <c r="HA539" s="34" t="s">
        <v>473</v>
      </c>
      <c r="HB539" s="34">
        <v>0</v>
      </c>
      <c r="HE539" s="34">
        <v>0</v>
      </c>
      <c r="HG539" s="34">
        <v>0</v>
      </c>
      <c r="HH539" s="34">
        <v>0</v>
      </c>
      <c r="HI539" s="34">
        <v>0</v>
      </c>
      <c r="HJ539" s="34">
        <v>0</v>
      </c>
      <c r="HK539" s="34">
        <v>0</v>
      </c>
      <c r="HL539" s="34" t="b">
        <v>0</v>
      </c>
      <c r="HN539" s="34">
        <v>0</v>
      </c>
      <c r="HP539" s="34" t="s">
        <v>514</v>
      </c>
      <c r="HQ539" s="34">
        <v>0</v>
      </c>
      <c r="HR539" s="34">
        <v>0</v>
      </c>
      <c r="HS539" s="34">
        <v>0</v>
      </c>
      <c r="HX539" t="b">
        <v>1</v>
      </c>
      <c r="HZ539"/>
    </row>
    <row r="540" ht="30" customHeight="1" spans="2:234">
      <c r="B540" s="34">
        <f>10000000+INDEX(编号表!$B:$B,MATCH(D540,编号表!$A:$A,0))*10000+J540</f>
        <v>10770005</v>
      </c>
      <c r="C540" s="34" t="s">
        <v>680</v>
      </c>
      <c r="D540" s="34" t="s">
        <v>680</v>
      </c>
      <c r="E540" s="34" t="s">
        <v>510</v>
      </c>
      <c r="F540" s="39" t="s">
        <v>681</v>
      </c>
      <c r="G540" s="34" t="s">
        <v>407</v>
      </c>
      <c r="H540" s="34">
        <v>1</v>
      </c>
      <c r="I540" s="34" t="b">
        <v>0</v>
      </c>
      <c r="J540" s="34">
        <v>5</v>
      </c>
      <c r="K540" s="34" t="str">
        <f t="shared" si="28"/>
        <v>107700</v>
      </c>
      <c r="L540" s="34" t="s">
        <v>353</v>
      </c>
      <c r="M540" s="34">
        <v>10770004</v>
      </c>
      <c r="N540" s="34">
        <v>10770006</v>
      </c>
      <c r="O540" s="34" t="s">
        <v>686</v>
      </c>
      <c r="P540" s="34">
        <v>10902020</v>
      </c>
      <c r="Q540" s="34">
        <v>0</v>
      </c>
      <c r="R540" s="34">
        <v>0</v>
      </c>
      <c r="S540" s="34">
        <v>1</v>
      </c>
      <c r="T540">
        <v>10902199</v>
      </c>
      <c r="U540" s="34">
        <v>100</v>
      </c>
      <c r="Y540" s="34" t="s">
        <v>363</v>
      </c>
      <c r="Z540" s="20" t="s">
        <v>372</v>
      </c>
      <c r="AA540" s="20" t="s">
        <v>442</v>
      </c>
      <c r="AB540" s="20">
        <v>0</v>
      </c>
      <c r="AC540" s="20">
        <v>0</v>
      </c>
      <c r="AD540" s="20" t="b">
        <v>1</v>
      </c>
      <c r="AE540" s="20" t="s">
        <v>358</v>
      </c>
      <c r="AF540" s="20">
        <v>1</v>
      </c>
      <c r="AZ540" s="34" t="s">
        <v>473</v>
      </c>
      <c r="BA540" s="34">
        <v>0</v>
      </c>
      <c r="BB540" s="34" t="s">
        <v>434</v>
      </c>
      <c r="BC540" s="34" t="s">
        <v>442</v>
      </c>
      <c r="BD540" s="34">
        <v>10000</v>
      </c>
      <c r="BN540" s="20">
        <v>20570005</v>
      </c>
      <c r="GY540" s="34">
        <v>0</v>
      </c>
      <c r="GZ540" s="34">
        <v>0</v>
      </c>
      <c r="HA540" s="34" t="s">
        <v>473</v>
      </c>
      <c r="HB540" s="34">
        <v>0</v>
      </c>
      <c r="HE540" s="34">
        <v>0</v>
      </c>
      <c r="HG540" s="34">
        <v>0</v>
      </c>
      <c r="HH540" s="34">
        <v>0</v>
      </c>
      <c r="HI540" s="34">
        <v>0</v>
      </c>
      <c r="HJ540" s="34">
        <v>0</v>
      </c>
      <c r="HK540" s="34">
        <v>0</v>
      </c>
      <c r="HL540" s="34" t="b">
        <v>0</v>
      </c>
      <c r="HN540" s="34">
        <v>0</v>
      </c>
      <c r="HP540" s="34" t="s">
        <v>514</v>
      </c>
      <c r="HQ540" s="34">
        <v>0</v>
      </c>
      <c r="HR540" s="34">
        <v>0</v>
      </c>
      <c r="HS540" s="34">
        <v>0</v>
      </c>
      <c r="HX540" t="b">
        <v>1</v>
      </c>
      <c r="HZ540"/>
    </row>
    <row r="541" ht="30" customHeight="1" spans="2:234">
      <c r="B541" s="34">
        <f>10000000+INDEX(编号表!$B:$B,MATCH(D541,编号表!$A:$A,0))*10000+J541</f>
        <v>10770006</v>
      </c>
      <c r="C541" s="34" t="s">
        <v>680</v>
      </c>
      <c r="D541" s="34" t="s">
        <v>680</v>
      </c>
      <c r="E541" s="34" t="s">
        <v>510</v>
      </c>
      <c r="F541" s="39" t="s">
        <v>681</v>
      </c>
      <c r="G541" s="34" t="s">
        <v>407</v>
      </c>
      <c r="H541" s="34">
        <v>1</v>
      </c>
      <c r="I541" s="34" t="b">
        <v>0</v>
      </c>
      <c r="J541" s="34">
        <v>6</v>
      </c>
      <c r="K541" s="34" t="str">
        <f t="shared" si="28"/>
        <v>107700</v>
      </c>
      <c r="L541" s="34" t="s">
        <v>353</v>
      </c>
      <c r="M541" s="34">
        <v>10770005</v>
      </c>
      <c r="N541" s="34">
        <v>10770007</v>
      </c>
      <c r="O541" s="34" t="s">
        <v>687</v>
      </c>
      <c r="P541" s="34">
        <v>10902020</v>
      </c>
      <c r="Q541" s="34">
        <v>0</v>
      </c>
      <c r="R541" s="34">
        <v>0</v>
      </c>
      <c r="S541" s="34">
        <v>1</v>
      </c>
      <c r="T541">
        <v>10903200</v>
      </c>
      <c r="U541" s="34">
        <v>100</v>
      </c>
      <c r="Y541" s="34" t="s">
        <v>363</v>
      </c>
      <c r="Z541" s="20" t="s">
        <v>372</v>
      </c>
      <c r="AA541" s="20" t="s">
        <v>442</v>
      </c>
      <c r="AB541" s="20">
        <v>0</v>
      </c>
      <c r="AC541" s="20">
        <v>0</v>
      </c>
      <c r="AD541" s="20" t="b">
        <v>1</v>
      </c>
      <c r="AE541" s="20" t="s">
        <v>358</v>
      </c>
      <c r="AF541" s="20">
        <v>1</v>
      </c>
      <c r="AZ541" s="34" t="s">
        <v>473</v>
      </c>
      <c r="BA541" s="34">
        <v>0</v>
      </c>
      <c r="BB541" s="34" t="s">
        <v>434</v>
      </c>
      <c r="BC541" s="34" t="s">
        <v>442</v>
      </c>
      <c r="BD541" s="34">
        <v>10000</v>
      </c>
      <c r="BN541" s="20">
        <v>20570006</v>
      </c>
      <c r="GY541" s="34">
        <v>0</v>
      </c>
      <c r="GZ541" s="34">
        <v>0</v>
      </c>
      <c r="HA541" s="34" t="s">
        <v>473</v>
      </c>
      <c r="HB541" s="34">
        <v>0</v>
      </c>
      <c r="HE541" s="34">
        <v>0</v>
      </c>
      <c r="HG541" s="34">
        <v>0</v>
      </c>
      <c r="HH541" s="34">
        <v>0</v>
      </c>
      <c r="HI541" s="34">
        <v>0</v>
      </c>
      <c r="HJ541" s="34">
        <v>0</v>
      </c>
      <c r="HK541" s="34">
        <v>0</v>
      </c>
      <c r="HL541" s="34" t="b">
        <v>0</v>
      </c>
      <c r="HN541" s="34">
        <v>0</v>
      </c>
      <c r="HP541" s="34" t="s">
        <v>514</v>
      </c>
      <c r="HQ541" s="34">
        <v>0</v>
      </c>
      <c r="HR541" s="34">
        <v>0</v>
      </c>
      <c r="HS541" s="34">
        <v>0</v>
      </c>
      <c r="HX541" t="b">
        <v>1</v>
      </c>
      <c r="HZ541"/>
    </row>
    <row r="542" ht="30" customHeight="1" spans="2:234">
      <c r="B542" s="34">
        <f>10000000+INDEX(编号表!$B:$B,MATCH(D542,编号表!$A:$A,0))*10000+J542</f>
        <v>10770007</v>
      </c>
      <c r="C542" s="34" t="s">
        <v>680</v>
      </c>
      <c r="D542" s="34" t="s">
        <v>680</v>
      </c>
      <c r="E542" s="34" t="s">
        <v>510</v>
      </c>
      <c r="F542" s="39" t="s">
        <v>681</v>
      </c>
      <c r="G542" s="34" t="s">
        <v>407</v>
      </c>
      <c r="H542" s="34">
        <v>1</v>
      </c>
      <c r="I542" s="34" t="b">
        <v>0</v>
      </c>
      <c r="J542" s="34">
        <v>7</v>
      </c>
      <c r="K542" s="34" t="str">
        <f t="shared" si="28"/>
        <v>107700</v>
      </c>
      <c r="L542" s="34" t="s">
        <v>353</v>
      </c>
      <c r="M542" s="34">
        <v>10770006</v>
      </c>
      <c r="N542" s="34">
        <v>10770008</v>
      </c>
      <c r="O542" s="34" t="s">
        <v>688</v>
      </c>
      <c r="P542" s="34">
        <v>10902020</v>
      </c>
      <c r="Q542" s="34">
        <v>0</v>
      </c>
      <c r="R542" s="34">
        <v>0</v>
      </c>
      <c r="S542" s="34">
        <v>1</v>
      </c>
      <c r="T542">
        <v>10903201</v>
      </c>
      <c r="U542" s="34">
        <v>100</v>
      </c>
      <c r="Y542" s="34" t="s">
        <v>363</v>
      </c>
      <c r="Z542" s="20" t="s">
        <v>372</v>
      </c>
      <c r="AA542" s="20" t="s">
        <v>442</v>
      </c>
      <c r="AB542" s="20">
        <v>0</v>
      </c>
      <c r="AC542" s="20">
        <v>0</v>
      </c>
      <c r="AD542" s="20" t="b">
        <v>1</v>
      </c>
      <c r="AE542" s="20" t="s">
        <v>358</v>
      </c>
      <c r="AF542" s="20">
        <v>1</v>
      </c>
      <c r="AZ542" s="34" t="s">
        <v>473</v>
      </c>
      <c r="BA542" s="34">
        <v>0</v>
      </c>
      <c r="BB542" s="34" t="s">
        <v>434</v>
      </c>
      <c r="BC542" s="34" t="s">
        <v>442</v>
      </c>
      <c r="BD542" s="34">
        <v>10000</v>
      </c>
      <c r="BN542" s="20">
        <v>20570007</v>
      </c>
      <c r="GY542" s="34">
        <v>0</v>
      </c>
      <c r="GZ542" s="34">
        <v>0</v>
      </c>
      <c r="HA542" s="34" t="s">
        <v>473</v>
      </c>
      <c r="HB542" s="34">
        <v>0</v>
      </c>
      <c r="HE542" s="34">
        <v>0</v>
      </c>
      <c r="HG542" s="34">
        <v>0</v>
      </c>
      <c r="HH542" s="34">
        <v>0</v>
      </c>
      <c r="HI542" s="34">
        <v>0</v>
      </c>
      <c r="HJ542" s="34">
        <v>0</v>
      </c>
      <c r="HK542" s="34">
        <v>0</v>
      </c>
      <c r="HL542" s="34" t="b">
        <v>0</v>
      </c>
      <c r="HN542" s="34">
        <v>0</v>
      </c>
      <c r="HP542" s="34" t="s">
        <v>514</v>
      </c>
      <c r="HQ542" s="34">
        <v>0</v>
      </c>
      <c r="HR542" s="34">
        <v>0</v>
      </c>
      <c r="HS542" s="34">
        <v>0</v>
      </c>
      <c r="HX542" t="b">
        <v>1</v>
      </c>
      <c r="HZ542"/>
    </row>
    <row r="543" ht="30" customHeight="1" spans="2:234">
      <c r="B543" s="34">
        <f>10000000+INDEX(编号表!$B:$B,MATCH(D543,编号表!$A:$A,0))*10000+J543</f>
        <v>10770008</v>
      </c>
      <c r="C543" s="34" t="s">
        <v>680</v>
      </c>
      <c r="D543" s="34" t="s">
        <v>680</v>
      </c>
      <c r="E543" s="34" t="s">
        <v>510</v>
      </c>
      <c r="F543" s="39" t="s">
        <v>681</v>
      </c>
      <c r="G543" s="34" t="s">
        <v>407</v>
      </c>
      <c r="H543" s="34">
        <v>1</v>
      </c>
      <c r="I543" s="34" t="b">
        <v>0</v>
      </c>
      <c r="J543" s="34">
        <v>8</v>
      </c>
      <c r="K543" s="34" t="str">
        <f t="shared" si="28"/>
        <v>107700</v>
      </c>
      <c r="L543" s="34" t="s">
        <v>353</v>
      </c>
      <c r="M543" s="34">
        <v>10770007</v>
      </c>
      <c r="N543" s="34">
        <v>10770009</v>
      </c>
      <c r="O543" s="34" t="s">
        <v>689</v>
      </c>
      <c r="P543" s="34">
        <v>10902020</v>
      </c>
      <c r="Q543" s="34">
        <v>0</v>
      </c>
      <c r="R543" s="34">
        <v>0</v>
      </c>
      <c r="S543" s="34">
        <v>1</v>
      </c>
      <c r="T543">
        <v>10903202</v>
      </c>
      <c r="U543" s="34">
        <v>100</v>
      </c>
      <c r="Y543" s="34" t="s">
        <v>363</v>
      </c>
      <c r="Z543" s="20" t="s">
        <v>372</v>
      </c>
      <c r="AA543" s="20" t="s">
        <v>442</v>
      </c>
      <c r="AB543" s="20">
        <v>0</v>
      </c>
      <c r="AC543" s="20">
        <v>0</v>
      </c>
      <c r="AD543" s="20" t="b">
        <v>1</v>
      </c>
      <c r="AE543" s="20" t="s">
        <v>358</v>
      </c>
      <c r="AF543" s="20">
        <v>1</v>
      </c>
      <c r="AZ543" s="34" t="s">
        <v>473</v>
      </c>
      <c r="BA543" s="34">
        <v>0</v>
      </c>
      <c r="BB543" s="34" t="s">
        <v>434</v>
      </c>
      <c r="BC543" s="34" t="s">
        <v>442</v>
      </c>
      <c r="BD543" s="34">
        <v>10000</v>
      </c>
      <c r="BN543" s="20">
        <v>20570008</v>
      </c>
      <c r="GY543" s="34">
        <v>0</v>
      </c>
      <c r="GZ543" s="34">
        <v>0</v>
      </c>
      <c r="HA543" s="34" t="s">
        <v>473</v>
      </c>
      <c r="HB543" s="34">
        <v>0</v>
      </c>
      <c r="HE543" s="34">
        <v>0</v>
      </c>
      <c r="HG543" s="34">
        <v>0</v>
      </c>
      <c r="HH543" s="34">
        <v>0</v>
      </c>
      <c r="HI543" s="34">
        <v>0</v>
      </c>
      <c r="HJ543" s="34">
        <v>0</v>
      </c>
      <c r="HK543" s="34">
        <v>0</v>
      </c>
      <c r="HL543" s="34" t="b">
        <v>0</v>
      </c>
      <c r="HN543" s="34">
        <v>0</v>
      </c>
      <c r="HP543" s="34" t="s">
        <v>514</v>
      </c>
      <c r="HQ543" s="34">
        <v>0</v>
      </c>
      <c r="HR543" s="34">
        <v>0</v>
      </c>
      <c r="HS543" s="34">
        <v>0</v>
      </c>
      <c r="HX543" t="b">
        <v>1</v>
      </c>
      <c r="HZ543"/>
    </row>
    <row r="544" ht="30" customHeight="1" spans="2:234">
      <c r="B544" s="34">
        <f>10000000+INDEX(编号表!$B:$B,MATCH(D544,编号表!$A:$A,0))*10000+J544</f>
        <v>10770009</v>
      </c>
      <c r="C544" s="34" t="s">
        <v>680</v>
      </c>
      <c r="D544" s="34" t="s">
        <v>680</v>
      </c>
      <c r="E544" s="34" t="s">
        <v>510</v>
      </c>
      <c r="F544" s="39" t="s">
        <v>681</v>
      </c>
      <c r="G544" s="34" t="s">
        <v>407</v>
      </c>
      <c r="H544" s="34">
        <v>1</v>
      </c>
      <c r="I544" s="34" t="b">
        <v>0</v>
      </c>
      <c r="J544" s="34">
        <v>9</v>
      </c>
      <c r="K544" s="34" t="str">
        <f t="shared" si="28"/>
        <v>107700</v>
      </c>
      <c r="L544" s="34" t="s">
        <v>353</v>
      </c>
      <c r="M544" s="34">
        <v>10770008</v>
      </c>
      <c r="N544" s="34">
        <v>10770010</v>
      </c>
      <c r="O544" s="34" t="s">
        <v>690</v>
      </c>
      <c r="P544" s="34">
        <v>10902020</v>
      </c>
      <c r="Q544" s="34">
        <v>0</v>
      </c>
      <c r="R544" s="34">
        <v>0</v>
      </c>
      <c r="S544" s="34">
        <v>1</v>
      </c>
      <c r="T544">
        <v>10904203</v>
      </c>
      <c r="U544" s="34">
        <v>100</v>
      </c>
      <c r="Y544" s="34" t="s">
        <v>363</v>
      </c>
      <c r="Z544" s="20" t="s">
        <v>372</v>
      </c>
      <c r="AA544" s="20" t="s">
        <v>442</v>
      </c>
      <c r="AB544" s="20">
        <v>0</v>
      </c>
      <c r="AC544" s="20">
        <v>0</v>
      </c>
      <c r="AD544" s="20" t="b">
        <v>1</v>
      </c>
      <c r="AE544" s="20" t="s">
        <v>358</v>
      </c>
      <c r="AF544" s="20">
        <v>1</v>
      </c>
      <c r="AZ544" s="34" t="s">
        <v>473</v>
      </c>
      <c r="BA544" s="34">
        <v>0</v>
      </c>
      <c r="BB544" s="34" t="s">
        <v>434</v>
      </c>
      <c r="BC544" s="34" t="s">
        <v>442</v>
      </c>
      <c r="BD544" s="34">
        <v>10000</v>
      </c>
      <c r="BN544" s="20">
        <v>20570009</v>
      </c>
      <c r="GY544" s="34">
        <v>0</v>
      </c>
      <c r="GZ544" s="34">
        <v>0</v>
      </c>
      <c r="HA544" s="34" t="s">
        <v>473</v>
      </c>
      <c r="HB544" s="34">
        <v>0</v>
      </c>
      <c r="HE544" s="34">
        <v>0</v>
      </c>
      <c r="HG544" s="34">
        <v>0</v>
      </c>
      <c r="HH544" s="34">
        <v>0</v>
      </c>
      <c r="HI544" s="34">
        <v>0</v>
      </c>
      <c r="HJ544" s="34">
        <v>0</v>
      </c>
      <c r="HK544" s="34">
        <v>0</v>
      </c>
      <c r="HL544" s="34" t="b">
        <v>0</v>
      </c>
      <c r="HN544" s="34">
        <v>0</v>
      </c>
      <c r="HP544" s="34" t="s">
        <v>514</v>
      </c>
      <c r="HQ544" s="34">
        <v>0</v>
      </c>
      <c r="HR544" s="34">
        <v>0</v>
      </c>
      <c r="HS544" s="34">
        <v>0</v>
      </c>
      <c r="HX544" t="b">
        <v>1</v>
      </c>
      <c r="HZ544"/>
    </row>
    <row r="545" ht="30" customHeight="1" spans="2:234">
      <c r="B545" s="34">
        <f>10000000+INDEX(编号表!$B:$B,MATCH(D545,编号表!$A:$A,0))*10000+J545</f>
        <v>10770010</v>
      </c>
      <c r="C545" s="34" t="s">
        <v>680</v>
      </c>
      <c r="D545" s="34" t="s">
        <v>680</v>
      </c>
      <c r="E545" s="34" t="s">
        <v>510</v>
      </c>
      <c r="F545" s="39" t="s">
        <v>691</v>
      </c>
      <c r="G545" s="34" t="s">
        <v>407</v>
      </c>
      <c r="H545" s="34">
        <v>1</v>
      </c>
      <c r="I545" s="34" t="b">
        <v>0</v>
      </c>
      <c r="J545" s="34">
        <v>10</v>
      </c>
      <c r="K545" s="34" t="str">
        <f t="shared" si="28"/>
        <v>107700</v>
      </c>
      <c r="L545" s="34" t="s">
        <v>353</v>
      </c>
      <c r="M545" s="34">
        <v>10770009</v>
      </c>
      <c r="O545" s="34" t="s">
        <v>692</v>
      </c>
      <c r="P545" s="34">
        <v>10902020</v>
      </c>
      <c r="Q545" s="34">
        <v>0</v>
      </c>
      <c r="R545" s="34">
        <v>0</v>
      </c>
      <c r="S545" s="34">
        <v>1</v>
      </c>
      <c r="U545" s="34">
        <v>100</v>
      </c>
      <c r="Y545" s="34" t="s">
        <v>363</v>
      </c>
      <c r="Z545" s="20" t="s">
        <v>372</v>
      </c>
      <c r="AA545" s="20" t="s">
        <v>442</v>
      </c>
      <c r="AB545" s="20">
        <v>0</v>
      </c>
      <c r="AC545" s="20">
        <v>0</v>
      </c>
      <c r="AD545" s="20" t="b">
        <v>1</v>
      </c>
      <c r="AE545" s="20" t="s">
        <v>358</v>
      </c>
      <c r="AF545" s="20">
        <v>1</v>
      </c>
      <c r="AZ545" s="34" t="s">
        <v>473</v>
      </c>
      <c r="BA545" s="34">
        <v>0</v>
      </c>
      <c r="BB545" s="34" t="s">
        <v>434</v>
      </c>
      <c r="BC545" s="34" t="s">
        <v>442</v>
      </c>
      <c r="BD545" s="34">
        <v>10000</v>
      </c>
      <c r="BN545" s="20">
        <v>20570010</v>
      </c>
      <c r="GY545" s="34">
        <v>0</v>
      </c>
      <c r="GZ545" s="34">
        <v>0</v>
      </c>
      <c r="HA545" s="34" t="s">
        <v>473</v>
      </c>
      <c r="HB545" s="34">
        <v>0</v>
      </c>
      <c r="HE545" s="34">
        <v>0</v>
      </c>
      <c r="HG545" s="34">
        <v>0</v>
      </c>
      <c r="HH545" s="34">
        <v>0</v>
      </c>
      <c r="HI545" s="34">
        <v>0</v>
      </c>
      <c r="HJ545" s="34">
        <v>0</v>
      </c>
      <c r="HK545" s="34">
        <v>0</v>
      </c>
      <c r="HL545" s="34" t="b">
        <v>0</v>
      </c>
      <c r="HN545" s="34">
        <v>0</v>
      </c>
      <c r="HP545" s="34" t="s">
        <v>514</v>
      </c>
      <c r="HQ545" s="34">
        <v>0</v>
      </c>
      <c r="HR545" s="34">
        <v>0</v>
      </c>
      <c r="HS545" s="34">
        <v>0</v>
      </c>
      <c r="HX545" t="b">
        <v>1</v>
      </c>
      <c r="HZ545"/>
    </row>
    <row r="546" ht="30" customHeight="1" spans="2:234">
      <c r="B546" s="34">
        <f>10000000+INDEX(编号表!$B:$B,MATCH(D546,编号表!$A:$A,0))*10000+J546</f>
        <v>10780001</v>
      </c>
      <c r="C546" s="34" t="s">
        <v>693</v>
      </c>
      <c r="D546" s="34" t="s">
        <v>693</v>
      </c>
      <c r="E546" s="34" t="s">
        <v>510</v>
      </c>
      <c r="F546" s="39" t="s">
        <v>694</v>
      </c>
      <c r="G546" s="34" t="s">
        <v>695</v>
      </c>
      <c r="H546" s="34">
        <v>1</v>
      </c>
      <c r="I546" s="34" t="b">
        <v>0</v>
      </c>
      <c r="J546" s="34">
        <v>1</v>
      </c>
      <c r="K546" s="34" t="str">
        <f t="shared" si="28"/>
        <v>107800</v>
      </c>
      <c r="L546" s="34" t="s">
        <v>353</v>
      </c>
      <c r="N546" s="34">
        <v>10780002</v>
      </c>
      <c r="O546" s="34" t="s">
        <v>696</v>
      </c>
      <c r="P546" s="34">
        <v>10902021</v>
      </c>
      <c r="Q546" s="34">
        <v>0</v>
      </c>
      <c r="R546" s="34">
        <v>0</v>
      </c>
      <c r="S546" s="34">
        <v>1</v>
      </c>
      <c r="U546" s="34">
        <v>100</v>
      </c>
      <c r="Y546" s="34" t="s">
        <v>363</v>
      </c>
      <c r="Z546" s="20" t="s">
        <v>372</v>
      </c>
      <c r="AA546" s="20" t="s">
        <v>442</v>
      </c>
      <c r="AB546" s="20">
        <v>0</v>
      </c>
      <c r="AC546" s="20">
        <v>0</v>
      </c>
      <c r="AD546" s="20" t="b">
        <v>1</v>
      </c>
      <c r="AE546" s="20" t="s">
        <v>358</v>
      </c>
      <c r="AF546" s="20">
        <v>1</v>
      </c>
      <c r="AZ546" s="34" t="s">
        <v>473</v>
      </c>
      <c r="BA546" s="34">
        <v>0</v>
      </c>
      <c r="BB546" s="34" t="s">
        <v>434</v>
      </c>
      <c r="BC546" s="34" t="s">
        <v>442</v>
      </c>
      <c r="BD546" s="34">
        <v>10000</v>
      </c>
      <c r="BN546" s="20">
        <v>20580001</v>
      </c>
      <c r="DA546" s="20" t="s">
        <v>434</v>
      </c>
      <c r="DB546" s="20" t="s">
        <v>442</v>
      </c>
      <c r="DC546" s="20">
        <v>10000</v>
      </c>
      <c r="DM546" s="20">
        <v>20580100</v>
      </c>
      <c r="GY546" s="34">
        <v>0</v>
      </c>
      <c r="GZ546" s="34">
        <v>0</v>
      </c>
      <c r="HA546" s="34" t="s">
        <v>473</v>
      </c>
      <c r="HB546" s="34">
        <v>0</v>
      </c>
      <c r="HE546" s="34">
        <v>0</v>
      </c>
      <c r="HG546" s="34">
        <v>0</v>
      </c>
      <c r="HH546" s="34">
        <v>0</v>
      </c>
      <c r="HI546" s="34">
        <v>0</v>
      </c>
      <c r="HJ546" s="34">
        <v>0</v>
      </c>
      <c r="HK546" s="34">
        <v>0</v>
      </c>
      <c r="HL546" s="34" t="b">
        <v>0</v>
      </c>
      <c r="HN546" s="34">
        <v>0</v>
      </c>
      <c r="HP546" s="34" t="s">
        <v>514</v>
      </c>
      <c r="HQ546" s="34">
        <v>0</v>
      </c>
      <c r="HR546" s="34">
        <v>0</v>
      </c>
      <c r="HS546" s="34">
        <v>0</v>
      </c>
      <c r="HX546" t="b">
        <v>1</v>
      </c>
      <c r="HZ546"/>
    </row>
    <row r="547" ht="30" customHeight="1" spans="2:234">
      <c r="B547" s="34">
        <f>10000000+INDEX(编号表!$B:$B,MATCH(D547,编号表!$A:$A,0))*10000+J547</f>
        <v>10780002</v>
      </c>
      <c r="C547" s="34" t="s">
        <v>693</v>
      </c>
      <c r="D547" s="34" t="s">
        <v>693</v>
      </c>
      <c r="E547" s="34" t="s">
        <v>510</v>
      </c>
      <c r="F547" s="39" t="s">
        <v>697</v>
      </c>
      <c r="G547" s="34" t="s">
        <v>695</v>
      </c>
      <c r="H547" s="34">
        <v>1</v>
      </c>
      <c r="I547" s="34" t="b">
        <v>0</v>
      </c>
      <c r="J547" s="34">
        <v>2</v>
      </c>
      <c r="K547" s="34" t="str">
        <f t="shared" si="28"/>
        <v>107800</v>
      </c>
      <c r="L547" s="34" t="s">
        <v>353</v>
      </c>
      <c r="M547" s="34">
        <v>10780001</v>
      </c>
      <c r="N547" s="34">
        <v>10780003</v>
      </c>
      <c r="O547" s="34" t="s">
        <v>698</v>
      </c>
      <c r="P547" s="34">
        <v>10902021</v>
      </c>
      <c r="Q547" s="34">
        <v>0</v>
      </c>
      <c r="R547" s="34">
        <v>0</v>
      </c>
      <c r="S547" s="34">
        <v>1</v>
      </c>
      <c r="U547" s="34">
        <v>100</v>
      </c>
      <c r="Y547" s="34" t="s">
        <v>363</v>
      </c>
      <c r="Z547" s="20" t="s">
        <v>372</v>
      </c>
      <c r="AA547" s="20" t="s">
        <v>442</v>
      </c>
      <c r="AB547" s="20">
        <v>0</v>
      </c>
      <c r="AC547" s="20">
        <v>0</v>
      </c>
      <c r="AD547" s="20" t="b">
        <v>1</v>
      </c>
      <c r="AE547" s="20" t="s">
        <v>358</v>
      </c>
      <c r="AF547" s="20">
        <v>1</v>
      </c>
      <c r="AZ547" s="34" t="s">
        <v>473</v>
      </c>
      <c r="BA547" s="34">
        <v>0</v>
      </c>
      <c r="BB547" s="34" t="s">
        <v>434</v>
      </c>
      <c r="BC547" s="34" t="s">
        <v>442</v>
      </c>
      <c r="BD547" s="34">
        <v>10000</v>
      </c>
      <c r="BN547" s="20">
        <v>20580002</v>
      </c>
      <c r="DA547" s="20" t="s">
        <v>434</v>
      </c>
      <c r="DB547" s="20" t="s">
        <v>442</v>
      </c>
      <c r="DC547" s="20">
        <v>10000</v>
      </c>
      <c r="DM547" s="20">
        <v>20580101</v>
      </c>
      <c r="GY547" s="34">
        <v>0</v>
      </c>
      <c r="GZ547" s="34">
        <v>0</v>
      </c>
      <c r="HA547" s="34" t="s">
        <v>473</v>
      </c>
      <c r="HB547" s="34">
        <v>0</v>
      </c>
      <c r="HE547" s="34">
        <v>0</v>
      </c>
      <c r="HG547" s="34">
        <v>0</v>
      </c>
      <c r="HH547" s="34">
        <v>0</v>
      </c>
      <c r="HI547" s="34">
        <v>0</v>
      </c>
      <c r="HJ547" s="34">
        <v>0</v>
      </c>
      <c r="HK547" s="34">
        <v>0</v>
      </c>
      <c r="HL547" s="34" t="b">
        <v>0</v>
      </c>
      <c r="HN547" s="34">
        <v>0</v>
      </c>
      <c r="HP547" s="34" t="s">
        <v>514</v>
      </c>
      <c r="HQ547" s="34">
        <v>0</v>
      </c>
      <c r="HR547" s="34">
        <v>0</v>
      </c>
      <c r="HS547" s="34">
        <v>0</v>
      </c>
      <c r="HX547" t="b">
        <v>1</v>
      </c>
      <c r="HZ547"/>
    </row>
    <row r="548" ht="30" customHeight="1" spans="2:234">
      <c r="B548" s="34">
        <f>10000000+INDEX(编号表!$B:$B,MATCH(D548,编号表!$A:$A,0))*10000+J548</f>
        <v>10780003</v>
      </c>
      <c r="C548" s="34" t="s">
        <v>693</v>
      </c>
      <c r="D548" s="34" t="s">
        <v>693</v>
      </c>
      <c r="E548" s="34" t="s">
        <v>510</v>
      </c>
      <c r="F548" s="39" t="s">
        <v>694</v>
      </c>
      <c r="G548" s="34" t="s">
        <v>695</v>
      </c>
      <c r="H548" s="34">
        <v>1</v>
      </c>
      <c r="I548" s="34" t="b">
        <v>0</v>
      </c>
      <c r="J548" s="34">
        <v>3</v>
      </c>
      <c r="K548" s="34" t="str">
        <f t="shared" si="28"/>
        <v>107800</v>
      </c>
      <c r="L548" s="34" t="s">
        <v>353</v>
      </c>
      <c r="M548" s="34">
        <v>10780002</v>
      </c>
      <c r="N548" s="34">
        <v>10780004</v>
      </c>
      <c r="O548" s="34" t="s">
        <v>699</v>
      </c>
      <c r="P548" s="34">
        <v>10902021</v>
      </c>
      <c r="Q548" s="34">
        <v>0</v>
      </c>
      <c r="R548" s="34">
        <v>0</v>
      </c>
      <c r="S548" s="34">
        <v>1</v>
      </c>
      <c r="T548">
        <v>10903205</v>
      </c>
      <c r="U548" s="34">
        <v>100</v>
      </c>
      <c r="Y548" s="34" t="s">
        <v>363</v>
      </c>
      <c r="Z548" s="20" t="s">
        <v>372</v>
      </c>
      <c r="AA548" s="20" t="s">
        <v>442</v>
      </c>
      <c r="AB548" s="20">
        <v>0</v>
      </c>
      <c r="AC548" s="20">
        <v>0</v>
      </c>
      <c r="AD548" s="20" t="b">
        <v>1</v>
      </c>
      <c r="AE548" s="20" t="s">
        <v>358</v>
      </c>
      <c r="AF548" s="20">
        <v>1</v>
      </c>
      <c r="AZ548" s="34" t="s">
        <v>473</v>
      </c>
      <c r="BA548" s="34">
        <v>0</v>
      </c>
      <c r="BB548" s="34" t="s">
        <v>434</v>
      </c>
      <c r="BC548" s="34" t="s">
        <v>442</v>
      </c>
      <c r="BD548" s="34">
        <v>10000</v>
      </c>
      <c r="BN548" s="20">
        <v>20580003</v>
      </c>
      <c r="DA548" s="20" t="s">
        <v>434</v>
      </c>
      <c r="DB548" s="20" t="s">
        <v>442</v>
      </c>
      <c r="DC548" s="20">
        <v>10000</v>
      </c>
      <c r="DM548" s="20">
        <v>20580102</v>
      </c>
      <c r="GY548" s="34">
        <v>0</v>
      </c>
      <c r="GZ548" s="34">
        <v>0</v>
      </c>
      <c r="HA548" s="34" t="s">
        <v>473</v>
      </c>
      <c r="HB548" s="34">
        <v>0</v>
      </c>
      <c r="HE548" s="34">
        <v>0</v>
      </c>
      <c r="HG548" s="34">
        <v>0</v>
      </c>
      <c r="HH548" s="34">
        <v>0</v>
      </c>
      <c r="HI548" s="34">
        <v>0</v>
      </c>
      <c r="HJ548" s="34">
        <v>0</v>
      </c>
      <c r="HK548" s="34">
        <v>0</v>
      </c>
      <c r="HL548" s="34" t="b">
        <v>0</v>
      </c>
      <c r="HN548" s="34">
        <v>0</v>
      </c>
      <c r="HP548" s="34" t="s">
        <v>514</v>
      </c>
      <c r="HQ548" s="34">
        <v>0</v>
      </c>
      <c r="HR548" s="34">
        <v>0</v>
      </c>
      <c r="HS548" s="34">
        <v>0</v>
      </c>
      <c r="HX548" t="b">
        <v>1</v>
      </c>
      <c r="HZ548"/>
    </row>
    <row r="549" ht="30" customHeight="1" spans="2:234">
      <c r="B549" s="34">
        <f>10000000+INDEX(编号表!$B:$B,MATCH(D549,编号表!$A:$A,0))*10000+J549</f>
        <v>10780004</v>
      </c>
      <c r="C549" s="34" t="s">
        <v>693</v>
      </c>
      <c r="D549" s="34" t="s">
        <v>693</v>
      </c>
      <c r="E549" s="34" t="s">
        <v>510</v>
      </c>
      <c r="F549" s="39" t="s">
        <v>697</v>
      </c>
      <c r="G549" s="34" t="s">
        <v>695</v>
      </c>
      <c r="H549" s="34">
        <v>1</v>
      </c>
      <c r="I549" s="34" t="b">
        <v>0</v>
      </c>
      <c r="J549" s="34">
        <v>4</v>
      </c>
      <c r="K549" s="34" t="str">
        <f t="shared" si="28"/>
        <v>107800</v>
      </c>
      <c r="L549" s="34" t="s">
        <v>353</v>
      </c>
      <c r="M549" s="34">
        <v>10780003</v>
      </c>
      <c r="N549" s="34">
        <v>10780005</v>
      </c>
      <c r="O549" s="34" t="s">
        <v>700</v>
      </c>
      <c r="P549" s="34">
        <v>10902021</v>
      </c>
      <c r="Q549" s="34">
        <v>0</v>
      </c>
      <c r="R549" s="34">
        <v>0</v>
      </c>
      <c r="S549" s="34">
        <v>1</v>
      </c>
      <c r="U549" s="34">
        <v>100</v>
      </c>
      <c r="Y549" s="34" t="s">
        <v>363</v>
      </c>
      <c r="Z549" s="20" t="s">
        <v>372</v>
      </c>
      <c r="AA549" s="20" t="s">
        <v>442</v>
      </c>
      <c r="AB549" s="20">
        <v>0</v>
      </c>
      <c r="AC549" s="20">
        <v>0</v>
      </c>
      <c r="AD549" s="20" t="b">
        <v>1</v>
      </c>
      <c r="AE549" s="20" t="s">
        <v>358</v>
      </c>
      <c r="AF549" s="20">
        <v>1</v>
      </c>
      <c r="AZ549" s="34" t="s">
        <v>473</v>
      </c>
      <c r="BA549" s="34">
        <v>0</v>
      </c>
      <c r="BB549" s="34" t="s">
        <v>434</v>
      </c>
      <c r="BC549" s="34" t="s">
        <v>442</v>
      </c>
      <c r="BD549" s="34">
        <v>10000</v>
      </c>
      <c r="BN549" s="20">
        <v>20580004</v>
      </c>
      <c r="DA549" s="20" t="s">
        <v>434</v>
      </c>
      <c r="DB549" s="20" t="s">
        <v>442</v>
      </c>
      <c r="DC549" s="20">
        <v>10000</v>
      </c>
      <c r="DM549" s="20">
        <v>20580103</v>
      </c>
      <c r="GY549" s="34">
        <v>0</v>
      </c>
      <c r="GZ549" s="34">
        <v>0</v>
      </c>
      <c r="HA549" s="34" t="s">
        <v>473</v>
      </c>
      <c r="HB549" s="34">
        <v>0</v>
      </c>
      <c r="HE549" s="34">
        <v>0</v>
      </c>
      <c r="HG549" s="34">
        <v>0</v>
      </c>
      <c r="HH549" s="34">
        <v>0</v>
      </c>
      <c r="HI549" s="34">
        <v>0</v>
      </c>
      <c r="HJ549" s="34">
        <v>0</v>
      </c>
      <c r="HK549" s="34">
        <v>0</v>
      </c>
      <c r="HL549" s="34" t="b">
        <v>0</v>
      </c>
      <c r="HN549" s="34">
        <v>0</v>
      </c>
      <c r="HP549" s="34" t="s">
        <v>514</v>
      </c>
      <c r="HQ549" s="34">
        <v>0</v>
      </c>
      <c r="HR549" s="34">
        <v>0</v>
      </c>
      <c r="HS549" s="34">
        <v>0</v>
      </c>
      <c r="HX549" t="b">
        <v>1</v>
      </c>
      <c r="HZ549"/>
    </row>
    <row r="550" ht="30" customHeight="1" spans="2:234">
      <c r="B550" s="34">
        <f>10000000+INDEX(编号表!$B:$B,MATCH(D550,编号表!$A:$A,0))*10000+J550</f>
        <v>10780005</v>
      </c>
      <c r="C550" s="34" t="s">
        <v>693</v>
      </c>
      <c r="D550" s="34" t="s">
        <v>693</v>
      </c>
      <c r="E550" s="34" t="s">
        <v>510</v>
      </c>
      <c r="F550" s="39" t="s">
        <v>697</v>
      </c>
      <c r="G550" s="34" t="s">
        <v>695</v>
      </c>
      <c r="H550" s="34">
        <v>1</v>
      </c>
      <c r="I550" s="34" t="b">
        <v>0</v>
      </c>
      <c r="J550" s="34">
        <v>5</v>
      </c>
      <c r="K550" s="34" t="str">
        <f t="shared" si="28"/>
        <v>107800</v>
      </c>
      <c r="L550" s="34" t="s">
        <v>353</v>
      </c>
      <c r="M550" s="34">
        <v>10780004</v>
      </c>
      <c r="N550" s="34">
        <v>10780006</v>
      </c>
      <c r="O550" s="34" t="s">
        <v>701</v>
      </c>
      <c r="P550" s="34">
        <v>10902021</v>
      </c>
      <c r="Q550" s="34">
        <v>0</v>
      </c>
      <c r="R550" s="34">
        <v>0</v>
      </c>
      <c r="S550" s="34">
        <v>1</v>
      </c>
      <c r="U550" s="34">
        <v>100</v>
      </c>
      <c r="Y550" s="34" t="s">
        <v>363</v>
      </c>
      <c r="Z550" s="20" t="s">
        <v>372</v>
      </c>
      <c r="AA550" s="20" t="s">
        <v>442</v>
      </c>
      <c r="AB550" s="20">
        <v>0</v>
      </c>
      <c r="AC550" s="20">
        <v>0</v>
      </c>
      <c r="AD550" s="20" t="b">
        <v>1</v>
      </c>
      <c r="AE550" s="20" t="s">
        <v>358</v>
      </c>
      <c r="AF550" s="20">
        <v>1</v>
      </c>
      <c r="AZ550" s="34" t="s">
        <v>473</v>
      </c>
      <c r="BA550" s="34">
        <v>0</v>
      </c>
      <c r="BB550" s="34" t="s">
        <v>434</v>
      </c>
      <c r="BC550" s="34" t="s">
        <v>442</v>
      </c>
      <c r="BD550" s="34">
        <v>10000</v>
      </c>
      <c r="BN550" s="20">
        <v>20580005</v>
      </c>
      <c r="DA550" s="20" t="s">
        <v>434</v>
      </c>
      <c r="DB550" s="20" t="s">
        <v>442</v>
      </c>
      <c r="DC550" s="20">
        <v>10000</v>
      </c>
      <c r="DM550" s="20">
        <v>20580104</v>
      </c>
      <c r="GY550" s="34">
        <v>0</v>
      </c>
      <c r="GZ550" s="34">
        <v>0</v>
      </c>
      <c r="HA550" s="34" t="s">
        <v>473</v>
      </c>
      <c r="HB550" s="34">
        <v>0</v>
      </c>
      <c r="HE550" s="34">
        <v>0</v>
      </c>
      <c r="HG550" s="34">
        <v>0</v>
      </c>
      <c r="HH550" s="34">
        <v>0</v>
      </c>
      <c r="HI550" s="34">
        <v>0</v>
      </c>
      <c r="HJ550" s="34">
        <v>0</v>
      </c>
      <c r="HK550" s="34">
        <v>0</v>
      </c>
      <c r="HL550" s="34" t="b">
        <v>0</v>
      </c>
      <c r="HN550" s="34">
        <v>0</v>
      </c>
      <c r="HP550" s="34" t="s">
        <v>514</v>
      </c>
      <c r="HQ550" s="34">
        <v>0</v>
      </c>
      <c r="HR550" s="34">
        <v>0</v>
      </c>
      <c r="HS550" s="34">
        <v>0</v>
      </c>
      <c r="HX550" t="b">
        <v>1</v>
      </c>
      <c r="HZ550"/>
    </row>
    <row r="551" ht="30" customHeight="1" spans="2:234">
      <c r="B551" s="34">
        <f>10000000+INDEX(编号表!$B:$B,MATCH(D551,编号表!$A:$A,0))*10000+J551</f>
        <v>10780006</v>
      </c>
      <c r="C551" s="34" t="s">
        <v>693</v>
      </c>
      <c r="D551" s="34" t="s">
        <v>693</v>
      </c>
      <c r="E551" s="34" t="s">
        <v>510</v>
      </c>
      <c r="F551" s="39" t="s">
        <v>694</v>
      </c>
      <c r="G551" s="34" t="s">
        <v>695</v>
      </c>
      <c r="H551" s="34">
        <v>1</v>
      </c>
      <c r="I551" s="34" t="b">
        <v>0</v>
      </c>
      <c r="J551" s="34">
        <v>6</v>
      </c>
      <c r="K551" s="34" t="str">
        <f t="shared" si="28"/>
        <v>107800</v>
      </c>
      <c r="L551" s="34" t="s">
        <v>353</v>
      </c>
      <c r="M551" s="34">
        <v>10780005</v>
      </c>
      <c r="N551" s="34">
        <v>10780007</v>
      </c>
      <c r="O551" s="34" t="s">
        <v>702</v>
      </c>
      <c r="P551" s="34">
        <v>10902021</v>
      </c>
      <c r="Q551" s="34">
        <v>0</v>
      </c>
      <c r="R551" s="34">
        <v>0</v>
      </c>
      <c r="S551" s="34">
        <v>1</v>
      </c>
      <c r="T551">
        <v>10904206</v>
      </c>
      <c r="U551" s="34">
        <v>100</v>
      </c>
      <c r="Y551" s="34" t="s">
        <v>363</v>
      </c>
      <c r="Z551" s="20" t="s">
        <v>372</v>
      </c>
      <c r="AA551" s="20" t="s">
        <v>442</v>
      </c>
      <c r="AB551" s="20">
        <v>0</v>
      </c>
      <c r="AC551" s="20">
        <v>0</v>
      </c>
      <c r="AD551" s="20" t="b">
        <v>1</v>
      </c>
      <c r="AE551" s="20" t="s">
        <v>358</v>
      </c>
      <c r="AF551" s="20">
        <v>1</v>
      </c>
      <c r="AZ551" s="34" t="s">
        <v>473</v>
      </c>
      <c r="BA551" s="34">
        <v>0</v>
      </c>
      <c r="BB551" s="34" t="s">
        <v>434</v>
      </c>
      <c r="BC551" s="34" t="s">
        <v>442</v>
      </c>
      <c r="BD551" s="34">
        <v>10000</v>
      </c>
      <c r="BN551" s="20">
        <v>20580006</v>
      </c>
      <c r="DA551" s="20" t="s">
        <v>434</v>
      </c>
      <c r="DB551" s="20" t="s">
        <v>442</v>
      </c>
      <c r="DC551" s="20">
        <v>10000</v>
      </c>
      <c r="DM551" s="20">
        <v>20580105</v>
      </c>
      <c r="GY551" s="34">
        <v>0</v>
      </c>
      <c r="GZ551" s="34">
        <v>0</v>
      </c>
      <c r="HA551" s="34" t="s">
        <v>473</v>
      </c>
      <c r="HB551" s="34">
        <v>0</v>
      </c>
      <c r="HE551" s="34">
        <v>0</v>
      </c>
      <c r="HG551" s="34">
        <v>0</v>
      </c>
      <c r="HH551" s="34">
        <v>0</v>
      </c>
      <c r="HI551" s="34">
        <v>0</v>
      </c>
      <c r="HJ551" s="34">
        <v>0</v>
      </c>
      <c r="HK551" s="34">
        <v>0</v>
      </c>
      <c r="HL551" s="34" t="b">
        <v>0</v>
      </c>
      <c r="HN551" s="34">
        <v>0</v>
      </c>
      <c r="HP551" s="34" t="s">
        <v>514</v>
      </c>
      <c r="HQ551" s="34">
        <v>0</v>
      </c>
      <c r="HR551" s="34">
        <v>0</v>
      </c>
      <c r="HS551" s="34">
        <v>0</v>
      </c>
      <c r="HX551" t="b">
        <v>1</v>
      </c>
      <c r="HZ551"/>
    </row>
    <row r="552" ht="30" customHeight="1" spans="2:234">
      <c r="B552" s="34">
        <f>10000000+INDEX(编号表!$B:$B,MATCH(D552,编号表!$A:$A,0))*10000+J552</f>
        <v>10780007</v>
      </c>
      <c r="C552" s="34" t="s">
        <v>693</v>
      </c>
      <c r="D552" s="34" t="s">
        <v>693</v>
      </c>
      <c r="E552" s="34" t="s">
        <v>510</v>
      </c>
      <c r="F552" s="39" t="s">
        <v>697</v>
      </c>
      <c r="G552" s="34" t="s">
        <v>695</v>
      </c>
      <c r="H552" s="34">
        <v>1</v>
      </c>
      <c r="I552" s="34" t="b">
        <v>0</v>
      </c>
      <c r="J552" s="34">
        <v>7</v>
      </c>
      <c r="K552" s="34" t="str">
        <f t="shared" si="28"/>
        <v>107800</v>
      </c>
      <c r="L552" s="34" t="s">
        <v>353</v>
      </c>
      <c r="M552" s="34">
        <v>10780006</v>
      </c>
      <c r="N552" s="34">
        <v>10780008</v>
      </c>
      <c r="O552" s="34" t="s">
        <v>703</v>
      </c>
      <c r="P552" s="34">
        <v>10902021</v>
      </c>
      <c r="Q552" s="34">
        <v>0</v>
      </c>
      <c r="R552" s="34">
        <v>0</v>
      </c>
      <c r="S552" s="34">
        <v>1</v>
      </c>
      <c r="U552" s="34">
        <v>100</v>
      </c>
      <c r="Y552" s="34" t="s">
        <v>363</v>
      </c>
      <c r="Z552" s="20" t="s">
        <v>372</v>
      </c>
      <c r="AA552" s="20" t="s">
        <v>442</v>
      </c>
      <c r="AB552" s="20">
        <v>0</v>
      </c>
      <c r="AC552" s="20">
        <v>0</v>
      </c>
      <c r="AD552" s="20" t="b">
        <v>1</v>
      </c>
      <c r="AE552" s="20" t="s">
        <v>358</v>
      </c>
      <c r="AF552" s="20">
        <v>1</v>
      </c>
      <c r="AZ552" s="34" t="s">
        <v>473</v>
      </c>
      <c r="BA552" s="34">
        <v>0</v>
      </c>
      <c r="BB552" s="34" t="s">
        <v>434</v>
      </c>
      <c r="BC552" s="34" t="s">
        <v>442</v>
      </c>
      <c r="BD552" s="34">
        <v>10000</v>
      </c>
      <c r="BN552" s="20">
        <v>20580007</v>
      </c>
      <c r="DA552" s="20" t="s">
        <v>434</v>
      </c>
      <c r="DB552" s="20" t="s">
        <v>442</v>
      </c>
      <c r="DC552" s="20">
        <v>10000</v>
      </c>
      <c r="DM552" s="20">
        <v>20580106</v>
      </c>
      <c r="GY552" s="34">
        <v>0</v>
      </c>
      <c r="GZ552" s="34">
        <v>0</v>
      </c>
      <c r="HA552" s="34" t="s">
        <v>473</v>
      </c>
      <c r="HB552" s="34">
        <v>0</v>
      </c>
      <c r="HE552" s="34">
        <v>0</v>
      </c>
      <c r="HG552" s="34">
        <v>0</v>
      </c>
      <c r="HH552" s="34">
        <v>0</v>
      </c>
      <c r="HI552" s="34">
        <v>0</v>
      </c>
      <c r="HJ552" s="34">
        <v>0</v>
      </c>
      <c r="HK552" s="34">
        <v>0</v>
      </c>
      <c r="HL552" s="34" t="b">
        <v>0</v>
      </c>
      <c r="HN552" s="34">
        <v>0</v>
      </c>
      <c r="HP552" s="34" t="s">
        <v>514</v>
      </c>
      <c r="HQ552" s="34">
        <v>0</v>
      </c>
      <c r="HR552" s="34">
        <v>0</v>
      </c>
      <c r="HS552" s="34">
        <v>0</v>
      </c>
      <c r="HX552" t="b">
        <v>1</v>
      </c>
      <c r="HZ552"/>
    </row>
    <row r="553" ht="30" customHeight="1" spans="2:234">
      <c r="B553" s="34">
        <f>10000000+INDEX(编号表!$B:$B,MATCH(D553,编号表!$A:$A,0))*10000+J553</f>
        <v>10780008</v>
      </c>
      <c r="C553" s="34" t="s">
        <v>693</v>
      </c>
      <c r="D553" s="34" t="s">
        <v>693</v>
      </c>
      <c r="E553" s="34" t="s">
        <v>510</v>
      </c>
      <c r="F553" s="39" t="s">
        <v>697</v>
      </c>
      <c r="G553" s="34" t="s">
        <v>695</v>
      </c>
      <c r="H553" s="34">
        <v>1</v>
      </c>
      <c r="I553" s="34" t="b">
        <v>0</v>
      </c>
      <c r="J553" s="34">
        <v>8</v>
      </c>
      <c r="K553" s="34" t="str">
        <f t="shared" si="28"/>
        <v>107800</v>
      </c>
      <c r="L553" s="34" t="s">
        <v>353</v>
      </c>
      <c r="M553" s="34">
        <v>10780007</v>
      </c>
      <c r="N553" s="34">
        <v>10780009</v>
      </c>
      <c r="O553" s="34" t="s">
        <v>704</v>
      </c>
      <c r="P553" s="34">
        <v>10902021</v>
      </c>
      <c r="Q553" s="34">
        <v>0</v>
      </c>
      <c r="R553" s="34">
        <v>0</v>
      </c>
      <c r="S553" s="34">
        <v>1</v>
      </c>
      <c r="U553" s="34">
        <v>100</v>
      </c>
      <c r="Y553" s="34" t="s">
        <v>363</v>
      </c>
      <c r="Z553" s="20" t="s">
        <v>372</v>
      </c>
      <c r="AA553" s="20" t="s">
        <v>442</v>
      </c>
      <c r="AB553" s="20">
        <v>0</v>
      </c>
      <c r="AC553" s="20">
        <v>0</v>
      </c>
      <c r="AD553" s="20" t="b">
        <v>1</v>
      </c>
      <c r="AE553" s="20" t="s">
        <v>358</v>
      </c>
      <c r="AF553" s="20">
        <v>1</v>
      </c>
      <c r="AZ553" s="34" t="s">
        <v>473</v>
      </c>
      <c r="BA553" s="34">
        <v>0</v>
      </c>
      <c r="BB553" s="34" t="s">
        <v>434</v>
      </c>
      <c r="BC553" s="34" t="s">
        <v>442</v>
      </c>
      <c r="BD553" s="34">
        <v>10000</v>
      </c>
      <c r="BN553" s="20">
        <v>20580008</v>
      </c>
      <c r="DA553" s="20" t="s">
        <v>434</v>
      </c>
      <c r="DB553" s="20" t="s">
        <v>442</v>
      </c>
      <c r="DC553" s="20">
        <v>10000</v>
      </c>
      <c r="DM553" s="20">
        <v>20580107</v>
      </c>
      <c r="GY553" s="34">
        <v>0</v>
      </c>
      <c r="GZ553" s="34">
        <v>0</v>
      </c>
      <c r="HA553" s="34" t="s">
        <v>473</v>
      </c>
      <c r="HB553" s="34">
        <v>0</v>
      </c>
      <c r="HE553" s="34">
        <v>0</v>
      </c>
      <c r="HG553" s="34">
        <v>0</v>
      </c>
      <c r="HH553" s="34">
        <v>0</v>
      </c>
      <c r="HI553" s="34">
        <v>0</v>
      </c>
      <c r="HJ553" s="34">
        <v>0</v>
      </c>
      <c r="HK553" s="34">
        <v>0</v>
      </c>
      <c r="HL553" s="34" t="b">
        <v>0</v>
      </c>
      <c r="HN553" s="34">
        <v>0</v>
      </c>
      <c r="HP553" s="34" t="s">
        <v>514</v>
      </c>
      <c r="HQ553" s="34">
        <v>0</v>
      </c>
      <c r="HR553" s="34">
        <v>0</v>
      </c>
      <c r="HS553" s="34">
        <v>0</v>
      </c>
      <c r="HX553" t="b">
        <v>1</v>
      </c>
      <c r="HZ553"/>
    </row>
    <row r="554" ht="30" customHeight="1" spans="2:234">
      <c r="B554" s="34">
        <f>10000000+INDEX(编号表!$B:$B,MATCH(D554,编号表!$A:$A,0))*10000+J554</f>
        <v>10780009</v>
      </c>
      <c r="C554" s="34" t="s">
        <v>693</v>
      </c>
      <c r="D554" s="34" t="s">
        <v>693</v>
      </c>
      <c r="E554" s="34" t="s">
        <v>510</v>
      </c>
      <c r="F554" s="39" t="s">
        <v>697</v>
      </c>
      <c r="G554" s="34" t="s">
        <v>695</v>
      </c>
      <c r="H554" s="34">
        <v>1</v>
      </c>
      <c r="I554" s="34" t="b">
        <v>0</v>
      </c>
      <c r="J554" s="34">
        <v>9</v>
      </c>
      <c r="K554" s="34" t="str">
        <f t="shared" si="28"/>
        <v>107800</v>
      </c>
      <c r="L554" s="34" t="s">
        <v>353</v>
      </c>
      <c r="M554" s="34">
        <v>10780008</v>
      </c>
      <c r="N554" s="34">
        <v>10780010</v>
      </c>
      <c r="O554" s="34" t="s">
        <v>705</v>
      </c>
      <c r="P554" s="34">
        <v>10902021</v>
      </c>
      <c r="Q554" s="34">
        <v>0</v>
      </c>
      <c r="R554" s="34">
        <v>0</v>
      </c>
      <c r="S554" s="34">
        <v>1</v>
      </c>
      <c r="U554" s="34">
        <v>100</v>
      </c>
      <c r="Y554" s="34" t="s">
        <v>363</v>
      </c>
      <c r="Z554" s="20" t="s">
        <v>372</v>
      </c>
      <c r="AA554" s="20" t="s">
        <v>442</v>
      </c>
      <c r="AB554" s="20">
        <v>0</v>
      </c>
      <c r="AC554" s="20">
        <v>0</v>
      </c>
      <c r="AD554" s="20" t="b">
        <v>1</v>
      </c>
      <c r="AE554" s="20" t="s">
        <v>358</v>
      </c>
      <c r="AF554" s="20">
        <v>1</v>
      </c>
      <c r="AZ554" s="34" t="s">
        <v>473</v>
      </c>
      <c r="BA554" s="34">
        <v>0</v>
      </c>
      <c r="BB554" s="34" t="s">
        <v>434</v>
      </c>
      <c r="BC554" s="34" t="s">
        <v>442</v>
      </c>
      <c r="BD554" s="34">
        <v>10000</v>
      </c>
      <c r="BN554" s="20">
        <v>20580009</v>
      </c>
      <c r="DA554" s="20" t="s">
        <v>434</v>
      </c>
      <c r="DB554" s="20" t="s">
        <v>442</v>
      </c>
      <c r="DC554" s="20">
        <v>10000</v>
      </c>
      <c r="DM554" s="20">
        <v>20580108</v>
      </c>
      <c r="GY554" s="34">
        <v>0</v>
      </c>
      <c r="GZ554" s="34">
        <v>0</v>
      </c>
      <c r="HA554" s="34" t="s">
        <v>473</v>
      </c>
      <c r="HB554" s="34">
        <v>0</v>
      </c>
      <c r="HE554" s="34">
        <v>0</v>
      </c>
      <c r="HG554" s="34">
        <v>0</v>
      </c>
      <c r="HH554" s="34">
        <v>0</v>
      </c>
      <c r="HI554" s="34">
        <v>0</v>
      </c>
      <c r="HJ554" s="34">
        <v>0</v>
      </c>
      <c r="HK554" s="34">
        <v>0</v>
      </c>
      <c r="HL554" s="34" t="b">
        <v>0</v>
      </c>
      <c r="HN554" s="34">
        <v>0</v>
      </c>
      <c r="HP554" s="34" t="s">
        <v>514</v>
      </c>
      <c r="HQ554" s="34">
        <v>0</v>
      </c>
      <c r="HR554" s="34">
        <v>0</v>
      </c>
      <c r="HS554" s="34">
        <v>0</v>
      </c>
      <c r="HX554" t="b">
        <v>1</v>
      </c>
      <c r="HZ554"/>
    </row>
    <row r="555" ht="30" customHeight="1" spans="2:234">
      <c r="B555" s="34">
        <f>10000000+INDEX(编号表!$B:$B,MATCH(D555,编号表!$A:$A,0))*10000+J555</f>
        <v>10780010</v>
      </c>
      <c r="C555" s="34" t="s">
        <v>693</v>
      </c>
      <c r="D555" s="34" t="s">
        <v>693</v>
      </c>
      <c r="E555" s="34" t="s">
        <v>510</v>
      </c>
      <c r="F555" s="39" t="s">
        <v>697</v>
      </c>
      <c r="G555" s="34" t="s">
        <v>695</v>
      </c>
      <c r="H555" s="34">
        <v>1</v>
      </c>
      <c r="I555" s="34" t="b">
        <v>0</v>
      </c>
      <c r="J555" s="34">
        <v>10</v>
      </c>
      <c r="K555" s="34" t="str">
        <f t="shared" si="28"/>
        <v>107800</v>
      </c>
      <c r="L555" s="34" t="s">
        <v>353</v>
      </c>
      <c r="M555" s="34">
        <v>10780009</v>
      </c>
      <c r="O555" s="34" t="s">
        <v>706</v>
      </c>
      <c r="P555" s="34">
        <v>10902021</v>
      </c>
      <c r="Q555" s="34">
        <v>0</v>
      </c>
      <c r="R555" s="34">
        <v>0</v>
      </c>
      <c r="S555" s="34">
        <v>1</v>
      </c>
      <c r="U555" s="34">
        <v>100</v>
      </c>
      <c r="Y555" s="34" t="s">
        <v>363</v>
      </c>
      <c r="Z555" s="20" t="s">
        <v>372</v>
      </c>
      <c r="AA555" s="20" t="s">
        <v>442</v>
      </c>
      <c r="AB555" s="20">
        <v>0</v>
      </c>
      <c r="AC555" s="20">
        <v>0</v>
      </c>
      <c r="AD555" s="20" t="b">
        <v>1</v>
      </c>
      <c r="AE555" s="20" t="s">
        <v>358</v>
      </c>
      <c r="AF555" s="20">
        <v>1</v>
      </c>
      <c r="AZ555" s="34" t="s">
        <v>473</v>
      </c>
      <c r="BA555" s="34">
        <v>0</v>
      </c>
      <c r="BB555" s="34" t="s">
        <v>434</v>
      </c>
      <c r="BC555" s="34" t="s">
        <v>442</v>
      </c>
      <c r="BD555" s="34">
        <v>10000</v>
      </c>
      <c r="BN555" s="20">
        <v>20580010</v>
      </c>
      <c r="DA555" s="20" t="s">
        <v>434</v>
      </c>
      <c r="DB555" s="20" t="s">
        <v>442</v>
      </c>
      <c r="DC555" s="20">
        <v>10000</v>
      </c>
      <c r="DM555" s="20">
        <v>20580109</v>
      </c>
      <c r="GY555" s="34">
        <v>0</v>
      </c>
      <c r="GZ555" s="34">
        <v>0</v>
      </c>
      <c r="HA555" s="34" t="s">
        <v>473</v>
      </c>
      <c r="HB555" s="34">
        <v>0</v>
      </c>
      <c r="HE555" s="34">
        <v>0</v>
      </c>
      <c r="HG555" s="34">
        <v>0</v>
      </c>
      <c r="HH555" s="34">
        <v>0</v>
      </c>
      <c r="HI555" s="34">
        <v>0</v>
      </c>
      <c r="HJ555" s="34">
        <v>0</v>
      </c>
      <c r="HK555" s="34">
        <v>0</v>
      </c>
      <c r="HL555" s="34" t="b">
        <v>0</v>
      </c>
      <c r="HN555" s="34">
        <v>0</v>
      </c>
      <c r="HP555" s="34" t="s">
        <v>514</v>
      </c>
      <c r="HQ555" s="34">
        <v>0</v>
      </c>
      <c r="HR555" s="34">
        <v>0</v>
      </c>
      <c r="HS555" s="34">
        <v>0</v>
      </c>
      <c r="HX555" t="b">
        <v>1</v>
      </c>
      <c r="HZ555"/>
    </row>
    <row r="556" ht="30" customHeight="1" spans="2:234">
      <c r="B556" s="34">
        <f>10000000+INDEX(编号表!$B:$B,MATCH(D556,编号表!$A:$A,0))*10000+J556</f>
        <v>10790001</v>
      </c>
      <c r="C556" s="34" t="s">
        <v>707</v>
      </c>
      <c r="D556" s="34" t="s">
        <v>707</v>
      </c>
      <c r="E556" s="34" t="s">
        <v>510</v>
      </c>
      <c r="F556" s="39" t="s">
        <v>708</v>
      </c>
      <c r="G556" s="34" t="s">
        <v>469</v>
      </c>
      <c r="H556" s="34">
        <v>1</v>
      </c>
      <c r="I556" s="34" t="b">
        <v>0</v>
      </c>
      <c r="J556" s="34">
        <v>1</v>
      </c>
      <c r="K556" s="34" t="str">
        <f t="shared" si="28"/>
        <v>107900</v>
      </c>
      <c r="L556" s="34" t="s">
        <v>353</v>
      </c>
      <c r="N556" s="34">
        <v>10790002</v>
      </c>
      <c r="O556" s="34" t="s">
        <v>709</v>
      </c>
      <c r="P556" s="34">
        <v>10902022</v>
      </c>
      <c r="Q556" s="34">
        <v>0</v>
      </c>
      <c r="R556" s="34">
        <v>0</v>
      </c>
      <c r="S556" s="34">
        <v>1</v>
      </c>
      <c r="U556" s="34">
        <v>100</v>
      </c>
      <c r="AZ556" s="34" t="s">
        <v>473</v>
      </c>
      <c r="BA556" s="34">
        <v>0</v>
      </c>
      <c r="GY556" s="34">
        <v>0</v>
      </c>
      <c r="GZ556" s="34">
        <v>0</v>
      </c>
      <c r="HA556" s="34" t="s">
        <v>473</v>
      </c>
      <c r="HB556" s="34">
        <v>0</v>
      </c>
      <c r="HE556" s="34">
        <v>0</v>
      </c>
      <c r="HG556" s="34">
        <v>0</v>
      </c>
      <c r="HH556" s="34">
        <v>0</v>
      </c>
      <c r="HI556" s="34">
        <v>0</v>
      </c>
      <c r="HJ556" s="34">
        <v>0</v>
      </c>
      <c r="HK556" s="34">
        <v>0</v>
      </c>
      <c r="HL556" s="34" t="b">
        <v>0</v>
      </c>
      <c r="HN556" s="34">
        <v>0</v>
      </c>
      <c r="HP556" s="34" t="s">
        <v>363</v>
      </c>
      <c r="HQ556" s="34">
        <v>0</v>
      </c>
      <c r="HR556" s="34">
        <v>0</v>
      </c>
      <c r="HS556" s="34">
        <v>0</v>
      </c>
      <c r="HZ556"/>
    </row>
    <row r="557" ht="30" customHeight="1" spans="2:234">
      <c r="B557" s="34">
        <f>10000000+INDEX(编号表!$B:$B,MATCH(D557,编号表!$A:$A,0))*10000+J557</f>
        <v>10790002</v>
      </c>
      <c r="C557" s="34" t="s">
        <v>707</v>
      </c>
      <c r="D557" s="34" t="s">
        <v>707</v>
      </c>
      <c r="E557" s="34" t="s">
        <v>510</v>
      </c>
      <c r="F557" s="39" t="s">
        <v>710</v>
      </c>
      <c r="G557" s="34" t="s">
        <v>469</v>
      </c>
      <c r="H557" s="34">
        <v>1</v>
      </c>
      <c r="I557" s="34" t="b">
        <v>0</v>
      </c>
      <c r="J557" s="34">
        <v>2</v>
      </c>
      <c r="K557" s="34" t="str">
        <f t="shared" si="28"/>
        <v>107900</v>
      </c>
      <c r="L557" s="34" t="s">
        <v>353</v>
      </c>
      <c r="M557" s="34">
        <v>10790001</v>
      </c>
      <c r="N557" s="34">
        <v>10790003</v>
      </c>
      <c r="O557" s="34" t="s">
        <v>709</v>
      </c>
      <c r="P557" s="34">
        <v>10902022</v>
      </c>
      <c r="Q557" s="34">
        <v>0</v>
      </c>
      <c r="R557" s="34">
        <v>0</v>
      </c>
      <c r="S557" s="34">
        <v>1</v>
      </c>
      <c r="U557" s="34">
        <v>100</v>
      </c>
      <c r="AZ557" s="34" t="s">
        <v>473</v>
      </c>
      <c r="BA557" s="34">
        <v>0</v>
      </c>
      <c r="GY557" s="34">
        <v>0</v>
      </c>
      <c r="GZ557" s="34">
        <v>0</v>
      </c>
      <c r="HA557" s="34" t="s">
        <v>473</v>
      </c>
      <c r="HB557" s="34">
        <v>0</v>
      </c>
      <c r="HE557" s="34">
        <v>0</v>
      </c>
      <c r="HG557" s="34">
        <v>0</v>
      </c>
      <c r="HH557" s="34">
        <v>0</v>
      </c>
      <c r="HI557" s="34">
        <v>0</v>
      </c>
      <c r="HJ557" s="34">
        <v>0</v>
      </c>
      <c r="HK557" s="34">
        <v>0</v>
      </c>
      <c r="HL557" s="34" t="b">
        <v>0</v>
      </c>
      <c r="HN557" s="34">
        <v>0</v>
      </c>
      <c r="HP557" s="34" t="s">
        <v>363</v>
      </c>
      <c r="HQ557" s="34">
        <v>0</v>
      </c>
      <c r="HR557" s="34">
        <v>0</v>
      </c>
      <c r="HS557" s="34">
        <v>0</v>
      </c>
      <c r="HZ557"/>
    </row>
    <row r="558" ht="30" customHeight="1" spans="2:234">
      <c r="B558" s="34">
        <f>10000000+INDEX(编号表!$B:$B,MATCH(D558,编号表!$A:$A,0))*10000+J558</f>
        <v>10790003</v>
      </c>
      <c r="C558" s="34" t="s">
        <v>707</v>
      </c>
      <c r="D558" s="34" t="s">
        <v>707</v>
      </c>
      <c r="E558" s="34" t="s">
        <v>510</v>
      </c>
      <c r="F558" s="39" t="s">
        <v>708</v>
      </c>
      <c r="G558" s="34" t="s">
        <v>469</v>
      </c>
      <c r="H558" s="34">
        <v>1</v>
      </c>
      <c r="I558" s="34" t="b">
        <v>0</v>
      </c>
      <c r="J558" s="34">
        <v>3</v>
      </c>
      <c r="K558" s="34" t="str">
        <f t="shared" si="28"/>
        <v>107900</v>
      </c>
      <c r="L558" s="34" t="s">
        <v>353</v>
      </c>
      <c r="M558" s="34">
        <v>10790002</v>
      </c>
      <c r="N558" s="34">
        <v>10790004</v>
      </c>
      <c r="O558" s="34" t="s">
        <v>709</v>
      </c>
      <c r="P558" s="34">
        <v>10902022</v>
      </c>
      <c r="Q558" s="34">
        <v>0</v>
      </c>
      <c r="R558" s="34">
        <v>0</v>
      </c>
      <c r="S558" s="34">
        <v>1</v>
      </c>
      <c r="T558">
        <v>10903208</v>
      </c>
      <c r="U558" s="34">
        <v>100</v>
      </c>
      <c r="AZ558" s="34" t="s">
        <v>473</v>
      </c>
      <c r="BA558" s="34">
        <v>0</v>
      </c>
      <c r="GY558" s="34">
        <v>0</v>
      </c>
      <c r="GZ558" s="34">
        <v>0</v>
      </c>
      <c r="HA558" s="34" t="s">
        <v>473</v>
      </c>
      <c r="HB558" s="34">
        <v>0</v>
      </c>
      <c r="HE558" s="34">
        <v>0</v>
      </c>
      <c r="HG558" s="34">
        <v>0</v>
      </c>
      <c r="HH558" s="34">
        <v>0</v>
      </c>
      <c r="HI558" s="34">
        <v>0</v>
      </c>
      <c r="HJ558" s="34">
        <v>0</v>
      </c>
      <c r="HK558" s="34">
        <v>0</v>
      </c>
      <c r="HL558" s="34" t="b">
        <v>0</v>
      </c>
      <c r="HN558" s="34">
        <v>0</v>
      </c>
      <c r="HP558" s="34" t="s">
        <v>363</v>
      </c>
      <c r="HQ558" s="34">
        <v>0</v>
      </c>
      <c r="HR558" s="34">
        <v>0</v>
      </c>
      <c r="HS558" s="34">
        <v>0</v>
      </c>
      <c r="HZ558"/>
    </row>
    <row r="559" ht="30" customHeight="1" spans="2:234">
      <c r="B559" s="34">
        <f>10000000+INDEX(编号表!$B:$B,MATCH(D559,编号表!$A:$A,0))*10000+J559</f>
        <v>10790004</v>
      </c>
      <c r="C559" s="34" t="s">
        <v>707</v>
      </c>
      <c r="D559" s="34" t="s">
        <v>707</v>
      </c>
      <c r="E559" s="34" t="s">
        <v>510</v>
      </c>
      <c r="F559" s="39" t="s">
        <v>710</v>
      </c>
      <c r="G559" s="34" t="s">
        <v>469</v>
      </c>
      <c r="H559" s="34">
        <v>1</v>
      </c>
      <c r="I559" s="34" t="b">
        <v>0</v>
      </c>
      <c r="J559" s="34">
        <v>4</v>
      </c>
      <c r="K559" s="34" t="str">
        <f t="shared" si="28"/>
        <v>107900</v>
      </c>
      <c r="L559" s="34" t="s">
        <v>353</v>
      </c>
      <c r="M559" s="34">
        <v>10790003</v>
      </c>
      <c r="N559" s="34">
        <v>10790005</v>
      </c>
      <c r="O559" s="34" t="s">
        <v>709</v>
      </c>
      <c r="P559" s="34">
        <v>10902022</v>
      </c>
      <c r="Q559" s="34">
        <v>0</v>
      </c>
      <c r="R559" s="34">
        <v>0</v>
      </c>
      <c r="S559" s="34">
        <v>1</v>
      </c>
      <c r="U559" s="34">
        <v>100</v>
      </c>
      <c r="AZ559" s="34" t="s">
        <v>473</v>
      </c>
      <c r="BA559" s="34">
        <v>0</v>
      </c>
      <c r="GY559" s="34">
        <v>0</v>
      </c>
      <c r="GZ559" s="34">
        <v>0</v>
      </c>
      <c r="HA559" s="34" t="s">
        <v>473</v>
      </c>
      <c r="HB559" s="34">
        <v>0</v>
      </c>
      <c r="HE559" s="34">
        <v>0</v>
      </c>
      <c r="HG559" s="34">
        <v>0</v>
      </c>
      <c r="HH559" s="34">
        <v>0</v>
      </c>
      <c r="HI559" s="34">
        <v>0</v>
      </c>
      <c r="HJ559" s="34">
        <v>0</v>
      </c>
      <c r="HK559" s="34">
        <v>0</v>
      </c>
      <c r="HL559" s="34" t="b">
        <v>0</v>
      </c>
      <c r="HN559" s="34">
        <v>0</v>
      </c>
      <c r="HP559" s="34" t="s">
        <v>363</v>
      </c>
      <c r="HQ559" s="34">
        <v>0</v>
      </c>
      <c r="HR559" s="34">
        <v>0</v>
      </c>
      <c r="HS559" s="34">
        <v>0</v>
      </c>
      <c r="HZ559"/>
    </row>
    <row r="560" ht="30" customHeight="1" spans="2:234">
      <c r="B560" s="34">
        <f>10000000+INDEX(编号表!$B:$B,MATCH(D560,编号表!$A:$A,0))*10000+J560</f>
        <v>10790005</v>
      </c>
      <c r="C560" s="34" t="s">
        <v>707</v>
      </c>
      <c r="D560" s="34" t="s">
        <v>707</v>
      </c>
      <c r="E560" s="34" t="s">
        <v>510</v>
      </c>
      <c r="F560" s="39" t="s">
        <v>710</v>
      </c>
      <c r="G560" s="34" t="s">
        <v>469</v>
      </c>
      <c r="H560" s="34">
        <v>1</v>
      </c>
      <c r="I560" s="34" t="b">
        <v>0</v>
      </c>
      <c r="J560" s="34">
        <v>5</v>
      </c>
      <c r="K560" s="34" t="str">
        <f t="shared" si="28"/>
        <v>107900</v>
      </c>
      <c r="L560" s="34" t="s">
        <v>353</v>
      </c>
      <c r="M560" s="34">
        <v>10790004</v>
      </c>
      <c r="N560" s="34">
        <v>10790006</v>
      </c>
      <c r="O560" s="34" t="s">
        <v>709</v>
      </c>
      <c r="P560" s="34">
        <v>10902022</v>
      </c>
      <c r="Q560" s="34">
        <v>0</v>
      </c>
      <c r="R560" s="34">
        <v>0</v>
      </c>
      <c r="S560" s="34">
        <v>1</v>
      </c>
      <c r="U560" s="34">
        <v>100</v>
      </c>
      <c r="AZ560" s="34" t="s">
        <v>473</v>
      </c>
      <c r="BA560" s="34">
        <v>0</v>
      </c>
      <c r="GY560" s="34">
        <v>0</v>
      </c>
      <c r="GZ560" s="34">
        <v>0</v>
      </c>
      <c r="HA560" s="34" t="s">
        <v>473</v>
      </c>
      <c r="HB560" s="34">
        <v>0</v>
      </c>
      <c r="HE560" s="34">
        <v>0</v>
      </c>
      <c r="HG560" s="34">
        <v>0</v>
      </c>
      <c r="HH560" s="34">
        <v>0</v>
      </c>
      <c r="HI560" s="34">
        <v>0</v>
      </c>
      <c r="HJ560" s="34">
        <v>0</v>
      </c>
      <c r="HK560" s="34">
        <v>0</v>
      </c>
      <c r="HL560" s="34" t="b">
        <v>0</v>
      </c>
      <c r="HN560" s="34">
        <v>0</v>
      </c>
      <c r="HP560" s="34" t="s">
        <v>363</v>
      </c>
      <c r="HQ560" s="34">
        <v>0</v>
      </c>
      <c r="HR560" s="34">
        <v>0</v>
      </c>
      <c r="HS560" s="34">
        <v>0</v>
      </c>
      <c r="HZ560"/>
    </row>
    <row r="561" ht="30" customHeight="1" spans="2:234">
      <c r="B561" s="34">
        <f>10000000+INDEX(编号表!$B:$B,MATCH(D561,编号表!$A:$A,0))*10000+J561</f>
        <v>10790006</v>
      </c>
      <c r="C561" s="34" t="s">
        <v>707</v>
      </c>
      <c r="D561" s="34" t="s">
        <v>707</v>
      </c>
      <c r="E561" s="34" t="s">
        <v>510</v>
      </c>
      <c r="F561" s="39" t="s">
        <v>708</v>
      </c>
      <c r="G561" s="34" t="s">
        <v>469</v>
      </c>
      <c r="H561" s="34">
        <v>1</v>
      </c>
      <c r="I561" s="34" t="b">
        <v>0</v>
      </c>
      <c r="J561" s="34">
        <v>6</v>
      </c>
      <c r="K561" s="34" t="str">
        <f t="shared" si="28"/>
        <v>107900</v>
      </c>
      <c r="L561" s="34" t="s">
        <v>353</v>
      </c>
      <c r="M561" s="34">
        <v>10790005</v>
      </c>
      <c r="N561" s="34">
        <v>10790007</v>
      </c>
      <c r="O561" s="34" t="s">
        <v>709</v>
      </c>
      <c r="P561" s="34">
        <v>10902022</v>
      </c>
      <c r="Q561" s="34">
        <v>0</v>
      </c>
      <c r="R561" s="34">
        <v>0</v>
      </c>
      <c r="S561" s="34">
        <v>1</v>
      </c>
      <c r="T561">
        <v>10904209</v>
      </c>
      <c r="U561" s="34">
        <v>100</v>
      </c>
      <c r="AZ561" s="34" t="s">
        <v>473</v>
      </c>
      <c r="BA561" s="34">
        <v>0</v>
      </c>
      <c r="GY561" s="34">
        <v>0</v>
      </c>
      <c r="GZ561" s="34">
        <v>0</v>
      </c>
      <c r="HA561" s="34" t="s">
        <v>473</v>
      </c>
      <c r="HB561" s="34">
        <v>0</v>
      </c>
      <c r="HE561" s="34">
        <v>0</v>
      </c>
      <c r="HG561" s="34">
        <v>0</v>
      </c>
      <c r="HH561" s="34">
        <v>0</v>
      </c>
      <c r="HI561" s="34">
        <v>0</v>
      </c>
      <c r="HJ561" s="34">
        <v>0</v>
      </c>
      <c r="HK561" s="34">
        <v>0</v>
      </c>
      <c r="HL561" s="34" t="b">
        <v>0</v>
      </c>
      <c r="HN561" s="34">
        <v>0</v>
      </c>
      <c r="HP561" s="34" t="s">
        <v>363</v>
      </c>
      <c r="HQ561" s="34">
        <v>0</v>
      </c>
      <c r="HR561" s="34">
        <v>0</v>
      </c>
      <c r="HS561" s="34">
        <v>0</v>
      </c>
      <c r="HZ561"/>
    </row>
    <row r="562" ht="30" customHeight="1" spans="2:234">
      <c r="B562" s="34">
        <f>10000000+INDEX(编号表!$B:$B,MATCH(D562,编号表!$A:$A,0))*10000+J562</f>
        <v>10790007</v>
      </c>
      <c r="C562" s="34" t="s">
        <v>707</v>
      </c>
      <c r="D562" s="34" t="s">
        <v>707</v>
      </c>
      <c r="E562" s="34" t="s">
        <v>510</v>
      </c>
      <c r="F562" s="39" t="s">
        <v>710</v>
      </c>
      <c r="G562" s="34" t="s">
        <v>469</v>
      </c>
      <c r="H562" s="34">
        <v>1</v>
      </c>
      <c r="I562" s="34" t="b">
        <v>0</v>
      </c>
      <c r="J562" s="34">
        <v>7</v>
      </c>
      <c r="K562" s="34" t="str">
        <f t="shared" si="28"/>
        <v>107900</v>
      </c>
      <c r="L562" s="34" t="s">
        <v>353</v>
      </c>
      <c r="M562" s="34">
        <v>10790006</v>
      </c>
      <c r="N562" s="34">
        <v>10790008</v>
      </c>
      <c r="O562" s="34" t="s">
        <v>709</v>
      </c>
      <c r="P562" s="34">
        <v>10902022</v>
      </c>
      <c r="Q562" s="34">
        <v>0</v>
      </c>
      <c r="R562" s="34">
        <v>0</v>
      </c>
      <c r="S562" s="34">
        <v>1</v>
      </c>
      <c r="U562" s="34">
        <v>100</v>
      </c>
      <c r="AZ562" s="34" t="s">
        <v>473</v>
      </c>
      <c r="BA562" s="34">
        <v>0</v>
      </c>
      <c r="GY562" s="34">
        <v>0</v>
      </c>
      <c r="GZ562" s="34">
        <v>0</v>
      </c>
      <c r="HA562" s="34" t="s">
        <v>473</v>
      </c>
      <c r="HB562" s="34">
        <v>0</v>
      </c>
      <c r="HE562" s="34">
        <v>0</v>
      </c>
      <c r="HG562" s="34">
        <v>0</v>
      </c>
      <c r="HH562" s="34">
        <v>0</v>
      </c>
      <c r="HI562" s="34">
        <v>0</v>
      </c>
      <c r="HJ562" s="34">
        <v>0</v>
      </c>
      <c r="HK562" s="34">
        <v>0</v>
      </c>
      <c r="HL562" s="34" t="b">
        <v>0</v>
      </c>
      <c r="HN562" s="34">
        <v>0</v>
      </c>
      <c r="HP562" s="34" t="s">
        <v>363</v>
      </c>
      <c r="HQ562" s="34">
        <v>0</v>
      </c>
      <c r="HR562" s="34">
        <v>0</v>
      </c>
      <c r="HS562" s="34">
        <v>0</v>
      </c>
      <c r="HZ562"/>
    </row>
    <row r="563" ht="30" customHeight="1" spans="2:234">
      <c r="B563" s="34">
        <f>10000000+INDEX(编号表!$B:$B,MATCH(D563,编号表!$A:$A,0))*10000+J563</f>
        <v>10790008</v>
      </c>
      <c r="C563" s="34" t="s">
        <v>707</v>
      </c>
      <c r="D563" s="34" t="s">
        <v>707</v>
      </c>
      <c r="E563" s="34" t="s">
        <v>510</v>
      </c>
      <c r="F563" s="39" t="s">
        <v>710</v>
      </c>
      <c r="G563" s="34" t="s">
        <v>469</v>
      </c>
      <c r="H563" s="34">
        <v>1</v>
      </c>
      <c r="I563" s="34" t="b">
        <v>0</v>
      </c>
      <c r="J563" s="34">
        <v>8</v>
      </c>
      <c r="K563" s="34" t="str">
        <f t="shared" si="28"/>
        <v>107900</v>
      </c>
      <c r="L563" s="34" t="s">
        <v>353</v>
      </c>
      <c r="M563" s="34">
        <v>10790007</v>
      </c>
      <c r="N563" s="34">
        <v>10790009</v>
      </c>
      <c r="O563" s="34" t="s">
        <v>709</v>
      </c>
      <c r="P563" s="34">
        <v>10902022</v>
      </c>
      <c r="Q563" s="34">
        <v>0</v>
      </c>
      <c r="R563" s="34">
        <v>0</v>
      </c>
      <c r="S563" s="34">
        <v>1</v>
      </c>
      <c r="U563" s="34">
        <v>100</v>
      </c>
      <c r="AZ563" s="34" t="s">
        <v>473</v>
      </c>
      <c r="BA563" s="34">
        <v>0</v>
      </c>
      <c r="GY563" s="34">
        <v>0</v>
      </c>
      <c r="GZ563" s="34">
        <v>0</v>
      </c>
      <c r="HA563" s="34" t="s">
        <v>473</v>
      </c>
      <c r="HB563" s="34">
        <v>0</v>
      </c>
      <c r="HE563" s="34">
        <v>0</v>
      </c>
      <c r="HG563" s="34">
        <v>0</v>
      </c>
      <c r="HH563" s="34">
        <v>0</v>
      </c>
      <c r="HI563" s="34">
        <v>0</v>
      </c>
      <c r="HJ563" s="34">
        <v>0</v>
      </c>
      <c r="HK563" s="34">
        <v>0</v>
      </c>
      <c r="HL563" s="34" t="b">
        <v>0</v>
      </c>
      <c r="HN563" s="34">
        <v>0</v>
      </c>
      <c r="HP563" s="34" t="s">
        <v>363</v>
      </c>
      <c r="HQ563" s="34">
        <v>0</v>
      </c>
      <c r="HR563" s="34">
        <v>0</v>
      </c>
      <c r="HS563" s="34">
        <v>0</v>
      </c>
      <c r="HZ563"/>
    </row>
    <row r="564" ht="30" customHeight="1" spans="2:234">
      <c r="B564" s="34">
        <f>10000000+INDEX(编号表!$B:$B,MATCH(D564,编号表!$A:$A,0))*10000+J564</f>
        <v>10790009</v>
      </c>
      <c r="C564" s="34" t="s">
        <v>707</v>
      </c>
      <c r="D564" s="34" t="s">
        <v>707</v>
      </c>
      <c r="E564" s="34" t="s">
        <v>510</v>
      </c>
      <c r="F564" s="39" t="s">
        <v>710</v>
      </c>
      <c r="G564" s="34" t="s">
        <v>469</v>
      </c>
      <c r="H564" s="34">
        <v>1</v>
      </c>
      <c r="I564" s="34" t="b">
        <v>0</v>
      </c>
      <c r="J564" s="34">
        <v>9</v>
      </c>
      <c r="K564" s="34" t="str">
        <f t="shared" si="28"/>
        <v>107900</v>
      </c>
      <c r="L564" s="34" t="s">
        <v>353</v>
      </c>
      <c r="M564" s="34">
        <v>10790008</v>
      </c>
      <c r="N564" s="34">
        <v>10790010</v>
      </c>
      <c r="O564" s="34" t="s">
        <v>709</v>
      </c>
      <c r="P564" s="34">
        <v>10902022</v>
      </c>
      <c r="Q564" s="34">
        <v>0</v>
      </c>
      <c r="R564" s="34">
        <v>0</v>
      </c>
      <c r="S564" s="34">
        <v>1</v>
      </c>
      <c r="U564" s="34">
        <v>100</v>
      </c>
      <c r="AZ564" s="34" t="s">
        <v>473</v>
      </c>
      <c r="BA564" s="34">
        <v>0</v>
      </c>
      <c r="GY564" s="34">
        <v>0</v>
      </c>
      <c r="GZ564" s="34">
        <v>0</v>
      </c>
      <c r="HA564" s="34" t="s">
        <v>473</v>
      </c>
      <c r="HB564" s="34">
        <v>0</v>
      </c>
      <c r="HE564" s="34">
        <v>0</v>
      </c>
      <c r="HG564" s="34">
        <v>0</v>
      </c>
      <c r="HH564" s="34">
        <v>0</v>
      </c>
      <c r="HI564" s="34">
        <v>0</v>
      </c>
      <c r="HJ564" s="34">
        <v>0</v>
      </c>
      <c r="HK564" s="34">
        <v>0</v>
      </c>
      <c r="HL564" s="34" t="b">
        <v>0</v>
      </c>
      <c r="HN564" s="34">
        <v>0</v>
      </c>
      <c r="HP564" s="34" t="s">
        <v>363</v>
      </c>
      <c r="HQ564" s="34">
        <v>0</v>
      </c>
      <c r="HR564" s="34">
        <v>0</v>
      </c>
      <c r="HS564" s="34">
        <v>0</v>
      </c>
      <c r="HZ564"/>
    </row>
    <row r="565" ht="30" customHeight="1" spans="2:234">
      <c r="B565" s="34">
        <f>10000000+INDEX(编号表!$B:$B,MATCH(D565,编号表!$A:$A,0))*10000+J565</f>
        <v>10790010</v>
      </c>
      <c r="C565" s="34" t="s">
        <v>707</v>
      </c>
      <c r="D565" s="34" t="s">
        <v>707</v>
      </c>
      <c r="E565" s="34" t="s">
        <v>510</v>
      </c>
      <c r="F565" s="39" t="s">
        <v>710</v>
      </c>
      <c r="G565" s="34" t="s">
        <v>469</v>
      </c>
      <c r="H565" s="34">
        <v>1</v>
      </c>
      <c r="I565" s="34" t="b">
        <v>0</v>
      </c>
      <c r="J565" s="34">
        <v>10</v>
      </c>
      <c r="K565" s="34" t="str">
        <f t="shared" si="28"/>
        <v>107900</v>
      </c>
      <c r="L565" s="34" t="s">
        <v>353</v>
      </c>
      <c r="M565" s="34">
        <v>10790009</v>
      </c>
      <c r="O565" s="34" t="s">
        <v>709</v>
      </c>
      <c r="P565" s="34">
        <v>10902022</v>
      </c>
      <c r="Q565" s="34">
        <v>0</v>
      </c>
      <c r="R565" s="34">
        <v>0</v>
      </c>
      <c r="S565" s="34">
        <v>1</v>
      </c>
      <c r="U565" s="34">
        <v>100</v>
      </c>
      <c r="AZ565" s="34" t="s">
        <v>473</v>
      </c>
      <c r="BA565" s="34">
        <v>0</v>
      </c>
      <c r="GY565" s="34">
        <v>0</v>
      </c>
      <c r="GZ565" s="34">
        <v>0</v>
      </c>
      <c r="HA565" s="34" t="s">
        <v>473</v>
      </c>
      <c r="HB565" s="34">
        <v>0</v>
      </c>
      <c r="HE565" s="34">
        <v>0</v>
      </c>
      <c r="HG565" s="34">
        <v>0</v>
      </c>
      <c r="HH565" s="34">
        <v>0</v>
      </c>
      <c r="HI565" s="34">
        <v>0</v>
      </c>
      <c r="HJ565" s="34">
        <v>0</v>
      </c>
      <c r="HK565" s="34">
        <v>0</v>
      </c>
      <c r="HL565" s="34" t="b">
        <v>0</v>
      </c>
      <c r="HN565" s="34">
        <v>0</v>
      </c>
      <c r="HP565" s="34" t="s">
        <v>363</v>
      </c>
      <c r="HQ565" s="34">
        <v>0</v>
      </c>
      <c r="HR565" s="34">
        <v>0</v>
      </c>
      <c r="HS565" s="34">
        <v>0</v>
      </c>
      <c r="HZ565"/>
    </row>
    <row r="566" ht="30" customHeight="1" spans="2:234">
      <c r="B566" s="34">
        <f>10000000+INDEX(编号表!$B:$B,MATCH(D566,编号表!$A:$A,0))*10000+J566</f>
        <v>10800001</v>
      </c>
      <c r="C566" s="34" t="s">
        <v>711</v>
      </c>
      <c r="D566" s="34" t="s">
        <v>711</v>
      </c>
      <c r="E566" s="34" t="s">
        <v>510</v>
      </c>
      <c r="F566" s="39" t="s">
        <v>712</v>
      </c>
      <c r="G566" s="34" t="s">
        <v>481</v>
      </c>
      <c r="H566" s="34">
        <v>1</v>
      </c>
      <c r="I566" s="34" t="b">
        <v>0</v>
      </c>
      <c r="J566" s="34">
        <v>1</v>
      </c>
      <c r="K566" s="34" t="str">
        <f t="shared" si="28"/>
        <v>108000</v>
      </c>
      <c r="L566" s="34" t="s">
        <v>353</v>
      </c>
      <c r="N566" s="34">
        <v>10800002</v>
      </c>
      <c r="O566" s="34" t="s">
        <v>713</v>
      </c>
      <c r="P566" s="34">
        <v>10902023</v>
      </c>
      <c r="Q566" s="34">
        <v>0</v>
      </c>
      <c r="R566" s="34">
        <v>0</v>
      </c>
      <c r="S566" s="34">
        <v>1</v>
      </c>
      <c r="U566" s="34">
        <v>100</v>
      </c>
      <c r="AZ566" s="34" t="s">
        <v>473</v>
      </c>
      <c r="BA566" s="34">
        <v>0</v>
      </c>
      <c r="GY566" s="34">
        <v>0</v>
      </c>
      <c r="GZ566" s="34">
        <v>0</v>
      </c>
      <c r="HA566" s="34" t="s">
        <v>473</v>
      </c>
      <c r="HB566" s="34">
        <v>0</v>
      </c>
      <c r="HE566" s="34">
        <v>0</v>
      </c>
      <c r="HG566" s="34">
        <v>0</v>
      </c>
      <c r="HH566" s="34">
        <v>0</v>
      </c>
      <c r="HI566" s="34">
        <v>0</v>
      </c>
      <c r="HJ566" s="34">
        <v>0</v>
      </c>
      <c r="HK566" s="34">
        <v>0</v>
      </c>
      <c r="HL566" s="34" t="b">
        <v>0</v>
      </c>
      <c r="HN566" s="34">
        <v>0</v>
      </c>
      <c r="HP566" s="34" t="s">
        <v>363</v>
      </c>
      <c r="HQ566" s="34">
        <v>0</v>
      </c>
      <c r="HR566" s="34">
        <v>0</v>
      </c>
      <c r="HS566" s="34">
        <v>0</v>
      </c>
      <c r="HZ566"/>
    </row>
    <row r="567" ht="30" customHeight="1" spans="2:234">
      <c r="B567" s="34">
        <f>10000000+INDEX(编号表!$B:$B,MATCH(D567,编号表!$A:$A,0))*10000+J567</f>
        <v>10800002</v>
      </c>
      <c r="C567" s="34" t="s">
        <v>711</v>
      </c>
      <c r="D567" s="34" t="s">
        <v>711</v>
      </c>
      <c r="E567" s="34" t="s">
        <v>510</v>
      </c>
      <c r="F567" s="39" t="s">
        <v>714</v>
      </c>
      <c r="G567" s="34" t="s">
        <v>481</v>
      </c>
      <c r="H567" s="34">
        <v>1</v>
      </c>
      <c r="I567" s="34" t="b">
        <v>0</v>
      </c>
      <c r="J567" s="34">
        <v>2</v>
      </c>
      <c r="K567" s="34" t="str">
        <f t="shared" si="28"/>
        <v>108000</v>
      </c>
      <c r="L567" s="34" t="s">
        <v>353</v>
      </c>
      <c r="M567" s="34">
        <v>10800001</v>
      </c>
      <c r="N567" s="34">
        <v>10800003</v>
      </c>
      <c r="O567" s="34" t="s">
        <v>713</v>
      </c>
      <c r="P567" s="34">
        <v>10902023</v>
      </c>
      <c r="Q567" s="34">
        <v>0</v>
      </c>
      <c r="R567" s="34">
        <v>0</v>
      </c>
      <c r="S567" s="34">
        <v>1</v>
      </c>
      <c r="U567" s="34">
        <v>100</v>
      </c>
      <c r="AZ567" s="34" t="s">
        <v>473</v>
      </c>
      <c r="BA567" s="34">
        <v>0</v>
      </c>
      <c r="GY567" s="34">
        <v>0</v>
      </c>
      <c r="GZ567" s="34">
        <v>0</v>
      </c>
      <c r="HA567" s="34" t="s">
        <v>473</v>
      </c>
      <c r="HB567" s="34">
        <v>0</v>
      </c>
      <c r="HE567" s="34">
        <v>0</v>
      </c>
      <c r="HG567" s="34">
        <v>0</v>
      </c>
      <c r="HH567" s="34">
        <v>0</v>
      </c>
      <c r="HI567" s="34">
        <v>0</v>
      </c>
      <c r="HJ567" s="34">
        <v>0</v>
      </c>
      <c r="HK567" s="34">
        <v>0</v>
      </c>
      <c r="HL567" s="34" t="b">
        <v>0</v>
      </c>
      <c r="HN567" s="34">
        <v>0</v>
      </c>
      <c r="HP567" s="34" t="s">
        <v>363</v>
      </c>
      <c r="HQ567" s="34">
        <v>0</v>
      </c>
      <c r="HR567" s="34">
        <v>0</v>
      </c>
      <c r="HS567" s="34">
        <v>0</v>
      </c>
      <c r="HZ567"/>
    </row>
    <row r="568" ht="30" customHeight="1" spans="2:234">
      <c r="B568" s="34">
        <f>10000000+INDEX(编号表!$B:$B,MATCH(D568,编号表!$A:$A,0))*10000+J568</f>
        <v>10800003</v>
      </c>
      <c r="C568" s="34" t="s">
        <v>711</v>
      </c>
      <c r="D568" s="34" t="s">
        <v>711</v>
      </c>
      <c r="E568" s="34" t="s">
        <v>510</v>
      </c>
      <c r="F568" s="39" t="s">
        <v>712</v>
      </c>
      <c r="G568" s="34" t="s">
        <v>481</v>
      </c>
      <c r="H568" s="34">
        <v>1</v>
      </c>
      <c r="I568" s="34" t="b">
        <v>0</v>
      </c>
      <c r="J568" s="34">
        <v>3</v>
      </c>
      <c r="K568" s="34" t="str">
        <f t="shared" si="28"/>
        <v>108000</v>
      </c>
      <c r="L568" s="34" t="s">
        <v>353</v>
      </c>
      <c r="M568" s="34">
        <v>10800002</v>
      </c>
      <c r="N568" s="34">
        <v>10800004</v>
      </c>
      <c r="O568" s="34" t="s">
        <v>713</v>
      </c>
      <c r="P568" s="34">
        <v>10902023</v>
      </c>
      <c r="Q568" s="34">
        <v>0</v>
      </c>
      <c r="R568" s="34">
        <v>0</v>
      </c>
      <c r="S568" s="34">
        <v>1</v>
      </c>
      <c r="T568">
        <v>10903211</v>
      </c>
      <c r="U568" s="34">
        <v>100</v>
      </c>
      <c r="AZ568" s="34" t="s">
        <v>473</v>
      </c>
      <c r="BA568" s="34">
        <v>0</v>
      </c>
      <c r="GY568" s="34">
        <v>0</v>
      </c>
      <c r="GZ568" s="34">
        <v>0</v>
      </c>
      <c r="HA568" s="34" t="s">
        <v>473</v>
      </c>
      <c r="HB568" s="34">
        <v>0</v>
      </c>
      <c r="HE568" s="34">
        <v>0</v>
      </c>
      <c r="HG568" s="34">
        <v>0</v>
      </c>
      <c r="HH568" s="34">
        <v>0</v>
      </c>
      <c r="HI568" s="34">
        <v>0</v>
      </c>
      <c r="HJ568" s="34">
        <v>0</v>
      </c>
      <c r="HK568" s="34">
        <v>0</v>
      </c>
      <c r="HL568" s="34" t="b">
        <v>0</v>
      </c>
      <c r="HN568" s="34">
        <v>0</v>
      </c>
      <c r="HP568" s="34" t="s">
        <v>363</v>
      </c>
      <c r="HQ568" s="34">
        <v>0</v>
      </c>
      <c r="HR568" s="34">
        <v>0</v>
      </c>
      <c r="HS568" s="34">
        <v>0</v>
      </c>
      <c r="HZ568"/>
    </row>
    <row r="569" ht="30" customHeight="1" spans="2:234">
      <c r="B569" s="34">
        <f>10000000+INDEX(编号表!$B:$B,MATCH(D569,编号表!$A:$A,0))*10000+J569</f>
        <v>10800004</v>
      </c>
      <c r="C569" s="34" t="s">
        <v>711</v>
      </c>
      <c r="D569" s="34" t="s">
        <v>711</v>
      </c>
      <c r="E569" s="34" t="s">
        <v>510</v>
      </c>
      <c r="F569" s="39" t="s">
        <v>714</v>
      </c>
      <c r="G569" s="34" t="s">
        <v>481</v>
      </c>
      <c r="H569" s="34">
        <v>1</v>
      </c>
      <c r="I569" s="34" t="b">
        <v>0</v>
      </c>
      <c r="J569" s="34">
        <v>4</v>
      </c>
      <c r="K569" s="34" t="str">
        <f t="shared" si="28"/>
        <v>108000</v>
      </c>
      <c r="L569" s="34" t="s">
        <v>353</v>
      </c>
      <c r="M569" s="34">
        <v>10800003</v>
      </c>
      <c r="N569" s="34">
        <v>10800005</v>
      </c>
      <c r="O569" s="34" t="s">
        <v>713</v>
      </c>
      <c r="P569" s="34">
        <v>10902023</v>
      </c>
      <c r="Q569" s="34">
        <v>0</v>
      </c>
      <c r="R569" s="34">
        <v>0</v>
      </c>
      <c r="S569" s="34">
        <v>1</v>
      </c>
      <c r="U569" s="34">
        <v>100</v>
      </c>
      <c r="AZ569" s="34" t="s">
        <v>473</v>
      </c>
      <c r="BA569" s="34">
        <v>0</v>
      </c>
      <c r="GY569" s="34">
        <v>0</v>
      </c>
      <c r="GZ569" s="34">
        <v>0</v>
      </c>
      <c r="HA569" s="34" t="s">
        <v>473</v>
      </c>
      <c r="HB569" s="34">
        <v>0</v>
      </c>
      <c r="HE569" s="34">
        <v>0</v>
      </c>
      <c r="HG569" s="34">
        <v>0</v>
      </c>
      <c r="HH569" s="34">
        <v>0</v>
      </c>
      <c r="HI569" s="34">
        <v>0</v>
      </c>
      <c r="HJ569" s="34">
        <v>0</v>
      </c>
      <c r="HK569" s="34">
        <v>0</v>
      </c>
      <c r="HL569" s="34" t="b">
        <v>0</v>
      </c>
      <c r="HN569" s="34">
        <v>0</v>
      </c>
      <c r="HP569" s="34" t="s">
        <v>363</v>
      </c>
      <c r="HQ569" s="34">
        <v>0</v>
      </c>
      <c r="HR569" s="34">
        <v>0</v>
      </c>
      <c r="HS569" s="34">
        <v>0</v>
      </c>
      <c r="HZ569"/>
    </row>
    <row r="570" ht="30" customHeight="1" spans="2:234">
      <c r="B570" s="34">
        <f>10000000+INDEX(编号表!$B:$B,MATCH(D570,编号表!$A:$A,0))*10000+J570</f>
        <v>10800005</v>
      </c>
      <c r="C570" s="34" t="s">
        <v>711</v>
      </c>
      <c r="D570" s="34" t="s">
        <v>711</v>
      </c>
      <c r="E570" s="34" t="s">
        <v>510</v>
      </c>
      <c r="F570" s="39" t="s">
        <v>714</v>
      </c>
      <c r="G570" s="34" t="s">
        <v>481</v>
      </c>
      <c r="H570" s="34">
        <v>1</v>
      </c>
      <c r="I570" s="34" t="b">
        <v>0</v>
      </c>
      <c r="J570" s="34">
        <v>5</v>
      </c>
      <c r="K570" s="34" t="str">
        <f t="shared" si="28"/>
        <v>108000</v>
      </c>
      <c r="L570" s="34" t="s">
        <v>353</v>
      </c>
      <c r="M570" s="34">
        <v>10800004</v>
      </c>
      <c r="N570" s="34">
        <v>10800006</v>
      </c>
      <c r="O570" s="34" t="s">
        <v>713</v>
      </c>
      <c r="P570" s="34">
        <v>10902023</v>
      </c>
      <c r="Q570" s="34">
        <v>0</v>
      </c>
      <c r="R570" s="34">
        <v>0</v>
      </c>
      <c r="S570" s="34">
        <v>1</v>
      </c>
      <c r="U570" s="34">
        <v>100</v>
      </c>
      <c r="AZ570" s="34" t="s">
        <v>473</v>
      </c>
      <c r="BA570" s="34">
        <v>0</v>
      </c>
      <c r="GY570" s="34">
        <v>0</v>
      </c>
      <c r="GZ570" s="34">
        <v>0</v>
      </c>
      <c r="HA570" s="34" t="s">
        <v>473</v>
      </c>
      <c r="HB570" s="34">
        <v>0</v>
      </c>
      <c r="HE570" s="34">
        <v>0</v>
      </c>
      <c r="HG570" s="34">
        <v>0</v>
      </c>
      <c r="HH570" s="34">
        <v>0</v>
      </c>
      <c r="HI570" s="34">
        <v>0</v>
      </c>
      <c r="HJ570" s="34">
        <v>0</v>
      </c>
      <c r="HK570" s="34">
        <v>0</v>
      </c>
      <c r="HL570" s="34" t="b">
        <v>0</v>
      </c>
      <c r="HN570" s="34">
        <v>0</v>
      </c>
      <c r="HP570" s="34" t="s">
        <v>363</v>
      </c>
      <c r="HQ570" s="34">
        <v>0</v>
      </c>
      <c r="HR570" s="34">
        <v>0</v>
      </c>
      <c r="HS570" s="34">
        <v>0</v>
      </c>
      <c r="HZ570"/>
    </row>
    <row r="571" ht="30" customHeight="1" spans="2:234">
      <c r="B571" s="34">
        <f>10000000+INDEX(编号表!$B:$B,MATCH(D571,编号表!$A:$A,0))*10000+J571</f>
        <v>10800006</v>
      </c>
      <c r="C571" s="34" t="s">
        <v>711</v>
      </c>
      <c r="D571" s="34" t="s">
        <v>711</v>
      </c>
      <c r="E571" s="34" t="s">
        <v>510</v>
      </c>
      <c r="F571" s="39" t="s">
        <v>712</v>
      </c>
      <c r="G571" s="34" t="s">
        <v>481</v>
      </c>
      <c r="H571" s="34">
        <v>1</v>
      </c>
      <c r="I571" s="34" t="b">
        <v>0</v>
      </c>
      <c r="J571" s="34">
        <v>6</v>
      </c>
      <c r="K571" s="34" t="str">
        <f t="shared" si="28"/>
        <v>108000</v>
      </c>
      <c r="L571" s="34" t="s">
        <v>353</v>
      </c>
      <c r="M571" s="34">
        <v>10800005</v>
      </c>
      <c r="N571" s="34">
        <v>10800007</v>
      </c>
      <c r="O571" s="34" t="s">
        <v>713</v>
      </c>
      <c r="P571" s="34">
        <v>10902023</v>
      </c>
      <c r="Q571" s="34">
        <v>0</v>
      </c>
      <c r="R571" s="34">
        <v>0</v>
      </c>
      <c r="S571" s="34">
        <v>1</v>
      </c>
      <c r="T571">
        <v>10904212</v>
      </c>
      <c r="U571" s="34">
        <v>100</v>
      </c>
      <c r="AZ571" s="34" t="s">
        <v>473</v>
      </c>
      <c r="BA571" s="34">
        <v>0</v>
      </c>
      <c r="GY571" s="34">
        <v>0</v>
      </c>
      <c r="GZ571" s="34">
        <v>0</v>
      </c>
      <c r="HA571" s="34" t="s">
        <v>473</v>
      </c>
      <c r="HB571" s="34">
        <v>0</v>
      </c>
      <c r="HE571" s="34">
        <v>0</v>
      </c>
      <c r="HG571" s="34">
        <v>0</v>
      </c>
      <c r="HH571" s="34">
        <v>0</v>
      </c>
      <c r="HI571" s="34">
        <v>0</v>
      </c>
      <c r="HJ571" s="34">
        <v>0</v>
      </c>
      <c r="HK571" s="34">
        <v>0</v>
      </c>
      <c r="HL571" s="34" t="b">
        <v>0</v>
      </c>
      <c r="HN571" s="34">
        <v>0</v>
      </c>
      <c r="HP571" s="34" t="s">
        <v>363</v>
      </c>
      <c r="HQ571" s="34">
        <v>0</v>
      </c>
      <c r="HR571" s="34">
        <v>0</v>
      </c>
      <c r="HS571" s="34">
        <v>0</v>
      </c>
      <c r="HZ571"/>
    </row>
    <row r="572" ht="30" customHeight="1" spans="2:234">
      <c r="B572" s="34">
        <f>10000000+INDEX(编号表!$B:$B,MATCH(D572,编号表!$A:$A,0))*10000+J572</f>
        <v>10800007</v>
      </c>
      <c r="C572" s="34" t="s">
        <v>711</v>
      </c>
      <c r="D572" s="34" t="s">
        <v>711</v>
      </c>
      <c r="E572" s="34" t="s">
        <v>510</v>
      </c>
      <c r="F572" s="39" t="s">
        <v>714</v>
      </c>
      <c r="G572" s="34" t="s">
        <v>481</v>
      </c>
      <c r="H572" s="34">
        <v>1</v>
      </c>
      <c r="I572" s="34" t="b">
        <v>0</v>
      </c>
      <c r="J572" s="34">
        <v>7</v>
      </c>
      <c r="K572" s="34" t="str">
        <f t="shared" si="28"/>
        <v>108000</v>
      </c>
      <c r="L572" s="34" t="s">
        <v>353</v>
      </c>
      <c r="M572" s="34">
        <v>10800006</v>
      </c>
      <c r="N572" s="34">
        <v>10800008</v>
      </c>
      <c r="O572" s="34" t="s">
        <v>713</v>
      </c>
      <c r="P572" s="34">
        <v>10902023</v>
      </c>
      <c r="Q572" s="34">
        <v>0</v>
      </c>
      <c r="R572" s="34">
        <v>0</v>
      </c>
      <c r="S572" s="34">
        <v>1</v>
      </c>
      <c r="U572" s="34">
        <v>100</v>
      </c>
      <c r="AZ572" s="34" t="s">
        <v>473</v>
      </c>
      <c r="BA572" s="34">
        <v>0</v>
      </c>
      <c r="GY572" s="34">
        <v>0</v>
      </c>
      <c r="GZ572" s="34">
        <v>0</v>
      </c>
      <c r="HA572" s="34" t="s">
        <v>473</v>
      </c>
      <c r="HB572" s="34">
        <v>0</v>
      </c>
      <c r="HE572" s="34">
        <v>0</v>
      </c>
      <c r="HG572" s="34">
        <v>0</v>
      </c>
      <c r="HH572" s="34">
        <v>0</v>
      </c>
      <c r="HI572" s="34">
        <v>0</v>
      </c>
      <c r="HJ572" s="34">
        <v>0</v>
      </c>
      <c r="HK572" s="34">
        <v>0</v>
      </c>
      <c r="HL572" s="34" t="b">
        <v>0</v>
      </c>
      <c r="HN572" s="34">
        <v>0</v>
      </c>
      <c r="HP572" s="34" t="s">
        <v>363</v>
      </c>
      <c r="HQ572" s="34">
        <v>0</v>
      </c>
      <c r="HR572" s="34">
        <v>0</v>
      </c>
      <c r="HS572" s="34">
        <v>0</v>
      </c>
      <c r="HZ572"/>
    </row>
    <row r="573" ht="30" customHeight="1" spans="2:234">
      <c r="B573" s="34">
        <f>10000000+INDEX(编号表!$B:$B,MATCH(D573,编号表!$A:$A,0))*10000+J573</f>
        <v>10800008</v>
      </c>
      <c r="C573" s="34" t="s">
        <v>711</v>
      </c>
      <c r="D573" s="34" t="s">
        <v>711</v>
      </c>
      <c r="E573" s="34" t="s">
        <v>510</v>
      </c>
      <c r="F573" s="39" t="s">
        <v>714</v>
      </c>
      <c r="G573" s="34" t="s">
        <v>481</v>
      </c>
      <c r="H573" s="34">
        <v>1</v>
      </c>
      <c r="I573" s="34" t="b">
        <v>0</v>
      </c>
      <c r="J573" s="34">
        <v>8</v>
      </c>
      <c r="K573" s="34" t="str">
        <f t="shared" si="28"/>
        <v>108000</v>
      </c>
      <c r="L573" s="34" t="s">
        <v>353</v>
      </c>
      <c r="M573" s="34">
        <v>10800007</v>
      </c>
      <c r="N573" s="34">
        <v>10800009</v>
      </c>
      <c r="O573" s="34" t="s">
        <v>713</v>
      </c>
      <c r="P573" s="34">
        <v>10902023</v>
      </c>
      <c r="Q573" s="34">
        <v>0</v>
      </c>
      <c r="R573" s="34">
        <v>0</v>
      </c>
      <c r="S573" s="34">
        <v>1</v>
      </c>
      <c r="U573" s="34">
        <v>100</v>
      </c>
      <c r="AZ573" s="34" t="s">
        <v>473</v>
      </c>
      <c r="BA573" s="34">
        <v>0</v>
      </c>
      <c r="GY573" s="34">
        <v>0</v>
      </c>
      <c r="GZ573" s="34">
        <v>0</v>
      </c>
      <c r="HA573" s="34" t="s">
        <v>473</v>
      </c>
      <c r="HB573" s="34">
        <v>0</v>
      </c>
      <c r="HE573" s="34">
        <v>0</v>
      </c>
      <c r="HG573" s="34">
        <v>0</v>
      </c>
      <c r="HH573" s="34">
        <v>0</v>
      </c>
      <c r="HI573" s="34">
        <v>0</v>
      </c>
      <c r="HJ573" s="34">
        <v>0</v>
      </c>
      <c r="HK573" s="34">
        <v>0</v>
      </c>
      <c r="HL573" s="34" t="b">
        <v>0</v>
      </c>
      <c r="HN573" s="34">
        <v>0</v>
      </c>
      <c r="HP573" s="34" t="s">
        <v>363</v>
      </c>
      <c r="HQ573" s="34">
        <v>0</v>
      </c>
      <c r="HR573" s="34">
        <v>0</v>
      </c>
      <c r="HS573" s="34">
        <v>0</v>
      </c>
      <c r="HZ573"/>
    </row>
    <row r="574" ht="30" customHeight="1" spans="2:234">
      <c r="B574" s="34">
        <f>10000000+INDEX(编号表!$B:$B,MATCH(D574,编号表!$A:$A,0))*10000+J574</f>
        <v>10800009</v>
      </c>
      <c r="C574" s="34" t="s">
        <v>711</v>
      </c>
      <c r="D574" s="34" t="s">
        <v>711</v>
      </c>
      <c r="E574" s="34" t="s">
        <v>510</v>
      </c>
      <c r="F574" s="39" t="s">
        <v>714</v>
      </c>
      <c r="G574" s="34" t="s">
        <v>481</v>
      </c>
      <c r="H574" s="34">
        <v>1</v>
      </c>
      <c r="I574" s="34" t="b">
        <v>0</v>
      </c>
      <c r="J574" s="34">
        <v>9</v>
      </c>
      <c r="K574" s="34" t="str">
        <f t="shared" si="28"/>
        <v>108000</v>
      </c>
      <c r="L574" s="34" t="s">
        <v>353</v>
      </c>
      <c r="M574" s="34">
        <v>10800008</v>
      </c>
      <c r="N574" s="34">
        <v>10800010</v>
      </c>
      <c r="O574" s="34" t="s">
        <v>713</v>
      </c>
      <c r="P574" s="34">
        <v>10902023</v>
      </c>
      <c r="Q574" s="34">
        <v>0</v>
      </c>
      <c r="R574" s="34">
        <v>0</v>
      </c>
      <c r="S574" s="34">
        <v>1</v>
      </c>
      <c r="U574" s="34">
        <v>100</v>
      </c>
      <c r="AZ574" s="34" t="s">
        <v>473</v>
      </c>
      <c r="BA574" s="34">
        <v>0</v>
      </c>
      <c r="GY574" s="34">
        <v>0</v>
      </c>
      <c r="GZ574" s="34">
        <v>0</v>
      </c>
      <c r="HA574" s="34" t="s">
        <v>473</v>
      </c>
      <c r="HB574" s="34">
        <v>0</v>
      </c>
      <c r="HE574" s="34">
        <v>0</v>
      </c>
      <c r="HG574" s="34">
        <v>0</v>
      </c>
      <c r="HH574" s="34">
        <v>0</v>
      </c>
      <c r="HI574" s="34">
        <v>0</v>
      </c>
      <c r="HJ574" s="34">
        <v>0</v>
      </c>
      <c r="HK574" s="34">
        <v>0</v>
      </c>
      <c r="HL574" s="34" t="b">
        <v>0</v>
      </c>
      <c r="HN574" s="34">
        <v>0</v>
      </c>
      <c r="HP574" s="34" t="s">
        <v>363</v>
      </c>
      <c r="HQ574" s="34">
        <v>0</v>
      </c>
      <c r="HR574" s="34">
        <v>0</v>
      </c>
      <c r="HS574" s="34">
        <v>0</v>
      </c>
      <c r="HZ574"/>
    </row>
    <row r="575" ht="30" customHeight="1" spans="2:234">
      <c r="B575" s="34">
        <f>10000000+INDEX(编号表!$B:$B,MATCH(D575,编号表!$A:$A,0))*10000+J575</f>
        <v>10800010</v>
      </c>
      <c r="C575" s="34" t="s">
        <v>711</v>
      </c>
      <c r="D575" s="34" t="s">
        <v>711</v>
      </c>
      <c r="E575" s="34" t="s">
        <v>510</v>
      </c>
      <c r="F575" s="39" t="s">
        <v>714</v>
      </c>
      <c r="G575" s="34" t="s">
        <v>481</v>
      </c>
      <c r="H575" s="34">
        <v>1</v>
      </c>
      <c r="I575" s="34" t="b">
        <v>0</v>
      </c>
      <c r="J575" s="34">
        <v>10</v>
      </c>
      <c r="K575" s="34" t="str">
        <f t="shared" si="28"/>
        <v>108000</v>
      </c>
      <c r="L575" s="34" t="s">
        <v>353</v>
      </c>
      <c r="M575" s="34">
        <v>10800009</v>
      </c>
      <c r="O575" s="34" t="s">
        <v>713</v>
      </c>
      <c r="P575" s="34">
        <v>10902023</v>
      </c>
      <c r="Q575" s="34">
        <v>0</v>
      </c>
      <c r="R575" s="34">
        <v>0</v>
      </c>
      <c r="S575" s="34">
        <v>1</v>
      </c>
      <c r="U575" s="34">
        <v>100</v>
      </c>
      <c r="AZ575" s="34" t="s">
        <v>473</v>
      </c>
      <c r="BA575" s="34">
        <v>0</v>
      </c>
      <c r="GY575" s="34">
        <v>0</v>
      </c>
      <c r="GZ575" s="34">
        <v>0</v>
      </c>
      <c r="HA575" s="34" t="s">
        <v>473</v>
      </c>
      <c r="HB575" s="34">
        <v>0</v>
      </c>
      <c r="HE575" s="34">
        <v>0</v>
      </c>
      <c r="HG575" s="34">
        <v>0</v>
      </c>
      <c r="HH575" s="34">
        <v>0</v>
      </c>
      <c r="HI575" s="34">
        <v>0</v>
      </c>
      <c r="HJ575" s="34">
        <v>0</v>
      </c>
      <c r="HK575" s="34">
        <v>0</v>
      </c>
      <c r="HL575" s="34" t="b">
        <v>0</v>
      </c>
      <c r="HN575" s="34">
        <v>0</v>
      </c>
      <c r="HP575" s="34" t="s">
        <v>363</v>
      </c>
      <c r="HQ575" s="34">
        <v>0</v>
      </c>
      <c r="HR575" s="34">
        <v>0</v>
      </c>
      <c r="HS575" s="34">
        <v>0</v>
      </c>
      <c r="HZ575"/>
    </row>
    <row r="576" ht="30" customHeight="1" spans="2:234">
      <c r="B576" s="34">
        <f>10000000+INDEX(编号表!$B:$B,MATCH(D576,编号表!$A:$A,0))*10000+J576</f>
        <v>10810001</v>
      </c>
      <c r="C576" s="34" t="s">
        <v>715</v>
      </c>
      <c r="D576" s="34" t="s">
        <v>715</v>
      </c>
      <c r="E576" s="34" t="s">
        <v>510</v>
      </c>
      <c r="F576" s="39" t="s">
        <v>716</v>
      </c>
      <c r="G576" s="34" t="s">
        <v>485</v>
      </c>
      <c r="H576" s="34">
        <v>1</v>
      </c>
      <c r="I576" s="34" t="b">
        <v>0</v>
      </c>
      <c r="J576" s="34">
        <v>1</v>
      </c>
      <c r="K576" s="34" t="str">
        <f t="shared" si="28"/>
        <v>108100</v>
      </c>
      <c r="L576" s="34" t="s">
        <v>353</v>
      </c>
      <c r="N576" s="34">
        <v>10810002</v>
      </c>
      <c r="O576" s="34" t="s">
        <v>717</v>
      </c>
      <c r="P576" s="34">
        <v>10902024</v>
      </c>
      <c r="Q576" s="34">
        <v>0</v>
      </c>
      <c r="R576" s="34">
        <v>0</v>
      </c>
      <c r="S576" s="34">
        <v>1</v>
      </c>
      <c r="U576" s="34">
        <v>100</v>
      </c>
      <c r="AZ576" s="34" t="s">
        <v>473</v>
      </c>
      <c r="BA576" s="34">
        <v>0</v>
      </c>
      <c r="GY576" s="34">
        <v>0</v>
      </c>
      <c r="GZ576" s="34">
        <v>0</v>
      </c>
      <c r="HA576" s="34" t="s">
        <v>473</v>
      </c>
      <c r="HB576" s="34">
        <v>0</v>
      </c>
      <c r="HE576" s="34">
        <v>0</v>
      </c>
      <c r="HG576" s="34">
        <v>0</v>
      </c>
      <c r="HH576" s="34">
        <v>0</v>
      </c>
      <c r="HI576" s="34">
        <v>0</v>
      </c>
      <c r="HJ576" s="34">
        <v>0</v>
      </c>
      <c r="HK576" s="34">
        <v>0</v>
      </c>
      <c r="HL576" s="34" t="b">
        <v>0</v>
      </c>
      <c r="HN576" s="34">
        <v>0</v>
      </c>
      <c r="HP576" s="34" t="s">
        <v>363</v>
      </c>
      <c r="HQ576" s="34">
        <v>0</v>
      </c>
      <c r="HR576" s="34">
        <v>0</v>
      </c>
      <c r="HS576" s="34">
        <v>0</v>
      </c>
      <c r="HZ576"/>
    </row>
    <row r="577" ht="30" customHeight="1" spans="2:234">
      <c r="B577" s="34">
        <f>10000000+INDEX(编号表!$B:$B,MATCH(D577,编号表!$A:$A,0))*10000+J577</f>
        <v>10810002</v>
      </c>
      <c r="C577" s="34" t="s">
        <v>715</v>
      </c>
      <c r="D577" s="34" t="s">
        <v>715</v>
      </c>
      <c r="E577" s="34" t="s">
        <v>510</v>
      </c>
      <c r="F577" s="39" t="s">
        <v>718</v>
      </c>
      <c r="G577" s="34" t="s">
        <v>485</v>
      </c>
      <c r="H577" s="34">
        <v>1</v>
      </c>
      <c r="I577" s="34" t="b">
        <v>0</v>
      </c>
      <c r="J577" s="34">
        <v>2</v>
      </c>
      <c r="K577" s="34" t="str">
        <f t="shared" si="28"/>
        <v>108100</v>
      </c>
      <c r="L577" s="34" t="s">
        <v>353</v>
      </c>
      <c r="M577" s="34">
        <v>10810001</v>
      </c>
      <c r="N577" s="34">
        <v>10810003</v>
      </c>
      <c r="O577" s="34" t="s">
        <v>717</v>
      </c>
      <c r="P577" s="34">
        <v>10902024</v>
      </c>
      <c r="Q577" s="34">
        <v>0</v>
      </c>
      <c r="R577" s="34">
        <v>0</v>
      </c>
      <c r="S577" s="34">
        <v>1</v>
      </c>
      <c r="U577" s="34">
        <v>100</v>
      </c>
      <c r="AZ577" s="34" t="s">
        <v>473</v>
      </c>
      <c r="BA577" s="34">
        <v>0</v>
      </c>
      <c r="GY577" s="34">
        <v>0</v>
      </c>
      <c r="GZ577" s="34">
        <v>0</v>
      </c>
      <c r="HA577" s="34" t="s">
        <v>473</v>
      </c>
      <c r="HB577" s="34">
        <v>0</v>
      </c>
      <c r="HE577" s="34">
        <v>0</v>
      </c>
      <c r="HG577" s="34">
        <v>0</v>
      </c>
      <c r="HH577" s="34">
        <v>0</v>
      </c>
      <c r="HI577" s="34">
        <v>0</v>
      </c>
      <c r="HJ577" s="34">
        <v>0</v>
      </c>
      <c r="HK577" s="34">
        <v>0</v>
      </c>
      <c r="HL577" s="34" t="b">
        <v>0</v>
      </c>
      <c r="HN577" s="34">
        <v>0</v>
      </c>
      <c r="HP577" s="34" t="s">
        <v>363</v>
      </c>
      <c r="HQ577" s="34">
        <v>0</v>
      </c>
      <c r="HR577" s="34">
        <v>0</v>
      </c>
      <c r="HS577" s="34">
        <v>0</v>
      </c>
      <c r="HZ577"/>
    </row>
    <row r="578" ht="30" customHeight="1" spans="2:234">
      <c r="B578" s="34">
        <f>10000000+INDEX(编号表!$B:$B,MATCH(D578,编号表!$A:$A,0))*10000+J578</f>
        <v>10810003</v>
      </c>
      <c r="C578" s="34" t="s">
        <v>715</v>
      </c>
      <c r="D578" s="34" t="s">
        <v>715</v>
      </c>
      <c r="E578" s="34" t="s">
        <v>510</v>
      </c>
      <c r="F578" s="39" t="s">
        <v>716</v>
      </c>
      <c r="G578" s="34" t="s">
        <v>485</v>
      </c>
      <c r="H578" s="34">
        <v>1</v>
      </c>
      <c r="I578" s="34" t="b">
        <v>0</v>
      </c>
      <c r="J578" s="34">
        <v>3</v>
      </c>
      <c r="K578" s="34" t="str">
        <f t="shared" si="28"/>
        <v>108100</v>
      </c>
      <c r="L578" s="34" t="s">
        <v>353</v>
      </c>
      <c r="M578" s="34">
        <v>10810002</v>
      </c>
      <c r="N578" s="34">
        <v>10810004</v>
      </c>
      <c r="O578" s="34" t="s">
        <v>717</v>
      </c>
      <c r="P578" s="34">
        <v>10902024</v>
      </c>
      <c r="Q578" s="34">
        <v>0</v>
      </c>
      <c r="R578" s="34">
        <v>0</v>
      </c>
      <c r="S578" s="34">
        <v>1</v>
      </c>
      <c r="T578">
        <v>10903214</v>
      </c>
      <c r="U578" s="34">
        <v>100</v>
      </c>
      <c r="AZ578" s="34" t="s">
        <v>473</v>
      </c>
      <c r="BA578" s="34">
        <v>0</v>
      </c>
      <c r="GY578" s="34">
        <v>0</v>
      </c>
      <c r="GZ578" s="34">
        <v>0</v>
      </c>
      <c r="HA578" s="34" t="s">
        <v>473</v>
      </c>
      <c r="HB578" s="34">
        <v>0</v>
      </c>
      <c r="HE578" s="34">
        <v>0</v>
      </c>
      <c r="HG578" s="34">
        <v>0</v>
      </c>
      <c r="HH578" s="34">
        <v>0</v>
      </c>
      <c r="HI578" s="34">
        <v>0</v>
      </c>
      <c r="HJ578" s="34">
        <v>0</v>
      </c>
      <c r="HK578" s="34">
        <v>0</v>
      </c>
      <c r="HL578" s="34" t="b">
        <v>0</v>
      </c>
      <c r="HN578" s="34">
        <v>0</v>
      </c>
      <c r="HP578" s="34" t="s">
        <v>363</v>
      </c>
      <c r="HQ578" s="34">
        <v>0</v>
      </c>
      <c r="HR578" s="34">
        <v>0</v>
      </c>
      <c r="HS578" s="34">
        <v>0</v>
      </c>
      <c r="HZ578"/>
    </row>
    <row r="579" ht="30" customHeight="1" spans="2:234">
      <c r="B579" s="34">
        <f>10000000+INDEX(编号表!$B:$B,MATCH(D579,编号表!$A:$A,0))*10000+J579</f>
        <v>10810004</v>
      </c>
      <c r="C579" s="34" t="s">
        <v>715</v>
      </c>
      <c r="D579" s="34" t="s">
        <v>715</v>
      </c>
      <c r="E579" s="34" t="s">
        <v>510</v>
      </c>
      <c r="F579" s="39" t="s">
        <v>718</v>
      </c>
      <c r="G579" s="34" t="s">
        <v>485</v>
      </c>
      <c r="H579" s="34">
        <v>1</v>
      </c>
      <c r="I579" s="34" t="b">
        <v>0</v>
      </c>
      <c r="J579" s="34">
        <v>4</v>
      </c>
      <c r="K579" s="34" t="str">
        <f t="shared" si="28"/>
        <v>108100</v>
      </c>
      <c r="L579" s="34" t="s">
        <v>353</v>
      </c>
      <c r="M579" s="34">
        <v>10810003</v>
      </c>
      <c r="N579" s="34">
        <v>10810005</v>
      </c>
      <c r="O579" s="34" t="s">
        <v>717</v>
      </c>
      <c r="P579" s="34">
        <v>10902024</v>
      </c>
      <c r="Q579" s="34">
        <v>0</v>
      </c>
      <c r="R579" s="34">
        <v>0</v>
      </c>
      <c r="S579" s="34">
        <v>1</v>
      </c>
      <c r="U579" s="34">
        <v>100</v>
      </c>
      <c r="AZ579" s="34" t="s">
        <v>473</v>
      </c>
      <c r="BA579" s="34">
        <v>0</v>
      </c>
      <c r="GY579" s="34">
        <v>0</v>
      </c>
      <c r="GZ579" s="34">
        <v>0</v>
      </c>
      <c r="HA579" s="34" t="s">
        <v>473</v>
      </c>
      <c r="HB579" s="34">
        <v>0</v>
      </c>
      <c r="HE579" s="34">
        <v>0</v>
      </c>
      <c r="HG579" s="34">
        <v>0</v>
      </c>
      <c r="HH579" s="34">
        <v>0</v>
      </c>
      <c r="HI579" s="34">
        <v>0</v>
      </c>
      <c r="HJ579" s="34">
        <v>0</v>
      </c>
      <c r="HK579" s="34">
        <v>0</v>
      </c>
      <c r="HL579" s="34" t="b">
        <v>0</v>
      </c>
      <c r="HN579" s="34">
        <v>0</v>
      </c>
      <c r="HP579" s="34" t="s">
        <v>363</v>
      </c>
      <c r="HQ579" s="34">
        <v>0</v>
      </c>
      <c r="HR579" s="34">
        <v>0</v>
      </c>
      <c r="HS579" s="34">
        <v>0</v>
      </c>
      <c r="HZ579"/>
    </row>
    <row r="580" ht="30" customHeight="1" spans="2:234">
      <c r="B580" s="34">
        <f>10000000+INDEX(编号表!$B:$B,MATCH(D580,编号表!$A:$A,0))*10000+J580</f>
        <v>10810005</v>
      </c>
      <c r="C580" s="34" t="s">
        <v>715</v>
      </c>
      <c r="D580" s="34" t="s">
        <v>715</v>
      </c>
      <c r="E580" s="34" t="s">
        <v>510</v>
      </c>
      <c r="F580" s="39" t="s">
        <v>718</v>
      </c>
      <c r="G580" s="34" t="s">
        <v>485</v>
      </c>
      <c r="H580" s="34">
        <v>1</v>
      </c>
      <c r="I580" s="34" t="b">
        <v>0</v>
      </c>
      <c r="J580" s="34">
        <v>5</v>
      </c>
      <c r="K580" s="34" t="str">
        <f t="shared" si="28"/>
        <v>108100</v>
      </c>
      <c r="L580" s="34" t="s">
        <v>353</v>
      </c>
      <c r="M580" s="34">
        <v>10810004</v>
      </c>
      <c r="N580" s="34">
        <v>10810006</v>
      </c>
      <c r="O580" s="34" t="s">
        <v>717</v>
      </c>
      <c r="P580" s="34">
        <v>10902024</v>
      </c>
      <c r="Q580" s="34">
        <v>0</v>
      </c>
      <c r="R580" s="34">
        <v>0</v>
      </c>
      <c r="S580" s="34">
        <v>1</v>
      </c>
      <c r="U580" s="34">
        <v>100</v>
      </c>
      <c r="AZ580" s="34" t="s">
        <v>473</v>
      </c>
      <c r="BA580" s="34">
        <v>0</v>
      </c>
      <c r="GY580" s="34">
        <v>0</v>
      </c>
      <c r="GZ580" s="34">
        <v>0</v>
      </c>
      <c r="HA580" s="34" t="s">
        <v>473</v>
      </c>
      <c r="HB580" s="34">
        <v>0</v>
      </c>
      <c r="HE580" s="34">
        <v>0</v>
      </c>
      <c r="HG580" s="34">
        <v>0</v>
      </c>
      <c r="HH580" s="34">
        <v>0</v>
      </c>
      <c r="HI580" s="34">
        <v>0</v>
      </c>
      <c r="HJ580" s="34">
        <v>0</v>
      </c>
      <c r="HK580" s="34">
        <v>0</v>
      </c>
      <c r="HL580" s="34" t="b">
        <v>0</v>
      </c>
      <c r="HN580" s="34">
        <v>0</v>
      </c>
      <c r="HP580" s="34" t="s">
        <v>363</v>
      </c>
      <c r="HQ580" s="34">
        <v>0</v>
      </c>
      <c r="HR580" s="34">
        <v>0</v>
      </c>
      <c r="HS580" s="34">
        <v>0</v>
      </c>
      <c r="HZ580"/>
    </row>
    <row r="581" ht="30" customHeight="1" spans="2:234">
      <c r="B581" s="34">
        <f>10000000+INDEX(编号表!$B:$B,MATCH(D581,编号表!$A:$A,0))*10000+J581</f>
        <v>10810006</v>
      </c>
      <c r="C581" s="34" t="s">
        <v>715</v>
      </c>
      <c r="D581" s="34" t="s">
        <v>715</v>
      </c>
      <c r="E581" s="34" t="s">
        <v>510</v>
      </c>
      <c r="F581" s="39" t="s">
        <v>716</v>
      </c>
      <c r="G581" s="34" t="s">
        <v>485</v>
      </c>
      <c r="H581" s="34">
        <v>1</v>
      </c>
      <c r="I581" s="34" t="b">
        <v>0</v>
      </c>
      <c r="J581" s="34">
        <v>6</v>
      </c>
      <c r="K581" s="34" t="str">
        <f t="shared" si="28"/>
        <v>108100</v>
      </c>
      <c r="L581" s="34" t="s">
        <v>353</v>
      </c>
      <c r="M581" s="34">
        <v>10810005</v>
      </c>
      <c r="N581" s="34">
        <v>10810007</v>
      </c>
      <c r="O581" s="34" t="s">
        <v>717</v>
      </c>
      <c r="P581" s="34">
        <v>10902024</v>
      </c>
      <c r="Q581" s="34">
        <v>0</v>
      </c>
      <c r="R581" s="34">
        <v>0</v>
      </c>
      <c r="S581" s="34">
        <v>1</v>
      </c>
      <c r="T581">
        <v>10904215</v>
      </c>
      <c r="U581" s="34">
        <v>100</v>
      </c>
      <c r="AZ581" s="34" t="s">
        <v>473</v>
      </c>
      <c r="BA581" s="34">
        <v>0</v>
      </c>
      <c r="GY581" s="34">
        <v>0</v>
      </c>
      <c r="GZ581" s="34">
        <v>0</v>
      </c>
      <c r="HA581" s="34" t="s">
        <v>473</v>
      </c>
      <c r="HB581" s="34">
        <v>0</v>
      </c>
      <c r="HE581" s="34">
        <v>0</v>
      </c>
      <c r="HG581" s="34">
        <v>0</v>
      </c>
      <c r="HH581" s="34">
        <v>0</v>
      </c>
      <c r="HI581" s="34">
        <v>0</v>
      </c>
      <c r="HJ581" s="34">
        <v>0</v>
      </c>
      <c r="HK581" s="34">
        <v>0</v>
      </c>
      <c r="HL581" s="34" t="b">
        <v>0</v>
      </c>
      <c r="HN581" s="34">
        <v>0</v>
      </c>
      <c r="HP581" s="34" t="s">
        <v>363</v>
      </c>
      <c r="HQ581" s="34">
        <v>0</v>
      </c>
      <c r="HR581" s="34">
        <v>0</v>
      </c>
      <c r="HS581" s="34">
        <v>0</v>
      </c>
      <c r="HZ581"/>
    </row>
    <row r="582" ht="30" customHeight="1" spans="2:234">
      <c r="B582" s="34">
        <f>10000000+INDEX(编号表!$B:$B,MATCH(D582,编号表!$A:$A,0))*10000+J582</f>
        <v>10810007</v>
      </c>
      <c r="C582" s="34" t="s">
        <v>715</v>
      </c>
      <c r="D582" s="34" t="s">
        <v>715</v>
      </c>
      <c r="E582" s="34" t="s">
        <v>510</v>
      </c>
      <c r="F582" s="39" t="s">
        <v>718</v>
      </c>
      <c r="G582" s="34" t="s">
        <v>485</v>
      </c>
      <c r="H582" s="34">
        <v>1</v>
      </c>
      <c r="I582" s="34" t="b">
        <v>0</v>
      </c>
      <c r="J582" s="34">
        <v>7</v>
      </c>
      <c r="K582" s="34" t="str">
        <f t="shared" si="28"/>
        <v>108100</v>
      </c>
      <c r="L582" s="34" t="s">
        <v>353</v>
      </c>
      <c r="M582" s="34">
        <v>10810006</v>
      </c>
      <c r="N582" s="34">
        <v>10810008</v>
      </c>
      <c r="O582" s="34" t="s">
        <v>717</v>
      </c>
      <c r="P582" s="34">
        <v>10902024</v>
      </c>
      <c r="Q582" s="34">
        <v>0</v>
      </c>
      <c r="R582" s="34">
        <v>0</v>
      </c>
      <c r="S582" s="34">
        <v>1</v>
      </c>
      <c r="U582" s="34">
        <v>100</v>
      </c>
      <c r="AZ582" s="34" t="s">
        <v>473</v>
      </c>
      <c r="BA582" s="34">
        <v>0</v>
      </c>
      <c r="GY582" s="34">
        <v>0</v>
      </c>
      <c r="GZ582" s="34">
        <v>0</v>
      </c>
      <c r="HA582" s="34" t="s">
        <v>473</v>
      </c>
      <c r="HB582" s="34">
        <v>0</v>
      </c>
      <c r="HE582" s="34">
        <v>0</v>
      </c>
      <c r="HG582" s="34">
        <v>0</v>
      </c>
      <c r="HH582" s="34">
        <v>0</v>
      </c>
      <c r="HI582" s="34">
        <v>0</v>
      </c>
      <c r="HJ582" s="34">
        <v>0</v>
      </c>
      <c r="HK582" s="34">
        <v>0</v>
      </c>
      <c r="HL582" s="34" t="b">
        <v>0</v>
      </c>
      <c r="HN582" s="34">
        <v>0</v>
      </c>
      <c r="HP582" s="34" t="s">
        <v>363</v>
      </c>
      <c r="HQ582" s="34">
        <v>0</v>
      </c>
      <c r="HR582" s="34">
        <v>0</v>
      </c>
      <c r="HS582" s="34">
        <v>0</v>
      </c>
      <c r="HZ582"/>
    </row>
    <row r="583" ht="30" customHeight="1" spans="2:234">
      <c r="B583" s="34">
        <f>10000000+INDEX(编号表!$B:$B,MATCH(D583,编号表!$A:$A,0))*10000+J583</f>
        <v>10810008</v>
      </c>
      <c r="C583" s="34" t="s">
        <v>715</v>
      </c>
      <c r="D583" s="34" t="s">
        <v>715</v>
      </c>
      <c r="E583" s="34" t="s">
        <v>510</v>
      </c>
      <c r="F583" s="39" t="s">
        <v>718</v>
      </c>
      <c r="G583" s="34" t="s">
        <v>485</v>
      </c>
      <c r="H583" s="34">
        <v>1</v>
      </c>
      <c r="I583" s="34" t="b">
        <v>0</v>
      </c>
      <c r="J583" s="34">
        <v>8</v>
      </c>
      <c r="K583" s="34" t="str">
        <f t="shared" ref="K583:K646" si="29">LEFT(B583,6)</f>
        <v>108100</v>
      </c>
      <c r="L583" s="34" t="s">
        <v>353</v>
      </c>
      <c r="M583" s="34">
        <v>10810007</v>
      </c>
      <c r="N583" s="34">
        <v>10810009</v>
      </c>
      <c r="O583" s="34" t="s">
        <v>717</v>
      </c>
      <c r="P583" s="34">
        <v>10902024</v>
      </c>
      <c r="Q583" s="34">
        <v>0</v>
      </c>
      <c r="R583" s="34">
        <v>0</v>
      </c>
      <c r="S583" s="34">
        <v>1</v>
      </c>
      <c r="U583" s="34">
        <v>100</v>
      </c>
      <c r="AZ583" s="34" t="s">
        <v>473</v>
      </c>
      <c r="BA583" s="34">
        <v>0</v>
      </c>
      <c r="GY583" s="34">
        <v>0</v>
      </c>
      <c r="GZ583" s="34">
        <v>0</v>
      </c>
      <c r="HA583" s="34" t="s">
        <v>473</v>
      </c>
      <c r="HB583" s="34">
        <v>0</v>
      </c>
      <c r="HE583" s="34">
        <v>0</v>
      </c>
      <c r="HG583" s="34">
        <v>0</v>
      </c>
      <c r="HH583" s="34">
        <v>0</v>
      </c>
      <c r="HI583" s="34">
        <v>0</v>
      </c>
      <c r="HJ583" s="34">
        <v>0</v>
      </c>
      <c r="HK583" s="34">
        <v>0</v>
      </c>
      <c r="HL583" s="34" t="b">
        <v>0</v>
      </c>
      <c r="HN583" s="34">
        <v>0</v>
      </c>
      <c r="HP583" s="34" t="s">
        <v>363</v>
      </c>
      <c r="HQ583" s="34">
        <v>0</v>
      </c>
      <c r="HR583" s="34">
        <v>0</v>
      </c>
      <c r="HS583" s="34">
        <v>0</v>
      </c>
      <c r="HZ583"/>
    </row>
    <row r="584" ht="30" customHeight="1" spans="2:234">
      <c r="B584" s="34">
        <f>10000000+INDEX(编号表!$B:$B,MATCH(D584,编号表!$A:$A,0))*10000+J584</f>
        <v>10810009</v>
      </c>
      <c r="C584" s="34" t="s">
        <v>715</v>
      </c>
      <c r="D584" s="34" t="s">
        <v>715</v>
      </c>
      <c r="E584" s="34" t="s">
        <v>510</v>
      </c>
      <c r="F584" s="39" t="s">
        <v>718</v>
      </c>
      <c r="G584" s="34" t="s">
        <v>485</v>
      </c>
      <c r="H584" s="34">
        <v>1</v>
      </c>
      <c r="I584" s="34" t="b">
        <v>0</v>
      </c>
      <c r="J584" s="34">
        <v>9</v>
      </c>
      <c r="K584" s="34" t="str">
        <f t="shared" si="29"/>
        <v>108100</v>
      </c>
      <c r="L584" s="34" t="s">
        <v>353</v>
      </c>
      <c r="M584" s="34">
        <v>10810008</v>
      </c>
      <c r="N584" s="34">
        <v>10810010</v>
      </c>
      <c r="O584" s="34" t="s">
        <v>717</v>
      </c>
      <c r="P584" s="34">
        <v>10902024</v>
      </c>
      <c r="Q584" s="34">
        <v>0</v>
      </c>
      <c r="R584" s="34">
        <v>0</v>
      </c>
      <c r="S584" s="34">
        <v>1</v>
      </c>
      <c r="U584" s="34">
        <v>100</v>
      </c>
      <c r="AZ584" s="34" t="s">
        <v>473</v>
      </c>
      <c r="BA584" s="34">
        <v>0</v>
      </c>
      <c r="GY584" s="34">
        <v>0</v>
      </c>
      <c r="GZ584" s="34">
        <v>0</v>
      </c>
      <c r="HA584" s="34" t="s">
        <v>473</v>
      </c>
      <c r="HB584" s="34">
        <v>0</v>
      </c>
      <c r="HE584" s="34">
        <v>0</v>
      </c>
      <c r="HG584" s="34">
        <v>0</v>
      </c>
      <c r="HH584" s="34">
        <v>0</v>
      </c>
      <c r="HI584" s="34">
        <v>0</v>
      </c>
      <c r="HJ584" s="34">
        <v>0</v>
      </c>
      <c r="HK584" s="34">
        <v>0</v>
      </c>
      <c r="HL584" s="34" t="b">
        <v>0</v>
      </c>
      <c r="HN584" s="34">
        <v>0</v>
      </c>
      <c r="HP584" s="34" t="s">
        <v>363</v>
      </c>
      <c r="HQ584" s="34">
        <v>0</v>
      </c>
      <c r="HR584" s="34">
        <v>0</v>
      </c>
      <c r="HS584" s="34">
        <v>0</v>
      </c>
      <c r="HZ584"/>
    </row>
    <row r="585" ht="30" customHeight="1" spans="2:234">
      <c r="B585" s="34">
        <f>10000000+INDEX(编号表!$B:$B,MATCH(D585,编号表!$A:$A,0))*10000+J585</f>
        <v>10810010</v>
      </c>
      <c r="C585" s="34" t="s">
        <v>715</v>
      </c>
      <c r="D585" s="34" t="s">
        <v>715</v>
      </c>
      <c r="E585" s="34" t="s">
        <v>510</v>
      </c>
      <c r="F585" s="39" t="s">
        <v>718</v>
      </c>
      <c r="G585" s="34" t="s">
        <v>485</v>
      </c>
      <c r="H585" s="34">
        <v>1</v>
      </c>
      <c r="I585" s="34" t="b">
        <v>0</v>
      </c>
      <c r="J585" s="34">
        <v>10</v>
      </c>
      <c r="K585" s="34" t="str">
        <f t="shared" si="29"/>
        <v>108100</v>
      </c>
      <c r="L585" s="34" t="s">
        <v>353</v>
      </c>
      <c r="M585" s="34">
        <v>10810009</v>
      </c>
      <c r="O585" s="34" t="s">
        <v>717</v>
      </c>
      <c r="P585" s="34">
        <v>10902024</v>
      </c>
      <c r="Q585" s="34">
        <v>0</v>
      </c>
      <c r="R585" s="34">
        <v>0</v>
      </c>
      <c r="S585" s="34">
        <v>1</v>
      </c>
      <c r="U585" s="34">
        <v>100</v>
      </c>
      <c r="AZ585" s="34" t="s">
        <v>473</v>
      </c>
      <c r="BA585" s="34">
        <v>0</v>
      </c>
      <c r="GY585" s="34">
        <v>0</v>
      </c>
      <c r="GZ585" s="34">
        <v>0</v>
      </c>
      <c r="HA585" s="34" t="s">
        <v>473</v>
      </c>
      <c r="HB585" s="34">
        <v>0</v>
      </c>
      <c r="HE585" s="34">
        <v>0</v>
      </c>
      <c r="HG585" s="34">
        <v>0</v>
      </c>
      <c r="HH585" s="34">
        <v>0</v>
      </c>
      <c r="HI585" s="34">
        <v>0</v>
      </c>
      <c r="HJ585" s="34">
        <v>0</v>
      </c>
      <c r="HK585" s="34">
        <v>0</v>
      </c>
      <c r="HL585" s="34" t="b">
        <v>0</v>
      </c>
      <c r="HN585" s="34">
        <v>0</v>
      </c>
      <c r="HP585" s="34" t="s">
        <v>363</v>
      </c>
      <c r="HQ585" s="34">
        <v>0</v>
      </c>
      <c r="HR585" s="34">
        <v>0</v>
      </c>
      <c r="HS585" s="34">
        <v>0</v>
      </c>
      <c r="HZ585"/>
    </row>
    <row r="586" ht="30" customHeight="1" spans="2:234">
      <c r="B586" s="34">
        <f>10000000+INDEX(编号表!$B:$B,MATCH(D586,编号表!$A:$A,0))*10000+J586</f>
        <v>10820001</v>
      </c>
      <c r="C586" s="34" t="s">
        <v>719</v>
      </c>
      <c r="D586" s="34" t="s">
        <v>719</v>
      </c>
      <c r="E586" s="34" t="s">
        <v>510</v>
      </c>
      <c r="F586" s="39" t="s">
        <v>720</v>
      </c>
      <c r="G586" s="34" t="s">
        <v>488</v>
      </c>
      <c r="H586" s="34">
        <v>1</v>
      </c>
      <c r="I586" s="34" t="b">
        <v>0</v>
      </c>
      <c r="J586" s="34">
        <v>1</v>
      </c>
      <c r="K586" s="34" t="str">
        <f t="shared" si="29"/>
        <v>108200</v>
      </c>
      <c r="L586" s="34" t="s">
        <v>353</v>
      </c>
      <c r="N586" s="34">
        <v>10820002</v>
      </c>
      <c r="O586" s="34" t="s">
        <v>721</v>
      </c>
      <c r="P586" s="34">
        <v>10902025</v>
      </c>
      <c r="Q586" s="34">
        <v>0</v>
      </c>
      <c r="R586" s="34">
        <v>0</v>
      </c>
      <c r="S586" s="34">
        <v>1</v>
      </c>
      <c r="U586" s="34">
        <v>100</v>
      </c>
      <c r="AZ586" s="34" t="s">
        <v>473</v>
      </c>
      <c r="BA586" s="34">
        <v>0</v>
      </c>
      <c r="GY586" s="34">
        <v>0</v>
      </c>
      <c r="GZ586" s="34">
        <v>0</v>
      </c>
      <c r="HA586" s="34" t="s">
        <v>473</v>
      </c>
      <c r="HB586" s="34">
        <v>0</v>
      </c>
      <c r="HE586" s="34">
        <v>0</v>
      </c>
      <c r="HG586" s="34">
        <v>0</v>
      </c>
      <c r="HH586" s="34">
        <v>0</v>
      </c>
      <c r="HI586" s="34">
        <v>0</v>
      </c>
      <c r="HJ586" s="34">
        <v>0</v>
      </c>
      <c r="HK586" s="34">
        <v>0</v>
      </c>
      <c r="HL586" s="34" t="b">
        <v>0</v>
      </c>
      <c r="HN586" s="34">
        <v>0</v>
      </c>
      <c r="HP586" s="34" t="s">
        <v>363</v>
      </c>
      <c r="HQ586" s="34">
        <v>0</v>
      </c>
      <c r="HR586" s="34">
        <v>0</v>
      </c>
      <c r="HS586" s="34">
        <v>0</v>
      </c>
      <c r="HZ586"/>
    </row>
    <row r="587" ht="30" customHeight="1" spans="2:234">
      <c r="B587" s="34">
        <f>10000000+INDEX(编号表!$B:$B,MATCH(D587,编号表!$A:$A,0))*10000+J587</f>
        <v>10820002</v>
      </c>
      <c r="C587" s="34" t="s">
        <v>719</v>
      </c>
      <c r="D587" s="34" t="s">
        <v>719</v>
      </c>
      <c r="E587" s="34" t="s">
        <v>510</v>
      </c>
      <c r="F587" s="39" t="s">
        <v>722</v>
      </c>
      <c r="G587" s="34" t="s">
        <v>488</v>
      </c>
      <c r="H587" s="34">
        <v>1</v>
      </c>
      <c r="I587" s="34" t="b">
        <v>0</v>
      </c>
      <c r="J587" s="34">
        <v>2</v>
      </c>
      <c r="K587" s="34" t="str">
        <f t="shared" si="29"/>
        <v>108200</v>
      </c>
      <c r="L587" s="34" t="s">
        <v>353</v>
      </c>
      <c r="M587" s="34">
        <v>10820001</v>
      </c>
      <c r="N587" s="34">
        <v>10820003</v>
      </c>
      <c r="O587" s="34" t="s">
        <v>721</v>
      </c>
      <c r="P587" s="34">
        <v>10902025</v>
      </c>
      <c r="Q587" s="34">
        <v>0</v>
      </c>
      <c r="R587" s="34">
        <v>0</v>
      </c>
      <c r="S587" s="34">
        <v>1</v>
      </c>
      <c r="U587" s="34">
        <v>100</v>
      </c>
      <c r="AZ587" s="34" t="s">
        <v>473</v>
      </c>
      <c r="BA587" s="34">
        <v>0</v>
      </c>
      <c r="GY587" s="34">
        <v>0</v>
      </c>
      <c r="GZ587" s="34">
        <v>0</v>
      </c>
      <c r="HA587" s="34" t="s">
        <v>473</v>
      </c>
      <c r="HB587" s="34">
        <v>0</v>
      </c>
      <c r="HE587" s="34">
        <v>0</v>
      </c>
      <c r="HG587" s="34">
        <v>0</v>
      </c>
      <c r="HH587" s="34">
        <v>0</v>
      </c>
      <c r="HI587" s="34">
        <v>0</v>
      </c>
      <c r="HJ587" s="34">
        <v>0</v>
      </c>
      <c r="HK587" s="34">
        <v>0</v>
      </c>
      <c r="HL587" s="34" t="b">
        <v>0</v>
      </c>
      <c r="HN587" s="34">
        <v>0</v>
      </c>
      <c r="HP587" s="34" t="s">
        <v>363</v>
      </c>
      <c r="HQ587" s="34">
        <v>0</v>
      </c>
      <c r="HR587" s="34">
        <v>0</v>
      </c>
      <c r="HS587" s="34">
        <v>0</v>
      </c>
      <c r="HZ587"/>
    </row>
    <row r="588" ht="30" customHeight="1" spans="2:234">
      <c r="B588" s="34">
        <f>10000000+INDEX(编号表!$B:$B,MATCH(D588,编号表!$A:$A,0))*10000+J588</f>
        <v>10820003</v>
      </c>
      <c r="C588" s="34" t="s">
        <v>719</v>
      </c>
      <c r="D588" s="34" t="s">
        <v>719</v>
      </c>
      <c r="E588" s="34" t="s">
        <v>510</v>
      </c>
      <c r="F588" s="39" t="s">
        <v>720</v>
      </c>
      <c r="G588" s="34" t="s">
        <v>488</v>
      </c>
      <c r="H588" s="34">
        <v>1</v>
      </c>
      <c r="I588" s="34" t="b">
        <v>0</v>
      </c>
      <c r="J588" s="34">
        <v>3</v>
      </c>
      <c r="K588" s="34" t="str">
        <f t="shared" si="29"/>
        <v>108200</v>
      </c>
      <c r="L588" s="34" t="s">
        <v>353</v>
      </c>
      <c r="M588" s="34">
        <v>10820002</v>
      </c>
      <c r="N588" s="34">
        <v>10820004</v>
      </c>
      <c r="O588" s="34" t="s">
        <v>721</v>
      </c>
      <c r="P588" s="34">
        <v>10902025</v>
      </c>
      <c r="Q588" s="34">
        <v>0</v>
      </c>
      <c r="R588" s="34">
        <v>0</v>
      </c>
      <c r="S588" s="34">
        <v>1</v>
      </c>
      <c r="T588">
        <v>10903217</v>
      </c>
      <c r="U588" s="34">
        <v>100</v>
      </c>
      <c r="AZ588" s="34" t="s">
        <v>473</v>
      </c>
      <c r="BA588" s="34">
        <v>0</v>
      </c>
      <c r="GY588" s="34">
        <v>0</v>
      </c>
      <c r="GZ588" s="34">
        <v>0</v>
      </c>
      <c r="HA588" s="34" t="s">
        <v>473</v>
      </c>
      <c r="HB588" s="34">
        <v>0</v>
      </c>
      <c r="HE588" s="34">
        <v>0</v>
      </c>
      <c r="HG588" s="34">
        <v>0</v>
      </c>
      <c r="HH588" s="34">
        <v>0</v>
      </c>
      <c r="HI588" s="34">
        <v>0</v>
      </c>
      <c r="HJ588" s="34">
        <v>0</v>
      </c>
      <c r="HK588" s="34">
        <v>0</v>
      </c>
      <c r="HL588" s="34" t="b">
        <v>0</v>
      </c>
      <c r="HN588" s="34">
        <v>0</v>
      </c>
      <c r="HP588" s="34" t="s">
        <v>363</v>
      </c>
      <c r="HQ588" s="34">
        <v>0</v>
      </c>
      <c r="HR588" s="34">
        <v>0</v>
      </c>
      <c r="HS588" s="34">
        <v>0</v>
      </c>
      <c r="HZ588"/>
    </row>
    <row r="589" ht="30" customHeight="1" spans="2:234">
      <c r="B589" s="34">
        <f>10000000+INDEX(编号表!$B:$B,MATCH(D589,编号表!$A:$A,0))*10000+J589</f>
        <v>10820004</v>
      </c>
      <c r="C589" s="34" t="s">
        <v>719</v>
      </c>
      <c r="D589" s="34" t="s">
        <v>719</v>
      </c>
      <c r="E589" s="34" t="s">
        <v>510</v>
      </c>
      <c r="F589" s="39" t="s">
        <v>722</v>
      </c>
      <c r="G589" s="34" t="s">
        <v>488</v>
      </c>
      <c r="H589" s="34">
        <v>1</v>
      </c>
      <c r="I589" s="34" t="b">
        <v>0</v>
      </c>
      <c r="J589" s="34">
        <v>4</v>
      </c>
      <c r="K589" s="34" t="str">
        <f t="shared" si="29"/>
        <v>108200</v>
      </c>
      <c r="L589" s="34" t="s">
        <v>353</v>
      </c>
      <c r="M589" s="34">
        <v>10820003</v>
      </c>
      <c r="N589" s="34">
        <v>10820005</v>
      </c>
      <c r="O589" s="34" t="s">
        <v>721</v>
      </c>
      <c r="P589" s="34">
        <v>10902025</v>
      </c>
      <c r="Q589" s="34">
        <v>0</v>
      </c>
      <c r="R589" s="34">
        <v>0</v>
      </c>
      <c r="S589" s="34">
        <v>1</v>
      </c>
      <c r="U589" s="34">
        <v>100</v>
      </c>
      <c r="AZ589" s="34" t="s">
        <v>473</v>
      </c>
      <c r="BA589" s="34">
        <v>0</v>
      </c>
      <c r="GY589" s="34">
        <v>0</v>
      </c>
      <c r="GZ589" s="34">
        <v>0</v>
      </c>
      <c r="HA589" s="34" t="s">
        <v>473</v>
      </c>
      <c r="HB589" s="34">
        <v>0</v>
      </c>
      <c r="HE589" s="34">
        <v>0</v>
      </c>
      <c r="HG589" s="34">
        <v>0</v>
      </c>
      <c r="HH589" s="34">
        <v>0</v>
      </c>
      <c r="HI589" s="34">
        <v>0</v>
      </c>
      <c r="HJ589" s="34">
        <v>0</v>
      </c>
      <c r="HK589" s="34">
        <v>0</v>
      </c>
      <c r="HL589" s="34" t="b">
        <v>0</v>
      </c>
      <c r="HN589" s="34">
        <v>0</v>
      </c>
      <c r="HP589" s="34" t="s">
        <v>363</v>
      </c>
      <c r="HQ589" s="34">
        <v>0</v>
      </c>
      <c r="HR589" s="34">
        <v>0</v>
      </c>
      <c r="HS589" s="34">
        <v>0</v>
      </c>
      <c r="HZ589"/>
    </row>
    <row r="590" ht="30" customHeight="1" spans="2:234">
      <c r="B590" s="34">
        <f>10000000+INDEX(编号表!$B:$B,MATCH(D590,编号表!$A:$A,0))*10000+J590</f>
        <v>10820005</v>
      </c>
      <c r="C590" s="34" t="s">
        <v>719</v>
      </c>
      <c r="D590" s="34" t="s">
        <v>719</v>
      </c>
      <c r="E590" s="34" t="s">
        <v>510</v>
      </c>
      <c r="F590" s="39" t="s">
        <v>722</v>
      </c>
      <c r="G590" s="34" t="s">
        <v>488</v>
      </c>
      <c r="H590" s="34">
        <v>1</v>
      </c>
      <c r="I590" s="34" t="b">
        <v>0</v>
      </c>
      <c r="J590" s="34">
        <v>5</v>
      </c>
      <c r="K590" s="34" t="str">
        <f t="shared" si="29"/>
        <v>108200</v>
      </c>
      <c r="L590" s="34" t="s">
        <v>353</v>
      </c>
      <c r="M590" s="34">
        <v>10820004</v>
      </c>
      <c r="N590" s="34">
        <v>10820006</v>
      </c>
      <c r="O590" s="34" t="s">
        <v>721</v>
      </c>
      <c r="P590" s="34">
        <v>10902025</v>
      </c>
      <c r="Q590" s="34">
        <v>0</v>
      </c>
      <c r="R590" s="34">
        <v>0</v>
      </c>
      <c r="S590" s="34">
        <v>1</v>
      </c>
      <c r="U590" s="34">
        <v>100</v>
      </c>
      <c r="AZ590" s="34" t="s">
        <v>473</v>
      </c>
      <c r="BA590" s="34">
        <v>0</v>
      </c>
      <c r="GY590" s="34">
        <v>0</v>
      </c>
      <c r="GZ590" s="34">
        <v>0</v>
      </c>
      <c r="HA590" s="34" t="s">
        <v>473</v>
      </c>
      <c r="HB590" s="34">
        <v>0</v>
      </c>
      <c r="HE590" s="34">
        <v>0</v>
      </c>
      <c r="HG590" s="34">
        <v>0</v>
      </c>
      <c r="HH590" s="34">
        <v>0</v>
      </c>
      <c r="HI590" s="34">
        <v>0</v>
      </c>
      <c r="HJ590" s="34">
        <v>0</v>
      </c>
      <c r="HK590" s="34">
        <v>0</v>
      </c>
      <c r="HL590" s="34" t="b">
        <v>0</v>
      </c>
      <c r="HN590" s="34">
        <v>0</v>
      </c>
      <c r="HP590" s="34" t="s">
        <v>363</v>
      </c>
      <c r="HQ590" s="34">
        <v>0</v>
      </c>
      <c r="HR590" s="34">
        <v>0</v>
      </c>
      <c r="HS590" s="34">
        <v>0</v>
      </c>
      <c r="HZ590"/>
    </row>
    <row r="591" ht="30" customHeight="1" spans="2:234">
      <c r="B591" s="34">
        <f>10000000+INDEX(编号表!$B:$B,MATCH(D591,编号表!$A:$A,0))*10000+J591</f>
        <v>10820006</v>
      </c>
      <c r="C591" s="34" t="s">
        <v>719</v>
      </c>
      <c r="D591" s="34" t="s">
        <v>719</v>
      </c>
      <c r="E591" s="34" t="s">
        <v>510</v>
      </c>
      <c r="F591" s="39" t="s">
        <v>720</v>
      </c>
      <c r="G591" s="34" t="s">
        <v>488</v>
      </c>
      <c r="H591" s="34">
        <v>1</v>
      </c>
      <c r="I591" s="34" t="b">
        <v>0</v>
      </c>
      <c r="J591" s="34">
        <v>6</v>
      </c>
      <c r="K591" s="34" t="str">
        <f t="shared" si="29"/>
        <v>108200</v>
      </c>
      <c r="L591" s="34" t="s">
        <v>353</v>
      </c>
      <c r="M591" s="34">
        <v>10820005</v>
      </c>
      <c r="N591" s="34">
        <v>10820007</v>
      </c>
      <c r="O591" s="34" t="s">
        <v>721</v>
      </c>
      <c r="P591" s="34">
        <v>10902025</v>
      </c>
      <c r="Q591" s="34">
        <v>0</v>
      </c>
      <c r="R591" s="34">
        <v>0</v>
      </c>
      <c r="S591" s="34">
        <v>1</v>
      </c>
      <c r="T591">
        <v>10904218</v>
      </c>
      <c r="U591" s="34">
        <v>100</v>
      </c>
      <c r="AZ591" s="34" t="s">
        <v>473</v>
      </c>
      <c r="BA591" s="34">
        <v>0</v>
      </c>
      <c r="GY591" s="34">
        <v>0</v>
      </c>
      <c r="GZ591" s="34">
        <v>0</v>
      </c>
      <c r="HA591" s="34" t="s">
        <v>473</v>
      </c>
      <c r="HB591" s="34">
        <v>0</v>
      </c>
      <c r="HE591" s="34">
        <v>0</v>
      </c>
      <c r="HG591" s="34">
        <v>0</v>
      </c>
      <c r="HH591" s="34">
        <v>0</v>
      </c>
      <c r="HI591" s="34">
        <v>0</v>
      </c>
      <c r="HJ591" s="34">
        <v>0</v>
      </c>
      <c r="HK591" s="34">
        <v>0</v>
      </c>
      <c r="HL591" s="34" t="b">
        <v>0</v>
      </c>
      <c r="HN591" s="34">
        <v>0</v>
      </c>
      <c r="HP591" s="34" t="s">
        <v>363</v>
      </c>
      <c r="HQ591" s="34">
        <v>0</v>
      </c>
      <c r="HR591" s="34">
        <v>0</v>
      </c>
      <c r="HS591" s="34">
        <v>0</v>
      </c>
      <c r="HZ591"/>
    </row>
    <row r="592" ht="30" customHeight="1" spans="2:234">
      <c r="B592" s="34">
        <f>10000000+INDEX(编号表!$B:$B,MATCH(D592,编号表!$A:$A,0))*10000+J592</f>
        <v>10820007</v>
      </c>
      <c r="C592" s="34" t="s">
        <v>719</v>
      </c>
      <c r="D592" s="34" t="s">
        <v>719</v>
      </c>
      <c r="E592" s="34" t="s">
        <v>510</v>
      </c>
      <c r="F592" s="39" t="s">
        <v>722</v>
      </c>
      <c r="G592" s="34" t="s">
        <v>488</v>
      </c>
      <c r="H592" s="34">
        <v>1</v>
      </c>
      <c r="I592" s="34" t="b">
        <v>0</v>
      </c>
      <c r="J592" s="34">
        <v>7</v>
      </c>
      <c r="K592" s="34" t="str">
        <f t="shared" si="29"/>
        <v>108200</v>
      </c>
      <c r="L592" s="34" t="s">
        <v>353</v>
      </c>
      <c r="M592" s="34">
        <v>10820006</v>
      </c>
      <c r="N592" s="34">
        <v>10820008</v>
      </c>
      <c r="O592" s="34" t="s">
        <v>721</v>
      </c>
      <c r="P592" s="34">
        <v>10902025</v>
      </c>
      <c r="Q592" s="34">
        <v>0</v>
      </c>
      <c r="R592" s="34">
        <v>0</v>
      </c>
      <c r="S592" s="34">
        <v>1</v>
      </c>
      <c r="U592" s="34">
        <v>100</v>
      </c>
      <c r="AZ592" s="34" t="s">
        <v>473</v>
      </c>
      <c r="BA592" s="34">
        <v>0</v>
      </c>
      <c r="GY592" s="34">
        <v>0</v>
      </c>
      <c r="GZ592" s="34">
        <v>0</v>
      </c>
      <c r="HA592" s="34" t="s">
        <v>473</v>
      </c>
      <c r="HB592" s="34">
        <v>0</v>
      </c>
      <c r="HE592" s="34">
        <v>0</v>
      </c>
      <c r="HG592" s="34">
        <v>0</v>
      </c>
      <c r="HH592" s="34">
        <v>0</v>
      </c>
      <c r="HI592" s="34">
        <v>0</v>
      </c>
      <c r="HJ592" s="34">
        <v>0</v>
      </c>
      <c r="HK592" s="34">
        <v>0</v>
      </c>
      <c r="HL592" s="34" t="b">
        <v>0</v>
      </c>
      <c r="HN592" s="34">
        <v>0</v>
      </c>
      <c r="HP592" s="34" t="s">
        <v>363</v>
      </c>
      <c r="HQ592" s="34">
        <v>0</v>
      </c>
      <c r="HR592" s="34">
        <v>0</v>
      </c>
      <c r="HS592" s="34">
        <v>0</v>
      </c>
      <c r="HZ592"/>
    </row>
    <row r="593" ht="30" customHeight="1" spans="2:234">
      <c r="B593" s="34">
        <f>10000000+INDEX(编号表!$B:$B,MATCH(D593,编号表!$A:$A,0))*10000+J593</f>
        <v>10820008</v>
      </c>
      <c r="C593" s="34" t="s">
        <v>719</v>
      </c>
      <c r="D593" s="34" t="s">
        <v>719</v>
      </c>
      <c r="E593" s="34" t="s">
        <v>510</v>
      </c>
      <c r="F593" s="39" t="s">
        <v>722</v>
      </c>
      <c r="G593" s="34" t="s">
        <v>488</v>
      </c>
      <c r="H593" s="34">
        <v>1</v>
      </c>
      <c r="I593" s="34" t="b">
        <v>0</v>
      </c>
      <c r="J593" s="34">
        <v>8</v>
      </c>
      <c r="K593" s="34" t="str">
        <f t="shared" si="29"/>
        <v>108200</v>
      </c>
      <c r="L593" s="34" t="s">
        <v>353</v>
      </c>
      <c r="M593" s="34">
        <v>10820007</v>
      </c>
      <c r="N593" s="34">
        <v>10820009</v>
      </c>
      <c r="O593" s="34" t="s">
        <v>721</v>
      </c>
      <c r="P593" s="34">
        <v>10902025</v>
      </c>
      <c r="Q593" s="34">
        <v>0</v>
      </c>
      <c r="R593" s="34">
        <v>0</v>
      </c>
      <c r="S593" s="34">
        <v>1</v>
      </c>
      <c r="U593" s="34">
        <v>100</v>
      </c>
      <c r="AZ593" s="34" t="s">
        <v>473</v>
      </c>
      <c r="BA593" s="34">
        <v>0</v>
      </c>
      <c r="GY593" s="34">
        <v>0</v>
      </c>
      <c r="GZ593" s="34">
        <v>0</v>
      </c>
      <c r="HA593" s="34" t="s">
        <v>473</v>
      </c>
      <c r="HB593" s="34">
        <v>0</v>
      </c>
      <c r="HE593" s="34">
        <v>0</v>
      </c>
      <c r="HG593" s="34">
        <v>0</v>
      </c>
      <c r="HH593" s="34">
        <v>0</v>
      </c>
      <c r="HI593" s="34">
        <v>0</v>
      </c>
      <c r="HJ593" s="34">
        <v>0</v>
      </c>
      <c r="HK593" s="34">
        <v>0</v>
      </c>
      <c r="HL593" s="34" t="b">
        <v>0</v>
      </c>
      <c r="HN593" s="34">
        <v>0</v>
      </c>
      <c r="HP593" s="34" t="s">
        <v>363</v>
      </c>
      <c r="HQ593" s="34">
        <v>0</v>
      </c>
      <c r="HR593" s="34">
        <v>0</v>
      </c>
      <c r="HS593" s="34">
        <v>0</v>
      </c>
      <c r="HZ593"/>
    </row>
    <row r="594" ht="30" customHeight="1" spans="2:234">
      <c r="B594" s="34">
        <f>10000000+INDEX(编号表!$B:$B,MATCH(D594,编号表!$A:$A,0))*10000+J594</f>
        <v>10820009</v>
      </c>
      <c r="C594" s="34" t="s">
        <v>719</v>
      </c>
      <c r="D594" s="34" t="s">
        <v>719</v>
      </c>
      <c r="E594" s="34" t="s">
        <v>510</v>
      </c>
      <c r="F594" s="39" t="s">
        <v>722</v>
      </c>
      <c r="G594" s="34" t="s">
        <v>488</v>
      </c>
      <c r="H594" s="34">
        <v>1</v>
      </c>
      <c r="I594" s="34" t="b">
        <v>0</v>
      </c>
      <c r="J594" s="34">
        <v>9</v>
      </c>
      <c r="K594" s="34" t="str">
        <f t="shared" si="29"/>
        <v>108200</v>
      </c>
      <c r="L594" s="34" t="s">
        <v>353</v>
      </c>
      <c r="M594" s="34">
        <v>10820008</v>
      </c>
      <c r="N594" s="34">
        <v>10820010</v>
      </c>
      <c r="O594" s="34" t="s">
        <v>721</v>
      </c>
      <c r="P594" s="34">
        <v>10902025</v>
      </c>
      <c r="Q594" s="34">
        <v>0</v>
      </c>
      <c r="R594" s="34">
        <v>0</v>
      </c>
      <c r="S594" s="34">
        <v>1</v>
      </c>
      <c r="U594" s="34">
        <v>100</v>
      </c>
      <c r="AZ594" s="34" t="s">
        <v>473</v>
      </c>
      <c r="BA594" s="34">
        <v>0</v>
      </c>
      <c r="GY594" s="34">
        <v>0</v>
      </c>
      <c r="GZ594" s="34">
        <v>0</v>
      </c>
      <c r="HA594" s="34" t="s">
        <v>473</v>
      </c>
      <c r="HB594" s="34">
        <v>0</v>
      </c>
      <c r="HE594" s="34">
        <v>0</v>
      </c>
      <c r="HG594" s="34">
        <v>0</v>
      </c>
      <c r="HH594" s="34">
        <v>0</v>
      </c>
      <c r="HI594" s="34">
        <v>0</v>
      </c>
      <c r="HJ594" s="34">
        <v>0</v>
      </c>
      <c r="HK594" s="34">
        <v>0</v>
      </c>
      <c r="HL594" s="34" t="b">
        <v>0</v>
      </c>
      <c r="HN594" s="34">
        <v>0</v>
      </c>
      <c r="HP594" s="34" t="s">
        <v>363</v>
      </c>
      <c r="HQ594" s="34">
        <v>0</v>
      </c>
      <c r="HR594" s="34">
        <v>0</v>
      </c>
      <c r="HS594" s="34">
        <v>0</v>
      </c>
      <c r="HZ594"/>
    </row>
    <row r="595" ht="30" customHeight="1" spans="2:234">
      <c r="B595" s="34">
        <f>10000000+INDEX(编号表!$B:$B,MATCH(D595,编号表!$A:$A,0))*10000+J595</f>
        <v>10820010</v>
      </c>
      <c r="C595" s="34" t="s">
        <v>719</v>
      </c>
      <c r="D595" s="34" t="s">
        <v>719</v>
      </c>
      <c r="E595" s="34" t="s">
        <v>510</v>
      </c>
      <c r="F595" s="39" t="s">
        <v>722</v>
      </c>
      <c r="G595" s="34" t="s">
        <v>488</v>
      </c>
      <c r="H595" s="34">
        <v>1</v>
      </c>
      <c r="I595" s="34" t="b">
        <v>0</v>
      </c>
      <c r="J595" s="34">
        <v>10</v>
      </c>
      <c r="K595" s="34" t="str">
        <f t="shared" si="29"/>
        <v>108200</v>
      </c>
      <c r="L595" s="34" t="s">
        <v>353</v>
      </c>
      <c r="M595" s="34">
        <v>10820009</v>
      </c>
      <c r="O595" s="34" t="s">
        <v>721</v>
      </c>
      <c r="P595" s="34">
        <v>10902025</v>
      </c>
      <c r="Q595" s="34">
        <v>0</v>
      </c>
      <c r="R595" s="34">
        <v>0</v>
      </c>
      <c r="S595" s="34">
        <v>1</v>
      </c>
      <c r="U595" s="34">
        <v>100</v>
      </c>
      <c r="AZ595" s="34" t="s">
        <v>473</v>
      </c>
      <c r="BA595" s="34">
        <v>0</v>
      </c>
      <c r="GY595" s="34">
        <v>0</v>
      </c>
      <c r="GZ595" s="34">
        <v>0</v>
      </c>
      <c r="HA595" s="34" t="s">
        <v>473</v>
      </c>
      <c r="HB595" s="34">
        <v>0</v>
      </c>
      <c r="HE595" s="34">
        <v>0</v>
      </c>
      <c r="HG595" s="34">
        <v>0</v>
      </c>
      <c r="HH595" s="34">
        <v>0</v>
      </c>
      <c r="HI595" s="34">
        <v>0</v>
      </c>
      <c r="HJ595" s="34">
        <v>0</v>
      </c>
      <c r="HK595" s="34">
        <v>0</v>
      </c>
      <c r="HL595" s="34" t="b">
        <v>0</v>
      </c>
      <c r="HN595" s="34">
        <v>0</v>
      </c>
      <c r="HP595" s="34" t="s">
        <v>363</v>
      </c>
      <c r="HQ595" s="34">
        <v>0</v>
      </c>
      <c r="HR595" s="34">
        <v>0</v>
      </c>
      <c r="HS595" s="34">
        <v>0</v>
      </c>
      <c r="HZ595"/>
    </row>
    <row r="596" ht="30" customHeight="1" spans="2:234">
      <c r="B596" s="34">
        <f>10000000+INDEX(编号表!$B:$B,MATCH(D596,编号表!$A:$A,0))*10000+J596</f>
        <v>10830001</v>
      </c>
      <c r="C596" s="34" t="s">
        <v>723</v>
      </c>
      <c r="D596" s="34" t="s">
        <v>723</v>
      </c>
      <c r="E596" s="34" t="s">
        <v>510</v>
      </c>
      <c r="F596" s="39" t="s">
        <v>724</v>
      </c>
      <c r="G596" s="34" t="s">
        <v>492</v>
      </c>
      <c r="H596" s="34">
        <v>1</v>
      </c>
      <c r="I596" s="34" t="b">
        <v>0</v>
      </c>
      <c r="J596" s="34">
        <v>1</v>
      </c>
      <c r="K596" s="34" t="str">
        <f t="shared" si="29"/>
        <v>108300</v>
      </c>
      <c r="L596" s="34" t="s">
        <v>353</v>
      </c>
      <c r="N596" s="34">
        <v>10830002</v>
      </c>
      <c r="O596" s="34" t="s">
        <v>725</v>
      </c>
      <c r="P596" s="34">
        <v>10902026</v>
      </c>
      <c r="Q596" s="34">
        <v>0</v>
      </c>
      <c r="R596" s="34">
        <v>0</v>
      </c>
      <c r="S596" s="34">
        <v>1</v>
      </c>
      <c r="U596" s="34">
        <v>100</v>
      </c>
      <c r="AZ596" s="34" t="s">
        <v>473</v>
      </c>
      <c r="BA596" s="34">
        <v>0</v>
      </c>
      <c r="GY596" s="34">
        <v>0</v>
      </c>
      <c r="GZ596" s="34">
        <v>0</v>
      </c>
      <c r="HA596" s="34" t="s">
        <v>473</v>
      </c>
      <c r="HB596" s="34">
        <v>0</v>
      </c>
      <c r="HE596" s="34">
        <v>0</v>
      </c>
      <c r="HG596" s="34">
        <v>0</v>
      </c>
      <c r="HH596" s="34">
        <v>0</v>
      </c>
      <c r="HI596" s="34">
        <v>0</v>
      </c>
      <c r="HJ596" s="34">
        <v>0</v>
      </c>
      <c r="HK596" s="34">
        <v>0</v>
      </c>
      <c r="HL596" s="34" t="b">
        <v>0</v>
      </c>
      <c r="HN596" s="34">
        <v>0</v>
      </c>
      <c r="HP596" s="34" t="s">
        <v>363</v>
      </c>
      <c r="HQ596" s="34">
        <v>0</v>
      </c>
      <c r="HR596" s="34">
        <v>0</v>
      </c>
      <c r="HS596" s="34">
        <v>0</v>
      </c>
      <c r="HZ596"/>
    </row>
    <row r="597" ht="30" customHeight="1" spans="2:234">
      <c r="B597" s="34">
        <f>10000000+INDEX(编号表!$B:$B,MATCH(D597,编号表!$A:$A,0))*10000+J597</f>
        <v>10830002</v>
      </c>
      <c r="C597" s="34" t="s">
        <v>723</v>
      </c>
      <c r="D597" s="34" t="s">
        <v>723</v>
      </c>
      <c r="E597" s="34" t="s">
        <v>510</v>
      </c>
      <c r="F597" s="39" t="s">
        <v>726</v>
      </c>
      <c r="G597" s="34" t="s">
        <v>492</v>
      </c>
      <c r="H597" s="34">
        <v>1</v>
      </c>
      <c r="I597" s="34" t="b">
        <v>0</v>
      </c>
      <c r="J597" s="34">
        <v>2</v>
      </c>
      <c r="K597" s="34" t="str">
        <f t="shared" si="29"/>
        <v>108300</v>
      </c>
      <c r="L597" s="34" t="s">
        <v>353</v>
      </c>
      <c r="M597" s="34">
        <v>10830001</v>
      </c>
      <c r="N597" s="34">
        <v>10830003</v>
      </c>
      <c r="O597" s="34" t="s">
        <v>725</v>
      </c>
      <c r="P597" s="34">
        <v>10902026</v>
      </c>
      <c r="Q597" s="34">
        <v>0</v>
      </c>
      <c r="R597" s="34">
        <v>0</v>
      </c>
      <c r="S597" s="34">
        <v>1</v>
      </c>
      <c r="U597" s="34">
        <v>100</v>
      </c>
      <c r="AZ597" s="34" t="s">
        <v>473</v>
      </c>
      <c r="BA597" s="34">
        <v>0</v>
      </c>
      <c r="GY597" s="34">
        <v>0</v>
      </c>
      <c r="GZ597" s="34">
        <v>0</v>
      </c>
      <c r="HA597" s="34" t="s">
        <v>473</v>
      </c>
      <c r="HB597" s="34">
        <v>0</v>
      </c>
      <c r="HE597" s="34">
        <v>0</v>
      </c>
      <c r="HG597" s="34">
        <v>0</v>
      </c>
      <c r="HH597" s="34">
        <v>0</v>
      </c>
      <c r="HI597" s="34">
        <v>0</v>
      </c>
      <c r="HJ597" s="34">
        <v>0</v>
      </c>
      <c r="HK597" s="34">
        <v>0</v>
      </c>
      <c r="HL597" s="34" t="b">
        <v>0</v>
      </c>
      <c r="HN597" s="34">
        <v>0</v>
      </c>
      <c r="HP597" s="34" t="s">
        <v>363</v>
      </c>
      <c r="HQ597" s="34">
        <v>0</v>
      </c>
      <c r="HR597" s="34">
        <v>0</v>
      </c>
      <c r="HS597" s="34">
        <v>0</v>
      </c>
      <c r="HZ597"/>
    </row>
    <row r="598" ht="30" customHeight="1" spans="2:234">
      <c r="B598" s="34">
        <f>10000000+INDEX(编号表!$B:$B,MATCH(D598,编号表!$A:$A,0))*10000+J598</f>
        <v>10830003</v>
      </c>
      <c r="C598" s="34" t="s">
        <v>723</v>
      </c>
      <c r="D598" s="34" t="s">
        <v>723</v>
      </c>
      <c r="E598" s="34" t="s">
        <v>510</v>
      </c>
      <c r="F598" s="39" t="s">
        <v>724</v>
      </c>
      <c r="G598" s="34" t="s">
        <v>492</v>
      </c>
      <c r="H598" s="34">
        <v>1</v>
      </c>
      <c r="I598" s="34" t="b">
        <v>0</v>
      </c>
      <c r="J598" s="34">
        <v>3</v>
      </c>
      <c r="K598" s="34" t="str">
        <f t="shared" si="29"/>
        <v>108300</v>
      </c>
      <c r="L598" s="34" t="s">
        <v>353</v>
      </c>
      <c r="M598" s="34">
        <v>10830002</v>
      </c>
      <c r="N598" s="34">
        <v>10830004</v>
      </c>
      <c r="O598" s="34" t="s">
        <v>725</v>
      </c>
      <c r="P598" s="34">
        <v>10902026</v>
      </c>
      <c r="Q598" s="34">
        <v>0</v>
      </c>
      <c r="R598" s="34">
        <v>0</v>
      </c>
      <c r="S598" s="34">
        <v>1</v>
      </c>
      <c r="T598">
        <v>10903220</v>
      </c>
      <c r="U598" s="34">
        <v>100</v>
      </c>
      <c r="AZ598" s="34" t="s">
        <v>473</v>
      </c>
      <c r="BA598" s="34">
        <v>0</v>
      </c>
      <c r="GY598" s="34">
        <v>0</v>
      </c>
      <c r="GZ598" s="34">
        <v>0</v>
      </c>
      <c r="HA598" s="34" t="s">
        <v>473</v>
      </c>
      <c r="HB598" s="34">
        <v>0</v>
      </c>
      <c r="HE598" s="34">
        <v>0</v>
      </c>
      <c r="HG598" s="34">
        <v>0</v>
      </c>
      <c r="HH598" s="34">
        <v>0</v>
      </c>
      <c r="HI598" s="34">
        <v>0</v>
      </c>
      <c r="HJ598" s="34">
        <v>0</v>
      </c>
      <c r="HK598" s="34">
        <v>0</v>
      </c>
      <c r="HL598" s="34" t="b">
        <v>0</v>
      </c>
      <c r="HN598" s="34">
        <v>0</v>
      </c>
      <c r="HP598" s="34" t="s">
        <v>363</v>
      </c>
      <c r="HQ598" s="34">
        <v>0</v>
      </c>
      <c r="HR598" s="34">
        <v>0</v>
      </c>
      <c r="HS598" s="34">
        <v>0</v>
      </c>
      <c r="HZ598"/>
    </row>
    <row r="599" ht="30" customHeight="1" spans="2:234">
      <c r="B599" s="34">
        <f>10000000+INDEX(编号表!$B:$B,MATCH(D599,编号表!$A:$A,0))*10000+J599</f>
        <v>10830004</v>
      </c>
      <c r="C599" s="34" t="s">
        <v>723</v>
      </c>
      <c r="D599" s="34" t="s">
        <v>723</v>
      </c>
      <c r="E599" s="34" t="s">
        <v>510</v>
      </c>
      <c r="F599" s="39" t="s">
        <v>726</v>
      </c>
      <c r="G599" s="34" t="s">
        <v>492</v>
      </c>
      <c r="H599" s="34">
        <v>1</v>
      </c>
      <c r="I599" s="34" t="b">
        <v>0</v>
      </c>
      <c r="J599" s="34">
        <v>4</v>
      </c>
      <c r="K599" s="34" t="str">
        <f t="shared" si="29"/>
        <v>108300</v>
      </c>
      <c r="L599" s="34" t="s">
        <v>353</v>
      </c>
      <c r="M599" s="34">
        <v>10830003</v>
      </c>
      <c r="N599" s="34">
        <v>10830005</v>
      </c>
      <c r="O599" s="34" t="s">
        <v>725</v>
      </c>
      <c r="P599" s="34">
        <v>10902026</v>
      </c>
      <c r="Q599" s="34">
        <v>0</v>
      </c>
      <c r="R599" s="34">
        <v>0</v>
      </c>
      <c r="S599" s="34">
        <v>1</v>
      </c>
      <c r="U599" s="34">
        <v>100</v>
      </c>
      <c r="AZ599" s="34" t="s">
        <v>473</v>
      </c>
      <c r="BA599" s="34">
        <v>0</v>
      </c>
      <c r="GY599" s="34">
        <v>0</v>
      </c>
      <c r="GZ599" s="34">
        <v>0</v>
      </c>
      <c r="HA599" s="34" t="s">
        <v>473</v>
      </c>
      <c r="HB599" s="34">
        <v>0</v>
      </c>
      <c r="HE599" s="34">
        <v>0</v>
      </c>
      <c r="HG599" s="34">
        <v>0</v>
      </c>
      <c r="HH599" s="34">
        <v>0</v>
      </c>
      <c r="HI599" s="34">
        <v>0</v>
      </c>
      <c r="HJ599" s="34">
        <v>0</v>
      </c>
      <c r="HK599" s="34">
        <v>0</v>
      </c>
      <c r="HL599" s="34" t="b">
        <v>0</v>
      </c>
      <c r="HN599" s="34">
        <v>0</v>
      </c>
      <c r="HP599" s="34" t="s">
        <v>363</v>
      </c>
      <c r="HQ599" s="34">
        <v>0</v>
      </c>
      <c r="HR599" s="34">
        <v>0</v>
      </c>
      <c r="HS599" s="34">
        <v>0</v>
      </c>
      <c r="HZ599"/>
    </row>
    <row r="600" ht="30" customHeight="1" spans="2:234">
      <c r="B600" s="34">
        <f>10000000+INDEX(编号表!$B:$B,MATCH(D600,编号表!$A:$A,0))*10000+J600</f>
        <v>10830005</v>
      </c>
      <c r="C600" s="34" t="s">
        <v>723</v>
      </c>
      <c r="D600" s="34" t="s">
        <v>723</v>
      </c>
      <c r="E600" s="34" t="s">
        <v>510</v>
      </c>
      <c r="F600" s="39" t="s">
        <v>726</v>
      </c>
      <c r="G600" s="34" t="s">
        <v>492</v>
      </c>
      <c r="H600" s="34">
        <v>1</v>
      </c>
      <c r="I600" s="34" t="b">
        <v>0</v>
      </c>
      <c r="J600" s="34">
        <v>5</v>
      </c>
      <c r="K600" s="34" t="str">
        <f t="shared" si="29"/>
        <v>108300</v>
      </c>
      <c r="L600" s="34" t="s">
        <v>353</v>
      </c>
      <c r="M600" s="34">
        <v>10830004</v>
      </c>
      <c r="N600" s="34">
        <v>10830006</v>
      </c>
      <c r="O600" s="34" t="s">
        <v>725</v>
      </c>
      <c r="P600" s="34">
        <v>10902026</v>
      </c>
      <c r="Q600" s="34">
        <v>0</v>
      </c>
      <c r="R600" s="34">
        <v>0</v>
      </c>
      <c r="S600" s="34">
        <v>1</v>
      </c>
      <c r="U600" s="34">
        <v>100</v>
      </c>
      <c r="AZ600" s="34" t="s">
        <v>473</v>
      </c>
      <c r="BA600" s="34">
        <v>0</v>
      </c>
      <c r="GY600" s="34">
        <v>0</v>
      </c>
      <c r="GZ600" s="34">
        <v>0</v>
      </c>
      <c r="HA600" s="34" t="s">
        <v>473</v>
      </c>
      <c r="HB600" s="34">
        <v>0</v>
      </c>
      <c r="HE600" s="34">
        <v>0</v>
      </c>
      <c r="HG600" s="34">
        <v>0</v>
      </c>
      <c r="HH600" s="34">
        <v>0</v>
      </c>
      <c r="HI600" s="34">
        <v>0</v>
      </c>
      <c r="HJ600" s="34">
        <v>0</v>
      </c>
      <c r="HK600" s="34">
        <v>0</v>
      </c>
      <c r="HL600" s="34" t="b">
        <v>0</v>
      </c>
      <c r="HN600" s="34">
        <v>0</v>
      </c>
      <c r="HP600" s="34" t="s">
        <v>363</v>
      </c>
      <c r="HQ600" s="34">
        <v>0</v>
      </c>
      <c r="HR600" s="34">
        <v>0</v>
      </c>
      <c r="HS600" s="34">
        <v>0</v>
      </c>
      <c r="HZ600"/>
    </row>
    <row r="601" ht="30" customHeight="1" spans="2:234">
      <c r="B601" s="34">
        <f>10000000+INDEX(编号表!$B:$B,MATCH(D601,编号表!$A:$A,0))*10000+J601</f>
        <v>10830006</v>
      </c>
      <c r="C601" s="34" t="s">
        <v>723</v>
      </c>
      <c r="D601" s="34" t="s">
        <v>723</v>
      </c>
      <c r="E601" s="34" t="s">
        <v>510</v>
      </c>
      <c r="F601" s="39" t="s">
        <v>724</v>
      </c>
      <c r="G601" s="34" t="s">
        <v>492</v>
      </c>
      <c r="H601" s="34">
        <v>1</v>
      </c>
      <c r="I601" s="34" t="b">
        <v>0</v>
      </c>
      <c r="J601" s="34">
        <v>6</v>
      </c>
      <c r="K601" s="34" t="str">
        <f t="shared" si="29"/>
        <v>108300</v>
      </c>
      <c r="L601" s="34" t="s">
        <v>353</v>
      </c>
      <c r="M601" s="34">
        <v>10830005</v>
      </c>
      <c r="N601" s="34">
        <v>10830007</v>
      </c>
      <c r="O601" s="34" t="s">
        <v>725</v>
      </c>
      <c r="P601" s="34">
        <v>10902026</v>
      </c>
      <c r="Q601" s="34">
        <v>0</v>
      </c>
      <c r="R601" s="34">
        <v>0</v>
      </c>
      <c r="S601" s="34">
        <v>1</v>
      </c>
      <c r="T601">
        <v>10904221</v>
      </c>
      <c r="U601" s="34">
        <v>100</v>
      </c>
      <c r="AZ601" s="34" t="s">
        <v>473</v>
      </c>
      <c r="BA601" s="34">
        <v>0</v>
      </c>
      <c r="GY601" s="34">
        <v>0</v>
      </c>
      <c r="GZ601" s="34">
        <v>0</v>
      </c>
      <c r="HA601" s="34" t="s">
        <v>473</v>
      </c>
      <c r="HB601" s="34">
        <v>0</v>
      </c>
      <c r="HE601" s="34">
        <v>0</v>
      </c>
      <c r="HG601" s="34">
        <v>0</v>
      </c>
      <c r="HH601" s="34">
        <v>0</v>
      </c>
      <c r="HI601" s="34">
        <v>0</v>
      </c>
      <c r="HJ601" s="34">
        <v>0</v>
      </c>
      <c r="HK601" s="34">
        <v>0</v>
      </c>
      <c r="HL601" s="34" t="b">
        <v>0</v>
      </c>
      <c r="HN601" s="34">
        <v>0</v>
      </c>
      <c r="HP601" s="34" t="s">
        <v>363</v>
      </c>
      <c r="HQ601" s="34">
        <v>0</v>
      </c>
      <c r="HR601" s="34">
        <v>0</v>
      </c>
      <c r="HS601" s="34">
        <v>0</v>
      </c>
      <c r="HZ601"/>
    </row>
    <row r="602" ht="30" customHeight="1" spans="2:234">
      <c r="B602" s="34">
        <f>10000000+INDEX(编号表!$B:$B,MATCH(D602,编号表!$A:$A,0))*10000+J602</f>
        <v>10830007</v>
      </c>
      <c r="C602" s="34" t="s">
        <v>723</v>
      </c>
      <c r="D602" s="34" t="s">
        <v>723</v>
      </c>
      <c r="E602" s="34" t="s">
        <v>510</v>
      </c>
      <c r="F602" s="39" t="s">
        <v>726</v>
      </c>
      <c r="G602" s="34" t="s">
        <v>492</v>
      </c>
      <c r="H602" s="34">
        <v>1</v>
      </c>
      <c r="I602" s="34" t="b">
        <v>0</v>
      </c>
      <c r="J602" s="34">
        <v>7</v>
      </c>
      <c r="K602" s="34" t="str">
        <f t="shared" si="29"/>
        <v>108300</v>
      </c>
      <c r="L602" s="34" t="s">
        <v>353</v>
      </c>
      <c r="M602" s="34">
        <v>10830006</v>
      </c>
      <c r="N602" s="34">
        <v>10830008</v>
      </c>
      <c r="O602" s="34" t="s">
        <v>725</v>
      </c>
      <c r="P602" s="34">
        <v>10902026</v>
      </c>
      <c r="Q602" s="34">
        <v>0</v>
      </c>
      <c r="R602" s="34">
        <v>0</v>
      </c>
      <c r="S602" s="34">
        <v>1</v>
      </c>
      <c r="U602" s="34">
        <v>100</v>
      </c>
      <c r="AZ602" s="34" t="s">
        <v>473</v>
      </c>
      <c r="BA602" s="34">
        <v>0</v>
      </c>
      <c r="GY602" s="34">
        <v>0</v>
      </c>
      <c r="GZ602" s="34">
        <v>0</v>
      </c>
      <c r="HA602" s="34" t="s">
        <v>473</v>
      </c>
      <c r="HB602" s="34">
        <v>0</v>
      </c>
      <c r="HE602" s="34">
        <v>0</v>
      </c>
      <c r="HG602" s="34">
        <v>0</v>
      </c>
      <c r="HH602" s="34">
        <v>0</v>
      </c>
      <c r="HI602" s="34">
        <v>0</v>
      </c>
      <c r="HJ602" s="34">
        <v>0</v>
      </c>
      <c r="HK602" s="34">
        <v>0</v>
      </c>
      <c r="HL602" s="34" t="b">
        <v>0</v>
      </c>
      <c r="HN602" s="34">
        <v>0</v>
      </c>
      <c r="HP602" s="34" t="s">
        <v>363</v>
      </c>
      <c r="HQ602" s="34">
        <v>0</v>
      </c>
      <c r="HR602" s="34">
        <v>0</v>
      </c>
      <c r="HS602" s="34">
        <v>0</v>
      </c>
      <c r="HZ602"/>
    </row>
    <row r="603" ht="30" customHeight="1" spans="2:234">
      <c r="B603" s="34">
        <f>10000000+INDEX(编号表!$B:$B,MATCH(D603,编号表!$A:$A,0))*10000+J603</f>
        <v>10830008</v>
      </c>
      <c r="C603" s="34" t="s">
        <v>723</v>
      </c>
      <c r="D603" s="34" t="s">
        <v>723</v>
      </c>
      <c r="E603" s="34" t="s">
        <v>510</v>
      </c>
      <c r="F603" s="39" t="s">
        <v>726</v>
      </c>
      <c r="G603" s="34" t="s">
        <v>492</v>
      </c>
      <c r="H603" s="34">
        <v>1</v>
      </c>
      <c r="I603" s="34" t="b">
        <v>0</v>
      </c>
      <c r="J603" s="34">
        <v>8</v>
      </c>
      <c r="K603" s="34" t="str">
        <f t="shared" si="29"/>
        <v>108300</v>
      </c>
      <c r="L603" s="34" t="s">
        <v>353</v>
      </c>
      <c r="M603" s="34">
        <v>10830007</v>
      </c>
      <c r="N603" s="34">
        <v>10830009</v>
      </c>
      <c r="O603" s="34" t="s">
        <v>725</v>
      </c>
      <c r="P603" s="34">
        <v>10902026</v>
      </c>
      <c r="Q603" s="34">
        <v>0</v>
      </c>
      <c r="R603" s="34">
        <v>0</v>
      </c>
      <c r="S603" s="34">
        <v>1</v>
      </c>
      <c r="U603" s="34">
        <v>100</v>
      </c>
      <c r="AZ603" s="34" t="s">
        <v>473</v>
      </c>
      <c r="BA603" s="34">
        <v>0</v>
      </c>
      <c r="GY603" s="34">
        <v>0</v>
      </c>
      <c r="GZ603" s="34">
        <v>0</v>
      </c>
      <c r="HA603" s="34" t="s">
        <v>473</v>
      </c>
      <c r="HB603" s="34">
        <v>0</v>
      </c>
      <c r="HE603" s="34">
        <v>0</v>
      </c>
      <c r="HG603" s="34">
        <v>0</v>
      </c>
      <c r="HH603" s="34">
        <v>0</v>
      </c>
      <c r="HI603" s="34">
        <v>0</v>
      </c>
      <c r="HJ603" s="34">
        <v>0</v>
      </c>
      <c r="HK603" s="34">
        <v>0</v>
      </c>
      <c r="HL603" s="34" t="b">
        <v>0</v>
      </c>
      <c r="HN603" s="34">
        <v>0</v>
      </c>
      <c r="HP603" s="34" t="s">
        <v>363</v>
      </c>
      <c r="HQ603" s="34">
        <v>0</v>
      </c>
      <c r="HR603" s="34">
        <v>0</v>
      </c>
      <c r="HS603" s="34">
        <v>0</v>
      </c>
      <c r="HZ603"/>
    </row>
    <row r="604" ht="30" customHeight="1" spans="2:234">
      <c r="B604" s="34">
        <f>10000000+INDEX(编号表!$B:$B,MATCH(D604,编号表!$A:$A,0))*10000+J604</f>
        <v>10830009</v>
      </c>
      <c r="C604" s="34" t="s">
        <v>723</v>
      </c>
      <c r="D604" s="34" t="s">
        <v>723</v>
      </c>
      <c r="E604" s="34" t="s">
        <v>510</v>
      </c>
      <c r="F604" s="39" t="s">
        <v>726</v>
      </c>
      <c r="G604" s="34" t="s">
        <v>492</v>
      </c>
      <c r="H604" s="34">
        <v>1</v>
      </c>
      <c r="I604" s="34" t="b">
        <v>0</v>
      </c>
      <c r="J604" s="34">
        <v>9</v>
      </c>
      <c r="K604" s="34" t="str">
        <f t="shared" si="29"/>
        <v>108300</v>
      </c>
      <c r="L604" s="34" t="s">
        <v>353</v>
      </c>
      <c r="M604" s="34">
        <v>10830008</v>
      </c>
      <c r="N604" s="34">
        <v>10830010</v>
      </c>
      <c r="O604" s="34" t="s">
        <v>725</v>
      </c>
      <c r="P604" s="34">
        <v>10902026</v>
      </c>
      <c r="Q604" s="34">
        <v>0</v>
      </c>
      <c r="R604" s="34">
        <v>0</v>
      </c>
      <c r="S604" s="34">
        <v>1</v>
      </c>
      <c r="U604" s="34">
        <v>100</v>
      </c>
      <c r="AZ604" s="34" t="s">
        <v>473</v>
      </c>
      <c r="BA604" s="34">
        <v>0</v>
      </c>
      <c r="GY604" s="34">
        <v>0</v>
      </c>
      <c r="GZ604" s="34">
        <v>0</v>
      </c>
      <c r="HA604" s="34" t="s">
        <v>473</v>
      </c>
      <c r="HB604" s="34">
        <v>0</v>
      </c>
      <c r="HE604" s="34">
        <v>0</v>
      </c>
      <c r="HG604" s="34">
        <v>0</v>
      </c>
      <c r="HH604" s="34">
        <v>0</v>
      </c>
      <c r="HI604" s="34">
        <v>0</v>
      </c>
      <c r="HJ604" s="34">
        <v>0</v>
      </c>
      <c r="HK604" s="34">
        <v>0</v>
      </c>
      <c r="HL604" s="34" t="b">
        <v>0</v>
      </c>
      <c r="HN604" s="34">
        <v>0</v>
      </c>
      <c r="HP604" s="34" t="s">
        <v>363</v>
      </c>
      <c r="HQ604" s="34">
        <v>0</v>
      </c>
      <c r="HR604" s="34">
        <v>0</v>
      </c>
      <c r="HS604" s="34">
        <v>0</v>
      </c>
      <c r="HZ604"/>
    </row>
    <row r="605" ht="30" customHeight="1" spans="2:234">
      <c r="B605" s="34">
        <f>10000000+INDEX(编号表!$B:$B,MATCH(D605,编号表!$A:$A,0))*10000+J605</f>
        <v>10830010</v>
      </c>
      <c r="C605" s="34" t="s">
        <v>723</v>
      </c>
      <c r="D605" s="34" t="s">
        <v>723</v>
      </c>
      <c r="E605" s="34" t="s">
        <v>510</v>
      </c>
      <c r="F605" s="39" t="s">
        <v>726</v>
      </c>
      <c r="G605" s="34" t="s">
        <v>492</v>
      </c>
      <c r="H605" s="34">
        <v>1</v>
      </c>
      <c r="I605" s="34" t="b">
        <v>0</v>
      </c>
      <c r="J605" s="34">
        <v>10</v>
      </c>
      <c r="K605" s="34" t="str">
        <f t="shared" si="29"/>
        <v>108300</v>
      </c>
      <c r="L605" s="34" t="s">
        <v>353</v>
      </c>
      <c r="M605" s="34">
        <v>10830009</v>
      </c>
      <c r="O605" s="34" t="s">
        <v>725</v>
      </c>
      <c r="P605" s="34">
        <v>10902026</v>
      </c>
      <c r="Q605" s="34">
        <v>0</v>
      </c>
      <c r="R605" s="34">
        <v>0</v>
      </c>
      <c r="S605" s="34">
        <v>1</v>
      </c>
      <c r="U605" s="34">
        <v>100</v>
      </c>
      <c r="AZ605" s="34" t="s">
        <v>473</v>
      </c>
      <c r="BA605" s="34">
        <v>0</v>
      </c>
      <c r="GY605" s="34">
        <v>0</v>
      </c>
      <c r="GZ605" s="34">
        <v>0</v>
      </c>
      <c r="HA605" s="34" t="s">
        <v>473</v>
      </c>
      <c r="HB605" s="34">
        <v>0</v>
      </c>
      <c r="HE605" s="34">
        <v>0</v>
      </c>
      <c r="HG605" s="34">
        <v>0</v>
      </c>
      <c r="HH605" s="34">
        <v>0</v>
      </c>
      <c r="HI605" s="34">
        <v>0</v>
      </c>
      <c r="HJ605" s="34">
        <v>0</v>
      </c>
      <c r="HK605" s="34">
        <v>0</v>
      </c>
      <c r="HL605" s="34" t="b">
        <v>0</v>
      </c>
      <c r="HN605" s="34">
        <v>0</v>
      </c>
      <c r="HP605" s="34" t="s">
        <v>363</v>
      </c>
      <c r="HQ605" s="34">
        <v>0</v>
      </c>
      <c r="HR605" s="34">
        <v>0</v>
      </c>
      <c r="HS605" s="34">
        <v>0</v>
      </c>
      <c r="HZ605"/>
    </row>
    <row r="606" ht="30" customHeight="1" spans="2:234">
      <c r="B606" s="34">
        <f>10000000+INDEX(编号表!$B:$B,MATCH(D606,编号表!$A:$A,0))*10000+J606</f>
        <v>10840001</v>
      </c>
      <c r="C606" s="34" t="s">
        <v>727</v>
      </c>
      <c r="D606" s="34" t="s">
        <v>727</v>
      </c>
      <c r="E606" s="34" t="s">
        <v>510</v>
      </c>
      <c r="F606" s="39" t="s">
        <v>728</v>
      </c>
      <c r="G606" s="34" t="s">
        <v>501</v>
      </c>
      <c r="H606" s="34">
        <v>1</v>
      </c>
      <c r="I606" s="34" t="b">
        <v>0</v>
      </c>
      <c r="J606" s="34">
        <v>1</v>
      </c>
      <c r="K606" s="34" t="str">
        <f t="shared" si="29"/>
        <v>108400</v>
      </c>
      <c r="L606" s="34" t="s">
        <v>353</v>
      </c>
      <c r="N606" s="34">
        <v>10840002</v>
      </c>
      <c r="O606" s="34" t="s">
        <v>729</v>
      </c>
      <c r="P606" s="34">
        <v>10902027</v>
      </c>
      <c r="Q606" s="34">
        <v>0</v>
      </c>
      <c r="R606" s="34">
        <v>0</v>
      </c>
      <c r="S606" s="34">
        <v>1</v>
      </c>
      <c r="U606" s="34">
        <v>100</v>
      </c>
      <c r="AZ606" s="34" t="s">
        <v>473</v>
      </c>
      <c r="BA606" s="34">
        <v>0</v>
      </c>
      <c r="GY606" s="34">
        <v>0</v>
      </c>
      <c r="GZ606" s="34">
        <v>0</v>
      </c>
      <c r="HA606" s="34" t="s">
        <v>473</v>
      </c>
      <c r="HB606" s="34">
        <v>0</v>
      </c>
      <c r="HE606" s="34">
        <v>0</v>
      </c>
      <c r="HG606" s="34">
        <v>0</v>
      </c>
      <c r="HH606" s="34">
        <v>0</v>
      </c>
      <c r="HI606" s="34">
        <v>0</v>
      </c>
      <c r="HJ606" s="34">
        <v>0</v>
      </c>
      <c r="HK606" s="34">
        <v>0</v>
      </c>
      <c r="HL606" s="34" t="b">
        <v>0</v>
      </c>
      <c r="HN606" s="34">
        <v>0</v>
      </c>
      <c r="HP606" s="34" t="s">
        <v>363</v>
      </c>
      <c r="HQ606" s="34">
        <v>0</v>
      </c>
      <c r="HR606" s="34">
        <v>0</v>
      </c>
      <c r="HS606" s="34">
        <v>0</v>
      </c>
      <c r="HZ606"/>
    </row>
    <row r="607" ht="30" customHeight="1" spans="2:234">
      <c r="B607" s="34">
        <f>10000000+INDEX(编号表!$B:$B,MATCH(D607,编号表!$A:$A,0))*10000+J607</f>
        <v>10840002</v>
      </c>
      <c r="C607" s="34" t="s">
        <v>727</v>
      </c>
      <c r="D607" s="34" t="s">
        <v>727</v>
      </c>
      <c r="E607" s="34" t="s">
        <v>510</v>
      </c>
      <c r="F607" s="39" t="s">
        <v>730</v>
      </c>
      <c r="G607" s="34" t="s">
        <v>501</v>
      </c>
      <c r="H607" s="34">
        <v>1</v>
      </c>
      <c r="I607" s="34" t="b">
        <v>0</v>
      </c>
      <c r="J607" s="34">
        <v>2</v>
      </c>
      <c r="K607" s="34" t="str">
        <f t="shared" si="29"/>
        <v>108400</v>
      </c>
      <c r="L607" s="34" t="s">
        <v>353</v>
      </c>
      <c r="M607" s="34">
        <v>10840001</v>
      </c>
      <c r="N607" s="34">
        <v>10840003</v>
      </c>
      <c r="O607" s="34" t="s">
        <v>729</v>
      </c>
      <c r="P607" s="34">
        <v>10902027</v>
      </c>
      <c r="Q607" s="34">
        <v>0</v>
      </c>
      <c r="R607" s="34">
        <v>0</v>
      </c>
      <c r="S607" s="34">
        <v>1</v>
      </c>
      <c r="U607" s="34">
        <v>100</v>
      </c>
      <c r="AZ607" s="34" t="s">
        <v>473</v>
      </c>
      <c r="BA607" s="34">
        <v>0</v>
      </c>
      <c r="GY607" s="34">
        <v>0</v>
      </c>
      <c r="GZ607" s="34">
        <v>0</v>
      </c>
      <c r="HA607" s="34" t="s">
        <v>473</v>
      </c>
      <c r="HB607" s="34">
        <v>0</v>
      </c>
      <c r="HE607" s="34">
        <v>0</v>
      </c>
      <c r="HG607" s="34">
        <v>0</v>
      </c>
      <c r="HH607" s="34">
        <v>0</v>
      </c>
      <c r="HI607" s="34">
        <v>0</v>
      </c>
      <c r="HJ607" s="34">
        <v>0</v>
      </c>
      <c r="HK607" s="34">
        <v>0</v>
      </c>
      <c r="HL607" s="34" t="b">
        <v>0</v>
      </c>
      <c r="HN607" s="34">
        <v>0</v>
      </c>
      <c r="HP607" s="34" t="s">
        <v>363</v>
      </c>
      <c r="HQ607" s="34">
        <v>0</v>
      </c>
      <c r="HR607" s="34">
        <v>0</v>
      </c>
      <c r="HS607" s="34">
        <v>0</v>
      </c>
      <c r="HZ607"/>
    </row>
    <row r="608" ht="30" customHeight="1" spans="2:234">
      <c r="B608" s="34">
        <f>10000000+INDEX(编号表!$B:$B,MATCH(D608,编号表!$A:$A,0))*10000+J608</f>
        <v>10840003</v>
      </c>
      <c r="C608" s="34" t="s">
        <v>727</v>
      </c>
      <c r="D608" s="34" t="s">
        <v>727</v>
      </c>
      <c r="E608" s="34" t="s">
        <v>510</v>
      </c>
      <c r="F608" s="39" t="s">
        <v>728</v>
      </c>
      <c r="G608" s="34" t="s">
        <v>501</v>
      </c>
      <c r="H608" s="34">
        <v>1</v>
      </c>
      <c r="I608" s="34" t="b">
        <v>0</v>
      </c>
      <c r="J608" s="34">
        <v>3</v>
      </c>
      <c r="K608" s="34" t="str">
        <f t="shared" si="29"/>
        <v>108400</v>
      </c>
      <c r="L608" s="34" t="s">
        <v>353</v>
      </c>
      <c r="M608" s="34">
        <v>10840002</v>
      </c>
      <c r="N608" s="34">
        <v>10840004</v>
      </c>
      <c r="O608" s="34" t="s">
        <v>729</v>
      </c>
      <c r="P608" s="34">
        <v>10902027</v>
      </c>
      <c r="Q608" s="34">
        <v>0</v>
      </c>
      <c r="R608" s="34">
        <v>0</v>
      </c>
      <c r="S608" s="34">
        <v>1</v>
      </c>
      <c r="T608">
        <v>10903223</v>
      </c>
      <c r="U608" s="34">
        <v>100</v>
      </c>
      <c r="AZ608" s="34" t="s">
        <v>473</v>
      </c>
      <c r="BA608" s="34">
        <v>0</v>
      </c>
      <c r="GY608" s="34">
        <v>0</v>
      </c>
      <c r="GZ608" s="34">
        <v>0</v>
      </c>
      <c r="HA608" s="34" t="s">
        <v>473</v>
      </c>
      <c r="HB608" s="34">
        <v>0</v>
      </c>
      <c r="HE608" s="34">
        <v>0</v>
      </c>
      <c r="HG608" s="34">
        <v>0</v>
      </c>
      <c r="HH608" s="34">
        <v>0</v>
      </c>
      <c r="HI608" s="34">
        <v>0</v>
      </c>
      <c r="HJ608" s="34">
        <v>0</v>
      </c>
      <c r="HK608" s="34">
        <v>0</v>
      </c>
      <c r="HL608" s="34" t="b">
        <v>0</v>
      </c>
      <c r="HN608" s="34">
        <v>0</v>
      </c>
      <c r="HP608" s="34" t="s">
        <v>363</v>
      </c>
      <c r="HQ608" s="34">
        <v>0</v>
      </c>
      <c r="HR608" s="34">
        <v>0</v>
      </c>
      <c r="HS608" s="34">
        <v>0</v>
      </c>
      <c r="HZ608"/>
    </row>
    <row r="609" ht="30" customHeight="1" spans="2:234">
      <c r="B609" s="34">
        <f>10000000+INDEX(编号表!$B:$B,MATCH(D609,编号表!$A:$A,0))*10000+J609</f>
        <v>10840004</v>
      </c>
      <c r="C609" s="34" t="s">
        <v>727</v>
      </c>
      <c r="D609" s="34" t="s">
        <v>727</v>
      </c>
      <c r="E609" s="34" t="s">
        <v>510</v>
      </c>
      <c r="F609" s="39" t="s">
        <v>730</v>
      </c>
      <c r="G609" s="34" t="s">
        <v>501</v>
      </c>
      <c r="H609" s="34">
        <v>1</v>
      </c>
      <c r="I609" s="34" t="b">
        <v>0</v>
      </c>
      <c r="J609" s="34">
        <v>4</v>
      </c>
      <c r="K609" s="34" t="str">
        <f t="shared" si="29"/>
        <v>108400</v>
      </c>
      <c r="L609" s="34" t="s">
        <v>353</v>
      </c>
      <c r="M609" s="34">
        <v>10840003</v>
      </c>
      <c r="N609" s="34">
        <v>10840005</v>
      </c>
      <c r="O609" s="34" t="s">
        <v>729</v>
      </c>
      <c r="P609" s="34">
        <v>10902027</v>
      </c>
      <c r="Q609" s="34">
        <v>0</v>
      </c>
      <c r="R609" s="34">
        <v>0</v>
      </c>
      <c r="S609" s="34">
        <v>1</v>
      </c>
      <c r="U609" s="34">
        <v>100</v>
      </c>
      <c r="AZ609" s="34" t="s">
        <v>473</v>
      </c>
      <c r="BA609" s="34">
        <v>0</v>
      </c>
      <c r="GY609" s="34">
        <v>0</v>
      </c>
      <c r="GZ609" s="34">
        <v>0</v>
      </c>
      <c r="HA609" s="34" t="s">
        <v>473</v>
      </c>
      <c r="HB609" s="34">
        <v>0</v>
      </c>
      <c r="HE609" s="34">
        <v>0</v>
      </c>
      <c r="HG609" s="34">
        <v>0</v>
      </c>
      <c r="HH609" s="34">
        <v>0</v>
      </c>
      <c r="HI609" s="34">
        <v>0</v>
      </c>
      <c r="HJ609" s="34">
        <v>0</v>
      </c>
      <c r="HK609" s="34">
        <v>0</v>
      </c>
      <c r="HL609" s="34" t="b">
        <v>0</v>
      </c>
      <c r="HN609" s="34">
        <v>0</v>
      </c>
      <c r="HP609" s="34" t="s">
        <v>363</v>
      </c>
      <c r="HQ609" s="34">
        <v>0</v>
      </c>
      <c r="HR609" s="34">
        <v>0</v>
      </c>
      <c r="HS609" s="34">
        <v>0</v>
      </c>
      <c r="HZ609"/>
    </row>
    <row r="610" ht="30" customHeight="1" spans="2:234">
      <c r="B610" s="34">
        <f>10000000+INDEX(编号表!$B:$B,MATCH(D610,编号表!$A:$A,0))*10000+J610</f>
        <v>10840005</v>
      </c>
      <c r="C610" s="34" t="s">
        <v>727</v>
      </c>
      <c r="D610" s="34" t="s">
        <v>727</v>
      </c>
      <c r="E610" s="34" t="s">
        <v>510</v>
      </c>
      <c r="F610" s="39" t="s">
        <v>730</v>
      </c>
      <c r="G610" s="34" t="s">
        <v>501</v>
      </c>
      <c r="H610" s="34">
        <v>1</v>
      </c>
      <c r="I610" s="34" t="b">
        <v>0</v>
      </c>
      <c r="J610" s="34">
        <v>5</v>
      </c>
      <c r="K610" s="34" t="str">
        <f t="shared" si="29"/>
        <v>108400</v>
      </c>
      <c r="L610" s="34" t="s">
        <v>353</v>
      </c>
      <c r="M610" s="34">
        <v>10840004</v>
      </c>
      <c r="N610" s="34">
        <v>10840006</v>
      </c>
      <c r="O610" s="34" t="s">
        <v>729</v>
      </c>
      <c r="P610" s="34">
        <v>10902027</v>
      </c>
      <c r="Q610" s="34">
        <v>0</v>
      </c>
      <c r="R610" s="34">
        <v>0</v>
      </c>
      <c r="S610" s="34">
        <v>1</v>
      </c>
      <c r="U610" s="34">
        <v>100</v>
      </c>
      <c r="AZ610" s="34" t="s">
        <v>473</v>
      </c>
      <c r="BA610" s="34">
        <v>0</v>
      </c>
      <c r="GY610" s="34">
        <v>0</v>
      </c>
      <c r="GZ610" s="34">
        <v>0</v>
      </c>
      <c r="HA610" s="34" t="s">
        <v>473</v>
      </c>
      <c r="HB610" s="34">
        <v>0</v>
      </c>
      <c r="HE610" s="34">
        <v>0</v>
      </c>
      <c r="HG610" s="34">
        <v>0</v>
      </c>
      <c r="HH610" s="34">
        <v>0</v>
      </c>
      <c r="HI610" s="34">
        <v>0</v>
      </c>
      <c r="HJ610" s="34">
        <v>0</v>
      </c>
      <c r="HK610" s="34">
        <v>0</v>
      </c>
      <c r="HL610" s="34" t="b">
        <v>0</v>
      </c>
      <c r="HN610" s="34">
        <v>0</v>
      </c>
      <c r="HP610" s="34" t="s">
        <v>363</v>
      </c>
      <c r="HQ610" s="34">
        <v>0</v>
      </c>
      <c r="HR610" s="34">
        <v>0</v>
      </c>
      <c r="HS610" s="34">
        <v>0</v>
      </c>
      <c r="HZ610"/>
    </row>
    <row r="611" ht="30" customHeight="1" spans="2:234">
      <c r="B611" s="34">
        <f>10000000+INDEX(编号表!$B:$B,MATCH(D611,编号表!$A:$A,0))*10000+J611</f>
        <v>10840006</v>
      </c>
      <c r="C611" s="34" t="s">
        <v>727</v>
      </c>
      <c r="D611" s="34" t="s">
        <v>727</v>
      </c>
      <c r="E611" s="34" t="s">
        <v>510</v>
      </c>
      <c r="F611" s="39" t="s">
        <v>728</v>
      </c>
      <c r="G611" s="34" t="s">
        <v>501</v>
      </c>
      <c r="H611" s="34">
        <v>1</v>
      </c>
      <c r="I611" s="34" t="b">
        <v>0</v>
      </c>
      <c r="J611" s="34">
        <v>6</v>
      </c>
      <c r="K611" s="34" t="str">
        <f t="shared" si="29"/>
        <v>108400</v>
      </c>
      <c r="L611" s="34" t="s">
        <v>353</v>
      </c>
      <c r="M611" s="34">
        <v>10840005</v>
      </c>
      <c r="N611" s="34">
        <v>10840007</v>
      </c>
      <c r="O611" s="34" t="s">
        <v>729</v>
      </c>
      <c r="P611" s="34">
        <v>10902027</v>
      </c>
      <c r="Q611" s="34">
        <v>0</v>
      </c>
      <c r="R611" s="34">
        <v>0</v>
      </c>
      <c r="S611" s="34">
        <v>1</v>
      </c>
      <c r="T611">
        <v>10904224</v>
      </c>
      <c r="U611" s="34">
        <v>100</v>
      </c>
      <c r="AZ611" s="34" t="s">
        <v>473</v>
      </c>
      <c r="BA611" s="34">
        <v>0</v>
      </c>
      <c r="GY611" s="34">
        <v>0</v>
      </c>
      <c r="GZ611" s="34">
        <v>0</v>
      </c>
      <c r="HA611" s="34" t="s">
        <v>473</v>
      </c>
      <c r="HB611" s="34">
        <v>0</v>
      </c>
      <c r="HE611" s="34">
        <v>0</v>
      </c>
      <c r="HG611" s="34">
        <v>0</v>
      </c>
      <c r="HH611" s="34">
        <v>0</v>
      </c>
      <c r="HI611" s="34">
        <v>0</v>
      </c>
      <c r="HJ611" s="34">
        <v>0</v>
      </c>
      <c r="HK611" s="34">
        <v>0</v>
      </c>
      <c r="HL611" s="34" t="b">
        <v>0</v>
      </c>
      <c r="HN611" s="34">
        <v>0</v>
      </c>
      <c r="HP611" s="34" t="s">
        <v>363</v>
      </c>
      <c r="HQ611" s="34">
        <v>0</v>
      </c>
      <c r="HR611" s="34">
        <v>0</v>
      </c>
      <c r="HS611" s="34">
        <v>0</v>
      </c>
      <c r="HZ611"/>
    </row>
    <row r="612" ht="30" customHeight="1" spans="2:234">
      <c r="B612" s="34">
        <f>10000000+INDEX(编号表!$B:$B,MATCH(D612,编号表!$A:$A,0))*10000+J612</f>
        <v>10840007</v>
      </c>
      <c r="C612" s="34" t="s">
        <v>727</v>
      </c>
      <c r="D612" s="34" t="s">
        <v>727</v>
      </c>
      <c r="E612" s="34" t="s">
        <v>510</v>
      </c>
      <c r="F612" s="39" t="s">
        <v>730</v>
      </c>
      <c r="G612" s="34" t="s">
        <v>501</v>
      </c>
      <c r="H612" s="34">
        <v>1</v>
      </c>
      <c r="I612" s="34" t="b">
        <v>0</v>
      </c>
      <c r="J612" s="34">
        <v>7</v>
      </c>
      <c r="K612" s="34" t="str">
        <f t="shared" si="29"/>
        <v>108400</v>
      </c>
      <c r="L612" s="34" t="s">
        <v>353</v>
      </c>
      <c r="M612" s="34">
        <v>10840006</v>
      </c>
      <c r="N612" s="34">
        <v>10840008</v>
      </c>
      <c r="O612" s="34" t="s">
        <v>729</v>
      </c>
      <c r="P612" s="34">
        <v>10902027</v>
      </c>
      <c r="Q612" s="34">
        <v>0</v>
      </c>
      <c r="R612" s="34">
        <v>0</v>
      </c>
      <c r="S612" s="34">
        <v>1</v>
      </c>
      <c r="U612" s="34">
        <v>100</v>
      </c>
      <c r="AZ612" s="34" t="s">
        <v>473</v>
      </c>
      <c r="BA612" s="34">
        <v>0</v>
      </c>
      <c r="GY612" s="34">
        <v>0</v>
      </c>
      <c r="GZ612" s="34">
        <v>0</v>
      </c>
      <c r="HA612" s="34" t="s">
        <v>473</v>
      </c>
      <c r="HB612" s="34">
        <v>0</v>
      </c>
      <c r="HE612" s="34">
        <v>0</v>
      </c>
      <c r="HG612" s="34">
        <v>0</v>
      </c>
      <c r="HH612" s="34">
        <v>0</v>
      </c>
      <c r="HI612" s="34">
        <v>0</v>
      </c>
      <c r="HJ612" s="34">
        <v>0</v>
      </c>
      <c r="HK612" s="34">
        <v>0</v>
      </c>
      <c r="HL612" s="34" t="b">
        <v>0</v>
      </c>
      <c r="HN612" s="34">
        <v>0</v>
      </c>
      <c r="HP612" s="34" t="s">
        <v>363</v>
      </c>
      <c r="HQ612" s="34">
        <v>0</v>
      </c>
      <c r="HR612" s="34">
        <v>0</v>
      </c>
      <c r="HS612" s="34">
        <v>0</v>
      </c>
      <c r="HZ612"/>
    </row>
    <row r="613" ht="30" customHeight="1" spans="2:234">
      <c r="B613" s="34">
        <f>10000000+INDEX(编号表!$B:$B,MATCH(D613,编号表!$A:$A,0))*10000+J613</f>
        <v>10840008</v>
      </c>
      <c r="C613" s="34" t="s">
        <v>727</v>
      </c>
      <c r="D613" s="34" t="s">
        <v>727</v>
      </c>
      <c r="E613" s="34" t="s">
        <v>510</v>
      </c>
      <c r="F613" s="39" t="s">
        <v>730</v>
      </c>
      <c r="G613" s="34" t="s">
        <v>501</v>
      </c>
      <c r="H613" s="34">
        <v>1</v>
      </c>
      <c r="I613" s="34" t="b">
        <v>0</v>
      </c>
      <c r="J613" s="34">
        <v>8</v>
      </c>
      <c r="K613" s="34" t="str">
        <f t="shared" si="29"/>
        <v>108400</v>
      </c>
      <c r="L613" s="34" t="s">
        <v>353</v>
      </c>
      <c r="M613" s="34">
        <v>10840007</v>
      </c>
      <c r="N613" s="34">
        <v>10840009</v>
      </c>
      <c r="O613" s="34" t="s">
        <v>729</v>
      </c>
      <c r="P613" s="34">
        <v>10902027</v>
      </c>
      <c r="Q613" s="34">
        <v>0</v>
      </c>
      <c r="R613" s="34">
        <v>0</v>
      </c>
      <c r="S613" s="34">
        <v>1</v>
      </c>
      <c r="U613" s="34">
        <v>100</v>
      </c>
      <c r="AZ613" s="34" t="s">
        <v>473</v>
      </c>
      <c r="BA613" s="34">
        <v>0</v>
      </c>
      <c r="GY613" s="34">
        <v>0</v>
      </c>
      <c r="GZ613" s="34">
        <v>0</v>
      </c>
      <c r="HA613" s="34" t="s">
        <v>473</v>
      </c>
      <c r="HB613" s="34">
        <v>0</v>
      </c>
      <c r="HE613" s="34">
        <v>0</v>
      </c>
      <c r="HG613" s="34">
        <v>0</v>
      </c>
      <c r="HH613" s="34">
        <v>0</v>
      </c>
      <c r="HI613" s="34">
        <v>0</v>
      </c>
      <c r="HJ613" s="34">
        <v>0</v>
      </c>
      <c r="HK613" s="34">
        <v>0</v>
      </c>
      <c r="HL613" s="34" t="b">
        <v>0</v>
      </c>
      <c r="HN613" s="34">
        <v>0</v>
      </c>
      <c r="HP613" s="34" t="s">
        <v>363</v>
      </c>
      <c r="HQ613" s="34">
        <v>0</v>
      </c>
      <c r="HR613" s="34">
        <v>0</v>
      </c>
      <c r="HS613" s="34">
        <v>0</v>
      </c>
      <c r="HZ613"/>
    </row>
    <row r="614" ht="30" customHeight="1" spans="2:234">
      <c r="B614" s="34">
        <f>10000000+INDEX(编号表!$B:$B,MATCH(D614,编号表!$A:$A,0))*10000+J614</f>
        <v>10840009</v>
      </c>
      <c r="C614" s="34" t="s">
        <v>727</v>
      </c>
      <c r="D614" s="34" t="s">
        <v>727</v>
      </c>
      <c r="E614" s="34" t="s">
        <v>510</v>
      </c>
      <c r="F614" s="39" t="s">
        <v>730</v>
      </c>
      <c r="G614" s="34" t="s">
        <v>501</v>
      </c>
      <c r="H614" s="34">
        <v>1</v>
      </c>
      <c r="I614" s="34" t="b">
        <v>0</v>
      </c>
      <c r="J614" s="34">
        <v>9</v>
      </c>
      <c r="K614" s="34" t="str">
        <f t="shared" si="29"/>
        <v>108400</v>
      </c>
      <c r="L614" s="34" t="s">
        <v>353</v>
      </c>
      <c r="M614" s="34">
        <v>10840008</v>
      </c>
      <c r="N614" s="34">
        <v>10840010</v>
      </c>
      <c r="O614" s="34" t="s">
        <v>729</v>
      </c>
      <c r="P614" s="34">
        <v>10902027</v>
      </c>
      <c r="Q614" s="34">
        <v>0</v>
      </c>
      <c r="R614" s="34">
        <v>0</v>
      </c>
      <c r="S614" s="34">
        <v>1</v>
      </c>
      <c r="U614" s="34">
        <v>100</v>
      </c>
      <c r="AZ614" s="34" t="s">
        <v>473</v>
      </c>
      <c r="BA614" s="34">
        <v>0</v>
      </c>
      <c r="GY614" s="34">
        <v>0</v>
      </c>
      <c r="GZ614" s="34">
        <v>0</v>
      </c>
      <c r="HA614" s="34" t="s">
        <v>473</v>
      </c>
      <c r="HB614" s="34">
        <v>0</v>
      </c>
      <c r="HE614" s="34">
        <v>0</v>
      </c>
      <c r="HG614" s="34">
        <v>0</v>
      </c>
      <c r="HH614" s="34">
        <v>0</v>
      </c>
      <c r="HI614" s="34">
        <v>0</v>
      </c>
      <c r="HJ614" s="34">
        <v>0</v>
      </c>
      <c r="HK614" s="34">
        <v>0</v>
      </c>
      <c r="HL614" s="34" t="b">
        <v>0</v>
      </c>
      <c r="HN614" s="34">
        <v>0</v>
      </c>
      <c r="HP614" s="34" t="s">
        <v>363</v>
      </c>
      <c r="HQ614" s="34">
        <v>0</v>
      </c>
      <c r="HR614" s="34">
        <v>0</v>
      </c>
      <c r="HS614" s="34">
        <v>0</v>
      </c>
      <c r="HZ614"/>
    </row>
    <row r="615" ht="30" customHeight="1" spans="2:234">
      <c r="B615" s="34">
        <f>10000000+INDEX(编号表!$B:$B,MATCH(D615,编号表!$A:$A,0))*10000+J615</f>
        <v>10840010</v>
      </c>
      <c r="C615" s="34" t="s">
        <v>727</v>
      </c>
      <c r="D615" s="34" t="s">
        <v>727</v>
      </c>
      <c r="E615" s="34" t="s">
        <v>510</v>
      </c>
      <c r="F615" s="39" t="s">
        <v>730</v>
      </c>
      <c r="G615" s="34" t="s">
        <v>501</v>
      </c>
      <c r="H615" s="34">
        <v>1</v>
      </c>
      <c r="I615" s="34" t="b">
        <v>0</v>
      </c>
      <c r="J615" s="34">
        <v>10</v>
      </c>
      <c r="K615" s="34" t="str">
        <f t="shared" si="29"/>
        <v>108400</v>
      </c>
      <c r="L615" s="34" t="s">
        <v>353</v>
      </c>
      <c r="M615" s="34">
        <v>10840009</v>
      </c>
      <c r="O615" s="34" t="s">
        <v>729</v>
      </c>
      <c r="P615" s="34">
        <v>10902027</v>
      </c>
      <c r="Q615" s="34">
        <v>0</v>
      </c>
      <c r="R615" s="34">
        <v>0</v>
      </c>
      <c r="S615" s="34">
        <v>1</v>
      </c>
      <c r="U615" s="34">
        <v>100</v>
      </c>
      <c r="AZ615" s="34" t="s">
        <v>473</v>
      </c>
      <c r="BA615" s="34">
        <v>0</v>
      </c>
      <c r="GY615" s="34">
        <v>0</v>
      </c>
      <c r="GZ615" s="34">
        <v>0</v>
      </c>
      <c r="HA615" s="34" t="s">
        <v>473</v>
      </c>
      <c r="HB615" s="34">
        <v>0</v>
      </c>
      <c r="HE615" s="34">
        <v>0</v>
      </c>
      <c r="HG615" s="34">
        <v>0</v>
      </c>
      <c r="HH615" s="34">
        <v>0</v>
      </c>
      <c r="HI615" s="34">
        <v>0</v>
      </c>
      <c r="HJ615" s="34">
        <v>0</v>
      </c>
      <c r="HK615" s="34">
        <v>0</v>
      </c>
      <c r="HL615" s="34" t="b">
        <v>0</v>
      </c>
      <c r="HN615" s="34">
        <v>0</v>
      </c>
      <c r="HP615" s="34" t="s">
        <v>363</v>
      </c>
      <c r="HQ615" s="34">
        <v>0</v>
      </c>
      <c r="HR615" s="34">
        <v>0</v>
      </c>
      <c r="HS615" s="34">
        <v>0</v>
      </c>
      <c r="HZ615"/>
    </row>
    <row r="616" ht="30" customHeight="1" spans="2:234">
      <c r="B616" s="34">
        <f>10000000+INDEX(编号表!$B:$B,MATCH(D616,编号表!$A:$A,0))*10000+J616</f>
        <v>10850001</v>
      </c>
      <c r="C616" s="34" t="s">
        <v>731</v>
      </c>
      <c r="D616" s="34" t="s">
        <v>731</v>
      </c>
      <c r="E616" s="34" t="s">
        <v>510</v>
      </c>
      <c r="F616" s="39" t="s">
        <v>732</v>
      </c>
      <c r="G616" s="34" t="s">
        <v>505</v>
      </c>
      <c r="H616" s="34">
        <v>1</v>
      </c>
      <c r="I616" s="34" t="b">
        <v>0</v>
      </c>
      <c r="J616" s="34">
        <v>1</v>
      </c>
      <c r="K616" s="34" t="str">
        <f t="shared" si="29"/>
        <v>108500</v>
      </c>
      <c r="L616" s="34" t="s">
        <v>353</v>
      </c>
      <c r="N616" s="34">
        <v>10850002</v>
      </c>
      <c r="O616" s="34" t="s">
        <v>733</v>
      </c>
      <c r="P616" s="34">
        <v>10902028</v>
      </c>
      <c r="Q616" s="34">
        <v>0</v>
      </c>
      <c r="R616" s="34">
        <v>0</v>
      </c>
      <c r="S616" s="34">
        <v>1</v>
      </c>
      <c r="U616" s="34">
        <v>100</v>
      </c>
      <c r="AZ616" s="34" t="s">
        <v>473</v>
      </c>
      <c r="BA616" s="34">
        <v>0</v>
      </c>
      <c r="GY616" s="34">
        <v>0</v>
      </c>
      <c r="GZ616" s="34">
        <v>0</v>
      </c>
      <c r="HA616" s="34" t="s">
        <v>473</v>
      </c>
      <c r="HB616" s="34">
        <v>0</v>
      </c>
      <c r="HE616" s="34">
        <v>0</v>
      </c>
      <c r="HG616" s="34">
        <v>0</v>
      </c>
      <c r="HH616" s="34">
        <v>0</v>
      </c>
      <c r="HI616" s="34">
        <v>0</v>
      </c>
      <c r="HJ616" s="34">
        <v>0</v>
      </c>
      <c r="HK616" s="34">
        <v>0</v>
      </c>
      <c r="HL616" s="34" t="b">
        <v>0</v>
      </c>
      <c r="HN616" s="34">
        <v>0</v>
      </c>
      <c r="HP616" s="34" t="s">
        <v>363</v>
      </c>
      <c r="HQ616" s="34">
        <v>0</v>
      </c>
      <c r="HR616" s="34">
        <v>0</v>
      </c>
      <c r="HS616" s="34">
        <v>0</v>
      </c>
      <c r="HZ616"/>
    </row>
    <row r="617" ht="30" customHeight="1" spans="2:234">
      <c r="B617" s="34">
        <f>10000000+INDEX(编号表!$B:$B,MATCH(D617,编号表!$A:$A,0))*10000+J617</f>
        <v>10850002</v>
      </c>
      <c r="C617" s="34" t="s">
        <v>731</v>
      </c>
      <c r="D617" s="34" t="s">
        <v>731</v>
      </c>
      <c r="E617" s="34" t="s">
        <v>510</v>
      </c>
      <c r="F617" s="39" t="s">
        <v>734</v>
      </c>
      <c r="G617" s="34" t="s">
        <v>505</v>
      </c>
      <c r="H617" s="34">
        <v>1</v>
      </c>
      <c r="I617" s="34" t="b">
        <v>0</v>
      </c>
      <c r="J617" s="34">
        <v>2</v>
      </c>
      <c r="K617" s="34" t="str">
        <f t="shared" si="29"/>
        <v>108500</v>
      </c>
      <c r="L617" s="34" t="s">
        <v>353</v>
      </c>
      <c r="M617" s="34">
        <v>10850001</v>
      </c>
      <c r="N617" s="34">
        <v>10850003</v>
      </c>
      <c r="O617" s="34" t="s">
        <v>733</v>
      </c>
      <c r="P617" s="34">
        <v>10902028</v>
      </c>
      <c r="Q617" s="34">
        <v>0</v>
      </c>
      <c r="R617" s="34">
        <v>0</v>
      </c>
      <c r="S617" s="34">
        <v>1</v>
      </c>
      <c r="U617" s="34">
        <v>100</v>
      </c>
      <c r="AZ617" s="34" t="s">
        <v>473</v>
      </c>
      <c r="BA617" s="34">
        <v>0</v>
      </c>
      <c r="GY617" s="34">
        <v>0</v>
      </c>
      <c r="GZ617" s="34">
        <v>0</v>
      </c>
      <c r="HA617" s="34" t="s">
        <v>473</v>
      </c>
      <c r="HB617" s="34">
        <v>0</v>
      </c>
      <c r="HE617" s="34">
        <v>0</v>
      </c>
      <c r="HG617" s="34">
        <v>0</v>
      </c>
      <c r="HH617" s="34">
        <v>0</v>
      </c>
      <c r="HI617" s="34">
        <v>0</v>
      </c>
      <c r="HJ617" s="34">
        <v>0</v>
      </c>
      <c r="HK617" s="34">
        <v>0</v>
      </c>
      <c r="HL617" s="34" t="b">
        <v>0</v>
      </c>
      <c r="HN617" s="34">
        <v>0</v>
      </c>
      <c r="HP617" s="34" t="s">
        <v>363</v>
      </c>
      <c r="HQ617" s="34">
        <v>0</v>
      </c>
      <c r="HR617" s="34">
        <v>0</v>
      </c>
      <c r="HS617" s="34">
        <v>0</v>
      </c>
      <c r="HZ617"/>
    </row>
    <row r="618" ht="30" customHeight="1" spans="2:234">
      <c r="B618" s="34">
        <f>10000000+INDEX(编号表!$B:$B,MATCH(D618,编号表!$A:$A,0))*10000+J618</f>
        <v>10850003</v>
      </c>
      <c r="C618" s="34" t="s">
        <v>731</v>
      </c>
      <c r="D618" s="34" t="s">
        <v>731</v>
      </c>
      <c r="E618" s="34" t="s">
        <v>510</v>
      </c>
      <c r="F618" s="39" t="s">
        <v>732</v>
      </c>
      <c r="G618" s="34" t="s">
        <v>505</v>
      </c>
      <c r="H618" s="34">
        <v>1</v>
      </c>
      <c r="I618" s="34" t="b">
        <v>0</v>
      </c>
      <c r="J618" s="34">
        <v>3</v>
      </c>
      <c r="K618" s="34" t="str">
        <f t="shared" si="29"/>
        <v>108500</v>
      </c>
      <c r="L618" s="34" t="s">
        <v>353</v>
      </c>
      <c r="M618" s="34">
        <v>10850002</v>
      </c>
      <c r="N618" s="34">
        <v>10850004</v>
      </c>
      <c r="O618" s="34" t="s">
        <v>733</v>
      </c>
      <c r="P618" s="34">
        <v>10902028</v>
      </c>
      <c r="Q618" s="34">
        <v>0</v>
      </c>
      <c r="R618" s="34">
        <v>0</v>
      </c>
      <c r="S618" s="34">
        <v>1</v>
      </c>
      <c r="T618">
        <v>10903226</v>
      </c>
      <c r="U618" s="34">
        <v>100</v>
      </c>
      <c r="AZ618" s="34" t="s">
        <v>473</v>
      </c>
      <c r="BA618" s="34">
        <v>0</v>
      </c>
      <c r="GY618" s="34">
        <v>0</v>
      </c>
      <c r="GZ618" s="34">
        <v>0</v>
      </c>
      <c r="HA618" s="34" t="s">
        <v>473</v>
      </c>
      <c r="HB618" s="34">
        <v>0</v>
      </c>
      <c r="HE618" s="34">
        <v>0</v>
      </c>
      <c r="HG618" s="34">
        <v>0</v>
      </c>
      <c r="HH618" s="34">
        <v>0</v>
      </c>
      <c r="HI618" s="34">
        <v>0</v>
      </c>
      <c r="HJ618" s="34">
        <v>0</v>
      </c>
      <c r="HK618" s="34">
        <v>0</v>
      </c>
      <c r="HL618" s="34" t="b">
        <v>0</v>
      </c>
      <c r="HN618" s="34">
        <v>0</v>
      </c>
      <c r="HP618" s="34" t="s">
        <v>363</v>
      </c>
      <c r="HQ618" s="34">
        <v>0</v>
      </c>
      <c r="HR618" s="34">
        <v>0</v>
      </c>
      <c r="HS618" s="34">
        <v>0</v>
      </c>
      <c r="HZ618"/>
    </row>
    <row r="619" ht="30" customHeight="1" spans="2:234">
      <c r="B619" s="34">
        <f>10000000+INDEX(编号表!$B:$B,MATCH(D619,编号表!$A:$A,0))*10000+J619</f>
        <v>10850004</v>
      </c>
      <c r="C619" s="34" t="s">
        <v>731</v>
      </c>
      <c r="D619" s="34" t="s">
        <v>731</v>
      </c>
      <c r="E619" s="34" t="s">
        <v>510</v>
      </c>
      <c r="F619" s="39" t="s">
        <v>734</v>
      </c>
      <c r="G619" s="34" t="s">
        <v>505</v>
      </c>
      <c r="H619" s="34">
        <v>1</v>
      </c>
      <c r="I619" s="34" t="b">
        <v>0</v>
      </c>
      <c r="J619" s="34">
        <v>4</v>
      </c>
      <c r="K619" s="34" t="str">
        <f t="shared" si="29"/>
        <v>108500</v>
      </c>
      <c r="L619" s="34" t="s">
        <v>353</v>
      </c>
      <c r="M619" s="34">
        <v>10850003</v>
      </c>
      <c r="N619" s="34">
        <v>10850005</v>
      </c>
      <c r="O619" s="34" t="s">
        <v>733</v>
      </c>
      <c r="P619" s="34">
        <v>10902028</v>
      </c>
      <c r="Q619" s="34">
        <v>0</v>
      </c>
      <c r="R619" s="34">
        <v>0</v>
      </c>
      <c r="S619" s="34">
        <v>1</v>
      </c>
      <c r="U619" s="34">
        <v>100</v>
      </c>
      <c r="AZ619" s="34" t="s">
        <v>473</v>
      </c>
      <c r="BA619" s="34">
        <v>0</v>
      </c>
      <c r="GY619" s="34">
        <v>0</v>
      </c>
      <c r="GZ619" s="34">
        <v>0</v>
      </c>
      <c r="HA619" s="34" t="s">
        <v>473</v>
      </c>
      <c r="HB619" s="34">
        <v>0</v>
      </c>
      <c r="HE619" s="34">
        <v>0</v>
      </c>
      <c r="HG619" s="34">
        <v>0</v>
      </c>
      <c r="HH619" s="34">
        <v>0</v>
      </c>
      <c r="HI619" s="34">
        <v>0</v>
      </c>
      <c r="HJ619" s="34">
        <v>0</v>
      </c>
      <c r="HK619" s="34">
        <v>0</v>
      </c>
      <c r="HL619" s="34" t="b">
        <v>0</v>
      </c>
      <c r="HN619" s="34">
        <v>0</v>
      </c>
      <c r="HP619" s="34" t="s">
        <v>363</v>
      </c>
      <c r="HQ619" s="34">
        <v>0</v>
      </c>
      <c r="HR619" s="34">
        <v>0</v>
      </c>
      <c r="HS619" s="34">
        <v>0</v>
      </c>
      <c r="HZ619"/>
    </row>
    <row r="620" ht="30" customHeight="1" spans="2:234">
      <c r="B620" s="34">
        <f>10000000+INDEX(编号表!$B:$B,MATCH(D620,编号表!$A:$A,0))*10000+J620</f>
        <v>10850005</v>
      </c>
      <c r="C620" s="34" t="s">
        <v>731</v>
      </c>
      <c r="D620" s="34" t="s">
        <v>731</v>
      </c>
      <c r="E620" s="34" t="s">
        <v>510</v>
      </c>
      <c r="F620" s="39" t="s">
        <v>734</v>
      </c>
      <c r="G620" s="34" t="s">
        <v>505</v>
      </c>
      <c r="H620" s="34">
        <v>1</v>
      </c>
      <c r="I620" s="34" t="b">
        <v>0</v>
      </c>
      <c r="J620" s="34">
        <v>5</v>
      </c>
      <c r="K620" s="34" t="str">
        <f t="shared" si="29"/>
        <v>108500</v>
      </c>
      <c r="L620" s="34" t="s">
        <v>353</v>
      </c>
      <c r="M620" s="34">
        <v>10850004</v>
      </c>
      <c r="N620" s="34">
        <v>10850006</v>
      </c>
      <c r="O620" s="34" t="s">
        <v>733</v>
      </c>
      <c r="P620" s="34">
        <v>10902028</v>
      </c>
      <c r="Q620" s="34">
        <v>0</v>
      </c>
      <c r="R620" s="34">
        <v>0</v>
      </c>
      <c r="S620" s="34">
        <v>1</v>
      </c>
      <c r="U620" s="34">
        <v>100</v>
      </c>
      <c r="AZ620" s="34" t="s">
        <v>473</v>
      </c>
      <c r="BA620" s="34">
        <v>0</v>
      </c>
      <c r="GY620" s="34">
        <v>0</v>
      </c>
      <c r="GZ620" s="34">
        <v>0</v>
      </c>
      <c r="HA620" s="34" t="s">
        <v>473</v>
      </c>
      <c r="HB620" s="34">
        <v>0</v>
      </c>
      <c r="HE620" s="34">
        <v>0</v>
      </c>
      <c r="HG620" s="34">
        <v>0</v>
      </c>
      <c r="HH620" s="34">
        <v>0</v>
      </c>
      <c r="HI620" s="34">
        <v>0</v>
      </c>
      <c r="HJ620" s="34">
        <v>0</v>
      </c>
      <c r="HK620" s="34">
        <v>0</v>
      </c>
      <c r="HL620" s="34" t="b">
        <v>0</v>
      </c>
      <c r="HN620" s="34">
        <v>0</v>
      </c>
      <c r="HP620" s="34" t="s">
        <v>363</v>
      </c>
      <c r="HQ620" s="34">
        <v>0</v>
      </c>
      <c r="HR620" s="34">
        <v>0</v>
      </c>
      <c r="HS620" s="34">
        <v>0</v>
      </c>
      <c r="HZ620"/>
    </row>
    <row r="621" ht="30" customHeight="1" spans="2:234">
      <c r="B621" s="34">
        <f>10000000+INDEX(编号表!$B:$B,MATCH(D621,编号表!$A:$A,0))*10000+J621</f>
        <v>10850006</v>
      </c>
      <c r="C621" s="34" t="s">
        <v>731</v>
      </c>
      <c r="D621" s="34" t="s">
        <v>731</v>
      </c>
      <c r="E621" s="34" t="s">
        <v>510</v>
      </c>
      <c r="F621" s="39" t="s">
        <v>732</v>
      </c>
      <c r="G621" s="34" t="s">
        <v>505</v>
      </c>
      <c r="H621" s="34">
        <v>1</v>
      </c>
      <c r="I621" s="34" t="b">
        <v>0</v>
      </c>
      <c r="J621" s="34">
        <v>6</v>
      </c>
      <c r="K621" s="34" t="str">
        <f t="shared" si="29"/>
        <v>108500</v>
      </c>
      <c r="L621" s="34" t="s">
        <v>353</v>
      </c>
      <c r="M621" s="34">
        <v>10850005</v>
      </c>
      <c r="N621" s="34">
        <v>10850007</v>
      </c>
      <c r="O621" s="34" t="s">
        <v>733</v>
      </c>
      <c r="P621" s="34">
        <v>10902028</v>
      </c>
      <c r="Q621" s="34">
        <v>0</v>
      </c>
      <c r="R621" s="34">
        <v>0</v>
      </c>
      <c r="S621" s="34">
        <v>1</v>
      </c>
      <c r="T621">
        <v>10904227</v>
      </c>
      <c r="U621" s="34">
        <v>100</v>
      </c>
      <c r="AZ621" s="34" t="s">
        <v>473</v>
      </c>
      <c r="BA621" s="34">
        <v>0</v>
      </c>
      <c r="GY621" s="34">
        <v>0</v>
      </c>
      <c r="GZ621" s="34">
        <v>0</v>
      </c>
      <c r="HA621" s="34" t="s">
        <v>473</v>
      </c>
      <c r="HB621" s="34">
        <v>0</v>
      </c>
      <c r="HE621" s="34">
        <v>0</v>
      </c>
      <c r="HG621" s="34">
        <v>0</v>
      </c>
      <c r="HH621" s="34">
        <v>0</v>
      </c>
      <c r="HI621" s="34">
        <v>0</v>
      </c>
      <c r="HJ621" s="34">
        <v>0</v>
      </c>
      <c r="HK621" s="34">
        <v>0</v>
      </c>
      <c r="HL621" s="34" t="b">
        <v>0</v>
      </c>
      <c r="HN621" s="34">
        <v>0</v>
      </c>
      <c r="HP621" s="34" t="s">
        <v>363</v>
      </c>
      <c r="HQ621" s="34">
        <v>0</v>
      </c>
      <c r="HR621" s="34">
        <v>0</v>
      </c>
      <c r="HS621" s="34">
        <v>0</v>
      </c>
      <c r="HZ621"/>
    </row>
    <row r="622" ht="30" customHeight="1" spans="2:234">
      <c r="B622" s="34">
        <f>10000000+INDEX(编号表!$B:$B,MATCH(D622,编号表!$A:$A,0))*10000+J622</f>
        <v>10850007</v>
      </c>
      <c r="C622" s="34" t="s">
        <v>731</v>
      </c>
      <c r="D622" s="34" t="s">
        <v>731</v>
      </c>
      <c r="E622" s="34" t="s">
        <v>510</v>
      </c>
      <c r="F622" s="39" t="s">
        <v>734</v>
      </c>
      <c r="G622" s="34" t="s">
        <v>505</v>
      </c>
      <c r="H622" s="34">
        <v>1</v>
      </c>
      <c r="I622" s="34" t="b">
        <v>0</v>
      </c>
      <c r="J622" s="34">
        <v>7</v>
      </c>
      <c r="K622" s="34" t="str">
        <f t="shared" si="29"/>
        <v>108500</v>
      </c>
      <c r="L622" s="34" t="s">
        <v>353</v>
      </c>
      <c r="M622" s="34">
        <v>10850006</v>
      </c>
      <c r="N622" s="34">
        <v>10850008</v>
      </c>
      <c r="O622" s="34" t="s">
        <v>733</v>
      </c>
      <c r="P622" s="34">
        <v>10902028</v>
      </c>
      <c r="Q622" s="34">
        <v>0</v>
      </c>
      <c r="R622" s="34">
        <v>0</v>
      </c>
      <c r="S622" s="34">
        <v>1</v>
      </c>
      <c r="U622" s="34">
        <v>100</v>
      </c>
      <c r="AZ622" s="34" t="s">
        <v>473</v>
      </c>
      <c r="BA622" s="34">
        <v>0</v>
      </c>
      <c r="GY622" s="34">
        <v>0</v>
      </c>
      <c r="GZ622" s="34">
        <v>0</v>
      </c>
      <c r="HA622" s="34" t="s">
        <v>473</v>
      </c>
      <c r="HB622" s="34">
        <v>0</v>
      </c>
      <c r="HE622" s="34">
        <v>0</v>
      </c>
      <c r="HG622" s="34">
        <v>0</v>
      </c>
      <c r="HH622" s="34">
        <v>0</v>
      </c>
      <c r="HI622" s="34">
        <v>0</v>
      </c>
      <c r="HJ622" s="34">
        <v>0</v>
      </c>
      <c r="HK622" s="34">
        <v>0</v>
      </c>
      <c r="HL622" s="34" t="b">
        <v>0</v>
      </c>
      <c r="HN622" s="34">
        <v>0</v>
      </c>
      <c r="HP622" s="34" t="s">
        <v>363</v>
      </c>
      <c r="HQ622" s="34">
        <v>0</v>
      </c>
      <c r="HR622" s="34">
        <v>0</v>
      </c>
      <c r="HS622" s="34">
        <v>0</v>
      </c>
      <c r="HZ622"/>
    </row>
    <row r="623" ht="30" customHeight="1" spans="2:234">
      <c r="B623" s="34">
        <f>10000000+INDEX(编号表!$B:$B,MATCH(D623,编号表!$A:$A,0))*10000+J623</f>
        <v>10850008</v>
      </c>
      <c r="C623" s="34" t="s">
        <v>731</v>
      </c>
      <c r="D623" s="34" t="s">
        <v>731</v>
      </c>
      <c r="E623" s="34" t="s">
        <v>510</v>
      </c>
      <c r="F623" s="39" t="s">
        <v>734</v>
      </c>
      <c r="G623" s="34" t="s">
        <v>505</v>
      </c>
      <c r="H623" s="34">
        <v>1</v>
      </c>
      <c r="I623" s="34" t="b">
        <v>0</v>
      </c>
      <c r="J623" s="34">
        <v>8</v>
      </c>
      <c r="K623" s="34" t="str">
        <f t="shared" si="29"/>
        <v>108500</v>
      </c>
      <c r="L623" s="34" t="s">
        <v>353</v>
      </c>
      <c r="M623" s="34">
        <v>10850007</v>
      </c>
      <c r="N623" s="34">
        <v>10850009</v>
      </c>
      <c r="O623" s="34" t="s">
        <v>733</v>
      </c>
      <c r="P623" s="34">
        <v>10902028</v>
      </c>
      <c r="Q623" s="34">
        <v>0</v>
      </c>
      <c r="R623" s="34">
        <v>0</v>
      </c>
      <c r="S623" s="34">
        <v>1</v>
      </c>
      <c r="U623" s="34">
        <v>100</v>
      </c>
      <c r="AZ623" s="34" t="s">
        <v>473</v>
      </c>
      <c r="BA623" s="34">
        <v>0</v>
      </c>
      <c r="GY623" s="34">
        <v>0</v>
      </c>
      <c r="GZ623" s="34">
        <v>0</v>
      </c>
      <c r="HA623" s="34" t="s">
        <v>473</v>
      </c>
      <c r="HB623" s="34">
        <v>0</v>
      </c>
      <c r="HE623" s="34">
        <v>0</v>
      </c>
      <c r="HG623" s="34">
        <v>0</v>
      </c>
      <c r="HH623" s="34">
        <v>0</v>
      </c>
      <c r="HI623" s="34">
        <v>0</v>
      </c>
      <c r="HJ623" s="34">
        <v>0</v>
      </c>
      <c r="HK623" s="34">
        <v>0</v>
      </c>
      <c r="HL623" s="34" t="b">
        <v>0</v>
      </c>
      <c r="HN623" s="34">
        <v>0</v>
      </c>
      <c r="HP623" s="34" t="s">
        <v>363</v>
      </c>
      <c r="HQ623" s="34">
        <v>0</v>
      </c>
      <c r="HR623" s="34">
        <v>0</v>
      </c>
      <c r="HS623" s="34">
        <v>0</v>
      </c>
      <c r="HZ623"/>
    </row>
    <row r="624" ht="30" customHeight="1" spans="2:234">
      <c r="B624" s="34">
        <f>10000000+INDEX(编号表!$B:$B,MATCH(D624,编号表!$A:$A,0))*10000+J624</f>
        <v>10850009</v>
      </c>
      <c r="C624" s="34" t="s">
        <v>731</v>
      </c>
      <c r="D624" s="34" t="s">
        <v>731</v>
      </c>
      <c r="E624" s="34" t="s">
        <v>510</v>
      </c>
      <c r="F624" s="39" t="s">
        <v>734</v>
      </c>
      <c r="G624" s="34" t="s">
        <v>505</v>
      </c>
      <c r="H624" s="34">
        <v>1</v>
      </c>
      <c r="I624" s="34" t="b">
        <v>0</v>
      </c>
      <c r="J624" s="34">
        <v>9</v>
      </c>
      <c r="K624" s="34" t="str">
        <f t="shared" si="29"/>
        <v>108500</v>
      </c>
      <c r="L624" s="34" t="s">
        <v>353</v>
      </c>
      <c r="M624" s="34">
        <v>10850008</v>
      </c>
      <c r="N624" s="34">
        <v>10850010</v>
      </c>
      <c r="O624" s="34" t="s">
        <v>733</v>
      </c>
      <c r="P624" s="34">
        <v>10902028</v>
      </c>
      <c r="Q624" s="34">
        <v>0</v>
      </c>
      <c r="R624" s="34">
        <v>0</v>
      </c>
      <c r="S624" s="34">
        <v>1</v>
      </c>
      <c r="U624" s="34">
        <v>100</v>
      </c>
      <c r="AZ624" s="34" t="s">
        <v>473</v>
      </c>
      <c r="BA624" s="34">
        <v>0</v>
      </c>
      <c r="GY624" s="34">
        <v>0</v>
      </c>
      <c r="GZ624" s="34">
        <v>0</v>
      </c>
      <c r="HA624" s="34" t="s">
        <v>473</v>
      </c>
      <c r="HB624" s="34">
        <v>0</v>
      </c>
      <c r="HE624" s="34">
        <v>0</v>
      </c>
      <c r="HG624" s="34">
        <v>0</v>
      </c>
      <c r="HH624" s="34">
        <v>0</v>
      </c>
      <c r="HI624" s="34">
        <v>0</v>
      </c>
      <c r="HJ624" s="34">
        <v>0</v>
      </c>
      <c r="HK624" s="34">
        <v>0</v>
      </c>
      <c r="HL624" s="34" t="b">
        <v>0</v>
      </c>
      <c r="HN624" s="34">
        <v>0</v>
      </c>
      <c r="HP624" s="34" t="s">
        <v>363</v>
      </c>
      <c r="HQ624" s="34">
        <v>0</v>
      </c>
      <c r="HR624" s="34">
        <v>0</v>
      </c>
      <c r="HS624" s="34">
        <v>0</v>
      </c>
      <c r="HZ624"/>
    </row>
    <row r="625" ht="30" customHeight="1" spans="1:234">
      <c r="B625" s="34">
        <f>10000000+INDEX(编号表!$B:$B,MATCH(D625,编号表!$A:$A,0))*10000+J625</f>
        <v>10850010</v>
      </c>
      <c r="C625" s="34" t="s">
        <v>731</v>
      </c>
      <c r="D625" s="34" t="s">
        <v>731</v>
      </c>
      <c r="E625" s="34" t="s">
        <v>510</v>
      </c>
      <c r="F625" s="39" t="s">
        <v>734</v>
      </c>
      <c r="G625" s="34" t="s">
        <v>505</v>
      </c>
      <c r="H625" s="34">
        <v>1</v>
      </c>
      <c r="I625" s="34" t="b">
        <v>0</v>
      </c>
      <c r="J625" s="34">
        <v>10</v>
      </c>
      <c r="K625" s="34" t="str">
        <f t="shared" si="29"/>
        <v>108500</v>
      </c>
      <c r="L625" s="34" t="s">
        <v>353</v>
      </c>
      <c r="M625" s="34">
        <v>10850009</v>
      </c>
      <c r="O625" s="34" t="s">
        <v>733</v>
      </c>
      <c r="P625" s="34">
        <v>10902028</v>
      </c>
      <c r="Q625" s="34">
        <v>0</v>
      </c>
      <c r="R625" s="34">
        <v>0</v>
      </c>
      <c r="S625" s="34">
        <v>1</v>
      </c>
      <c r="U625" s="34">
        <v>100</v>
      </c>
      <c r="AZ625" s="34" t="s">
        <v>473</v>
      </c>
      <c r="BA625" s="34">
        <v>0</v>
      </c>
      <c r="GY625" s="34">
        <v>0</v>
      </c>
      <c r="GZ625" s="34">
        <v>0</v>
      </c>
      <c r="HA625" s="34" t="s">
        <v>473</v>
      </c>
      <c r="HB625" s="34">
        <v>0</v>
      </c>
      <c r="HE625" s="34">
        <v>0</v>
      </c>
      <c r="HG625" s="34">
        <v>0</v>
      </c>
      <c r="HH625" s="34">
        <v>0</v>
      </c>
      <c r="HI625" s="34">
        <v>0</v>
      </c>
      <c r="HJ625" s="34">
        <v>0</v>
      </c>
      <c r="HK625" s="34">
        <v>0</v>
      </c>
      <c r="HL625" s="34" t="b">
        <v>0</v>
      </c>
      <c r="HN625" s="34">
        <v>0</v>
      </c>
      <c r="HP625" s="34" t="s">
        <v>363</v>
      </c>
      <c r="HQ625" s="34">
        <v>0</v>
      </c>
      <c r="HR625" s="34">
        <v>0</v>
      </c>
      <c r="HS625" s="34">
        <v>0</v>
      </c>
      <c r="HZ625"/>
    </row>
    <row r="626" ht="30" customHeight="1" spans="1:234">
      <c r="B626" s="34">
        <f>10000000+INDEX(编号表!$B:$B,MATCH(D626,编号表!$A:$A,0))*10000+J626</f>
        <v>11000001</v>
      </c>
      <c r="C626" s="34" t="s">
        <v>735</v>
      </c>
      <c r="D626" s="34" t="s">
        <v>735</v>
      </c>
      <c r="E626" s="34" t="s">
        <v>363</v>
      </c>
      <c r="F626" s="39" t="s">
        <v>736</v>
      </c>
      <c r="G626" s="34" t="s">
        <v>363</v>
      </c>
      <c r="H626" s="34">
        <v>0</v>
      </c>
      <c r="I626" s="34" t="b">
        <v>0</v>
      </c>
      <c r="J626" s="34">
        <v>1</v>
      </c>
      <c r="K626" s="34" t="str">
        <f t="shared" si="29"/>
        <v>110000</v>
      </c>
      <c r="L626" s="34" t="s">
        <v>353</v>
      </c>
      <c r="N626" s="34">
        <v>0</v>
      </c>
      <c r="O626" s="34" t="s">
        <v>737</v>
      </c>
      <c r="P626" s="34">
        <v>0</v>
      </c>
      <c r="Q626" s="34">
        <v>0</v>
      </c>
      <c r="R626" s="34">
        <v>0</v>
      </c>
      <c r="S626" s="34">
        <v>0</v>
      </c>
      <c r="U626" s="34">
        <v>0</v>
      </c>
      <c r="W626" s="34">
        <v>0</v>
      </c>
      <c r="X626" s="34">
        <v>0</v>
      </c>
      <c r="Y626" s="34" t="s">
        <v>419</v>
      </c>
      <c r="Z626" s="34" t="s">
        <v>420</v>
      </c>
      <c r="AA626" s="34" t="s">
        <v>357</v>
      </c>
      <c r="AB626" s="34">
        <v>0</v>
      </c>
      <c r="AC626" s="34">
        <v>1</v>
      </c>
      <c r="AD626" s="34">
        <v>0</v>
      </c>
      <c r="AE626" s="34" t="s">
        <v>358</v>
      </c>
      <c r="AZ626" s="34" t="s">
        <v>359</v>
      </c>
      <c r="BA626" s="34">
        <v>10000</v>
      </c>
      <c r="BB626" s="34" t="s">
        <v>360</v>
      </c>
      <c r="BC626" s="34" t="s">
        <v>357</v>
      </c>
      <c r="BD626" s="34">
        <v>10000</v>
      </c>
      <c r="BE626" s="34">
        <v>0</v>
      </c>
      <c r="BF626" s="34" t="s">
        <v>361</v>
      </c>
      <c r="BG626" s="34">
        <v>0</v>
      </c>
      <c r="BH626" s="34" t="s">
        <v>359</v>
      </c>
      <c r="BI626" s="34">
        <v>10000</v>
      </c>
      <c r="BJ626" s="34">
        <v>0</v>
      </c>
      <c r="BK626" s="34" t="b">
        <v>1</v>
      </c>
      <c r="BL626" s="34">
        <v>0</v>
      </c>
      <c r="BM626" s="34">
        <v>10000</v>
      </c>
      <c r="BN626"/>
      <c r="BO626"/>
      <c r="BP626"/>
      <c r="BQ626"/>
      <c r="BR626"/>
      <c r="BS626"/>
      <c r="BT626"/>
      <c r="BU626"/>
      <c r="BV626"/>
      <c r="BW626"/>
      <c r="BX626"/>
      <c r="BY626"/>
      <c r="BZ626"/>
      <c r="CA626"/>
      <c r="CB626"/>
      <c r="CC626"/>
      <c r="CD626"/>
      <c r="CE626"/>
      <c r="CF626"/>
      <c r="CG626"/>
      <c r="CH626"/>
      <c r="CI626"/>
      <c r="CJ626"/>
      <c r="CK626"/>
      <c r="CL626"/>
      <c r="CM626"/>
      <c r="CN626"/>
      <c r="CO626"/>
      <c r="CP626"/>
      <c r="CQ626"/>
      <c r="CR626"/>
      <c r="CS626"/>
      <c r="CT626"/>
      <c r="CU626"/>
      <c r="CV626"/>
      <c r="CW626"/>
      <c r="CX626"/>
      <c r="DA626"/>
      <c r="DB626"/>
      <c r="DC626"/>
      <c r="DD626"/>
      <c r="DE626"/>
      <c r="DF626"/>
      <c r="DG626"/>
      <c r="DH626"/>
      <c r="DI626"/>
      <c r="DJ626"/>
      <c r="DK626"/>
      <c r="DL626"/>
      <c r="DM626"/>
      <c r="DN626"/>
      <c r="DO626"/>
      <c r="DP626"/>
      <c r="DQ626"/>
      <c r="DR626"/>
      <c r="DS626"/>
      <c r="DT626"/>
      <c r="DU626"/>
      <c r="DV626"/>
      <c r="DW626"/>
      <c r="DX626"/>
      <c r="DY626"/>
      <c r="DZ626"/>
      <c r="EA626"/>
      <c r="EB626"/>
      <c r="EC626"/>
      <c r="ED626"/>
      <c r="EE626"/>
      <c r="EF626"/>
      <c r="EG626"/>
      <c r="EH626"/>
      <c r="EI626"/>
      <c r="EJ626"/>
      <c r="EK626"/>
      <c r="EL626"/>
      <c r="EM626"/>
      <c r="EN626"/>
      <c r="EO626"/>
      <c r="EP626"/>
      <c r="EQ626"/>
      <c r="ER626"/>
      <c r="ES626"/>
      <c r="ET626"/>
      <c r="EU626"/>
      <c r="EV626"/>
      <c r="EW626"/>
      <c r="EZ626"/>
      <c r="FA626"/>
      <c r="FB626"/>
      <c r="FC626"/>
      <c r="FD626"/>
      <c r="FE626"/>
      <c r="FF626"/>
      <c r="FG626"/>
      <c r="FH626"/>
      <c r="FI626"/>
      <c r="FJ626"/>
      <c r="FK626"/>
      <c r="FL626"/>
      <c r="FM626"/>
      <c r="FN626"/>
      <c r="FO626"/>
      <c r="FP626"/>
      <c r="FQ626"/>
      <c r="FR626"/>
      <c r="FS626"/>
      <c r="FT626"/>
      <c r="FU626"/>
      <c r="FV626"/>
      <c r="FW626"/>
      <c r="FX626"/>
      <c r="FY626"/>
      <c r="FZ626"/>
      <c r="GA626"/>
      <c r="GB626"/>
      <c r="GC626"/>
      <c r="GD626"/>
      <c r="GE626"/>
      <c r="GF626"/>
      <c r="GG626"/>
      <c r="GH626"/>
      <c r="GI626"/>
      <c r="GJ626"/>
      <c r="GK626"/>
      <c r="GL626"/>
      <c r="GM626"/>
      <c r="GN626"/>
      <c r="GO626"/>
      <c r="GP626"/>
      <c r="GQ626"/>
      <c r="GR626"/>
      <c r="GS626"/>
      <c r="GT626"/>
      <c r="GU626"/>
      <c r="GV626"/>
      <c r="GY626" s="34">
        <v>0</v>
      </c>
      <c r="GZ626" s="34">
        <v>0</v>
      </c>
      <c r="HA626" s="34" t="s">
        <v>362</v>
      </c>
      <c r="HB626" s="34">
        <v>0</v>
      </c>
      <c r="HE626" s="34">
        <v>1</v>
      </c>
      <c r="HF626">
        <v>1500</v>
      </c>
      <c r="HG626" s="34" t="b">
        <v>1</v>
      </c>
      <c r="HH626" s="34">
        <v>0</v>
      </c>
      <c r="HI626" s="34">
        <v>0</v>
      </c>
      <c r="HJ626" s="34">
        <v>0</v>
      </c>
      <c r="HK626" s="34">
        <v>0</v>
      </c>
      <c r="HL626" s="34" t="b">
        <v>0</v>
      </c>
      <c r="HN626" s="34">
        <v>10001</v>
      </c>
      <c r="HP626" s="34" t="s">
        <v>363</v>
      </c>
      <c r="HQ626" s="34">
        <v>0</v>
      </c>
      <c r="HR626" s="34">
        <v>0</v>
      </c>
      <c r="HS626" s="34">
        <v>0</v>
      </c>
      <c r="HU626" t="b">
        <v>1</v>
      </c>
      <c r="HZ626"/>
    </row>
    <row r="627" ht="30" customHeight="1" spans="1:234">
      <c r="A627"/>
      <c r="B627" s="34">
        <f>10000000+INDEX(编号表!$B:$B,MATCH(D627,编号表!$A:$A,0))*10000+J627</f>
        <v>10080100</v>
      </c>
      <c r="C627" s="20" t="s">
        <v>738</v>
      </c>
      <c r="D627" s="20" t="s">
        <v>401</v>
      </c>
      <c r="E627" s="20" t="s">
        <v>363</v>
      </c>
      <c r="F627" s="39" t="s">
        <v>739</v>
      </c>
      <c r="G627" s="20" t="s">
        <v>403</v>
      </c>
      <c r="H627" s="20" t="b">
        <v>0</v>
      </c>
      <c r="I627" s="20" t="b">
        <v>1</v>
      </c>
      <c r="J627" s="20">
        <v>100</v>
      </c>
      <c r="K627" s="20" t="str">
        <f t="shared" si="29"/>
        <v>100801</v>
      </c>
      <c r="L627" s="20" t="s">
        <v>353</v>
      </c>
      <c r="M627" s="20">
        <v>0</v>
      </c>
      <c r="N627" s="20">
        <v>0</v>
      </c>
      <c r="O627" s="20"/>
      <c r="P627" s="20">
        <v>0</v>
      </c>
      <c r="Q627" s="20">
        <v>0</v>
      </c>
      <c r="R627" s="20">
        <v>0</v>
      </c>
      <c r="S627" s="20">
        <v>0</v>
      </c>
      <c r="T627" s="20">
        <v>0</v>
      </c>
      <c r="U627" s="20">
        <v>0</v>
      </c>
      <c r="V627" s="20"/>
      <c r="W627" s="20">
        <v>0</v>
      </c>
      <c r="X627" s="20">
        <v>0</v>
      </c>
      <c r="Y627" s="20" t="s">
        <v>419</v>
      </c>
      <c r="Z627" s="20" t="s">
        <v>372</v>
      </c>
      <c r="AA627" s="20" t="s">
        <v>357</v>
      </c>
      <c r="AB627" s="20">
        <v>0</v>
      </c>
      <c r="AC627" s="20">
        <v>0</v>
      </c>
      <c r="AD627" s="20" t="b">
        <v>0</v>
      </c>
      <c r="AE627" s="20" t="s">
        <v>358</v>
      </c>
      <c r="AF627" s="20">
        <v>150</v>
      </c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 t="s">
        <v>388</v>
      </c>
      <c r="BA627" s="20">
        <v>10000</v>
      </c>
      <c r="BB627" s="20" t="s">
        <v>360</v>
      </c>
      <c r="BC627" s="20" t="s">
        <v>357</v>
      </c>
      <c r="BD627" s="20">
        <v>10000</v>
      </c>
      <c r="BE627" s="20">
        <v>0</v>
      </c>
      <c r="BF627" s="20" t="s">
        <v>361</v>
      </c>
      <c r="BG627" s="20">
        <v>0</v>
      </c>
      <c r="BH627" s="20" t="s">
        <v>389</v>
      </c>
      <c r="BI627" s="20">
        <v>10000</v>
      </c>
      <c r="BJ627" s="20">
        <v>3</v>
      </c>
      <c r="BK627" s="20" t="b">
        <v>1</v>
      </c>
      <c r="BL627" s="20">
        <v>0</v>
      </c>
      <c r="BM627" s="20">
        <v>10000</v>
      </c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  <c r="CF627" s="20"/>
      <c r="CG627" s="20"/>
      <c r="CH627" s="20"/>
      <c r="CI627" s="20"/>
      <c r="CJ627" s="20"/>
      <c r="CK627" s="20"/>
      <c r="CL627" s="20"/>
      <c r="CM627" s="20"/>
      <c r="CN627" s="20"/>
      <c r="CO627" s="20"/>
      <c r="CP627" s="20"/>
      <c r="CQ627" s="20"/>
      <c r="CR627" s="20"/>
      <c r="CS627" s="20"/>
      <c r="CT627" s="20"/>
      <c r="CU627" s="20"/>
      <c r="CV627" s="20"/>
      <c r="CW627" s="20"/>
      <c r="CX627" s="20"/>
      <c r="DA627" s="20"/>
      <c r="DB627" s="20"/>
      <c r="DC627" s="20"/>
      <c r="DD627" s="20"/>
      <c r="DE627" s="20"/>
      <c r="DF627" s="20"/>
      <c r="DG627" s="20"/>
      <c r="DH627" s="20"/>
      <c r="DI627" s="20"/>
      <c r="DJ627" s="20"/>
      <c r="DK627" s="20"/>
      <c r="DL627" s="20"/>
      <c r="DM627" s="20"/>
      <c r="DN627" s="20"/>
      <c r="DO627" s="20"/>
      <c r="DP627" s="20"/>
      <c r="DQ627" s="20"/>
      <c r="DR627" s="20"/>
      <c r="DS627" s="20"/>
      <c r="DT627" s="20"/>
      <c r="DU627" s="20"/>
      <c r="DV627" s="20"/>
      <c r="DW627" s="20"/>
      <c r="DX627" s="20"/>
      <c r="DY627" s="20"/>
      <c r="DZ627" s="20"/>
      <c r="EA627" s="20"/>
      <c r="EB627" s="20"/>
      <c r="EC627" s="20"/>
      <c r="ED627" s="20"/>
      <c r="EE627" s="20"/>
      <c r="EF627" s="20"/>
      <c r="EG627" s="20"/>
      <c r="EH627" s="20"/>
      <c r="EI627" s="20"/>
      <c r="EJ627" s="20"/>
      <c r="EK627" s="20"/>
      <c r="EL627" s="20"/>
      <c r="EM627" s="20"/>
      <c r="EN627" s="20"/>
      <c r="EO627" s="20"/>
      <c r="EP627" s="20"/>
      <c r="EQ627" s="20"/>
      <c r="ER627" s="20"/>
      <c r="ES627" s="20"/>
      <c r="ET627" s="20"/>
      <c r="EU627" s="20"/>
      <c r="EV627" s="20"/>
      <c r="EW627" s="20"/>
      <c r="EZ627" s="20"/>
      <c r="FA627" s="20"/>
      <c r="FB627" s="20"/>
      <c r="FC627" s="20"/>
      <c r="FD627" s="20"/>
      <c r="FE627" s="20"/>
      <c r="FF627" s="20"/>
      <c r="FG627" s="20"/>
      <c r="FH627" s="20"/>
      <c r="FI627" s="20"/>
      <c r="FJ627" s="20"/>
      <c r="FK627" s="20"/>
      <c r="FL627" s="20"/>
      <c r="FM627" s="20"/>
      <c r="FN627" s="20"/>
      <c r="FO627" s="20"/>
      <c r="FP627" s="20"/>
      <c r="FQ627" s="20"/>
      <c r="FR627" s="20"/>
      <c r="FS627" s="20"/>
      <c r="FT627" s="20"/>
      <c r="FU627" s="20"/>
      <c r="FV627" s="20"/>
      <c r="FW627" s="20"/>
      <c r="FX627" s="20"/>
      <c r="FY627" s="20"/>
      <c r="FZ627" s="20"/>
      <c r="GA627" s="20"/>
      <c r="GB627" s="20"/>
      <c r="GC627" s="20"/>
      <c r="GD627" s="20"/>
      <c r="GE627" s="20"/>
      <c r="GF627" s="20"/>
      <c r="GG627" s="20"/>
      <c r="GH627" s="20"/>
      <c r="GI627" s="20"/>
      <c r="GJ627" s="20"/>
      <c r="GK627" s="20"/>
      <c r="GL627" s="20"/>
      <c r="GM627" s="20"/>
      <c r="GN627" s="20"/>
      <c r="GO627" s="20"/>
      <c r="GP627" s="20"/>
      <c r="GQ627" s="20"/>
      <c r="GR627" s="20"/>
      <c r="GS627" s="20"/>
      <c r="GT627" s="20"/>
      <c r="GU627" s="20"/>
      <c r="GV627" s="20"/>
      <c r="GY627" s="20">
        <v>0</v>
      </c>
      <c r="GZ627" s="20">
        <v>0</v>
      </c>
      <c r="HA627" s="20" t="s">
        <v>374</v>
      </c>
      <c r="HB627" s="20">
        <v>0</v>
      </c>
      <c r="HC627" s="20"/>
      <c r="HD627" s="20"/>
      <c r="HE627" s="20" t="b">
        <v>0</v>
      </c>
      <c r="HF627" s="20">
        <v>0</v>
      </c>
      <c r="HG627" s="20" t="b">
        <v>1</v>
      </c>
      <c r="HH627" s="20">
        <v>0</v>
      </c>
      <c r="HI627" s="20">
        <v>0</v>
      </c>
      <c r="HJ627" s="20">
        <v>0</v>
      </c>
      <c r="HK627" s="20">
        <v>0</v>
      </c>
      <c r="HL627" s="20" t="b">
        <v>0</v>
      </c>
      <c r="HM627" s="20">
        <v>0</v>
      </c>
      <c r="HN627" s="20">
        <v>0</v>
      </c>
      <c r="HO627" s="20" t="s">
        <v>374</v>
      </c>
      <c r="HP627" s="20" t="s">
        <v>363</v>
      </c>
      <c r="HQ627" s="20">
        <v>0</v>
      </c>
      <c r="HR627" s="20">
        <v>0</v>
      </c>
      <c r="HS627" s="20">
        <v>0</v>
      </c>
      <c r="HT627" s="20">
        <v>0</v>
      </c>
      <c r="HU627" s="20" t="b">
        <v>0</v>
      </c>
      <c r="HZ627"/>
    </row>
    <row r="628" ht="30" customHeight="1" spans="1:234">
      <c r="A628"/>
      <c r="B628" s="34">
        <f>10000000+INDEX(编号表!$B:$B,MATCH(D628,编号表!$A:$A,0))*10000+J628</f>
        <v>10080101</v>
      </c>
      <c r="C628" s="20" t="s">
        <v>738</v>
      </c>
      <c r="D628" s="20" t="s">
        <v>401</v>
      </c>
      <c r="E628" s="20" t="s">
        <v>363</v>
      </c>
      <c r="F628" s="39" t="s">
        <v>739</v>
      </c>
      <c r="G628" s="20" t="s">
        <v>403</v>
      </c>
      <c r="H628" s="20" t="b">
        <v>0</v>
      </c>
      <c r="I628" s="20" t="b">
        <v>1</v>
      </c>
      <c r="J628" s="20">
        <v>101</v>
      </c>
      <c r="K628" s="20" t="str">
        <f t="shared" si="29"/>
        <v>100801</v>
      </c>
      <c r="L628" s="20" t="s">
        <v>353</v>
      </c>
      <c r="M628" s="20">
        <v>0</v>
      </c>
      <c r="N628" s="20">
        <v>0</v>
      </c>
      <c r="O628" s="20"/>
      <c r="P628" s="20">
        <v>0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20"/>
      <c r="W628" s="20">
        <v>0</v>
      </c>
      <c r="X628" s="20">
        <v>0</v>
      </c>
      <c r="Y628" s="20" t="s">
        <v>419</v>
      </c>
      <c r="Z628" s="20" t="s">
        <v>372</v>
      </c>
      <c r="AA628" s="20" t="s">
        <v>357</v>
      </c>
      <c r="AB628" s="20">
        <v>0</v>
      </c>
      <c r="AC628" s="20">
        <v>0</v>
      </c>
      <c r="AD628" s="20" t="b">
        <v>0</v>
      </c>
      <c r="AE628" s="20" t="s">
        <v>358</v>
      </c>
      <c r="AF628" s="20">
        <v>150</v>
      </c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 t="s">
        <v>388</v>
      </c>
      <c r="BA628" s="20">
        <v>10400</v>
      </c>
      <c r="BB628" s="20" t="s">
        <v>360</v>
      </c>
      <c r="BC628" s="20" t="s">
        <v>357</v>
      </c>
      <c r="BD628" s="20">
        <v>10000</v>
      </c>
      <c r="BE628" s="20">
        <v>0</v>
      </c>
      <c r="BF628" s="20" t="s">
        <v>361</v>
      </c>
      <c r="BG628" s="20">
        <v>0</v>
      </c>
      <c r="BH628" s="20" t="s">
        <v>389</v>
      </c>
      <c r="BI628" s="20">
        <v>10000</v>
      </c>
      <c r="BJ628" s="20">
        <v>4</v>
      </c>
      <c r="BK628" s="20" t="b">
        <v>1</v>
      </c>
      <c r="BL628" s="20">
        <v>0</v>
      </c>
      <c r="BM628" s="20">
        <v>10000</v>
      </c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  <c r="CG628" s="20"/>
      <c r="CH628" s="20"/>
      <c r="CI628" s="20"/>
      <c r="CJ628" s="20"/>
      <c r="CK628" s="20"/>
      <c r="CL628" s="20"/>
      <c r="CM628" s="20"/>
      <c r="CN628" s="20"/>
      <c r="CO628" s="20"/>
      <c r="CP628" s="20"/>
      <c r="CQ628" s="20"/>
      <c r="CR628" s="20"/>
      <c r="CS628" s="20"/>
      <c r="CT628" s="20"/>
      <c r="CU628" s="20"/>
      <c r="CV628" s="20"/>
      <c r="CW628" s="20"/>
      <c r="CX628" s="20"/>
      <c r="DA628" s="20"/>
      <c r="DB628" s="20"/>
      <c r="DC628" s="20"/>
      <c r="DD628" s="20"/>
      <c r="DE628" s="20"/>
      <c r="DF628" s="20"/>
      <c r="DG628" s="20"/>
      <c r="DH628" s="20"/>
      <c r="DI628" s="20"/>
      <c r="DJ628" s="20"/>
      <c r="DK628" s="20"/>
      <c r="DL628" s="20"/>
      <c r="DM628" s="20"/>
      <c r="DN628" s="20"/>
      <c r="DO628" s="20"/>
      <c r="DP628" s="20"/>
      <c r="DQ628" s="20"/>
      <c r="DR628" s="20"/>
      <c r="DS628" s="20"/>
      <c r="DT628" s="20"/>
      <c r="DU628" s="20"/>
      <c r="DV628" s="20"/>
      <c r="DW628" s="20"/>
      <c r="DX628" s="20"/>
      <c r="DY628" s="20"/>
      <c r="DZ628" s="20"/>
      <c r="EA628" s="20"/>
      <c r="EB628" s="20"/>
      <c r="EC628" s="20"/>
      <c r="ED628" s="20"/>
      <c r="EE628" s="20"/>
      <c r="EF628" s="20"/>
      <c r="EG628" s="20"/>
      <c r="EH628" s="20"/>
      <c r="EI628" s="20"/>
      <c r="EJ628" s="20"/>
      <c r="EK628" s="20"/>
      <c r="EL628" s="20"/>
      <c r="EM628" s="20"/>
      <c r="EN628" s="20"/>
      <c r="EO628" s="20"/>
      <c r="EP628" s="20"/>
      <c r="EQ628" s="20"/>
      <c r="ER628" s="20"/>
      <c r="ES628" s="20"/>
      <c r="ET628" s="20"/>
      <c r="EU628" s="20"/>
      <c r="EV628" s="20"/>
      <c r="EW628" s="20"/>
      <c r="EZ628" s="20"/>
      <c r="FA628" s="20"/>
      <c r="FB628" s="20"/>
      <c r="FC628" s="20"/>
      <c r="FD628" s="20"/>
      <c r="FE628" s="20"/>
      <c r="FF628" s="20"/>
      <c r="FG628" s="20"/>
      <c r="FH628" s="20"/>
      <c r="FI628" s="20"/>
      <c r="FJ628" s="20"/>
      <c r="FK628" s="20"/>
      <c r="FL628" s="20"/>
      <c r="FM628" s="20"/>
      <c r="FN628" s="20"/>
      <c r="FO628" s="20"/>
      <c r="FP628" s="20"/>
      <c r="FQ628" s="20"/>
      <c r="FR628" s="20"/>
      <c r="FS628" s="20"/>
      <c r="FT628" s="20"/>
      <c r="FU628" s="20"/>
      <c r="FV628" s="20"/>
      <c r="FW628" s="20"/>
      <c r="FX628" s="20"/>
      <c r="FY628" s="20"/>
      <c r="FZ628" s="20"/>
      <c r="GA628" s="20"/>
      <c r="GB628" s="20"/>
      <c r="GC628" s="20"/>
      <c r="GD628" s="20"/>
      <c r="GE628" s="20"/>
      <c r="GF628" s="20"/>
      <c r="GG628" s="20"/>
      <c r="GH628" s="20"/>
      <c r="GI628" s="20"/>
      <c r="GJ628" s="20"/>
      <c r="GK628" s="20"/>
      <c r="GL628" s="20"/>
      <c r="GM628" s="20"/>
      <c r="GN628" s="20"/>
      <c r="GO628" s="20"/>
      <c r="GP628" s="20"/>
      <c r="GQ628" s="20"/>
      <c r="GR628" s="20"/>
      <c r="GS628" s="20"/>
      <c r="GT628" s="20"/>
      <c r="GU628" s="20"/>
      <c r="GV628" s="20"/>
      <c r="GY628" s="20">
        <v>0</v>
      </c>
      <c r="GZ628" s="20">
        <v>0</v>
      </c>
      <c r="HA628" s="20" t="s">
        <v>374</v>
      </c>
      <c r="HB628" s="20">
        <v>0</v>
      </c>
      <c r="HC628" s="20"/>
      <c r="HD628" s="20"/>
      <c r="HE628" s="20" t="b">
        <v>0</v>
      </c>
      <c r="HF628" s="20">
        <v>0</v>
      </c>
      <c r="HG628" s="20" t="b">
        <v>1</v>
      </c>
      <c r="HH628" s="20">
        <v>0</v>
      </c>
      <c r="HI628" s="20">
        <v>0</v>
      </c>
      <c r="HJ628" s="20">
        <v>0</v>
      </c>
      <c r="HK628" s="20">
        <v>0</v>
      </c>
      <c r="HL628" s="20" t="b">
        <v>0</v>
      </c>
      <c r="HM628" s="20">
        <v>0</v>
      </c>
      <c r="HN628" s="20">
        <v>0</v>
      </c>
      <c r="HO628" s="20" t="s">
        <v>374</v>
      </c>
      <c r="HP628" s="20" t="s">
        <v>363</v>
      </c>
      <c r="HQ628" s="20">
        <v>0</v>
      </c>
      <c r="HR628" s="20">
        <v>0</v>
      </c>
      <c r="HS628" s="20">
        <v>0</v>
      </c>
      <c r="HT628" s="20">
        <v>0</v>
      </c>
      <c r="HU628" s="20" t="b">
        <v>0</v>
      </c>
      <c r="HZ628"/>
    </row>
    <row r="629" ht="30" customHeight="1" spans="1:234">
      <c r="A629"/>
      <c r="B629" s="34">
        <f>10000000+INDEX(编号表!$B:$B,MATCH(D629,编号表!$A:$A,0))*10000+J629</f>
        <v>10080102</v>
      </c>
      <c r="C629" s="20" t="s">
        <v>738</v>
      </c>
      <c r="D629" s="20" t="s">
        <v>401</v>
      </c>
      <c r="E629" s="20" t="s">
        <v>363</v>
      </c>
      <c r="F629" s="39" t="s">
        <v>739</v>
      </c>
      <c r="G629" s="20" t="s">
        <v>403</v>
      </c>
      <c r="H629" s="20" t="b">
        <v>0</v>
      </c>
      <c r="I629" s="20" t="b">
        <v>1</v>
      </c>
      <c r="J629" s="20">
        <v>102</v>
      </c>
      <c r="K629" s="20" t="str">
        <f t="shared" si="29"/>
        <v>100801</v>
      </c>
      <c r="L629" s="20" t="s">
        <v>353</v>
      </c>
      <c r="M629" s="20">
        <v>0</v>
      </c>
      <c r="N629" s="20">
        <v>0</v>
      </c>
      <c r="O629" s="20"/>
      <c r="P629" s="20">
        <v>0</v>
      </c>
      <c r="Q629" s="20">
        <v>0</v>
      </c>
      <c r="R629" s="20">
        <v>0</v>
      </c>
      <c r="S629" s="20">
        <v>0</v>
      </c>
      <c r="T629" s="20">
        <v>0</v>
      </c>
      <c r="U629" s="20">
        <v>0</v>
      </c>
      <c r="V629" s="20"/>
      <c r="W629" s="20">
        <v>0</v>
      </c>
      <c r="X629" s="20">
        <v>0</v>
      </c>
      <c r="Y629" s="20" t="s">
        <v>419</v>
      </c>
      <c r="Z629" s="20" t="s">
        <v>372</v>
      </c>
      <c r="AA629" s="20" t="s">
        <v>357</v>
      </c>
      <c r="AB629" s="20">
        <v>0</v>
      </c>
      <c r="AC629" s="20">
        <v>0</v>
      </c>
      <c r="AD629" s="20" t="b">
        <v>0</v>
      </c>
      <c r="AE629" s="20" t="s">
        <v>358</v>
      </c>
      <c r="AF629" s="20">
        <v>150</v>
      </c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 t="s">
        <v>388</v>
      </c>
      <c r="BA629" s="20">
        <v>10800</v>
      </c>
      <c r="BB629" s="20" t="s">
        <v>360</v>
      </c>
      <c r="BC629" s="20" t="s">
        <v>357</v>
      </c>
      <c r="BD629" s="20">
        <v>10000</v>
      </c>
      <c r="BE629" s="20">
        <v>0</v>
      </c>
      <c r="BF629" s="20" t="s">
        <v>361</v>
      </c>
      <c r="BG629" s="20">
        <v>0</v>
      </c>
      <c r="BH629" s="20" t="s">
        <v>389</v>
      </c>
      <c r="BI629" s="20">
        <v>10000</v>
      </c>
      <c r="BJ629" s="20">
        <v>5</v>
      </c>
      <c r="BK629" s="20" t="b">
        <v>1</v>
      </c>
      <c r="BL629" s="20">
        <v>0</v>
      </c>
      <c r="BM629" s="20">
        <v>10000</v>
      </c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  <c r="CF629" s="20"/>
      <c r="CG629" s="20"/>
      <c r="CH629" s="20"/>
      <c r="CI629" s="20"/>
      <c r="CJ629" s="20"/>
      <c r="CK629" s="20"/>
      <c r="CL629" s="20"/>
      <c r="CM629" s="20"/>
      <c r="CN629" s="20"/>
      <c r="CO629" s="20"/>
      <c r="CP629" s="20"/>
      <c r="CQ629" s="20"/>
      <c r="CR629" s="20"/>
      <c r="CS629" s="20"/>
      <c r="CT629" s="20"/>
      <c r="CU629" s="20"/>
      <c r="CV629" s="20"/>
      <c r="CW629" s="20"/>
      <c r="CX629" s="20"/>
      <c r="DA629" s="20"/>
      <c r="DB629" s="20"/>
      <c r="DC629" s="20"/>
      <c r="DD629" s="20"/>
      <c r="DE629" s="20"/>
      <c r="DF629" s="20"/>
      <c r="DG629" s="20"/>
      <c r="DH629" s="20"/>
      <c r="DI629" s="20"/>
      <c r="DJ629" s="20"/>
      <c r="DK629" s="20"/>
      <c r="DL629" s="20"/>
      <c r="DM629" s="20"/>
      <c r="DN629" s="20"/>
      <c r="DO629" s="20"/>
      <c r="DP629" s="20"/>
      <c r="DQ629" s="20"/>
      <c r="DR629" s="20"/>
      <c r="DS629" s="20"/>
      <c r="DT629" s="20"/>
      <c r="DU629" s="20"/>
      <c r="DV629" s="20"/>
      <c r="DW629" s="20"/>
      <c r="DX629" s="20"/>
      <c r="DY629" s="20"/>
      <c r="DZ629" s="20"/>
      <c r="EA629" s="20"/>
      <c r="EB629" s="20"/>
      <c r="EC629" s="20"/>
      <c r="ED629" s="20"/>
      <c r="EE629" s="20"/>
      <c r="EF629" s="20"/>
      <c r="EG629" s="20"/>
      <c r="EH629" s="20"/>
      <c r="EI629" s="20"/>
      <c r="EJ629" s="20"/>
      <c r="EK629" s="20"/>
      <c r="EL629" s="20"/>
      <c r="EM629" s="20"/>
      <c r="EN629" s="20"/>
      <c r="EO629" s="20"/>
      <c r="EP629" s="20"/>
      <c r="EQ629" s="20"/>
      <c r="ER629" s="20"/>
      <c r="ES629" s="20"/>
      <c r="ET629" s="20"/>
      <c r="EU629" s="20"/>
      <c r="EV629" s="20"/>
      <c r="EW629" s="20"/>
      <c r="EZ629" s="20"/>
      <c r="FA629" s="20"/>
      <c r="FB629" s="20"/>
      <c r="FC629" s="20"/>
      <c r="FD629" s="20"/>
      <c r="FE629" s="20"/>
      <c r="FF629" s="20"/>
      <c r="FG629" s="20"/>
      <c r="FH629" s="20"/>
      <c r="FI629" s="20"/>
      <c r="FJ629" s="20"/>
      <c r="FK629" s="20"/>
      <c r="FL629" s="20"/>
      <c r="FM629" s="20"/>
      <c r="FN629" s="20"/>
      <c r="FO629" s="20"/>
      <c r="FP629" s="20"/>
      <c r="FQ629" s="20"/>
      <c r="FR629" s="20"/>
      <c r="FS629" s="20"/>
      <c r="FT629" s="20"/>
      <c r="FU629" s="20"/>
      <c r="FV629" s="20"/>
      <c r="FW629" s="20"/>
      <c r="FX629" s="20"/>
      <c r="FY629" s="20"/>
      <c r="FZ629" s="20"/>
      <c r="GA629" s="20"/>
      <c r="GB629" s="20"/>
      <c r="GC629" s="20"/>
      <c r="GD629" s="20"/>
      <c r="GE629" s="20"/>
      <c r="GF629" s="20"/>
      <c r="GG629" s="20"/>
      <c r="GH629" s="20"/>
      <c r="GI629" s="20"/>
      <c r="GJ629" s="20"/>
      <c r="GK629" s="20"/>
      <c r="GL629" s="20"/>
      <c r="GM629" s="20"/>
      <c r="GN629" s="20"/>
      <c r="GO629" s="20"/>
      <c r="GP629" s="20"/>
      <c r="GQ629" s="20"/>
      <c r="GR629" s="20"/>
      <c r="GS629" s="20"/>
      <c r="GT629" s="20"/>
      <c r="GU629" s="20"/>
      <c r="GV629" s="20"/>
      <c r="GY629" s="20">
        <v>0</v>
      </c>
      <c r="GZ629" s="20">
        <v>0</v>
      </c>
      <c r="HA629" s="20" t="s">
        <v>374</v>
      </c>
      <c r="HB629" s="20">
        <v>0</v>
      </c>
      <c r="HC629" s="20"/>
      <c r="HD629" s="20"/>
      <c r="HE629" s="20" t="b">
        <v>0</v>
      </c>
      <c r="HF629" s="20">
        <v>0</v>
      </c>
      <c r="HG629" s="20" t="b">
        <v>1</v>
      </c>
      <c r="HH629" s="20">
        <v>0</v>
      </c>
      <c r="HI629" s="20">
        <v>0</v>
      </c>
      <c r="HJ629" s="20">
        <v>0</v>
      </c>
      <c r="HK629" s="20">
        <v>0</v>
      </c>
      <c r="HL629" s="20" t="b">
        <v>0</v>
      </c>
      <c r="HM629" s="20">
        <v>0</v>
      </c>
      <c r="HN629" s="20">
        <v>0</v>
      </c>
      <c r="HO629" s="20" t="s">
        <v>374</v>
      </c>
      <c r="HP629" s="20" t="s">
        <v>363</v>
      </c>
      <c r="HQ629" s="20">
        <v>0</v>
      </c>
      <c r="HR629" s="20">
        <v>0</v>
      </c>
      <c r="HS629" s="20">
        <v>0</v>
      </c>
      <c r="HT629" s="20">
        <v>0</v>
      </c>
      <c r="HU629" s="20" t="b">
        <v>0</v>
      </c>
      <c r="HZ629"/>
    </row>
    <row r="630" ht="30" customHeight="1" spans="1:234">
      <c r="A630"/>
      <c r="B630" s="34">
        <f>10000000+INDEX(编号表!$B:$B,MATCH(D630,编号表!$A:$A,0))*10000+J630</f>
        <v>10080103</v>
      </c>
      <c r="C630" s="20" t="s">
        <v>738</v>
      </c>
      <c r="D630" s="20" t="s">
        <v>401</v>
      </c>
      <c r="E630" s="20" t="s">
        <v>363</v>
      </c>
      <c r="F630" s="39" t="s">
        <v>739</v>
      </c>
      <c r="G630" s="20" t="s">
        <v>403</v>
      </c>
      <c r="H630" s="20" t="b">
        <v>0</v>
      </c>
      <c r="I630" s="20" t="b">
        <v>1</v>
      </c>
      <c r="J630" s="20">
        <v>103</v>
      </c>
      <c r="K630" s="20" t="str">
        <f t="shared" si="29"/>
        <v>100801</v>
      </c>
      <c r="L630" s="20" t="s">
        <v>353</v>
      </c>
      <c r="M630" s="20">
        <v>0</v>
      </c>
      <c r="N630" s="20">
        <v>0</v>
      </c>
      <c r="O630" s="20"/>
      <c r="P630" s="20">
        <v>0</v>
      </c>
      <c r="Q630" s="20">
        <v>0</v>
      </c>
      <c r="R630" s="20">
        <v>0</v>
      </c>
      <c r="S630" s="20">
        <v>0</v>
      </c>
      <c r="T630" s="20">
        <v>0</v>
      </c>
      <c r="U630" s="20">
        <v>0</v>
      </c>
      <c r="V630" s="20"/>
      <c r="W630" s="20">
        <v>0</v>
      </c>
      <c r="X630" s="20">
        <v>0</v>
      </c>
      <c r="Y630" s="20" t="s">
        <v>419</v>
      </c>
      <c r="Z630" s="20" t="s">
        <v>372</v>
      </c>
      <c r="AA630" s="20" t="s">
        <v>357</v>
      </c>
      <c r="AB630" s="20">
        <v>0</v>
      </c>
      <c r="AC630" s="20">
        <v>0</v>
      </c>
      <c r="AD630" s="20" t="b">
        <v>0</v>
      </c>
      <c r="AE630" s="20" t="s">
        <v>358</v>
      </c>
      <c r="AF630" s="20">
        <v>150</v>
      </c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 t="s">
        <v>388</v>
      </c>
      <c r="BA630" s="20">
        <v>11200</v>
      </c>
      <c r="BB630" s="20" t="s">
        <v>360</v>
      </c>
      <c r="BC630" s="20" t="s">
        <v>357</v>
      </c>
      <c r="BD630" s="20">
        <v>10000</v>
      </c>
      <c r="BE630" s="20">
        <v>0</v>
      </c>
      <c r="BF630" s="20" t="s">
        <v>361</v>
      </c>
      <c r="BG630" s="20">
        <v>0</v>
      </c>
      <c r="BH630" s="20" t="s">
        <v>389</v>
      </c>
      <c r="BI630" s="20">
        <v>10000</v>
      </c>
      <c r="BJ630" s="20">
        <v>6</v>
      </c>
      <c r="BK630" s="20" t="b">
        <v>1</v>
      </c>
      <c r="BL630" s="20">
        <v>0</v>
      </c>
      <c r="BM630" s="20">
        <v>10000</v>
      </c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  <c r="CF630" s="20"/>
      <c r="CG630" s="20"/>
      <c r="CH630" s="20"/>
      <c r="CI630" s="20"/>
      <c r="CJ630" s="20"/>
      <c r="CK630" s="20"/>
      <c r="CL630" s="20"/>
      <c r="CM630" s="20"/>
      <c r="CN630" s="20"/>
      <c r="CO630" s="20"/>
      <c r="CP630" s="20"/>
      <c r="CQ630" s="20"/>
      <c r="CR630" s="20"/>
      <c r="CS630" s="20"/>
      <c r="CT630" s="20"/>
      <c r="CU630" s="20"/>
      <c r="CV630" s="20"/>
      <c r="CW630" s="20"/>
      <c r="CX630" s="20"/>
      <c r="DA630" s="20"/>
      <c r="DB630" s="20"/>
      <c r="DC630" s="20"/>
      <c r="DD630" s="20"/>
      <c r="DE630" s="20"/>
      <c r="DF630" s="20"/>
      <c r="DG630" s="20"/>
      <c r="DH630" s="20"/>
      <c r="DI630" s="20"/>
      <c r="DJ630" s="20"/>
      <c r="DK630" s="20"/>
      <c r="DL630" s="20"/>
      <c r="DM630" s="20"/>
      <c r="DN630" s="20"/>
      <c r="DO630" s="20"/>
      <c r="DP630" s="20"/>
      <c r="DQ630" s="20"/>
      <c r="DR630" s="20"/>
      <c r="DS630" s="20"/>
      <c r="DT630" s="20"/>
      <c r="DU630" s="20"/>
      <c r="DV630" s="20"/>
      <c r="DW630" s="20"/>
      <c r="DX630" s="20"/>
      <c r="DY630" s="20"/>
      <c r="DZ630" s="20"/>
      <c r="EA630" s="20"/>
      <c r="EB630" s="20"/>
      <c r="EC630" s="20"/>
      <c r="ED630" s="20"/>
      <c r="EE630" s="20"/>
      <c r="EF630" s="20"/>
      <c r="EG630" s="20"/>
      <c r="EH630" s="20"/>
      <c r="EI630" s="20"/>
      <c r="EJ630" s="20"/>
      <c r="EK630" s="20"/>
      <c r="EL630" s="20"/>
      <c r="EM630" s="20"/>
      <c r="EN630" s="20"/>
      <c r="EO630" s="20"/>
      <c r="EP630" s="20"/>
      <c r="EQ630" s="20"/>
      <c r="ER630" s="20"/>
      <c r="ES630" s="20"/>
      <c r="ET630" s="20"/>
      <c r="EU630" s="20"/>
      <c r="EV630" s="20"/>
      <c r="EW630" s="20"/>
      <c r="EZ630" s="20"/>
      <c r="FA630" s="20"/>
      <c r="FB630" s="20"/>
      <c r="FC630" s="20"/>
      <c r="FD630" s="20"/>
      <c r="FE630" s="20"/>
      <c r="FF630" s="20"/>
      <c r="FG630" s="20"/>
      <c r="FH630" s="20"/>
      <c r="FI630" s="20"/>
      <c r="FJ630" s="20"/>
      <c r="FK630" s="20"/>
      <c r="FL630" s="20"/>
      <c r="FM630" s="20"/>
      <c r="FN630" s="20"/>
      <c r="FO630" s="20"/>
      <c r="FP630" s="20"/>
      <c r="FQ630" s="20"/>
      <c r="FR630" s="20"/>
      <c r="FS630" s="20"/>
      <c r="FT630" s="20"/>
      <c r="FU630" s="20"/>
      <c r="FV630" s="20"/>
      <c r="FW630" s="20"/>
      <c r="FX630" s="20"/>
      <c r="FY630" s="20"/>
      <c r="FZ630" s="20"/>
      <c r="GA630" s="20"/>
      <c r="GB630" s="20"/>
      <c r="GC630" s="20"/>
      <c r="GD630" s="20"/>
      <c r="GE630" s="20"/>
      <c r="GF630" s="20"/>
      <c r="GG630" s="20"/>
      <c r="GH630" s="20"/>
      <c r="GI630" s="20"/>
      <c r="GJ630" s="20"/>
      <c r="GK630" s="20"/>
      <c r="GL630" s="20"/>
      <c r="GM630" s="20"/>
      <c r="GN630" s="20"/>
      <c r="GO630" s="20"/>
      <c r="GP630" s="20"/>
      <c r="GQ630" s="20"/>
      <c r="GR630" s="20"/>
      <c r="GS630" s="20"/>
      <c r="GT630" s="20"/>
      <c r="GU630" s="20"/>
      <c r="GV630" s="20"/>
      <c r="GY630" s="20">
        <v>0</v>
      </c>
      <c r="GZ630" s="20">
        <v>0</v>
      </c>
      <c r="HA630" s="20" t="s">
        <v>374</v>
      </c>
      <c r="HB630" s="20">
        <v>0</v>
      </c>
      <c r="HC630" s="20"/>
      <c r="HD630" s="20"/>
      <c r="HE630" s="20" t="b">
        <v>0</v>
      </c>
      <c r="HF630" s="20">
        <v>0</v>
      </c>
      <c r="HG630" s="20" t="b">
        <v>1</v>
      </c>
      <c r="HH630" s="20">
        <v>0</v>
      </c>
      <c r="HI630" s="20">
        <v>0</v>
      </c>
      <c r="HJ630" s="20">
        <v>0</v>
      </c>
      <c r="HK630" s="20">
        <v>0</v>
      </c>
      <c r="HL630" s="20" t="b">
        <v>0</v>
      </c>
      <c r="HM630" s="20">
        <v>0</v>
      </c>
      <c r="HN630" s="20">
        <v>0</v>
      </c>
      <c r="HO630" s="20" t="s">
        <v>374</v>
      </c>
      <c r="HP630" s="20" t="s">
        <v>363</v>
      </c>
      <c r="HQ630" s="20">
        <v>0</v>
      </c>
      <c r="HR630" s="20">
        <v>0</v>
      </c>
      <c r="HS630" s="20">
        <v>0</v>
      </c>
      <c r="HT630" s="20">
        <v>0</v>
      </c>
      <c r="HU630" s="20" t="b">
        <v>0</v>
      </c>
      <c r="HZ630"/>
    </row>
    <row r="631" ht="30" customHeight="1" spans="1:234">
      <c r="A631"/>
      <c r="B631" s="34">
        <f>10000000+INDEX(编号表!$B:$B,MATCH(D631,编号表!$A:$A,0))*10000+J631</f>
        <v>10080104</v>
      </c>
      <c r="C631" s="20" t="s">
        <v>738</v>
      </c>
      <c r="D631" s="20" t="s">
        <v>401</v>
      </c>
      <c r="E631" s="20" t="s">
        <v>363</v>
      </c>
      <c r="F631" s="39" t="s">
        <v>739</v>
      </c>
      <c r="G631" s="20" t="s">
        <v>403</v>
      </c>
      <c r="H631" s="20" t="b">
        <v>0</v>
      </c>
      <c r="I631" s="20" t="b">
        <v>1</v>
      </c>
      <c r="J631" s="20">
        <v>104</v>
      </c>
      <c r="K631" s="20" t="str">
        <f t="shared" si="29"/>
        <v>100801</v>
      </c>
      <c r="L631" s="20" t="s">
        <v>353</v>
      </c>
      <c r="M631" s="20">
        <v>0</v>
      </c>
      <c r="N631" s="20">
        <v>0</v>
      </c>
      <c r="O631" s="20"/>
      <c r="P631" s="20">
        <v>0</v>
      </c>
      <c r="Q631" s="20">
        <v>0</v>
      </c>
      <c r="R631" s="20">
        <v>0</v>
      </c>
      <c r="S631" s="20">
        <v>0</v>
      </c>
      <c r="T631" s="20">
        <v>0</v>
      </c>
      <c r="U631" s="20">
        <v>0</v>
      </c>
      <c r="V631" s="20"/>
      <c r="W631" s="20">
        <v>0</v>
      </c>
      <c r="X631" s="20">
        <v>0</v>
      </c>
      <c r="Y631" s="20" t="s">
        <v>419</v>
      </c>
      <c r="Z631" s="20" t="s">
        <v>372</v>
      </c>
      <c r="AA631" s="20" t="s">
        <v>357</v>
      </c>
      <c r="AB631" s="20">
        <v>0</v>
      </c>
      <c r="AC631" s="20">
        <v>0</v>
      </c>
      <c r="AD631" s="20" t="b">
        <v>0</v>
      </c>
      <c r="AE631" s="20" t="s">
        <v>358</v>
      </c>
      <c r="AF631" s="20">
        <v>150</v>
      </c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 t="s">
        <v>388</v>
      </c>
      <c r="BA631" s="20">
        <v>11300</v>
      </c>
      <c r="BB631" s="20" t="s">
        <v>360</v>
      </c>
      <c r="BC631" s="20" t="s">
        <v>357</v>
      </c>
      <c r="BD631" s="20">
        <v>10000</v>
      </c>
      <c r="BE631" s="20">
        <v>0</v>
      </c>
      <c r="BF631" s="20" t="s">
        <v>361</v>
      </c>
      <c r="BG631" s="20">
        <v>0</v>
      </c>
      <c r="BH631" s="20" t="s">
        <v>389</v>
      </c>
      <c r="BI631" s="20">
        <v>10000</v>
      </c>
      <c r="BJ631" s="20">
        <v>6</v>
      </c>
      <c r="BK631" s="20" t="b">
        <v>1</v>
      </c>
      <c r="BL631" s="20">
        <v>0</v>
      </c>
      <c r="BM631" s="20">
        <v>10000</v>
      </c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  <c r="CE631" s="20"/>
      <c r="CF631" s="20"/>
      <c r="CG631" s="20"/>
      <c r="CH631" s="20"/>
      <c r="CI631" s="20"/>
      <c r="CJ631" s="20"/>
      <c r="CK631" s="20"/>
      <c r="CL631" s="20"/>
      <c r="CM631" s="20"/>
      <c r="CN631" s="20"/>
      <c r="CO631" s="20"/>
      <c r="CP631" s="20"/>
      <c r="CQ631" s="20"/>
      <c r="CR631" s="20"/>
      <c r="CS631" s="20"/>
      <c r="CT631" s="20"/>
      <c r="CU631" s="20"/>
      <c r="CV631" s="20"/>
      <c r="CW631" s="20"/>
      <c r="CX631" s="20"/>
      <c r="DA631" s="20"/>
      <c r="DB631" s="20"/>
      <c r="DC631" s="20"/>
      <c r="DD631" s="20"/>
      <c r="DE631" s="20"/>
      <c r="DF631" s="20"/>
      <c r="DG631" s="20"/>
      <c r="DH631" s="20"/>
      <c r="DI631" s="20"/>
      <c r="DJ631" s="20"/>
      <c r="DK631" s="20"/>
      <c r="DL631" s="20"/>
      <c r="DM631" s="20"/>
      <c r="DN631" s="20"/>
      <c r="DO631" s="20"/>
      <c r="DP631" s="20"/>
      <c r="DQ631" s="20"/>
      <c r="DR631" s="20"/>
      <c r="DS631" s="20"/>
      <c r="DT631" s="20"/>
      <c r="DU631" s="20"/>
      <c r="DV631" s="20"/>
      <c r="DW631" s="20"/>
      <c r="DX631" s="20"/>
      <c r="DY631" s="20"/>
      <c r="DZ631" s="20"/>
      <c r="EA631" s="20"/>
      <c r="EB631" s="20"/>
      <c r="EC631" s="20"/>
      <c r="ED631" s="20"/>
      <c r="EE631" s="20"/>
      <c r="EF631" s="20"/>
      <c r="EG631" s="20"/>
      <c r="EH631" s="20"/>
      <c r="EI631" s="20"/>
      <c r="EJ631" s="20"/>
      <c r="EK631" s="20"/>
      <c r="EL631" s="20"/>
      <c r="EM631" s="20"/>
      <c r="EN631" s="20"/>
      <c r="EO631" s="20"/>
      <c r="EP631" s="20"/>
      <c r="EQ631" s="20"/>
      <c r="ER631" s="20"/>
      <c r="ES631" s="20"/>
      <c r="ET631" s="20"/>
      <c r="EU631" s="20"/>
      <c r="EV631" s="20"/>
      <c r="EW631" s="20"/>
      <c r="EZ631" s="20"/>
      <c r="FA631" s="20"/>
      <c r="FB631" s="20"/>
      <c r="FC631" s="20"/>
      <c r="FD631" s="20"/>
      <c r="FE631" s="20"/>
      <c r="FF631" s="20"/>
      <c r="FG631" s="20"/>
      <c r="FH631" s="20"/>
      <c r="FI631" s="20"/>
      <c r="FJ631" s="20"/>
      <c r="FK631" s="20"/>
      <c r="FL631" s="20"/>
      <c r="FM631" s="20"/>
      <c r="FN631" s="20"/>
      <c r="FO631" s="20"/>
      <c r="FP631" s="20"/>
      <c r="FQ631" s="20"/>
      <c r="FR631" s="20"/>
      <c r="FS631" s="20"/>
      <c r="FT631" s="20"/>
      <c r="FU631" s="20"/>
      <c r="FV631" s="20"/>
      <c r="FW631" s="20"/>
      <c r="FX631" s="20"/>
      <c r="FY631" s="20"/>
      <c r="FZ631" s="20"/>
      <c r="GA631" s="20"/>
      <c r="GB631" s="20"/>
      <c r="GC631" s="20"/>
      <c r="GD631" s="20"/>
      <c r="GE631" s="20"/>
      <c r="GF631" s="20"/>
      <c r="GG631" s="20"/>
      <c r="GH631" s="20"/>
      <c r="GI631" s="20"/>
      <c r="GJ631" s="20"/>
      <c r="GK631" s="20"/>
      <c r="GL631" s="20"/>
      <c r="GM631" s="20"/>
      <c r="GN631" s="20"/>
      <c r="GO631" s="20"/>
      <c r="GP631" s="20"/>
      <c r="GQ631" s="20"/>
      <c r="GR631" s="20"/>
      <c r="GS631" s="20"/>
      <c r="GT631" s="20"/>
      <c r="GU631" s="20"/>
      <c r="GV631" s="20"/>
      <c r="GY631" s="20">
        <v>0</v>
      </c>
      <c r="GZ631" s="20">
        <v>0</v>
      </c>
      <c r="HA631" s="20" t="s">
        <v>374</v>
      </c>
      <c r="HB631" s="20">
        <v>0</v>
      </c>
      <c r="HC631" s="20"/>
      <c r="HD631" s="20"/>
      <c r="HE631" s="20" t="b">
        <v>0</v>
      </c>
      <c r="HF631" s="20">
        <v>0</v>
      </c>
      <c r="HG631" s="20" t="b">
        <v>1</v>
      </c>
      <c r="HH631" s="20">
        <v>0</v>
      </c>
      <c r="HI631" s="20">
        <v>0</v>
      </c>
      <c r="HJ631" s="20">
        <v>0</v>
      </c>
      <c r="HK631" s="20">
        <v>0</v>
      </c>
      <c r="HL631" s="20" t="b">
        <v>0</v>
      </c>
      <c r="HM631" s="20">
        <v>0</v>
      </c>
      <c r="HN631" s="20">
        <v>0</v>
      </c>
      <c r="HO631" s="20" t="s">
        <v>374</v>
      </c>
      <c r="HP631" s="20" t="s">
        <v>363</v>
      </c>
      <c r="HQ631" s="20">
        <v>0</v>
      </c>
      <c r="HR631" s="20">
        <v>0</v>
      </c>
      <c r="HS631" s="20">
        <v>0</v>
      </c>
      <c r="HT631" s="20">
        <v>0</v>
      </c>
      <c r="HU631" s="20" t="b">
        <v>0</v>
      </c>
      <c r="HZ631"/>
    </row>
    <row r="632" ht="30" customHeight="1" spans="1:234">
      <c r="A632"/>
      <c r="B632" s="34">
        <f>10000000+INDEX(编号表!$B:$B,MATCH(D632,编号表!$A:$A,0))*10000+J632</f>
        <v>10080105</v>
      </c>
      <c r="C632" s="20" t="s">
        <v>738</v>
      </c>
      <c r="D632" s="20" t="s">
        <v>401</v>
      </c>
      <c r="E632" s="20" t="s">
        <v>363</v>
      </c>
      <c r="F632" s="39" t="s">
        <v>739</v>
      </c>
      <c r="G632" s="20" t="s">
        <v>403</v>
      </c>
      <c r="H632" s="20" t="b">
        <v>0</v>
      </c>
      <c r="I632" s="20" t="b">
        <v>1</v>
      </c>
      <c r="J632" s="20">
        <v>105</v>
      </c>
      <c r="K632" s="20" t="str">
        <f t="shared" si="29"/>
        <v>100801</v>
      </c>
      <c r="L632" s="20" t="s">
        <v>353</v>
      </c>
      <c r="M632" s="20">
        <v>0</v>
      </c>
      <c r="N632" s="20">
        <v>0</v>
      </c>
      <c r="O632" s="20"/>
      <c r="P632" s="20">
        <v>0</v>
      </c>
      <c r="Q632" s="20">
        <v>0</v>
      </c>
      <c r="R632" s="20">
        <v>0</v>
      </c>
      <c r="S632" s="20">
        <v>0</v>
      </c>
      <c r="T632" s="20">
        <v>0</v>
      </c>
      <c r="U632" s="20">
        <v>0</v>
      </c>
      <c r="V632" s="20"/>
      <c r="W632" s="20">
        <v>0</v>
      </c>
      <c r="X632" s="20">
        <v>0</v>
      </c>
      <c r="Y632" s="20" t="s">
        <v>419</v>
      </c>
      <c r="Z632" s="20" t="s">
        <v>372</v>
      </c>
      <c r="AA632" s="20" t="s">
        <v>357</v>
      </c>
      <c r="AB632" s="20">
        <v>0</v>
      </c>
      <c r="AC632" s="20">
        <v>0</v>
      </c>
      <c r="AD632" s="20" t="b">
        <v>0</v>
      </c>
      <c r="AE632" s="20" t="s">
        <v>358</v>
      </c>
      <c r="AF632" s="20">
        <v>150</v>
      </c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 t="s">
        <v>388</v>
      </c>
      <c r="BA632" s="20">
        <v>11600</v>
      </c>
      <c r="BB632" s="20" t="s">
        <v>360</v>
      </c>
      <c r="BC632" s="20" t="s">
        <v>357</v>
      </c>
      <c r="BD632" s="20">
        <v>10000</v>
      </c>
      <c r="BE632" s="20">
        <v>0</v>
      </c>
      <c r="BF632" s="20" t="s">
        <v>361</v>
      </c>
      <c r="BG632" s="20">
        <v>0</v>
      </c>
      <c r="BH632" s="20" t="s">
        <v>389</v>
      </c>
      <c r="BI632" s="20">
        <v>10000</v>
      </c>
      <c r="BJ632" s="20">
        <v>7</v>
      </c>
      <c r="BK632" s="20" t="b">
        <v>1</v>
      </c>
      <c r="BL632" s="20">
        <v>0</v>
      </c>
      <c r="BM632" s="20">
        <v>10000</v>
      </c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  <c r="CE632" s="20"/>
      <c r="CF632" s="20"/>
      <c r="CG632" s="20"/>
      <c r="CH632" s="20"/>
      <c r="CI632" s="20"/>
      <c r="CJ632" s="20"/>
      <c r="CK632" s="20"/>
      <c r="CL632" s="20"/>
      <c r="CM632" s="20"/>
      <c r="CN632" s="20"/>
      <c r="CO632" s="20"/>
      <c r="CP632" s="20"/>
      <c r="CQ632" s="20"/>
      <c r="CR632" s="20"/>
      <c r="CS632" s="20"/>
      <c r="CT632" s="20"/>
      <c r="CU632" s="20"/>
      <c r="CV632" s="20"/>
      <c r="CW632" s="20"/>
      <c r="CX632" s="20"/>
      <c r="DA632" s="20"/>
      <c r="DB632" s="20"/>
      <c r="DC632" s="20"/>
      <c r="DD632" s="20"/>
      <c r="DE632" s="20"/>
      <c r="DF632" s="20"/>
      <c r="DG632" s="20"/>
      <c r="DH632" s="20"/>
      <c r="DI632" s="20"/>
      <c r="DJ632" s="20"/>
      <c r="DK632" s="20"/>
      <c r="DL632" s="20"/>
      <c r="DM632" s="20"/>
      <c r="DN632" s="20"/>
      <c r="DO632" s="20"/>
      <c r="DP632" s="20"/>
      <c r="DQ632" s="20"/>
      <c r="DR632" s="20"/>
      <c r="DS632" s="20"/>
      <c r="DT632" s="20"/>
      <c r="DU632" s="20"/>
      <c r="DV632" s="20"/>
      <c r="DW632" s="20"/>
      <c r="DX632" s="20"/>
      <c r="DY632" s="20"/>
      <c r="DZ632" s="20"/>
      <c r="EA632" s="20"/>
      <c r="EB632" s="20"/>
      <c r="EC632" s="20"/>
      <c r="ED632" s="20"/>
      <c r="EE632" s="20"/>
      <c r="EF632" s="20"/>
      <c r="EG632" s="20"/>
      <c r="EH632" s="20"/>
      <c r="EI632" s="20"/>
      <c r="EJ632" s="20"/>
      <c r="EK632" s="20"/>
      <c r="EL632" s="20"/>
      <c r="EM632" s="20"/>
      <c r="EN632" s="20"/>
      <c r="EO632" s="20"/>
      <c r="EP632" s="20"/>
      <c r="EQ632" s="20"/>
      <c r="ER632" s="20"/>
      <c r="ES632" s="20"/>
      <c r="ET632" s="20"/>
      <c r="EU632" s="20"/>
      <c r="EV632" s="20"/>
      <c r="EW632" s="20"/>
      <c r="EZ632" s="20"/>
      <c r="FA632" s="20"/>
      <c r="FB632" s="20"/>
      <c r="FC632" s="20"/>
      <c r="FD632" s="20"/>
      <c r="FE632" s="20"/>
      <c r="FF632" s="20"/>
      <c r="FG632" s="20"/>
      <c r="FH632" s="20"/>
      <c r="FI632" s="20"/>
      <c r="FJ632" s="20"/>
      <c r="FK632" s="20"/>
      <c r="FL632" s="20"/>
      <c r="FM632" s="20"/>
      <c r="FN632" s="20"/>
      <c r="FO632" s="20"/>
      <c r="FP632" s="20"/>
      <c r="FQ632" s="20"/>
      <c r="FR632" s="20"/>
      <c r="FS632" s="20"/>
      <c r="FT632" s="20"/>
      <c r="FU632" s="20"/>
      <c r="FV632" s="20"/>
      <c r="FW632" s="20"/>
      <c r="FX632" s="20"/>
      <c r="FY632" s="20"/>
      <c r="FZ632" s="20"/>
      <c r="GA632" s="20"/>
      <c r="GB632" s="20"/>
      <c r="GC632" s="20"/>
      <c r="GD632" s="20"/>
      <c r="GE632" s="20"/>
      <c r="GF632" s="20"/>
      <c r="GG632" s="20"/>
      <c r="GH632" s="20"/>
      <c r="GI632" s="20"/>
      <c r="GJ632" s="20"/>
      <c r="GK632" s="20"/>
      <c r="GL632" s="20"/>
      <c r="GM632" s="20"/>
      <c r="GN632" s="20"/>
      <c r="GO632" s="20"/>
      <c r="GP632" s="20"/>
      <c r="GQ632" s="20"/>
      <c r="GR632" s="20"/>
      <c r="GS632" s="20"/>
      <c r="GT632" s="20"/>
      <c r="GU632" s="20"/>
      <c r="GV632" s="20"/>
      <c r="GY632" s="20">
        <v>0</v>
      </c>
      <c r="GZ632" s="20">
        <v>0</v>
      </c>
      <c r="HA632" s="20" t="s">
        <v>374</v>
      </c>
      <c r="HB632" s="20">
        <v>0</v>
      </c>
      <c r="HC632" s="20"/>
      <c r="HD632" s="20"/>
      <c r="HE632" s="20" t="b">
        <v>0</v>
      </c>
      <c r="HF632" s="20">
        <v>0</v>
      </c>
      <c r="HG632" s="20" t="b">
        <v>1</v>
      </c>
      <c r="HH632" s="20">
        <v>0</v>
      </c>
      <c r="HI632" s="20">
        <v>0</v>
      </c>
      <c r="HJ632" s="20">
        <v>0</v>
      </c>
      <c r="HK632" s="20">
        <v>0</v>
      </c>
      <c r="HL632" s="20" t="b">
        <v>0</v>
      </c>
      <c r="HM632" s="20">
        <v>0</v>
      </c>
      <c r="HN632" s="20">
        <v>0</v>
      </c>
      <c r="HO632" s="20" t="s">
        <v>374</v>
      </c>
      <c r="HP632" s="20" t="s">
        <v>363</v>
      </c>
      <c r="HQ632" s="20">
        <v>0</v>
      </c>
      <c r="HR632" s="20">
        <v>0</v>
      </c>
      <c r="HS632" s="20">
        <v>0</v>
      </c>
      <c r="HT632" s="20">
        <v>0</v>
      </c>
      <c r="HU632" s="20" t="b">
        <v>0</v>
      </c>
      <c r="HZ632"/>
    </row>
    <row r="633" ht="30" customHeight="1" spans="1:234">
      <c r="A633"/>
      <c r="B633" s="34">
        <f>10000000+INDEX(编号表!$B:$B,MATCH(D633,编号表!$A:$A,0))*10000+J633</f>
        <v>10080106</v>
      </c>
      <c r="C633" s="20" t="s">
        <v>738</v>
      </c>
      <c r="D633" s="20" t="s">
        <v>401</v>
      </c>
      <c r="E633" s="20" t="s">
        <v>363</v>
      </c>
      <c r="F633" s="39" t="s">
        <v>739</v>
      </c>
      <c r="G633" s="20" t="s">
        <v>403</v>
      </c>
      <c r="H633" s="20" t="b">
        <v>0</v>
      </c>
      <c r="I633" s="20" t="b">
        <v>1</v>
      </c>
      <c r="J633" s="20">
        <v>106</v>
      </c>
      <c r="K633" s="20" t="str">
        <f t="shared" si="29"/>
        <v>100801</v>
      </c>
      <c r="L633" s="20" t="s">
        <v>353</v>
      </c>
      <c r="M633" s="20">
        <v>0</v>
      </c>
      <c r="N633" s="20">
        <v>0</v>
      </c>
      <c r="O633" s="20"/>
      <c r="P633" s="20">
        <v>0</v>
      </c>
      <c r="Q633" s="20">
        <v>0</v>
      </c>
      <c r="R633" s="20">
        <v>0</v>
      </c>
      <c r="S633" s="20">
        <v>0</v>
      </c>
      <c r="T633" s="20">
        <v>0</v>
      </c>
      <c r="U633" s="20">
        <v>0</v>
      </c>
      <c r="V633" s="20"/>
      <c r="W633" s="20">
        <v>0</v>
      </c>
      <c r="X633" s="20">
        <v>0</v>
      </c>
      <c r="Y633" s="20" t="s">
        <v>419</v>
      </c>
      <c r="Z633" s="20" t="s">
        <v>372</v>
      </c>
      <c r="AA633" s="20" t="s">
        <v>357</v>
      </c>
      <c r="AB633" s="20">
        <v>0</v>
      </c>
      <c r="AC633" s="20">
        <v>0</v>
      </c>
      <c r="AD633" s="20" t="b">
        <v>0</v>
      </c>
      <c r="AE633" s="20" t="s">
        <v>358</v>
      </c>
      <c r="AF633" s="20">
        <v>150</v>
      </c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 t="s">
        <v>388</v>
      </c>
      <c r="BA633" s="20">
        <v>11700</v>
      </c>
      <c r="BB633" s="20" t="s">
        <v>360</v>
      </c>
      <c r="BC633" s="20" t="s">
        <v>357</v>
      </c>
      <c r="BD633" s="20">
        <v>10000</v>
      </c>
      <c r="BE633" s="20">
        <v>0</v>
      </c>
      <c r="BF633" s="20" t="s">
        <v>361</v>
      </c>
      <c r="BG633" s="20">
        <v>0</v>
      </c>
      <c r="BH633" s="20" t="s">
        <v>389</v>
      </c>
      <c r="BI633" s="20">
        <v>10000</v>
      </c>
      <c r="BJ633" s="20">
        <v>9</v>
      </c>
      <c r="BK633" s="20" t="b">
        <v>1</v>
      </c>
      <c r="BL633" s="20">
        <v>0</v>
      </c>
      <c r="BM633" s="20">
        <v>10000</v>
      </c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  <c r="CE633" s="20"/>
      <c r="CF633" s="20"/>
      <c r="CG633" s="20"/>
      <c r="CH633" s="20"/>
      <c r="CI633" s="20"/>
      <c r="CJ633" s="20"/>
      <c r="CK633" s="20"/>
      <c r="CL633" s="20"/>
      <c r="CM633" s="20"/>
      <c r="CN633" s="20"/>
      <c r="CO633" s="20"/>
      <c r="CP633" s="20"/>
      <c r="CQ633" s="20"/>
      <c r="CR633" s="20"/>
      <c r="CS633" s="20"/>
      <c r="CT633" s="20"/>
      <c r="CU633" s="20"/>
      <c r="CV633" s="20"/>
      <c r="CW633" s="20"/>
      <c r="CX633" s="20"/>
      <c r="DA633" s="20"/>
      <c r="DB633" s="20"/>
      <c r="DC633" s="20"/>
      <c r="DD633" s="20"/>
      <c r="DE633" s="20"/>
      <c r="DF633" s="20"/>
      <c r="DG633" s="20"/>
      <c r="DH633" s="20"/>
      <c r="DI633" s="20"/>
      <c r="DJ633" s="20"/>
      <c r="DK633" s="20"/>
      <c r="DL633" s="20"/>
      <c r="DM633" s="20"/>
      <c r="DN633" s="20"/>
      <c r="DO633" s="20"/>
      <c r="DP633" s="20"/>
      <c r="DQ633" s="20"/>
      <c r="DR633" s="20"/>
      <c r="DS633" s="20"/>
      <c r="DT633" s="20"/>
      <c r="DU633" s="20"/>
      <c r="DV633" s="20"/>
      <c r="DW633" s="20"/>
      <c r="DX633" s="20"/>
      <c r="DY633" s="20"/>
      <c r="DZ633" s="20"/>
      <c r="EA633" s="20"/>
      <c r="EB633" s="20"/>
      <c r="EC633" s="20"/>
      <c r="ED633" s="20"/>
      <c r="EE633" s="20"/>
      <c r="EF633" s="20"/>
      <c r="EG633" s="20"/>
      <c r="EH633" s="20"/>
      <c r="EI633" s="20"/>
      <c r="EJ633" s="20"/>
      <c r="EK633" s="20"/>
      <c r="EL633" s="20"/>
      <c r="EM633" s="20"/>
      <c r="EN633" s="20"/>
      <c r="EO633" s="20"/>
      <c r="EP633" s="20"/>
      <c r="EQ633" s="20"/>
      <c r="ER633" s="20"/>
      <c r="ES633" s="20"/>
      <c r="ET633" s="20"/>
      <c r="EU633" s="20"/>
      <c r="EV633" s="20"/>
      <c r="EW633" s="20"/>
      <c r="EZ633" s="20"/>
      <c r="FA633" s="20"/>
      <c r="FB633" s="20"/>
      <c r="FC633" s="20"/>
      <c r="FD633" s="20"/>
      <c r="FE633" s="20"/>
      <c r="FF633" s="20"/>
      <c r="FG633" s="20"/>
      <c r="FH633" s="20"/>
      <c r="FI633" s="20"/>
      <c r="FJ633" s="20"/>
      <c r="FK633" s="20"/>
      <c r="FL633" s="20"/>
      <c r="FM633" s="20"/>
      <c r="FN633" s="20"/>
      <c r="FO633" s="20"/>
      <c r="FP633" s="20"/>
      <c r="FQ633" s="20"/>
      <c r="FR633" s="20"/>
      <c r="FS633" s="20"/>
      <c r="FT633" s="20"/>
      <c r="FU633" s="20"/>
      <c r="FV633" s="20"/>
      <c r="FW633" s="20"/>
      <c r="FX633" s="20"/>
      <c r="FY633" s="20"/>
      <c r="FZ633" s="20"/>
      <c r="GA633" s="20"/>
      <c r="GB633" s="20"/>
      <c r="GC633" s="20"/>
      <c r="GD633" s="20"/>
      <c r="GE633" s="20"/>
      <c r="GF633" s="20"/>
      <c r="GG633" s="20"/>
      <c r="GH633" s="20"/>
      <c r="GI633" s="20"/>
      <c r="GJ633" s="20"/>
      <c r="GK633" s="20"/>
      <c r="GL633" s="20"/>
      <c r="GM633" s="20"/>
      <c r="GN633" s="20"/>
      <c r="GO633" s="20"/>
      <c r="GP633" s="20"/>
      <c r="GQ633" s="20"/>
      <c r="GR633" s="20"/>
      <c r="GS633" s="20"/>
      <c r="GT633" s="20"/>
      <c r="GU633" s="20"/>
      <c r="GV633" s="20"/>
      <c r="GY633" s="20">
        <v>0</v>
      </c>
      <c r="GZ633" s="20">
        <v>0</v>
      </c>
      <c r="HA633" s="20" t="s">
        <v>374</v>
      </c>
      <c r="HB633" s="20">
        <v>0</v>
      </c>
      <c r="HC633" s="20"/>
      <c r="HD633" s="20"/>
      <c r="HE633" s="20" t="b">
        <v>0</v>
      </c>
      <c r="HF633" s="20">
        <v>0</v>
      </c>
      <c r="HG633" s="20" t="b">
        <v>1</v>
      </c>
      <c r="HH633" s="20">
        <v>0</v>
      </c>
      <c r="HI633" s="20">
        <v>0</v>
      </c>
      <c r="HJ633" s="20">
        <v>0</v>
      </c>
      <c r="HK633" s="20">
        <v>0</v>
      </c>
      <c r="HL633" s="20" t="b">
        <v>0</v>
      </c>
      <c r="HM633" s="20">
        <v>0</v>
      </c>
      <c r="HN633" s="20">
        <v>0</v>
      </c>
      <c r="HO633" s="20" t="s">
        <v>374</v>
      </c>
      <c r="HP633" s="20" t="s">
        <v>363</v>
      </c>
      <c r="HQ633" s="20">
        <v>0</v>
      </c>
      <c r="HR633" s="20">
        <v>0</v>
      </c>
      <c r="HS633" s="20">
        <v>0</v>
      </c>
      <c r="HT633" s="20">
        <v>0</v>
      </c>
      <c r="HU633" s="20" t="b">
        <v>0</v>
      </c>
      <c r="HZ633"/>
    </row>
    <row r="634" ht="30" customHeight="1" spans="1:234">
      <c r="A634"/>
      <c r="B634" s="34">
        <f>10000000+INDEX(编号表!$B:$B,MATCH(D634,编号表!$A:$A,0))*10000+J634</f>
        <v>10080107</v>
      </c>
      <c r="C634" s="20" t="s">
        <v>738</v>
      </c>
      <c r="D634" s="20" t="s">
        <v>401</v>
      </c>
      <c r="E634" s="20" t="s">
        <v>363</v>
      </c>
      <c r="F634" s="39" t="s">
        <v>739</v>
      </c>
      <c r="G634" s="20" t="s">
        <v>403</v>
      </c>
      <c r="H634" s="20" t="b">
        <v>0</v>
      </c>
      <c r="I634" s="20" t="b">
        <v>1</v>
      </c>
      <c r="J634" s="20">
        <v>107</v>
      </c>
      <c r="K634" s="20" t="str">
        <f t="shared" si="29"/>
        <v>100801</v>
      </c>
      <c r="L634" s="20" t="s">
        <v>353</v>
      </c>
      <c r="M634" s="20">
        <v>0</v>
      </c>
      <c r="N634" s="20">
        <v>0</v>
      </c>
      <c r="O634" s="20"/>
      <c r="P634" s="20">
        <v>0</v>
      </c>
      <c r="Q634" s="20">
        <v>0</v>
      </c>
      <c r="R634" s="20">
        <v>0</v>
      </c>
      <c r="S634" s="20">
        <v>0</v>
      </c>
      <c r="T634" s="20">
        <v>0</v>
      </c>
      <c r="U634" s="20">
        <v>0</v>
      </c>
      <c r="V634" s="20"/>
      <c r="W634" s="20">
        <v>0</v>
      </c>
      <c r="X634" s="20">
        <v>0</v>
      </c>
      <c r="Y634" s="20" t="s">
        <v>419</v>
      </c>
      <c r="Z634" s="20" t="s">
        <v>372</v>
      </c>
      <c r="AA634" s="20" t="s">
        <v>357</v>
      </c>
      <c r="AB634" s="20">
        <v>0</v>
      </c>
      <c r="AC634" s="20">
        <v>0</v>
      </c>
      <c r="AD634" s="20" t="b">
        <v>0</v>
      </c>
      <c r="AE634" s="20" t="s">
        <v>358</v>
      </c>
      <c r="AF634" s="20">
        <v>150</v>
      </c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 t="s">
        <v>388</v>
      </c>
      <c r="BA634" s="20">
        <v>11800</v>
      </c>
      <c r="BB634" s="20" t="s">
        <v>360</v>
      </c>
      <c r="BC634" s="20" t="s">
        <v>357</v>
      </c>
      <c r="BD634" s="20">
        <v>10000</v>
      </c>
      <c r="BE634" s="20">
        <v>0</v>
      </c>
      <c r="BF634" s="20" t="s">
        <v>361</v>
      </c>
      <c r="BG634" s="20">
        <v>0</v>
      </c>
      <c r="BH634" s="20" t="s">
        <v>389</v>
      </c>
      <c r="BI634" s="20">
        <v>10000</v>
      </c>
      <c r="BJ634" s="20">
        <v>10</v>
      </c>
      <c r="BK634" s="20" t="b">
        <v>1</v>
      </c>
      <c r="BL634" s="20">
        <v>0</v>
      </c>
      <c r="BM634" s="20">
        <v>10000</v>
      </c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  <c r="CE634" s="20"/>
      <c r="CF634" s="20"/>
      <c r="CG634" s="20"/>
      <c r="CH634" s="20"/>
      <c r="CI634" s="20"/>
      <c r="CJ634" s="20"/>
      <c r="CK634" s="20"/>
      <c r="CL634" s="20"/>
      <c r="CM634" s="20"/>
      <c r="CN634" s="20"/>
      <c r="CO634" s="20"/>
      <c r="CP634" s="20"/>
      <c r="CQ634" s="20"/>
      <c r="CR634" s="20"/>
      <c r="CS634" s="20"/>
      <c r="CT634" s="20"/>
      <c r="CU634" s="20"/>
      <c r="CV634" s="20"/>
      <c r="CW634" s="20"/>
      <c r="CX634" s="20"/>
      <c r="DA634" s="20"/>
      <c r="DB634" s="20"/>
      <c r="DC634" s="20"/>
      <c r="DD634" s="20"/>
      <c r="DE634" s="20"/>
      <c r="DF634" s="20"/>
      <c r="DG634" s="20"/>
      <c r="DH634" s="20"/>
      <c r="DI634" s="20"/>
      <c r="DJ634" s="20"/>
      <c r="DK634" s="20"/>
      <c r="DL634" s="20"/>
      <c r="DM634" s="20"/>
      <c r="DN634" s="20"/>
      <c r="DO634" s="20"/>
      <c r="DP634" s="20"/>
      <c r="DQ634" s="20"/>
      <c r="DR634" s="20"/>
      <c r="DS634" s="20"/>
      <c r="DT634" s="20"/>
      <c r="DU634" s="20"/>
      <c r="DV634" s="20"/>
      <c r="DW634" s="20"/>
      <c r="DX634" s="20"/>
      <c r="DY634" s="20"/>
      <c r="DZ634" s="20"/>
      <c r="EA634" s="20"/>
      <c r="EB634" s="20"/>
      <c r="EC634" s="20"/>
      <c r="ED634" s="20"/>
      <c r="EE634" s="20"/>
      <c r="EF634" s="20"/>
      <c r="EG634" s="20"/>
      <c r="EH634" s="20"/>
      <c r="EI634" s="20"/>
      <c r="EJ634" s="20"/>
      <c r="EK634" s="20"/>
      <c r="EL634" s="20"/>
      <c r="EM634" s="20"/>
      <c r="EN634" s="20"/>
      <c r="EO634" s="20"/>
      <c r="EP634" s="20"/>
      <c r="EQ634" s="20"/>
      <c r="ER634" s="20"/>
      <c r="ES634" s="20"/>
      <c r="ET634" s="20"/>
      <c r="EU634" s="20"/>
      <c r="EV634" s="20"/>
      <c r="EW634" s="20"/>
      <c r="EZ634" s="20"/>
      <c r="FA634" s="20"/>
      <c r="FB634" s="20"/>
      <c r="FC634" s="20"/>
      <c r="FD634" s="20"/>
      <c r="FE634" s="20"/>
      <c r="FF634" s="20"/>
      <c r="FG634" s="20"/>
      <c r="FH634" s="20"/>
      <c r="FI634" s="20"/>
      <c r="FJ634" s="20"/>
      <c r="FK634" s="20"/>
      <c r="FL634" s="20"/>
      <c r="FM634" s="20"/>
      <c r="FN634" s="20"/>
      <c r="FO634" s="20"/>
      <c r="FP634" s="20"/>
      <c r="FQ634" s="20"/>
      <c r="FR634" s="20"/>
      <c r="FS634" s="20"/>
      <c r="FT634" s="20"/>
      <c r="FU634" s="20"/>
      <c r="FV634" s="20"/>
      <c r="FW634" s="20"/>
      <c r="FX634" s="20"/>
      <c r="FY634" s="20"/>
      <c r="FZ634" s="20"/>
      <c r="GA634" s="20"/>
      <c r="GB634" s="20"/>
      <c r="GC634" s="20"/>
      <c r="GD634" s="20"/>
      <c r="GE634" s="20"/>
      <c r="GF634" s="20"/>
      <c r="GG634" s="20"/>
      <c r="GH634" s="20"/>
      <c r="GI634" s="20"/>
      <c r="GJ634" s="20"/>
      <c r="GK634" s="20"/>
      <c r="GL634" s="20"/>
      <c r="GM634" s="20"/>
      <c r="GN634" s="20"/>
      <c r="GO634" s="20"/>
      <c r="GP634" s="20"/>
      <c r="GQ634" s="20"/>
      <c r="GR634" s="20"/>
      <c r="GS634" s="20"/>
      <c r="GT634" s="20"/>
      <c r="GU634" s="20"/>
      <c r="GV634" s="20"/>
      <c r="GY634" s="20">
        <v>0</v>
      </c>
      <c r="GZ634" s="20">
        <v>0</v>
      </c>
      <c r="HA634" s="20" t="s">
        <v>374</v>
      </c>
      <c r="HB634" s="20">
        <v>0</v>
      </c>
      <c r="HC634" s="20"/>
      <c r="HD634" s="20"/>
      <c r="HE634" s="20" t="b">
        <v>0</v>
      </c>
      <c r="HF634" s="20">
        <v>0</v>
      </c>
      <c r="HG634" s="20" t="b">
        <v>1</v>
      </c>
      <c r="HH634" s="20">
        <v>0</v>
      </c>
      <c r="HI634" s="20">
        <v>0</v>
      </c>
      <c r="HJ634" s="20">
        <v>0</v>
      </c>
      <c r="HK634" s="20">
        <v>0</v>
      </c>
      <c r="HL634" s="20" t="b">
        <v>0</v>
      </c>
      <c r="HM634" s="20">
        <v>0</v>
      </c>
      <c r="HN634" s="20">
        <v>0</v>
      </c>
      <c r="HO634" s="20" t="s">
        <v>374</v>
      </c>
      <c r="HP634" s="20" t="s">
        <v>363</v>
      </c>
      <c r="HQ634" s="20">
        <v>0</v>
      </c>
      <c r="HR634" s="20">
        <v>0</v>
      </c>
      <c r="HS634" s="20">
        <v>0</v>
      </c>
      <c r="HT634" s="20">
        <v>0</v>
      </c>
      <c r="HU634" s="20" t="b">
        <v>0</v>
      </c>
      <c r="HZ634"/>
    </row>
    <row r="635" ht="30" customHeight="1" spans="1:234">
      <c r="A635"/>
      <c r="B635" s="34">
        <f>10000000+INDEX(编号表!$B:$B,MATCH(D635,编号表!$A:$A,0))*10000+J635</f>
        <v>10080108</v>
      </c>
      <c r="C635" s="20" t="s">
        <v>738</v>
      </c>
      <c r="D635" s="20" t="s">
        <v>401</v>
      </c>
      <c r="E635" s="20" t="s">
        <v>363</v>
      </c>
      <c r="F635" s="39" t="s">
        <v>739</v>
      </c>
      <c r="G635" s="20" t="s">
        <v>403</v>
      </c>
      <c r="H635" s="20" t="b">
        <v>0</v>
      </c>
      <c r="I635" s="20" t="b">
        <v>1</v>
      </c>
      <c r="J635" s="20">
        <v>108</v>
      </c>
      <c r="K635" s="20" t="str">
        <f t="shared" si="29"/>
        <v>100801</v>
      </c>
      <c r="L635" s="20" t="s">
        <v>353</v>
      </c>
      <c r="M635" s="20">
        <v>0</v>
      </c>
      <c r="N635" s="20">
        <v>0</v>
      </c>
      <c r="O635" s="20"/>
      <c r="P635" s="20">
        <v>0</v>
      </c>
      <c r="Q635" s="20">
        <v>0</v>
      </c>
      <c r="R635" s="20">
        <v>0</v>
      </c>
      <c r="S635" s="20">
        <v>0</v>
      </c>
      <c r="T635" s="20">
        <v>0</v>
      </c>
      <c r="U635" s="20">
        <v>0</v>
      </c>
      <c r="V635" s="20"/>
      <c r="W635" s="20">
        <v>0</v>
      </c>
      <c r="X635" s="20">
        <v>0</v>
      </c>
      <c r="Y635" s="20" t="s">
        <v>419</v>
      </c>
      <c r="Z635" s="20" t="s">
        <v>372</v>
      </c>
      <c r="AA635" s="20" t="s">
        <v>357</v>
      </c>
      <c r="AB635" s="20">
        <v>0</v>
      </c>
      <c r="AC635" s="20">
        <v>0</v>
      </c>
      <c r="AD635" s="20" t="b">
        <v>0</v>
      </c>
      <c r="AE635" s="20" t="s">
        <v>358</v>
      </c>
      <c r="AF635" s="20">
        <v>150</v>
      </c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 t="s">
        <v>388</v>
      </c>
      <c r="BA635" s="20">
        <v>11900</v>
      </c>
      <c r="BB635" s="20" t="s">
        <v>360</v>
      </c>
      <c r="BC635" s="20" t="s">
        <v>357</v>
      </c>
      <c r="BD635" s="20">
        <v>10000</v>
      </c>
      <c r="BE635" s="20">
        <v>0</v>
      </c>
      <c r="BF635" s="20" t="s">
        <v>361</v>
      </c>
      <c r="BG635" s="20">
        <v>0</v>
      </c>
      <c r="BH635" s="20" t="s">
        <v>389</v>
      </c>
      <c r="BI635" s="20">
        <v>10000</v>
      </c>
      <c r="BJ635" s="20">
        <v>12</v>
      </c>
      <c r="BK635" s="20" t="b">
        <v>1</v>
      </c>
      <c r="BL635" s="20">
        <v>0</v>
      </c>
      <c r="BM635" s="20">
        <v>10000</v>
      </c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  <c r="CE635" s="20"/>
      <c r="CF635" s="20"/>
      <c r="CG635" s="20"/>
      <c r="CH635" s="20"/>
      <c r="CI635" s="20"/>
      <c r="CJ635" s="20"/>
      <c r="CK635" s="20"/>
      <c r="CL635" s="20"/>
      <c r="CM635" s="20"/>
      <c r="CN635" s="20"/>
      <c r="CO635" s="20"/>
      <c r="CP635" s="20"/>
      <c r="CQ635" s="20"/>
      <c r="CR635" s="20"/>
      <c r="CS635" s="20"/>
      <c r="CT635" s="20"/>
      <c r="CU635" s="20"/>
      <c r="CV635" s="20"/>
      <c r="CW635" s="20"/>
      <c r="CX635" s="20"/>
      <c r="DA635" s="20"/>
      <c r="DB635" s="20"/>
      <c r="DC635" s="20"/>
      <c r="DD635" s="20"/>
      <c r="DE635" s="20"/>
      <c r="DF635" s="20"/>
      <c r="DG635" s="20"/>
      <c r="DH635" s="20"/>
      <c r="DI635" s="20"/>
      <c r="DJ635" s="20"/>
      <c r="DK635" s="20"/>
      <c r="DL635" s="20"/>
      <c r="DM635" s="20"/>
      <c r="DN635" s="20"/>
      <c r="DO635" s="20"/>
      <c r="DP635" s="20"/>
      <c r="DQ635" s="20"/>
      <c r="DR635" s="20"/>
      <c r="DS635" s="20"/>
      <c r="DT635" s="20"/>
      <c r="DU635" s="20"/>
      <c r="DV635" s="20"/>
      <c r="DW635" s="20"/>
      <c r="DX635" s="20"/>
      <c r="DY635" s="20"/>
      <c r="DZ635" s="20"/>
      <c r="EA635" s="20"/>
      <c r="EB635" s="20"/>
      <c r="EC635" s="20"/>
      <c r="ED635" s="20"/>
      <c r="EE635" s="20"/>
      <c r="EF635" s="20"/>
      <c r="EG635" s="20"/>
      <c r="EH635" s="20"/>
      <c r="EI635" s="20"/>
      <c r="EJ635" s="20"/>
      <c r="EK635" s="20"/>
      <c r="EL635" s="20"/>
      <c r="EM635" s="20"/>
      <c r="EN635" s="20"/>
      <c r="EO635" s="20"/>
      <c r="EP635" s="20"/>
      <c r="EQ635" s="20"/>
      <c r="ER635" s="20"/>
      <c r="ES635" s="20"/>
      <c r="ET635" s="20"/>
      <c r="EU635" s="20"/>
      <c r="EV635" s="20"/>
      <c r="EW635" s="20"/>
      <c r="EZ635" s="20"/>
      <c r="FA635" s="20"/>
      <c r="FB635" s="20"/>
      <c r="FC635" s="20"/>
      <c r="FD635" s="20"/>
      <c r="FE635" s="20"/>
      <c r="FF635" s="20"/>
      <c r="FG635" s="20"/>
      <c r="FH635" s="20"/>
      <c r="FI635" s="20"/>
      <c r="FJ635" s="20"/>
      <c r="FK635" s="20"/>
      <c r="FL635" s="20"/>
      <c r="FM635" s="20"/>
      <c r="FN635" s="20"/>
      <c r="FO635" s="20"/>
      <c r="FP635" s="20"/>
      <c r="FQ635" s="20"/>
      <c r="FR635" s="20"/>
      <c r="FS635" s="20"/>
      <c r="FT635" s="20"/>
      <c r="FU635" s="20"/>
      <c r="FV635" s="20"/>
      <c r="FW635" s="20"/>
      <c r="FX635" s="20"/>
      <c r="FY635" s="20"/>
      <c r="FZ635" s="20"/>
      <c r="GA635" s="20"/>
      <c r="GB635" s="20"/>
      <c r="GC635" s="20"/>
      <c r="GD635" s="20"/>
      <c r="GE635" s="20"/>
      <c r="GF635" s="20"/>
      <c r="GG635" s="20"/>
      <c r="GH635" s="20"/>
      <c r="GI635" s="20"/>
      <c r="GJ635" s="20"/>
      <c r="GK635" s="20"/>
      <c r="GL635" s="20"/>
      <c r="GM635" s="20"/>
      <c r="GN635" s="20"/>
      <c r="GO635" s="20"/>
      <c r="GP635" s="20"/>
      <c r="GQ635" s="20"/>
      <c r="GR635" s="20"/>
      <c r="GS635" s="20"/>
      <c r="GT635" s="20"/>
      <c r="GU635" s="20"/>
      <c r="GV635" s="20"/>
      <c r="GY635" s="20">
        <v>0</v>
      </c>
      <c r="GZ635" s="20">
        <v>0</v>
      </c>
      <c r="HA635" s="20" t="s">
        <v>374</v>
      </c>
      <c r="HB635" s="20">
        <v>0</v>
      </c>
      <c r="HC635" s="20"/>
      <c r="HD635" s="20"/>
      <c r="HE635" s="20" t="b">
        <v>0</v>
      </c>
      <c r="HF635" s="20">
        <v>0</v>
      </c>
      <c r="HG635" s="20" t="b">
        <v>1</v>
      </c>
      <c r="HH635" s="20">
        <v>0</v>
      </c>
      <c r="HI635" s="20">
        <v>0</v>
      </c>
      <c r="HJ635" s="20">
        <v>0</v>
      </c>
      <c r="HK635" s="20">
        <v>0</v>
      </c>
      <c r="HL635" s="20" t="b">
        <v>0</v>
      </c>
      <c r="HM635" s="20">
        <v>0</v>
      </c>
      <c r="HN635" s="20">
        <v>0</v>
      </c>
      <c r="HO635" s="20" t="s">
        <v>374</v>
      </c>
      <c r="HP635" s="20" t="s">
        <v>363</v>
      </c>
      <c r="HQ635" s="20">
        <v>0</v>
      </c>
      <c r="HR635" s="20">
        <v>0</v>
      </c>
      <c r="HS635" s="20">
        <v>0</v>
      </c>
      <c r="HT635" s="20">
        <v>0</v>
      </c>
      <c r="HU635" s="20" t="b">
        <v>0</v>
      </c>
      <c r="HZ635"/>
    </row>
    <row r="636" ht="30" customHeight="1" spans="1:234">
      <c r="A636"/>
      <c r="B636" s="34">
        <f>10000000+INDEX(编号表!$B:$B,MATCH(D636,编号表!$A:$A,0))*10000+J636</f>
        <v>10080109</v>
      </c>
      <c r="C636" s="20" t="s">
        <v>738</v>
      </c>
      <c r="D636" s="20" t="s">
        <v>401</v>
      </c>
      <c r="E636" s="20" t="s">
        <v>363</v>
      </c>
      <c r="F636" s="39" t="s">
        <v>739</v>
      </c>
      <c r="G636" s="20" t="s">
        <v>403</v>
      </c>
      <c r="H636" s="20" t="b">
        <v>0</v>
      </c>
      <c r="I636" s="20" t="b">
        <v>1</v>
      </c>
      <c r="J636" s="20">
        <v>109</v>
      </c>
      <c r="K636" s="20" t="str">
        <f t="shared" si="29"/>
        <v>100801</v>
      </c>
      <c r="L636" s="20" t="s">
        <v>353</v>
      </c>
      <c r="M636" s="20">
        <v>0</v>
      </c>
      <c r="N636" s="20">
        <v>0</v>
      </c>
      <c r="O636" s="20"/>
      <c r="P636" s="20">
        <v>0</v>
      </c>
      <c r="Q636" s="20">
        <v>0</v>
      </c>
      <c r="R636" s="20">
        <v>0</v>
      </c>
      <c r="S636" s="20">
        <v>0</v>
      </c>
      <c r="T636" s="20">
        <v>0</v>
      </c>
      <c r="U636" s="20">
        <v>0</v>
      </c>
      <c r="V636" s="20"/>
      <c r="W636" s="20">
        <v>0</v>
      </c>
      <c r="X636" s="20">
        <v>0</v>
      </c>
      <c r="Y636" s="20" t="s">
        <v>419</v>
      </c>
      <c r="Z636" s="20" t="s">
        <v>372</v>
      </c>
      <c r="AA636" s="20" t="s">
        <v>357</v>
      </c>
      <c r="AB636" s="20">
        <v>0</v>
      </c>
      <c r="AC636" s="20">
        <v>0</v>
      </c>
      <c r="AD636" s="20" t="b">
        <v>0</v>
      </c>
      <c r="AE636" s="20" t="s">
        <v>358</v>
      </c>
      <c r="AF636" s="20">
        <v>150</v>
      </c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 t="s">
        <v>388</v>
      </c>
      <c r="BA636" s="20">
        <v>12000</v>
      </c>
      <c r="BB636" s="20" t="s">
        <v>360</v>
      </c>
      <c r="BC636" s="20" t="s">
        <v>357</v>
      </c>
      <c r="BD636" s="20">
        <v>10000</v>
      </c>
      <c r="BE636" s="20">
        <v>0</v>
      </c>
      <c r="BF636" s="20" t="s">
        <v>361</v>
      </c>
      <c r="BG636" s="20">
        <v>0</v>
      </c>
      <c r="BH636" s="20" t="s">
        <v>389</v>
      </c>
      <c r="BI636" s="20">
        <v>10000</v>
      </c>
      <c r="BJ636" s="20">
        <v>15</v>
      </c>
      <c r="BK636" s="20" t="b">
        <v>1</v>
      </c>
      <c r="BL636" s="20">
        <v>0</v>
      </c>
      <c r="BM636" s="20">
        <v>10000</v>
      </c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  <c r="CF636" s="20"/>
      <c r="CG636" s="20"/>
      <c r="CH636" s="20"/>
      <c r="CI636" s="20"/>
      <c r="CJ636" s="20"/>
      <c r="CK636" s="20"/>
      <c r="CL636" s="20"/>
      <c r="CM636" s="20"/>
      <c r="CN636" s="20"/>
      <c r="CO636" s="20"/>
      <c r="CP636" s="20"/>
      <c r="CQ636" s="20"/>
      <c r="CR636" s="20"/>
      <c r="CS636" s="20"/>
      <c r="CT636" s="20"/>
      <c r="CU636" s="20"/>
      <c r="CV636" s="20"/>
      <c r="CW636" s="20"/>
      <c r="CX636" s="20"/>
      <c r="DA636" s="20"/>
      <c r="DB636" s="20"/>
      <c r="DC636" s="20"/>
      <c r="DD636" s="20"/>
      <c r="DE636" s="20"/>
      <c r="DF636" s="20"/>
      <c r="DG636" s="20"/>
      <c r="DH636" s="20"/>
      <c r="DI636" s="20"/>
      <c r="DJ636" s="20"/>
      <c r="DK636" s="20"/>
      <c r="DL636" s="20"/>
      <c r="DM636" s="20"/>
      <c r="DN636" s="20"/>
      <c r="DO636" s="20"/>
      <c r="DP636" s="20"/>
      <c r="DQ636" s="20"/>
      <c r="DR636" s="20"/>
      <c r="DS636" s="20"/>
      <c r="DT636" s="20"/>
      <c r="DU636" s="20"/>
      <c r="DV636" s="20"/>
      <c r="DW636" s="20"/>
      <c r="DX636" s="20"/>
      <c r="DY636" s="20"/>
      <c r="DZ636" s="20"/>
      <c r="EA636" s="20"/>
      <c r="EB636" s="20"/>
      <c r="EC636" s="20"/>
      <c r="ED636" s="20"/>
      <c r="EE636" s="20"/>
      <c r="EF636" s="20"/>
      <c r="EG636" s="20"/>
      <c r="EH636" s="20"/>
      <c r="EI636" s="20"/>
      <c r="EJ636" s="20"/>
      <c r="EK636" s="20"/>
      <c r="EL636" s="20"/>
      <c r="EM636" s="20"/>
      <c r="EN636" s="20"/>
      <c r="EO636" s="20"/>
      <c r="EP636" s="20"/>
      <c r="EQ636" s="20"/>
      <c r="ER636" s="20"/>
      <c r="ES636" s="20"/>
      <c r="ET636" s="20"/>
      <c r="EU636" s="20"/>
      <c r="EV636" s="20"/>
      <c r="EW636" s="20"/>
      <c r="EZ636" s="20"/>
      <c r="FA636" s="20"/>
      <c r="FB636" s="20"/>
      <c r="FC636" s="20"/>
      <c r="FD636" s="20"/>
      <c r="FE636" s="20"/>
      <c r="FF636" s="20"/>
      <c r="FG636" s="20"/>
      <c r="FH636" s="20"/>
      <c r="FI636" s="20"/>
      <c r="FJ636" s="20"/>
      <c r="FK636" s="20"/>
      <c r="FL636" s="20"/>
      <c r="FM636" s="20"/>
      <c r="FN636" s="20"/>
      <c r="FO636" s="20"/>
      <c r="FP636" s="20"/>
      <c r="FQ636" s="20"/>
      <c r="FR636" s="20"/>
      <c r="FS636" s="20"/>
      <c r="FT636" s="20"/>
      <c r="FU636" s="20"/>
      <c r="FV636" s="20"/>
      <c r="FW636" s="20"/>
      <c r="FX636" s="20"/>
      <c r="FY636" s="20"/>
      <c r="FZ636" s="20"/>
      <c r="GA636" s="20"/>
      <c r="GB636" s="20"/>
      <c r="GC636" s="20"/>
      <c r="GD636" s="20"/>
      <c r="GE636" s="20"/>
      <c r="GF636" s="20"/>
      <c r="GG636" s="20"/>
      <c r="GH636" s="20"/>
      <c r="GI636" s="20"/>
      <c r="GJ636" s="20"/>
      <c r="GK636" s="20"/>
      <c r="GL636" s="20"/>
      <c r="GM636" s="20"/>
      <c r="GN636" s="20"/>
      <c r="GO636" s="20"/>
      <c r="GP636" s="20"/>
      <c r="GQ636" s="20"/>
      <c r="GR636" s="20"/>
      <c r="GS636" s="20"/>
      <c r="GT636" s="20"/>
      <c r="GU636" s="20"/>
      <c r="GV636" s="20"/>
      <c r="GY636" s="20">
        <v>0</v>
      </c>
      <c r="GZ636" s="20">
        <v>0</v>
      </c>
      <c r="HA636" s="20" t="s">
        <v>374</v>
      </c>
      <c r="HB636" s="20">
        <v>0</v>
      </c>
      <c r="HC636" s="20"/>
      <c r="HD636" s="20"/>
      <c r="HE636" s="20" t="b">
        <v>0</v>
      </c>
      <c r="HF636" s="20">
        <v>0</v>
      </c>
      <c r="HG636" s="20" t="b">
        <v>1</v>
      </c>
      <c r="HH636" s="20">
        <v>0</v>
      </c>
      <c r="HI636" s="20">
        <v>0</v>
      </c>
      <c r="HJ636" s="20">
        <v>0</v>
      </c>
      <c r="HK636" s="20">
        <v>0</v>
      </c>
      <c r="HL636" s="20" t="b">
        <v>0</v>
      </c>
      <c r="HM636" s="20">
        <v>0</v>
      </c>
      <c r="HN636" s="20">
        <v>0</v>
      </c>
      <c r="HO636" s="20" t="s">
        <v>374</v>
      </c>
      <c r="HP636" s="20" t="s">
        <v>363</v>
      </c>
      <c r="HQ636" s="20">
        <v>0</v>
      </c>
      <c r="HR636" s="20">
        <v>0</v>
      </c>
      <c r="HS636" s="20">
        <v>0</v>
      </c>
      <c r="HT636" s="20">
        <v>0</v>
      </c>
      <c r="HU636" s="20" t="b">
        <v>0</v>
      </c>
      <c r="HZ636"/>
    </row>
    <row r="637" ht="30" customHeight="1" spans="1:234">
      <c r="A637"/>
      <c r="B637" s="34">
        <f>10000000+INDEX(编号表!$B:$B,MATCH(D637,编号表!$A:$A,0))*10000+J637</f>
        <v>10120100</v>
      </c>
      <c r="C637" s="20" t="s">
        <v>740</v>
      </c>
      <c r="D637" s="20" t="s">
        <v>417</v>
      </c>
      <c r="E637" s="20" t="s">
        <v>363</v>
      </c>
      <c r="F637" s="39" t="s">
        <v>741</v>
      </c>
      <c r="G637" s="20" t="s">
        <v>352</v>
      </c>
      <c r="H637" s="20" t="b">
        <v>0</v>
      </c>
      <c r="I637" s="20" t="b">
        <v>1</v>
      </c>
      <c r="J637" s="20">
        <v>100</v>
      </c>
      <c r="K637" s="20" t="str">
        <f t="shared" si="29"/>
        <v>101201</v>
      </c>
      <c r="L637" s="20" t="s">
        <v>353</v>
      </c>
      <c r="M637" s="20">
        <v>0</v>
      </c>
      <c r="N637" s="20">
        <v>0</v>
      </c>
      <c r="O637" s="20"/>
      <c r="P637" s="20">
        <v>0</v>
      </c>
      <c r="Q637" s="20">
        <v>0</v>
      </c>
      <c r="R637" s="20">
        <v>0</v>
      </c>
      <c r="S637" s="20">
        <v>0</v>
      </c>
      <c r="T637" s="20">
        <v>0</v>
      </c>
      <c r="U637" s="20">
        <v>0</v>
      </c>
      <c r="V637" s="20"/>
      <c r="W637" s="20">
        <v>0</v>
      </c>
      <c r="X637" s="20">
        <v>0</v>
      </c>
      <c r="Y637" s="20" t="s">
        <v>419</v>
      </c>
      <c r="Z637" s="20" t="s">
        <v>372</v>
      </c>
      <c r="AA637" s="20" t="s">
        <v>357</v>
      </c>
      <c r="AB637" s="20">
        <v>0</v>
      </c>
      <c r="AC637" s="20">
        <v>0</v>
      </c>
      <c r="AD637" s="20" t="b">
        <v>0</v>
      </c>
      <c r="AE637" s="20" t="s">
        <v>358</v>
      </c>
      <c r="AF637" s="20">
        <v>100</v>
      </c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 t="s">
        <v>359</v>
      </c>
      <c r="BA637" s="20">
        <v>10000</v>
      </c>
      <c r="BB637" s="20" t="s">
        <v>360</v>
      </c>
      <c r="BC637" s="20" t="s">
        <v>357</v>
      </c>
      <c r="BD637" s="20">
        <v>10000</v>
      </c>
      <c r="BE637" s="20">
        <v>0</v>
      </c>
      <c r="BF637" s="20" t="s">
        <v>361</v>
      </c>
      <c r="BG637" s="20">
        <v>0</v>
      </c>
      <c r="BH637" s="20" t="s">
        <v>359</v>
      </c>
      <c r="BI637" s="20">
        <v>10000</v>
      </c>
      <c r="BJ637" s="20">
        <v>3</v>
      </c>
      <c r="BK637" s="20" t="b">
        <v>1</v>
      </c>
      <c r="BL637" s="20">
        <v>0</v>
      </c>
      <c r="BM637" s="20">
        <v>10000</v>
      </c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  <c r="CF637" s="20"/>
      <c r="CG637" s="20"/>
      <c r="CH637" s="20"/>
      <c r="CI637" s="20"/>
      <c r="CJ637" s="20"/>
      <c r="CK637" s="20"/>
      <c r="CL637" s="20"/>
      <c r="CM637" s="20"/>
      <c r="CN637" s="20"/>
      <c r="CO637" s="20"/>
      <c r="CP637" s="20"/>
      <c r="CQ637" s="20"/>
      <c r="CR637" s="20"/>
      <c r="CS637" s="20"/>
      <c r="CT637" s="20"/>
      <c r="CU637" s="20"/>
      <c r="CV637" s="20"/>
      <c r="CW637" s="20"/>
      <c r="CX637" s="20"/>
      <c r="DA637" s="20"/>
      <c r="DB637" s="20"/>
      <c r="DC637" s="20"/>
      <c r="DD637" s="20"/>
      <c r="DE637" s="20"/>
      <c r="DF637" s="20"/>
      <c r="DG637" s="20"/>
      <c r="DH637" s="20"/>
      <c r="DI637" s="20"/>
      <c r="DJ637" s="20"/>
      <c r="DK637" s="20"/>
      <c r="DL637" s="20"/>
      <c r="DM637" s="20"/>
      <c r="DN637" s="20"/>
      <c r="DO637" s="20"/>
      <c r="DP637" s="20"/>
      <c r="DQ637" s="20"/>
      <c r="DR637" s="20"/>
      <c r="DS637" s="20"/>
      <c r="DT637" s="20"/>
      <c r="DU637" s="20"/>
      <c r="DV637" s="20"/>
      <c r="DW637" s="20"/>
      <c r="DX637" s="20"/>
      <c r="DY637" s="20"/>
      <c r="DZ637" s="20"/>
      <c r="EA637" s="20"/>
      <c r="EB637" s="20"/>
      <c r="EC637" s="20"/>
      <c r="ED637" s="20"/>
      <c r="EE637" s="20"/>
      <c r="EF637" s="20"/>
      <c r="EG637" s="20"/>
      <c r="EH637" s="20"/>
      <c r="EI637" s="20"/>
      <c r="EJ637" s="20"/>
      <c r="EK637" s="20"/>
      <c r="EL637" s="20"/>
      <c r="EM637" s="20"/>
      <c r="EN637" s="20"/>
      <c r="EO637" s="20"/>
      <c r="EP637" s="20"/>
      <c r="EQ637" s="20"/>
      <c r="ER637" s="20"/>
      <c r="ES637" s="20"/>
      <c r="ET637" s="20"/>
      <c r="EU637" s="20"/>
      <c r="EV637" s="20"/>
      <c r="EW637" s="20"/>
      <c r="EZ637" s="20"/>
      <c r="FA637" s="20"/>
      <c r="FB637" s="20"/>
      <c r="FC637" s="20"/>
      <c r="FD637" s="20"/>
      <c r="FE637" s="20"/>
      <c r="FF637" s="20"/>
      <c r="FG637" s="20"/>
      <c r="FH637" s="20"/>
      <c r="FI637" s="20"/>
      <c r="FJ637" s="20"/>
      <c r="FK637" s="20"/>
      <c r="FL637" s="20"/>
      <c r="FM637" s="20"/>
      <c r="FN637" s="20"/>
      <c r="FO637" s="20"/>
      <c r="FP637" s="20"/>
      <c r="FQ637" s="20"/>
      <c r="FR637" s="20"/>
      <c r="FS637" s="20"/>
      <c r="FT637" s="20"/>
      <c r="FU637" s="20"/>
      <c r="FV637" s="20"/>
      <c r="FW637" s="20"/>
      <c r="FX637" s="20"/>
      <c r="FY637" s="20"/>
      <c r="FZ637" s="20"/>
      <c r="GA637" s="20"/>
      <c r="GB637" s="20"/>
      <c r="GC637" s="20"/>
      <c r="GD637" s="20"/>
      <c r="GE637" s="20"/>
      <c r="GF637" s="20"/>
      <c r="GG637" s="20"/>
      <c r="GH637" s="20"/>
      <c r="GI637" s="20"/>
      <c r="GJ637" s="20"/>
      <c r="GK637" s="20"/>
      <c r="GL637" s="20"/>
      <c r="GM637" s="20"/>
      <c r="GN637" s="20"/>
      <c r="GO637" s="20"/>
      <c r="GP637" s="20"/>
      <c r="GQ637" s="20"/>
      <c r="GR637" s="20"/>
      <c r="GS637" s="20"/>
      <c r="GT637" s="20"/>
      <c r="GU637" s="20"/>
      <c r="GV637" s="20"/>
      <c r="GY637" s="20">
        <v>0</v>
      </c>
      <c r="GZ637" s="20">
        <v>0</v>
      </c>
      <c r="HA637" s="20" t="s">
        <v>374</v>
      </c>
      <c r="HB637" s="20">
        <v>0</v>
      </c>
      <c r="HC637" s="20"/>
      <c r="HD637" s="20"/>
      <c r="HE637" s="20" t="b">
        <v>0</v>
      </c>
      <c r="HF637" s="20">
        <v>0</v>
      </c>
      <c r="HG637" s="20" t="b">
        <v>1</v>
      </c>
      <c r="HH637" s="20">
        <v>0</v>
      </c>
      <c r="HI637" s="20">
        <v>0</v>
      </c>
      <c r="HJ637" s="20">
        <v>0</v>
      </c>
      <c r="HK637" s="20">
        <v>0</v>
      </c>
      <c r="HL637" s="20" t="b">
        <v>0</v>
      </c>
      <c r="HM637" s="20">
        <v>0</v>
      </c>
      <c r="HN637" s="20">
        <v>0</v>
      </c>
      <c r="HO637" s="20" t="s">
        <v>374</v>
      </c>
      <c r="HP637" s="20" t="s">
        <v>363</v>
      </c>
      <c r="HQ637" s="20">
        <v>0</v>
      </c>
      <c r="HR637" s="20">
        <v>0</v>
      </c>
      <c r="HS637" s="20">
        <v>0</v>
      </c>
      <c r="HT637" s="20">
        <v>0</v>
      </c>
      <c r="HU637" s="20" t="b">
        <v>0</v>
      </c>
      <c r="HZ637"/>
    </row>
    <row r="638" ht="30" customHeight="1" spans="1:234">
      <c r="A638"/>
      <c r="B638" s="34">
        <f>10000000+INDEX(编号表!$B:$B,MATCH(D638,编号表!$A:$A,0))*10000+J638</f>
        <v>10120101</v>
      </c>
      <c r="C638" s="20" t="s">
        <v>740</v>
      </c>
      <c r="D638" s="20" t="s">
        <v>417</v>
      </c>
      <c r="E638" s="20" t="s">
        <v>363</v>
      </c>
      <c r="F638" s="39" t="s">
        <v>741</v>
      </c>
      <c r="G638" s="20" t="s">
        <v>352</v>
      </c>
      <c r="H638" s="20" t="b">
        <v>0</v>
      </c>
      <c r="I638" s="20" t="b">
        <v>1</v>
      </c>
      <c r="J638" s="20">
        <v>101</v>
      </c>
      <c r="K638" s="20" t="str">
        <f t="shared" si="29"/>
        <v>101201</v>
      </c>
      <c r="L638" s="20" t="s">
        <v>353</v>
      </c>
      <c r="M638" s="20">
        <v>0</v>
      </c>
      <c r="N638" s="20">
        <v>0</v>
      </c>
      <c r="O638" s="20"/>
      <c r="P638" s="20">
        <v>0</v>
      </c>
      <c r="Q638" s="20">
        <v>0</v>
      </c>
      <c r="R638" s="20">
        <v>0</v>
      </c>
      <c r="S638" s="20">
        <v>0</v>
      </c>
      <c r="T638" s="20">
        <v>0</v>
      </c>
      <c r="U638" s="20">
        <v>0</v>
      </c>
      <c r="V638" s="20"/>
      <c r="W638" s="20">
        <v>0</v>
      </c>
      <c r="X638" s="20">
        <v>0</v>
      </c>
      <c r="Y638" s="20" t="s">
        <v>419</v>
      </c>
      <c r="Z638" s="20" t="s">
        <v>372</v>
      </c>
      <c r="AA638" s="20" t="s">
        <v>357</v>
      </c>
      <c r="AB638" s="20">
        <v>0</v>
      </c>
      <c r="AC638" s="20">
        <v>0</v>
      </c>
      <c r="AD638" s="20" t="b">
        <v>0</v>
      </c>
      <c r="AE638" s="20" t="s">
        <v>358</v>
      </c>
      <c r="AF638" s="20">
        <v>100</v>
      </c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 t="s">
        <v>359</v>
      </c>
      <c r="BA638" s="20">
        <v>10400</v>
      </c>
      <c r="BB638" s="20" t="s">
        <v>360</v>
      </c>
      <c r="BC638" s="20" t="s">
        <v>357</v>
      </c>
      <c r="BD638" s="20">
        <v>10000</v>
      </c>
      <c r="BE638" s="20">
        <v>0</v>
      </c>
      <c r="BF638" s="20" t="s">
        <v>361</v>
      </c>
      <c r="BG638" s="20">
        <v>0</v>
      </c>
      <c r="BH638" s="20" t="s">
        <v>359</v>
      </c>
      <c r="BI638" s="20">
        <v>10000</v>
      </c>
      <c r="BJ638" s="20">
        <v>4</v>
      </c>
      <c r="BK638" s="20" t="b">
        <v>1</v>
      </c>
      <c r="BL638" s="20">
        <v>0</v>
      </c>
      <c r="BM638" s="20">
        <v>10000</v>
      </c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  <c r="CE638" s="20"/>
      <c r="CF638" s="20"/>
      <c r="CG638" s="20"/>
      <c r="CH638" s="20"/>
      <c r="CI638" s="20"/>
      <c r="CJ638" s="20"/>
      <c r="CK638" s="20"/>
      <c r="CL638" s="20"/>
      <c r="CM638" s="20"/>
      <c r="CN638" s="20"/>
      <c r="CO638" s="20"/>
      <c r="CP638" s="20"/>
      <c r="CQ638" s="20"/>
      <c r="CR638" s="20"/>
      <c r="CS638" s="20"/>
      <c r="CT638" s="20"/>
      <c r="CU638" s="20"/>
      <c r="CV638" s="20"/>
      <c r="CW638" s="20"/>
      <c r="CX638" s="20"/>
      <c r="DA638" s="20"/>
      <c r="DB638" s="20"/>
      <c r="DC638" s="20"/>
      <c r="DD638" s="20"/>
      <c r="DE638" s="20"/>
      <c r="DF638" s="20"/>
      <c r="DG638" s="20"/>
      <c r="DH638" s="20"/>
      <c r="DI638" s="20"/>
      <c r="DJ638" s="20"/>
      <c r="DK638" s="20"/>
      <c r="DL638" s="20"/>
      <c r="DM638" s="20"/>
      <c r="DN638" s="20"/>
      <c r="DO638" s="20"/>
      <c r="DP638" s="20"/>
      <c r="DQ638" s="20"/>
      <c r="DR638" s="20"/>
      <c r="DS638" s="20"/>
      <c r="DT638" s="20"/>
      <c r="DU638" s="20"/>
      <c r="DV638" s="20"/>
      <c r="DW638" s="20"/>
      <c r="DX638" s="20"/>
      <c r="DY638" s="20"/>
      <c r="DZ638" s="20"/>
      <c r="EA638" s="20"/>
      <c r="EB638" s="20"/>
      <c r="EC638" s="20"/>
      <c r="ED638" s="20"/>
      <c r="EE638" s="20"/>
      <c r="EF638" s="20"/>
      <c r="EG638" s="20"/>
      <c r="EH638" s="20"/>
      <c r="EI638" s="20"/>
      <c r="EJ638" s="20"/>
      <c r="EK638" s="20"/>
      <c r="EL638" s="20"/>
      <c r="EM638" s="20"/>
      <c r="EN638" s="20"/>
      <c r="EO638" s="20"/>
      <c r="EP638" s="20"/>
      <c r="EQ638" s="20"/>
      <c r="ER638" s="20"/>
      <c r="ES638" s="20"/>
      <c r="ET638" s="20"/>
      <c r="EU638" s="20"/>
      <c r="EV638" s="20"/>
      <c r="EW638" s="20"/>
      <c r="EZ638" s="20"/>
      <c r="FA638" s="20"/>
      <c r="FB638" s="20"/>
      <c r="FC638" s="20"/>
      <c r="FD638" s="20"/>
      <c r="FE638" s="20"/>
      <c r="FF638" s="20"/>
      <c r="FG638" s="20"/>
      <c r="FH638" s="20"/>
      <c r="FI638" s="20"/>
      <c r="FJ638" s="20"/>
      <c r="FK638" s="20"/>
      <c r="FL638" s="20"/>
      <c r="FM638" s="20"/>
      <c r="FN638" s="20"/>
      <c r="FO638" s="20"/>
      <c r="FP638" s="20"/>
      <c r="FQ638" s="20"/>
      <c r="FR638" s="20"/>
      <c r="FS638" s="20"/>
      <c r="FT638" s="20"/>
      <c r="FU638" s="20"/>
      <c r="FV638" s="20"/>
      <c r="FW638" s="20"/>
      <c r="FX638" s="20"/>
      <c r="FY638" s="20"/>
      <c r="FZ638" s="20"/>
      <c r="GA638" s="20"/>
      <c r="GB638" s="20"/>
      <c r="GC638" s="20"/>
      <c r="GD638" s="20"/>
      <c r="GE638" s="20"/>
      <c r="GF638" s="20"/>
      <c r="GG638" s="20"/>
      <c r="GH638" s="20"/>
      <c r="GI638" s="20"/>
      <c r="GJ638" s="20"/>
      <c r="GK638" s="20"/>
      <c r="GL638" s="20"/>
      <c r="GM638" s="20"/>
      <c r="GN638" s="20"/>
      <c r="GO638" s="20"/>
      <c r="GP638" s="20"/>
      <c r="GQ638" s="20"/>
      <c r="GR638" s="20"/>
      <c r="GS638" s="20"/>
      <c r="GT638" s="20"/>
      <c r="GU638" s="20"/>
      <c r="GV638" s="20"/>
      <c r="GY638" s="20">
        <v>0</v>
      </c>
      <c r="GZ638" s="20">
        <v>0</v>
      </c>
      <c r="HA638" s="20" t="s">
        <v>374</v>
      </c>
      <c r="HB638" s="20">
        <v>0</v>
      </c>
      <c r="HC638" s="20"/>
      <c r="HD638" s="20"/>
      <c r="HE638" s="20" t="b">
        <v>0</v>
      </c>
      <c r="HF638" s="20">
        <v>0</v>
      </c>
      <c r="HG638" s="20" t="b">
        <v>1</v>
      </c>
      <c r="HH638" s="20">
        <v>0</v>
      </c>
      <c r="HI638" s="20">
        <v>0</v>
      </c>
      <c r="HJ638" s="20">
        <v>0</v>
      </c>
      <c r="HK638" s="20">
        <v>0</v>
      </c>
      <c r="HL638" s="20" t="b">
        <v>0</v>
      </c>
      <c r="HM638" s="20">
        <v>0</v>
      </c>
      <c r="HN638" s="20">
        <v>0</v>
      </c>
      <c r="HO638" s="20" t="s">
        <v>374</v>
      </c>
      <c r="HP638" s="20" t="s">
        <v>363</v>
      </c>
      <c r="HQ638" s="20">
        <v>0</v>
      </c>
      <c r="HR638" s="20">
        <v>0</v>
      </c>
      <c r="HS638" s="20">
        <v>0</v>
      </c>
      <c r="HT638" s="20">
        <v>0</v>
      </c>
      <c r="HU638" s="20" t="b">
        <v>0</v>
      </c>
      <c r="HZ638"/>
    </row>
    <row r="639" ht="30" customHeight="1" spans="1:234">
      <c r="A639"/>
      <c r="B639" s="34">
        <f>10000000+INDEX(编号表!$B:$B,MATCH(D639,编号表!$A:$A,0))*10000+J639</f>
        <v>10120102</v>
      </c>
      <c r="C639" s="20" t="s">
        <v>740</v>
      </c>
      <c r="D639" s="20" t="s">
        <v>417</v>
      </c>
      <c r="E639" s="20" t="s">
        <v>363</v>
      </c>
      <c r="F639" s="39" t="s">
        <v>741</v>
      </c>
      <c r="G639" s="20" t="s">
        <v>352</v>
      </c>
      <c r="H639" s="20" t="b">
        <v>0</v>
      </c>
      <c r="I639" s="20" t="b">
        <v>1</v>
      </c>
      <c r="J639" s="20">
        <v>102</v>
      </c>
      <c r="K639" s="20" t="str">
        <f t="shared" si="29"/>
        <v>101201</v>
      </c>
      <c r="L639" s="20" t="s">
        <v>353</v>
      </c>
      <c r="M639" s="20">
        <v>0</v>
      </c>
      <c r="N639" s="20">
        <v>0</v>
      </c>
      <c r="O639" s="20"/>
      <c r="P639" s="20">
        <v>0</v>
      </c>
      <c r="Q639" s="20">
        <v>0</v>
      </c>
      <c r="R639" s="20">
        <v>0</v>
      </c>
      <c r="S639" s="20">
        <v>0</v>
      </c>
      <c r="T639" s="20">
        <v>0</v>
      </c>
      <c r="U639" s="20">
        <v>0</v>
      </c>
      <c r="V639" s="20"/>
      <c r="W639" s="20">
        <v>0</v>
      </c>
      <c r="X639" s="20">
        <v>0</v>
      </c>
      <c r="Y639" s="20" t="s">
        <v>419</v>
      </c>
      <c r="Z639" s="20" t="s">
        <v>372</v>
      </c>
      <c r="AA639" s="20" t="s">
        <v>357</v>
      </c>
      <c r="AB639" s="20">
        <v>0</v>
      </c>
      <c r="AC639" s="20">
        <v>0</v>
      </c>
      <c r="AD639" s="20" t="b">
        <v>0</v>
      </c>
      <c r="AE639" s="20" t="s">
        <v>358</v>
      </c>
      <c r="AF639" s="20">
        <v>100</v>
      </c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 t="s">
        <v>359</v>
      </c>
      <c r="BA639" s="20">
        <v>10800</v>
      </c>
      <c r="BB639" s="20" t="s">
        <v>360</v>
      </c>
      <c r="BC639" s="20" t="s">
        <v>357</v>
      </c>
      <c r="BD639" s="20">
        <v>10000</v>
      </c>
      <c r="BE639" s="20">
        <v>0</v>
      </c>
      <c r="BF639" s="20" t="s">
        <v>361</v>
      </c>
      <c r="BG639" s="20">
        <v>0</v>
      </c>
      <c r="BH639" s="20" t="s">
        <v>359</v>
      </c>
      <c r="BI639" s="20">
        <v>10000</v>
      </c>
      <c r="BJ639" s="20">
        <v>5</v>
      </c>
      <c r="BK639" s="20" t="b">
        <v>1</v>
      </c>
      <c r="BL639" s="20">
        <v>0</v>
      </c>
      <c r="BM639" s="20">
        <v>10000</v>
      </c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  <c r="CF639" s="20"/>
      <c r="CG639" s="20"/>
      <c r="CH639" s="20"/>
      <c r="CI639" s="20"/>
      <c r="CJ639" s="20"/>
      <c r="CK639" s="20"/>
      <c r="CL639" s="20"/>
      <c r="CM639" s="20"/>
      <c r="CN639" s="20"/>
      <c r="CO639" s="20"/>
      <c r="CP639" s="20"/>
      <c r="CQ639" s="20"/>
      <c r="CR639" s="20"/>
      <c r="CS639" s="20"/>
      <c r="CT639" s="20"/>
      <c r="CU639" s="20"/>
      <c r="CV639" s="20"/>
      <c r="CW639" s="20"/>
      <c r="CX639" s="20"/>
      <c r="DA639" s="20"/>
      <c r="DB639" s="20"/>
      <c r="DC639" s="20"/>
      <c r="DD639" s="20"/>
      <c r="DE639" s="20"/>
      <c r="DF639" s="20"/>
      <c r="DG639" s="20"/>
      <c r="DH639" s="20"/>
      <c r="DI639" s="20"/>
      <c r="DJ639" s="20"/>
      <c r="DK639" s="20"/>
      <c r="DL639" s="20"/>
      <c r="DM639" s="20"/>
      <c r="DN639" s="20"/>
      <c r="DO639" s="20"/>
      <c r="DP639" s="20"/>
      <c r="DQ639" s="20"/>
      <c r="DR639" s="20"/>
      <c r="DS639" s="20"/>
      <c r="DT639" s="20"/>
      <c r="DU639" s="20"/>
      <c r="DV639" s="20"/>
      <c r="DW639" s="20"/>
      <c r="DX639" s="20"/>
      <c r="DY639" s="20"/>
      <c r="DZ639" s="20"/>
      <c r="EA639" s="20"/>
      <c r="EB639" s="20"/>
      <c r="EC639" s="20"/>
      <c r="ED639" s="20"/>
      <c r="EE639" s="20"/>
      <c r="EF639" s="20"/>
      <c r="EG639" s="20"/>
      <c r="EH639" s="20"/>
      <c r="EI639" s="20"/>
      <c r="EJ639" s="20"/>
      <c r="EK639" s="20"/>
      <c r="EL639" s="20"/>
      <c r="EM639" s="20"/>
      <c r="EN639" s="20"/>
      <c r="EO639" s="20"/>
      <c r="EP639" s="20"/>
      <c r="EQ639" s="20"/>
      <c r="ER639" s="20"/>
      <c r="ES639" s="20"/>
      <c r="ET639" s="20"/>
      <c r="EU639" s="20"/>
      <c r="EV639" s="20"/>
      <c r="EW639" s="20"/>
      <c r="EZ639" s="20"/>
      <c r="FA639" s="20"/>
      <c r="FB639" s="20"/>
      <c r="FC639" s="20"/>
      <c r="FD639" s="20"/>
      <c r="FE639" s="20"/>
      <c r="FF639" s="20"/>
      <c r="FG639" s="20"/>
      <c r="FH639" s="20"/>
      <c r="FI639" s="20"/>
      <c r="FJ639" s="20"/>
      <c r="FK639" s="20"/>
      <c r="FL639" s="20"/>
      <c r="FM639" s="20"/>
      <c r="FN639" s="20"/>
      <c r="FO639" s="20"/>
      <c r="FP639" s="20"/>
      <c r="FQ639" s="20"/>
      <c r="FR639" s="20"/>
      <c r="FS639" s="20"/>
      <c r="FT639" s="20"/>
      <c r="FU639" s="20"/>
      <c r="FV639" s="20"/>
      <c r="FW639" s="20"/>
      <c r="FX639" s="20"/>
      <c r="FY639" s="20"/>
      <c r="FZ639" s="20"/>
      <c r="GA639" s="20"/>
      <c r="GB639" s="20"/>
      <c r="GC639" s="20"/>
      <c r="GD639" s="20"/>
      <c r="GE639" s="20"/>
      <c r="GF639" s="20"/>
      <c r="GG639" s="20"/>
      <c r="GH639" s="20"/>
      <c r="GI639" s="20"/>
      <c r="GJ639" s="20"/>
      <c r="GK639" s="20"/>
      <c r="GL639" s="20"/>
      <c r="GM639" s="20"/>
      <c r="GN639" s="20"/>
      <c r="GO639" s="20"/>
      <c r="GP639" s="20"/>
      <c r="GQ639" s="20"/>
      <c r="GR639" s="20"/>
      <c r="GS639" s="20"/>
      <c r="GT639" s="20"/>
      <c r="GU639" s="20"/>
      <c r="GV639" s="20"/>
      <c r="GY639" s="20">
        <v>0</v>
      </c>
      <c r="GZ639" s="20">
        <v>0</v>
      </c>
      <c r="HA639" s="20" t="s">
        <v>374</v>
      </c>
      <c r="HB639" s="20">
        <v>0</v>
      </c>
      <c r="HC639" s="20"/>
      <c r="HD639" s="20"/>
      <c r="HE639" s="20" t="b">
        <v>0</v>
      </c>
      <c r="HF639" s="20">
        <v>0</v>
      </c>
      <c r="HG639" s="20" t="b">
        <v>1</v>
      </c>
      <c r="HH639" s="20">
        <v>0</v>
      </c>
      <c r="HI639" s="20">
        <v>0</v>
      </c>
      <c r="HJ639" s="20">
        <v>0</v>
      </c>
      <c r="HK639" s="20">
        <v>0</v>
      </c>
      <c r="HL639" s="20" t="b">
        <v>0</v>
      </c>
      <c r="HM639" s="20">
        <v>0</v>
      </c>
      <c r="HN639" s="20">
        <v>0</v>
      </c>
      <c r="HO639" s="20" t="s">
        <v>374</v>
      </c>
      <c r="HP639" s="20" t="s">
        <v>363</v>
      </c>
      <c r="HQ639" s="20">
        <v>0</v>
      </c>
      <c r="HR639" s="20">
        <v>0</v>
      </c>
      <c r="HS639" s="20">
        <v>0</v>
      </c>
      <c r="HT639" s="20">
        <v>0</v>
      </c>
      <c r="HU639" s="20" t="b">
        <v>0</v>
      </c>
      <c r="HZ639"/>
    </row>
    <row r="640" ht="30" customHeight="1" spans="1:234">
      <c r="A640"/>
      <c r="B640" s="34">
        <f>10000000+INDEX(编号表!$B:$B,MATCH(D640,编号表!$A:$A,0))*10000+J640</f>
        <v>10120103</v>
      </c>
      <c r="C640" s="20" t="s">
        <v>740</v>
      </c>
      <c r="D640" s="20" t="s">
        <v>417</v>
      </c>
      <c r="E640" s="20" t="s">
        <v>363</v>
      </c>
      <c r="F640" s="39" t="s">
        <v>741</v>
      </c>
      <c r="G640" s="20" t="s">
        <v>352</v>
      </c>
      <c r="H640" s="20" t="b">
        <v>0</v>
      </c>
      <c r="I640" s="20" t="b">
        <v>1</v>
      </c>
      <c r="J640" s="20">
        <v>103</v>
      </c>
      <c r="K640" s="20" t="str">
        <f t="shared" si="29"/>
        <v>101201</v>
      </c>
      <c r="L640" s="20" t="s">
        <v>353</v>
      </c>
      <c r="M640" s="20">
        <v>0</v>
      </c>
      <c r="N640" s="20">
        <v>0</v>
      </c>
      <c r="O640" s="20"/>
      <c r="P640" s="20">
        <v>0</v>
      </c>
      <c r="Q640" s="20">
        <v>0</v>
      </c>
      <c r="R640" s="20">
        <v>0</v>
      </c>
      <c r="S640" s="20">
        <v>0</v>
      </c>
      <c r="T640" s="20">
        <v>0</v>
      </c>
      <c r="U640" s="20">
        <v>0</v>
      </c>
      <c r="V640" s="20"/>
      <c r="W640" s="20">
        <v>0</v>
      </c>
      <c r="X640" s="20">
        <v>0</v>
      </c>
      <c r="Y640" s="20" t="s">
        <v>419</v>
      </c>
      <c r="Z640" s="20" t="s">
        <v>372</v>
      </c>
      <c r="AA640" s="20" t="s">
        <v>357</v>
      </c>
      <c r="AB640" s="20">
        <v>0</v>
      </c>
      <c r="AC640" s="20">
        <v>0</v>
      </c>
      <c r="AD640" s="20" t="b">
        <v>0</v>
      </c>
      <c r="AE640" s="20" t="s">
        <v>358</v>
      </c>
      <c r="AF640" s="20">
        <v>100</v>
      </c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 t="s">
        <v>359</v>
      </c>
      <c r="BA640" s="20">
        <v>11200</v>
      </c>
      <c r="BB640" s="20" t="s">
        <v>360</v>
      </c>
      <c r="BC640" s="20" t="s">
        <v>357</v>
      </c>
      <c r="BD640" s="20">
        <v>10000</v>
      </c>
      <c r="BE640" s="20">
        <v>0</v>
      </c>
      <c r="BF640" s="20" t="s">
        <v>361</v>
      </c>
      <c r="BG640" s="20">
        <v>0</v>
      </c>
      <c r="BH640" s="20" t="s">
        <v>359</v>
      </c>
      <c r="BI640" s="20">
        <v>10000</v>
      </c>
      <c r="BJ640" s="20">
        <v>6</v>
      </c>
      <c r="BK640" s="20" t="b">
        <v>1</v>
      </c>
      <c r="BL640" s="20">
        <v>0</v>
      </c>
      <c r="BM640" s="20">
        <v>10000</v>
      </c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  <c r="CE640" s="20"/>
      <c r="CF640" s="20"/>
      <c r="CG640" s="20"/>
      <c r="CH640" s="20"/>
      <c r="CI640" s="20"/>
      <c r="CJ640" s="20"/>
      <c r="CK640" s="20"/>
      <c r="CL640" s="20"/>
      <c r="CM640" s="20"/>
      <c r="CN640" s="20"/>
      <c r="CO640" s="20"/>
      <c r="CP640" s="20"/>
      <c r="CQ640" s="20"/>
      <c r="CR640" s="20"/>
      <c r="CS640" s="20"/>
      <c r="CT640" s="20"/>
      <c r="CU640" s="20"/>
      <c r="CV640" s="20"/>
      <c r="CW640" s="20"/>
      <c r="CX640" s="20"/>
      <c r="DA640" s="20"/>
      <c r="DB640" s="20"/>
      <c r="DC640" s="20"/>
      <c r="DD640" s="20"/>
      <c r="DE640" s="20"/>
      <c r="DF640" s="20"/>
      <c r="DG640" s="20"/>
      <c r="DH640" s="20"/>
      <c r="DI640" s="20"/>
      <c r="DJ640" s="20"/>
      <c r="DK640" s="20"/>
      <c r="DL640" s="20"/>
      <c r="DM640" s="20"/>
      <c r="DN640" s="20"/>
      <c r="DO640" s="20"/>
      <c r="DP640" s="20"/>
      <c r="DQ640" s="20"/>
      <c r="DR640" s="20"/>
      <c r="DS640" s="20"/>
      <c r="DT640" s="20"/>
      <c r="DU640" s="20"/>
      <c r="DV640" s="20"/>
      <c r="DW640" s="20"/>
      <c r="DX640" s="20"/>
      <c r="DY640" s="20"/>
      <c r="DZ640" s="20"/>
      <c r="EA640" s="20"/>
      <c r="EB640" s="20"/>
      <c r="EC640" s="20"/>
      <c r="ED640" s="20"/>
      <c r="EE640" s="20"/>
      <c r="EF640" s="20"/>
      <c r="EG640" s="20"/>
      <c r="EH640" s="20"/>
      <c r="EI640" s="20"/>
      <c r="EJ640" s="20"/>
      <c r="EK640" s="20"/>
      <c r="EL640" s="20"/>
      <c r="EM640" s="20"/>
      <c r="EN640" s="20"/>
      <c r="EO640" s="20"/>
      <c r="EP640" s="20"/>
      <c r="EQ640" s="20"/>
      <c r="ER640" s="20"/>
      <c r="ES640" s="20"/>
      <c r="ET640" s="20"/>
      <c r="EU640" s="20"/>
      <c r="EV640" s="20"/>
      <c r="EW640" s="20"/>
      <c r="EZ640" s="20"/>
      <c r="FA640" s="20"/>
      <c r="FB640" s="20"/>
      <c r="FC640" s="20"/>
      <c r="FD640" s="20"/>
      <c r="FE640" s="20"/>
      <c r="FF640" s="20"/>
      <c r="FG640" s="20"/>
      <c r="FH640" s="20"/>
      <c r="FI640" s="20"/>
      <c r="FJ640" s="20"/>
      <c r="FK640" s="20"/>
      <c r="FL640" s="20"/>
      <c r="FM640" s="20"/>
      <c r="FN640" s="20"/>
      <c r="FO640" s="20"/>
      <c r="FP640" s="20"/>
      <c r="FQ640" s="20"/>
      <c r="FR640" s="20"/>
      <c r="FS640" s="20"/>
      <c r="FT640" s="20"/>
      <c r="FU640" s="20"/>
      <c r="FV640" s="20"/>
      <c r="FW640" s="20"/>
      <c r="FX640" s="20"/>
      <c r="FY640" s="20"/>
      <c r="FZ640" s="20"/>
      <c r="GA640" s="20"/>
      <c r="GB640" s="20"/>
      <c r="GC640" s="20"/>
      <c r="GD640" s="20"/>
      <c r="GE640" s="20"/>
      <c r="GF640" s="20"/>
      <c r="GG640" s="20"/>
      <c r="GH640" s="20"/>
      <c r="GI640" s="20"/>
      <c r="GJ640" s="20"/>
      <c r="GK640" s="20"/>
      <c r="GL640" s="20"/>
      <c r="GM640" s="20"/>
      <c r="GN640" s="20"/>
      <c r="GO640" s="20"/>
      <c r="GP640" s="20"/>
      <c r="GQ640" s="20"/>
      <c r="GR640" s="20"/>
      <c r="GS640" s="20"/>
      <c r="GT640" s="20"/>
      <c r="GU640" s="20"/>
      <c r="GV640" s="20"/>
      <c r="GY640" s="20">
        <v>0</v>
      </c>
      <c r="GZ640" s="20">
        <v>0</v>
      </c>
      <c r="HA640" s="20" t="s">
        <v>374</v>
      </c>
      <c r="HB640" s="20">
        <v>0</v>
      </c>
      <c r="HC640" s="20"/>
      <c r="HD640" s="20"/>
      <c r="HE640" s="20" t="b">
        <v>0</v>
      </c>
      <c r="HF640" s="20">
        <v>0</v>
      </c>
      <c r="HG640" s="20" t="b">
        <v>1</v>
      </c>
      <c r="HH640" s="20">
        <v>0</v>
      </c>
      <c r="HI640" s="20">
        <v>0</v>
      </c>
      <c r="HJ640" s="20">
        <v>0</v>
      </c>
      <c r="HK640" s="20">
        <v>0</v>
      </c>
      <c r="HL640" s="20" t="b">
        <v>0</v>
      </c>
      <c r="HM640" s="20">
        <v>0</v>
      </c>
      <c r="HN640" s="20">
        <v>0</v>
      </c>
      <c r="HO640" s="20" t="s">
        <v>374</v>
      </c>
      <c r="HP640" s="20" t="s">
        <v>363</v>
      </c>
      <c r="HQ640" s="20">
        <v>0</v>
      </c>
      <c r="HR640" s="20">
        <v>0</v>
      </c>
      <c r="HS640" s="20">
        <v>0</v>
      </c>
      <c r="HT640" s="20">
        <v>0</v>
      </c>
      <c r="HU640" s="20" t="b">
        <v>0</v>
      </c>
      <c r="HZ640"/>
    </row>
    <row r="641" ht="30" customHeight="1" spans="1:234">
      <c r="A641"/>
      <c r="B641" s="34">
        <f>10000000+INDEX(编号表!$B:$B,MATCH(D641,编号表!$A:$A,0))*10000+J641</f>
        <v>10120104</v>
      </c>
      <c r="C641" s="20" t="s">
        <v>740</v>
      </c>
      <c r="D641" s="20" t="s">
        <v>417</v>
      </c>
      <c r="E641" s="20" t="s">
        <v>363</v>
      </c>
      <c r="F641" s="39" t="s">
        <v>741</v>
      </c>
      <c r="G641" s="20" t="s">
        <v>352</v>
      </c>
      <c r="H641" s="20" t="b">
        <v>0</v>
      </c>
      <c r="I641" s="20" t="b">
        <v>1</v>
      </c>
      <c r="J641" s="20">
        <v>104</v>
      </c>
      <c r="K641" s="20" t="str">
        <f t="shared" si="29"/>
        <v>101201</v>
      </c>
      <c r="L641" s="20" t="s">
        <v>353</v>
      </c>
      <c r="M641" s="20">
        <v>0</v>
      </c>
      <c r="N641" s="20">
        <v>0</v>
      </c>
      <c r="O641" s="20"/>
      <c r="P641" s="20">
        <v>0</v>
      </c>
      <c r="Q641" s="20">
        <v>0</v>
      </c>
      <c r="R641" s="20">
        <v>0</v>
      </c>
      <c r="S641" s="20">
        <v>0</v>
      </c>
      <c r="T641" s="20">
        <v>0</v>
      </c>
      <c r="U641" s="20">
        <v>0</v>
      </c>
      <c r="V641" s="20"/>
      <c r="W641" s="20">
        <v>0</v>
      </c>
      <c r="X641" s="20">
        <v>0</v>
      </c>
      <c r="Y641" s="20" t="s">
        <v>419</v>
      </c>
      <c r="Z641" s="20" t="s">
        <v>372</v>
      </c>
      <c r="AA641" s="20" t="s">
        <v>357</v>
      </c>
      <c r="AB641" s="20">
        <v>0</v>
      </c>
      <c r="AC641" s="20">
        <v>0</v>
      </c>
      <c r="AD641" s="20" t="b">
        <v>0</v>
      </c>
      <c r="AE641" s="20" t="s">
        <v>358</v>
      </c>
      <c r="AF641" s="20">
        <v>100</v>
      </c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 t="s">
        <v>359</v>
      </c>
      <c r="BA641" s="20">
        <v>11300</v>
      </c>
      <c r="BB641" s="20" t="s">
        <v>360</v>
      </c>
      <c r="BC641" s="20" t="s">
        <v>357</v>
      </c>
      <c r="BD641" s="20">
        <v>10000</v>
      </c>
      <c r="BE641" s="20">
        <v>0</v>
      </c>
      <c r="BF641" s="20" t="s">
        <v>361</v>
      </c>
      <c r="BG641" s="20">
        <v>0</v>
      </c>
      <c r="BH641" s="20" t="s">
        <v>359</v>
      </c>
      <c r="BI641" s="20">
        <v>10000</v>
      </c>
      <c r="BJ641" s="20">
        <v>6</v>
      </c>
      <c r="BK641" s="20" t="b">
        <v>1</v>
      </c>
      <c r="BL641" s="20">
        <v>0</v>
      </c>
      <c r="BM641" s="20">
        <v>10000</v>
      </c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  <c r="CF641" s="20"/>
      <c r="CG641" s="20"/>
      <c r="CH641" s="20"/>
      <c r="CI641" s="20"/>
      <c r="CJ641" s="20"/>
      <c r="CK641" s="20"/>
      <c r="CL641" s="20"/>
      <c r="CM641" s="20"/>
      <c r="CN641" s="20"/>
      <c r="CO641" s="20"/>
      <c r="CP641" s="20"/>
      <c r="CQ641" s="20"/>
      <c r="CR641" s="20"/>
      <c r="CS641" s="20"/>
      <c r="CT641" s="20"/>
      <c r="CU641" s="20"/>
      <c r="CV641" s="20"/>
      <c r="CW641" s="20"/>
      <c r="CX641" s="20"/>
      <c r="DA641" s="20"/>
      <c r="DB641" s="20"/>
      <c r="DC641" s="20"/>
      <c r="DD641" s="20"/>
      <c r="DE641" s="20"/>
      <c r="DF641" s="20"/>
      <c r="DG641" s="20"/>
      <c r="DH641" s="20"/>
      <c r="DI641" s="20"/>
      <c r="DJ641" s="20"/>
      <c r="DK641" s="20"/>
      <c r="DL641" s="20"/>
      <c r="DM641" s="20"/>
      <c r="DN641" s="20"/>
      <c r="DO641" s="20"/>
      <c r="DP641" s="20"/>
      <c r="DQ641" s="20"/>
      <c r="DR641" s="20"/>
      <c r="DS641" s="20"/>
      <c r="DT641" s="20"/>
      <c r="DU641" s="20"/>
      <c r="DV641" s="20"/>
      <c r="DW641" s="20"/>
      <c r="DX641" s="20"/>
      <c r="DY641" s="20"/>
      <c r="DZ641" s="20"/>
      <c r="EA641" s="20"/>
      <c r="EB641" s="20"/>
      <c r="EC641" s="20"/>
      <c r="ED641" s="20"/>
      <c r="EE641" s="20"/>
      <c r="EF641" s="20"/>
      <c r="EG641" s="20"/>
      <c r="EH641" s="20"/>
      <c r="EI641" s="20"/>
      <c r="EJ641" s="20"/>
      <c r="EK641" s="20"/>
      <c r="EL641" s="20"/>
      <c r="EM641" s="20"/>
      <c r="EN641" s="20"/>
      <c r="EO641" s="20"/>
      <c r="EP641" s="20"/>
      <c r="EQ641" s="20"/>
      <c r="ER641" s="20"/>
      <c r="ES641" s="20"/>
      <c r="ET641" s="20"/>
      <c r="EU641" s="20"/>
      <c r="EV641" s="20"/>
      <c r="EW641" s="20"/>
      <c r="EZ641" s="20"/>
      <c r="FA641" s="20"/>
      <c r="FB641" s="20"/>
      <c r="FC641" s="20"/>
      <c r="FD641" s="20"/>
      <c r="FE641" s="20"/>
      <c r="FF641" s="20"/>
      <c r="FG641" s="20"/>
      <c r="FH641" s="20"/>
      <c r="FI641" s="20"/>
      <c r="FJ641" s="20"/>
      <c r="FK641" s="20"/>
      <c r="FL641" s="20"/>
      <c r="FM641" s="20"/>
      <c r="FN641" s="20"/>
      <c r="FO641" s="20"/>
      <c r="FP641" s="20"/>
      <c r="FQ641" s="20"/>
      <c r="FR641" s="20"/>
      <c r="FS641" s="20"/>
      <c r="FT641" s="20"/>
      <c r="FU641" s="20"/>
      <c r="FV641" s="20"/>
      <c r="FW641" s="20"/>
      <c r="FX641" s="20"/>
      <c r="FY641" s="20"/>
      <c r="FZ641" s="20"/>
      <c r="GA641" s="20"/>
      <c r="GB641" s="20"/>
      <c r="GC641" s="20"/>
      <c r="GD641" s="20"/>
      <c r="GE641" s="20"/>
      <c r="GF641" s="20"/>
      <c r="GG641" s="20"/>
      <c r="GH641" s="20"/>
      <c r="GI641" s="20"/>
      <c r="GJ641" s="20"/>
      <c r="GK641" s="20"/>
      <c r="GL641" s="20"/>
      <c r="GM641" s="20"/>
      <c r="GN641" s="20"/>
      <c r="GO641" s="20"/>
      <c r="GP641" s="20"/>
      <c r="GQ641" s="20"/>
      <c r="GR641" s="20"/>
      <c r="GS641" s="20"/>
      <c r="GT641" s="20"/>
      <c r="GU641" s="20"/>
      <c r="GV641" s="20"/>
      <c r="GY641" s="20">
        <v>0</v>
      </c>
      <c r="GZ641" s="20">
        <v>0</v>
      </c>
      <c r="HA641" s="20" t="s">
        <v>374</v>
      </c>
      <c r="HB641" s="20">
        <v>0</v>
      </c>
      <c r="HC641" s="20"/>
      <c r="HD641" s="20"/>
      <c r="HE641" s="20" t="b">
        <v>0</v>
      </c>
      <c r="HF641" s="20">
        <v>0</v>
      </c>
      <c r="HG641" s="20" t="b">
        <v>1</v>
      </c>
      <c r="HH641" s="20">
        <v>0</v>
      </c>
      <c r="HI641" s="20">
        <v>0</v>
      </c>
      <c r="HJ641" s="20">
        <v>0</v>
      </c>
      <c r="HK641" s="20">
        <v>0</v>
      </c>
      <c r="HL641" s="20" t="b">
        <v>0</v>
      </c>
      <c r="HM641" s="20">
        <v>0</v>
      </c>
      <c r="HN641" s="20">
        <v>0</v>
      </c>
      <c r="HO641" s="20" t="s">
        <v>374</v>
      </c>
      <c r="HP641" s="20" t="s">
        <v>363</v>
      </c>
      <c r="HQ641" s="20">
        <v>0</v>
      </c>
      <c r="HR641" s="20">
        <v>0</v>
      </c>
      <c r="HS641" s="20">
        <v>0</v>
      </c>
      <c r="HT641" s="20">
        <v>0</v>
      </c>
      <c r="HU641" s="20" t="b">
        <v>0</v>
      </c>
      <c r="HZ641"/>
    </row>
    <row r="642" ht="30" customHeight="1" spans="1:234">
      <c r="A642"/>
      <c r="B642" s="34">
        <f>10000000+INDEX(编号表!$B:$B,MATCH(D642,编号表!$A:$A,0))*10000+J642</f>
        <v>10120105</v>
      </c>
      <c r="C642" s="20" t="s">
        <v>740</v>
      </c>
      <c r="D642" s="20" t="s">
        <v>417</v>
      </c>
      <c r="E642" s="20" t="s">
        <v>363</v>
      </c>
      <c r="F642" s="39" t="s">
        <v>741</v>
      </c>
      <c r="G642" s="20" t="s">
        <v>352</v>
      </c>
      <c r="H642" s="20" t="b">
        <v>0</v>
      </c>
      <c r="I642" s="20" t="b">
        <v>1</v>
      </c>
      <c r="J642" s="20">
        <v>105</v>
      </c>
      <c r="K642" s="20" t="str">
        <f t="shared" si="29"/>
        <v>101201</v>
      </c>
      <c r="L642" s="20" t="s">
        <v>353</v>
      </c>
      <c r="M642" s="20">
        <v>0</v>
      </c>
      <c r="N642" s="20">
        <v>0</v>
      </c>
      <c r="O642" s="20"/>
      <c r="P642" s="20">
        <v>0</v>
      </c>
      <c r="Q642" s="20">
        <v>0</v>
      </c>
      <c r="R642" s="20">
        <v>0</v>
      </c>
      <c r="S642" s="20">
        <v>0</v>
      </c>
      <c r="T642" s="20">
        <v>0</v>
      </c>
      <c r="U642" s="20">
        <v>0</v>
      </c>
      <c r="V642" s="20"/>
      <c r="W642" s="20">
        <v>0</v>
      </c>
      <c r="X642" s="20">
        <v>0</v>
      </c>
      <c r="Y642" s="20" t="s">
        <v>419</v>
      </c>
      <c r="Z642" s="20" t="s">
        <v>372</v>
      </c>
      <c r="AA642" s="20" t="s">
        <v>357</v>
      </c>
      <c r="AB642" s="20">
        <v>0</v>
      </c>
      <c r="AC642" s="20">
        <v>0</v>
      </c>
      <c r="AD642" s="20" t="b">
        <v>0</v>
      </c>
      <c r="AE642" s="20" t="s">
        <v>358</v>
      </c>
      <c r="AF642" s="20">
        <v>100</v>
      </c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 t="s">
        <v>359</v>
      </c>
      <c r="BA642" s="20">
        <v>11600</v>
      </c>
      <c r="BB642" s="20" t="s">
        <v>360</v>
      </c>
      <c r="BC642" s="20" t="s">
        <v>357</v>
      </c>
      <c r="BD642" s="20">
        <v>10000</v>
      </c>
      <c r="BE642" s="20">
        <v>0</v>
      </c>
      <c r="BF642" s="20" t="s">
        <v>361</v>
      </c>
      <c r="BG642" s="20">
        <v>0</v>
      </c>
      <c r="BH642" s="20" t="s">
        <v>359</v>
      </c>
      <c r="BI642" s="20">
        <v>10000</v>
      </c>
      <c r="BJ642" s="20">
        <v>7</v>
      </c>
      <c r="BK642" s="20" t="b">
        <v>1</v>
      </c>
      <c r="BL642" s="20">
        <v>0</v>
      </c>
      <c r="BM642" s="20">
        <v>10000</v>
      </c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  <c r="CF642" s="20"/>
      <c r="CG642" s="20"/>
      <c r="CH642" s="20"/>
      <c r="CI642" s="20"/>
      <c r="CJ642" s="20"/>
      <c r="CK642" s="20"/>
      <c r="CL642" s="20"/>
      <c r="CM642" s="20"/>
      <c r="CN642" s="20"/>
      <c r="CO642" s="20"/>
      <c r="CP642" s="20"/>
      <c r="CQ642" s="20"/>
      <c r="CR642" s="20"/>
      <c r="CS642" s="20"/>
      <c r="CT642" s="20"/>
      <c r="CU642" s="20"/>
      <c r="CV642" s="20"/>
      <c r="CW642" s="20"/>
      <c r="CX642" s="20"/>
      <c r="DA642" s="20"/>
      <c r="DB642" s="20"/>
      <c r="DC642" s="20"/>
      <c r="DD642" s="20"/>
      <c r="DE642" s="20"/>
      <c r="DF642" s="20"/>
      <c r="DG642" s="20"/>
      <c r="DH642" s="20"/>
      <c r="DI642" s="20"/>
      <c r="DJ642" s="20"/>
      <c r="DK642" s="20"/>
      <c r="DL642" s="20"/>
      <c r="DM642" s="20"/>
      <c r="DN642" s="20"/>
      <c r="DO642" s="20"/>
      <c r="DP642" s="20"/>
      <c r="DQ642" s="20"/>
      <c r="DR642" s="20"/>
      <c r="DS642" s="20"/>
      <c r="DT642" s="20"/>
      <c r="DU642" s="20"/>
      <c r="DV642" s="20"/>
      <c r="DW642" s="20"/>
      <c r="DX642" s="20"/>
      <c r="DY642" s="20"/>
      <c r="DZ642" s="20"/>
      <c r="EA642" s="20"/>
      <c r="EB642" s="20"/>
      <c r="EC642" s="20"/>
      <c r="ED642" s="20"/>
      <c r="EE642" s="20"/>
      <c r="EF642" s="20"/>
      <c r="EG642" s="20"/>
      <c r="EH642" s="20"/>
      <c r="EI642" s="20"/>
      <c r="EJ642" s="20"/>
      <c r="EK642" s="20"/>
      <c r="EL642" s="20"/>
      <c r="EM642" s="20"/>
      <c r="EN642" s="20"/>
      <c r="EO642" s="20"/>
      <c r="EP642" s="20"/>
      <c r="EQ642" s="20"/>
      <c r="ER642" s="20"/>
      <c r="ES642" s="20"/>
      <c r="ET642" s="20"/>
      <c r="EU642" s="20"/>
      <c r="EV642" s="20"/>
      <c r="EW642" s="20"/>
      <c r="EZ642" s="20"/>
      <c r="FA642" s="20"/>
      <c r="FB642" s="20"/>
      <c r="FC642" s="20"/>
      <c r="FD642" s="20"/>
      <c r="FE642" s="20"/>
      <c r="FF642" s="20"/>
      <c r="FG642" s="20"/>
      <c r="FH642" s="20"/>
      <c r="FI642" s="20"/>
      <c r="FJ642" s="20"/>
      <c r="FK642" s="20"/>
      <c r="FL642" s="20"/>
      <c r="FM642" s="20"/>
      <c r="FN642" s="20"/>
      <c r="FO642" s="20"/>
      <c r="FP642" s="20"/>
      <c r="FQ642" s="20"/>
      <c r="FR642" s="20"/>
      <c r="FS642" s="20"/>
      <c r="FT642" s="20"/>
      <c r="FU642" s="20"/>
      <c r="FV642" s="20"/>
      <c r="FW642" s="20"/>
      <c r="FX642" s="20"/>
      <c r="FY642" s="20"/>
      <c r="FZ642" s="20"/>
      <c r="GA642" s="20"/>
      <c r="GB642" s="20"/>
      <c r="GC642" s="20"/>
      <c r="GD642" s="20"/>
      <c r="GE642" s="20"/>
      <c r="GF642" s="20"/>
      <c r="GG642" s="20"/>
      <c r="GH642" s="20"/>
      <c r="GI642" s="20"/>
      <c r="GJ642" s="20"/>
      <c r="GK642" s="20"/>
      <c r="GL642" s="20"/>
      <c r="GM642" s="20"/>
      <c r="GN642" s="20"/>
      <c r="GO642" s="20"/>
      <c r="GP642" s="20"/>
      <c r="GQ642" s="20"/>
      <c r="GR642" s="20"/>
      <c r="GS642" s="20"/>
      <c r="GT642" s="20"/>
      <c r="GU642" s="20"/>
      <c r="GV642" s="20"/>
      <c r="GY642" s="20">
        <v>0</v>
      </c>
      <c r="GZ642" s="20">
        <v>0</v>
      </c>
      <c r="HA642" s="20" t="s">
        <v>374</v>
      </c>
      <c r="HB642" s="20">
        <v>0</v>
      </c>
      <c r="HC642" s="20"/>
      <c r="HD642" s="20"/>
      <c r="HE642" s="20" t="b">
        <v>0</v>
      </c>
      <c r="HF642" s="20">
        <v>0</v>
      </c>
      <c r="HG642" s="20" t="b">
        <v>1</v>
      </c>
      <c r="HH642" s="20">
        <v>0</v>
      </c>
      <c r="HI642" s="20">
        <v>0</v>
      </c>
      <c r="HJ642" s="20">
        <v>0</v>
      </c>
      <c r="HK642" s="20">
        <v>0</v>
      </c>
      <c r="HL642" s="20" t="b">
        <v>0</v>
      </c>
      <c r="HM642" s="20">
        <v>0</v>
      </c>
      <c r="HN642" s="20">
        <v>0</v>
      </c>
      <c r="HO642" s="20" t="s">
        <v>374</v>
      </c>
      <c r="HP642" s="20" t="s">
        <v>363</v>
      </c>
      <c r="HQ642" s="20">
        <v>0</v>
      </c>
      <c r="HR642" s="20">
        <v>0</v>
      </c>
      <c r="HS642" s="20">
        <v>0</v>
      </c>
      <c r="HT642" s="20">
        <v>0</v>
      </c>
      <c r="HU642" s="20" t="b">
        <v>0</v>
      </c>
      <c r="HZ642"/>
    </row>
    <row r="643" ht="30" customHeight="1" spans="1:234">
      <c r="A643"/>
      <c r="B643" s="34">
        <f>10000000+INDEX(编号表!$B:$B,MATCH(D643,编号表!$A:$A,0))*10000+J643</f>
        <v>10120106</v>
      </c>
      <c r="C643" s="20" t="s">
        <v>740</v>
      </c>
      <c r="D643" s="20" t="s">
        <v>417</v>
      </c>
      <c r="E643" s="20" t="s">
        <v>363</v>
      </c>
      <c r="F643" s="39" t="s">
        <v>741</v>
      </c>
      <c r="G643" s="20" t="s">
        <v>352</v>
      </c>
      <c r="H643" s="20" t="b">
        <v>0</v>
      </c>
      <c r="I643" s="20" t="b">
        <v>1</v>
      </c>
      <c r="J643" s="20">
        <v>106</v>
      </c>
      <c r="K643" s="20" t="str">
        <f t="shared" si="29"/>
        <v>101201</v>
      </c>
      <c r="L643" s="20" t="s">
        <v>353</v>
      </c>
      <c r="M643" s="20">
        <v>0</v>
      </c>
      <c r="N643" s="20">
        <v>0</v>
      </c>
      <c r="O643" s="20"/>
      <c r="P643" s="20">
        <v>0</v>
      </c>
      <c r="Q643" s="20">
        <v>0</v>
      </c>
      <c r="R643" s="20">
        <v>0</v>
      </c>
      <c r="S643" s="20">
        <v>0</v>
      </c>
      <c r="T643" s="20">
        <v>0</v>
      </c>
      <c r="U643" s="20">
        <v>0</v>
      </c>
      <c r="V643" s="20"/>
      <c r="W643" s="20">
        <v>0</v>
      </c>
      <c r="X643" s="20">
        <v>0</v>
      </c>
      <c r="Y643" s="20" t="s">
        <v>419</v>
      </c>
      <c r="Z643" s="20" t="s">
        <v>372</v>
      </c>
      <c r="AA643" s="20" t="s">
        <v>357</v>
      </c>
      <c r="AB643" s="20">
        <v>0</v>
      </c>
      <c r="AC643" s="20">
        <v>0</v>
      </c>
      <c r="AD643" s="20" t="b">
        <v>0</v>
      </c>
      <c r="AE643" s="20" t="s">
        <v>358</v>
      </c>
      <c r="AF643" s="20">
        <v>100</v>
      </c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 t="s">
        <v>359</v>
      </c>
      <c r="BA643" s="20">
        <v>11700</v>
      </c>
      <c r="BB643" s="20" t="s">
        <v>360</v>
      </c>
      <c r="BC643" s="20" t="s">
        <v>357</v>
      </c>
      <c r="BD643" s="20">
        <v>10000</v>
      </c>
      <c r="BE643" s="20">
        <v>0</v>
      </c>
      <c r="BF643" s="20" t="s">
        <v>361</v>
      </c>
      <c r="BG643" s="20">
        <v>0</v>
      </c>
      <c r="BH643" s="20" t="s">
        <v>359</v>
      </c>
      <c r="BI643" s="20">
        <v>10000</v>
      </c>
      <c r="BJ643" s="20">
        <v>9</v>
      </c>
      <c r="BK643" s="20" t="b">
        <v>1</v>
      </c>
      <c r="BL643" s="20">
        <v>0</v>
      </c>
      <c r="BM643" s="20">
        <v>10000</v>
      </c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  <c r="CF643" s="20"/>
      <c r="CG643" s="20"/>
      <c r="CH643" s="20"/>
      <c r="CI643" s="20"/>
      <c r="CJ643" s="20"/>
      <c r="CK643" s="20"/>
      <c r="CL643" s="20"/>
      <c r="CM643" s="20"/>
      <c r="CN643" s="20"/>
      <c r="CO643" s="20"/>
      <c r="CP643" s="20"/>
      <c r="CQ643" s="20"/>
      <c r="CR643" s="20"/>
      <c r="CS643" s="20"/>
      <c r="CT643" s="20"/>
      <c r="CU643" s="20"/>
      <c r="CV643" s="20"/>
      <c r="CW643" s="20"/>
      <c r="CX643" s="20"/>
      <c r="DA643" s="20"/>
      <c r="DB643" s="20"/>
      <c r="DC643" s="20"/>
      <c r="DD643" s="20"/>
      <c r="DE643" s="20"/>
      <c r="DF643" s="20"/>
      <c r="DG643" s="20"/>
      <c r="DH643" s="20"/>
      <c r="DI643" s="20"/>
      <c r="DJ643" s="20"/>
      <c r="DK643" s="20"/>
      <c r="DL643" s="20"/>
      <c r="DM643" s="20"/>
      <c r="DN643" s="20"/>
      <c r="DO643" s="20"/>
      <c r="DP643" s="20"/>
      <c r="DQ643" s="20"/>
      <c r="DR643" s="20"/>
      <c r="DS643" s="20"/>
      <c r="DT643" s="20"/>
      <c r="DU643" s="20"/>
      <c r="DV643" s="20"/>
      <c r="DW643" s="20"/>
      <c r="DX643" s="20"/>
      <c r="DY643" s="20"/>
      <c r="DZ643" s="20"/>
      <c r="EA643" s="20"/>
      <c r="EB643" s="20"/>
      <c r="EC643" s="20"/>
      <c r="ED643" s="20"/>
      <c r="EE643" s="20"/>
      <c r="EF643" s="20"/>
      <c r="EG643" s="20"/>
      <c r="EH643" s="20"/>
      <c r="EI643" s="20"/>
      <c r="EJ643" s="20"/>
      <c r="EK643" s="20"/>
      <c r="EL643" s="20"/>
      <c r="EM643" s="20"/>
      <c r="EN643" s="20"/>
      <c r="EO643" s="20"/>
      <c r="EP643" s="20"/>
      <c r="EQ643" s="20"/>
      <c r="ER643" s="20"/>
      <c r="ES643" s="20"/>
      <c r="ET643" s="20"/>
      <c r="EU643" s="20"/>
      <c r="EV643" s="20"/>
      <c r="EW643" s="20"/>
      <c r="EZ643" s="20"/>
      <c r="FA643" s="20"/>
      <c r="FB643" s="20"/>
      <c r="FC643" s="20"/>
      <c r="FD643" s="20"/>
      <c r="FE643" s="20"/>
      <c r="FF643" s="20"/>
      <c r="FG643" s="20"/>
      <c r="FH643" s="20"/>
      <c r="FI643" s="20"/>
      <c r="FJ643" s="20"/>
      <c r="FK643" s="20"/>
      <c r="FL643" s="20"/>
      <c r="FM643" s="20"/>
      <c r="FN643" s="20"/>
      <c r="FO643" s="20"/>
      <c r="FP643" s="20"/>
      <c r="FQ643" s="20"/>
      <c r="FR643" s="20"/>
      <c r="FS643" s="20"/>
      <c r="FT643" s="20"/>
      <c r="FU643" s="20"/>
      <c r="FV643" s="20"/>
      <c r="FW643" s="20"/>
      <c r="FX643" s="20"/>
      <c r="FY643" s="20"/>
      <c r="FZ643" s="20"/>
      <c r="GA643" s="20"/>
      <c r="GB643" s="20"/>
      <c r="GC643" s="20"/>
      <c r="GD643" s="20"/>
      <c r="GE643" s="20"/>
      <c r="GF643" s="20"/>
      <c r="GG643" s="20"/>
      <c r="GH643" s="20"/>
      <c r="GI643" s="20"/>
      <c r="GJ643" s="20"/>
      <c r="GK643" s="20"/>
      <c r="GL643" s="20"/>
      <c r="GM643" s="20"/>
      <c r="GN643" s="20"/>
      <c r="GO643" s="20"/>
      <c r="GP643" s="20"/>
      <c r="GQ643" s="20"/>
      <c r="GR643" s="20"/>
      <c r="GS643" s="20"/>
      <c r="GT643" s="20"/>
      <c r="GU643" s="20"/>
      <c r="GV643" s="20"/>
      <c r="GY643" s="20">
        <v>0</v>
      </c>
      <c r="GZ643" s="20">
        <v>0</v>
      </c>
      <c r="HA643" s="20" t="s">
        <v>374</v>
      </c>
      <c r="HB643" s="20">
        <v>0</v>
      </c>
      <c r="HC643" s="20"/>
      <c r="HD643" s="20"/>
      <c r="HE643" s="20" t="b">
        <v>0</v>
      </c>
      <c r="HF643" s="20">
        <v>0</v>
      </c>
      <c r="HG643" s="20" t="b">
        <v>1</v>
      </c>
      <c r="HH643" s="20">
        <v>0</v>
      </c>
      <c r="HI643" s="20">
        <v>0</v>
      </c>
      <c r="HJ643" s="20">
        <v>0</v>
      </c>
      <c r="HK643" s="20">
        <v>0</v>
      </c>
      <c r="HL643" s="20" t="b">
        <v>0</v>
      </c>
      <c r="HM643" s="20">
        <v>0</v>
      </c>
      <c r="HN643" s="20">
        <v>0</v>
      </c>
      <c r="HO643" s="20" t="s">
        <v>374</v>
      </c>
      <c r="HP643" s="20" t="s">
        <v>363</v>
      </c>
      <c r="HQ643" s="20">
        <v>0</v>
      </c>
      <c r="HR643" s="20">
        <v>0</v>
      </c>
      <c r="HS643" s="20">
        <v>0</v>
      </c>
      <c r="HT643" s="20">
        <v>0</v>
      </c>
      <c r="HU643" s="20" t="b">
        <v>0</v>
      </c>
      <c r="HZ643"/>
    </row>
    <row r="644" ht="30" customHeight="1" spans="1:234">
      <c r="A644"/>
      <c r="B644" s="34">
        <f>10000000+INDEX(编号表!$B:$B,MATCH(D644,编号表!$A:$A,0))*10000+J644</f>
        <v>10120107</v>
      </c>
      <c r="C644" s="20" t="s">
        <v>740</v>
      </c>
      <c r="D644" s="20" t="s">
        <v>417</v>
      </c>
      <c r="E644" s="20" t="s">
        <v>363</v>
      </c>
      <c r="F644" s="39" t="s">
        <v>741</v>
      </c>
      <c r="G644" s="20" t="s">
        <v>352</v>
      </c>
      <c r="H644" s="20" t="b">
        <v>0</v>
      </c>
      <c r="I644" s="20" t="b">
        <v>1</v>
      </c>
      <c r="J644" s="20">
        <v>107</v>
      </c>
      <c r="K644" s="20" t="str">
        <f t="shared" si="29"/>
        <v>101201</v>
      </c>
      <c r="L644" s="20" t="s">
        <v>353</v>
      </c>
      <c r="M644" s="20">
        <v>0</v>
      </c>
      <c r="N644" s="20">
        <v>0</v>
      </c>
      <c r="O644" s="20"/>
      <c r="P644" s="20">
        <v>0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20"/>
      <c r="W644" s="20">
        <v>0</v>
      </c>
      <c r="X644" s="20">
        <v>0</v>
      </c>
      <c r="Y644" s="20" t="s">
        <v>419</v>
      </c>
      <c r="Z644" s="20" t="s">
        <v>372</v>
      </c>
      <c r="AA644" s="20" t="s">
        <v>357</v>
      </c>
      <c r="AB644" s="20">
        <v>0</v>
      </c>
      <c r="AC644" s="20">
        <v>0</v>
      </c>
      <c r="AD644" s="20" t="b">
        <v>0</v>
      </c>
      <c r="AE644" s="20" t="s">
        <v>358</v>
      </c>
      <c r="AF644" s="20">
        <v>100</v>
      </c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 t="s">
        <v>359</v>
      </c>
      <c r="BA644" s="20">
        <v>11800</v>
      </c>
      <c r="BB644" s="20" t="s">
        <v>360</v>
      </c>
      <c r="BC644" s="20" t="s">
        <v>357</v>
      </c>
      <c r="BD644" s="20">
        <v>10000</v>
      </c>
      <c r="BE644" s="20">
        <v>0</v>
      </c>
      <c r="BF644" s="20" t="s">
        <v>361</v>
      </c>
      <c r="BG644" s="20">
        <v>0</v>
      </c>
      <c r="BH644" s="20" t="s">
        <v>359</v>
      </c>
      <c r="BI644" s="20">
        <v>10000</v>
      </c>
      <c r="BJ644" s="20">
        <v>10</v>
      </c>
      <c r="BK644" s="20" t="b">
        <v>1</v>
      </c>
      <c r="BL644" s="20">
        <v>0</v>
      </c>
      <c r="BM644" s="20">
        <v>10000</v>
      </c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  <c r="CE644" s="20"/>
      <c r="CF644" s="20"/>
      <c r="CG644" s="20"/>
      <c r="CH644" s="20"/>
      <c r="CI644" s="20"/>
      <c r="CJ644" s="20"/>
      <c r="CK644" s="20"/>
      <c r="CL644" s="20"/>
      <c r="CM644" s="20"/>
      <c r="CN644" s="20"/>
      <c r="CO644" s="20"/>
      <c r="CP644" s="20"/>
      <c r="CQ644" s="20"/>
      <c r="CR644" s="20"/>
      <c r="CS644" s="20"/>
      <c r="CT644" s="20"/>
      <c r="CU644" s="20"/>
      <c r="CV644" s="20"/>
      <c r="CW644" s="20"/>
      <c r="CX644" s="20"/>
      <c r="DA644" s="20"/>
      <c r="DB644" s="20"/>
      <c r="DC644" s="20"/>
      <c r="DD644" s="20"/>
      <c r="DE644" s="20"/>
      <c r="DF644" s="20"/>
      <c r="DG644" s="20"/>
      <c r="DH644" s="20"/>
      <c r="DI644" s="20"/>
      <c r="DJ644" s="20"/>
      <c r="DK644" s="20"/>
      <c r="DL644" s="20"/>
      <c r="DM644" s="20"/>
      <c r="DN644" s="20"/>
      <c r="DO644" s="20"/>
      <c r="DP644" s="20"/>
      <c r="DQ644" s="20"/>
      <c r="DR644" s="20"/>
      <c r="DS644" s="20"/>
      <c r="DT644" s="20"/>
      <c r="DU644" s="20"/>
      <c r="DV644" s="20"/>
      <c r="DW644" s="20"/>
      <c r="DX644" s="20"/>
      <c r="DY644" s="20"/>
      <c r="DZ644" s="20"/>
      <c r="EA644" s="20"/>
      <c r="EB644" s="20"/>
      <c r="EC644" s="20"/>
      <c r="ED644" s="20"/>
      <c r="EE644" s="20"/>
      <c r="EF644" s="20"/>
      <c r="EG644" s="20"/>
      <c r="EH644" s="20"/>
      <c r="EI644" s="20"/>
      <c r="EJ644" s="20"/>
      <c r="EK644" s="20"/>
      <c r="EL644" s="20"/>
      <c r="EM644" s="20"/>
      <c r="EN644" s="20"/>
      <c r="EO644" s="20"/>
      <c r="EP644" s="20"/>
      <c r="EQ644" s="20"/>
      <c r="ER644" s="20"/>
      <c r="ES644" s="20"/>
      <c r="ET644" s="20"/>
      <c r="EU644" s="20"/>
      <c r="EV644" s="20"/>
      <c r="EW644" s="20"/>
      <c r="EZ644" s="20"/>
      <c r="FA644" s="20"/>
      <c r="FB644" s="20"/>
      <c r="FC644" s="20"/>
      <c r="FD644" s="20"/>
      <c r="FE644" s="20"/>
      <c r="FF644" s="20"/>
      <c r="FG644" s="20"/>
      <c r="FH644" s="20"/>
      <c r="FI644" s="20"/>
      <c r="FJ644" s="20"/>
      <c r="FK644" s="20"/>
      <c r="FL644" s="20"/>
      <c r="FM644" s="20"/>
      <c r="FN644" s="20"/>
      <c r="FO644" s="20"/>
      <c r="FP644" s="20"/>
      <c r="FQ644" s="20"/>
      <c r="FR644" s="20"/>
      <c r="FS644" s="20"/>
      <c r="FT644" s="20"/>
      <c r="FU644" s="20"/>
      <c r="FV644" s="20"/>
      <c r="FW644" s="20"/>
      <c r="FX644" s="20"/>
      <c r="FY644" s="20"/>
      <c r="FZ644" s="20"/>
      <c r="GA644" s="20"/>
      <c r="GB644" s="20"/>
      <c r="GC644" s="20"/>
      <c r="GD644" s="20"/>
      <c r="GE644" s="20"/>
      <c r="GF644" s="20"/>
      <c r="GG644" s="20"/>
      <c r="GH644" s="20"/>
      <c r="GI644" s="20"/>
      <c r="GJ644" s="20"/>
      <c r="GK644" s="20"/>
      <c r="GL644" s="20"/>
      <c r="GM644" s="20"/>
      <c r="GN644" s="20"/>
      <c r="GO644" s="20"/>
      <c r="GP644" s="20"/>
      <c r="GQ644" s="20"/>
      <c r="GR644" s="20"/>
      <c r="GS644" s="20"/>
      <c r="GT644" s="20"/>
      <c r="GU644" s="20"/>
      <c r="GV644" s="20"/>
      <c r="GY644" s="20">
        <v>0</v>
      </c>
      <c r="GZ644" s="20">
        <v>0</v>
      </c>
      <c r="HA644" s="20" t="s">
        <v>374</v>
      </c>
      <c r="HB644" s="20">
        <v>0</v>
      </c>
      <c r="HC644" s="20"/>
      <c r="HD644" s="20"/>
      <c r="HE644" s="20" t="b">
        <v>0</v>
      </c>
      <c r="HF644" s="20">
        <v>0</v>
      </c>
      <c r="HG644" s="20" t="b">
        <v>1</v>
      </c>
      <c r="HH644" s="20">
        <v>0</v>
      </c>
      <c r="HI644" s="20">
        <v>0</v>
      </c>
      <c r="HJ644" s="20">
        <v>0</v>
      </c>
      <c r="HK644" s="20">
        <v>0</v>
      </c>
      <c r="HL644" s="20" t="b">
        <v>0</v>
      </c>
      <c r="HM644" s="20">
        <v>0</v>
      </c>
      <c r="HN644" s="20">
        <v>0</v>
      </c>
      <c r="HO644" s="20" t="s">
        <v>374</v>
      </c>
      <c r="HP644" s="20" t="s">
        <v>363</v>
      </c>
      <c r="HQ644" s="20">
        <v>0</v>
      </c>
      <c r="HR644" s="20">
        <v>0</v>
      </c>
      <c r="HS644" s="20">
        <v>0</v>
      </c>
      <c r="HT644" s="20">
        <v>0</v>
      </c>
      <c r="HU644" s="20" t="b">
        <v>0</v>
      </c>
      <c r="HZ644"/>
    </row>
    <row r="645" ht="30" customHeight="1" spans="1:234">
      <c r="A645"/>
      <c r="B645" s="34">
        <f>10000000+INDEX(编号表!$B:$B,MATCH(D645,编号表!$A:$A,0))*10000+J645</f>
        <v>10120108</v>
      </c>
      <c r="C645" s="20" t="s">
        <v>740</v>
      </c>
      <c r="D645" s="20" t="s">
        <v>417</v>
      </c>
      <c r="E645" s="20" t="s">
        <v>363</v>
      </c>
      <c r="F645" s="39" t="s">
        <v>741</v>
      </c>
      <c r="G645" s="20" t="s">
        <v>352</v>
      </c>
      <c r="H645" s="20" t="b">
        <v>0</v>
      </c>
      <c r="I645" s="20" t="b">
        <v>1</v>
      </c>
      <c r="J645" s="20">
        <v>108</v>
      </c>
      <c r="K645" s="20" t="str">
        <f t="shared" si="29"/>
        <v>101201</v>
      </c>
      <c r="L645" s="20" t="s">
        <v>353</v>
      </c>
      <c r="M645" s="20">
        <v>0</v>
      </c>
      <c r="N645" s="20">
        <v>0</v>
      </c>
      <c r="O645" s="20"/>
      <c r="P645" s="20">
        <v>0</v>
      </c>
      <c r="Q645" s="20">
        <v>0</v>
      </c>
      <c r="R645" s="20">
        <v>0</v>
      </c>
      <c r="S645" s="20">
        <v>0</v>
      </c>
      <c r="T645" s="20">
        <v>0</v>
      </c>
      <c r="U645" s="20">
        <v>0</v>
      </c>
      <c r="V645" s="20"/>
      <c r="W645" s="20">
        <v>0</v>
      </c>
      <c r="X645" s="20">
        <v>0</v>
      </c>
      <c r="Y645" s="20" t="s">
        <v>419</v>
      </c>
      <c r="Z645" s="20" t="s">
        <v>372</v>
      </c>
      <c r="AA645" s="20" t="s">
        <v>357</v>
      </c>
      <c r="AB645" s="20">
        <v>0</v>
      </c>
      <c r="AC645" s="20">
        <v>0</v>
      </c>
      <c r="AD645" s="20" t="b">
        <v>0</v>
      </c>
      <c r="AE645" s="20" t="s">
        <v>358</v>
      </c>
      <c r="AF645" s="20">
        <v>100</v>
      </c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 t="s">
        <v>359</v>
      </c>
      <c r="BA645" s="20">
        <v>11900</v>
      </c>
      <c r="BB645" s="20" t="s">
        <v>360</v>
      </c>
      <c r="BC645" s="20" t="s">
        <v>357</v>
      </c>
      <c r="BD645" s="20">
        <v>10000</v>
      </c>
      <c r="BE645" s="20">
        <v>0</v>
      </c>
      <c r="BF645" s="20" t="s">
        <v>361</v>
      </c>
      <c r="BG645" s="20">
        <v>0</v>
      </c>
      <c r="BH645" s="20" t="s">
        <v>359</v>
      </c>
      <c r="BI645" s="20">
        <v>10000</v>
      </c>
      <c r="BJ645" s="20">
        <v>12</v>
      </c>
      <c r="BK645" s="20" t="b">
        <v>1</v>
      </c>
      <c r="BL645" s="20">
        <v>0</v>
      </c>
      <c r="BM645" s="20">
        <v>10000</v>
      </c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  <c r="CG645" s="20"/>
      <c r="CH645" s="20"/>
      <c r="CI645" s="20"/>
      <c r="CJ645" s="20"/>
      <c r="CK645" s="20"/>
      <c r="CL645" s="20"/>
      <c r="CM645" s="20"/>
      <c r="CN645" s="20"/>
      <c r="CO645" s="20"/>
      <c r="CP645" s="20"/>
      <c r="CQ645" s="20"/>
      <c r="CR645" s="20"/>
      <c r="CS645" s="20"/>
      <c r="CT645" s="20"/>
      <c r="CU645" s="20"/>
      <c r="CV645" s="20"/>
      <c r="CW645" s="20"/>
      <c r="CX645" s="20"/>
      <c r="DA645" s="20"/>
      <c r="DB645" s="20"/>
      <c r="DC645" s="20"/>
      <c r="DD645" s="20"/>
      <c r="DE645" s="20"/>
      <c r="DF645" s="20"/>
      <c r="DG645" s="20"/>
      <c r="DH645" s="20"/>
      <c r="DI645" s="20"/>
      <c r="DJ645" s="20"/>
      <c r="DK645" s="20"/>
      <c r="DL645" s="20"/>
      <c r="DM645" s="20"/>
      <c r="DN645" s="20"/>
      <c r="DO645" s="20"/>
      <c r="DP645" s="20"/>
      <c r="DQ645" s="20"/>
      <c r="DR645" s="20"/>
      <c r="DS645" s="20"/>
      <c r="DT645" s="20"/>
      <c r="DU645" s="20"/>
      <c r="DV645" s="20"/>
      <c r="DW645" s="20"/>
      <c r="DX645" s="20"/>
      <c r="DY645" s="20"/>
      <c r="DZ645" s="20"/>
      <c r="EA645" s="20"/>
      <c r="EB645" s="20"/>
      <c r="EC645" s="20"/>
      <c r="ED645" s="20"/>
      <c r="EE645" s="20"/>
      <c r="EF645" s="20"/>
      <c r="EG645" s="20"/>
      <c r="EH645" s="20"/>
      <c r="EI645" s="20"/>
      <c r="EJ645" s="20"/>
      <c r="EK645" s="20"/>
      <c r="EL645" s="20"/>
      <c r="EM645" s="20"/>
      <c r="EN645" s="20"/>
      <c r="EO645" s="20"/>
      <c r="EP645" s="20"/>
      <c r="EQ645" s="20"/>
      <c r="ER645" s="20"/>
      <c r="ES645" s="20"/>
      <c r="ET645" s="20"/>
      <c r="EU645" s="20"/>
      <c r="EV645" s="20"/>
      <c r="EW645" s="20"/>
      <c r="EZ645" s="20"/>
      <c r="FA645" s="20"/>
      <c r="FB645" s="20"/>
      <c r="FC645" s="20"/>
      <c r="FD645" s="20"/>
      <c r="FE645" s="20"/>
      <c r="FF645" s="20"/>
      <c r="FG645" s="20"/>
      <c r="FH645" s="20"/>
      <c r="FI645" s="20"/>
      <c r="FJ645" s="20"/>
      <c r="FK645" s="20"/>
      <c r="FL645" s="20"/>
      <c r="FM645" s="20"/>
      <c r="FN645" s="20"/>
      <c r="FO645" s="20"/>
      <c r="FP645" s="20"/>
      <c r="FQ645" s="20"/>
      <c r="FR645" s="20"/>
      <c r="FS645" s="20"/>
      <c r="FT645" s="20"/>
      <c r="FU645" s="20"/>
      <c r="FV645" s="20"/>
      <c r="FW645" s="20"/>
      <c r="FX645" s="20"/>
      <c r="FY645" s="20"/>
      <c r="FZ645" s="20"/>
      <c r="GA645" s="20"/>
      <c r="GB645" s="20"/>
      <c r="GC645" s="20"/>
      <c r="GD645" s="20"/>
      <c r="GE645" s="20"/>
      <c r="GF645" s="20"/>
      <c r="GG645" s="20"/>
      <c r="GH645" s="20"/>
      <c r="GI645" s="20"/>
      <c r="GJ645" s="20"/>
      <c r="GK645" s="20"/>
      <c r="GL645" s="20"/>
      <c r="GM645" s="20"/>
      <c r="GN645" s="20"/>
      <c r="GO645" s="20"/>
      <c r="GP645" s="20"/>
      <c r="GQ645" s="20"/>
      <c r="GR645" s="20"/>
      <c r="GS645" s="20"/>
      <c r="GT645" s="20"/>
      <c r="GU645" s="20"/>
      <c r="GV645" s="20"/>
      <c r="GY645" s="20">
        <v>0</v>
      </c>
      <c r="GZ645" s="20">
        <v>0</v>
      </c>
      <c r="HA645" s="20" t="s">
        <v>374</v>
      </c>
      <c r="HB645" s="20">
        <v>0</v>
      </c>
      <c r="HC645" s="20"/>
      <c r="HD645" s="20"/>
      <c r="HE645" s="20" t="b">
        <v>0</v>
      </c>
      <c r="HF645" s="20">
        <v>0</v>
      </c>
      <c r="HG645" s="20" t="b">
        <v>1</v>
      </c>
      <c r="HH645" s="20">
        <v>0</v>
      </c>
      <c r="HI645" s="20">
        <v>0</v>
      </c>
      <c r="HJ645" s="20">
        <v>0</v>
      </c>
      <c r="HK645" s="20">
        <v>0</v>
      </c>
      <c r="HL645" s="20" t="b">
        <v>0</v>
      </c>
      <c r="HM645" s="20">
        <v>0</v>
      </c>
      <c r="HN645" s="20">
        <v>0</v>
      </c>
      <c r="HO645" s="20" t="s">
        <v>374</v>
      </c>
      <c r="HP645" s="20" t="s">
        <v>363</v>
      </c>
      <c r="HQ645" s="20">
        <v>0</v>
      </c>
      <c r="HR645" s="20">
        <v>0</v>
      </c>
      <c r="HS645" s="20">
        <v>0</v>
      </c>
      <c r="HT645" s="20">
        <v>0</v>
      </c>
      <c r="HU645" s="20" t="b">
        <v>0</v>
      </c>
      <c r="HZ645"/>
    </row>
    <row r="646" ht="30" customHeight="1" spans="1:234">
      <c r="A646"/>
      <c r="B646" s="34">
        <f>10000000+INDEX(编号表!$B:$B,MATCH(D646,编号表!$A:$A,0))*10000+J646</f>
        <v>10120109</v>
      </c>
      <c r="C646" s="20" t="s">
        <v>740</v>
      </c>
      <c r="D646" s="20" t="s">
        <v>417</v>
      </c>
      <c r="E646" s="20" t="s">
        <v>363</v>
      </c>
      <c r="F646" s="39" t="s">
        <v>741</v>
      </c>
      <c r="G646" s="20" t="s">
        <v>352</v>
      </c>
      <c r="H646" s="20" t="b">
        <v>0</v>
      </c>
      <c r="I646" s="20" t="b">
        <v>1</v>
      </c>
      <c r="J646" s="20">
        <v>109</v>
      </c>
      <c r="K646" s="20" t="str">
        <f t="shared" si="29"/>
        <v>101201</v>
      </c>
      <c r="L646" s="20" t="s">
        <v>353</v>
      </c>
      <c r="M646" s="20">
        <v>0</v>
      </c>
      <c r="N646" s="20">
        <v>0</v>
      </c>
      <c r="O646" s="20"/>
      <c r="P646" s="20">
        <v>0</v>
      </c>
      <c r="Q646" s="20">
        <v>0</v>
      </c>
      <c r="R646" s="20">
        <v>0</v>
      </c>
      <c r="S646" s="20">
        <v>0</v>
      </c>
      <c r="T646" s="20">
        <v>0</v>
      </c>
      <c r="U646" s="20">
        <v>0</v>
      </c>
      <c r="V646" s="20"/>
      <c r="W646" s="20">
        <v>0</v>
      </c>
      <c r="X646" s="20">
        <v>0</v>
      </c>
      <c r="Y646" s="20" t="s">
        <v>419</v>
      </c>
      <c r="Z646" s="20" t="s">
        <v>372</v>
      </c>
      <c r="AA646" s="20" t="s">
        <v>357</v>
      </c>
      <c r="AB646" s="20">
        <v>0</v>
      </c>
      <c r="AC646" s="20">
        <v>0</v>
      </c>
      <c r="AD646" s="20" t="b">
        <v>0</v>
      </c>
      <c r="AE646" s="20" t="s">
        <v>358</v>
      </c>
      <c r="AF646" s="20">
        <v>100</v>
      </c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 t="s">
        <v>359</v>
      </c>
      <c r="BA646" s="20">
        <v>12000</v>
      </c>
      <c r="BB646" s="20" t="s">
        <v>360</v>
      </c>
      <c r="BC646" s="20" t="s">
        <v>357</v>
      </c>
      <c r="BD646" s="20">
        <v>10000</v>
      </c>
      <c r="BE646" s="20">
        <v>0</v>
      </c>
      <c r="BF646" s="20" t="s">
        <v>361</v>
      </c>
      <c r="BG646" s="20">
        <v>0</v>
      </c>
      <c r="BH646" s="20" t="s">
        <v>359</v>
      </c>
      <c r="BI646" s="20">
        <v>10000</v>
      </c>
      <c r="BJ646" s="20">
        <v>15</v>
      </c>
      <c r="BK646" s="20" t="b">
        <v>1</v>
      </c>
      <c r="BL646" s="20">
        <v>0</v>
      </c>
      <c r="BM646" s="20">
        <v>10000</v>
      </c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  <c r="CE646" s="20"/>
      <c r="CF646" s="20"/>
      <c r="CG646" s="20"/>
      <c r="CH646" s="20"/>
      <c r="CI646" s="20"/>
      <c r="CJ646" s="20"/>
      <c r="CK646" s="20"/>
      <c r="CL646" s="20"/>
      <c r="CM646" s="20"/>
      <c r="CN646" s="20"/>
      <c r="CO646" s="20"/>
      <c r="CP646" s="20"/>
      <c r="CQ646" s="20"/>
      <c r="CR646" s="20"/>
      <c r="CS646" s="20"/>
      <c r="CT646" s="20"/>
      <c r="CU646" s="20"/>
      <c r="CV646" s="20"/>
      <c r="CW646" s="20"/>
      <c r="CX646" s="20"/>
      <c r="DA646" s="20"/>
      <c r="DB646" s="20"/>
      <c r="DC646" s="20"/>
      <c r="DD646" s="20"/>
      <c r="DE646" s="20"/>
      <c r="DF646" s="20"/>
      <c r="DG646" s="20"/>
      <c r="DH646" s="20"/>
      <c r="DI646" s="20"/>
      <c r="DJ646" s="20"/>
      <c r="DK646" s="20"/>
      <c r="DL646" s="20"/>
      <c r="DM646" s="20"/>
      <c r="DN646" s="20"/>
      <c r="DO646" s="20"/>
      <c r="DP646" s="20"/>
      <c r="DQ646" s="20"/>
      <c r="DR646" s="20"/>
      <c r="DS646" s="20"/>
      <c r="DT646" s="20"/>
      <c r="DU646" s="20"/>
      <c r="DV646" s="20"/>
      <c r="DW646" s="20"/>
      <c r="DX646" s="20"/>
      <c r="DY646" s="20"/>
      <c r="DZ646" s="20"/>
      <c r="EA646" s="20"/>
      <c r="EB646" s="20"/>
      <c r="EC646" s="20"/>
      <c r="ED646" s="20"/>
      <c r="EE646" s="20"/>
      <c r="EF646" s="20"/>
      <c r="EG646" s="20"/>
      <c r="EH646" s="20"/>
      <c r="EI646" s="20"/>
      <c r="EJ646" s="20"/>
      <c r="EK646" s="20"/>
      <c r="EL646" s="20"/>
      <c r="EM646" s="20"/>
      <c r="EN646" s="20"/>
      <c r="EO646" s="20"/>
      <c r="EP646" s="20"/>
      <c r="EQ646" s="20"/>
      <c r="ER646" s="20"/>
      <c r="ES646" s="20"/>
      <c r="ET646" s="20"/>
      <c r="EU646" s="20"/>
      <c r="EV646" s="20"/>
      <c r="EW646" s="20"/>
      <c r="EZ646" s="20"/>
      <c r="FA646" s="20"/>
      <c r="FB646" s="20"/>
      <c r="FC646" s="20"/>
      <c r="FD646" s="20"/>
      <c r="FE646" s="20"/>
      <c r="FF646" s="20"/>
      <c r="FG646" s="20"/>
      <c r="FH646" s="20"/>
      <c r="FI646" s="20"/>
      <c r="FJ646" s="20"/>
      <c r="FK646" s="20"/>
      <c r="FL646" s="20"/>
      <c r="FM646" s="20"/>
      <c r="FN646" s="20"/>
      <c r="FO646" s="20"/>
      <c r="FP646" s="20"/>
      <c r="FQ646" s="20"/>
      <c r="FR646" s="20"/>
      <c r="FS646" s="20"/>
      <c r="FT646" s="20"/>
      <c r="FU646" s="20"/>
      <c r="FV646" s="20"/>
      <c r="FW646" s="20"/>
      <c r="FX646" s="20"/>
      <c r="FY646" s="20"/>
      <c r="FZ646" s="20"/>
      <c r="GA646" s="20"/>
      <c r="GB646" s="20"/>
      <c r="GC646" s="20"/>
      <c r="GD646" s="20"/>
      <c r="GE646" s="20"/>
      <c r="GF646" s="20"/>
      <c r="GG646" s="20"/>
      <c r="GH646" s="20"/>
      <c r="GI646" s="20"/>
      <c r="GJ646" s="20"/>
      <c r="GK646" s="20"/>
      <c r="GL646" s="20"/>
      <c r="GM646" s="20"/>
      <c r="GN646" s="20"/>
      <c r="GO646" s="20"/>
      <c r="GP646" s="20"/>
      <c r="GQ646" s="20"/>
      <c r="GR646" s="20"/>
      <c r="GS646" s="20"/>
      <c r="GT646" s="20"/>
      <c r="GU646" s="20"/>
      <c r="GV646" s="20"/>
      <c r="GY646" s="20">
        <v>0</v>
      </c>
      <c r="GZ646" s="20">
        <v>0</v>
      </c>
      <c r="HA646" s="20" t="s">
        <v>374</v>
      </c>
      <c r="HB646" s="20">
        <v>0</v>
      </c>
      <c r="HC646" s="20"/>
      <c r="HD646" s="20"/>
      <c r="HE646" s="20" t="b">
        <v>0</v>
      </c>
      <c r="HF646" s="20">
        <v>0</v>
      </c>
      <c r="HG646" s="20" t="b">
        <v>1</v>
      </c>
      <c r="HH646" s="20">
        <v>0</v>
      </c>
      <c r="HI646" s="20">
        <v>0</v>
      </c>
      <c r="HJ646" s="20">
        <v>0</v>
      </c>
      <c r="HK646" s="20">
        <v>0</v>
      </c>
      <c r="HL646" s="20" t="b">
        <v>0</v>
      </c>
      <c r="HM646" s="20">
        <v>0</v>
      </c>
      <c r="HN646" s="20">
        <v>0</v>
      </c>
      <c r="HO646" s="20" t="s">
        <v>374</v>
      </c>
      <c r="HP646" s="20" t="s">
        <v>363</v>
      </c>
      <c r="HQ646" s="20">
        <v>0</v>
      </c>
      <c r="HR646" s="20">
        <v>0</v>
      </c>
      <c r="HS646" s="20">
        <v>0</v>
      </c>
      <c r="HT646" s="20">
        <v>0</v>
      </c>
      <c r="HU646" s="20" t="b">
        <v>0</v>
      </c>
      <c r="HZ646"/>
    </row>
    <row r="647" ht="30" customHeight="1" spans="1:234">
      <c r="A647"/>
      <c r="B647" s="34">
        <f>10000000+INDEX(编号表!$B:$B,MATCH(D647,编号表!$A:$A,0))*10000+J647</f>
        <v>10130100</v>
      </c>
      <c r="C647" s="20" t="s">
        <v>742</v>
      </c>
      <c r="D647" s="20" t="s">
        <v>421</v>
      </c>
      <c r="E647" s="20" t="s">
        <v>363</v>
      </c>
      <c r="F647" s="39" t="s">
        <v>743</v>
      </c>
      <c r="G647" s="20" t="s">
        <v>352</v>
      </c>
      <c r="H647" s="20" t="b">
        <v>0</v>
      </c>
      <c r="I647" s="20" t="b">
        <v>1</v>
      </c>
      <c r="J647" s="20">
        <v>100</v>
      </c>
      <c r="K647" s="20" t="str">
        <f t="shared" ref="K647:K710" si="30">LEFT(B647,6)</f>
        <v>101301</v>
      </c>
      <c r="L647" s="20" t="s">
        <v>353</v>
      </c>
      <c r="M647" s="20">
        <v>0</v>
      </c>
      <c r="N647" s="20">
        <v>0</v>
      </c>
      <c r="O647" s="20"/>
      <c r="P647" s="20">
        <v>0</v>
      </c>
      <c r="Q647" s="20">
        <v>0</v>
      </c>
      <c r="R647" s="20">
        <v>0</v>
      </c>
      <c r="S647" s="20">
        <v>0</v>
      </c>
      <c r="T647" s="20">
        <v>0</v>
      </c>
      <c r="U647" s="20">
        <v>0</v>
      </c>
      <c r="V647" s="20"/>
      <c r="W647" s="20">
        <v>0</v>
      </c>
      <c r="X647" s="20">
        <v>0</v>
      </c>
      <c r="Y647" s="20" t="s">
        <v>419</v>
      </c>
      <c r="Z647" s="20" t="s">
        <v>372</v>
      </c>
      <c r="AA647" s="20" t="s">
        <v>357</v>
      </c>
      <c r="AB647" s="20">
        <v>0</v>
      </c>
      <c r="AC647" s="20">
        <v>0</v>
      </c>
      <c r="AD647" s="20" t="b">
        <v>0</v>
      </c>
      <c r="AE647" s="20" t="s">
        <v>358</v>
      </c>
      <c r="AF647" s="20">
        <v>100</v>
      </c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 t="s">
        <v>359</v>
      </c>
      <c r="BA647" s="20">
        <v>10000</v>
      </c>
      <c r="BB647" s="20" t="s">
        <v>360</v>
      </c>
      <c r="BC647" s="20" t="s">
        <v>357</v>
      </c>
      <c r="BD647" s="20">
        <v>10000</v>
      </c>
      <c r="BE647" s="20">
        <v>0</v>
      </c>
      <c r="BF647" s="20" t="s">
        <v>361</v>
      </c>
      <c r="BG647" s="20">
        <v>0</v>
      </c>
      <c r="BH647" s="20" t="s">
        <v>359</v>
      </c>
      <c r="BI647" s="20">
        <v>8500</v>
      </c>
      <c r="BJ647" s="20">
        <v>3</v>
      </c>
      <c r="BK647" s="20" t="b">
        <v>1</v>
      </c>
      <c r="BL647" s="20">
        <v>0</v>
      </c>
      <c r="BM647" s="20">
        <v>10000</v>
      </c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  <c r="CE647" s="20"/>
      <c r="CF647" s="20"/>
      <c r="CG647" s="20"/>
      <c r="CH647" s="20"/>
      <c r="CI647" s="20"/>
      <c r="CJ647" s="20"/>
      <c r="CK647" s="20"/>
      <c r="CL647" s="20"/>
      <c r="CM647" s="20"/>
      <c r="CN647" s="20"/>
      <c r="CO647" s="20"/>
      <c r="CP647" s="20"/>
      <c r="CQ647" s="20"/>
      <c r="CR647" s="20"/>
      <c r="CS647" s="20"/>
      <c r="CT647" s="20"/>
      <c r="CU647" s="20"/>
      <c r="CV647" s="20"/>
      <c r="CW647" s="20"/>
      <c r="CX647" s="20"/>
      <c r="DA647" s="20" t="s">
        <v>360</v>
      </c>
      <c r="DB647" s="20" t="s">
        <v>357</v>
      </c>
      <c r="DC647" s="20">
        <v>10000</v>
      </c>
      <c r="DD647" s="20">
        <v>250</v>
      </c>
      <c r="DE647" s="20" t="s">
        <v>361</v>
      </c>
      <c r="DF647" s="20">
        <v>0</v>
      </c>
      <c r="DG647" s="20" t="s">
        <v>359</v>
      </c>
      <c r="DH647" s="20">
        <v>5000</v>
      </c>
      <c r="DI647" s="20">
        <v>0</v>
      </c>
      <c r="DJ647" s="20" t="b">
        <v>1</v>
      </c>
      <c r="DK647" s="20">
        <v>0</v>
      </c>
      <c r="DL647" s="20">
        <v>10000</v>
      </c>
      <c r="DM647" s="20"/>
      <c r="DN647" s="20"/>
      <c r="DO647" s="20"/>
      <c r="DP647" s="20"/>
      <c r="DQ647" s="20"/>
      <c r="DR647" s="20"/>
      <c r="DS647" s="20"/>
      <c r="DT647" s="20"/>
      <c r="DU647" s="20"/>
      <c r="DV647" s="20"/>
      <c r="DW647" s="20"/>
      <c r="DX647" s="20"/>
      <c r="DY647" s="20"/>
      <c r="DZ647" s="20"/>
      <c r="EA647" s="20"/>
      <c r="EB647" s="20"/>
      <c r="EC647" s="20"/>
      <c r="ED647" s="20"/>
      <c r="EE647" s="20"/>
      <c r="EF647" s="20"/>
      <c r="EG647" s="20"/>
      <c r="EH647" s="20"/>
      <c r="EI647" s="20"/>
      <c r="EJ647" s="20"/>
      <c r="EK647" s="20"/>
      <c r="EL647" s="20"/>
      <c r="EM647" s="20"/>
      <c r="EN647" s="20"/>
      <c r="EO647" s="20"/>
      <c r="EP647" s="20"/>
      <c r="EQ647" s="20"/>
      <c r="ER647" s="20"/>
      <c r="ES647" s="20"/>
      <c r="ET647" s="20"/>
      <c r="EU647" s="20"/>
      <c r="EV647" s="20"/>
      <c r="EW647" s="20"/>
      <c r="EZ647" s="20"/>
      <c r="FA647" s="20"/>
      <c r="FB647" s="20"/>
      <c r="FC647" s="20"/>
      <c r="FD647" s="20"/>
      <c r="FE647" s="20"/>
      <c r="FF647" s="20"/>
      <c r="FG647" s="20"/>
      <c r="FH647" s="20"/>
      <c r="FI647" s="20"/>
      <c r="FJ647" s="20"/>
      <c r="FK647" s="20"/>
      <c r="FL647" s="20"/>
      <c r="FM647" s="20"/>
      <c r="FN647" s="20"/>
      <c r="FO647" s="20"/>
      <c r="FP647" s="20"/>
      <c r="FQ647" s="20"/>
      <c r="FR647" s="20"/>
      <c r="FS647" s="20"/>
      <c r="FT647" s="20"/>
      <c r="FU647" s="20"/>
      <c r="FV647" s="20"/>
      <c r="FW647" s="20"/>
      <c r="FX647" s="20"/>
      <c r="FY647" s="20"/>
      <c r="FZ647" s="20"/>
      <c r="GA647" s="20"/>
      <c r="GB647" s="20"/>
      <c r="GC647" s="20"/>
      <c r="GD647" s="20"/>
      <c r="GE647" s="20"/>
      <c r="GF647" s="20"/>
      <c r="GG647" s="20"/>
      <c r="GH647" s="20"/>
      <c r="GI647" s="20"/>
      <c r="GJ647" s="20"/>
      <c r="GK647" s="20"/>
      <c r="GL647" s="20"/>
      <c r="GM647" s="20"/>
      <c r="GN647" s="20"/>
      <c r="GO647" s="20"/>
      <c r="GP647" s="20"/>
      <c r="GQ647" s="20"/>
      <c r="GR647" s="20"/>
      <c r="GS647" s="20"/>
      <c r="GT647" s="20"/>
      <c r="GU647" s="20"/>
      <c r="GV647" s="20"/>
      <c r="GY647" s="20">
        <v>0</v>
      </c>
      <c r="GZ647" s="20">
        <v>0</v>
      </c>
      <c r="HA647" s="20" t="s">
        <v>374</v>
      </c>
      <c r="HB647" s="20">
        <v>0</v>
      </c>
      <c r="HC647" s="20"/>
      <c r="HD647" s="20"/>
      <c r="HE647" s="20" t="b">
        <v>0</v>
      </c>
      <c r="HF647" s="20">
        <v>0</v>
      </c>
      <c r="HG647" s="20" t="b">
        <v>1</v>
      </c>
      <c r="HH647" s="20">
        <v>0</v>
      </c>
      <c r="HI647" s="20">
        <v>0</v>
      </c>
      <c r="HJ647" s="20">
        <v>0</v>
      </c>
      <c r="HK647" s="20">
        <v>0</v>
      </c>
      <c r="HL647" s="20" t="b">
        <v>0</v>
      </c>
      <c r="HM647" s="20">
        <v>0</v>
      </c>
      <c r="HN647" s="20">
        <v>0</v>
      </c>
      <c r="HO647" s="20" t="s">
        <v>374</v>
      </c>
      <c r="HP647" s="20" t="s">
        <v>363</v>
      </c>
      <c r="HQ647" s="20">
        <v>0</v>
      </c>
      <c r="HR647" s="20">
        <v>0</v>
      </c>
      <c r="HS647" s="20">
        <v>0</v>
      </c>
      <c r="HT647" s="20">
        <v>0</v>
      </c>
      <c r="HU647" s="20" t="b">
        <v>0</v>
      </c>
      <c r="HZ647"/>
    </row>
    <row r="648" ht="30" customHeight="1" spans="1:234">
      <c r="A648"/>
      <c r="B648" s="34">
        <f>10000000+INDEX(编号表!$B:$B,MATCH(D648,编号表!$A:$A,0))*10000+J648</f>
        <v>10130101</v>
      </c>
      <c r="C648" s="20" t="s">
        <v>742</v>
      </c>
      <c r="D648" s="20" t="s">
        <v>421</v>
      </c>
      <c r="E648" s="20" t="s">
        <v>363</v>
      </c>
      <c r="F648" s="39" t="s">
        <v>743</v>
      </c>
      <c r="G648" s="20" t="s">
        <v>352</v>
      </c>
      <c r="H648" s="20" t="b">
        <v>0</v>
      </c>
      <c r="I648" s="20" t="b">
        <v>1</v>
      </c>
      <c r="J648" s="20">
        <v>101</v>
      </c>
      <c r="K648" s="20" t="str">
        <f t="shared" si="30"/>
        <v>101301</v>
      </c>
      <c r="L648" s="20" t="s">
        <v>353</v>
      </c>
      <c r="M648" s="20">
        <v>0</v>
      </c>
      <c r="N648" s="20">
        <v>0</v>
      </c>
      <c r="O648" s="20"/>
      <c r="P648" s="20">
        <v>0</v>
      </c>
      <c r="Q648" s="20">
        <v>0</v>
      </c>
      <c r="R648" s="20">
        <v>0</v>
      </c>
      <c r="S648" s="20">
        <v>0</v>
      </c>
      <c r="T648" s="20">
        <v>0</v>
      </c>
      <c r="U648" s="20">
        <v>0</v>
      </c>
      <c r="V648" s="20"/>
      <c r="W648" s="20">
        <v>0</v>
      </c>
      <c r="X648" s="20">
        <v>0</v>
      </c>
      <c r="Y648" s="20" t="s">
        <v>419</v>
      </c>
      <c r="Z648" s="20" t="s">
        <v>372</v>
      </c>
      <c r="AA648" s="20" t="s">
        <v>357</v>
      </c>
      <c r="AB648" s="20">
        <v>0</v>
      </c>
      <c r="AC648" s="20">
        <v>0</v>
      </c>
      <c r="AD648" s="20" t="b">
        <v>0</v>
      </c>
      <c r="AE648" s="20" t="s">
        <v>358</v>
      </c>
      <c r="AF648" s="20">
        <v>100</v>
      </c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 t="s">
        <v>359</v>
      </c>
      <c r="BA648" s="20">
        <v>10400</v>
      </c>
      <c r="BB648" s="20" t="s">
        <v>360</v>
      </c>
      <c r="BC648" s="20" t="s">
        <v>357</v>
      </c>
      <c r="BD648" s="20">
        <v>10000</v>
      </c>
      <c r="BE648" s="20">
        <v>0</v>
      </c>
      <c r="BF648" s="20" t="s">
        <v>361</v>
      </c>
      <c r="BG648" s="20">
        <v>0</v>
      </c>
      <c r="BH648" s="20" t="s">
        <v>359</v>
      </c>
      <c r="BI648" s="20">
        <v>8500</v>
      </c>
      <c r="BJ648" s="20">
        <v>4</v>
      </c>
      <c r="BK648" s="20" t="b">
        <v>1</v>
      </c>
      <c r="BL648" s="20">
        <v>0</v>
      </c>
      <c r="BM648" s="20">
        <v>10000</v>
      </c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  <c r="CE648" s="20"/>
      <c r="CF648" s="20"/>
      <c r="CG648" s="20"/>
      <c r="CH648" s="20"/>
      <c r="CI648" s="20"/>
      <c r="CJ648" s="20"/>
      <c r="CK648" s="20"/>
      <c r="CL648" s="20"/>
      <c r="CM648" s="20"/>
      <c r="CN648" s="20"/>
      <c r="CO648" s="20"/>
      <c r="CP648" s="20"/>
      <c r="CQ648" s="20"/>
      <c r="CR648" s="20"/>
      <c r="CS648" s="20"/>
      <c r="CT648" s="20"/>
      <c r="CU648" s="20"/>
      <c r="CV648" s="20"/>
      <c r="CW648" s="20"/>
      <c r="CX648" s="20"/>
      <c r="DA648" s="20" t="s">
        <v>360</v>
      </c>
      <c r="DB648" s="20" t="s">
        <v>357</v>
      </c>
      <c r="DC648" s="20">
        <v>10000</v>
      </c>
      <c r="DD648" s="20">
        <v>250</v>
      </c>
      <c r="DE648" s="20" t="s">
        <v>361</v>
      </c>
      <c r="DF648" s="20">
        <v>0</v>
      </c>
      <c r="DG648" s="20" t="s">
        <v>359</v>
      </c>
      <c r="DH648" s="20">
        <v>5000</v>
      </c>
      <c r="DI648" s="20">
        <v>0</v>
      </c>
      <c r="DJ648" s="20" t="b">
        <v>1</v>
      </c>
      <c r="DK648" s="20">
        <v>0</v>
      </c>
      <c r="DL648" s="20">
        <v>10000</v>
      </c>
      <c r="DM648" s="20"/>
      <c r="DN648" s="20"/>
      <c r="DO648" s="20"/>
      <c r="DP648" s="20"/>
      <c r="DQ648" s="20"/>
      <c r="DR648" s="20"/>
      <c r="DS648" s="20"/>
      <c r="DT648" s="20"/>
      <c r="DU648" s="20"/>
      <c r="DV648" s="20"/>
      <c r="DW648" s="20"/>
      <c r="DX648" s="20"/>
      <c r="DY648" s="20"/>
      <c r="DZ648" s="20"/>
      <c r="EA648" s="20"/>
      <c r="EB648" s="20"/>
      <c r="EC648" s="20"/>
      <c r="ED648" s="20"/>
      <c r="EE648" s="20"/>
      <c r="EF648" s="20"/>
      <c r="EG648" s="20"/>
      <c r="EH648" s="20"/>
      <c r="EI648" s="20"/>
      <c r="EJ648" s="20"/>
      <c r="EK648" s="20"/>
      <c r="EL648" s="20"/>
      <c r="EM648" s="20"/>
      <c r="EN648" s="20"/>
      <c r="EO648" s="20"/>
      <c r="EP648" s="20"/>
      <c r="EQ648" s="20"/>
      <c r="ER648" s="20"/>
      <c r="ES648" s="20"/>
      <c r="ET648" s="20"/>
      <c r="EU648" s="20"/>
      <c r="EV648" s="20"/>
      <c r="EW648" s="20"/>
      <c r="EZ648" s="20"/>
      <c r="FA648" s="20"/>
      <c r="FB648" s="20"/>
      <c r="FC648" s="20"/>
      <c r="FD648" s="20"/>
      <c r="FE648" s="20"/>
      <c r="FF648" s="20"/>
      <c r="FG648" s="20"/>
      <c r="FH648" s="20"/>
      <c r="FI648" s="20"/>
      <c r="FJ648" s="20"/>
      <c r="FK648" s="20"/>
      <c r="FL648" s="20"/>
      <c r="FM648" s="20"/>
      <c r="FN648" s="20"/>
      <c r="FO648" s="20"/>
      <c r="FP648" s="20"/>
      <c r="FQ648" s="20"/>
      <c r="FR648" s="20"/>
      <c r="FS648" s="20"/>
      <c r="FT648" s="20"/>
      <c r="FU648" s="20"/>
      <c r="FV648" s="20"/>
      <c r="FW648" s="20"/>
      <c r="FX648" s="20"/>
      <c r="FY648" s="20"/>
      <c r="FZ648" s="20"/>
      <c r="GA648" s="20"/>
      <c r="GB648" s="20"/>
      <c r="GC648" s="20"/>
      <c r="GD648" s="20"/>
      <c r="GE648" s="20"/>
      <c r="GF648" s="20"/>
      <c r="GG648" s="20"/>
      <c r="GH648" s="20"/>
      <c r="GI648" s="20"/>
      <c r="GJ648" s="20"/>
      <c r="GK648" s="20"/>
      <c r="GL648" s="20"/>
      <c r="GM648" s="20"/>
      <c r="GN648" s="20"/>
      <c r="GO648" s="20"/>
      <c r="GP648" s="20"/>
      <c r="GQ648" s="20"/>
      <c r="GR648" s="20"/>
      <c r="GS648" s="20"/>
      <c r="GT648" s="20"/>
      <c r="GU648" s="20"/>
      <c r="GV648" s="20"/>
      <c r="GY648" s="20">
        <v>0</v>
      </c>
      <c r="GZ648" s="20">
        <v>0</v>
      </c>
      <c r="HA648" s="20" t="s">
        <v>374</v>
      </c>
      <c r="HB648" s="20">
        <v>0</v>
      </c>
      <c r="HC648" s="20"/>
      <c r="HD648" s="20"/>
      <c r="HE648" s="20" t="b">
        <v>0</v>
      </c>
      <c r="HF648" s="20">
        <v>0</v>
      </c>
      <c r="HG648" s="20" t="b">
        <v>1</v>
      </c>
      <c r="HH648" s="20">
        <v>0</v>
      </c>
      <c r="HI648" s="20">
        <v>0</v>
      </c>
      <c r="HJ648" s="20">
        <v>0</v>
      </c>
      <c r="HK648" s="20">
        <v>0</v>
      </c>
      <c r="HL648" s="20" t="b">
        <v>0</v>
      </c>
      <c r="HM648" s="20">
        <v>0</v>
      </c>
      <c r="HN648" s="20">
        <v>0</v>
      </c>
      <c r="HO648" s="20" t="s">
        <v>374</v>
      </c>
      <c r="HP648" s="20" t="s">
        <v>363</v>
      </c>
      <c r="HQ648" s="20">
        <v>0</v>
      </c>
      <c r="HR648" s="20">
        <v>0</v>
      </c>
      <c r="HS648" s="20">
        <v>0</v>
      </c>
      <c r="HT648" s="20">
        <v>0</v>
      </c>
      <c r="HU648" s="20" t="b">
        <v>0</v>
      </c>
      <c r="HZ648"/>
    </row>
    <row r="649" ht="30" customHeight="1" spans="1:234">
      <c r="A649"/>
      <c r="B649" s="34">
        <f>10000000+INDEX(编号表!$B:$B,MATCH(D649,编号表!$A:$A,0))*10000+J649</f>
        <v>10130102</v>
      </c>
      <c r="C649" s="20" t="s">
        <v>742</v>
      </c>
      <c r="D649" s="20" t="s">
        <v>421</v>
      </c>
      <c r="E649" s="20" t="s">
        <v>363</v>
      </c>
      <c r="F649" s="39" t="s">
        <v>743</v>
      </c>
      <c r="G649" s="20" t="s">
        <v>352</v>
      </c>
      <c r="H649" s="20" t="b">
        <v>0</v>
      </c>
      <c r="I649" s="20" t="b">
        <v>1</v>
      </c>
      <c r="J649" s="20">
        <v>102</v>
      </c>
      <c r="K649" s="20" t="str">
        <f t="shared" si="30"/>
        <v>101301</v>
      </c>
      <c r="L649" s="20" t="s">
        <v>353</v>
      </c>
      <c r="M649" s="20">
        <v>0</v>
      </c>
      <c r="N649" s="20">
        <v>0</v>
      </c>
      <c r="O649" s="20"/>
      <c r="P649" s="20">
        <v>0</v>
      </c>
      <c r="Q649" s="20">
        <v>0</v>
      </c>
      <c r="R649" s="20">
        <v>0</v>
      </c>
      <c r="S649" s="20">
        <v>0</v>
      </c>
      <c r="T649" s="20">
        <v>0</v>
      </c>
      <c r="U649" s="20">
        <v>0</v>
      </c>
      <c r="V649" s="20"/>
      <c r="W649" s="20">
        <v>0</v>
      </c>
      <c r="X649" s="20">
        <v>0</v>
      </c>
      <c r="Y649" s="20" t="s">
        <v>419</v>
      </c>
      <c r="Z649" s="20" t="s">
        <v>372</v>
      </c>
      <c r="AA649" s="20" t="s">
        <v>357</v>
      </c>
      <c r="AB649" s="20">
        <v>0</v>
      </c>
      <c r="AC649" s="20">
        <v>0</v>
      </c>
      <c r="AD649" s="20" t="b">
        <v>0</v>
      </c>
      <c r="AE649" s="20" t="s">
        <v>358</v>
      </c>
      <c r="AF649" s="20">
        <v>100</v>
      </c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 t="s">
        <v>359</v>
      </c>
      <c r="BA649" s="20">
        <v>10800</v>
      </c>
      <c r="BB649" s="20" t="s">
        <v>360</v>
      </c>
      <c r="BC649" s="20" t="s">
        <v>357</v>
      </c>
      <c r="BD649" s="20">
        <v>10000</v>
      </c>
      <c r="BE649" s="20">
        <v>0</v>
      </c>
      <c r="BF649" s="20" t="s">
        <v>361</v>
      </c>
      <c r="BG649" s="20">
        <v>0</v>
      </c>
      <c r="BH649" s="20" t="s">
        <v>359</v>
      </c>
      <c r="BI649" s="20">
        <v>8500</v>
      </c>
      <c r="BJ649" s="20">
        <v>5</v>
      </c>
      <c r="BK649" s="20" t="b">
        <v>1</v>
      </c>
      <c r="BL649" s="20">
        <v>0</v>
      </c>
      <c r="BM649" s="20">
        <v>10000</v>
      </c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  <c r="CE649" s="20"/>
      <c r="CF649" s="20"/>
      <c r="CG649" s="20"/>
      <c r="CH649" s="20"/>
      <c r="CI649" s="20"/>
      <c r="CJ649" s="20"/>
      <c r="CK649" s="20"/>
      <c r="CL649" s="20"/>
      <c r="CM649" s="20"/>
      <c r="CN649" s="20"/>
      <c r="CO649" s="20"/>
      <c r="CP649" s="20"/>
      <c r="CQ649" s="20"/>
      <c r="CR649" s="20"/>
      <c r="CS649" s="20"/>
      <c r="CT649" s="20"/>
      <c r="CU649" s="20"/>
      <c r="CV649" s="20"/>
      <c r="CW649" s="20"/>
      <c r="CX649" s="20"/>
      <c r="DA649" s="20" t="s">
        <v>360</v>
      </c>
      <c r="DB649" s="20" t="s">
        <v>357</v>
      </c>
      <c r="DC649" s="20">
        <v>10000</v>
      </c>
      <c r="DD649" s="20">
        <v>250</v>
      </c>
      <c r="DE649" s="20" t="s">
        <v>361</v>
      </c>
      <c r="DF649" s="20">
        <v>0</v>
      </c>
      <c r="DG649" s="20" t="s">
        <v>359</v>
      </c>
      <c r="DH649" s="20">
        <v>5000</v>
      </c>
      <c r="DI649" s="20">
        <v>0</v>
      </c>
      <c r="DJ649" s="20" t="b">
        <v>1</v>
      </c>
      <c r="DK649" s="20">
        <v>0</v>
      </c>
      <c r="DL649" s="20">
        <v>10000</v>
      </c>
      <c r="DM649" s="20"/>
      <c r="DN649" s="20"/>
      <c r="DO649" s="20"/>
      <c r="DP649" s="20"/>
      <c r="DQ649" s="20"/>
      <c r="DR649" s="20"/>
      <c r="DS649" s="20"/>
      <c r="DT649" s="20"/>
      <c r="DU649" s="20"/>
      <c r="DV649" s="20"/>
      <c r="DW649" s="20"/>
      <c r="DX649" s="20"/>
      <c r="DY649" s="20"/>
      <c r="DZ649" s="20"/>
      <c r="EA649" s="20"/>
      <c r="EB649" s="20"/>
      <c r="EC649" s="20"/>
      <c r="ED649" s="20"/>
      <c r="EE649" s="20"/>
      <c r="EF649" s="20"/>
      <c r="EG649" s="20"/>
      <c r="EH649" s="20"/>
      <c r="EI649" s="20"/>
      <c r="EJ649" s="20"/>
      <c r="EK649" s="20"/>
      <c r="EL649" s="20"/>
      <c r="EM649" s="20"/>
      <c r="EN649" s="20"/>
      <c r="EO649" s="20"/>
      <c r="EP649" s="20"/>
      <c r="EQ649" s="20"/>
      <c r="ER649" s="20"/>
      <c r="ES649" s="20"/>
      <c r="ET649" s="20"/>
      <c r="EU649" s="20"/>
      <c r="EV649" s="20"/>
      <c r="EW649" s="20"/>
      <c r="EZ649" s="20"/>
      <c r="FA649" s="20"/>
      <c r="FB649" s="20"/>
      <c r="FC649" s="20"/>
      <c r="FD649" s="20"/>
      <c r="FE649" s="20"/>
      <c r="FF649" s="20"/>
      <c r="FG649" s="20"/>
      <c r="FH649" s="20"/>
      <c r="FI649" s="20"/>
      <c r="FJ649" s="20"/>
      <c r="FK649" s="20"/>
      <c r="FL649" s="20"/>
      <c r="FM649" s="20"/>
      <c r="FN649" s="20"/>
      <c r="FO649" s="20"/>
      <c r="FP649" s="20"/>
      <c r="FQ649" s="20"/>
      <c r="FR649" s="20"/>
      <c r="FS649" s="20"/>
      <c r="FT649" s="20"/>
      <c r="FU649" s="20"/>
      <c r="FV649" s="20"/>
      <c r="FW649" s="20"/>
      <c r="FX649" s="20"/>
      <c r="FY649" s="20"/>
      <c r="FZ649" s="20"/>
      <c r="GA649" s="20"/>
      <c r="GB649" s="20"/>
      <c r="GC649" s="20"/>
      <c r="GD649" s="20"/>
      <c r="GE649" s="20"/>
      <c r="GF649" s="20"/>
      <c r="GG649" s="20"/>
      <c r="GH649" s="20"/>
      <c r="GI649" s="20"/>
      <c r="GJ649" s="20"/>
      <c r="GK649" s="20"/>
      <c r="GL649" s="20"/>
      <c r="GM649" s="20"/>
      <c r="GN649" s="20"/>
      <c r="GO649" s="20"/>
      <c r="GP649" s="20"/>
      <c r="GQ649" s="20"/>
      <c r="GR649" s="20"/>
      <c r="GS649" s="20"/>
      <c r="GT649" s="20"/>
      <c r="GU649" s="20"/>
      <c r="GV649" s="20"/>
      <c r="GY649" s="20">
        <v>0</v>
      </c>
      <c r="GZ649" s="20">
        <v>0</v>
      </c>
      <c r="HA649" s="20" t="s">
        <v>374</v>
      </c>
      <c r="HB649" s="20">
        <v>0</v>
      </c>
      <c r="HC649" s="20"/>
      <c r="HD649" s="20"/>
      <c r="HE649" s="20" t="b">
        <v>0</v>
      </c>
      <c r="HF649" s="20">
        <v>0</v>
      </c>
      <c r="HG649" s="20" t="b">
        <v>1</v>
      </c>
      <c r="HH649" s="20">
        <v>0</v>
      </c>
      <c r="HI649" s="20">
        <v>0</v>
      </c>
      <c r="HJ649" s="20">
        <v>0</v>
      </c>
      <c r="HK649" s="20">
        <v>0</v>
      </c>
      <c r="HL649" s="20" t="b">
        <v>0</v>
      </c>
      <c r="HM649" s="20">
        <v>0</v>
      </c>
      <c r="HN649" s="20">
        <v>0</v>
      </c>
      <c r="HO649" s="20" t="s">
        <v>374</v>
      </c>
      <c r="HP649" s="20" t="s">
        <v>363</v>
      </c>
      <c r="HQ649" s="20">
        <v>0</v>
      </c>
      <c r="HR649" s="20">
        <v>0</v>
      </c>
      <c r="HS649" s="20">
        <v>0</v>
      </c>
      <c r="HT649" s="20">
        <v>0</v>
      </c>
      <c r="HU649" s="20" t="b">
        <v>0</v>
      </c>
      <c r="HZ649"/>
    </row>
    <row r="650" ht="30" customHeight="1" spans="1:234">
      <c r="A650"/>
      <c r="B650" s="34">
        <f>10000000+INDEX(编号表!$B:$B,MATCH(D650,编号表!$A:$A,0))*10000+J650</f>
        <v>10130103</v>
      </c>
      <c r="C650" s="20" t="s">
        <v>742</v>
      </c>
      <c r="D650" s="20" t="s">
        <v>421</v>
      </c>
      <c r="E650" s="20" t="s">
        <v>363</v>
      </c>
      <c r="F650" s="39" t="s">
        <v>743</v>
      </c>
      <c r="G650" s="20" t="s">
        <v>352</v>
      </c>
      <c r="H650" s="20" t="b">
        <v>0</v>
      </c>
      <c r="I650" s="20" t="b">
        <v>1</v>
      </c>
      <c r="J650" s="20">
        <v>103</v>
      </c>
      <c r="K650" s="20" t="str">
        <f t="shared" si="30"/>
        <v>101301</v>
      </c>
      <c r="L650" s="20" t="s">
        <v>353</v>
      </c>
      <c r="M650" s="20">
        <v>0</v>
      </c>
      <c r="N650" s="20">
        <v>0</v>
      </c>
      <c r="O650" s="20"/>
      <c r="P650" s="20">
        <v>0</v>
      </c>
      <c r="Q650" s="20">
        <v>0</v>
      </c>
      <c r="R650" s="20">
        <v>0</v>
      </c>
      <c r="S650" s="20">
        <v>0</v>
      </c>
      <c r="T650" s="20">
        <v>0</v>
      </c>
      <c r="U650" s="20">
        <v>0</v>
      </c>
      <c r="V650" s="20"/>
      <c r="W650" s="20">
        <v>0</v>
      </c>
      <c r="X650" s="20">
        <v>0</v>
      </c>
      <c r="Y650" s="20" t="s">
        <v>419</v>
      </c>
      <c r="Z650" s="20" t="s">
        <v>372</v>
      </c>
      <c r="AA650" s="20" t="s">
        <v>357</v>
      </c>
      <c r="AB650" s="20">
        <v>0</v>
      </c>
      <c r="AC650" s="20">
        <v>0</v>
      </c>
      <c r="AD650" s="20" t="b">
        <v>0</v>
      </c>
      <c r="AE650" s="20" t="s">
        <v>358</v>
      </c>
      <c r="AF650" s="20">
        <v>100</v>
      </c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 t="s">
        <v>359</v>
      </c>
      <c r="BA650" s="20">
        <v>11200</v>
      </c>
      <c r="BB650" s="20" t="s">
        <v>360</v>
      </c>
      <c r="BC650" s="20" t="s">
        <v>357</v>
      </c>
      <c r="BD650" s="20">
        <v>10000</v>
      </c>
      <c r="BE650" s="20">
        <v>0</v>
      </c>
      <c r="BF650" s="20" t="s">
        <v>361</v>
      </c>
      <c r="BG650" s="20">
        <v>0</v>
      </c>
      <c r="BH650" s="20" t="s">
        <v>359</v>
      </c>
      <c r="BI650" s="20">
        <v>8500</v>
      </c>
      <c r="BJ650" s="20">
        <v>6</v>
      </c>
      <c r="BK650" s="20" t="b">
        <v>1</v>
      </c>
      <c r="BL650" s="20">
        <v>0</v>
      </c>
      <c r="BM650" s="20">
        <v>10000</v>
      </c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  <c r="CE650" s="20"/>
      <c r="CF650" s="20"/>
      <c r="CG650" s="20"/>
      <c r="CH650" s="20"/>
      <c r="CI650" s="20"/>
      <c r="CJ650" s="20"/>
      <c r="CK650" s="20"/>
      <c r="CL650" s="20"/>
      <c r="CM650" s="20"/>
      <c r="CN650" s="20"/>
      <c r="CO650" s="20"/>
      <c r="CP650" s="20"/>
      <c r="CQ650" s="20"/>
      <c r="CR650" s="20"/>
      <c r="CS650" s="20"/>
      <c r="CT650" s="20"/>
      <c r="CU650" s="20"/>
      <c r="CV650" s="20"/>
      <c r="CW650" s="20"/>
      <c r="CX650" s="20"/>
      <c r="DA650" s="20" t="s">
        <v>360</v>
      </c>
      <c r="DB650" s="20" t="s">
        <v>357</v>
      </c>
      <c r="DC650" s="20">
        <v>10000</v>
      </c>
      <c r="DD650" s="20">
        <v>250</v>
      </c>
      <c r="DE650" s="20" t="s">
        <v>361</v>
      </c>
      <c r="DF650" s="20">
        <v>0</v>
      </c>
      <c r="DG650" s="20" t="s">
        <v>359</v>
      </c>
      <c r="DH650" s="20">
        <v>5000</v>
      </c>
      <c r="DI650" s="20">
        <v>1</v>
      </c>
      <c r="DJ650" s="20" t="b">
        <v>1</v>
      </c>
      <c r="DK650" s="20">
        <v>0</v>
      </c>
      <c r="DL650" s="20">
        <v>10000</v>
      </c>
      <c r="DM650" s="20"/>
      <c r="DN650" s="20"/>
      <c r="DO650" s="20"/>
      <c r="DP650" s="20"/>
      <c r="DQ650" s="20"/>
      <c r="DR650" s="20"/>
      <c r="DS650" s="20"/>
      <c r="DT650" s="20"/>
      <c r="DU650" s="20"/>
      <c r="DV650" s="20"/>
      <c r="DW650" s="20"/>
      <c r="DX650" s="20"/>
      <c r="DY650" s="20"/>
      <c r="DZ650" s="20"/>
      <c r="EA650" s="20"/>
      <c r="EB650" s="20"/>
      <c r="EC650" s="20"/>
      <c r="ED650" s="20"/>
      <c r="EE650" s="20"/>
      <c r="EF650" s="20"/>
      <c r="EG650" s="20"/>
      <c r="EH650" s="20"/>
      <c r="EI650" s="20"/>
      <c r="EJ650" s="20"/>
      <c r="EK650" s="20"/>
      <c r="EL650" s="20"/>
      <c r="EM650" s="20"/>
      <c r="EN650" s="20"/>
      <c r="EO650" s="20"/>
      <c r="EP650" s="20"/>
      <c r="EQ650" s="20"/>
      <c r="ER650" s="20"/>
      <c r="ES650" s="20"/>
      <c r="ET650" s="20"/>
      <c r="EU650" s="20"/>
      <c r="EV650" s="20"/>
      <c r="EW650" s="20"/>
      <c r="EZ650" s="20"/>
      <c r="FA650" s="20"/>
      <c r="FB650" s="20"/>
      <c r="FC650" s="20"/>
      <c r="FD650" s="20"/>
      <c r="FE650" s="20"/>
      <c r="FF650" s="20"/>
      <c r="FG650" s="20"/>
      <c r="FH650" s="20"/>
      <c r="FI650" s="20"/>
      <c r="FJ650" s="20"/>
      <c r="FK650" s="20"/>
      <c r="FL650" s="20"/>
      <c r="FM650" s="20"/>
      <c r="FN650" s="20"/>
      <c r="FO650" s="20"/>
      <c r="FP650" s="20"/>
      <c r="FQ650" s="20"/>
      <c r="FR650" s="20"/>
      <c r="FS650" s="20"/>
      <c r="FT650" s="20"/>
      <c r="FU650" s="20"/>
      <c r="FV650" s="20"/>
      <c r="FW650" s="20"/>
      <c r="FX650" s="20"/>
      <c r="FY650" s="20"/>
      <c r="FZ650" s="20"/>
      <c r="GA650" s="20"/>
      <c r="GB650" s="20"/>
      <c r="GC650" s="20"/>
      <c r="GD650" s="20"/>
      <c r="GE650" s="20"/>
      <c r="GF650" s="20"/>
      <c r="GG650" s="20"/>
      <c r="GH650" s="20"/>
      <c r="GI650" s="20"/>
      <c r="GJ650" s="20"/>
      <c r="GK650" s="20"/>
      <c r="GL650" s="20"/>
      <c r="GM650" s="20"/>
      <c r="GN650" s="20"/>
      <c r="GO650" s="20"/>
      <c r="GP650" s="20"/>
      <c r="GQ650" s="20"/>
      <c r="GR650" s="20"/>
      <c r="GS650" s="20"/>
      <c r="GT650" s="20"/>
      <c r="GU650" s="20"/>
      <c r="GV650" s="20"/>
      <c r="GY650" s="20">
        <v>0</v>
      </c>
      <c r="GZ650" s="20">
        <v>0</v>
      </c>
      <c r="HA650" s="20" t="s">
        <v>374</v>
      </c>
      <c r="HB650" s="20">
        <v>0</v>
      </c>
      <c r="HC650" s="20"/>
      <c r="HD650" s="20"/>
      <c r="HE650" s="20" t="b">
        <v>0</v>
      </c>
      <c r="HF650" s="20">
        <v>0</v>
      </c>
      <c r="HG650" s="20" t="b">
        <v>1</v>
      </c>
      <c r="HH650" s="20">
        <v>0</v>
      </c>
      <c r="HI650" s="20">
        <v>0</v>
      </c>
      <c r="HJ650" s="20">
        <v>0</v>
      </c>
      <c r="HK650" s="20">
        <v>0</v>
      </c>
      <c r="HL650" s="20" t="b">
        <v>0</v>
      </c>
      <c r="HM650" s="20">
        <v>0</v>
      </c>
      <c r="HN650" s="20">
        <v>0</v>
      </c>
      <c r="HO650" s="20" t="s">
        <v>374</v>
      </c>
      <c r="HP650" s="20" t="s">
        <v>363</v>
      </c>
      <c r="HQ650" s="20">
        <v>0</v>
      </c>
      <c r="HR650" s="20">
        <v>0</v>
      </c>
      <c r="HS650" s="20">
        <v>0</v>
      </c>
      <c r="HT650" s="20">
        <v>0</v>
      </c>
      <c r="HU650" s="20" t="b">
        <v>0</v>
      </c>
      <c r="HZ650"/>
    </row>
    <row r="651" ht="30" customHeight="1" spans="1:234">
      <c r="A651"/>
      <c r="B651" s="34">
        <f>10000000+INDEX(编号表!$B:$B,MATCH(D651,编号表!$A:$A,0))*10000+J651</f>
        <v>10130104</v>
      </c>
      <c r="C651" s="20" t="s">
        <v>742</v>
      </c>
      <c r="D651" s="20" t="s">
        <v>421</v>
      </c>
      <c r="E651" s="20" t="s">
        <v>363</v>
      </c>
      <c r="F651" s="39" t="s">
        <v>743</v>
      </c>
      <c r="G651" s="20" t="s">
        <v>352</v>
      </c>
      <c r="H651" s="20" t="b">
        <v>0</v>
      </c>
      <c r="I651" s="20" t="b">
        <v>1</v>
      </c>
      <c r="J651" s="20">
        <v>104</v>
      </c>
      <c r="K651" s="20" t="str">
        <f t="shared" si="30"/>
        <v>101301</v>
      </c>
      <c r="L651" s="20" t="s">
        <v>353</v>
      </c>
      <c r="M651" s="20">
        <v>0</v>
      </c>
      <c r="N651" s="20">
        <v>0</v>
      </c>
      <c r="O651" s="20"/>
      <c r="P651" s="20">
        <v>0</v>
      </c>
      <c r="Q651" s="20">
        <v>0</v>
      </c>
      <c r="R651" s="20">
        <v>0</v>
      </c>
      <c r="S651" s="20">
        <v>0</v>
      </c>
      <c r="T651" s="20">
        <v>0</v>
      </c>
      <c r="U651" s="20">
        <v>0</v>
      </c>
      <c r="V651" s="20"/>
      <c r="W651" s="20">
        <v>0</v>
      </c>
      <c r="X651" s="20">
        <v>0</v>
      </c>
      <c r="Y651" s="20" t="s">
        <v>419</v>
      </c>
      <c r="Z651" s="20" t="s">
        <v>372</v>
      </c>
      <c r="AA651" s="20" t="s">
        <v>357</v>
      </c>
      <c r="AB651" s="20">
        <v>0</v>
      </c>
      <c r="AC651" s="20">
        <v>0</v>
      </c>
      <c r="AD651" s="20" t="b">
        <v>0</v>
      </c>
      <c r="AE651" s="20" t="s">
        <v>358</v>
      </c>
      <c r="AF651" s="20">
        <v>100</v>
      </c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 t="s">
        <v>359</v>
      </c>
      <c r="BA651" s="20">
        <v>11300</v>
      </c>
      <c r="BB651" s="20" t="s">
        <v>360</v>
      </c>
      <c r="BC651" s="20" t="s">
        <v>357</v>
      </c>
      <c r="BD651" s="20">
        <v>10000</v>
      </c>
      <c r="BE651" s="20">
        <v>0</v>
      </c>
      <c r="BF651" s="20" t="s">
        <v>361</v>
      </c>
      <c r="BG651" s="20">
        <v>0</v>
      </c>
      <c r="BH651" s="20" t="s">
        <v>359</v>
      </c>
      <c r="BI651" s="20">
        <v>8500</v>
      </c>
      <c r="BJ651" s="20">
        <v>6</v>
      </c>
      <c r="BK651" s="20" t="b">
        <v>1</v>
      </c>
      <c r="BL651" s="20">
        <v>0</v>
      </c>
      <c r="BM651" s="20">
        <v>10000</v>
      </c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  <c r="CG651" s="20"/>
      <c r="CH651" s="20"/>
      <c r="CI651" s="20"/>
      <c r="CJ651" s="20"/>
      <c r="CK651" s="20"/>
      <c r="CL651" s="20"/>
      <c r="CM651" s="20"/>
      <c r="CN651" s="20"/>
      <c r="CO651" s="20"/>
      <c r="CP651" s="20"/>
      <c r="CQ651" s="20"/>
      <c r="CR651" s="20"/>
      <c r="CS651" s="20"/>
      <c r="CT651" s="20"/>
      <c r="CU651" s="20"/>
      <c r="CV651" s="20"/>
      <c r="CW651" s="20"/>
      <c r="CX651" s="20"/>
      <c r="DA651" s="20" t="s">
        <v>360</v>
      </c>
      <c r="DB651" s="20" t="s">
        <v>357</v>
      </c>
      <c r="DC651" s="20">
        <v>10000</v>
      </c>
      <c r="DD651" s="20">
        <v>250</v>
      </c>
      <c r="DE651" s="20" t="s">
        <v>361</v>
      </c>
      <c r="DF651" s="20">
        <v>0</v>
      </c>
      <c r="DG651" s="20" t="s">
        <v>359</v>
      </c>
      <c r="DH651" s="20">
        <v>5000</v>
      </c>
      <c r="DI651" s="20">
        <v>1</v>
      </c>
      <c r="DJ651" s="20" t="b">
        <v>1</v>
      </c>
      <c r="DK651" s="20">
        <v>0</v>
      </c>
      <c r="DL651" s="20">
        <v>10000</v>
      </c>
      <c r="DM651" s="20"/>
      <c r="DN651" s="20"/>
      <c r="DO651" s="20"/>
      <c r="DP651" s="20"/>
      <c r="DQ651" s="20"/>
      <c r="DR651" s="20"/>
      <c r="DS651" s="20"/>
      <c r="DT651" s="20"/>
      <c r="DU651" s="20"/>
      <c r="DV651" s="20"/>
      <c r="DW651" s="20"/>
      <c r="DX651" s="20"/>
      <c r="DY651" s="20"/>
      <c r="DZ651" s="20"/>
      <c r="EA651" s="20"/>
      <c r="EB651" s="20"/>
      <c r="EC651" s="20"/>
      <c r="ED651" s="20"/>
      <c r="EE651" s="20"/>
      <c r="EF651" s="20"/>
      <c r="EG651" s="20"/>
      <c r="EH651" s="20"/>
      <c r="EI651" s="20"/>
      <c r="EJ651" s="20"/>
      <c r="EK651" s="20"/>
      <c r="EL651" s="20"/>
      <c r="EM651" s="20"/>
      <c r="EN651" s="20"/>
      <c r="EO651" s="20"/>
      <c r="EP651" s="20"/>
      <c r="EQ651" s="20"/>
      <c r="ER651" s="20"/>
      <c r="ES651" s="20"/>
      <c r="ET651" s="20"/>
      <c r="EU651" s="20"/>
      <c r="EV651" s="20"/>
      <c r="EW651" s="20"/>
      <c r="EZ651" s="20"/>
      <c r="FA651" s="20"/>
      <c r="FB651" s="20"/>
      <c r="FC651" s="20"/>
      <c r="FD651" s="20"/>
      <c r="FE651" s="20"/>
      <c r="FF651" s="20"/>
      <c r="FG651" s="20"/>
      <c r="FH651" s="20"/>
      <c r="FI651" s="20"/>
      <c r="FJ651" s="20"/>
      <c r="FK651" s="20"/>
      <c r="FL651" s="20"/>
      <c r="FM651" s="20"/>
      <c r="FN651" s="20"/>
      <c r="FO651" s="20"/>
      <c r="FP651" s="20"/>
      <c r="FQ651" s="20"/>
      <c r="FR651" s="20"/>
      <c r="FS651" s="20"/>
      <c r="FT651" s="20"/>
      <c r="FU651" s="20"/>
      <c r="FV651" s="20"/>
      <c r="FW651" s="20"/>
      <c r="FX651" s="20"/>
      <c r="FY651" s="20"/>
      <c r="FZ651" s="20"/>
      <c r="GA651" s="20"/>
      <c r="GB651" s="20"/>
      <c r="GC651" s="20"/>
      <c r="GD651" s="20"/>
      <c r="GE651" s="20"/>
      <c r="GF651" s="20"/>
      <c r="GG651" s="20"/>
      <c r="GH651" s="20"/>
      <c r="GI651" s="20"/>
      <c r="GJ651" s="20"/>
      <c r="GK651" s="20"/>
      <c r="GL651" s="20"/>
      <c r="GM651" s="20"/>
      <c r="GN651" s="20"/>
      <c r="GO651" s="20"/>
      <c r="GP651" s="20"/>
      <c r="GQ651" s="20"/>
      <c r="GR651" s="20"/>
      <c r="GS651" s="20"/>
      <c r="GT651" s="20"/>
      <c r="GU651" s="20"/>
      <c r="GV651" s="20"/>
      <c r="GY651" s="20">
        <v>0</v>
      </c>
      <c r="GZ651" s="20">
        <v>0</v>
      </c>
      <c r="HA651" s="20" t="s">
        <v>374</v>
      </c>
      <c r="HB651" s="20">
        <v>0</v>
      </c>
      <c r="HC651" s="20"/>
      <c r="HD651" s="20"/>
      <c r="HE651" s="20" t="b">
        <v>0</v>
      </c>
      <c r="HF651" s="20">
        <v>0</v>
      </c>
      <c r="HG651" s="20" t="b">
        <v>1</v>
      </c>
      <c r="HH651" s="20">
        <v>0</v>
      </c>
      <c r="HI651" s="20">
        <v>0</v>
      </c>
      <c r="HJ651" s="20">
        <v>0</v>
      </c>
      <c r="HK651" s="20">
        <v>0</v>
      </c>
      <c r="HL651" s="20" t="b">
        <v>0</v>
      </c>
      <c r="HM651" s="20">
        <v>0</v>
      </c>
      <c r="HN651" s="20">
        <v>0</v>
      </c>
      <c r="HO651" s="20" t="s">
        <v>374</v>
      </c>
      <c r="HP651" s="20" t="s">
        <v>363</v>
      </c>
      <c r="HQ651" s="20">
        <v>0</v>
      </c>
      <c r="HR651" s="20">
        <v>0</v>
      </c>
      <c r="HS651" s="20">
        <v>0</v>
      </c>
      <c r="HT651" s="20">
        <v>0</v>
      </c>
      <c r="HU651" s="20" t="b">
        <v>0</v>
      </c>
      <c r="HZ651"/>
    </row>
    <row r="652" ht="30" customHeight="1" spans="1:234">
      <c r="A652"/>
      <c r="B652" s="34">
        <f>10000000+INDEX(编号表!$B:$B,MATCH(D652,编号表!$A:$A,0))*10000+J652</f>
        <v>10130105</v>
      </c>
      <c r="C652" s="20" t="s">
        <v>742</v>
      </c>
      <c r="D652" s="20" t="s">
        <v>421</v>
      </c>
      <c r="E652" s="20" t="s">
        <v>363</v>
      </c>
      <c r="F652" s="39" t="s">
        <v>743</v>
      </c>
      <c r="G652" s="20" t="s">
        <v>352</v>
      </c>
      <c r="H652" s="20" t="b">
        <v>0</v>
      </c>
      <c r="I652" s="20" t="b">
        <v>1</v>
      </c>
      <c r="J652" s="20">
        <v>105</v>
      </c>
      <c r="K652" s="20" t="str">
        <f t="shared" si="30"/>
        <v>101301</v>
      </c>
      <c r="L652" s="20" t="s">
        <v>353</v>
      </c>
      <c r="M652" s="20">
        <v>0</v>
      </c>
      <c r="N652" s="20">
        <v>0</v>
      </c>
      <c r="O652" s="20"/>
      <c r="P652" s="20">
        <v>0</v>
      </c>
      <c r="Q652" s="20">
        <v>0</v>
      </c>
      <c r="R652" s="20">
        <v>0</v>
      </c>
      <c r="S652" s="20">
        <v>0</v>
      </c>
      <c r="T652" s="20">
        <v>0</v>
      </c>
      <c r="U652" s="20">
        <v>0</v>
      </c>
      <c r="V652" s="20"/>
      <c r="W652" s="20">
        <v>0</v>
      </c>
      <c r="X652" s="20">
        <v>0</v>
      </c>
      <c r="Y652" s="20" t="s">
        <v>419</v>
      </c>
      <c r="Z652" s="20" t="s">
        <v>372</v>
      </c>
      <c r="AA652" s="20" t="s">
        <v>357</v>
      </c>
      <c r="AB652" s="20">
        <v>0</v>
      </c>
      <c r="AC652" s="20">
        <v>0</v>
      </c>
      <c r="AD652" s="20" t="b">
        <v>0</v>
      </c>
      <c r="AE652" s="20" t="s">
        <v>358</v>
      </c>
      <c r="AF652" s="20">
        <v>100</v>
      </c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 t="s">
        <v>359</v>
      </c>
      <c r="BA652" s="20">
        <v>11600</v>
      </c>
      <c r="BB652" s="20" t="s">
        <v>360</v>
      </c>
      <c r="BC652" s="20" t="s">
        <v>357</v>
      </c>
      <c r="BD652" s="20">
        <v>10000</v>
      </c>
      <c r="BE652" s="20">
        <v>0</v>
      </c>
      <c r="BF652" s="20" t="s">
        <v>361</v>
      </c>
      <c r="BG652" s="20">
        <v>0</v>
      </c>
      <c r="BH652" s="20" t="s">
        <v>359</v>
      </c>
      <c r="BI652" s="20">
        <v>8500</v>
      </c>
      <c r="BJ652" s="20">
        <v>7</v>
      </c>
      <c r="BK652" s="20" t="b">
        <v>1</v>
      </c>
      <c r="BL652" s="20">
        <v>0</v>
      </c>
      <c r="BM652" s="20">
        <v>10000</v>
      </c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  <c r="CE652" s="20"/>
      <c r="CF652" s="20"/>
      <c r="CG652" s="20"/>
      <c r="CH652" s="20"/>
      <c r="CI652" s="20"/>
      <c r="CJ652" s="20"/>
      <c r="CK652" s="20"/>
      <c r="CL652" s="20"/>
      <c r="CM652" s="20"/>
      <c r="CN652" s="20"/>
      <c r="CO652" s="20"/>
      <c r="CP652" s="20"/>
      <c r="CQ652" s="20"/>
      <c r="CR652" s="20"/>
      <c r="CS652" s="20"/>
      <c r="CT652" s="20"/>
      <c r="CU652" s="20"/>
      <c r="CV652" s="20"/>
      <c r="CW652" s="20"/>
      <c r="CX652" s="20"/>
      <c r="DA652" s="20" t="s">
        <v>360</v>
      </c>
      <c r="DB652" s="20" t="s">
        <v>357</v>
      </c>
      <c r="DC652" s="20">
        <v>10000</v>
      </c>
      <c r="DD652" s="20">
        <v>250</v>
      </c>
      <c r="DE652" s="20" t="s">
        <v>361</v>
      </c>
      <c r="DF652" s="20">
        <v>0</v>
      </c>
      <c r="DG652" s="20" t="s">
        <v>359</v>
      </c>
      <c r="DH652" s="20">
        <v>5000</v>
      </c>
      <c r="DI652" s="20">
        <v>1</v>
      </c>
      <c r="DJ652" s="20" t="b">
        <v>1</v>
      </c>
      <c r="DK652" s="20">
        <v>0</v>
      </c>
      <c r="DL652" s="20">
        <v>10000</v>
      </c>
      <c r="DM652" s="20"/>
      <c r="DN652" s="20"/>
      <c r="DO652" s="20"/>
      <c r="DP652" s="20"/>
      <c r="DQ652" s="20"/>
      <c r="DR652" s="20"/>
      <c r="DS652" s="20"/>
      <c r="DT652" s="20"/>
      <c r="DU652" s="20"/>
      <c r="DV652" s="20"/>
      <c r="DW652" s="20"/>
      <c r="DX652" s="20"/>
      <c r="DY652" s="20"/>
      <c r="DZ652" s="20"/>
      <c r="EA652" s="20"/>
      <c r="EB652" s="20"/>
      <c r="EC652" s="20"/>
      <c r="ED652" s="20"/>
      <c r="EE652" s="20"/>
      <c r="EF652" s="20"/>
      <c r="EG652" s="20"/>
      <c r="EH652" s="20"/>
      <c r="EI652" s="20"/>
      <c r="EJ652" s="20"/>
      <c r="EK652" s="20"/>
      <c r="EL652" s="20"/>
      <c r="EM652" s="20"/>
      <c r="EN652" s="20"/>
      <c r="EO652" s="20"/>
      <c r="EP652" s="20"/>
      <c r="EQ652" s="20"/>
      <c r="ER652" s="20"/>
      <c r="ES652" s="20"/>
      <c r="ET652" s="20"/>
      <c r="EU652" s="20"/>
      <c r="EV652" s="20"/>
      <c r="EW652" s="20"/>
      <c r="EZ652" s="20"/>
      <c r="FA652" s="20"/>
      <c r="FB652" s="20"/>
      <c r="FC652" s="20"/>
      <c r="FD652" s="20"/>
      <c r="FE652" s="20"/>
      <c r="FF652" s="20"/>
      <c r="FG652" s="20"/>
      <c r="FH652" s="20"/>
      <c r="FI652" s="20"/>
      <c r="FJ652" s="20"/>
      <c r="FK652" s="20"/>
      <c r="FL652" s="20"/>
      <c r="FM652" s="20"/>
      <c r="FN652" s="20"/>
      <c r="FO652" s="20"/>
      <c r="FP652" s="20"/>
      <c r="FQ652" s="20"/>
      <c r="FR652" s="20"/>
      <c r="FS652" s="20"/>
      <c r="FT652" s="20"/>
      <c r="FU652" s="20"/>
      <c r="FV652" s="20"/>
      <c r="FW652" s="20"/>
      <c r="FX652" s="20"/>
      <c r="FY652" s="20"/>
      <c r="FZ652" s="20"/>
      <c r="GA652" s="20"/>
      <c r="GB652" s="20"/>
      <c r="GC652" s="20"/>
      <c r="GD652" s="20"/>
      <c r="GE652" s="20"/>
      <c r="GF652" s="20"/>
      <c r="GG652" s="20"/>
      <c r="GH652" s="20"/>
      <c r="GI652" s="20"/>
      <c r="GJ652" s="20"/>
      <c r="GK652" s="20"/>
      <c r="GL652" s="20"/>
      <c r="GM652" s="20"/>
      <c r="GN652" s="20"/>
      <c r="GO652" s="20"/>
      <c r="GP652" s="20"/>
      <c r="GQ652" s="20"/>
      <c r="GR652" s="20"/>
      <c r="GS652" s="20"/>
      <c r="GT652" s="20"/>
      <c r="GU652" s="20"/>
      <c r="GV652" s="20"/>
      <c r="GY652" s="20">
        <v>0</v>
      </c>
      <c r="GZ652" s="20">
        <v>0</v>
      </c>
      <c r="HA652" s="20" t="s">
        <v>374</v>
      </c>
      <c r="HB652" s="20">
        <v>0</v>
      </c>
      <c r="HC652" s="20"/>
      <c r="HD652" s="20"/>
      <c r="HE652" s="20" t="b">
        <v>0</v>
      </c>
      <c r="HF652" s="20">
        <v>0</v>
      </c>
      <c r="HG652" s="20" t="b">
        <v>1</v>
      </c>
      <c r="HH652" s="20">
        <v>0</v>
      </c>
      <c r="HI652" s="20">
        <v>0</v>
      </c>
      <c r="HJ652" s="20">
        <v>0</v>
      </c>
      <c r="HK652" s="20">
        <v>0</v>
      </c>
      <c r="HL652" s="20" t="b">
        <v>0</v>
      </c>
      <c r="HM652" s="20">
        <v>0</v>
      </c>
      <c r="HN652" s="20">
        <v>0</v>
      </c>
      <c r="HO652" s="20" t="s">
        <v>374</v>
      </c>
      <c r="HP652" s="20" t="s">
        <v>363</v>
      </c>
      <c r="HQ652" s="20">
        <v>0</v>
      </c>
      <c r="HR652" s="20">
        <v>0</v>
      </c>
      <c r="HS652" s="20">
        <v>0</v>
      </c>
      <c r="HT652" s="20">
        <v>0</v>
      </c>
      <c r="HU652" s="20" t="b">
        <v>0</v>
      </c>
      <c r="HZ652"/>
    </row>
    <row r="653" ht="30" customHeight="1" spans="1:234">
      <c r="A653"/>
      <c r="B653" s="34">
        <f>10000000+INDEX(编号表!$B:$B,MATCH(D653,编号表!$A:$A,0))*10000+J653</f>
        <v>10130106</v>
      </c>
      <c r="C653" s="20" t="s">
        <v>742</v>
      </c>
      <c r="D653" s="20" t="s">
        <v>421</v>
      </c>
      <c r="E653" s="20" t="s">
        <v>363</v>
      </c>
      <c r="F653" s="39" t="s">
        <v>743</v>
      </c>
      <c r="G653" s="20" t="s">
        <v>352</v>
      </c>
      <c r="H653" s="20" t="b">
        <v>0</v>
      </c>
      <c r="I653" s="20" t="b">
        <v>1</v>
      </c>
      <c r="J653" s="20">
        <v>106</v>
      </c>
      <c r="K653" s="20" t="str">
        <f t="shared" si="30"/>
        <v>101301</v>
      </c>
      <c r="L653" s="20" t="s">
        <v>353</v>
      </c>
      <c r="M653" s="20">
        <v>0</v>
      </c>
      <c r="N653" s="20">
        <v>0</v>
      </c>
      <c r="O653" s="20"/>
      <c r="P653" s="20">
        <v>0</v>
      </c>
      <c r="Q653" s="20">
        <v>0</v>
      </c>
      <c r="R653" s="20">
        <v>0</v>
      </c>
      <c r="S653" s="20">
        <v>0</v>
      </c>
      <c r="T653" s="20">
        <v>0</v>
      </c>
      <c r="U653" s="20">
        <v>0</v>
      </c>
      <c r="V653" s="20"/>
      <c r="W653" s="20">
        <v>0</v>
      </c>
      <c r="X653" s="20">
        <v>0</v>
      </c>
      <c r="Y653" s="20" t="s">
        <v>419</v>
      </c>
      <c r="Z653" s="20" t="s">
        <v>372</v>
      </c>
      <c r="AA653" s="20" t="s">
        <v>357</v>
      </c>
      <c r="AB653" s="20">
        <v>0</v>
      </c>
      <c r="AC653" s="20">
        <v>0</v>
      </c>
      <c r="AD653" s="20" t="b">
        <v>0</v>
      </c>
      <c r="AE653" s="20" t="s">
        <v>358</v>
      </c>
      <c r="AF653" s="20">
        <v>100</v>
      </c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 t="s">
        <v>359</v>
      </c>
      <c r="BA653" s="20">
        <v>11700</v>
      </c>
      <c r="BB653" s="20" t="s">
        <v>360</v>
      </c>
      <c r="BC653" s="20" t="s">
        <v>357</v>
      </c>
      <c r="BD653" s="20">
        <v>10000</v>
      </c>
      <c r="BE653" s="20">
        <v>0</v>
      </c>
      <c r="BF653" s="20" t="s">
        <v>361</v>
      </c>
      <c r="BG653" s="20">
        <v>0</v>
      </c>
      <c r="BH653" s="20" t="s">
        <v>359</v>
      </c>
      <c r="BI653" s="20">
        <v>8500</v>
      </c>
      <c r="BJ653" s="20">
        <v>9</v>
      </c>
      <c r="BK653" s="20" t="b">
        <v>1</v>
      </c>
      <c r="BL653" s="20">
        <v>0</v>
      </c>
      <c r="BM653" s="20">
        <v>10000</v>
      </c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  <c r="CE653" s="20"/>
      <c r="CF653" s="20"/>
      <c r="CG653" s="20"/>
      <c r="CH653" s="20"/>
      <c r="CI653" s="20"/>
      <c r="CJ653" s="20"/>
      <c r="CK653" s="20"/>
      <c r="CL653" s="20"/>
      <c r="CM653" s="20"/>
      <c r="CN653" s="20"/>
      <c r="CO653" s="20"/>
      <c r="CP653" s="20"/>
      <c r="CQ653" s="20"/>
      <c r="CR653" s="20"/>
      <c r="CS653" s="20"/>
      <c r="CT653" s="20"/>
      <c r="CU653" s="20"/>
      <c r="CV653" s="20"/>
      <c r="CW653" s="20"/>
      <c r="CX653" s="20"/>
      <c r="DA653" s="20" t="s">
        <v>360</v>
      </c>
      <c r="DB653" s="20" t="s">
        <v>357</v>
      </c>
      <c r="DC653" s="20">
        <v>10000</v>
      </c>
      <c r="DD653" s="20">
        <v>250</v>
      </c>
      <c r="DE653" s="20" t="s">
        <v>361</v>
      </c>
      <c r="DF653" s="20">
        <v>0</v>
      </c>
      <c r="DG653" s="20" t="s">
        <v>359</v>
      </c>
      <c r="DH653" s="20">
        <v>5000</v>
      </c>
      <c r="DI653" s="20">
        <v>1</v>
      </c>
      <c r="DJ653" s="20" t="b">
        <v>1</v>
      </c>
      <c r="DK653" s="20">
        <v>0</v>
      </c>
      <c r="DL653" s="20">
        <v>10000</v>
      </c>
      <c r="DM653" s="20"/>
      <c r="DN653" s="20"/>
      <c r="DO653" s="20"/>
      <c r="DP653" s="20"/>
      <c r="DQ653" s="20"/>
      <c r="DR653" s="20"/>
      <c r="DS653" s="20"/>
      <c r="DT653" s="20"/>
      <c r="DU653" s="20"/>
      <c r="DV653" s="20"/>
      <c r="DW653" s="20"/>
      <c r="DX653" s="20"/>
      <c r="DY653" s="20"/>
      <c r="DZ653" s="20"/>
      <c r="EA653" s="20"/>
      <c r="EB653" s="20"/>
      <c r="EC653" s="20"/>
      <c r="ED653" s="20"/>
      <c r="EE653" s="20"/>
      <c r="EF653" s="20"/>
      <c r="EG653" s="20"/>
      <c r="EH653" s="20"/>
      <c r="EI653" s="20"/>
      <c r="EJ653" s="20"/>
      <c r="EK653" s="20"/>
      <c r="EL653" s="20"/>
      <c r="EM653" s="20"/>
      <c r="EN653" s="20"/>
      <c r="EO653" s="20"/>
      <c r="EP653" s="20"/>
      <c r="EQ653" s="20"/>
      <c r="ER653" s="20"/>
      <c r="ES653" s="20"/>
      <c r="ET653" s="20"/>
      <c r="EU653" s="20"/>
      <c r="EV653" s="20"/>
      <c r="EW653" s="20"/>
      <c r="EZ653" s="20"/>
      <c r="FA653" s="20"/>
      <c r="FB653" s="20"/>
      <c r="FC653" s="20"/>
      <c r="FD653" s="20"/>
      <c r="FE653" s="20"/>
      <c r="FF653" s="20"/>
      <c r="FG653" s="20"/>
      <c r="FH653" s="20"/>
      <c r="FI653" s="20"/>
      <c r="FJ653" s="20"/>
      <c r="FK653" s="20"/>
      <c r="FL653" s="20"/>
      <c r="FM653" s="20"/>
      <c r="FN653" s="20"/>
      <c r="FO653" s="20"/>
      <c r="FP653" s="20"/>
      <c r="FQ653" s="20"/>
      <c r="FR653" s="20"/>
      <c r="FS653" s="20"/>
      <c r="FT653" s="20"/>
      <c r="FU653" s="20"/>
      <c r="FV653" s="20"/>
      <c r="FW653" s="20"/>
      <c r="FX653" s="20"/>
      <c r="FY653" s="20"/>
      <c r="FZ653" s="20"/>
      <c r="GA653" s="20"/>
      <c r="GB653" s="20"/>
      <c r="GC653" s="20"/>
      <c r="GD653" s="20"/>
      <c r="GE653" s="20"/>
      <c r="GF653" s="20"/>
      <c r="GG653" s="20"/>
      <c r="GH653" s="20"/>
      <c r="GI653" s="20"/>
      <c r="GJ653" s="20"/>
      <c r="GK653" s="20"/>
      <c r="GL653" s="20"/>
      <c r="GM653" s="20"/>
      <c r="GN653" s="20"/>
      <c r="GO653" s="20"/>
      <c r="GP653" s="20"/>
      <c r="GQ653" s="20"/>
      <c r="GR653" s="20"/>
      <c r="GS653" s="20"/>
      <c r="GT653" s="20"/>
      <c r="GU653" s="20"/>
      <c r="GV653" s="20"/>
      <c r="GY653" s="20">
        <v>0</v>
      </c>
      <c r="GZ653" s="20">
        <v>0</v>
      </c>
      <c r="HA653" s="20" t="s">
        <v>374</v>
      </c>
      <c r="HB653" s="20">
        <v>0</v>
      </c>
      <c r="HC653" s="20"/>
      <c r="HD653" s="20"/>
      <c r="HE653" s="20" t="b">
        <v>0</v>
      </c>
      <c r="HF653" s="20">
        <v>0</v>
      </c>
      <c r="HG653" s="20" t="b">
        <v>1</v>
      </c>
      <c r="HH653" s="20">
        <v>0</v>
      </c>
      <c r="HI653" s="20">
        <v>0</v>
      </c>
      <c r="HJ653" s="20">
        <v>0</v>
      </c>
      <c r="HK653" s="20">
        <v>0</v>
      </c>
      <c r="HL653" s="20" t="b">
        <v>0</v>
      </c>
      <c r="HM653" s="20">
        <v>0</v>
      </c>
      <c r="HN653" s="20">
        <v>0</v>
      </c>
      <c r="HO653" s="20" t="s">
        <v>374</v>
      </c>
      <c r="HP653" s="20" t="s">
        <v>363</v>
      </c>
      <c r="HQ653" s="20">
        <v>0</v>
      </c>
      <c r="HR653" s="20">
        <v>0</v>
      </c>
      <c r="HS653" s="20">
        <v>0</v>
      </c>
      <c r="HT653" s="20">
        <v>0</v>
      </c>
      <c r="HU653" s="20" t="b">
        <v>0</v>
      </c>
      <c r="HZ653"/>
    </row>
    <row r="654" ht="30" customHeight="1" spans="1:234">
      <c r="A654"/>
      <c r="B654" s="34">
        <f>10000000+INDEX(编号表!$B:$B,MATCH(D654,编号表!$A:$A,0))*10000+J654</f>
        <v>10130107</v>
      </c>
      <c r="C654" s="20" t="s">
        <v>742</v>
      </c>
      <c r="D654" s="20" t="s">
        <v>421</v>
      </c>
      <c r="E654" s="20" t="s">
        <v>363</v>
      </c>
      <c r="F654" s="39" t="s">
        <v>743</v>
      </c>
      <c r="G654" s="20" t="s">
        <v>352</v>
      </c>
      <c r="H654" s="20" t="b">
        <v>0</v>
      </c>
      <c r="I654" s="20" t="b">
        <v>1</v>
      </c>
      <c r="J654" s="20">
        <v>107</v>
      </c>
      <c r="K654" s="20" t="str">
        <f t="shared" si="30"/>
        <v>101301</v>
      </c>
      <c r="L654" s="20" t="s">
        <v>353</v>
      </c>
      <c r="M654" s="20">
        <v>0</v>
      </c>
      <c r="N654" s="20">
        <v>0</v>
      </c>
      <c r="O654" s="20"/>
      <c r="P654" s="20">
        <v>0</v>
      </c>
      <c r="Q654" s="20">
        <v>0</v>
      </c>
      <c r="R654" s="20">
        <v>0</v>
      </c>
      <c r="S654" s="20">
        <v>0</v>
      </c>
      <c r="T654" s="20">
        <v>0</v>
      </c>
      <c r="U654" s="20">
        <v>0</v>
      </c>
      <c r="V654" s="20"/>
      <c r="W654" s="20">
        <v>0</v>
      </c>
      <c r="X654" s="20">
        <v>0</v>
      </c>
      <c r="Y654" s="20" t="s">
        <v>419</v>
      </c>
      <c r="Z654" s="20" t="s">
        <v>372</v>
      </c>
      <c r="AA654" s="20" t="s">
        <v>357</v>
      </c>
      <c r="AB654" s="20">
        <v>0</v>
      </c>
      <c r="AC654" s="20">
        <v>0</v>
      </c>
      <c r="AD654" s="20" t="b">
        <v>0</v>
      </c>
      <c r="AE654" s="20" t="s">
        <v>358</v>
      </c>
      <c r="AF654" s="20">
        <v>100</v>
      </c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 t="s">
        <v>359</v>
      </c>
      <c r="BA654" s="20">
        <v>11800</v>
      </c>
      <c r="BB654" s="20" t="s">
        <v>360</v>
      </c>
      <c r="BC654" s="20" t="s">
        <v>357</v>
      </c>
      <c r="BD654" s="20">
        <v>10000</v>
      </c>
      <c r="BE654" s="20">
        <v>0</v>
      </c>
      <c r="BF654" s="20" t="s">
        <v>361</v>
      </c>
      <c r="BG654" s="20">
        <v>0</v>
      </c>
      <c r="BH654" s="20" t="s">
        <v>359</v>
      </c>
      <c r="BI654" s="20">
        <v>8500</v>
      </c>
      <c r="BJ654" s="20">
        <v>10</v>
      </c>
      <c r="BK654" s="20" t="b">
        <v>1</v>
      </c>
      <c r="BL654" s="20">
        <v>0</v>
      </c>
      <c r="BM654" s="20">
        <v>10000</v>
      </c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  <c r="CE654" s="20"/>
      <c r="CF654" s="20"/>
      <c r="CG654" s="20"/>
      <c r="CH654" s="20"/>
      <c r="CI654" s="20"/>
      <c r="CJ654" s="20"/>
      <c r="CK654" s="20"/>
      <c r="CL654" s="20"/>
      <c r="CM654" s="20"/>
      <c r="CN654" s="20"/>
      <c r="CO654" s="20"/>
      <c r="CP654" s="20"/>
      <c r="CQ654" s="20"/>
      <c r="CR654" s="20"/>
      <c r="CS654" s="20"/>
      <c r="CT654" s="20"/>
      <c r="CU654" s="20"/>
      <c r="CV654" s="20"/>
      <c r="CW654" s="20"/>
      <c r="CX654" s="20"/>
      <c r="DA654" s="20" t="s">
        <v>360</v>
      </c>
      <c r="DB654" s="20" t="s">
        <v>357</v>
      </c>
      <c r="DC654" s="20">
        <v>10000</v>
      </c>
      <c r="DD654" s="20">
        <v>250</v>
      </c>
      <c r="DE654" s="20" t="s">
        <v>361</v>
      </c>
      <c r="DF654" s="20">
        <v>0</v>
      </c>
      <c r="DG654" s="20" t="s">
        <v>359</v>
      </c>
      <c r="DH654" s="20">
        <v>5000</v>
      </c>
      <c r="DI654" s="20">
        <v>2</v>
      </c>
      <c r="DJ654" s="20" t="b">
        <v>1</v>
      </c>
      <c r="DK654" s="20">
        <v>0</v>
      </c>
      <c r="DL654" s="20">
        <v>10000</v>
      </c>
      <c r="DM654" s="20"/>
      <c r="DN654" s="20"/>
      <c r="DO654" s="20"/>
      <c r="DP654" s="20"/>
      <c r="DQ654" s="20"/>
      <c r="DR654" s="20"/>
      <c r="DS654" s="20"/>
      <c r="DT654" s="20"/>
      <c r="DU654" s="20"/>
      <c r="DV654" s="20"/>
      <c r="DW654" s="20"/>
      <c r="DX654" s="20"/>
      <c r="DY654" s="20"/>
      <c r="DZ654" s="20"/>
      <c r="EA654" s="20"/>
      <c r="EB654" s="20"/>
      <c r="EC654" s="20"/>
      <c r="ED654" s="20"/>
      <c r="EE654" s="20"/>
      <c r="EF654" s="20"/>
      <c r="EG654" s="20"/>
      <c r="EH654" s="20"/>
      <c r="EI654" s="20"/>
      <c r="EJ654" s="20"/>
      <c r="EK654" s="20"/>
      <c r="EL654" s="20"/>
      <c r="EM654" s="20"/>
      <c r="EN654" s="20"/>
      <c r="EO654" s="20"/>
      <c r="EP654" s="20"/>
      <c r="EQ654" s="20"/>
      <c r="ER654" s="20"/>
      <c r="ES654" s="20"/>
      <c r="ET654" s="20"/>
      <c r="EU654" s="20"/>
      <c r="EV654" s="20"/>
      <c r="EW654" s="20"/>
      <c r="EZ654" s="20"/>
      <c r="FA654" s="20"/>
      <c r="FB654" s="20"/>
      <c r="FC654" s="20"/>
      <c r="FD654" s="20"/>
      <c r="FE654" s="20"/>
      <c r="FF654" s="20"/>
      <c r="FG654" s="20"/>
      <c r="FH654" s="20"/>
      <c r="FI654" s="20"/>
      <c r="FJ654" s="20"/>
      <c r="FK654" s="20"/>
      <c r="FL654" s="20"/>
      <c r="FM654" s="20"/>
      <c r="FN654" s="20"/>
      <c r="FO654" s="20"/>
      <c r="FP654" s="20"/>
      <c r="FQ654" s="20"/>
      <c r="FR654" s="20"/>
      <c r="FS654" s="20"/>
      <c r="FT654" s="20"/>
      <c r="FU654" s="20"/>
      <c r="FV654" s="20"/>
      <c r="FW654" s="20"/>
      <c r="FX654" s="20"/>
      <c r="FY654" s="20"/>
      <c r="FZ654" s="20"/>
      <c r="GA654" s="20"/>
      <c r="GB654" s="20"/>
      <c r="GC654" s="20"/>
      <c r="GD654" s="20"/>
      <c r="GE654" s="20"/>
      <c r="GF654" s="20"/>
      <c r="GG654" s="20"/>
      <c r="GH654" s="20"/>
      <c r="GI654" s="20"/>
      <c r="GJ654" s="20"/>
      <c r="GK654" s="20"/>
      <c r="GL654" s="20"/>
      <c r="GM654" s="20"/>
      <c r="GN654" s="20"/>
      <c r="GO654" s="20"/>
      <c r="GP654" s="20"/>
      <c r="GQ654" s="20"/>
      <c r="GR654" s="20"/>
      <c r="GS654" s="20"/>
      <c r="GT654" s="20"/>
      <c r="GU654" s="20"/>
      <c r="GV654" s="20"/>
      <c r="GY654" s="20">
        <v>0</v>
      </c>
      <c r="GZ654" s="20">
        <v>0</v>
      </c>
      <c r="HA654" s="20" t="s">
        <v>374</v>
      </c>
      <c r="HB654" s="20">
        <v>0</v>
      </c>
      <c r="HC654" s="20"/>
      <c r="HD654" s="20"/>
      <c r="HE654" s="20" t="b">
        <v>0</v>
      </c>
      <c r="HF654" s="20">
        <v>0</v>
      </c>
      <c r="HG654" s="20" t="b">
        <v>1</v>
      </c>
      <c r="HH654" s="20">
        <v>0</v>
      </c>
      <c r="HI654" s="20">
        <v>0</v>
      </c>
      <c r="HJ654" s="20">
        <v>0</v>
      </c>
      <c r="HK654" s="20">
        <v>0</v>
      </c>
      <c r="HL654" s="20" t="b">
        <v>0</v>
      </c>
      <c r="HM654" s="20">
        <v>0</v>
      </c>
      <c r="HN654" s="20">
        <v>0</v>
      </c>
      <c r="HO654" s="20" t="s">
        <v>374</v>
      </c>
      <c r="HP654" s="20" t="s">
        <v>363</v>
      </c>
      <c r="HQ654" s="20">
        <v>0</v>
      </c>
      <c r="HR654" s="20">
        <v>0</v>
      </c>
      <c r="HS654" s="20">
        <v>0</v>
      </c>
      <c r="HT654" s="20">
        <v>0</v>
      </c>
      <c r="HU654" s="20" t="b">
        <v>0</v>
      </c>
      <c r="HZ654"/>
    </row>
    <row r="655" ht="30" customHeight="1" spans="1:234">
      <c r="A655"/>
      <c r="B655" s="34">
        <f>10000000+INDEX(编号表!$B:$B,MATCH(D655,编号表!$A:$A,0))*10000+J655</f>
        <v>10130108</v>
      </c>
      <c r="C655" s="20" t="s">
        <v>742</v>
      </c>
      <c r="D655" s="20" t="s">
        <v>421</v>
      </c>
      <c r="E655" s="20" t="s">
        <v>363</v>
      </c>
      <c r="F655" s="39" t="s">
        <v>743</v>
      </c>
      <c r="G655" s="20" t="s">
        <v>352</v>
      </c>
      <c r="H655" s="20" t="b">
        <v>0</v>
      </c>
      <c r="I655" s="20" t="b">
        <v>1</v>
      </c>
      <c r="J655" s="20">
        <v>108</v>
      </c>
      <c r="K655" s="20" t="str">
        <f t="shared" si="30"/>
        <v>101301</v>
      </c>
      <c r="L655" s="20" t="s">
        <v>353</v>
      </c>
      <c r="M655" s="20">
        <v>0</v>
      </c>
      <c r="N655" s="20">
        <v>0</v>
      </c>
      <c r="O655" s="20"/>
      <c r="P655" s="20">
        <v>0</v>
      </c>
      <c r="Q655" s="20">
        <v>0</v>
      </c>
      <c r="R655" s="20">
        <v>0</v>
      </c>
      <c r="S655" s="20">
        <v>0</v>
      </c>
      <c r="T655" s="20">
        <v>0</v>
      </c>
      <c r="U655" s="20">
        <v>0</v>
      </c>
      <c r="V655" s="20"/>
      <c r="W655" s="20">
        <v>0</v>
      </c>
      <c r="X655" s="20">
        <v>0</v>
      </c>
      <c r="Y655" s="20" t="s">
        <v>419</v>
      </c>
      <c r="Z655" s="20" t="s">
        <v>372</v>
      </c>
      <c r="AA655" s="20" t="s">
        <v>357</v>
      </c>
      <c r="AB655" s="20">
        <v>0</v>
      </c>
      <c r="AC655" s="20">
        <v>0</v>
      </c>
      <c r="AD655" s="20" t="b">
        <v>0</v>
      </c>
      <c r="AE655" s="20" t="s">
        <v>358</v>
      </c>
      <c r="AF655" s="20">
        <v>100</v>
      </c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 t="s">
        <v>359</v>
      </c>
      <c r="BA655" s="20">
        <v>11900</v>
      </c>
      <c r="BB655" s="20" t="s">
        <v>360</v>
      </c>
      <c r="BC655" s="20" t="s">
        <v>357</v>
      </c>
      <c r="BD655" s="20">
        <v>10000</v>
      </c>
      <c r="BE655" s="20">
        <v>0</v>
      </c>
      <c r="BF655" s="20" t="s">
        <v>361</v>
      </c>
      <c r="BG655" s="20">
        <v>0</v>
      </c>
      <c r="BH655" s="20" t="s">
        <v>359</v>
      </c>
      <c r="BI655" s="20">
        <v>8500</v>
      </c>
      <c r="BJ655" s="20">
        <v>12</v>
      </c>
      <c r="BK655" s="20" t="b">
        <v>1</v>
      </c>
      <c r="BL655" s="20">
        <v>0</v>
      </c>
      <c r="BM655" s="20">
        <v>10000</v>
      </c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  <c r="CE655" s="20"/>
      <c r="CF655" s="20"/>
      <c r="CG655" s="20"/>
      <c r="CH655" s="20"/>
      <c r="CI655" s="20"/>
      <c r="CJ655" s="20"/>
      <c r="CK655" s="20"/>
      <c r="CL655" s="20"/>
      <c r="CM655" s="20"/>
      <c r="CN655" s="20"/>
      <c r="CO655" s="20"/>
      <c r="CP655" s="20"/>
      <c r="CQ655" s="20"/>
      <c r="CR655" s="20"/>
      <c r="CS655" s="20"/>
      <c r="CT655" s="20"/>
      <c r="CU655" s="20"/>
      <c r="CV655" s="20"/>
      <c r="CW655" s="20"/>
      <c r="CX655" s="20"/>
      <c r="DA655" s="20" t="s">
        <v>360</v>
      </c>
      <c r="DB655" s="20" t="s">
        <v>357</v>
      </c>
      <c r="DC655" s="20">
        <v>10000</v>
      </c>
      <c r="DD655" s="20">
        <v>250</v>
      </c>
      <c r="DE655" s="20" t="s">
        <v>361</v>
      </c>
      <c r="DF655" s="20">
        <v>0</v>
      </c>
      <c r="DG655" s="20" t="s">
        <v>359</v>
      </c>
      <c r="DH655" s="20">
        <v>5000</v>
      </c>
      <c r="DI655" s="20">
        <v>2</v>
      </c>
      <c r="DJ655" s="20" t="b">
        <v>1</v>
      </c>
      <c r="DK655" s="20">
        <v>0</v>
      </c>
      <c r="DL655" s="20">
        <v>10000</v>
      </c>
      <c r="DM655" s="20"/>
      <c r="DN655" s="20"/>
      <c r="DO655" s="20"/>
      <c r="DP655" s="20"/>
      <c r="DQ655" s="20"/>
      <c r="DR655" s="20"/>
      <c r="DS655" s="20"/>
      <c r="DT655" s="20"/>
      <c r="DU655" s="20"/>
      <c r="DV655" s="20"/>
      <c r="DW655" s="20"/>
      <c r="DX655" s="20"/>
      <c r="DY655" s="20"/>
      <c r="DZ655" s="20"/>
      <c r="EA655" s="20"/>
      <c r="EB655" s="20"/>
      <c r="EC655" s="20"/>
      <c r="ED655" s="20"/>
      <c r="EE655" s="20"/>
      <c r="EF655" s="20"/>
      <c r="EG655" s="20"/>
      <c r="EH655" s="20"/>
      <c r="EI655" s="20"/>
      <c r="EJ655" s="20"/>
      <c r="EK655" s="20"/>
      <c r="EL655" s="20"/>
      <c r="EM655" s="20"/>
      <c r="EN655" s="20"/>
      <c r="EO655" s="20"/>
      <c r="EP655" s="20"/>
      <c r="EQ655" s="20"/>
      <c r="ER655" s="20"/>
      <c r="ES655" s="20"/>
      <c r="ET655" s="20"/>
      <c r="EU655" s="20"/>
      <c r="EV655" s="20"/>
      <c r="EW655" s="20"/>
      <c r="EZ655" s="20"/>
      <c r="FA655" s="20"/>
      <c r="FB655" s="20"/>
      <c r="FC655" s="20"/>
      <c r="FD655" s="20"/>
      <c r="FE655" s="20"/>
      <c r="FF655" s="20"/>
      <c r="FG655" s="20"/>
      <c r="FH655" s="20"/>
      <c r="FI655" s="20"/>
      <c r="FJ655" s="20"/>
      <c r="FK655" s="20"/>
      <c r="FL655" s="20"/>
      <c r="FM655" s="20"/>
      <c r="FN655" s="20"/>
      <c r="FO655" s="20"/>
      <c r="FP655" s="20"/>
      <c r="FQ655" s="20"/>
      <c r="FR655" s="20"/>
      <c r="FS655" s="20"/>
      <c r="FT655" s="20"/>
      <c r="FU655" s="20"/>
      <c r="FV655" s="20"/>
      <c r="FW655" s="20"/>
      <c r="FX655" s="20"/>
      <c r="FY655" s="20"/>
      <c r="FZ655" s="20"/>
      <c r="GA655" s="20"/>
      <c r="GB655" s="20"/>
      <c r="GC655" s="20"/>
      <c r="GD655" s="20"/>
      <c r="GE655" s="20"/>
      <c r="GF655" s="20"/>
      <c r="GG655" s="20"/>
      <c r="GH655" s="20"/>
      <c r="GI655" s="20"/>
      <c r="GJ655" s="20"/>
      <c r="GK655" s="20"/>
      <c r="GL655" s="20"/>
      <c r="GM655" s="20"/>
      <c r="GN655" s="20"/>
      <c r="GO655" s="20"/>
      <c r="GP655" s="20"/>
      <c r="GQ655" s="20"/>
      <c r="GR655" s="20"/>
      <c r="GS655" s="20"/>
      <c r="GT655" s="20"/>
      <c r="GU655" s="20"/>
      <c r="GV655" s="20"/>
      <c r="GY655" s="20">
        <v>0</v>
      </c>
      <c r="GZ655" s="20">
        <v>0</v>
      </c>
      <c r="HA655" s="20" t="s">
        <v>374</v>
      </c>
      <c r="HB655" s="20">
        <v>0</v>
      </c>
      <c r="HC655" s="20"/>
      <c r="HD655" s="20"/>
      <c r="HE655" s="20" t="b">
        <v>0</v>
      </c>
      <c r="HF655" s="20">
        <v>0</v>
      </c>
      <c r="HG655" s="20" t="b">
        <v>1</v>
      </c>
      <c r="HH655" s="20">
        <v>0</v>
      </c>
      <c r="HI655" s="20">
        <v>0</v>
      </c>
      <c r="HJ655" s="20">
        <v>0</v>
      </c>
      <c r="HK655" s="20">
        <v>0</v>
      </c>
      <c r="HL655" s="20" t="b">
        <v>0</v>
      </c>
      <c r="HM655" s="20">
        <v>0</v>
      </c>
      <c r="HN655" s="20">
        <v>0</v>
      </c>
      <c r="HO655" s="20" t="s">
        <v>374</v>
      </c>
      <c r="HP655" s="20" t="s">
        <v>363</v>
      </c>
      <c r="HQ655" s="20">
        <v>0</v>
      </c>
      <c r="HR655" s="20">
        <v>0</v>
      </c>
      <c r="HS655" s="20">
        <v>0</v>
      </c>
      <c r="HT655" s="20">
        <v>0</v>
      </c>
      <c r="HU655" s="20" t="b">
        <v>0</v>
      </c>
      <c r="HZ655"/>
    </row>
    <row r="656" ht="30" customHeight="1" spans="1:234">
      <c r="A656"/>
      <c r="B656" s="34">
        <f>10000000+INDEX(编号表!$B:$B,MATCH(D656,编号表!$A:$A,0))*10000+J656</f>
        <v>10130109</v>
      </c>
      <c r="C656" s="20" t="s">
        <v>742</v>
      </c>
      <c r="D656" s="20" t="s">
        <v>421</v>
      </c>
      <c r="E656" s="20" t="s">
        <v>363</v>
      </c>
      <c r="F656" s="39" t="s">
        <v>743</v>
      </c>
      <c r="G656" s="20" t="s">
        <v>352</v>
      </c>
      <c r="H656" s="20" t="b">
        <v>0</v>
      </c>
      <c r="I656" s="20" t="b">
        <v>1</v>
      </c>
      <c r="J656" s="20">
        <v>109</v>
      </c>
      <c r="K656" s="20" t="str">
        <f t="shared" si="30"/>
        <v>101301</v>
      </c>
      <c r="L656" s="20" t="s">
        <v>353</v>
      </c>
      <c r="M656" s="20">
        <v>0</v>
      </c>
      <c r="N656" s="20">
        <v>0</v>
      </c>
      <c r="O656" s="20"/>
      <c r="P656" s="20">
        <v>0</v>
      </c>
      <c r="Q656" s="20">
        <v>0</v>
      </c>
      <c r="R656" s="20">
        <v>0</v>
      </c>
      <c r="S656" s="20">
        <v>0</v>
      </c>
      <c r="T656" s="20">
        <v>0</v>
      </c>
      <c r="U656" s="20">
        <v>0</v>
      </c>
      <c r="V656" s="20"/>
      <c r="W656" s="20">
        <v>0</v>
      </c>
      <c r="X656" s="20">
        <v>0</v>
      </c>
      <c r="Y656" s="20" t="s">
        <v>419</v>
      </c>
      <c r="Z656" s="20" t="s">
        <v>372</v>
      </c>
      <c r="AA656" s="20" t="s">
        <v>357</v>
      </c>
      <c r="AB656" s="20">
        <v>0</v>
      </c>
      <c r="AC656" s="20">
        <v>0</v>
      </c>
      <c r="AD656" s="20" t="b">
        <v>0</v>
      </c>
      <c r="AE656" s="20" t="s">
        <v>358</v>
      </c>
      <c r="AF656" s="20">
        <v>100</v>
      </c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 t="s">
        <v>359</v>
      </c>
      <c r="BA656" s="20">
        <v>12000</v>
      </c>
      <c r="BB656" s="20" t="s">
        <v>360</v>
      </c>
      <c r="BC656" s="20" t="s">
        <v>357</v>
      </c>
      <c r="BD656" s="20">
        <v>10000</v>
      </c>
      <c r="BE656" s="20">
        <v>0</v>
      </c>
      <c r="BF656" s="20" t="s">
        <v>361</v>
      </c>
      <c r="BG656" s="20">
        <v>0</v>
      </c>
      <c r="BH656" s="20" t="s">
        <v>359</v>
      </c>
      <c r="BI656" s="20">
        <v>8500</v>
      </c>
      <c r="BJ656" s="20">
        <v>15</v>
      </c>
      <c r="BK656" s="20" t="b">
        <v>1</v>
      </c>
      <c r="BL656" s="20">
        <v>0</v>
      </c>
      <c r="BM656" s="20">
        <v>10000</v>
      </c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  <c r="CE656" s="20"/>
      <c r="CF656" s="20"/>
      <c r="CG656" s="20"/>
      <c r="CH656" s="20"/>
      <c r="CI656" s="20"/>
      <c r="CJ656" s="20"/>
      <c r="CK656" s="20"/>
      <c r="CL656" s="20"/>
      <c r="CM656" s="20"/>
      <c r="CN656" s="20"/>
      <c r="CO656" s="20"/>
      <c r="CP656" s="20"/>
      <c r="CQ656" s="20"/>
      <c r="CR656" s="20"/>
      <c r="CS656" s="20"/>
      <c r="CT656" s="20"/>
      <c r="CU656" s="20"/>
      <c r="CV656" s="20"/>
      <c r="CW656" s="20"/>
      <c r="CX656" s="20"/>
      <c r="DA656" s="20" t="s">
        <v>360</v>
      </c>
      <c r="DB656" s="20" t="s">
        <v>357</v>
      </c>
      <c r="DC656" s="20">
        <v>10000</v>
      </c>
      <c r="DD656" s="20">
        <v>250</v>
      </c>
      <c r="DE656" s="20" t="s">
        <v>361</v>
      </c>
      <c r="DF656" s="20">
        <v>0</v>
      </c>
      <c r="DG656" s="20" t="s">
        <v>359</v>
      </c>
      <c r="DH656" s="20">
        <v>5000</v>
      </c>
      <c r="DI656" s="20">
        <v>2</v>
      </c>
      <c r="DJ656" s="20" t="b">
        <v>1</v>
      </c>
      <c r="DK656" s="20">
        <v>0</v>
      </c>
      <c r="DL656" s="20">
        <v>10000</v>
      </c>
      <c r="DM656" s="20"/>
      <c r="DN656" s="20"/>
      <c r="DO656" s="20"/>
      <c r="DP656" s="20"/>
      <c r="DQ656" s="20"/>
      <c r="DR656" s="20"/>
      <c r="DS656" s="20"/>
      <c r="DT656" s="20"/>
      <c r="DU656" s="20"/>
      <c r="DV656" s="20"/>
      <c r="DW656" s="20"/>
      <c r="DX656" s="20"/>
      <c r="DY656" s="20"/>
      <c r="DZ656" s="20"/>
      <c r="EA656" s="20"/>
      <c r="EB656" s="20"/>
      <c r="EC656" s="20"/>
      <c r="ED656" s="20"/>
      <c r="EE656" s="20"/>
      <c r="EF656" s="20"/>
      <c r="EG656" s="20"/>
      <c r="EH656" s="20"/>
      <c r="EI656" s="20"/>
      <c r="EJ656" s="20"/>
      <c r="EK656" s="20"/>
      <c r="EL656" s="20"/>
      <c r="EM656" s="20"/>
      <c r="EN656" s="20"/>
      <c r="EO656" s="20"/>
      <c r="EP656" s="20"/>
      <c r="EQ656" s="20"/>
      <c r="ER656" s="20"/>
      <c r="ES656" s="20"/>
      <c r="ET656" s="20"/>
      <c r="EU656" s="20"/>
      <c r="EV656" s="20"/>
      <c r="EW656" s="20"/>
      <c r="EZ656" s="20"/>
      <c r="FA656" s="20"/>
      <c r="FB656" s="20"/>
      <c r="FC656" s="20"/>
      <c r="FD656" s="20"/>
      <c r="FE656" s="20"/>
      <c r="FF656" s="20"/>
      <c r="FG656" s="20"/>
      <c r="FH656" s="20"/>
      <c r="FI656" s="20"/>
      <c r="FJ656" s="20"/>
      <c r="FK656" s="20"/>
      <c r="FL656" s="20"/>
      <c r="FM656" s="20"/>
      <c r="FN656" s="20"/>
      <c r="FO656" s="20"/>
      <c r="FP656" s="20"/>
      <c r="FQ656" s="20"/>
      <c r="FR656" s="20"/>
      <c r="FS656" s="20"/>
      <c r="FT656" s="20"/>
      <c r="FU656" s="20"/>
      <c r="FV656" s="20"/>
      <c r="FW656" s="20"/>
      <c r="FX656" s="20"/>
      <c r="FY656" s="20"/>
      <c r="FZ656" s="20"/>
      <c r="GA656" s="20"/>
      <c r="GB656" s="20"/>
      <c r="GC656" s="20"/>
      <c r="GD656" s="20"/>
      <c r="GE656" s="20"/>
      <c r="GF656" s="20"/>
      <c r="GG656" s="20"/>
      <c r="GH656" s="20"/>
      <c r="GI656" s="20"/>
      <c r="GJ656" s="20"/>
      <c r="GK656" s="20"/>
      <c r="GL656" s="20"/>
      <c r="GM656" s="20"/>
      <c r="GN656" s="20"/>
      <c r="GO656" s="20"/>
      <c r="GP656" s="20"/>
      <c r="GQ656" s="20"/>
      <c r="GR656" s="20"/>
      <c r="GS656" s="20"/>
      <c r="GT656" s="20"/>
      <c r="GU656" s="20"/>
      <c r="GV656" s="20"/>
      <c r="GY656" s="20">
        <v>0</v>
      </c>
      <c r="GZ656" s="20">
        <v>0</v>
      </c>
      <c r="HA656" s="20" t="s">
        <v>374</v>
      </c>
      <c r="HB656" s="20">
        <v>0</v>
      </c>
      <c r="HC656" s="20"/>
      <c r="HD656" s="20"/>
      <c r="HE656" s="20" t="b">
        <v>0</v>
      </c>
      <c r="HF656" s="20">
        <v>0</v>
      </c>
      <c r="HG656" s="20" t="b">
        <v>1</v>
      </c>
      <c r="HH656" s="20">
        <v>0</v>
      </c>
      <c r="HI656" s="20">
        <v>0</v>
      </c>
      <c r="HJ656" s="20">
        <v>0</v>
      </c>
      <c r="HK656" s="20">
        <v>0</v>
      </c>
      <c r="HL656" s="20" t="b">
        <v>0</v>
      </c>
      <c r="HM656" s="20">
        <v>0</v>
      </c>
      <c r="HN656" s="20">
        <v>0</v>
      </c>
      <c r="HO656" s="20" t="s">
        <v>374</v>
      </c>
      <c r="HP656" s="20" t="s">
        <v>363</v>
      </c>
      <c r="HQ656" s="20">
        <v>0</v>
      </c>
      <c r="HR656" s="20">
        <v>0</v>
      </c>
      <c r="HS656" s="20">
        <v>0</v>
      </c>
      <c r="HT656" s="20">
        <v>0</v>
      </c>
      <c r="HU656" s="20" t="b">
        <v>0</v>
      </c>
      <c r="HZ656"/>
    </row>
    <row r="657" ht="30" customHeight="1" spans="1:234">
      <c r="A657"/>
      <c r="B657" s="34">
        <f>10000000+INDEX(编号表!$B:$B,MATCH(D657,编号表!$A:$A,0))*10000+J657</f>
        <v>10140100</v>
      </c>
      <c r="C657" s="20" t="s">
        <v>744</v>
      </c>
      <c r="D657" s="20" t="s">
        <v>423</v>
      </c>
      <c r="E657" s="20" t="s">
        <v>363</v>
      </c>
      <c r="F657" s="39" t="s">
        <v>745</v>
      </c>
      <c r="G657" s="20" t="s">
        <v>352</v>
      </c>
      <c r="H657" s="20" t="b">
        <v>0</v>
      </c>
      <c r="I657" s="20" t="b">
        <v>1</v>
      </c>
      <c r="J657" s="20">
        <v>100</v>
      </c>
      <c r="K657" s="20" t="str">
        <f t="shared" si="30"/>
        <v>101401</v>
      </c>
      <c r="L657" s="20" t="s">
        <v>353</v>
      </c>
      <c r="M657" s="20">
        <v>0</v>
      </c>
      <c r="N657" s="20">
        <v>0</v>
      </c>
      <c r="O657" s="20"/>
      <c r="P657" s="20">
        <v>0</v>
      </c>
      <c r="Q657" s="20">
        <v>0</v>
      </c>
      <c r="R657" s="20">
        <v>0</v>
      </c>
      <c r="S657" s="20">
        <v>0</v>
      </c>
      <c r="T657" s="20">
        <v>0</v>
      </c>
      <c r="U657" s="20">
        <v>0</v>
      </c>
      <c r="V657" s="20"/>
      <c r="W657" s="20">
        <v>0</v>
      </c>
      <c r="X657" s="20">
        <v>0</v>
      </c>
      <c r="Y657" s="20" t="s">
        <v>419</v>
      </c>
      <c r="Z657" s="20" t="s">
        <v>372</v>
      </c>
      <c r="AA657" s="20" t="s">
        <v>357</v>
      </c>
      <c r="AB657" s="20">
        <v>0</v>
      </c>
      <c r="AC657" s="20">
        <v>0</v>
      </c>
      <c r="AD657" s="20" t="b">
        <v>0</v>
      </c>
      <c r="AE657" s="20" t="s">
        <v>358</v>
      </c>
      <c r="AF657" s="20">
        <v>160</v>
      </c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 t="s">
        <v>359</v>
      </c>
      <c r="BA657" s="20">
        <v>10000</v>
      </c>
      <c r="BB657" s="20" t="s">
        <v>360</v>
      </c>
      <c r="BC657" s="20" t="s">
        <v>357</v>
      </c>
      <c r="BD657" s="20">
        <v>10000</v>
      </c>
      <c r="BE657" s="20">
        <v>0</v>
      </c>
      <c r="BF657" s="20" t="s">
        <v>361</v>
      </c>
      <c r="BG657" s="20">
        <v>0</v>
      </c>
      <c r="BH657" s="20" t="s">
        <v>359</v>
      </c>
      <c r="BI657" s="20">
        <v>800</v>
      </c>
      <c r="BJ657" s="20">
        <v>0</v>
      </c>
      <c r="BK657" s="20" t="b">
        <v>1</v>
      </c>
      <c r="BL657" s="20">
        <v>0</v>
      </c>
      <c r="BM657" s="20">
        <v>10000</v>
      </c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  <c r="CF657" s="20"/>
      <c r="CG657" s="20"/>
      <c r="CH657" s="20"/>
      <c r="CI657" s="20"/>
      <c r="CJ657" s="20"/>
      <c r="CK657" s="20"/>
      <c r="CL657" s="20"/>
      <c r="CM657" s="20"/>
      <c r="CN657" s="20"/>
      <c r="CO657" s="20"/>
      <c r="CP657" s="20"/>
      <c r="CQ657" s="20"/>
      <c r="CR657" s="20"/>
      <c r="CS657" s="20"/>
      <c r="CT657" s="20"/>
      <c r="CU657" s="20"/>
      <c r="CV657" s="20"/>
      <c r="CW657" s="20"/>
      <c r="CX657" s="20"/>
      <c r="DA657" s="20"/>
      <c r="DB657" s="20"/>
      <c r="DC657" s="20"/>
      <c r="DD657" s="20"/>
      <c r="DE657" s="20"/>
      <c r="DF657" s="20"/>
      <c r="DG657" s="20"/>
      <c r="DH657" s="20"/>
      <c r="DI657" s="20"/>
      <c r="DJ657" s="20"/>
      <c r="DK657" s="20"/>
      <c r="DL657" s="20"/>
      <c r="DM657" s="20"/>
      <c r="DN657" s="20"/>
      <c r="DO657" s="20"/>
      <c r="DP657" s="20"/>
      <c r="DQ657" s="20"/>
      <c r="DR657" s="20"/>
      <c r="DS657" s="20"/>
      <c r="DT657" s="20"/>
      <c r="DU657" s="20"/>
      <c r="DV657" s="20"/>
      <c r="DW657" s="20"/>
      <c r="DX657" s="20"/>
      <c r="DY657" s="20"/>
      <c r="DZ657" s="20"/>
      <c r="EA657" s="20"/>
      <c r="EB657" s="20"/>
      <c r="EC657" s="20"/>
      <c r="ED657" s="20"/>
      <c r="EE657" s="20"/>
      <c r="EF657" s="20"/>
      <c r="EG657" s="20"/>
      <c r="EH657" s="20"/>
      <c r="EI657" s="20"/>
      <c r="EJ657" s="20"/>
      <c r="EK657" s="20"/>
      <c r="EL657" s="20"/>
      <c r="EM657" s="20"/>
      <c r="EN657" s="20"/>
      <c r="EO657" s="20"/>
      <c r="EP657" s="20"/>
      <c r="EQ657" s="20"/>
      <c r="ER657" s="20"/>
      <c r="ES657" s="20"/>
      <c r="ET657" s="20"/>
      <c r="EU657" s="20"/>
      <c r="EV657" s="20"/>
      <c r="EW657" s="20"/>
      <c r="EZ657" s="20"/>
      <c r="FA657" s="20"/>
      <c r="FB657" s="20"/>
      <c r="FC657" s="20"/>
      <c r="FD657" s="20"/>
      <c r="FE657" s="20"/>
      <c r="FF657" s="20"/>
      <c r="FG657" s="20"/>
      <c r="FH657" s="20"/>
      <c r="FI657" s="20"/>
      <c r="FJ657" s="20"/>
      <c r="FK657" s="20"/>
      <c r="FL657" s="20"/>
      <c r="FM657" s="20"/>
      <c r="FN657" s="20"/>
      <c r="FO657" s="20"/>
      <c r="FP657" s="20"/>
      <c r="FQ657" s="20"/>
      <c r="FR657" s="20"/>
      <c r="FS657" s="20"/>
      <c r="FT657" s="20"/>
      <c r="FU657" s="20"/>
      <c r="FV657" s="20"/>
      <c r="FW657" s="20"/>
      <c r="FX657" s="20"/>
      <c r="FY657" s="20"/>
      <c r="FZ657" s="20"/>
      <c r="GA657" s="20"/>
      <c r="GB657" s="20"/>
      <c r="GC657" s="20"/>
      <c r="GD657" s="20"/>
      <c r="GE657" s="20"/>
      <c r="GF657" s="20"/>
      <c r="GG657" s="20"/>
      <c r="GH657" s="20"/>
      <c r="GI657" s="20"/>
      <c r="GJ657" s="20"/>
      <c r="GK657" s="20"/>
      <c r="GL657" s="20"/>
      <c r="GM657" s="20"/>
      <c r="GN657" s="20"/>
      <c r="GO657" s="20"/>
      <c r="GP657" s="20"/>
      <c r="GQ657" s="20"/>
      <c r="GR657" s="20"/>
      <c r="GS657" s="20"/>
      <c r="GT657" s="20"/>
      <c r="GU657" s="20"/>
      <c r="GV657" s="20"/>
      <c r="GY657" s="20">
        <v>0</v>
      </c>
      <c r="GZ657" s="20">
        <v>0</v>
      </c>
      <c r="HA657" s="20" t="s">
        <v>374</v>
      </c>
      <c r="HB657" s="20">
        <v>0</v>
      </c>
      <c r="HC657" s="20"/>
      <c r="HD657" s="20"/>
      <c r="HE657" s="20" t="b">
        <v>0</v>
      </c>
      <c r="HF657" s="20">
        <v>0</v>
      </c>
      <c r="HG657" s="20" t="b">
        <v>1</v>
      </c>
      <c r="HH657" s="20">
        <v>0</v>
      </c>
      <c r="HI657" s="20">
        <v>0</v>
      </c>
      <c r="HJ657" s="20">
        <v>0</v>
      </c>
      <c r="HK657" s="20">
        <v>0</v>
      </c>
      <c r="HL657" s="20" t="b">
        <v>0</v>
      </c>
      <c r="HM657" s="20">
        <v>0</v>
      </c>
      <c r="HN657" s="20">
        <v>0</v>
      </c>
      <c r="HO657" s="20" t="s">
        <v>374</v>
      </c>
      <c r="HP657" s="20" t="s">
        <v>363</v>
      </c>
      <c r="HQ657" s="20">
        <v>0</v>
      </c>
      <c r="HR657" s="20">
        <v>0</v>
      </c>
      <c r="HS657" s="20">
        <v>0</v>
      </c>
      <c r="HT657" s="20">
        <v>0</v>
      </c>
      <c r="HU657" s="20" t="b">
        <v>0</v>
      </c>
      <c r="HZ657"/>
    </row>
    <row r="658" ht="30" customHeight="1" spans="1:234">
      <c r="A658"/>
      <c r="B658" s="34">
        <f>10000000+INDEX(编号表!$B:$B,MATCH(D658,编号表!$A:$A,0))*10000+J658</f>
        <v>10140101</v>
      </c>
      <c r="C658" s="20" t="s">
        <v>744</v>
      </c>
      <c r="D658" s="20" t="s">
        <v>423</v>
      </c>
      <c r="E658" s="20" t="s">
        <v>363</v>
      </c>
      <c r="F658" s="39" t="s">
        <v>745</v>
      </c>
      <c r="G658" s="20" t="s">
        <v>352</v>
      </c>
      <c r="H658" s="20" t="b">
        <v>0</v>
      </c>
      <c r="I658" s="20" t="b">
        <v>1</v>
      </c>
      <c r="J658" s="20">
        <v>101</v>
      </c>
      <c r="K658" s="20" t="str">
        <f t="shared" si="30"/>
        <v>101401</v>
      </c>
      <c r="L658" s="20" t="s">
        <v>353</v>
      </c>
      <c r="M658" s="20">
        <v>0</v>
      </c>
      <c r="N658" s="20">
        <v>0</v>
      </c>
      <c r="O658" s="20"/>
      <c r="P658" s="20">
        <v>0</v>
      </c>
      <c r="Q658" s="20">
        <v>0</v>
      </c>
      <c r="R658" s="20">
        <v>0</v>
      </c>
      <c r="S658" s="20">
        <v>0</v>
      </c>
      <c r="T658" s="20">
        <v>0</v>
      </c>
      <c r="U658" s="20">
        <v>0</v>
      </c>
      <c r="V658" s="20"/>
      <c r="W658" s="20">
        <v>0</v>
      </c>
      <c r="X658" s="20">
        <v>0</v>
      </c>
      <c r="Y658" s="20" t="s">
        <v>419</v>
      </c>
      <c r="Z658" s="20" t="s">
        <v>372</v>
      </c>
      <c r="AA658" s="20" t="s">
        <v>357</v>
      </c>
      <c r="AB658" s="20">
        <v>0</v>
      </c>
      <c r="AC658" s="20">
        <v>0</v>
      </c>
      <c r="AD658" s="20" t="b">
        <v>0</v>
      </c>
      <c r="AE658" s="20" t="s">
        <v>358</v>
      </c>
      <c r="AF658" s="20">
        <v>160</v>
      </c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 t="s">
        <v>359</v>
      </c>
      <c r="BA658" s="20">
        <v>10400</v>
      </c>
      <c r="BB658" s="20" t="s">
        <v>360</v>
      </c>
      <c r="BC658" s="20" t="s">
        <v>357</v>
      </c>
      <c r="BD658" s="20">
        <v>10000</v>
      </c>
      <c r="BE658" s="20">
        <v>0</v>
      </c>
      <c r="BF658" s="20" t="s">
        <v>361</v>
      </c>
      <c r="BG658" s="20">
        <v>0</v>
      </c>
      <c r="BH658" s="20" t="s">
        <v>359</v>
      </c>
      <c r="BI658" s="20">
        <v>800</v>
      </c>
      <c r="BJ658" s="20">
        <v>0</v>
      </c>
      <c r="BK658" s="20" t="b">
        <v>1</v>
      </c>
      <c r="BL658" s="20">
        <v>0</v>
      </c>
      <c r="BM658" s="20">
        <v>10000</v>
      </c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  <c r="CF658" s="20"/>
      <c r="CG658" s="20"/>
      <c r="CH658" s="20"/>
      <c r="CI658" s="20"/>
      <c r="CJ658" s="20"/>
      <c r="CK658" s="20"/>
      <c r="CL658" s="20"/>
      <c r="CM658" s="20"/>
      <c r="CN658" s="20"/>
      <c r="CO658" s="20"/>
      <c r="CP658" s="20"/>
      <c r="CQ658" s="20"/>
      <c r="CR658" s="20"/>
      <c r="CS658" s="20"/>
      <c r="CT658" s="20"/>
      <c r="CU658" s="20"/>
      <c r="CV658" s="20"/>
      <c r="CW658" s="20"/>
      <c r="CX658" s="20"/>
      <c r="DA658" s="20"/>
      <c r="DB658" s="20"/>
      <c r="DC658" s="20"/>
      <c r="DD658" s="20"/>
      <c r="DE658" s="20"/>
      <c r="DF658" s="20"/>
      <c r="DG658" s="20"/>
      <c r="DH658" s="20"/>
      <c r="DI658" s="20"/>
      <c r="DJ658" s="20"/>
      <c r="DK658" s="20"/>
      <c r="DL658" s="20"/>
      <c r="DM658" s="20"/>
      <c r="DN658" s="20"/>
      <c r="DO658" s="20"/>
      <c r="DP658" s="20"/>
      <c r="DQ658" s="20"/>
      <c r="DR658" s="20"/>
      <c r="DS658" s="20"/>
      <c r="DT658" s="20"/>
      <c r="DU658" s="20"/>
      <c r="DV658" s="20"/>
      <c r="DW658" s="20"/>
      <c r="DX658" s="20"/>
      <c r="DY658" s="20"/>
      <c r="DZ658" s="20"/>
      <c r="EA658" s="20"/>
      <c r="EB658" s="20"/>
      <c r="EC658" s="20"/>
      <c r="ED658" s="20"/>
      <c r="EE658" s="20"/>
      <c r="EF658" s="20"/>
      <c r="EG658" s="20"/>
      <c r="EH658" s="20"/>
      <c r="EI658" s="20"/>
      <c r="EJ658" s="20"/>
      <c r="EK658" s="20"/>
      <c r="EL658" s="20"/>
      <c r="EM658" s="20"/>
      <c r="EN658" s="20"/>
      <c r="EO658" s="20"/>
      <c r="EP658" s="20"/>
      <c r="EQ658" s="20"/>
      <c r="ER658" s="20"/>
      <c r="ES658" s="20"/>
      <c r="ET658" s="20"/>
      <c r="EU658" s="20"/>
      <c r="EV658" s="20"/>
      <c r="EW658" s="20"/>
      <c r="EZ658" s="20"/>
      <c r="FA658" s="20"/>
      <c r="FB658" s="20"/>
      <c r="FC658" s="20"/>
      <c r="FD658" s="20"/>
      <c r="FE658" s="20"/>
      <c r="FF658" s="20"/>
      <c r="FG658" s="20"/>
      <c r="FH658" s="20"/>
      <c r="FI658" s="20"/>
      <c r="FJ658" s="20"/>
      <c r="FK658" s="20"/>
      <c r="FL658" s="20"/>
      <c r="FM658" s="20"/>
      <c r="FN658" s="20"/>
      <c r="FO658" s="20"/>
      <c r="FP658" s="20"/>
      <c r="FQ658" s="20"/>
      <c r="FR658" s="20"/>
      <c r="FS658" s="20"/>
      <c r="FT658" s="20"/>
      <c r="FU658" s="20"/>
      <c r="FV658" s="20"/>
      <c r="FW658" s="20"/>
      <c r="FX658" s="20"/>
      <c r="FY658" s="20"/>
      <c r="FZ658" s="20"/>
      <c r="GA658" s="20"/>
      <c r="GB658" s="20"/>
      <c r="GC658" s="20"/>
      <c r="GD658" s="20"/>
      <c r="GE658" s="20"/>
      <c r="GF658" s="20"/>
      <c r="GG658" s="20"/>
      <c r="GH658" s="20"/>
      <c r="GI658" s="20"/>
      <c r="GJ658" s="20"/>
      <c r="GK658" s="20"/>
      <c r="GL658" s="20"/>
      <c r="GM658" s="20"/>
      <c r="GN658" s="20"/>
      <c r="GO658" s="20"/>
      <c r="GP658" s="20"/>
      <c r="GQ658" s="20"/>
      <c r="GR658" s="20"/>
      <c r="GS658" s="20"/>
      <c r="GT658" s="20"/>
      <c r="GU658" s="20"/>
      <c r="GV658" s="20"/>
      <c r="GY658" s="20">
        <v>0</v>
      </c>
      <c r="GZ658" s="20">
        <v>0</v>
      </c>
      <c r="HA658" s="20" t="s">
        <v>374</v>
      </c>
      <c r="HB658" s="20">
        <v>0</v>
      </c>
      <c r="HC658" s="20"/>
      <c r="HD658" s="20"/>
      <c r="HE658" s="20" t="b">
        <v>0</v>
      </c>
      <c r="HF658" s="20">
        <v>0</v>
      </c>
      <c r="HG658" s="20" t="b">
        <v>1</v>
      </c>
      <c r="HH658" s="20">
        <v>0</v>
      </c>
      <c r="HI658" s="20">
        <v>0</v>
      </c>
      <c r="HJ658" s="20">
        <v>0</v>
      </c>
      <c r="HK658" s="20">
        <v>0</v>
      </c>
      <c r="HL658" s="20" t="b">
        <v>0</v>
      </c>
      <c r="HM658" s="20">
        <v>0</v>
      </c>
      <c r="HN658" s="20">
        <v>0</v>
      </c>
      <c r="HO658" s="20" t="s">
        <v>374</v>
      </c>
      <c r="HP658" s="20" t="s">
        <v>363</v>
      </c>
      <c r="HQ658" s="20">
        <v>0</v>
      </c>
      <c r="HR658" s="20">
        <v>0</v>
      </c>
      <c r="HS658" s="20">
        <v>0</v>
      </c>
      <c r="HT658" s="20">
        <v>0</v>
      </c>
      <c r="HU658" s="20" t="b">
        <v>0</v>
      </c>
      <c r="HZ658"/>
    </row>
    <row r="659" ht="30" customHeight="1" spans="1:234">
      <c r="A659"/>
      <c r="B659" s="34">
        <f>10000000+INDEX(编号表!$B:$B,MATCH(D659,编号表!$A:$A,0))*10000+J659</f>
        <v>10140102</v>
      </c>
      <c r="C659" s="20" t="s">
        <v>744</v>
      </c>
      <c r="D659" s="20" t="s">
        <v>423</v>
      </c>
      <c r="E659" s="20" t="s">
        <v>363</v>
      </c>
      <c r="F659" s="39" t="s">
        <v>745</v>
      </c>
      <c r="G659" s="20" t="s">
        <v>352</v>
      </c>
      <c r="H659" s="20" t="b">
        <v>0</v>
      </c>
      <c r="I659" s="20" t="b">
        <v>1</v>
      </c>
      <c r="J659" s="20">
        <v>102</v>
      </c>
      <c r="K659" s="20" t="str">
        <f t="shared" si="30"/>
        <v>101401</v>
      </c>
      <c r="L659" s="20" t="s">
        <v>353</v>
      </c>
      <c r="M659" s="20">
        <v>0</v>
      </c>
      <c r="N659" s="20">
        <v>0</v>
      </c>
      <c r="O659" s="20"/>
      <c r="P659" s="20">
        <v>0</v>
      </c>
      <c r="Q659" s="20">
        <v>0</v>
      </c>
      <c r="R659" s="20">
        <v>0</v>
      </c>
      <c r="S659" s="20">
        <v>0</v>
      </c>
      <c r="T659" s="20">
        <v>0</v>
      </c>
      <c r="U659" s="20">
        <v>0</v>
      </c>
      <c r="V659" s="20"/>
      <c r="W659" s="20">
        <v>0</v>
      </c>
      <c r="X659" s="20">
        <v>0</v>
      </c>
      <c r="Y659" s="20" t="s">
        <v>419</v>
      </c>
      <c r="Z659" s="20" t="s">
        <v>372</v>
      </c>
      <c r="AA659" s="20" t="s">
        <v>357</v>
      </c>
      <c r="AB659" s="20">
        <v>0</v>
      </c>
      <c r="AC659" s="20">
        <v>0</v>
      </c>
      <c r="AD659" s="20" t="b">
        <v>0</v>
      </c>
      <c r="AE659" s="20" t="s">
        <v>358</v>
      </c>
      <c r="AF659" s="20">
        <v>160</v>
      </c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 t="s">
        <v>359</v>
      </c>
      <c r="BA659" s="20">
        <v>10800</v>
      </c>
      <c r="BB659" s="20" t="s">
        <v>360</v>
      </c>
      <c r="BC659" s="20" t="s">
        <v>357</v>
      </c>
      <c r="BD659" s="20">
        <v>10000</v>
      </c>
      <c r="BE659" s="20">
        <v>0</v>
      </c>
      <c r="BF659" s="20" t="s">
        <v>361</v>
      </c>
      <c r="BG659" s="20">
        <v>0</v>
      </c>
      <c r="BH659" s="20" t="s">
        <v>359</v>
      </c>
      <c r="BI659" s="20">
        <v>800</v>
      </c>
      <c r="BJ659" s="20">
        <v>0</v>
      </c>
      <c r="BK659" s="20" t="b">
        <v>1</v>
      </c>
      <c r="BL659" s="20">
        <v>0</v>
      </c>
      <c r="BM659" s="20">
        <v>10000</v>
      </c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  <c r="CF659" s="20"/>
      <c r="CG659" s="20"/>
      <c r="CH659" s="20"/>
      <c r="CI659" s="20"/>
      <c r="CJ659" s="20"/>
      <c r="CK659" s="20"/>
      <c r="CL659" s="20"/>
      <c r="CM659" s="20"/>
      <c r="CN659" s="20"/>
      <c r="CO659" s="20"/>
      <c r="CP659" s="20"/>
      <c r="CQ659" s="20"/>
      <c r="CR659" s="20"/>
      <c r="CS659" s="20"/>
      <c r="CT659" s="20"/>
      <c r="CU659" s="20"/>
      <c r="CV659" s="20"/>
      <c r="CW659" s="20"/>
      <c r="CX659" s="20"/>
      <c r="DA659" s="20"/>
      <c r="DB659" s="20"/>
      <c r="DC659" s="20"/>
      <c r="DD659" s="20"/>
      <c r="DE659" s="20"/>
      <c r="DF659" s="20"/>
      <c r="DG659" s="20"/>
      <c r="DH659" s="20"/>
      <c r="DI659" s="20"/>
      <c r="DJ659" s="20"/>
      <c r="DK659" s="20"/>
      <c r="DL659" s="20"/>
      <c r="DM659" s="20"/>
      <c r="DN659" s="20"/>
      <c r="DO659" s="20"/>
      <c r="DP659" s="20"/>
      <c r="DQ659" s="20"/>
      <c r="DR659" s="20"/>
      <c r="DS659" s="20"/>
      <c r="DT659" s="20"/>
      <c r="DU659" s="20"/>
      <c r="DV659" s="20"/>
      <c r="DW659" s="20"/>
      <c r="DX659" s="20"/>
      <c r="DY659" s="20"/>
      <c r="DZ659" s="20"/>
      <c r="EA659" s="20"/>
      <c r="EB659" s="20"/>
      <c r="EC659" s="20"/>
      <c r="ED659" s="20"/>
      <c r="EE659" s="20"/>
      <c r="EF659" s="20"/>
      <c r="EG659" s="20"/>
      <c r="EH659" s="20"/>
      <c r="EI659" s="20"/>
      <c r="EJ659" s="20"/>
      <c r="EK659" s="20"/>
      <c r="EL659" s="20"/>
      <c r="EM659" s="20"/>
      <c r="EN659" s="20"/>
      <c r="EO659" s="20"/>
      <c r="EP659" s="20"/>
      <c r="EQ659" s="20"/>
      <c r="ER659" s="20"/>
      <c r="ES659" s="20"/>
      <c r="ET659" s="20"/>
      <c r="EU659" s="20"/>
      <c r="EV659" s="20"/>
      <c r="EW659" s="20"/>
      <c r="EZ659" s="20"/>
      <c r="FA659" s="20"/>
      <c r="FB659" s="20"/>
      <c r="FC659" s="20"/>
      <c r="FD659" s="20"/>
      <c r="FE659" s="20"/>
      <c r="FF659" s="20"/>
      <c r="FG659" s="20"/>
      <c r="FH659" s="20"/>
      <c r="FI659" s="20"/>
      <c r="FJ659" s="20"/>
      <c r="FK659" s="20"/>
      <c r="FL659" s="20"/>
      <c r="FM659" s="20"/>
      <c r="FN659" s="20"/>
      <c r="FO659" s="20"/>
      <c r="FP659" s="20"/>
      <c r="FQ659" s="20"/>
      <c r="FR659" s="20"/>
      <c r="FS659" s="20"/>
      <c r="FT659" s="20"/>
      <c r="FU659" s="20"/>
      <c r="FV659" s="20"/>
      <c r="FW659" s="20"/>
      <c r="FX659" s="20"/>
      <c r="FY659" s="20"/>
      <c r="FZ659" s="20"/>
      <c r="GA659" s="20"/>
      <c r="GB659" s="20"/>
      <c r="GC659" s="20"/>
      <c r="GD659" s="20"/>
      <c r="GE659" s="20"/>
      <c r="GF659" s="20"/>
      <c r="GG659" s="20"/>
      <c r="GH659" s="20"/>
      <c r="GI659" s="20"/>
      <c r="GJ659" s="20"/>
      <c r="GK659" s="20"/>
      <c r="GL659" s="20"/>
      <c r="GM659" s="20"/>
      <c r="GN659" s="20"/>
      <c r="GO659" s="20"/>
      <c r="GP659" s="20"/>
      <c r="GQ659" s="20"/>
      <c r="GR659" s="20"/>
      <c r="GS659" s="20"/>
      <c r="GT659" s="20"/>
      <c r="GU659" s="20"/>
      <c r="GV659" s="20"/>
      <c r="GY659" s="20">
        <v>0</v>
      </c>
      <c r="GZ659" s="20">
        <v>0</v>
      </c>
      <c r="HA659" s="20" t="s">
        <v>374</v>
      </c>
      <c r="HB659" s="20">
        <v>0</v>
      </c>
      <c r="HC659" s="20"/>
      <c r="HD659" s="20"/>
      <c r="HE659" s="20" t="b">
        <v>0</v>
      </c>
      <c r="HF659" s="20">
        <v>0</v>
      </c>
      <c r="HG659" s="20" t="b">
        <v>1</v>
      </c>
      <c r="HH659" s="20">
        <v>0</v>
      </c>
      <c r="HI659" s="20">
        <v>0</v>
      </c>
      <c r="HJ659" s="20">
        <v>0</v>
      </c>
      <c r="HK659" s="20">
        <v>0</v>
      </c>
      <c r="HL659" s="20" t="b">
        <v>0</v>
      </c>
      <c r="HM659" s="20">
        <v>0</v>
      </c>
      <c r="HN659" s="20">
        <v>0</v>
      </c>
      <c r="HO659" s="20" t="s">
        <v>374</v>
      </c>
      <c r="HP659" s="20" t="s">
        <v>363</v>
      </c>
      <c r="HQ659" s="20">
        <v>0</v>
      </c>
      <c r="HR659" s="20">
        <v>0</v>
      </c>
      <c r="HS659" s="20">
        <v>0</v>
      </c>
      <c r="HT659" s="20">
        <v>0</v>
      </c>
      <c r="HU659" s="20" t="b">
        <v>0</v>
      </c>
      <c r="HZ659"/>
    </row>
    <row r="660" ht="30" customHeight="1" spans="1:234">
      <c r="A660"/>
      <c r="B660" s="34">
        <f>10000000+INDEX(编号表!$B:$B,MATCH(D660,编号表!$A:$A,0))*10000+J660</f>
        <v>10140103</v>
      </c>
      <c r="C660" s="20" t="s">
        <v>744</v>
      </c>
      <c r="D660" s="20" t="s">
        <v>423</v>
      </c>
      <c r="E660" s="20" t="s">
        <v>363</v>
      </c>
      <c r="F660" s="39" t="s">
        <v>745</v>
      </c>
      <c r="G660" s="20" t="s">
        <v>352</v>
      </c>
      <c r="H660" s="20" t="b">
        <v>0</v>
      </c>
      <c r="I660" s="20" t="b">
        <v>1</v>
      </c>
      <c r="J660" s="20">
        <v>103</v>
      </c>
      <c r="K660" s="20" t="str">
        <f t="shared" si="30"/>
        <v>101401</v>
      </c>
      <c r="L660" s="20" t="s">
        <v>353</v>
      </c>
      <c r="M660" s="20">
        <v>0</v>
      </c>
      <c r="N660" s="20">
        <v>0</v>
      </c>
      <c r="O660" s="20"/>
      <c r="P660" s="20">
        <v>0</v>
      </c>
      <c r="Q660" s="20">
        <v>0</v>
      </c>
      <c r="R660" s="20">
        <v>0</v>
      </c>
      <c r="S660" s="20">
        <v>0</v>
      </c>
      <c r="T660" s="20">
        <v>0</v>
      </c>
      <c r="U660" s="20">
        <v>0</v>
      </c>
      <c r="V660" s="20"/>
      <c r="W660" s="20">
        <v>0</v>
      </c>
      <c r="X660" s="20">
        <v>0</v>
      </c>
      <c r="Y660" s="20" t="s">
        <v>419</v>
      </c>
      <c r="Z660" s="20" t="s">
        <v>372</v>
      </c>
      <c r="AA660" s="20" t="s">
        <v>357</v>
      </c>
      <c r="AB660" s="20">
        <v>0</v>
      </c>
      <c r="AC660" s="20">
        <v>0</v>
      </c>
      <c r="AD660" s="20" t="b">
        <v>0</v>
      </c>
      <c r="AE660" s="20" t="s">
        <v>358</v>
      </c>
      <c r="AF660" s="20">
        <v>160</v>
      </c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 t="s">
        <v>359</v>
      </c>
      <c r="BA660" s="20">
        <v>11200</v>
      </c>
      <c r="BB660" s="20" t="s">
        <v>360</v>
      </c>
      <c r="BC660" s="20" t="s">
        <v>357</v>
      </c>
      <c r="BD660" s="20">
        <v>10000</v>
      </c>
      <c r="BE660" s="20">
        <v>0</v>
      </c>
      <c r="BF660" s="20" t="s">
        <v>361</v>
      </c>
      <c r="BG660" s="20">
        <v>0</v>
      </c>
      <c r="BH660" s="20" t="s">
        <v>359</v>
      </c>
      <c r="BI660" s="20">
        <v>800</v>
      </c>
      <c r="BJ660" s="20">
        <v>1</v>
      </c>
      <c r="BK660" s="20" t="b">
        <v>1</v>
      </c>
      <c r="BL660" s="20">
        <v>0</v>
      </c>
      <c r="BM660" s="20">
        <v>10000</v>
      </c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  <c r="CF660" s="20"/>
      <c r="CG660" s="20"/>
      <c r="CH660" s="20"/>
      <c r="CI660" s="20"/>
      <c r="CJ660" s="20"/>
      <c r="CK660" s="20"/>
      <c r="CL660" s="20"/>
      <c r="CM660" s="20"/>
      <c r="CN660" s="20"/>
      <c r="CO660" s="20"/>
      <c r="CP660" s="20"/>
      <c r="CQ660" s="20"/>
      <c r="CR660" s="20"/>
      <c r="CS660" s="20"/>
      <c r="CT660" s="20"/>
      <c r="CU660" s="20"/>
      <c r="CV660" s="20"/>
      <c r="CW660" s="20"/>
      <c r="CX660" s="20"/>
      <c r="DA660" s="20"/>
      <c r="DB660" s="20"/>
      <c r="DC660" s="20"/>
      <c r="DD660" s="20"/>
      <c r="DE660" s="20"/>
      <c r="DF660" s="20"/>
      <c r="DG660" s="20"/>
      <c r="DH660" s="20"/>
      <c r="DI660" s="20"/>
      <c r="DJ660" s="20"/>
      <c r="DK660" s="20"/>
      <c r="DL660" s="20"/>
      <c r="DM660" s="20"/>
      <c r="DN660" s="20"/>
      <c r="DO660" s="20"/>
      <c r="DP660" s="20"/>
      <c r="DQ660" s="20"/>
      <c r="DR660" s="20"/>
      <c r="DS660" s="20"/>
      <c r="DT660" s="20"/>
      <c r="DU660" s="20"/>
      <c r="DV660" s="20"/>
      <c r="DW660" s="20"/>
      <c r="DX660" s="20"/>
      <c r="DY660" s="20"/>
      <c r="DZ660" s="20"/>
      <c r="EA660" s="20"/>
      <c r="EB660" s="20"/>
      <c r="EC660" s="20"/>
      <c r="ED660" s="20"/>
      <c r="EE660" s="20"/>
      <c r="EF660" s="20"/>
      <c r="EG660" s="20"/>
      <c r="EH660" s="20"/>
      <c r="EI660" s="20"/>
      <c r="EJ660" s="20"/>
      <c r="EK660" s="20"/>
      <c r="EL660" s="20"/>
      <c r="EM660" s="20"/>
      <c r="EN660" s="20"/>
      <c r="EO660" s="20"/>
      <c r="EP660" s="20"/>
      <c r="EQ660" s="20"/>
      <c r="ER660" s="20"/>
      <c r="ES660" s="20"/>
      <c r="ET660" s="20"/>
      <c r="EU660" s="20"/>
      <c r="EV660" s="20"/>
      <c r="EW660" s="20"/>
      <c r="EZ660" s="20"/>
      <c r="FA660" s="20"/>
      <c r="FB660" s="20"/>
      <c r="FC660" s="20"/>
      <c r="FD660" s="20"/>
      <c r="FE660" s="20"/>
      <c r="FF660" s="20"/>
      <c r="FG660" s="20"/>
      <c r="FH660" s="20"/>
      <c r="FI660" s="20"/>
      <c r="FJ660" s="20"/>
      <c r="FK660" s="20"/>
      <c r="FL660" s="20"/>
      <c r="FM660" s="20"/>
      <c r="FN660" s="20"/>
      <c r="FO660" s="20"/>
      <c r="FP660" s="20"/>
      <c r="FQ660" s="20"/>
      <c r="FR660" s="20"/>
      <c r="FS660" s="20"/>
      <c r="FT660" s="20"/>
      <c r="FU660" s="20"/>
      <c r="FV660" s="20"/>
      <c r="FW660" s="20"/>
      <c r="FX660" s="20"/>
      <c r="FY660" s="20"/>
      <c r="FZ660" s="20"/>
      <c r="GA660" s="20"/>
      <c r="GB660" s="20"/>
      <c r="GC660" s="20"/>
      <c r="GD660" s="20"/>
      <c r="GE660" s="20"/>
      <c r="GF660" s="20"/>
      <c r="GG660" s="20"/>
      <c r="GH660" s="20"/>
      <c r="GI660" s="20"/>
      <c r="GJ660" s="20"/>
      <c r="GK660" s="20"/>
      <c r="GL660" s="20"/>
      <c r="GM660" s="20"/>
      <c r="GN660" s="20"/>
      <c r="GO660" s="20"/>
      <c r="GP660" s="20"/>
      <c r="GQ660" s="20"/>
      <c r="GR660" s="20"/>
      <c r="GS660" s="20"/>
      <c r="GT660" s="20"/>
      <c r="GU660" s="20"/>
      <c r="GV660" s="20"/>
      <c r="GY660" s="20">
        <v>0</v>
      </c>
      <c r="GZ660" s="20">
        <v>0</v>
      </c>
      <c r="HA660" s="20" t="s">
        <v>374</v>
      </c>
      <c r="HB660" s="20">
        <v>0</v>
      </c>
      <c r="HC660" s="20"/>
      <c r="HD660" s="20"/>
      <c r="HE660" s="20" t="b">
        <v>0</v>
      </c>
      <c r="HF660" s="20">
        <v>0</v>
      </c>
      <c r="HG660" s="20" t="b">
        <v>1</v>
      </c>
      <c r="HH660" s="20">
        <v>0</v>
      </c>
      <c r="HI660" s="20">
        <v>0</v>
      </c>
      <c r="HJ660" s="20">
        <v>0</v>
      </c>
      <c r="HK660" s="20">
        <v>0</v>
      </c>
      <c r="HL660" s="20" t="b">
        <v>0</v>
      </c>
      <c r="HM660" s="20">
        <v>0</v>
      </c>
      <c r="HN660" s="20">
        <v>0</v>
      </c>
      <c r="HO660" s="20" t="s">
        <v>374</v>
      </c>
      <c r="HP660" s="20" t="s">
        <v>363</v>
      </c>
      <c r="HQ660" s="20">
        <v>0</v>
      </c>
      <c r="HR660" s="20">
        <v>0</v>
      </c>
      <c r="HS660" s="20">
        <v>0</v>
      </c>
      <c r="HT660" s="20">
        <v>0</v>
      </c>
      <c r="HU660" s="20" t="b">
        <v>0</v>
      </c>
      <c r="HZ660"/>
    </row>
    <row r="661" ht="30" customHeight="1" spans="1:234">
      <c r="A661"/>
      <c r="B661" s="34">
        <f>10000000+INDEX(编号表!$B:$B,MATCH(D661,编号表!$A:$A,0))*10000+J661</f>
        <v>10140104</v>
      </c>
      <c r="C661" s="20" t="s">
        <v>744</v>
      </c>
      <c r="D661" s="20" t="s">
        <v>423</v>
      </c>
      <c r="E661" s="20" t="s">
        <v>363</v>
      </c>
      <c r="F661" s="39" t="s">
        <v>745</v>
      </c>
      <c r="G661" s="20" t="s">
        <v>352</v>
      </c>
      <c r="H661" s="20" t="b">
        <v>0</v>
      </c>
      <c r="I661" s="20" t="b">
        <v>1</v>
      </c>
      <c r="J661" s="20">
        <v>104</v>
      </c>
      <c r="K661" s="20" t="str">
        <f t="shared" si="30"/>
        <v>101401</v>
      </c>
      <c r="L661" s="20" t="s">
        <v>353</v>
      </c>
      <c r="M661" s="20">
        <v>0</v>
      </c>
      <c r="N661" s="20">
        <v>0</v>
      </c>
      <c r="O661" s="20"/>
      <c r="P661" s="20">
        <v>0</v>
      </c>
      <c r="Q661" s="20">
        <v>0</v>
      </c>
      <c r="R661" s="20">
        <v>0</v>
      </c>
      <c r="S661" s="20">
        <v>0</v>
      </c>
      <c r="T661" s="20">
        <v>0</v>
      </c>
      <c r="U661" s="20">
        <v>0</v>
      </c>
      <c r="V661" s="20"/>
      <c r="W661" s="20">
        <v>0</v>
      </c>
      <c r="X661" s="20">
        <v>0</v>
      </c>
      <c r="Y661" s="20" t="s">
        <v>419</v>
      </c>
      <c r="Z661" s="20" t="s">
        <v>372</v>
      </c>
      <c r="AA661" s="20" t="s">
        <v>357</v>
      </c>
      <c r="AB661" s="20">
        <v>0</v>
      </c>
      <c r="AC661" s="20">
        <v>0</v>
      </c>
      <c r="AD661" s="20" t="b">
        <v>0</v>
      </c>
      <c r="AE661" s="20" t="s">
        <v>358</v>
      </c>
      <c r="AF661" s="20">
        <v>160</v>
      </c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 t="s">
        <v>359</v>
      </c>
      <c r="BA661" s="20">
        <v>11300</v>
      </c>
      <c r="BB661" s="20" t="s">
        <v>360</v>
      </c>
      <c r="BC661" s="20" t="s">
        <v>357</v>
      </c>
      <c r="BD661" s="20">
        <v>10000</v>
      </c>
      <c r="BE661" s="20">
        <v>0</v>
      </c>
      <c r="BF661" s="20" t="s">
        <v>361</v>
      </c>
      <c r="BG661" s="20">
        <v>0</v>
      </c>
      <c r="BH661" s="20" t="s">
        <v>359</v>
      </c>
      <c r="BI661" s="20">
        <v>800</v>
      </c>
      <c r="BJ661" s="20">
        <v>1</v>
      </c>
      <c r="BK661" s="20" t="b">
        <v>1</v>
      </c>
      <c r="BL661" s="20">
        <v>0</v>
      </c>
      <c r="BM661" s="20">
        <v>10000</v>
      </c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  <c r="CE661" s="20"/>
      <c r="CF661" s="20"/>
      <c r="CG661" s="20"/>
      <c r="CH661" s="20"/>
      <c r="CI661" s="20"/>
      <c r="CJ661" s="20"/>
      <c r="CK661" s="20"/>
      <c r="CL661" s="20"/>
      <c r="CM661" s="20"/>
      <c r="CN661" s="20"/>
      <c r="CO661" s="20"/>
      <c r="CP661" s="20"/>
      <c r="CQ661" s="20"/>
      <c r="CR661" s="20"/>
      <c r="CS661" s="20"/>
      <c r="CT661" s="20"/>
      <c r="CU661" s="20"/>
      <c r="CV661" s="20"/>
      <c r="CW661" s="20"/>
      <c r="CX661" s="20"/>
      <c r="DA661" s="20"/>
      <c r="DB661" s="20"/>
      <c r="DC661" s="20"/>
      <c r="DD661" s="20"/>
      <c r="DE661" s="20"/>
      <c r="DF661" s="20"/>
      <c r="DG661" s="20"/>
      <c r="DH661" s="20"/>
      <c r="DI661" s="20"/>
      <c r="DJ661" s="20"/>
      <c r="DK661" s="20"/>
      <c r="DL661" s="20"/>
      <c r="DM661" s="20"/>
      <c r="DN661" s="20"/>
      <c r="DO661" s="20"/>
      <c r="DP661" s="20"/>
      <c r="DQ661" s="20"/>
      <c r="DR661" s="20"/>
      <c r="DS661" s="20"/>
      <c r="DT661" s="20"/>
      <c r="DU661" s="20"/>
      <c r="DV661" s="20"/>
      <c r="DW661" s="20"/>
      <c r="DX661" s="20"/>
      <c r="DY661" s="20"/>
      <c r="DZ661" s="20"/>
      <c r="EA661" s="20"/>
      <c r="EB661" s="20"/>
      <c r="EC661" s="20"/>
      <c r="ED661" s="20"/>
      <c r="EE661" s="20"/>
      <c r="EF661" s="20"/>
      <c r="EG661" s="20"/>
      <c r="EH661" s="20"/>
      <c r="EI661" s="20"/>
      <c r="EJ661" s="20"/>
      <c r="EK661" s="20"/>
      <c r="EL661" s="20"/>
      <c r="EM661" s="20"/>
      <c r="EN661" s="20"/>
      <c r="EO661" s="20"/>
      <c r="EP661" s="20"/>
      <c r="EQ661" s="20"/>
      <c r="ER661" s="20"/>
      <c r="ES661" s="20"/>
      <c r="ET661" s="20"/>
      <c r="EU661" s="20"/>
      <c r="EV661" s="20"/>
      <c r="EW661" s="20"/>
      <c r="EZ661" s="20"/>
      <c r="FA661" s="20"/>
      <c r="FB661" s="20"/>
      <c r="FC661" s="20"/>
      <c r="FD661" s="20"/>
      <c r="FE661" s="20"/>
      <c r="FF661" s="20"/>
      <c r="FG661" s="20"/>
      <c r="FH661" s="20"/>
      <c r="FI661" s="20"/>
      <c r="FJ661" s="20"/>
      <c r="FK661" s="20"/>
      <c r="FL661" s="20"/>
      <c r="FM661" s="20"/>
      <c r="FN661" s="20"/>
      <c r="FO661" s="20"/>
      <c r="FP661" s="20"/>
      <c r="FQ661" s="20"/>
      <c r="FR661" s="20"/>
      <c r="FS661" s="20"/>
      <c r="FT661" s="20"/>
      <c r="FU661" s="20"/>
      <c r="FV661" s="20"/>
      <c r="FW661" s="20"/>
      <c r="FX661" s="20"/>
      <c r="FY661" s="20"/>
      <c r="FZ661" s="20"/>
      <c r="GA661" s="20"/>
      <c r="GB661" s="20"/>
      <c r="GC661" s="20"/>
      <c r="GD661" s="20"/>
      <c r="GE661" s="20"/>
      <c r="GF661" s="20"/>
      <c r="GG661" s="20"/>
      <c r="GH661" s="20"/>
      <c r="GI661" s="20"/>
      <c r="GJ661" s="20"/>
      <c r="GK661" s="20"/>
      <c r="GL661" s="20"/>
      <c r="GM661" s="20"/>
      <c r="GN661" s="20"/>
      <c r="GO661" s="20"/>
      <c r="GP661" s="20"/>
      <c r="GQ661" s="20"/>
      <c r="GR661" s="20"/>
      <c r="GS661" s="20"/>
      <c r="GT661" s="20"/>
      <c r="GU661" s="20"/>
      <c r="GV661" s="20"/>
      <c r="GY661" s="20">
        <v>0</v>
      </c>
      <c r="GZ661" s="20">
        <v>0</v>
      </c>
      <c r="HA661" s="20" t="s">
        <v>374</v>
      </c>
      <c r="HB661" s="20">
        <v>0</v>
      </c>
      <c r="HC661" s="20"/>
      <c r="HD661" s="20"/>
      <c r="HE661" s="20" t="b">
        <v>0</v>
      </c>
      <c r="HF661" s="20">
        <v>0</v>
      </c>
      <c r="HG661" s="20" t="b">
        <v>1</v>
      </c>
      <c r="HH661" s="20">
        <v>0</v>
      </c>
      <c r="HI661" s="20">
        <v>0</v>
      </c>
      <c r="HJ661" s="20">
        <v>0</v>
      </c>
      <c r="HK661" s="20">
        <v>0</v>
      </c>
      <c r="HL661" s="20" t="b">
        <v>0</v>
      </c>
      <c r="HM661" s="20">
        <v>0</v>
      </c>
      <c r="HN661" s="20">
        <v>0</v>
      </c>
      <c r="HO661" s="20" t="s">
        <v>374</v>
      </c>
      <c r="HP661" s="20" t="s">
        <v>363</v>
      </c>
      <c r="HQ661" s="20">
        <v>0</v>
      </c>
      <c r="HR661" s="20">
        <v>0</v>
      </c>
      <c r="HS661" s="20">
        <v>0</v>
      </c>
      <c r="HT661" s="20">
        <v>0</v>
      </c>
      <c r="HU661" s="20" t="b">
        <v>0</v>
      </c>
      <c r="HZ661"/>
    </row>
    <row r="662" ht="30" customHeight="1" spans="1:234">
      <c r="A662"/>
      <c r="B662" s="34">
        <f>10000000+INDEX(编号表!$B:$B,MATCH(D662,编号表!$A:$A,0))*10000+J662</f>
        <v>10140105</v>
      </c>
      <c r="C662" s="20" t="s">
        <v>744</v>
      </c>
      <c r="D662" s="20" t="s">
        <v>423</v>
      </c>
      <c r="E662" s="20" t="s">
        <v>363</v>
      </c>
      <c r="F662" s="39" t="s">
        <v>745</v>
      </c>
      <c r="G662" s="20" t="s">
        <v>352</v>
      </c>
      <c r="H662" s="20" t="b">
        <v>0</v>
      </c>
      <c r="I662" s="20" t="b">
        <v>1</v>
      </c>
      <c r="J662" s="20">
        <v>105</v>
      </c>
      <c r="K662" s="20" t="str">
        <f t="shared" si="30"/>
        <v>101401</v>
      </c>
      <c r="L662" s="20" t="s">
        <v>353</v>
      </c>
      <c r="M662" s="20">
        <v>0</v>
      </c>
      <c r="N662" s="20">
        <v>0</v>
      </c>
      <c r="O662" s="20"/>
      <c r="P662" s="20">
        <v>0</v>
      </c>
      <c r="Q662" s="20">
        <v>0</v>
      </c>
      <c r="R662" s="20">
        <v>0</v>
      </c>
      <c r="S662" s="20">
        <v>0</v>
      </c>
      <c r="T662" s="20">
        <v>0</v>
      </c>
      <c r="U662" s="20">
        <v>0</v>
      </c>
      <c r="V662" s="20"/>
      <c r="W662" s="20">
        <v>0</v>
      </c>
      <c r="X662" s="20">
        <v>0</v>
      </c>
      <c r="Y662" s="20" t="s">
        <v>419</v>
      </c>
      <c r="Z662" s="20" t="s">
        <v>372</v>
      </c>
      <c r="AA662" s="20" t="s">
        <v>357</v>
      </c>
      <c r="AB662" s="20">
        <v>0</v>
      </c>
      <c r="AC662" s="20">
        <v>0</v>
      </c>
      <c r="AD662" s="20" t="b">
        <v>0</v>
      </c>
      <c r="AE662" s="20" t="s">
        <v>358</v>
      </c>
      <c r="AF662" s="20">
        <v>160</v>
      </c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 t="s">
        <v>359</v>
      </c>
      <c r="BA662" s="20">
        <v>11600</v>
      </c>
      <c r="BB662" s="20" t="s">
        <v>360</v>
      </c>
      <c r="BC662" s="20" t="s">
        <v>357</v>
      </c>
      <c r="BD662" s="20">
        <v>10000</v>
      </c>
      <c r="BE662" s="20">
        <v>0</v>
      </c>
      <c r="BF662" s="20" t="s">
        <v>361</v>
      </c>
      <c r="BG662" s="20">
        <v>0</v>
      </c>
      <c r="BH662" s="20" t="s">
        <v>359</v>
      </c>
      <c r="BI662" s="20">
        <v>800</v>
      </c>
      <c r="BJ662" s="20">
        <v>1</v>
      </c>
      <c r="BK662" s="20" t="b">
        <v>1</v>
      </c>
      <c r="BL662" s="20">
        <v>0</v>
      </c>
      <c r="BM662" s="20">
        <v>10000</v>
      </c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  <c r="CE662" s="20"/>
      <c r="CF662" s="20"/>
      <c r="CG662" s="20"/>
      <c r="CH662" s="20"/>
      <c r="CI662" s="20"/>
      <c r="CJ662" s="20"/>
      <c r="CK662" s="20"/>
      <c r="CL662" s="20"/>
      <c r="CM662" s="20"/>
      <c r="CN662" s="20"/>
      <c r="CO662" s="20"/>
      <c r="CP662" s="20"/>
      <c r="CQ662" s="20"/>
      <c r="CR662" s="20"/>
      <c r="CS662" s="20"/>
      <c r="CT662" s="20"/>
      <c r="CU662" s="20"/>
      <c r="CV662" s="20"/>
      <c r="CW662" s="20"/>
      <c r="CX662" s="20"/>
      <c r="DA662" s="20"/>
      <c r="DB662" s="20"/>
      <c r="DC662" s="20"/>
      <c r="DD662" s="20"/>
      <c r="DE662" s="20"/>
      <c r="DF662" s="20"/>
      <c r="DG662" s="20"/>
      <c r="DH662" s="20"/>
      <c r="DI662" s="20"/>
      <c r="DJ662" s="20"/>
      <c r="DK662" s="20"/>
      <c r="DL662" s="20"/>
      <c r="DM662" s="20"/>
      <c r="DN662" s="20"/>
      <c r="DO662" s="20"/>
      <c r="DP662" s="20"/>
      <c r="DQ662" s="20"/>
      <c r="DR662" s="20"/>
      <c r="DS662" s="20"/>
      <c r="DT662" s="20"/>
      <c r="DU662" s="20"/>
      <c r="DV662" s="20"/>
      <c r="DW662" s="20"/>
      <c r="DX662" s="20"/>
      <c r="DY662" s="20"/>
      <c r="DZ662" s="20"/>
      <c r="EA662" s="20"/>
      <c r="EB662" s="20"/>
      <c r="EC662" s="20"/>
      <c r="ED662" s="20"/>
      <c r="EE662" s="20"/>
      <c r="EF662" s="20"/>
      <c r="EG662" s="20"/>
      <c r="EH662" s="20"/>
      <c r="EI662" s="20"/>
      <c r="EJ662" s="20"/>
      <c r="EK662" s="20"/>
      <c r="EL662" s="20"/>
      <c r="EM662" s="20"/>
      <c r="EN662" s="20"/>
      <c r="EO662" s="20"/>
      <c r="EP662" s="20"/>
      <c r="EQ662" s="20"/>
      <c r="ER662" s="20"/>
      <c r="ES662" s="20"/>
      <c r="ET662" s="20"/>
      <c r="EU662" s="20"/>
      <c r="EV662" s="20"/>
      <c r="EW662" s="20"/>
      <c r="EZ662" s="20"/>
      <c r="FA662" s="20"/>
      <c r="FB662" s="20"/>
      <c r="FC662" s="20"/>
      <c r="FD662" s="20"/>
      <c r="FE662" s="20"/>
      <c r="FF662" s="20"/>
      <c r="FG662" s="20"/>
      <c r="FH662" s="20"/>
      <c r="FI662" s="20"/>
      <c r="FJ662" s="20"/>
      <c r="FK662" s="20"/>
      <c r="FL662" s="20"/>
      <c r="FM662" s="20"/>
      <c r="FN662" s="20"/>
      <c r="FO662" s="20"/>
      <c r="FP662" s="20"/>
      <c r="FQ662" s="20"/>
      <c r="FR662" s="20"/>
      <c r="FS662" s="20"/>
      <c r="FT662" s="20"/>
      <c r="FU662" s="20"/>
      <c r="FV662" s="20"/>
      <c r="FW662" s="20"/>
      <c r="FX662" s="20"/>
      <c r="FY662" s="20"/>
      <c r="FZ662" s="20"/>
      <c r="GA662" s="20"/>
      <c r="GB662" s="20"/>
      <c r="GC662" s="20"/>
      <c r="GD662" s="20"/>
      <c r="GE662" s="20"/>
      <c r="GF662" s="20"/>
      <c r="GG662" s="20"/>
      <c r="GH662" s="20"/>
      <c r="GI662" s="20"/>
      <c r="GJ662" s="20"/>
      <c r="GK662" s="20"/>
      <c r="GL662" s="20"/>
      <c r="GM662" s="20"/>
      <c r="GN662" s="20"/>
      <c r="GO662" s="20"/>
      <c r="GP662" s="20"/>
      <c r="GQ662" s="20"/>
      <c r="GR662" s="20"/>
      <c r="GS662" s="20"/>
      <c r="GT662" s="20"/>
      <c r="GU662" s="20"/>
      <c r="GV662" s="20"/>
      <c r="GY662" s="20">
        <v>0</v>
      </c>
      <c r="GZ662" s="20">
        <v>0</v>
      </c>
      <c r="HA662" s="20" t="s">
        <v>374</v>
      </c>
      <c r="HB662" s="20">
        <v>0</v>
      </c>
      <c r="HC662" s="20"/>
      <c r="HD662" s="20"/>
      <c r="HE662" s="20" t="b">
        <v>0</v>
      </c>
      <c r="HF662" s="20">
        <v>0</v>
      </c>
      <c r="HG662" s="20" t="b">
        <v>1</v>
      </c>
      <c r="HH662" s="20">
        <v>0</v>
      </c>
      <c r="HI662" s="20">
        <v>0</v>
      </c>
      <c r="HJ662" s="20">
        <v>0</v>
      </c>
      <c r="HK662" s="20">
        <v>0</v>
      </c>
      <c r="HL662" s="20" t="b">
        <v>0</v>
      </c>
      <c r="HM662" s="20">
        <v>0</v>
      </c>
      <c r="HN662" s="20">
        <v>0</v>
      </c>
      <c r="HO662" s="20" t="s">
        <v>374</v>
      </c>
      <c r="HP662" s="20" t="s">
        <v>363</v>
      </c>
      <c r="HQ662" s="20">
        <v>0</v>
      </c>
      <c r="HR662" s="20">
        <v>0</v>
      </c>
      <c r="HS662" s="20">
        <v>0</v>
      </c>
      <c r="HT662" s="20">
        <v>0</v>
      </c>
      <c r="HU662" s="20" t="b">
        <v>0</v>
      </c>
      <c r="HZ662"/>
    </row>
    <row r="663" ht="30" customHeight="1" spans="1:234">
      <c r="A663"/>
      <c r="B663" s="34">
        <f>10000000+INDEX(编号表!$B:$B,MATCH(D663,编号表!$A:$A,0))*10000+J663</f>
        <v>10140106</v>
      </c>
      <c r="C663" s="20" t="s">
        <v>744</v>
      </c>
      <c r="D663" s="20" t="s">
        <v>423</v>
      </c>
      <c r="E663" s="20" t="s">
        <v>363</v>
      </c>
      <c r="F663" s="39" t="s">
        <v>745</v>
      </c>
      <c r="G663" s="20" t="s">
        <v>352</v>
      </c>
      <c r="H663" s="20" t="b">
        <v>0</v>
      </c>
      <c r="I663" s="20" t="b">
        <v>1</v>
      </c>
      <c r="J663" s="20">
        <v>106</v>
      </c>
      <c r="K663" s="20" t="str">
        <f t="shared" si="30"/>
        <v>101401</v>
      </c>
      <c r="L663" s="20" t="s">
        <v>353</v>
      </c>
      <c r="M663" s="20">
        <v>0</v>
      </c>
      <c r="N663" s="20">
        <v>0</v>
      </c>
      <c r="O663" s="20"/>
      <c r="P663" s="20">
        <v>0</v>
      </c>
      <c r="Q663" s="20">
        <v>0</v>
      </c>
      <c r="R663" s="20">
        <v>0</v>
      </c>
      <c r="S663" s="20">
        <v>0</v>
      </c>
      <c r="T663" s="20">
        <v>0</v>
      </c>
      <c r="U663" s="20">
        <v>0</v>
      </c>
      <c r="V663" s="20"/>
      <c r="W663" s="20">
        <v>0</v>
      </c>
      <c r="X663" s="20">
        <v>0</v>
      </c>
      <c r="Y663" s="20" t="s">
        <v>419</v>
      </c>
      <c r="Z663" s="20" t="s">
        <v>372</v>
      </c>
      <c r="AA663" s="20" t="s">
        <v>357</v>
      </c>
      <c r="AB663" s="20">
        <v>0</v>
      </c>
      <c r="AC663" s="20">
        <v>0</v>
      </c>
      <c r="AD663" s="20" t="b">
        <v>0</v>
      </c>
      <c r="AE663" s="20" t="s">
        <v>358</v>
      </c>
      <c r="AF663" s="20">
        <v>160</v>
      </c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 t="s">
        <v>359</v>
      </c>
      <c r="BA663" s="20">
        <v>11700</v>
      </c>
      <c r="BB663" s="20" t="s">
        <v>360</v>
      </c>
      <c r="BC663" s="20" t="s">
        <v>357</v>
      </c>
      <c r="BD663" s="20">
        <v>10000</v>
      </c>
      <c r="BE663" s="20">
        <v>0</v>
      </c>
      <c r="BF663" s="20" t="s">
        <v>361</v>
      </c>
      <c r="BG663" s="20">
        <v>0</v>
      </c>
      <c r="BH663" s="20" t="s">
        <v>359</v>
      </c>
      <c r="BI663" s="20">
        <v>800</v>
      </c>
      <c r="BJ663" s="20">
        <v>1</v>
      </c>
      <c r="BK663" s="20" t="b">
        <v>1</v>
      </c>
      <c r="BL663" s="20">
        <v>0</v>
      </c>
      <c r="BM663" s="20">
        <v>10000</v>
      </c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  <c r="CE663" s="20"/>
      <c r="CF663" s="20"/>
      <c r="CG663" s="20"/>
      <c r="CH663" s="20"/>
      <c r="CI663" s="20"/>
      <c r="CJ663" s="20"/>
      <c r="CK663" s="20"/>
      <c r="CL663" s="20"/>
      <c r="CM663" s="20"/>
      <c r="CN663" s="20"/>
      <c r="CO663" s="20"/>
      <c r="CP663" s="20"/>
      <c r="CQ663" s="20"/>
      <c r="CR663" s="20"/>
      <c r="CS663" s="20"/>
      <c r="CT663" s="20"/>
      <c r="CU663" s="20"/>
      <c r="CV663" s="20"/>
      <c r="CW663" s="20"/>
      <c r="CX663" s="20"/>
      <c r="DA663" s="20"/>
      <c r="DB663" s="20"/>
      <c r="DC663" s="20"/>
      <c r="DD663" s="20"/>
      <c r="DE663" s="20"/>
      <c r="DF663" s="20"/>
      <c r="DG663" s="20"/>
      <c r="DH663" s="20"/>
      <c r="DI663" s="20"/>
      <c r="DJ663" s="20"/>
      <c r="DK663" s="20"/>
      <c r="DL663" s="20"/>
      <c r="DM663" s="20"/>
      <c r="DN663" s="20"/>
      <c r="DO663" s="20"/>
      <c r="DP663" s="20"/>
      <c r="DQ663" s="20"/>
      <c r="DR663" s="20"/>
      <c r="DS663" s="20"/>
      <c r="DT663" s="20"/>
      <c r="DU663" s="20"/>
      <c r="DV663" s="20"/>
      <c r="DW663" s="20"/>
      <c r="DX663" s="20"/>
      <c r="DY663" s="20"/>
      <c r="DZ663" s="20"/>
      <c r="EA663" s="20"/>
      <c r="EB663" s="20"/>
      <c r="EC663" s="20"/>
      <c r="ED663" s="20"/>
      <c r="EE663" s="20"/>
      <c r="EF663" s="20"/>
      <c r="EG663" s="20"/>
      <c r="EH663" s="20"/>
      <c r="EI663" s="20"/>
      <c r="EJ663" s="20"/>
      <c r="EK663" s="20"/>
      <c r="EL663" s="20"/>
      <c r="EM663" s="20"/>
      <c r="EN663" s="20"/>
      <c r="EO663" s="20"/>
      <c r="EP663" s="20"/>
      <c r="EQ663" s="20"/>
      <c r="ER663" s="20"/>
      <c r="ES663" s="20"/>
      <c r="ET663" s="20"/>
      <c r="EU663" s="20"/>
      <c r="EV663" s="20"/>
      <c r="EW663" s="20"/>
      <c r="EZ663" s="20"/>
      <c r="FA663" s="20"/>
      <c r="FB663" s="20"/>
      <c r="FC663" s="20"/>
      <c r="FD663" s="20"/>
      <c r="FE663" s="20"/>
      <c r="FF663" s="20"/>
      <c r="FG663" s="20"/>
      <c r="FH663" s="20"/>
      <c r="FI663" s="20"/>
      <c r="FJ663" s="20"/>
      <c r="FK663" s="20"/>
      <c r="FL663" s="20"/>
      <c r="FM663" s="20"/>
      <c r="FN663" s="20"/>
      <c r="FO663" s="20"/>
      <c r="FP663" s="20"/>
      <c r="FQ663" s="20"/>
      <c r="FR663" s="20"/>
      <c r="FS663" s="20"/>
      <c r="FT663" s="20"/>
      <c r="FU663" s="20"/>
      <c r="FV663" s="20"/>
      <c r="FW663" s="20"/>
      <c r="FX663" s="20"/>
      <c r="FY663" s="20"/>
      <c r="FZ663" s="20"/>
      <c r="GA663" s="20"/>
      <c r="GB663" s="20"/>
      <c r="GC663" s="20"/>
      <c r="GD663" s="20"/>
      <c r="GE663" s="20"/>
      <c r="GF663" s="20"/>
      <c r="GG663" s="20"/>
      <c r="GH663" s="20"/>
      <c r="GI663" s="20"/>
      <c r="GJ663" s="20"/>
      <c r="GK663" s="20"/>
      <c r="GL663" s="20"/>
      <c r="GM663" s="20"/>
      <c r="GN663" s="20"/>
      <c r="GO663" s="20"/>
      <c r="GP663" s="20"/>
      <c r="GQ663" s="20"/>
      <c r="GR663" s="20"/>
      <c r="GS663" s="20"/>
      <c r="GT663" s="20"/>
      <c r="GU663" s="20"/>
      <c r="GV663" s="20"/>
      <c r="GY663" s="20">
        <v>0</v>
      </c>
      <c r="GZ663" s="20">
        <v>0</v>
      </c>
      <c r="HA663" s="20" t="s">
        <v>374</v>
      </c>
      <c r="HB663" s="20">
        <v>0</v>
      </c>
      <c r="HC663" s="20"/>
      <c r="HD663" s="20"/>
      <c r="HE663" s="20" t="b">
        <v>0</v>
      </c>
      <c r="HF663" s="20">
        <v>0</v>
      </c>
      <c r="HG663" s="20" t="b">
        <v>1</v>
      </c>
      <c r="HH663" s="20">
        <v>0</v>
      </c>
      <c r="HI663" s="20">
        <v>0</v>
      </c>
      <c r="HJ663" s="20">
        <v>0</v>
      </c>
      <c r="HK663" s="20">
        <v>0</v>
      </c>
      <c r="HL663" s="20" t="b">
        <v>0</v>
      </c>
      <c r="HM663" s="20">
        <v>0</v>
      </c>
      <c r="HN663" s="20">
        <v>0</v>
      </c>
      <c r="HO663" s="20" t="s">
        <v>374</v>
      </c>
      <c r="HP663" s="20" t="s">
        <v>363</v>
      </c>
      <c r="HQ663" s="20">
        <v>0</v>
      </c>
      <c r="HR663" s="20">
        <v>0</v>
      </c>
      <c r="HS663" s="20">
        <v>0</v>
      </c>
      <c r="HT663" s="20">
        <v>0</v>
      </c>
      <c r="HU663" s="20" t="b">
        <v>0</v>
      </c>
      <c r="HZ663"/>
    </row>
    <row r="664" ht="30" customHeight="1" spans="1:234">
      <c r="A664"/>
      <c r="B664" s="34">
        <f>10000000+INDEX(编号表!$B:$B,MATCH(D664,编号表!$A:$A,0))*10000+J664</f>
        <v>10140107</v>
      </c>
      <c r="C664" s="20" t="s">
        <v>744</v>
      </c>
      <c r="D664" s="20" t="s">
        <v>423</v>
      </c>
      <c r="E664" s="20" t="s">
        <v>363</v>
      </c>
      <c r="F664" s="39" t="s">
        <v>745</v>
      </c>
      <c r="G664" s="20" t="s">
        <v>352</v>
      </c>
      <c r="H664" s="20" t="b">
        <v>0</v>
      </c>
      <c r="I664" s="20" t="b">
        <v>1</v>
      </c>
      <c r="J664" s="20">
        <v>107</v>
      </c>
      <c r="K664" s="20" t="str">
        <f t="shared" si="30"/>
        <v>101401</v>
      </c>
      <c r="L664" s="20" t="s">
        <v>353</v>
      </c>
      <c r="M664" s="20">
        <v>0</v>
      </c>
      <c r="N664" s="20">
        <v>0</v>
      </c>
      <c r="O664" s="20"/>
      <c r="P664" s="20">
        <v>0</v>
      </c>
      <c r="Q664" s="20">
        <v>0</v>
      </c>
      <c r="R664" s="20">
        <v>0</v>
      </c>
      <c r="S664" s="20">
        <v>0</v>
      </c>
      <c r="T664" s="20">
        <v>0</v>
      </c>
      <c r="U664" s="20">
        <v>0</v>
      </c>
      <c r="V664" s="20"/>
      <c r="W664" s="20">
        <v>0</v>
      </c>
      <c r="X664" s="20">
        <v>0</v>
      </c>
      <c r="Y664" s="20" t="s">
        <v>419</v>
      </c>
      <c r="Z664" s="20" t="s">
        <v>372</v>
      </c>
      <c r="AA664" s="20" t="s">
        <v>357</v>
      </c>
      <c r="AB664" s="20">
        <v>0</v>
      </c>
      <c r="AC664" s="20">
        <v>0</v>
      </c>
      <c r="AD664" s="20" t="b">
        <v>0</v>
      </c>
      <c r="AE664" s="20" t="s">
        <v>358</v>
      </c>
      <c r="AF664" s="20">
        <v>160</v>
      </c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 t="s">
        <v>359</v>
      </c>
      <c r="BA664" s="20">
        <v>11800</v>
      </c>
      <c r="BB664" s="20" t="s">
        <v>360</v>
      </c>
      <c r="BC664" s="20" t="s">
        <v>357</v>
      </c>
      <c r="BD664" s="20">
        <v>10000</v>
      </c>
      <c r="BE664" s="20">
        <v>0</v>
      </c>
      <c r="BF664" s="20" t="s">
        <v>361</v>
      </c>
      <c r="BG664" s="20">
        <v>0</v>
      </c>
      <c r="BH664" s="20" t="s">
        <v>359</v>
      </c>
      <c r="BI664" s="20">
        <v>800</v>
      </c>
      <c r="BJ664" s="20">
        <v>2</v>
      </c>
      <c r="BK664" s="20" t="b">
        <v>1</v>
      </c>
      <c r="BL664" s="20">
        <v>0</v>
      </c>
      <c r="BM664" s="20">
        <v>10000</v>
      </c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  <c r="CE664" s="20"/>
      <c r="CF664" s="20"/>
      <c r="CG664" s="20"/>
      <c r="CH664" s="20"/>
      <c r="CI664" s="20"/>
      <c r="CJ664" s="20"/>
      <c r="CK664" s="20"/>
      <c r="CL664" s="20"/>
      <c r="CM664" s="20"/>
      <c r="CN664" s="20"/>
      <c r="CO664" s="20"/>
      <c r="CP664" s="20"/>
      <c r="CQ664" s="20"/>
      <c r="CR664" s="20"/>
      <c r="CS664" s="20"/>
      <c r="CT664" s="20"/>
      <c r="CU664" s="20"/>
      <c r="CV664" s="20"/>
      <c r="CW664" s="20"/>
      <c r="CX664" s="20"/>
      <c r="DA664" s="20"/>
      <c r="DB664" s="20"/>
      <c r="DC664" s="20"/>
      <c r="DD664" s="20"/>
      <c r="DE664" s="20"/>
      <c r="DF664" s="20"/>
      <c r="DG664" s="20"/>
      <c r="DH664" s="20"/>
      <c r="DI664" s="20"/>
      <c r="DJ664" s="20"/>
      <c r="DK664" s="20"/>
      <c r="DL664" s="20"/>
      <c r="DM664" s="20"/>
      <c r="DN664" s="20"/>
      <c r="DO664" s="20"/>
      <c r="DP664" s="20"/>
      <c r="DQ664" s="20"/>
      <c r="DR664" s="20"/>
      <c r="DS664" s="20"/>
      <c r="DT664" s="20"/>
      <c r="DU664" s="20"/>
      <c r="DV664" s="20"/>
      <c r="DW664" s="20"/>
      <c r="DX664" s="20"/>
      <c r="DY664" s="20"/>
      <c r="DZ664" s="20"/>
      <c r="EA664" s="20"/>
      <c r="EB664" s="20"/>
      <c r="EC664" s="20"/>
      <c r="ED664" s="20"/>
      <c r="EE664" s="20"/>
      <c r="EF664" s="20"/>
      <c r="EG664" s="20"/>
      <c r="EH664" s="20"/>
      <c r="EI664" s="20"/>
      <c r="EJ664" s="20"/>
      <c r="EK664" s="20"/>
      <c r="EL664" s="20"/>
      <c r="EM664" s="20"/>
      <c r="EN664" s="20"/>
      <c r="EO664" s="20"/>
      <c r="EP664" s="20"/>
      <c r="EQ664" s="20"/>
      <c r="ER664" s="20"/>
      <c r="ES664" s="20"/>
      <c r="ET664" s="20"/>
      <c r="EU664" s="20"/>
      <c r="EV664" s="20"/>
      <c r="EW664" s="20"/>
      <c r="EZ664" s="20"/>
      <c r="FA664" s="20"/>
      <c r="FB664" s="20"/>
      <c r="FC664" s="20"/>
      <c r="FD664" s="20"/>
      <c r="FE664" s="20"/>
      <c r="FF664" s="20"/>
      <c r="FG664" s="20"/>
      <c r="FH664" s="20"/>
      <c r="FI664" s="20"/>
      <c r="FJ664" s="20"/>
      <c r="FK664" s="20"/>
      <c r="FL664" s="20"/>
      <c r="FM664" s="20"/>
      <c r="FN664" s="20"/>
      <c r="FO664" s="20"/>
      <c r="FP664" s="20"/>
      <c r="FQ664" s="20"/>
      <c r="FR664" s="20"/>
      <c r="FS664" s="20"/>
      <c r="FT664" s="20"/>
      <c r="FU664" s="20"/>
      <c r="FV664" s="20"/>
      <c r="FW664" s="20"/>
      <c r="FX664" s="20"/>
      <c r="FY664" s="20"/>
      <c r="FZ664" s="20"/>
      <c r="GA664" s="20"/>
      <c r="GB664" s="20"/>
      <c r="GC664" s="20"/>
      <c r="GD664" s="20"/>
      <c r="GE664" s="20"/>
      <c r="GF664" s="20"/>
      <c r="GG664" s="20"/>
      <c r="GH664" s="20"/>
      <c r="GI664" s="20"/>
      <c r="GJ664" s="20"/>
      <c r="GK664" s="20"/>
      <c r="GL664" s="20"/>
      <c r="GM664" s="20"/>
      <c r="GN664" s="20"/>
      <c r="GO664" s="20"/>
      <c r="GP664" s="20"/>
      <c r="GQ664" s="20"/>
      <c r="GR664" s="20"/>
      <c r="GS664" s="20"/>
      <c r="GT664" s="20"/>
      <c r="GU664" s="20"/>
      <c r="GV664" s="20"/>
      <c r="GY664" s="20">
        <v>0</v>
      </c>
      <c r="GZ664" s="20">
        <v>0</v>
      </c>
      <c r="HA664" s="20" t="s">
        <v>374</v>
      </c>
      <c r="HB664" s="20">
        <v>0</v>
      </c>
      <c r="HC664" s="20"/>
      <c r="HD664" s="20"/>
      <c r="HE664" s="20" t="b">
        <v>0</v>
      </c>
      <c r="HF664" s="20">
        <v>0</v>
      </c>
      <c r="HG664" s="20" t="b">
        <v>1</v>
      </c>
      <c r="HH664" s="20">
        <v>0</v>
      </c>
      <c r="HI664" s="20">
        <v>0</v>
      </c>
      <c r="HJ664" s="20">
        <v>0</v>
      </c>
      <c r="HK664" s="20">
        <v>0</v>
      </c>
      <c r="HL664" s="20" t="b">
        <v>0</v>
      </c>
      <c r="HM664" s="20">
        <v>0</v>
      </c>
      <c r="HN664" s="20">
        <v>0</v>
      </c>
      <c r="HO664" s="20" t="s">
        <v>374</v>
      </c>
      <c r="HP664" s="20" t="s">
        <v>363</v>
      </c>
      <c r="HQ664" s="20">
        <v>0</v>
      </c>
      <c r="HR664" s="20">
        <v>0</v>
      </c>
      <c r="HS664" s="20">
        <v>0</v>
      </c>
      <c r="HT664" s="20">
        <v>0</v>
      </c>
      <c r="HU664" s="20" t="b">
        <v>0</v>
      </c>
      <c r="HZ664"/>
    </row>
    <row r="665" ht="30" customHeight="1" spans="1:234">
      <c r="A665"/>
      <c r="B665" s="34">
        <f>10000000+INDEX(编号表!$B:$B,MATCH(D665,编号表!$A:$A,0))*10000+J665</f>
        <v>10140108</v>
      </c>
      <c r="C665" s="20" t="s">
        <v>744</v>
      </c>
      <c r="D665" s="20" t="s">
        <v>423</v>
      </c>
      <c r="E665" s="20" t="s">
        <v>363</v>
      </c>
      <c r="F665" s="39" t="s">
        <v>745</v>
      </c>
      <c r="G665" s="20" t="s">
        <v>352</v>
      </c>
      <c r="H665" s="20" t="b">
        <v>0</v>
      </c>
      <c r="I665" s="20" t="b">
        <v>1</v>
      </c>
      <c r="J665" s="20">
        <v>108</v>
      </c>
      <c r="K665" s="20" t="str">
        <f t="shared" si="30"/>
        <v>101401</v>
      </c>
      <c r="L665" s="20" t="s">
        <v>353</v>
      </c>
      <c r="M665" s="20">
        <v>0</v>
      </c>
      <c r="N665" s="20">
        <v>0</v>
      </c>
      <c r="O665" s="20"/>
      <c r="P665" s="20">
        <v>0</v>
      </c>
      <c r="Q665" s="20">
        <v>0</v>
      </c>
      <c r="R665" s="20">
        <v>0</v>
      </c>
      <c r="S665" s="20">
        <v>0</v>
      </c>
      <c r="T665" s="20">
        <v>0</v>
      </c>
      <c r="U665" s="20">
        <v>0</v>
      </c>
      <c r="V665" s="20"/>
      <c r="W665" s="20">
        <v>0</v>
      </c>
      <c r="X665" s="20">
        <v>0</v>
      </c>
      <c r="Y665" s="20" t="s">
        <v>419</v>
      </c>
      <c r="Z665" s="20" t="s">
        <v>372</v>
      </c>
      <c r="AA665" s="20" t="s">
        <v>357</v>
      </c>
      <c r="AB665" s="20">
        <v>0</v>
      </c>
      <c r="AC665" s="20">
        <v>0</v>
      </c>
      <c r="AD665" s="20" t="b">
        <v>0</v>
      </c>
      <c r="AE665" s="20" t="s">
        <v>358</v>
      </c>
      <c r="AF665" s="20">
        <v>160</v>
      </c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 t="s">
        <v>359</v>
      </c>
      <c r="BA665" s="20">
        <v>11900</v>
      </c>
      <c r="BB665" s="20" t="s">
        <v>360</v>
      </c>
      <c r="BC665" s="20" t="s">
        <v>357</v>
      </c>
      <c r="BD665" s="20">
        <v>10000</v>
      </c>
      <c r="BE665" s="20">
        <v>0</v>
      </c>
      <c r="BF665" s="20" t="s">
        <v>361</v>
      </c>
      <c r="BG665" s="20">
        <v>0</v>
      </c>
      <c r="BH665" s="20" t="s">
        <v>359</v>
      </c>
      <c r="BI665" s="20">
        <v>800</v>
      </c>
      <c r="BJ665" s="20">
        <v>2</v>
      </c>
      <c r="BK665" s="20" t="b">
        <v>1</v>
      </c>
      <c r="BL665" s="20">
        <v>0</v>
      </c>
      <c r="BM665" s="20">
        <v>10000</v>
      </c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  <c r="CE665" s="20"/>
      <c r="CF665" s="20"/>
      <c r="CG665" s="20"/>
      <c r="CH665" s="20"/>
      <c r="CI665" s="20"/>
      <c r="CJ665" s="20"/>
      <c r="CK665" s="20"/>
      <c r="CL665" s="20"/>
      <c r="CM665" s="20"/>
      <c r="CN665" s="20"/>
      <c r="CO665" s="20"/>
      <c r="CP665" s="20"/>
      <c r="CQ665" s="20"/>
      <c r="CR665" s="20"/>
      <c r="CS665" s="20"/>
      <c r="CT665" s="20"/>
      <c r="CU665" s="20"/>
      <c r="CV665" s="20"/>
      <c r="CW665" s="20"/>
      <c r="CX665" s="20"/>
      <c r="DA665" s="20"/>
      <c r="DB665" s="20"/>
      <c r="DC665" s="20"/>
      <c r="DD665" s="20"/>
      <c r="DE665" s="20"/>
      <c r="DF665" s="20"/>
      <c r="DG665" s="20"/>
      <c r="DH665" s="20"/>
      <c r="DI665" s="20"/>
      <c r="DJ665" s="20"/>
      <c r="DK665" s="20"/>
      <c r="DL665" s="20"/>
      <c r="DM665" s="20"/>
      <c r="DN665" s="20"/>
      <c r="DO665" s="20"/>
      <c r="DP665" s="20"/>
      <c r="DQ665" s="20"/>
      <c r="DR665" s="20"/>
      <c r="DS665" s="20"/>
      <c r="DT665" s="20"/>
      <c r="DU665" s="20"/>
      <c r="DV665" s="20"/>
      <c r="DW665" s="20"/>
      <c r="DX665" s="20"/>
      <c r="DY665" s="20"/>
      <c r="DZ665" s="20"/>
      <c r="EA665" s="20"/>
      <c r="EB665" s="20"/>
      <c r="EC665" s="20"/>
      <c r="ED665" s="20"/>
      <c r="EE665" s="20"/>
      <c r="EF665" s="20"/>
      <c r="EG665" s="20"/>
      <c r="EH665" s="20"/>
      <c r="EI665" s="20"/>
      <c r="EJ665" s="20"/>
      <c r="EK665" s="20"/>
      <c r="EL665" s="20"/>
      <c r="EM665" s="20"/>
      <c r="EN665" s="20"/>
      <c r="EO665" s="20"/>
      <c r="EP665" s="20"/>
      <c r="EQ665" s="20"/>
      <c r="ER665" s="20"/>
      <c r="ES665" s="20"/>
      <c r="ET665" s="20"/>
      <c r="EU665" s="20"/>
      <c r="EV665" s="20"/>
      <c r="EW665" s="20"/>
      <c r="EZ665" s="20"/>
      <c r="FA665" s="20"/>
      <c r="FB665" s="20"/>
      <c r="FC665" s="20"/>
      <c r="FD665" s="20"/>
      <c r="FE665" s="20"/>
      <c r="FF665" s="20"/>
      <c r="FG665" s="20"/>
      <c r="FH665" s="20"/>
      <c r="FI665" s="20"/>
      <c r="FJ665" s="20"/>
      <c r="FK665" s="20"/>
      <c r="FL665" s="20"/>
      <c r="FM665" s="20"/>
      <c r="FN665" s="20"/>
      <c r="FO665" s="20"/>
      <c r="FP665" s="20"/>
      <c r="FQ665" s="20"/>
      <c r="FR665" s="20"/>
      <c r="FS665" s="20"/>
      <c r="FT665" s="20"/>
      <c r="FU665" s="20"/>
      <c r="FV665" s="20"/>
      <c r="FW665" s="20"/>
      <c r="FX665" s="20"/>
      <c r="FY665" s="20"/>
      <c r="FZ665" s="20"/>
      <c r="GA665" s="20"/>
      <c r="GB665" s="20"/>
      <c r="GC665" s="20"/>
      <c r="GD665" s="20"/>
      <c r="GE665" s="20"/>
      <c r="GF665" s="20"/>
      <c r="GG665" s="20"/>
      <c r="GH665" s="20"/>
      <c r="GI665" s="20"/>
      <c r="GJ665" s="20"/>
      <c r="GK665" s="20"/>
      <c r="GL665" s="20"/>
      <c r="GM665" s="20"/>
      <c r="GN665" s="20"/>
      <c r="GO665" s="20"/>
      <c r="GP665" s="20"/>
      <c r="GQ665" s="20"/>
      <c r="GR665" s="20"/>
      <c r="GS665" s="20"/>
      <c r="GT665" s="20"/>
      <c r="GU665" s="20"/>
      <c r="GV665" s="20"/>
      <c r="GY665" s="20">
        <v>0</v>
      </c>
      <c r="GZ665" s="20">
        <v>0</v>
      </c>
      <c r="HA665" s="20" t="s">
        <v>374</v>
      </c>
      <c r="HB665" s="20">
        <v>0</v>
      </c>
      <c r="HC665" s="20"/>
      <c r="HD665" s="20"/>
      <c r="HE665" s="20" t="b">
        <v>0</v>
      </c>
      <c r="HF665" s="20">
        <v>0</v>
      </c>
      <c r="HG665" s="20" t="b">
        <v>1</v>
      </c>
      <c r="HH665" s="20">
        <v>0</v>
      </c>
      <c r="HI665" s="20">
        <v>0</v>
      </c>
      <c r="HJ665" s="20">
        <v>0</v>
      </c>
      <c r="HK665" s="20">
        <v>0</v>
      </c>
      <c r="HL665" s="20" t="b">
        <v>0</v>
      </c>
      <c r="HM665" s="20">
        <v>0</v>
      </c>
      <c r="HN665" s="20">
        <v>0</v>
      </c>
      <c r="HO665" s="20" t="s">
        <v>374</v>
      </c>
      <c r="HP665" s="20" t="s">
        <v>363</v>
      </c>
      <c r="HQ665" s="20">
        <v>0</v>
      </c>
      <c r="HR665" s="20">
        <v>0</v>
      </c>
      <c r="HS665" s="20">
        <v>0</v>
      </c>
      <c r="HT665" s="20">
        <v>0</v>
      </c>
      <c r="HU665" s="20" t="b">
        <v>0</v>
      </c>
      <c r="HZ665"/>
    </row>
    <row r="666" ht="30" customHeight="1" spans="1:234">
      <c r="A666"/>
      <c r="B666" s="34">
        <f>10000000+INDEX(编号表!$B:$B,MATCH(D666,编号表!$A:$A,0))*10000+J666</f>
        <v>10140109</v>
      </c>
      <c r="C666" s="20" t="s">
        <v>744</v>
      </c>
      <c r="D666" s="20" t="s">
        <v>423</v>
      </c>
      <c r="E666" s="20" t="s">
        <v>363</v>
      </c>
      <c r="F666" s="39" t="s">
        <v>745</v>
      </c>
      <c r="G666" s="20" t="s">
        <v>352</v>
      </c>
      <c r="H666" s="20" t="b">
        <v>0</v>
      </c>
      <c r="I666" s="20" t="b">
        <v>1</v>
      </c>
      <c r="J666" s="20">
        <v>109</v>
      </c>
      <c r="K666" s="20" t="str">
        <f t="shared" si="30"/>
        <v>101401</v>
      </c>
      <c r="L666" s="20" t="s">
        <v>353</v>
      </c>
      <c r="M666" s="20">
        <v>0</v>
      </c>
      <c r="N666" s="20">
        <v>0</v>
      </c>
      <c r="O666" s="20"/>
      <c r="P666" s="20">
        <v>0</v>
      </c>
      <c r="Q666" s="20">
        <v>0</v>
      </c>
      <c r="R666" s="20">
        <v>0</v>
      </c>
      <c r="S666" s="20">
        <v>0</v>
      </c>
      <c r="T666" s="20">
        <v>0</v>
      </c>
      <c r="U666" s="20">
        <v>0</v>
      </c>
      <c r="V666" s="20"/>
      <c r="W666" s="20">
        <v>0</v>
      </c>
      <c r="X666" s="20">
        <v>0</v>
      </c>
      <c r="Y666" s="20" t="s">
        <v>419</v>
      </c>
      <c r="Z666" s="20" t="s">
        <v>372</v>
      </c>
      <c r="AA666" s="20" t="s">
        <v>357</v>
      </c>
      <c r="AB666" s="20">
        <v>0</v>
      </c>
      <c r="AC666" s="20">
        <v>0</v>
      </c>
      <c r="AD666" s="20" t="b">
        <v>0</v>
      </c>
      <c r="AE666" s="20" t="s">
        <v>358</v>
      </c>
      <c r="AF666" s="20">
        <v>160</v>
      </c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 t="s">
        <v>359</v>
      </c>
      <c r="BA666" s="20">
        <v>12000</v>
      </c>
      <c r="BB666" s="20" t="s">
        <v>360</v>
      </c>
      <c r="BC666" s="20" t="s">
        <v>357</v>
      </c>
      <c r="BD666" s="20">
        <v>10000</v>
      </c>
      <c r="BE666" s="20">
        <v>0</v>
      </c>
      <c r="BF666" s="20" t="s">
        <v>361</v>
      </c>
      <c r="BG666" s="20">
        <v>0</v>
      </c>
      <c r="BH666" s="20" t="s">
        <v>359</v>
      </c>
      <c r="BI666" s="20">
        <v>800</v>
      </c>
      <c r="BJ666" s="20">
        <v>2</v>
      </c>
      <c r="BK666" s="20" t="b">
        <v>1</v>
      </c>
      <c r="BL666" s="20">
        <v>0</v>
      </c>
      <c r="BM666" s="20">
        <v>10000</v>
      </c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  <c r="CF666" s="20"/>
      <c r="CG666" s="20"/>
      <c r="CH666" s="20"/>
      <c r="CI666" s="20"/>
      <c r="CJ666" s="20"/>
      <c r="CK666" s="20"/>
      <c r="CL666" s="20"/>
      <c r="CM666" s="20"/>
      <c r="CN666" s="20"/>
      <c r="CO666" s="20"/>
      <c r="CP666" s="20"/>
      <c r="CQ666" s="20"/>
      <c r="CR666" s="20"/>
      <c r="CS666" s="20"/>
      <c r="CT666" s="20"/>
      <c r="CU666" s="20"/>
      <c r="CV666" s="20"/>
      <c r="CW666" s="20"/>
      <c r="CX666" s="20"/>
      <c r="DA666" s="20"/>
      <c r="DB666" s="20"/>
      <c r="DC666" s="20"/>
      <c r="DD666" s="20"/>
      <c r="DE666" s="20"/>
      <c r="DF666" s="20"/>
      <c r="DG666" s="20"/>
      <c r="DH666" s="20"/>
      <c r="DI666" s="20"/>
      <c r="DJ666" s="20"/>
      <c r="DK666" s="20"/>
      <c r="DL666" s="20"/>
      <c r="DM666" s="20"/>
      <c r="DN666" s="20"/>
      <c r="DO666" s="20"/>
      <c r="DP666" s="20"/>
      <c r="DQ666" s="20"/>
      <c r="DR666" s="20"/>
      <c r="DS666" s="20"/>
      <c r="DT666" s="20"/>
      <c r="DU666" s="20"/>
      <c r="DV666" s="20"/>
      <c r="DW666" s="20"/>
      <c r="DX666" s="20"/>
      <c r="DY666" s="20"/>
      <c r="DZ666" s="20"/>
      <c r="EA666" s="20"/>
      <c r="EB666" s="20"/>
      <c r="EC666" s="20"/>
      <c r="ED666" s="20"/>
      <c r="EE666" s="20"/>
      <c r="EF666" s="20"/>
      <c r="EG666" s="20"/>
      <c r="EH666" s="20"/>
      <c r="EI666" s="20"/>
      <c r="EJ666" s="20"/>
      <c r="EK666" s="20"/>
      <c r="EL666" s="20"/>
      <c r="EM666" s="20"/>
      <c r="EN666" s="20"/>
      <c r="EO666" s="20"/>
      <c r="EP666" s="20"/>
      <c r="EQ666" s="20"/>
      <c r="ER666" s="20"/>
      <c r="ES666" s="20"/>
      <c r="ET666" s="20"/>
      <c r="EU666" s="20"/>
      <c r="EV666" s="20"/>
      <c r="EW666" s="20"/>
      <c r="EZ666" s="20"/>
      <c r="FA666" s="20"/>
      <c r="FB666" s="20"/>
      <c r="FC666" s="20"/>
      <c r="FD666" s="20"/>
      <c r="FE666" s="20"/>
      <c r="FF666" s="20"/>
      <c r="FG666" s="20"/>
      <c r="FH666" s="20"/>
      <c r="FI666" s="20"/>
      <c r="FJ666" s="20"/>
      <c r="FK666" s="20"/>
      <c r="FL666" s="20"/>
      <c r="FM666" s="20"/>
      <c r="FN666" s="20"/>
      <c r="FO666" s="20"/>
      <c r="FP666" s="20"/>
      <c r="FQ666" s="20"/>
      <c r="FR666" s="20"/>
      <c r="FS666" s="20"/>
      <c r="FT666" s="20"/>
      <c r="FU666" s="20"/>
      <c r="FV666" s="20"/>
      <c r="FW666" s="20"/>
      <c r="FX666" s="20"/>
      <c r="FY666" s="20"/>
      <c r="FZ666" s="20"/>
      <c r="GA666" s="20"/>
      <c r="GB666" s="20"/>
      <c r="GC666" s="20"/>
      <c r="GD666" s="20"/>
      <c r="GE666" s="20"/>
      <c r="GF666" s="20"/>
      <c r="GG666" s="20"/>
      <c r="GH666" s="20"/>
      <c r="GI666" s="20"/>
      <c r="GJ666" s="20"/>
      <c r="GK666" s="20"/>
      <c r="GL666" s="20"/>
      <c r="GM666" s="20"/>
      <c r="GN666" s="20"/>
      <c r="GO666" s="20"/>
      <c r="GP666" s="20"/>
      <c r="GQ666" s="20"/>
      <c r="GR666" s="20"/>
      <c r="GS666" s="20"/>
      <c r="GT666" s="20"/>
      <c r="GU666" s="20"/>
      <c r="GV666" s="20"/>
      <c r="GY666" s="20">
        <v>0</v>
      </c>
      <c r="GZ666" s="20">
        <v>0</v>
      </c>
      <c r="HA666" s="20" t="s">
        <v>374</v>
      </c>
      <c r="HB666" s="20">
        <v>0</v>
      </c>
      <c r="HC666" s="20"/>
      <c r="HD666" s="20"/>
      <c r="HE666" s="20" t="b">
        <v>0</v>
      </c>
      <c r="HF666" s="20">
        <v>0</v>
      </c>
      <c r="HG666" s="20" t="b">
        <v>1</v>
      </c>
      <c r="HH666" s="20">
        <v>0</v>
      </c>
      <c r="HI666" s="20">
        <v>0</v>
      </c>
      <c r="HJ666" s="20">
        <v>0</v>
      </c>
      <c r="HK666" s="20">
        <v>0</v>
      </c>
      <c r="HL666" s="20" t="b">
        <v>0</v>
      </c>
      <c r="HM666" s="20">
        <v>0</v>
      </c>
      <c r="HN666" s="20">
        <v>0</v>
      </c>
      <c r="HO666" s="20" t="s">
        <v>374</v>
      </c>
      <c r="HP666" s="20" t="s">
        <v>363</v>
      </c>
      <c r="HQ666" s="20">
        <v>0</v>
      </c>
      <c r="HR666" s="20">
        <v>0</v>
      </c>
      <c r="HS666" s="20">
        <v>0</v>
      </c>
      <c r="HT666" s="20">
        <v>0</v>
      </c>
      <c r="HU666" s="20" t="b">
        <v>0</v>
      </c>
      <c r="HZ666"/>
    </row>
    <row r="667" ht="30" customHeight="1" spans="1:234">
      <c r="A667"/>
      <c r="B667" s="34">
        <f>10000000+INDEX(编号表!$B:$B,MATCH(D667,编号表!$A:$A,0))*10000+J667</f>
        <v>10150100</v>
      </c>
      <c r="C667" s="20" t="s">
        <v>746</v>
      </c>
      <c r="D667" s="20" t="s">
        <v>425</v>
      </c>
      <c r="E667" s="20" t="s">
        <v>363</v>
      </c>
      <c r="F667" s="39" t="s">
        <v>747</v>
      </c>
      <c r="G667" s="20" t="s">
        <v>352</v>
      </c>
      <c r="H667" s="20" t="b">
        <v>0</v>
      </c>
      <c r="I667" s="20" t="b">
        <v>1</v>
      </c>
      <c r="J667" s="20">
        <v>100</v>
      </c>
      <c r="K667" s="20" t="str">
        <f t="shared" si="30"/>
        <v>101501</v>
      </c>
      <c r="L667" s="20" t="s">
        <v>353</v>
      </c>
      <c r="M667" s="20">
        <v>0</v>
      </c>
      <c r="N667" s="20">
        <v>0</v>
      </c>
      <c r="O667" s="20"/>
      <c r="P667" s="20">
        <v>0</v>
      </c>
      <c r="Q667" s="20">
        <v>0</v>
      </c>
      <c r="R667" s="20">
        <v>0</v>
      </c>
      <c r="S667" s="20">
        <v>0</v>
      </c>
      <c r="T667" s="20">
        <v>0</v>
      </c>
      <c r="U667" s="20">
        <v>0</v>
      </c>
      <c r="V667" s="20"/>
      <c r="W667" s="20">
        <v>0</v>
      </c>
      <c r="X667" s="20">
        <v>0</v>
      </c>
      <c r="Y667" s="20" t="s">
        <v>355</v>
      </c>
      <c r="Z667" s="20" t="s">
        <v>387</v>
      </c>
      <c r="AA667" s="20" t="s">
        <v>357</v>
      </c>
      <c r="AB667" s="20">
        <v>0</v>
      </c>
      <c r="AC667" s="20">
        <v>0</v>
      </c>
      <c r="AD667" s="20" t="b">
        <v>0</v>
      </c>
      <c r="AE667" s="20" t="s">
        <v>358</v>
      </c>
      <c r="AF667" s="20"/>
      <c r="AG667" s="20"/>
      <c r="AH667" s="20"/>
      <c r="AI667" s="20">
        <v>750</v>
      </c>
      <c r="AJ667" s="20">
        <v>300</v>
      </c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 t="s">
        <v>359</v>
      </c>
      <c r="BA667" s="20">
        <v>10000</v>
      </c>
      <c r="BB667" s="20" t="s">
        <v>360</v>
      </c>
      <c r="BC667" s="20" t="s">
        <v>357</v>
      </c>
      <c r="BD667" s="20">
        <v>10000</v>
      </c>
      <c r="BE667" s="20">
        <v>0</v>
      </c>
      <c r="BF667" s="20" t="s">
        <v>361</v>
      </c>
      <c r="BG667" s="20">
        <v>0</v>
      </c>
      <c r="BH667" s="20" t="s">
        <v>359</v>
      </c>
      <c r="BI667" s="20">
        <v>900</v>
      </c>
      <c r="BJ667" s="20">
        <v>0</v>
      </c>
      <c r="BK667" s="20" t="b">
        <v>1</v>
      </c>
      <c r="BL667" s="20">
        <v>0</v>
      </c>
      <c r="BM667" s="20">
        <v>10000</v>
      </c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  <c r="CF667" s="20"/>
      <c r="CG667" s="20"/>
      <c r="CH667" s="20"/>
      <c r="CI667" s="20"/>
      <c r="CJ667" s="20"/>
      <c r="CK667" s="20"/>
      <c r="CL667" s="20"/>
      <c r="CM667" s="20"/>
      <c r="CN667" s="20"/>
      <c r="CO667" s="20"/>
      <c r="CP667" s="20"/>
      <c r="CQ667" s="20"/>
      <c r="CR667" s="20"/>
      <c r="CS667" s="20"/>
      <c r="CT667" s="20"/>
      <c r="CU667" s="20"/>
      <c r="CV667" s="20"/>
      <c r="CW667" s="20"/>
      <c r="CX667" s="20"/>
      <c r="DA667" s="20"/>
      <c r="DB667" s="20"/>
      <c r="DC667" s="20"/>
      <c r="DD667" s="20"/>
      <c r="DE667" s="20"/>
      <c r="DF667" s="20"/>
      <c r="DG667" s="20"/>
      <c r="DH667" s="20"/>
      <c r="DI667" s="20"/>
      <c r="DJ667" s="20"/>
      <c r="DK667" s="20"/>
      <c r="DL667" s="20"/>
      <c r="DM667" s="20"/>
      <c r="DN667" s="20"/>
      <c r="DO667" s="20"/>
      <c r="DP667" s="20"/>
      <c r="DQ667" s="20"/>
      <c r="DR667" s="20"/>
      <c r="DS667" s="20"/>
      <c r="DT667" s="20"/>
      <c r="DU667" s="20"/>
      <c r="DV667" s="20"/>
      <c r="DW667" s="20"/>
      <c r="DX667" s="20"/>
      <c r="DY667" s="20"/>
      <c r="DZ667" s="20"/>
      <c r="EA667" s="20"/>
      <c r="EB667" s="20"/>
      <c r="EC667" s="20"/>
      <c r="ED667" s="20"/>
      <c r="EE667" s="20"/>
      <c r="EF667" s="20"/>
      <c r="EG667" s="20"/>
      <c r="EH667" s="20"/>
      <c r="EI667" s="20"/>
      <c r="EJ667" s="20"/>
      <c r="EK667" s="20"/>
      <c r="EL667" s="20"/>
      <c r="EM667" s="20"/>
      <c r="EN667" s="20"/>
      <c r="EO667" s="20"/>
      <c r="EP667" s="20"/>
      <c r="EQ667" s="20"/>
      <c r="ER667" s="20"/>
      <c r="ES667" s="20"/>
      <c r="ET667" s="20"/>
      <c r="EU667" s="20"/>
      <c r="EV667" s="20"/>
      <c r="EW667" s="20"/>
      <c r="EZ667" s="20"/>
      <c r="FA667" s="20"/>
      <c r="FB667" s="20"/>
      <c r="FC667" s="20"/>
      <c r="FD667" s="20"/>
      <c r="FE667" s="20"/>
      <c r="FF667" s="20"/>
      <c r="FG667" s="20"/>
      <c r="FH667" s="20"/>
      <c r="FI667" s="20"/>
      <c r="FJ667" s="20"/>
      <c r="FK667" s="20"/>
      <c r="FL667" s="20"/>
      <c r="FM667" s="20"/>
      <c r="FN667" s="20"/>
      <c r="FO667" s="20"/>
      <c r="FP667" s="20"/>
      <c r="FQ667" s="20"/>
      <c r="FR667" s="20"/>
      <c r="FS667" s="20"/>
      <c r="FT667" s="20"/>
      <c r="FU667" s="20"/>
      <c r="FV667" s="20"/>
      <c r="FW667" s="20"/>
      <c r="FX667" s="20"/>
      <c r="FY667" s="20"/>
      <c r="FZ667" s="20"/>
      <c r="GA667" s="20"/>
      <c r="GB667" s="20"/>
      <c r="GC667" s="20"/>
      <c r="GD667" s="20"/>
      <c r="GE667" s="20"/>
      <c r="GF667" s="20"/>
      <c r="GG667" s="20"/>
      <c r="GH667" s="20"/>
      <c r="GI667" s="20"/>
      <c r="GJ667" s="20"/>
      <c r="GK667" s="20"/>
      <c r="GL667" s="20"/>
      <c r="GM667" s="20"/>
      <c r="GN667" s="20"/>
      <c r="GO667" s="20"/>
      <c r="GP667" s="20"/>
      <c r="GQ667" s="20"/>
      <c r="GR667" s="20"/>
      <c r="GS667" s="20"/>
      <c r="GT667" s="20"/>
      <c r="GU667" s="20"/>
      <c r="GV667" s="20"/>
      <c r="GY667" s="20">
        <v>0</v>
      </c>
      <c r="GZ667" s="20">
        <v>0</v>
      </c>
      <c r="HA667" s="20" t="s">
        <v>374</v>
      </c>
      <c r="HB667" s="20">
        <v>0</v>
      </c>
      <c r="HC667" s="20"/>
      <c r="HD667" s="20"/>
      <c r="HE667" s="20" t="b">
        <v>0</v>
      </c>
      <c r="HF667" s="20">
        <v>0</v>
      </c>
      <c r="HG667" s="20" t="b">
        <v>1</v>
      </c>
      <c r="HH667" s="20">
        <v>0</v>
      </c>
      <c r="HI667" s="20">
        <v>0</v>
      </c>
      <c r="HJ667" s="20">
        <v>0</v>
      </c>
      <c r="HK667" s="20">
        <v>0</v>
      </c>
      <c r="HL667" s="20" t="b">
        <v>0</v>
      </c>
      <c r="HM667" s="20">
        <v>0</v>
      </c>
      <c r="HN667" s="20">
        <v>0</v>
      </c>
      <c r="HO667" s="20" t="s">
        <v>374</v>
      </c>
      <c r="HP667" s="20" t="s">
        <v>363</v>
      </c>
      <c r="HQ667" s="20">
        <v>0</v>
      </c>
      <c r="HR667" s="20">
        <v>0</v>
      </c>
      <c r="HS667" s="20">
        <v>0</v>
      </c>
      <c r="HT667" s="20">
        <v>0</v>
      </c>
      <c r="HU667" s="20" t="b">
        <v>0</v>
      </c>
      <c r="HX667" t="b">
        <v>1</v>
      </c>
      <c r="HZ667"/>
    </row>
    <row r="668" ht="30" customHeight="1" spans="1:234">
      <c r="A668"/>
      <c r="B668" s="34">
        <f>10000000+INDEX(编号表!$B:$B,MATCH(D668,编号表!$A:$A,0))*10000+J668</f>
        <v>10150101</v>
      </c>
      <c r="C668" s="20" t="s">
        <v>746</v>
      </c>
      <c r="D668" s="20" t="s">
        <v>425</v>
      </c>
      <c r="E668" s="20" t="s">
        <v>363</v>
      </c>
      <c r="F668" s="39" t="s">
        <v>747</v>
      </c>
      <c r="G668" s="20" t="s">
        <v>352</v>
      </c>
      <c r="H668" s="20" t="b">
        <v>0</v>
      </c>
      <c r="I668" s="20" t="b">
        <v>1</v>
      </c>
      <c r="J668" s="20">
        <v>101</v>
      </c>
      <c r="K668" s="20" t="str">
        <f t="shared" si="30"/>
        <v>101501</v>
      </c>
      <c r="L668" s="20" t="s">
        <v>353</v>
      </c>
      <c r="M668" s="20">
        <v>0</v>
      </c>
      <c r="N668" s="20">
        <v>0</v>
      </c>
      <c r="O668" s="20"/>
      <c r="P668" s="20">
        <v>0</v>
      </c>
      <c r="Q668" s="20">
        <v>0</v>
      </c>
      <c r="R668" s="20">
        <v>0</v>
      </c>
      <c r="S668" s="20">
        <v>0</v>
      </c>
      <c r="T668" s="20">
        <v>0</v>
      </c>
      <c r="U668" s="20">
        <v>0</v>
      </c>
      <c r="V668" s="20"/>
      <c r="W668" s="20">
        <v>0</v>
      </c>
      <c r="X668" s="20">
        <v>0</v>
      </c>
      <c r="Y668" s="20" t="s">
        <v>355</v>
      </c>
      <c r="Z668" s="20" t="s">
        <v>387</v>
      </c>
      <c r="AA668" s="20" t="s">
        <v>357</v>
      </c>
      <c r="AB668" s="20">
        <v>0</v>
      </c>
      <c r="AC668" s="20">
        <v>0</v>
      </c>
      <c r="AD668" s="20" t="b">
        <v>0</v>
      </c>
      <c r="AE668" s="20" t="s">
        <v>358</v>
      </c>
      <c r="AF668" s="20"/>
      <c r="AG668" s="20"/>
      <c r="AH668" s="20"/>
      <c r="AI668" s="20">
        <v>750</v>
      </c>
      <c r="AJ668" s="20">
        <v>300</v>
      </c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 t="s">
        <v>359</v>
      </c>
      <c r="BA668" s="20">
        <v>10400</v>
      </c>
      <c r="BB668" s="20" t="s">
        <v>360</v>
      </c>
      <c r="BC668" s="20" t="s">
        <v>357</v>
      </c>
      <c r="BD668" s="20">
        <v>10000</v>
      </c>
      <c r="BE668" s="20">
        <v>0</v>
      </c>
      <c r="BF668" s="20" t="s">
        <v>361</v>
      </c>
      <c r="BG668" s="20">
        <v>0</v>
      </c>
      <c r="BH668" s="20" t="s">
        <v>359</v>
      </c>
      <c r="BI668" s="20">
        <v>900</v>
      </c>
      <c r="BJ668" s="20">
        <v>0</v>
      </c>
      <c r="BK668" s="20" t="b">
        <v>1</v>
      </c>
      <c r="BL668" s="20">
        <v>0</v>
      </c>
      <c r="BM668" s="20">
        <v>10000</v>
      </c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  <c r="CF668" s="20"/>
      <c r="CG668" s="20"/>
      <c r="CH668" s="20"/>
      <c r="CI668" s="20"/>
      <c r="CJ668" s="20"/>
      <c r="CK668" s="20"/>
      <c r="CL668" s="20"/>
      <c r="CM668" s="20"/>
      <c r="CN668" s="20"/>
      <c r="CO668" s="20"/>
      <c r="CP668" s="20"/>
      <c r="CQ668" s="20"/>
      <c r="CR668" s="20"/>
      <c r="CS668" s="20"/>
      <c r="CT668" s="20"/>
      <c r="CU668" s="20"/>
      <c r="CV668" s="20"/>
      <c r="CW668" s="20"/>
      <c r="CX668" s="20"/>
      <c r="DA668" s="20"/>
      <c r="DB668" s="20"/>
      <c r="DC668" s="20"/>
      <c r="DD668" s="20"/>
      <c r="DE668" s="20"/>
      <c r="DF668" s="20"/>
      <c r="DG668" s="20"/>
      <c r="DH668" s="20"/>
      <c r="DI668" s="20"/>
      <c r="DJ668" s="20"/>
      <c r="DK668" s="20"/>
      <c r="DL668" s="20"/>
      <c r="DM668" s="20"/>
      <c r="DN668" s="20"/>
      <c r="DO668" s="20"/>
      <c r="DP668" s="20"/>
      <c r="DQ668" s="20"/>
      <c r="DR668" s="20"/>
      <c r="DS668" s="20"/>
      <c r="DT668" s="20"/>
      <c r="DU668" s="20"/>
      <c r="DV668" s="20"/>
      <c r="DW668" s="20"/>
      <c r="DX668" s="20"/>
      <c r="DY668" s="20"/>
      <c r="DZ668" s="20"/>
      <c r="EA668" s="20"/>
      <c r="EB668" s="20"/>
      <c r="EC668" s="20"/>
      <c r="ED668" s="20"/>
      <c r="EE668" s="20"/>
      <c r="EF668" s="20"/>
      <c r="EG668" s="20"/>
      <c r="EH668" s="20"/>
      <c r="EI668" s="20"/>
      <c r="EJ668" s="20"/>
      <c r="EK668" s="20"/>
      <c r="EL668" s="20"/>
      <c r="EM668" s="20"/>
      <c r="EN668" s="20"/>
      <c r="EO668" s="20"/>
      <c r="EP668" s="20"/>
      <c r="EQ668" s="20"/>
      <c r="ER668" s="20"/>
      <c r="ES668" s="20"/>
      <c r="ET668" s="20"/>
      <c r="EU668" s="20"/>
      <c r="EV668" s="20"/>
      <c r="EW668" s="20"/>
      <c r="EZ668" s="20"/>
      <c r="FA668" s="20"/>
      <c r="FB668" s="20"/>
      <c r="FC668" s="20"/>
      <c r="FD668" s="20"/>
      <c r="FE668" s="20"/>
      <c r="FF668" s="20"/>
      <c r="FG668" s="20"/>
      <c r="FH668" s="20"/>
      <c r="FI668" s="20"/>
      <c r="FJ668" s="20"/>
      <c r="FK668" s="20"/>
      <c r="FL668" s="20"/>
      <c r="FM668" s="20"/>
      <c r="FN668" s="20"/>
      <c r="FO668" s="20"/>
      <c r="FP668" s="20"/>
      <c r="FQ668" s="20"/>
      <c r="FR668" s="20"/>
      <c r="FS668" s="20"/>
      <c r="FT668" s="20"/>
      <c r="FU668" s="20"/>
      <c r="FV668" s="20"/>
      <c r="FW668" s="20"/>
      <c r="FX668" s="20"/>
      <c r="FY668" s="20"/>
      <c r="FZ668" s="20"/>
      <c r="GA668" s="20"/>
      <c r="GB668" s="20"/>
      <c r="GC668" s="20"/>
      <c r="GD668" s="20"/>
      <c r="GE668" s="20"/>
      <c r="GF668" s="20"/>
      <c r="GG668" s="20"/>
      <c r="GH668" s="20"/>
      <c r="GI668" s="20"/>
      <c r="GJ668" s="20"/>
      <c r="GK668" s="20"/>
      <c r="GL668" s="20"/>
      <c r="GM668" s="20"/>
      <c r="GN668" s="20"/>
      <c r="GO668" s="20"/>
      <c r="GP668" s="20"/>
      <c r="GQ668" s="20"/>
      <c r="GR668" s="20"/>
      <c r="GS668" s="20"/>
      <c r="GT668" s="20"/>
      <c r="GU668" s="20"/>
      <c r="GV668" s="20"/>
      <c r="GY668" s="20">
        <v>0</v>
      </c>
      <c r="GZ668" s="20">
        <v>0</v>
      </c>
      <c r="HA668" s="20" t="s">
        <v>374</v>
      </c>
      <c r="HB668" s="20">
        <v>0</v>
      </c>
      <c r="HC668" s="20"/>
      <c r="HD668" s="20"/>
      <c r="HE668" s="20" t="b">
        <v>0</v>
      </c>
      <c r="HF668" s="20">
        <v>0</v>
      </c>
      <c r="HG668" s="20" t="b">
        <v>1</v>
      </c>
      <c r="HH668" s="20">
        <v>0</v>
      </c>
      <c r="HI668" s="20">
        <v>0</v>
      </c>
      <c r="HJ668" s="20">
        <v>0</v>
      </c>
      <c r="HK668" s="20">
        <v>0</v>
      </c>
      <c r="HL668" s="20" t="b">
        <v>0</v>
      </c>
      <c r="HM668" s="20">
        <v>0</v>
      </c>
      <c r="HN668" s="20">
        <v>0</v>
      </c>
      <c r="HO668" s="20" t="s">
        <v>374</v>
      </c>
      <c r="HP668" s="20" t="s">
        <v>363</v>
      </c>
      <c r="HQ668" s="20">
        <v>0</v>
      </c>
      <c r="HR668" s="20">
        <v>0</v>
      </c>
      <c r="HS668" s="20">
        <v>0</v>
      </c>
      <c r="HT668" s="20">
        <v>0</v>
      </c>
      <c r="HU668" s="20" t="b">
        <v>0</v>
      </c>
      <c r="HX668" t="b">
        <v>1</v>
      </c>
      <c r="HZ668"/>
    </row>
    <row r="669" ht="30" customHeight="1" spans="1:234">
      <c r="A669"/>
      <c r="B669" s="34">
        <f>10000000+INDEX(编号表!$B:$B,MATCH(D669,编号表!$A:$A,0))*10000+J669</f>
        <v>10150102</v>
      </c>
      <c r="C669" s="20" t="s">
        <v>746</v>
      </c>
      <c r="D669" s="20" t="s">
        <v>425</v>
      </c>
      <c r="E669" s="20" t="s">
        <v>363</v>
      </c>
      <c r="F669" s="39" t="s">
        <v>747</v>
      </c>
      <c r="G669" s="20" t="s">
        <v>352</v>
      </c>
      <c r="H669" s="20" t="b">
        <v>0</v>
      </c>
      <c r="I669" s="20" t="b">
        <v>1</v>
      </c>
      <c r="J669" s="20">
        <v>102</v>
      </c>
      <c r="K669" s="20" t="str">
        <f t="shared" si="30"/>
        <v>101501</v>
      </c>
      <c r="L669" s="20" t="s">
        <v>353</v>
      </c>
      <c r="M669" s="20">
        <v>0</v>
      </c>
      <c r="N669" s="20">
        <v>0</v>
      </c>
      <c r="O669" s="20"/>
      <c r="P669" s="20">
        <v>0</v>
      </c>
      <c r="Q669" s="20">
        <v>0</v>
      </c>
      <c r="R669" s="20">
        <v>0</v>
      </c>
      <c r="S669" s="20">
        <v>0</v>
      </c>
      <c r="T669" s="20">
        <v>0</v>
      </c>
      <c r="U669" s="20">
        <v>0</v>
      </c>
      <c r="V669" s="20"/>
      <c r="W669" s="20">
        <v>0</v>
      </c>
      <c r="X669" s="20">
        <v>0</v>
      </c>
      <c r="Y669" s="20" t="s">
        <v>355</v>
      </c>
      <c r="Z669" s="20" t="s">
        <v>387</v>
      </c>
      <c r="AA669" s="20" t="s">
        <v>357</v>
      </c>
      <c r="AB669" s="20">
        <v>0</v>
      </c>
      <c r="AC669" s="20">
        <v>0</v>
      </c>
      <c r="AD669" s="20" t="b">
        <v>0</v>
      </c>
      <c r="AE669" s="20" t="s">
        <v>358</v>
      </c>
      <c r="AF669" s="20"/>
      <c r="AG669" s="20"/>
      <c r="AH669" s="20"/>
      <c r="AI669" s="20">
        <v>750</v>
      </c>
      <c r="AJ669" s="20">
        <v>300</v>
      </c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 t="s">
        <v>359</v>
      </c>
      <c r="BA669" s="20">
        <v>10800</v>
      </c>
      <c r="BB669" s="20" t="s">
        <v>360</v>
      </c>
      <c r="BC669" s="20" t="s">
        <v>357</v>
      </c>
      <c r="BD669" s="20">
        <v>10000</v>
      </c>
      <c r="BE669" s="20">
        <v>0</v>
      </c>
      <c r="BF669" s="20" t="s">
        <v>361</v>
      </c>
      <c r="BG669" s="20">
        <v>0</v>
      </c>
      <c r="BH669" s="20" t="s">
        <v>359</v>
      </c>
      <c r="BI669" s="20">
        <v>900</v>
      </c>
      <c r="BJ669" s="20">
        <v>0</v>
      </c>
      <c r="BK669" s="20" t="b">
        <v>1</v>
      </c>
      <c r="BL669" s="20">
        <v>0</v>
      </c>
      <c r="BM669" s="20">
        <v>10000</v>
      </c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  <c r="CE669" s="20"/>
      <c r="CF669" s="20"/>
      <c r="CG669" s="20"/>
      <c r="CH669" s="20"/>
      <c r="CI669" s="20"/>
      <c r="CJ669" s="20"/>
      <c r="CK669" s="20"/>
      <c r="CL669" s="20"/>
      <c r="CM669" s="20"/>
      <c r="CN669" s="20"/>
      <c r="CO669" s="20"/>
      <c r="CP669" s="20"/>
      <c r="CQ669" s="20"/>
      <c r="CR669" s="20"/>
      <c r="CS669" s="20"/>
      <c r="CT669" s="20"/>
      <c r="CU669" s="20"/>
      <c r="CV669" s="20"/>
      <c r="CW669" s="20"/>
      <c r="CX669" s="20"/>
      <c r="DA669" s="20"/>
      <c r="DB669" s="20"/>
      <c r="DC669" s="20"/>
      <c r="DD669" s="20"/>
      <c r="DE669" s="20"/>
      <c r="DF669" s="20"/>
      <c r="DG669" s="20"/>
      <c r="DH669" s="20"/>
      <c r="DI669" s="20"/>
      <c r="DJ669" s="20"/>
      <c r="DK669" s="20"/>
      <c r="DL669" s="20"/>
      <c r="DM669" s="20"/>
      <c r="DN669" s="20"/>
      <c r="DO669" s="20"/>
      <c r="DP669" s="20"/>
      <c r="DQ669" s="20"/>
      <c r="DR669" s="20"/>
      <c r="DS669" s="20"/>
      <c r="DT669" s="20"/>
      <c r="DU669" s="20"/>
      <c r="DV669" s="20"/>
      <c r="DW669" s="20"/>
      <c r="DX669" s="20"/>
      <c r="DY669" s="20"/>
      <c r="DZ669" s="20"/>
      <c r="EA669" s="20"/>
      <c r="EB669" s="20"/>
      <c r="EC669" s="20"/>
      <c r="ED669" s="20"/>
      <c r="EE669" s="20"/>
      <c r="EF669" s="20"/>
      <c r="EG669" s="20"/>
      <c r="EH669" s="20"/>
      <c r="EI669" s="20"/>
      <c r="EJ669" s="20"/>
      <c r="EK669" s="20"/>
      <c r="EL669" s="20"/>
      <c r="EM669" s="20"/>
      <c r="EN669" s="20"/>
      <c r="EO669" s="20"/>
      <c r="EP669" s="20"/>
      <c r="EQ669" s="20"/>
      <c r="ER669" s="20"/>
      <c r="ES669" s="20"/>
      <c r="ET669" s="20"/>
      <c r="EU669" s="20"/>
      <c r="EV669" s="20"/>
      <c r="EW669" s="20"/>
      <c r="EZ669" s="20"/>
      <c r="FA669" s="20"/>
      <c r="FB669" s="20"/>
      <c r="FC669" s="20"/>
      <c r="FD669" s="20"/>
      <c r="FE669" s="20"/>
      <c r="FF669" s="20"/>
      <c r="FG669" s="20"/>
      <c r="FH669" s="20"/>
      <c r="FI669" s="20"/>
      <c r="FJ669" s="20"/>
      <c r="FK669" s="20"/>
      <c r="FL669" s="20"/>
      <c r="FM669" s="20"/>
      <c r="FN669" s="20"/>
      <c r="FO669" s="20"/>
      <c r="FP669" s="20"/>
      <c r="FQ669" s="20"/>
      <c r="FR669" s="20"/>
      <c r="FS669" s="20"/>
      <c r="FT669" s="20"/>
      <c r="FU669" s="20"/>
      <c r="FV669" s="20"/>
      <c r="FW669" s="20"/>
      <c r="FX669" s="20"/>
      <c r="FY669" s="20"/>
      <c r="FZ669" s="20"/>
      <c r="GA669" s="20"/>
      <c r="GB669" s="20"/>
      <c r="GC669" s="20"/>
      <c r="GD669" s="20"/>
      <c r="GE669" s="20"/>
      <c r="GF669" s="20"/>
      <c r="GG669" s="20"/>
      <c r="GH669" s="20"/>
      <c r="GI669" s="20"/>
      <c r="GJ669" s="20"/>
      <c r="GK669" s="20"/>
      <c r="GL669" s="20"/>
      <c r="GM669" s="20"/>
      <c r="GN669" s="20"/>
      <c r="GO669" s="20"/>
      <c r="GP669" s="20"/>
      <c r="GQ669" s="20"/>
      <c r="GR669" s="20"/>
      <c r="GS669" s="20"/>
      <c r="GT669" s="20"/>
      <c r="GU669" s="20"/>
      <c r="GV669" s="20"/>
      <c r="GY669" s="20">
        <v>0</v>
      </c>
      <c r="GZ669" s="20">
        <v>0</v>
      </c>
      <c r="HA669" s="20" t="s">
        <v>374</v>
      </c>
      <c r="HB669" s="20">
        <v>0</v>
      </c>
      <c r="HC669" s="20"/>
      <c r="HD669" s="20"/>
      <c r="HE669" s="20" t="b">
        <v>0</v>
      </c>
      <c r="HF669" s="20">
        <v>0</v>
      </c>
      <c r="HG669" s="20" t="b">
        <v>1</v>
      </c>
      <c r="HH669" s="20">
        <v>0</v>
      </c>
      <c r="HI669" s="20">
        <v>0</v>
      </c>
      <c r="HJ669" s="20">
        <v>0</v>
      </c>
      <c r="HK669" s="20">
        <v>0</v>
      </c>
      <c r="HL669" s="20" t="b">
        <v>0</v>
      </c>
      <c r="HM669" s="20">
        <v>0</v>
      </c>
      <c r="HN669" s="20">
        <v>0</v>
      </c>
      <c r="HO669" s="20" t="s">
        <v>374</v>
      </c>
      <c r="HP669" s="20" t="s">
        <v>363</v>
      </c>
      <c r="HQ669" s="20">
        <v>0</v>
      </c>
      <c r="HR669" s="20">
        <v>0</v>
      </c>
      <c r="HS669" s="20">
        <v>0</v>
      </c>
      <c r="HT669" s="20">
        <v>0</v>
      </c>
      <c r="HU669" s="20" t="b">
        <v>0</v>
      </c>
      <c r="HX669" t="b">
        <v>1</v>
      </c>
      <c r="HZ669"/>
    </row>
    <row r="670" ht="30" customHeight="1" spans="1:234">
      <c r="A670"/>
      <c r="B670" s="34">
        <f>10000000+INDEX(编号表!$B:$B,MATCH(D670,编号表!$A:$A,0))*10000+J670</f>
        <v>10150103</v>
      </c>
      <c r="C670" s="20" t="s">
        <v>746</v>
      </c>
      <c r="D670" s="20" t="s">
        <v>425</v>
      </c>
      <c r="E670" s="20" t="s">
        <v>363</v>
      </c>
      <c r="F670" s="39" t="s">
        <v>747</v>
      </c>
      <c r="G670" s="20" t="s">
        <v>352</v>
      </c>
      <c r="H670" s="20" t="b">
        <v>0</v>
      </c>
      <c r="I670" s="20" t="b">
        <v>1</v>
      </c>
      <c r="J670" s="20">
        <v>103</v>
      </c>
      <c r="K670" s="20" t="str">
        <f t="shared" si="30"/>
        <v>101501</v>
      </c>
      <c r="L670" s="20" t="s">
        <v>353</v>
      </c>
      <c r="M670" s="20">
        <v>0</v>
      </c>
      <c r="N670" s="20">
        <v>0</v>
      </c>
      <c r="O670" s="20"/>
      <c r="P670" s="20">
        <v>0</v>
      </c>
      <c r="Q670" s="20">
        <v>0</v>
      </c>
      <c r="R670" s="20">
        <v>0</v>
      </c>
      <c r="S670" s="20">
        <v>0</v>
      </c>
      <c r="T670" s="20">
        <v>0</v>
      </c>
      <c r="U670" s="20">
        <v>0</v>
      </c>
      <c r="V670" s="20"/>
      <c r="W670" s="20">
        <v>0</v>
      </c>
      <c r="X670" s="20">
        <v>0</v>
      </c>
      <c r="Y670" s="20" t="s">
        <v>355</v>
      </c>
      <c r="Z670" s="20" t="s">
        <v>387</v>
      </c>
      <c r="AA670" s="20" t="s">
        <v>357</v>
      </c>
      <c r="AB670" s="20">
        <v>0</v>
      </c>
      <c r="AC670" s="20">
        <v>0</v>
      </c>
      <c r="AD670" s="20" t="b">
        <v>0</v>
      </c>
      <c r="AE670" s="20" t="s">
        <v>358</v>
      </c>
      <c r="AF670" s="20"/>
      <c r="AG670" s="20"/>
      <c r="AH670" s="20"/>
      <c r="AI670" s="20">
        <v>750</v>
      </c>
      <c r="AJ670" s="20">
        <v>300</v>
      </c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 t="s">
        <v>359</v>
      </c>
      <c r="BA670" s="20">
        <v>11200</v>
      </c>
      <c r="BB670" s="20" t="s">
        <v>360</v>
      </c>
      <c r="BC670" s="20" t="s">
        <v>357</v>
      </c>
      <c r="BD670" s="20">
        <v>10000</v>
      </c>
      <c r="BE670" s="20">
        <v>0</v>
      </c>
      <c r="BF670" s="20" t="s">
        <v>361</v>
      </c>
      <c r="BG670" s="20">
        <v>0</v>
      </c>
      <c r="BH670" s="20" t="s">
        <v>359</v>
      </c>
      <c r="BI670" s="20">
        <v>900</v>
      </c>
      <c r="BJ670" s="20">
        <v>1</v>
      </c>
      <c r="BK670" s="20" t="b">
        <v>1</v>
      </c>
      <c r="BL670" s="20">
        <v>0</v>
      </c>
      <c r="BM670" s="20">
        <v>10000</v>
      </c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  <c r="CE670" s="20"/>
      <c r="CF670" s="20"/>
      <c r="CG670" s="20"/>
      <c r="CH670" s="20"/>
      <c r="CI670" s="20"/>
      <c r="CJ670" s="20"/>
      <c r="CK670" s="20"/>
      <c r="CL670" s="20"/>
      <c r="CM670" s="20"/>
      <c r="CN670" s="20"/>
      <c r="CO670" s="20"/>
      <c r="CP670" s="20"/>
      <c r="CQ670" s="20"/>
      <c r="CR670" s="20"/>
      <c r="CS670" s="20"/>
      <c r="CT670" s="20"/>
      <c r="CU670" s="20"/>
      <c r="CV670" s="20"/>
      <c r="CW670" s="20"/>
      <c r="CX670" s="20"/>
      <c r="DA670" s="20"/>
      <c r="DB670" s="20"/>
      <c r="DC670" s="20"/>
      <c r="DD670" s="20"/>
      <c r="DE670" s="20"/>
      <c r="DF670" s="20"/>
      <c r="DG670" s="20"/>
      <c r="DH670" s="20"/>
      <c r="DI670" s="20"/>
      <c r="DJ670" s="20"/>
      <c r="DK670" s="20"/>
      <c r="DL670" s="20"/>
      <c r="DM670" s="20"/>
      <c r="DN670" s="20"/>
      <c r="DO670" s="20"/>
      <c r="DP670" s="20"/>
      <c r="DQ670" s="20"/>
      <c r="DR670" s="20"/>
      <c r="DS670" s="20"/>
      <c r="DT670" s="20"/>
      <c r="DU670" s="20"/>
      <c r="DV670" s="20"/>
      <c r="DW670" s="20"/>
      <c r="DX670" s="20"/>
      <c r="DY670" s="20"/>
      <c r="DZ670" s="20"/>
      <c r="EA670" s="20"/>
      <c r="EB670" s="20"/>
      <c r="EC670" s="20"/>
      <c r="ED670" s="20"/>
      <c r="EE670" s="20"/>
      <c r="EF670" s="20"/>
      <c r="EG670" s="20"/>
      <c r="EH670" s="20"/>
      <c r="EI670" s="20"/>
      <c r="EJ670" s="20"/>
      <c r="EK670" s="20"/>
      <c r="EL670" s="20"/>
      <c r="EM670" s="20"/>
      <c r="EN670" s="20"/>
      <c r="EO670" s="20"/>
      <c r="EP670" s="20"/>
      <c r="EQ670" s="20"/>
      <c r="ER670" s="20"/>
      <c r="ES670" s="20"/>
      <c r="ET670" s="20"/>
      <c r="EU670" s="20"/>
      <c r="EV670" s="20"/>
      <c r="EW670" s="20"/>
      <c r="EZ670" s="20"/>
      <c r="FA670" s="20"/>
      <c r="FB670" s="20"/>
      <c r="FC670" s="20"/>
      <c r="FD670" s="20"/>
      <c r="FE670" s="20"/>
      <c r="FF670" s="20"/>
      <c r="FG670" s="20"/>
      <c r="FH670" s="20"/>
      <c r="FI670" s="20"/>
      <c r="FJ670" s="20"/>
      <c r="FK670" s="20"/>
      <c r="FL670" s="20"/>
      <c r="FM670" s="20"/>
      <c r="FN670" s="20"/>
      <c r="FO670" s="20"/>
      <c r="FP670" s="20"/>
      <c r="FQ670" s="20"/>
      <c r="FR670" s="20"/>
      <c r="FS670" s="20"/>
      <c r="FT670" s="20"/>
      <c r="FU670" s="20"/>
      <c r="FV670" s="20"/>
      <c r="FW670" s="20"/>
      <c r="FX670" s="20"/>
      <c r="FY670" s="20"/>
      <c r="FZ670" s="20"/>
      <c r="GA670" s="20"/>
      <c r="GB670" s="20"/>
      <c r="GC670" s="20"/>
      <c r="GD670" s="20"/>
      <c r="GE670" s="20"/>
      <c r="GF670" s="20"/>
      <c r="GG670" s="20"/>
      <c r="GH670" s="20"/>
      <c r="GI670" s="20"/>
      <c r="GJ670" s="20"/>
      <c r="GK670" s="20"/>
      <c r="GL670" s="20"/>
      <c r="GM670" s="20"/>
      <c r="GN670" s="20"/>
      <c r="GO670" s="20"/>
      <c r="GP670" s="20"/>
      <c r="GQ670" s="20"/>
      <c r="GR670" s="20"/>
      <c r="GS670" s="20"/>
      <c r="GT670" s="20"/>
      <c r="GU670" s="20"/>
      <c r="GV670" s="20"/>
      <c r="GY670" s="20">
        <v>0</v>
      </c>
      <c r="GZ670" s="20">
        <v>0</v>
      </c>
      <c r="HA670" s="20" t="s">
        <v>374</v>
      </c>
      <c r="HB670" s="20">
        <v>0</v>
      </c>
      <c r="HC670" s="20"/>
      <c r="HD670" s="20"/>
      <c r="HE670" s="20" t="b">
        <v>0</v>
      </c>
      <c r="HF670" s="20">
        <v>0</v>
      </c>
      <c r="HG670" s="20" t="b">
        <v>1</v>
      </c>
      <c r="HH670" s="20">
        <v>0</v>
      </c>
      <c r="HI670" s="20">
        <v>0</v>
      </c>
      <c r="HJ670" s="20">
        <v>0</v>
      </c>
      <c r="HK670" s="20">
        <v>0</v>
      </c>
      <c r="HL670" s="20" t="b">
        <v>0</v>
      </c>
      <c r="HM670" s="20">
        <v>0</v>
      </c>
      <c r="HN670" s="20">
        <v>0</v>
      </c>
      <c r="HO670" s="20" t="s">
        <v>374</v>
      </c>
      <c r="HP670" s="20" t="s">
        <v>363</v>
      </c>
      <c r="HQ670" s="20">
        <v>0</v>
      </c>
      <c r="HR670" s="20">
        <v>0</v>
      </c>
      <c r="HS670" s="20">
        <v>0</v>
      </c>
      <c r="HT670" s="20">
        <v>0</v>
      </c>
      <c r="HU670" s="20" t="b">
        <v>0</v>
      </c>
      <c r="HX670" t="b">
        <v>1</v>
      </c>
      <c r="HZ670"/>
    </row>
    <row r="671" ht="30" customHeight="1" spans="1:234">
      <c r="A671"/>
      <c r="B671" s="34">
        <f>10000000+INDEX(编号表!$B:$B,MATCH(D671,编号表!$A:$A,0))*10000+J671</f>
        <v>10150104</v>
      </c>
      <c r="C671" s="20" t="s">
        <v>746</v>
      </c>
      <c r="D671" s="20" t="s">
        <v>425</v>
      </c>
      <c r="E671" s="20" t="s">
        <v>363</v>
      </c>
      <c r="F671" s="39" t="s">
        <v>747</v>
      </c>
      <c r="G671" s="20" t="s">
        <v>352</v>
      </c>
      <c r="H671" s="20" t="b">
        <v>0</v>
      </c>
      <c r="I671" s="20" t="b">
        <v>1</v>
      </c>
      <c r="J671" s="20">
        <v>104</v>
      </c>
      <c r="K671" s="20" t="str">
        <f t="shared" si="30"/>
        <v>101501</v>
      </c>
      <c r="L671" s="20" t="s">
        <v>353</v>
      </c>
      <c r="M671" s="20">
        <v>0</v>
      </c>
      <c r="N671" s="20">
        <v>0</v>
      </c>
      <c r="O671" s="20"/>
      <c r="P671" s="20">
        <v>0</v>
      </c>
      <c r="Q671" s="20">
        <v>0</v>
      </c>
      <c r="R671" s="20">
        <v>0</v>
      </c>
      <c r="S671" s="20">
        <v>0</v>
      </c>
      <c r="T671" s="20">
        <v>0</v>
      </c>
      <c r="U671" s="20">
        <v>0</v>
      </c>
      <c r="V671" s="20"/>
      <c r="W671" s="20">
        <v>0</v>
      </c>
      <c r="X671" s="20">
        <v>0</v>
      </c>
      <c r="Y671" s="20" t="s">
        <v>355</v>
      </c>
      <c r="Z671" s="20" t="s">
        <v>387</v>
      </c>
      <c r="AA671" s="20" t="s">
        <v>357</v>
      </c>
      <c r="AB671" s="20">
        <v>0</v>
      </c>
      <c r="AC671" s="20">
        <v>0</v>
      </c>
      <c r="AD671" s="20" t="b">
        <v>0</v>
      </c>
      <c r="AE671" s="20" t="s">
        <v>358</v>
      </c>
      <c r="AF671" s="20"/>
      <c r="AG671" s="20"/>
      <c r="AH671" s="20"/>
      <c r="AI671" s="20">
        <v>750</v>
      </c>
      <c r="AJ671" s="20">
        <v>300</v>
      </c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 t="s">
        <v>359</v>
      </c>
      <c r="BA671" s="20">
        <v>11300</v>
      </c>
      <c r="BB671" s="20" t="s">
        <v>360</v>
      </c>
      <c r="BC671" s="20" t="s">
        <v>357</v>
      </c>
      <c r="BD671" s="20">
        <v>10000</v>
      </c>
      <c r="BE671" s="20">
        <v>0</v>
      </c>
      <c r="BF671" s="20" t="s">
        <v>361</v>
      </c>
      <c r="BG671" s="20">
        <v>0</v>
      </c>
      <c r="BH671" s="20" t="s">
        <v>359</v>
      </c>
      <c r="BI671" s="20">
        <v>900</v>
      </c>
      <c r="BJ671" s="20">
        <v>1</v>
      </c>
      <c r="BK671" s="20" t="b">
        <v>1</v>
      </c>
      <c r="BL671" s="20">
        <v>0</v>
      </c>
      <c r="BM671" s="20">
        <v>10000</v>
      </c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  <c r="CE671" s="20"/>
      <c r="CF671" s="20"/>
      <c r="CG671" s="20"/>
      <c r="CH671" s="20"/>
      <c r="CI671" s="20"/>
      <c r="CJ671" s="20"/>
      <c r="CK671" s="20"/>
      <c r="CL671" s="20"/>
      <c r="CM671" s="20"/>
      <c r="CN671" s="20"/>
      <c r="CO671" s="20"/>
      <c r="CP671" s="20"/>
      <c r="CQ671" s="20"/>
      <c r="CR671" s="20"/>
      <c r="CS671" s="20"/>
      <c r="CT671" s="20"/>
      <c r="CU671" s="20"/>
      <c r="CV671" s="20"/>
      <c r="CW671" s="20"/>
      <c r="CX671" s="20"/>
      <c r="DA671" s="20"/>
      <c r="DB671" s="20"/>
      <c r="DC671" s="20"/>
      <c r="DD671" s="20"/>
      <c r="DE671" s="20"/>
      <c r="DF671" s="20"/>
      <c r="DG671" s="20"/>
      <c r="DH671" s="20"/>
      <c r="DI671" s="20"/>
      <c r="DJ671" s="20"/>
      <c r="DK671" s="20"/>
      <c r="DL671" s="20"/>
      <c r="DM671" s="20"/>
      <c r="DN671" s="20"/>
      <c r="DO671" s="20"/>
      <c r="DP671" s="20"/>
      <c r="DQ671" s="20"/>
      <c r="DR671" s="20"/>
      <c r="DS671" s="20"/>
      <c r="DT671" s="20"/>
      <c r="DU671" s="20"/>
      <c r="DV671" s="20"/>
      <c r="DW671" s="20"/>
      <c r="DX671" s="20"/>
      <c r="DY671" s="20"/>
      <c r="DZ671" s="20"/>
      <c r="EA671" s="20"/>
      <c r="EB671" s="20"/>
      <c r="EC671" s="20"/>
      <c r="ED671" s="20"/>
      <c r="EE671" s="20"/>
      <c r="EF671" s="20"/>
      <c r="EG671" s="20"/>
      <c r="EH671" s="20"/>
      <c r="EI671" s="20"/>
      <c r="EJ671" s="20"/>
      <c r="EK671" s="20"/>
      <c r="EL671" s="20"/>
      <c r="EM671" s="20"/>
      <c r="EN671" s="20"/>
      <c r="EO671" s="20"/>
      <c r="EP671" s="20"/>
      <c r="EQ671" s="20"/>
      <c r="ER671" s="20"/>
      <c r="ES671" s="20"/>
      <c r="ET671" s="20"/>
      <c r="EU671" s="20"/>
      <c r="EV671" s="20"/>
      <c r="EW671" s="20"/>
      <c r="EZ671" s="20"/>
      <c r="FA671" s="20"/>
      <c r="FB671" s="20"/>
      <c r="FC671" s="20"/>
      <c r="FD671" s="20"/>
      <c r="FE671" s="20"/>
      <c r="FF671" s="20"/>
      <c r="FG671" s="20"/>
      <c r="FH671" s="20"/>
      <c r="FI671" s="20"/>
      <c r="FJ671" s="20"/>
      <c r="FK671" s="20"/>
      <c r="FL671" s="20"/>
      <c r="FM671" s="20"/>
      <c r="FN671" s="20"/>
      <c r="FO671" s="20"/>
      <c r="FP671" s="20"/>
      <c r="FQ671" s="20"/>
      <c r="FR671" s="20"/>
      <c r="FS671" s="20"/>
      <c r="FT671" s="20"/>
      <c r="FU671" s="20"/>
      <c r="FV671" s="20"/>
      <c r="FW671" s="20"/>
      <c r="FX671" s="20"/>
      <c r="FY671" s="20"/>
      <c r="FZ671" s="20"/>
      <c r="GA671" s="20"/>
      <c r="GB671" s="20"/>
      <c r="GC671" s="20"/>
      <c r="GD671" s="20"/>
      <c r="GE671" s="20"/>
      <c r="GF671" s="20"/>
      <c r="GG671" s="20"/>
      <c r="GH671" s="20"/>
      <c r="GI671" s="20"/>
      <c r="GJ671" s="20"/>
      <c r="GK671" s="20"/>
      <c r="GL671" s="20"/>
      <c r="GM671" s="20"/>
      <c r="GN671" s="20"/>
      <c r="GO671" s="20"/>
      <c r="GP671" s="20"/>
      <c r="GQ671" s="20"/>
      <c r="GR671" s="20"/>
      <c r="GS671" s="20"/>
      <c r="GT671" s="20"/>
      <c r="GU671" s="20"/>
      <c r="GV671" s="20"/>
      <c r="GY671" s="20">
        <v>0</v>
      </c>
      <c r="GZ671" s="20">
        <v>0</v>
      </c>
      <c r="HA671" s="20" t="s">
        <v>374</v>
      </c>
      <c r="HB671" s="20">
        <v>0</v>
      </c>
      <c r="HC671" s="20"/>
      <c r="HD671" s="20"/>
      <c r="HE671" s="20" t="b">
        <v>0</v>
      </c>
      <c r="HF671" s="20">
        <v>0</v>
      </c>
      <c r="HG671" s="20" t="b">
        <v>1</v>
      </c>
      <c r="HH671" s="20">
        <v>0</v>
      </c>
      <c r="HI671" s="20">
        <v>0</v>
      </c>
      <c r="HJ671" s="20">
        <v>0</v>
      </c>
      <c r="HK671" s="20">
        <v>0</v>
      </c>
      <c r="HL671" s="20" t="b">
        <v>0</v>
      </c>
      <c r="HM671" s="20">
        <v>0</v>
      </c>
      <c r="HN671" s="20">
        <v>0</v>
      </c>
      <c r="HO671" s="20" t="s">
        <v>374</v>
      </c>
      <c r="HP671" s="20" t="s">
        <v>363</v>
      </c>
      <c r="HQ671" s="20">
        <v>0</v>
      </c>
      <c r="HR671" s="20">
        <v>0</v>
      </c>
      <c r="HS671" s="20">
        <v>0</v>
      </c>
      <c r="HT671" s="20">
        <v>0</v>
      </c>
      <c r="HU671" s="20" t="b">
        <v>0</v>
      </c>
      <c r="HX671" t="b">
        <v>1</v>
      </c>
      <c r="HZ671"/>
    </row>
    <row r="672" ht="30" customHeight="1" spans="1:234">
      <c r="A672"/>
      <c r="B672" s="34">
        <f>10000000+INDEX(编号表!$B:$B,MATCH(D672,编号表!$A:$A,0))*10000+J672</f>
        <v>10150105</v>
      </c>
      <c r="C672" s="20" t="s">
        <v>746</v>
      </c>
      <c r="D672" s="20" t="s">
        <v>425</v>
      </c>
      <c r="E672" s="20" t="s">
        <v>363</v>
      </c>
      <c r="F672" s="39" t="s">
        <v>747</v>
      </c>
      <c r="G672" s="20" t="s">
        <v>352</v>
      </c>
      <c r="H672" s="20" t="b">
        <v>0</v>
      </c>
      <c r="I672" s="20" t="b">
        <v>1</v>
      </c>
      <c r="J672" s="20">
        <v>105</v>
      </c>
      <c r="K672" s="20" t="str">
        <f t="shared" si="30"/>
        <v>101501</v>
      </c>
      <c r="L672" s="20" t="s">
        <v>353</v>
      </c>
      <c r="M672" s="20">
        <v>0</v>
      </c>
      <c r="N672" s="20">
        <v>0</v>
      </c>
      <c r="O672" s="20"/>
      <c r="P672" s="20">
        <v>0</v>
      </c>
      <c r="Q672" s="20">
        <v>0</v>
      </c>
      <c r="R672" s="20">
        <v>0</v>
      </c>
      <c r="S672" s="20">
        <v>0</v>
      </c>
      <c r="T672" s="20">
        <v>0</v>
      </c>
      <c r="U672" s="20">
        <v>0</v>
      </c>
      <c r="V672" s="20"/>
      <c r="W672" s="20">
        <v>0</v>
      </c>
      <c r="X672" s="20">
        <v>0</v>
      </c>
      <c r="Y672" s="20" t="s">
        <v>355</v>
      </c>
      <c r="Z672" s="20" t="s">
        <v>387</v>
      </c>
      <c r="AA672" s="20" t="s">
        <v>357</v>
      </c>
      <c r="AB672" s="20">
        <v>0</v>
      </c>
      <c r="AC672" s="20">
        <v>0</v>
      </c>
      <c r="AD672" s="20" t="b">
        <v>0</v>
      </c>
      <c r="AE672" s="20" t="s">
        <v>358</v>
      </c>
      <c r="AF672" s="20"/>
      <c r="AG672" s="20"/>
      <c r="AH672" s="20"/>
      <c r="AI672" s="20">
        <v>750</v>
      </c>
      <c r="AJ672" s="20">
        <v>300</v>
      </c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 t="s">
        <v>359</v>
      </c>
      <c r="BA672" s="20">
        <v>11600</v>
      </c>
      <c r="BB672" s="20" t="s">
        <v>360</v>
      </c>
      <c r="BC672" s="20" t="s">
        <v>357</v>
      </c>
      <c r="BD672" s="20">
        <v>10000</v>
      </c>
      <c r="BE672" s="20">
        <v>0</v>
      </c>
      <c r="BF672" s="20" t="s">
        <v>361</v>
      </c>
      <c r="BG672" s="20">
        <v>0</v>
      </c>
      <c r="BH672" s="20" t="s">
        <v>359</v>
      </c>
      <c r="BI672" s="20">
        <v>900</v>
      </c>
      <c r="BJ672" s="20">
        <v>1</v>
      </c>
      <c r="BK672" s="20" t="b">
        <v>1</v>
      </c>
      <c r="BL672" s="20">
        <v>0</v>
      </c>
      <c r="BM672" s="20">
        <v>10000</v>
      </c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  <c r="CE672" s="20"/>
      <c r="CF672" s="20"/>
      <c r="CG672" s="20"/>
      <c r="CH672" s="20"/>
      <c r="CI672" s="20"/>
      <c r="CJ672" s="20"/>
      <c r="CK672" s="20"/>
      <c r="CL672" s="20"/>
      <c r="CM672" s="20"/>
      <c r="CN672" s="20"/>
      <c r="CO672" s="20"/>
      <c r="CP672" s="20"/>
      <c r="CQ672" s="20"/>
      <c r="CR672" s="20"/>
      <c r="CS672" s="20"/>
      <c r="CT672" s="20"/>
      <c r="CU672" s="20"/>
      <c r="CV672" s="20"/>
      <c r="CW672" s="20"/>
      <c r="CX672" s="20"/>
      <c r="DA672" s="20"/>
      <c r="DB672" s="20"/>
      <c r="DC672" s="20"/>
      <c r="DD672" s="20"/>
      <c r="DE672" s="20"/>
      <c r="DF672" s="20"/>
      <c r="DG672" s="20"/>
      <c r="DH672" s="20"/>
      <c r="DI672" s="20"/>
      <c r="DJ672" s="20"/>
      <c r="DK672" s="20"/>
      <c r="DL672" s="20"/>
      <c r="DM672" s="20"/>
      <c r="DN672" s="20"/>
      <c r="DO672" s="20"/>
      <c r="DP672" s="20"/>
      <c r="DQ672" s="20"/>
      <c r="DR672" s="20"/>
      <c r="DS672" s="20"/>
      <c r="DT672" s="20"/>
      <c r="DU672" s="20"/>
      <c r="DV672" s="20"/>
      <c r="DW672" s="20"/>
      <c r="DX672" s="20"/>
      <c r="DY672" s="20"/>
      <c r="DZ672" s="20"/>
      <c r="EA672" s="20"/>
      <c r="EB672" s="20"/>
      <c r="EC672" s="20"/>
      <c r="ED672" s="20"/>
      <c r="EE672" s="20"/>
      <c r="EF672" s="20"/>
      <c r="EG672" s="20"/>
      <c r="EH672" s="20"/>
      <c r="EI672" s="20"/>
      <c r="EJ672" s="20"/>
      <c r="EK672" s="20"/>
      <c r="EL672" s="20"/>
      <c r="EM672" s="20"/>
      <c r="EN672" s="20"/>
      <c r="EO672" s="20"/>
      <c r="EP672" s="20"/>
      <c r="EQ672" s="20"/>
      <c r="ER672" s="20"/>
      <c r="ES672" s="20"/>
      <c r="ET672" s="20"/>
      <c r="EU672" s="20"/>
      <c r="EV672" s="20"/>
      <c r="EW672" s="20"/>
      <c r="EZ672" s="20"/>
      <c r="FA672" s="20"/>
      <c r="FB672" s="20"/>
      <c r="FC672" s="20"/>
      <c r="FD672" s="20"/>
      <c r="FE672" s="20"/>
      <c r="FF672" s="20"/>
      <c r="FG672" s="20"/>
      <c r="FH672" s="20"/>
      <c r="FI672" s="20"/>
      <c r="FJ672" s="20"/>
      <c r="FK672" s="20"/>
      <c r="FL672" s="20"/>
      <c r="FM672" s="20"/>
      <c r="FN672" s="20"/>
      <c r="FO672" s="20"/>
      <c r="FP672" s="20"/>
      <c r="FQ672" s="20"/>
      <c r="FR672" s="20"/>
      <c r="FS672" s="20"/>
      <c r="FT672" s="20"/>
      <c r="FU672" s="20"/>
      <c r="FV672" s="20"/>
      <c r="FW672" s="20"/>
      <c r="FX672" s="20"/>
      <c r="FY672" s="20"/>
      <c r="FZ672" s="20"/>
      <c r="GA672" s="20"/>
      <c r="GB672" s="20"/>
      <c r="GC672" s="20"/>
      <c r="GD672" s="20"/>
      <c r="GE672" s="20"/>
      <c r="GF672" s="20"/>
      <c r="GG672" s="20"/>
      <c r="GH672" s="20"/>
      <c r="GI672" s="20"/>
      <c r="GJ672" s="20"/>
      <c r="GK672" s="20"/>
      <c r="GL672" s="20"/>
      <c r="GM672" s="20"/>
      <c r="GN672" s="20"/>
      <c r="GO672" s="20"/>
      <c r="GP672" s="20"/>
      <c r="GQ672" s="20"/>
      <c r="GR672" s="20"/>
      <c r="GS672" s="20"/>
      <c r="GT672" s="20"/>
      <c r="GU672" s="20"/>
      <c r="GV672" s="20"/>
      <c r="GY672" s="20">
        <v>0</v>
      </c>
      <c r="GZ672" s="20">
        <v>0</v>
      </c>
      <c r="HA672" s="20" t="s">
        <v>374</v>
      </c>
      <c r="HB672" s="20">
        <v>0</v>
      </c>
      <c r="HC672" s="20"/>
      <c r="HD672" s="20"/>
      <c r="HE672" s="20" t="b">
        <v>0</v>
      </c>
      <c r="HF672" s="20">
        <v>0</v>
      </c>
      <c r="HG672" s="20" t="b">
        <v>1</v>
      </c>
      <c r="HH672" s="20">
        <v>0</v>
      </c>
      <c r="HI672" s="20">
        <v>0</v>
      </c>
      <c r="HJ672" s="20">
        <v>0</v>
      </c>
      <c r="HK672" s="20">
        <v>0</v>
      </c>
      <c r="HL672" s="20" t="b">
        <v>0</v>
      </c>
      <c r="HM672" s="20">
        <v>0</v>
      </c>
      <c r="HN672" s="20">
        <v>0</v>
      </c>
      <c r="HO672" s="20" t="s">
        <v>374</v>
      </c>
      <c r="HP672" s="20" t="s">
        <v>363</v>
      </c>
      <c r="HQ672" s="20">
        <v>0</v>
      </c>
      <c r="HR672" s="20">
        <v>0</v>
      </c>
      <c r="HS672" s="20">
        <v>0</v>
      </c>
      <c r="HT672" s="20">
        <v>0</v>
      </c>
      <c r="HU672" s="20" t="b">
        <v>0</v>
      </c>
      <c r="HX672" t="b">
        <v>1</v>
      </c>
      <c r="HZ672"/>
    </row>
    <row r="673" ht="30" customHeight="1" spans="1:234">
      <c r="A673"/>
      <c r="B673" s="34">
        <f>10000000+INDEX(编号表!$B:$B,MATCH(D673,编号表!$A:$A,0))*10000+J673</f>
        <v>10150106</v>
      </c>
      <c r="C673" s="20" t="s">
        <v>746</v>
      </c>
      <c r="D673" s="20" t="s">
        <v>425</v>
      </c>
      <c r="E673" s="20" t="s">
        <v>363</v>
      </c>
      <c r="F673" s="39" t="s">
        <v>747</v>
      </c>
      <c r="G673" s="20" t="s">
        <v>352</v>
      </c>
      <c r="H673" s="20" t="b">
        <v>0</v>
      </c>
      <c r="I673" s="20" t="b">
        <v>1</v>
      </c>
      <c r="J673" s="20">
        <v>106</v>
      </c>
      <c r="K673" s="20" t="str">
        <f t="shared" si="30"/>
        <v>101501</v>
      </c>
      <c r="L673" s="20" t="s">
        <v>353</v>
      </c>
      <c r="M673" s="20">
        <v>0</v>
      </c>
      <c r="N673" s="20">
        <v>0</v>
      </c>
      <c r="O673" s="20"/>
      <c r="P673" s="20">
        <v>0</v>
      </c>
      <c r="Q673" s="20">
        <v>0</v>
      </c>
      <c r="R673" s="20">
        <v>0</v>
      </c>
      <c r="S673" s="20">
        <v>0</v>
      </c>
      <c r="T673" s="20">
        <v>0</v>
      </c>
      <c r="U673" s="20">
        <v>0</v>
      </c>
      <c r="V673" s="20"/>
      <c r="W673" s="20">
        <v>0</v>
      </c>
      <c r="X673" s="20">
        <v>0</v>
      </c>
      <c r="Y673" s="20" t="s">
        <v>355</v>
      </c>
      <c r="Z673" s="20" t="s">
        <v>387</v>
      </c>
      <c r="AA673" s="20" t="s">
        <v>357</v>
      </c>
      <c r="AB673" s="20">
        <v>0</v>
      </c>
      <c r="AC673" s="20">
        <v>0</v>
      </c>
      <c r="AD673" s="20" t="b">
        <v>0</v>
      </c>
      <c r="AE673" s="20" t="s">
        <v>358</v>
      </c>
      <c r="AF673" s="20"/>
      <c r="AG673" s="20"/>
      <c r="AH673" s="20"/>
      <c r="AI673" s="20">
        <v>750</v>
      </c>
      <c r="AJ673" s="20">
        <v>300</v>
      </c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 t="s">
        <v>359</v>
      </c>
      <c r="BA673" s="20">
        <v>11700</v>
      </c>
      <c r="BB673" s="20" t="s">
        <v>360</v>
      </c>
      <c r="BC673" s="20" t="s">
        <v>357</v>
      </c>
      <c r="BD673" s="20">
        <v>10000</v>
      </c>
      <c r="BE673" s="20">
        <v>0</v>
      </c>
      <c r="BF673" s="20" t="s">
        <v>361</v>
      </c>
      <c r="BG673" s="20">
        <v>0</v>
      </c>
      <c r="BH673" s="20" t="s">
        <v>359</v>
      </c>
      <c r="BI673" s="20">
        <v>900</v>
      </c>
      <c r="BJ673" s="20">
        <v>1</v>
      </c>
      <c r="BK673" s="20" t="b">
        <v>1</v>
      </c>
      <c r="BL673" s="20">
        <v>0</v>
      </c>
      <c r="BM673" s="20">
        <v>10000</v>
      </c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  <c r="CE673" s="20"/>
      <c r="CF673" s="20"/>
      <c r="CG673" s="20"/>
      <c r="CH673" s="20"/>
      <c r="CI673" s="20"/>
      <c r="CJ673" s="20"/>
      <c r="CK673" s="20"/>
      <c r="CL673" s="20"/>
      <c r="CM673" s="20"/>
      <c r="CN673" s="20"/>
      <c r="CO673" s="20"/>
      <c r="CP673" s="20"/>
      <c r="CQ673" s="20"/>
      <c r="CR673" s="20"/>
      <c r="CS673" s="20"/>
      <c r="CT673" s="20"/>
      <c r="CU673" s="20"/>
      <c r="CV673" s="20"/>
      <c r="CW673" s="20"/>
      <c r="CX673" s="20"/>
      <c r="DA673" s="20"/>
      <c r="DB673" s="20"/>
      <c r="DC673" s="20"/>
      <c r="DD673" s="20"/>
      <c r="DE673" s="20"/>
      <c r="DF673" s="20"/>
      <c r="DG673" s="20"/>
      <c r="DH673" s="20"/>
      <c r="DI673" s="20"/>
      <c r="DJ673" s="20"/>
      <c r="DK673" s="20"/>
      <c r="DL673" s="20"/>
      <c r="DM673" s="20"/>
      <c r="DN673" s="20"/>
      <c r="DO673" s="20"/>
      <c r="DP673" s="20"/>
      <c r="DQ673" s="20"/>
      <c r="DR673" s="20"/>
      <c r="DS673" s="20"/>
      <c r="DT673" s="20"/>
      <c r="DU673" s="20"/>
      <c r="DV673" s="20"/>
      <c r="DW673" s="20"/>
      <c r="DX673" s="20"/>
      <c r="DY673" s="20"/>
      <c r="DZ673" s="20"/>
      <c r="EA673" s="20"/>
      <c r="EB673" s="20"/>
      <c r="EC673" s="20"/>
      <c r="ED673" s="20"/>
      <c r="EE673" s="20"/>
      <c r="EF673" s="20"/>
      <c r="EG673" s="20"/>
      <c r="EH673" s="20"/>
      <c r="EI673" s="20"/>
      <c r="EJ673" s="20"/>
      <c r="EK673" s="20"/>
      <c r="EL673" s="20"/>
      <c r="EM673" s="20"/>
      <c r="EN673" s="20"/>
      <c r="EO673" s="20"/>
      <c r="EP673" s="20"/>
      <c r="EQ673" s="20"/>
      <c r="ER673" s="20"/>
      <c r="ES673" s="20"/>
      <c r="ET673" s="20"/>
      <c r="EU673" s="20"/>
      <c r="EV673" s="20"/>
      <c r="EW673" s="20"/>
      <c r="EZ673" s="20"/>
      <c r="FA673" s="20"/>
      <c r="FB673" s="20"/>
      <c r="FC673" s="20"/>
      <c r="FD673" s="20"/>
      <c r="FE673" s="20"/>
      <c r="FF673" s="20"/>
      <c r="FG673" s="20"/>
      <c r="FH673" s="20"/>
      <c r="FI673" s="20"/>
      <c r="FJ673" s="20"/>
      <c r="FK673" s="20"/>
      <c r="FL673" s="20"/>
      <c r="FM673" s="20"/>
      <c r="FN673" s="20"/>
      <c r="FO673" s="20"/>
      <c r="FP673" s="20"/>
      <c r="FQ673" s="20"/>
      <c r="FR673" s="20"/>
      <c r="FS673" s="20"/>
      <c r="FT673" s="20"/>
      <c r="FU673" s="20"/>
      <c r="FV673" s="20"/>
      <c r="FW673" s="20"/>
      <c r="FX673" s="20"/>
      <c r="FY673" s="20"/>
      <c r="FZ673" s="20"/>
      <c r="GA673" s="20"/>
      <c r="GB673" s="20"/>
      <c r="GC673" s="20"/>
      <c r="GD673" s="20"/>
      <c r="GE673" s="20"/>
      <c r="GF673" s="20"/>
      <c r="GG673" s="20"/>
      <c r="GH673" s="20"/>
      <c r="GI673" s="20"/>
      <c r="GJ673" s="20"/>
      <c r="GK673" s="20"/>
      <c r="GL673" s="20"/>
      <c r="GM673" s="20"/>
      <c r="GN673" s="20"/>
      <c r="GO673" s="20"/>
      <c r="GP673" s="20"/>
      <c r="GQ673" s="20"/>
      <c r="GR673" s="20"/>
      <c r="GS673" s="20"/>
      <c r="GT673" s="20"/>
      <c r="GU673" s="20"/>
      <c r="GV673" s="20"/>
      <c r="GY673" s="20">
        <v>0</v>
      </c>
      <c r="GZ673" s="20">
        <v>0</v>
      </c>
      <c r="HA673" s="20" t="s">
        <v>374</v>
      </c>
      <c r="HB673" s="20">
        <v>0</v>
      </c>
      <c r="HC673" s="20"/>
      <c r="HD673" s="20"/>
      <c r="HE673" s="20" t="b">
        <v>0</v>
      </c>
      <c r="HF673" s="20">
        <v>0</v>
      </c>
      <c r="HG673" s="20" t="b">
        <v>1</v>
      </c>
      <c r="HH673" s="20">
        <v>0</v>
      </c>
      <c r="HI673" s="20">
        <v>0</v>
      </c>
      <c r="HJ673" s="20">
        <v>0</v>
      </c>
      <c r="HK673" s="20">
        <v>0</v>
      </c>
      <c r="HL673" s="20" t="b">
        <v>0</v>
      </c>
      <c r="HM673" s="20">
        <v>0</v>
      </c>
      <c r="HN673" s="20">
        <v>0</v>
      </c>
      <c r="HO673" s="20" t="s">
        <v>374</v>
      </c>
      <c r="HP673" s="20" t="s">
        <v>363</v>
      </c>
      <c r="HQ673" s="20">
        <v>0</v>
      </c>
      <c r="HR673" s="20">
        <v>0</v>
      </c>
      <c r="HS673" s="20">
        <v>0</v>
      </c>
      <c r="HT673" s="20">
        <v>0</v>
      </c>
      <c r="HU673" s="20" t="b">
        <v>0</v>
      </c>
      <c r="HX673" t="b">
        <v>1</v>
      </c>
      <c r="HZ673"/>
    </row>
    <row r="674" ht="30" customHeight="1" spans="1:234">
      <c r="A674"/>
      <c r="B674" s="34">
        <f>10000000+INDEX(编号表!$B:$B,MATCH(D674,编号表!$A:$A,0))*10000+J674</f>
        <v>10150107</v>
      </c>
      <c r="C674" s="20" t="s">
        <v>746</v>
      </c>
      <c r="D674" s="20" t="s">
        <v>425</v>
      </c>
      <c r="E674" s="20" t="s">
        <v>363</v>
      </c>
      <c r="F674" s="39" t="s">
        <v>747</v>
      </c>
      <c r="G674" s="20" t="s">
        <v>352</v>
      </c>
      <c r="H674" s="20" t="b">
        <v>0</v>
      </c>
      <c r="I674" s="20" t="b">
        <v>1</v>
      </c>
      <c r="J674" s="20">
        <v>107</v>
      </c>
      <c r="K674" s="20" t="str">
        <f t="shared" si="30"/>
        <v>101501</v>
      </c>
      <c r="L674" s="20" t="s">
        <v>353</v>
      </c>
      <c r="M674" s="20">
        <v>0</v>
      </c>
      <c r="N674" s="20">
        <v>0</v>
      </c>
      <c r="O674" s="20"/>
      <c r="P674" s="20">
        <v>0</v>
      </c>
      <c r="Q674" s="20">
        <v>0</v>
      </c>
      <c r="R674" s="20">
        <v>0</v>
      </c>
      <c r="S674" s="20">
        <v>0</v>
      </c>
      <c r="T674" s="20">
        <v>0</v>
      </c>
      <c r="U674" s="20">
        <v>0</v>
      </c>
      <c r="V674" s="20"/>
      <c r="W674" s="20">
        <v>0</v>
      </c>
      <c r="X674" s="20">
        <v>0</v>
      </c>
      <c r="Y674" s="20" t="s">
        <v>355</v>
      </c>
      <c r="Z674" s="20" t="s">
        <v>387</v>
      </c>
      <c r="AA674" s="20" t="s">
        <v>357</v>
      </c>
      <c r="AB674" s="20">
        <v>0</v>
      </c>
      <c r="AC674" s="20">
        <v>0</v>
      </c>
      <c r="AD674" s="20" t="b">
        <v>0</v>
      </c>
      <c r="AE674" s="20" t="s">
        <v>358</v>
      </c>
      <c r="AF674" s="20"/>
      <c r="AG674" s="20"/>
      <c r="AH674" s="20"/>
      <c r="AI674" s="20">
        <v>750</v>
      </c>
      <c r="AJ674" s="20">
        <v>300</v>
      </c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 t="s">
        <v>359</v>
      </c>
      <c r="BA674" s="20">
        <v>11800</v>
      </c>
      <c r="BB674" s="20" t="s">
        <v>360</v>
      </c>
      <c r="BC674" s="20" t="s">
        <v>357</v>
      </c>
      <c r="BD674" s="20">
        <v>10000</v>
      </c>
      <c r="BE674" s="20">
        <v>0</v>
      </c>
      <c r="BF674" s="20" t="s">
        <v>361</v>
      </c>
      <c r="BG674" s="20">
        <v>0</v>
      </c>
      <c r="BH674" s="20" t="s">
        <v>359</v>
      </c>
      <c r="BI674" s="20">
        <v>900</v>
      </c>
      <c r="BJ674" s="20">
        <v>2</v>
      </c>
      <c r="BK674" s="20" t="b">
        <v>1</v>
      </c>
      <c r="BL674" s="20">
        <v>0</v>
      </c>
      <c r="BM674" s="20">
        <v>10000</v>
      </c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  <c r="CE674" s="20"/>
      <c r="CF674" s="20"/>
      <c r="CG674" s="20"/>
      <c r="CH674" s="20"/>
      <c r="CI674" s="20"/>
      <c r="CJ674" s="20"/>
      <c r="CK674" s="20"/>
      <c r="CL674" s="20"/>
      <c r="CM674" s="20"/>
      <c r="CN674" s="20"/>
      <c r="CO674" s="20"/>
      <c r="CP674" s="20"/>
      <c r="CQ674" s="20"/>
      <c r="CR674" s="20"/>
      <c r="CS674" s="20"/>
      <c r="CT674" s="20"/>
      <c r="CU674" s="20"/>
      <c r="CV674" s="20"/>
      <c r="CW674" s="20"/>
      <c r="CX674" s="20"/>
      <c r="DA674" s="20"/>
      <c r="DB674" s="20"/>
      <c r="DC674" s="20"/>
      <c r="DD674" s="20"/>
      <c r="DE674" s="20"/>
      <c r="DF674" s="20"/>
      <c r="DG674" s="20"/>
      <c r="DH674" s="20"/>
      <c r="DI674" s="20"/>
      <c r="DJ674" s="20"/>
      <c r="DK674" s="20"/>
      <c r="DL674" s="20"/>
      <c r="DM674" s="20"/>
      <c r="DN674" s="20"/>
      <c r="DO674" s="20"/>
      <c r="DP674" s="20"/>
      <c r="DQ674" s="20"/>
      <c r="DR674" s="20"/>
      <c r="DS674" s="20"/>
      <c r="DT674" s="20"/>
      <c r="DU674" s="20"/>
      <c r="DV674" s="20"/>
      <c r="DW674" s="20"/>
      <c r="DX674" s="20"/>
      <c r="DY674" s="20"/>
      <c r="DZ674" s="20"/>
      <c r="EA674" s="20"/>
      <c r="EB674" s="20"/>
      <c r="EC674" s="20"/>
      <c r="ED674" s="20"/>
      <c r="EE674" s="20"/>
      <c r="EF674" s="20"/>
      <c r="EG674" s="20"/>
      <c r="EH674" s="20"/>
      <c r="EI674" s="20"/>
      <c r="EJ674" s="20"/>
      <c r="EK674" s="20"/>
      <c r="EL674" s="20"/>
      <c r="EM674" s="20"/>
      <c r="EN674" s="20"/>
      <c r="EO674" s="20"/>
      <c r="EP674" s="20"/>
      <c r="EQ674" s="20"/>
      <c r="ER674" s="20"/>
      <c r="ES674" s="20"/>
      <c r="ET674" s="20"/>
      <c r="EU674" s="20"/>
      <c r="EV674" s="20"/>
      <c r="EW674" s="20"/>
      <c r="EZ674" s="20"/>
      <c r="FA674" s="20"/>
      <c r="FB674" s="20"/>
      <c r="FC674" s="20"/>
      <c r="FD674" s="20"/>
      <c r="FE674" s="20"/>
      <c r="FF674" s="20"/>
      <c r="FG674" s="20"/>
      <c r="FH674" s="20"/>
      <c r="FI674" s="20"/>
      <c r="FJ674" s="20"/>
      <c r="FK674" s="20"/>
      <c r="FL674" s="20"/>
      <c r="FM674" s="20"/>
      <c r="FN674" s="20"/>
      <c r="FO674" s="20"/>
      <c r="FP674" s="20"/>
      <c r="FQ674" s="20"/>
      <c r="FR674" s="20"/>
      <c r="FS674" s="20"/>
      <c r="FT674" s="20"/>
      <c r="FU674" s="20"/>
      <c r="FV674" s="20"/>
      <c r="FW674" s="20"/>
      <c r="FX674" s="20"/>
      <c r="FY674" s="20"/>
      <c r="FZ674" s="20"/>
      <c r="GA674" s="20"/>
      <c r="GB674" s="20"/>
      <c r="GC674" s="20"/>
      <c r="GD674" s="20"/>
      <c r="GE674" s="20"/>
      <c r="GF674" s="20"/>
      <c r="GG674" s="20"/>
      <c r="GH674" s="20"/>
      <c r="GI674" s="20"/>
      <c r="GJ674" s="20"/>
      <c r="GK674" s="20"/>
      <c r="GL674" s="20"/>
      <c r="GM674" s="20"/>
      <c r="GN674" s="20"/>
      <c r="GO674" s="20"/>
      <c r="GP674" s="20"/>
      <c r="GQ674" s="20"/>
      <c r="GR674" s="20"/>
      <c r="GS674" s="20"/>
      <c r="GT674" s="20"/>
      <c r="GU674" s="20"/>
      <c r="GV674" s="20"/>
      <c r="GY674" s="20">
        <v>0</v>
      </c>
      <c r="GZ674" s="20">
        <v>0</v>
      </c>
      <c r="HA674" s="20" t="s">
        <v>374</v>
      </c>
      <c r="HB674" s="20">
        <v>0</v>
      </c>
      <c r="HC674" s="20"/>
      <c r="HD674" s="20"/>
      <c r="HE674" s="20" t="b">
        <v>0</v>
      </c>
      <c r="HF674" s="20">
        <v>0</v>
      </c>
      <c r="HG674" s="20" t="b">
        <v>1</v>
      </c>
      <c r="HH674" s="20">
        <v>0</v>
      </c>
      <c r="HI674" s="20">
        <v>0</v>
      </c>
      <c r="HJ674" s="20">
        <v>0</v>
      </c>
      <c r="HK674" s="20">
        <v>0</v>
      </c>
      <c r="HL674" s="20" t="b">
        <v>0</v>
      </c>
      <c r="HM674" s="20">
        <v>0</v>
      </c>
      <c r="HN674" s="20">
        <v>0</v>
      </c>
      <c r="HO674" s="20" t="s">
        <v>374</v>
      </c>
      <c r="HP674" s="20" t="s">
        <v>363</v>
      </c>
      <c r="HQ674" s="20">
        <v>0</v>
      </c>
      <c r="HR674" s="20">
        <v>0</v>
      </c>
      <c r="HS674" s="20">
        <v>0</v>
      </c>
      <c r="HT674" s="20">
        <v>0</v>
      </c>
      <c r="HU674" s="20" t="b">
        <v>0</v>
      </c>
      <c r="HX674" t="b">
        <v>1</v>
      </c>
      <c r="HZ674"/>
    </row>
    <row r="675" ht="30" customHeight="1" spans="1:234">
      <c r="A675"/>
      <c r="B675" s="34">
        <f>10000000+INDEX(编号表!$B:$B,MATCH(D675,编号表!$A:$A,0))*10000+J675</f>
        <v>10150108</v>
      </c>
      <c r="C675" s="20" t="s">
        <v>746</v>
      </c>
      <c r="D675" s="20" t="s">
        <v>425</v>
      </c>
      <c r="E675" s="20" t="s">
        <v>363</v>
      </c>
      <c r="F675" s="39" t="s">
        <v>747</v>
      </c>
      <c r="G675" s="20" t="s">
        <v>352</v>
      </c>
      <c r="H675" s="20" t="b">
        <v>0</v>
      </c>
      <c r="I675" s="20" t="b">
        <v>1</v>
      </c>
      <c r="J675" s="20">
        <v>108</v>
      </c>
      <c r="K675" s="20" t="str">
        <f t="shared" si="30"/>
        <v>101501</v>
      </c>
      <c r="L675" s="20" t="s">
        <v>353</v>
      </c>
      <c r="M675" s="20">
        <v>0</v>
      </c>
      <c r="N675" s="20">
        <v>0</v>
      </c>
      <c r="O675" s="20"/>
      <c r="P675" s="20">
        <v>0</v>
      </c>
      <c r="Q675" s="20">
        <v>0</v>
      </c>
      <c r="R675" s="20">
        <v>0</v>
      </c>
      <c r="S675" s="20">
        <v>0</v>
      </c>
      <c r="T675" s="20">
        <v>0</v>
      </c>
      <c r="U675" s="20">
        <v>0</v>
      </c>
      <c r="V675" s="20"/>
      <c r="W675" s="20">
        <v>0</v>
      </c>
      <c r="X675" s="20">
        <v>0</v>
      </c>
      <c r="Y675" s="20" t="s">
        <v>355</v>
      </c>
      <c r="Z675" s="20" t="s">
        <v>387</v>
      </c>
      <c r="AA675" s="20" t="s">
        <v>357</v>
      </c>
      <c r="AB675" s="20">
        <v>0</v>
      </c>
      <c r="AC675" s="20">
        <v>0</v>
      </c>
      <c r="AD675" s="20" t="b">
        <v>0</v>
      </c>
      <c r="AE675" s="20" t="s">
        <v>358</v>
      </c>
      <c r="AF675" s="20"/>
      <c r="AG675" s="20"/>
      <c r="AH675" s="20"/>
      <c r="AI675" s="20">
        <v>750</v>
      </c>
      <c r="AJ675" s="20">
        <v>300</v>
      </c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 t="s">
        <v>359</v>
      </c>
      <c r="BA675" s="20">
        <v>11900</v>
      </c>
      <c r="BB675" s="20" t="s">
        <v>360</v>
      </c>
      <c r="BC675" s="20" t="s">
        <v>357</v>
      </c>
      <c r="BD675" s="20">
        <v>10000</v>
      </c>
      <c r="BE675" s="20">
        <v>0</v>
      </c>
      <c r="BF675" s="20" t="s">
        <v>361</v>
      </c>
      <c r="BG675" s="20">
        <v>0</v>
      </c>
      <c r="BH675" s="20" t="s">
        <v>359</v>
      </c>
      <c r="BI675" s="20">
        <v>900</v>
      </c>
      <c r="BJ675" s="20">
        <v>2</v>
      </c>
      <c r="BK675" s="20" t="b">
        <v>1</v>
      </c>
      <c r="BL675" s="20">
        <v>0</v>
      </c>
      <c r="BM675" s="20">
        <v>10000</v>
      </c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  <c r="CE675" s="20"/>
      <c r="CF675" s="20"/>
      <c r="CG675" s="20"/>
      <c r="CH675" s="20"/>
      <c r="CI675" s="20"/>
      <c r="CJ675" s="20"/>
      <c r="CK675" s="20"/>
      <c r="CL675" s="20"/>
      <c r="CM675" s="20"/>
      <c r="CN675" s="20"/>
      <c r="CO675" s="20"/>
      <c r="CP675" s="20"/>
      <c r="CQ675" s="20"/>
      <c r="CR675" s="20"/>
      <c r="CS675" s="20"/>
      <c r="CT675" s="20"/>
      <c r="CU675" s="20"/>
      <c r="CV675" s="20"/>
      <c r="CW675" s="20"/>
      <c r="CX675" s="20"/>
      <c r="DA675" s="20"/>
      <c r="DB675" s="20"/>
      <c r="DC675" s="20"/>
      <c r="DD675" s="20"/>
      <c r="DE675" s="20"/>
      <c r="DF675" s="20"/>
      <c r="DG675" s="20"/>
      <c r="DH675" s="20"/>
      <c r="DI675" s="20"/>
      <c r="DJ675" s="20"/>
      <c r="DK675" s="20"/>
      <c r="DL675" s="20"/>
      <c r="DM675" s="20"/>
      <c r="DN675" s="20"/>
      <c r="DO675" s="20"/>
      <c r="DP675" s="20"/>
      <c r="DQ675" s="20"/>
      <c r="DR675" s="20"/>
      <c r="DS675" s="20"/>
      <c r="DT675" s="20"/>
      <c r="DU675" s="20"/>
      <c r="DV675" s="20"/>
      <c r="DW675" s="20"/>
      <c r="DX675" s="20"/>
      <c r="DY675" s="20"/>
      <c r="DZ675" s="20"/>
      <c r="EA675" s="20"/>
      <c r="EB675" s="20"/>
      <c r="EC675" s="20"/>
      <c r="ED675" s="20"/>
      <c r="EE675" s="20"/>
      <c r="EF675" s="20"/>
      <c r="EG675" s="20"/>
      <c r="EH675" s="20"/>
      <c r="EI675" s="20"/>
      <c r="EJ675" s="20"/>
      <c r="EK675" s="20"/>
      <c r="EL675" s="20"/>
      <c r="EM675" s="20"/>
      <c r="EN675" s="20"/>
      <c r="EO675" s="20"/>
      <c r="EP675" s="20"/>
      <c r="EQ675" s="20"/>
      <c r="ER675" s="20"/>
      <c r="ES675" s="20"/>
      <c r="ET675" s="20"/>
      <c r="EU675" s="20"/>
      <c r="EV675" s="20"/>
      <c r="EW675" s="20"/>
      <c r="EZ675" s="20"/>
      <c r="FA675" s="20"/>
      <c r="FB675" s="20"/>
      <c r="FC675" s="20"/>
      <c r="FD675" s="20"/>
      <c r="FE675" s="20"/>
      <c r="FF675" s="20"/>
      <c r="FG675" s="20"/>
      <c r="FH675" s="20"/>
      <c r="FI675" s="20"/>
      <c r="FJ675" s="20"/>
      <c r="FK675" s="20"/>
      <c r="FL675" s="20"/>
      <c r="FM675" s="20"/>
      <c r="FN675" s="20"/>
      <c r="FO675" s="20"/>
      <c r="FP675" s="20"/>
      <c r="FQ675" s="20"/>
      <c r="FR675" s="20"/>
      <c r="FS675" s="20"/>
      <c r="FT675" s="20"/>
      <c r="FU675" s="20"/>
      <c r="FV675" s="20"/>
      <c r="FW675" s="20"/>
      <c r="FX675" s="20"/>
      <c r="FY675" s="20"/>
      <c r="FZ675" s="20"/>
      <c r="GA675" s="20"/>
      <c r="GB675" s="20"/>
      <c r="GC675" s="20"/>
      <c r="GD675" s="20"/>
      <c r="GE675" s="20"/>
      <c r="GF675" s="20"/>
      <c r="GG675" s="20"/>
      <c r="GH675" s="20"/>
      <c r="GI675" s="20"/>
      <c r="GJ675" s="20"/>
      <c r="GK675" s="20"/>
      <c r="GL675" s="20"/>
      <c r="GM675" s="20"/>
      <c r="GN675" s="20"/>
      <c r="GO675" s="20"/>
      <c r="GP675" s="20"/>
      <c r="GQ675" s="20"/>
      <c r="GR675" s="20"/>
      <c r="GS675" s="20"/>
      <c r="GT675" s="20"/>
      <c r="GU675" s="20"/>
      <c r="GV675" s="20"/>
      <c r="GY675" s="20">
        <v>0</v>
      </c>
      <c r="GZ675" s="20">
        <v>0</v>
      </c>
      <c r="HA675" s="20" t="s">
        <v>374</v>
      </c>
      <c r="HB675" s="20">
        <v>0</v>
      </c>
      <c r="HC675" s="20"/>
      <c r="HD675" s="20"/>
      <c r="HE675" s="20" t="b">
        <v>0</v>
      </c>
      <c r="HF675" s="20">
        <v>0</v>
      </c>
      <c r="HG675" s="20" t="b">
        <v>1</v>
      </c>
      <c r="HH675" s="20">
        <v>0</v>
      </c>
      <c r="HI675" s="20">
        <v>0</v>
      </c>
      <c r="HJ675" s="20">
        <v>0</v>
      </c>
      <c r="HK675" s="20">
        <v>0</v>
      </c>
      <c r="HL675" s="20" t="b">
        <v>0</v>
      </c>
      <c r="HM675" s="20">
        <v>0</v>
      </c>
      <c r="HN675" s="20">
        <v>0</v>
      </c>
      <c r="HO675" s="20" t="s">
        <v>374</v>
      </c>
      <c r="HP675" s="20" t="s">
        <v>363</v>
      </c>
      <c r="HQ675" s="20">
        <v>0</v>
      </c>
      <c r="HR675" s="20">
        <v>0</v>
      </c>
      <c r="HS675" s="20">
        <v>0</v>
      </c>
      <c r="HT675" s="20">
        <v>0</v>
      </c>
      <c r="HU675" s="20" t="b">
        <v>0</v>
      </c>
      <c r="HX675" t="b">
        <v>1</v>
      </c>
      <c r="HZ675"/>
    </row>
    <row r="676" ht="30" customHeight="1" spans="1:234">
      <c r="A676"/>
      <c r="B676" s="34">
        <f>10000000+INDEX(编号表!$B:$B,MATCH(D676,编号表!$A:$A,0))*10000+J676</f>
        <v>10150109</v>
      </c>
      <c r="C676" s="20" t="s">
        <v>746</v>
      </c>
      <c r="D676" s="20" t="s">
        <v>425</v>
      </c>
      <c r="E676" s="20" t="s">
        <v>363</v>
      </c>
      <c r="F676" s="39" t="s">
        <v>747</v>
      </c>
      <c r="G676" s="20" t="s">
        <v>352</v>
      </c>
      <c r="H676" s="20" t="b">
        <v>0</v>
      </c>
      <c r="I676" s="20" t="b">
        <v>1</v>
      </c>
      <c r="J676" s="20">
        <v>109</v>
      </c>
      <c r="K676" s="20" t="str">
        <f t="shared" si="30"/>
        <v>101501</v>
      </c>
      <c r="L676" s="20" t="s">
        <v>353</v>
      </c>
      <c r="M676" s="20">
        <v>0</v>
      </c>
      <c r="N676" s="20">
        <v>0</v>
      </c>
      <c r="O676" s="20"/>
      <c r="P676" s="20">
        <v>0</v>
      </c>
      <c r="Q676" s="20">
        <v>0</v>
      </c>
      <c r="R676" s="20">
        <v>0</v>
      </c>
      <c r="S676" s="20">
        <v>0</v>
      </c>
      <c r="T676" s="20">
        <v>0</v>
      </c>
      <c r="U676" s="20">
        <v>0</v>
      </c>
      <c r="V676" s="20"/>
      <c r="W676" s="20">
        <v>0</v>
      </c>
      <c r="X676" s="20">
        <v>0</v>
      </c>
      <c r="Y676" s="20" t="s">
        <v>355</v>
      </c>
      <c r="Z676" s="20" t="s">
        <v>387</v>
      </c>
      <c r="AA676" s="20" t="s">
        <v>357</v>
      </c>
      <c r="AB676" s="20">
        <v>0</v>
      </c>
      <c r="AC676" s="20">
        <v>0</v>
      </c>
      <c r="AD676" s="20" t="b">
        <v>0</v>
      </c>
      <c r="AE676" s="20" t="s">
        <v>358</v>
      </c>
      <c r="AF676" s="20"/>
      <c r="AG676" s="20"/>
      <c r="AH676" s="20"/>
      <c r="AI676" s="20">
        <v>750</v>
      </c>
      <c r="AJ676" s="20">
        <v>300</v>
      </c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 t="s">
        <v>359</v>
      </c>
      <c r="BA676" s="20">
        <v>12000</v>
      </c>
      <c r="BB676" s="20" t="s">
        <v>360</v>
      </c>
      <c r="BC676" s="20" t="s">
        <v>357</v>
      </c>
      <c r="BD676" s="20">
        <v>10000</v>
      </c>
      <c r="BE676" s="20">
        <v>0</v>
      </c>
      <c r="BF676" s="20" t="s">
        <v>361</v>
      </c>
      <c r="BG676" s="20">
        <v>0</v>
      </c>
      <c r="BH676" s="20" t="s">
        <v>359</v>
      </c>
      <c r="BI676" s="20">
        <v>900</v>
      </c>
      <c r="BJ676" s="20">
        <v>2</v>
      </c>
      <c r="BK676" s="20" t="b">
        <v>1</v>
      </c>
      <c r="BL676" s="20">
        <v>0</v>
      </c>
      <c r="BM676" s="20">
        <v>10000</v>
      </c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  <c r="CE676" s="20"/>
      <c r="CF676" s="20"/>
      <c r="CG676" s="20"/>
      <c r="CH676" s="20"/>
      <c r="CI676" s="20"/>
      <c r="CJ676" s="20"/>
      <c r="CK676" s="20"/>
      <c r="CL676" s="20"/>
      <c r="CM676" s="20"/>
      <c r="CN676" s="20"/>
      <c r="CO676" s="20"/>
      <c r="CP676" s="20"/>
      <c r="CQ676" s="20"/>
      <c r="CR676" s="20"/>
      <c r="CS676" s="20"/>
      <c r="CT676" s="20"/>
      <c r="CU676" s="20"/>
      <c r="CV676" s="20"/>
      <c r="CW676" s="20"/>
      <c r="CX676" s="20"/>
      <c r="DA676" s="20"/>
      <c r="DB676" s="20"/>
      <c r="DC676" s="20"/>
      <c r="DD676" s="20"/>
      <c r="DE676" s="20"/>
      <c r="DF676" s="20"/>
      <c r="DG676" s="20"/>
      <c r="DH676" s="20"/>
      <c r="DI676" s="20"/>
      <c r="DJ676" s="20"/>
      <c r="DK676" s="20"/>
      <c r="DL676" s="20"/>
      <c r="DM676" s="20"/>
      <c r="DN676" s="20"/>
      <c r="DO676" s="20"/>
      <c r="DP676" s="20"/>
      <c r="DQ676" s="20"/>
      <c r="DR676" s="20"/>
      <c r="DS676" s="20"/>
      <c r="DT676" s="20"/>
      <c r="DU676" s="20"/>
      <c r="DV676" s="20"/>
      <c r="DW676" s="20"/>
      <c r="DX676" s="20"/>
      <c r="DY676" s="20"/>
      <c r="DZ676" s="20"/>
      <c r="EA676" s="20"/>
      <c r="EB676" s="20"/>
      <c r="EC676" s="20"/>
      <c r="ED676" s="20"/>
      <c r="EE676" s="20"/>
      <c r="EF676" s="20"/>
      <c r="EG676" s="20"/>
      <c r="EH676" s="20"/>
      <c r="EI676" s="20"/>
      <c r="EJ676" s="20"/>
      <c r="EK676" s="20"/>
      <c r="EL676" s="20"/>
      <c r="EM676" s="20"/>
      <c r="EN676" s="20"/>
      <c r="EO676" s="20"/>
      <c r="EP676" s="20"/>
      <c r="EQ676" s="20"/>
      <c r="ER676" s="20"/>
      <c r="ES676" s="20"/>
      <c r="ET676" s="20"/>
      <c r="EU676" s="20"/>
      <c r="EV676" s="20"/>
      <c r="EW676" s="20"/>
      <c r="EZ676" s="20"/>
      <c r="FA676" s="20"/>
      <c r="FB676" s="20"/>
      <c r="FC676" s="20"/>
      <c r="FD676" s="20"/>
      <c r="FE676" s="20"/>
      <c r="FF676" s="20"/>
      <c r="FG676" s="20"/>
      <c r="FH676" s="20"/>
      <c r="FI676" s="20"/>
      <c r="FJ676" s="20"/>
      <c r="FK676" s="20"/>
      <c r="FL676" s="20"/>
      <c r="FM676" s="20"/>
      <c r="FN676" s="20"/>
      <c r="FO676" s="20"/>
      <c r="FP676" s="20"/>
      <c r="FQ676" s="20"/>
      <c r="FR676" s="20"/>
      <c r="FS676" s="20"/>
      <c r="FT676" s="20"/>
      <c r="FU676" s="20"/>
      <c r="FV676" s="20"/>
      <c r="FW676" s="20"/>
      <c r="FX676" s="20"/>
      <c r="FY676" s="20"/>
      <c r="FZ676" s="20"/>
      <c r="GA676" s="20"/>
      <c r="GB676" s="20"/>
      <c r="GC676" s="20"/>
      <c r="GD676" s="20"/>
      <c r="GE676" s="20"/>
      <c r="GF676" s="20"/>
      <c r="GG676" s="20"/>
      <c r="GH676" s="20"/>
      <c r="GI676" s="20"/>
      <c r="GJ676" s="20"/>
      <c r="GK676" s="20"/>
      <c r="GL676" s="20"/>
      <c r="GM676" s="20"/>
      <c r="GN676" s="20"/>
      <c r="GO676" s="20"/>
      <c r="GP676" s="20"/>
      <c r="GQ676" s="20"/>
      <c r="GR676" s="20"/>
      <c r="GS676" s="20"/>
      <c r="GT676" s="20"/>
      <c r="GU676" s="20"/>
      <c r="GV676" s="20"/>
      <c r="GY676" s="20">
        <v>0</v>
      </c>
      <c r="GZ676" s="20">
        <v>0</v>
      </c>
      <c r="HA676" s="20" t="s">
        <v>374</v>
      </c>
      <c r="HB676" s="20">
        <v>0</v>
      </c>
      <c r="HC676" s="20"/>
      <c r="HD676" s="20"/>
      <c r="HE676" s="20" t="b">
        <v>0</v>
      </c>
      <c r="HF676" s="20">
        <v>0</v>
      </c>
      <c r="HG676" s="20" t="b">
        <v>1</v>
      </c>
      <c r="HH676" s="20">
        <v>0</v>
      </c>
      <c r="HI676" s="20">
        <v>0</v>
      </c>
      <c r="HJ676" s="20">
        <v>0</v>
      </c>
      <c r="HK676" s="20">
        <v>0</v>
      </c>
      <c r="HL676" s="20" t="b">
        <v>0</v>
      </c>
      <c r="HM676" s="20">
        <v>0</v>
      </c>
      <c r="HN676" s="20">
        <v>0</v>
      </c>
      <c r="HO676" s="20" t="s">
        <v>374</v>
      </c>
      <c r="HP676" s="20" t="s">
        <v>363</v>
      </c>
      <c r="HQ676" s="20">
        <v>0</v>
      </c>
      <c r="HR676" s="20">
        <v>0</v>
      </c>
      <c r="HS676" s="20">
        <v>0</v>
      </c>
      <c r="HT676" s="20">
        <v>0</v>
      </c>
      <c r="HU676" s="20" t="b">
        <v>0</v>
      </c>
      <c r="HX676" t="b">
        <v>1</v>
      </c>
      <c r="HZ676"/>
    </row>
    <row r="677" ht="30" customHeight="1" spans="1:234">
      <c r="A677"/>
      <c r="B677" s="34">
        <f>10000000+INDEX(编号表!$B:$B,MATCH(D677,编号表!$A:$A,0))*10000+J677</f>
        <v>10250100</v>
      </c>
      <c r="C677" s="20" t="s">
        <v>748</v>
      </c>
      <c r="D677" s="20" t="s">
        <v>455</v>
      </c>
      <c r="E677" s="20" t="s">
        <v>363</v>
      </c>
      <c r="F677" s="39" t="s">
        <v>749</v>
      </c>
      <c r="G677" s="20" t="s">
        <v>403</v>
      </c>
      <c r="H677" s="20" t="b">
        <v>0</v>
      </c>
      <c r="I677" s="20" t="b">
        <v>1</v>
      </c>
      <c r="J677" s="20">
        <v>100</v>
      </c>
      <c r="K677" s="20" t="str">
        <f t="shared" si="30"/>
        <v>102501</v>
      </c>
      <c r="L677" s="20" t="s">
        <v>353</v>
      </c>
      <c r="M677" s="20">
        <v>0</v>
      </c>
      <c r="N677" s="20">
        <v>0</v>
      </c>
      <c r="O677" s="20"/>
      <c r="P677" s="20">
        <v>0</v>
      </c>
      <c r="Q677" s="20">
        <v>0</v>
      </c>
      <c r="R677" s="20">
        <v>0</v>
      </c>
      <c r="S677" s="20">
        <v>0</v>
      </c>
      <c r="T677" s="20">
        <v>0</v>
      </c>
      <c r="U677" s="20">
        <v>0</v>
      </c>
      <c r="V677" s="20"/>
      <c r="W677" s="20">
        <v>0</v>
      </c>
      <c r="X677" s="20">
        <v>0</v>
      </c>
      <c r="Y677" s="20" t="s">
        <v>363</v>
      </c>
      <c r="Z677" s="20" t="s">
        <v>372</v>
      </c>
      <c r="AA677" s="20" t="s">
        <v>357</v>
      </c>
      <c r="AB677" s="20">
        <v>0</v>
      </c>
      <c r="AC677" s="20">
        <v>12</v>
      </c>
      <c r="AD677" s="20" t="b">
        <v>0</v>
      </c>
      <c r="AE677" s="20" t="s">
        <v>358</v>
      </c>
      <c r="AF677" s="20">
        <v>280</v>
      </c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 t="s">
        <v>388</v>
      </c>
      <c r="BA677" s="20">
        <v>10000</v>
      </c>
      <c r="BB677" s="20" t="s">
        <v>360</v>
      </c>
      <c r="BC677" s="20" t="s">
        <v>357</v>
      </c>
      <c r="BD677" s="20">
        <v>10000</v>
      </c>
      <c r="BE677" s="20">
        <v>0</v>
      </c>
      <c r="BF677" s="20" t="s">
        <v>361</v>
      </c>
      <c r="BG677" s="20">
        <v>0</v>
      </c>
      <c r="BH677" s="20" t="s">
        <v>389</v>
      </c>
      <c r="BI677" s="20">
        <v>2500</v>
      </c>
      <c r="BJ677" s="20">
        <v>0</v>
      </c>
      <c r="BK677" s="20" t="b">
        <v>1</v>
      </c>
      <c r="BL677" s="20">
        <v>0</v>
      </c>
      <c r="BM677" s="20">
        <v>10000</v>
      </c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  <c r="CF677" s="20"/>
      <c r="CG677" s="20"/>
      <c r="CH677" s="20"/>
      <c r="CI677" s="20"/>
      <c r="CJ677" s="20"/>
      <c r="CK677" s="20"/>
      <c r="CL677" s="20"/>
      <c r="CM677" s="20"/>
      <c r="CN677" s="20"/>
      <c r="CO677" s="20"/>
      <c r="CP677" s="20"/>
      <c r="CQ677" s="20"/>
      <c r="CR677" s="20"/>
      <c r="CS677" s="20"/>
      <c r="CT677" s="20"/>
      <c r="CU677" s="20"/>
      <c r="CV677" s="20"/>
      <c r="CW677" s="20"/>
      <c r="CX677" s="20"/>
      <c r="DA677" s="20"/>
      <c r="DB677" s="20"/>
      <c r="DC677" s="20"/>
      <c r="DD677" s="20"/>
      <c r="DE677" s="20"/>
      <c r="DF677" s="20"/>
      <c r="DG677" s="20"/>
      <c r="DH677" s="20"/>
      <c r="DI677" s="20"/>
      <c r="DJ677" s="20"/>
      <c r="DK677" s="20"/>
      <c r="DL677" s="20"/>
      <c r="DM677" s="20"/>
      <c r="DN677" s="20"/>
      <c r="DO677" s="20"/>
      <c r="DP677" s="20"/>
      <c r="DQ677" s="20"/>
      <c r="DR677" s="20"/>
      <c r="DS677" s="20"/>
      <c r="DT677" s="20"/>
      <c r="DU677" s="20"/>
      <c r="DV677" s="20"/>
      <c r="DW677" s="20"/>
      <c r="DX677" s="20"/>
      <c r="DY677" s="20"/>
      <c r="DZ677" s="20"/>
      <c r="EA677" s="20"/>
      <c r="EB677" s="20"/>
      <c r="EC677" s="20"/>
      <c r="ED677" s="20"/>
      <c r="EE677" s="20"/>
      <c r="EF677" s="20"/>
      <c r="EG677" s="20"/>
      <c r="EH677" s="20"/>
      <c r="EI677" s="20"/>
      <c r="EJ677" s="20"/>
      <c r="EK677" s="20"/>
      <c r="EL677" s="20"/>
      <c r="EM677" s="20"/>
      <c r="EN677" s="20"/>
      <c r="EO677" s="20"/>
      <c r="EP677" s="20"/>
      <c r="EQ677" s="20"/>
      <c r="ER677" s="20"/>
      <c r="ES677" s="20"/>
      <c r="ET677" s="20"/>
      <c r="EU677" s="20"/>
      <c r="EV677" s="20"/>
      <c r="EW677" s="20"/>
      <c r="EZ677" s="20"/>
      <c r="FA677" s="20"/>
      <c r="FB677" s="20"/>
      <c r="FC677" s="20"/>
      <c r="FD677" s="20"/>
      <c r="FE677" s="20"/>
      <c r="FF677" s="20"/>
      <c r="FG677" s="20"/>
      <c r="FH677" s="20"/>
      <c r="FI677" s="20"/>
      <c r="FJ677" s="20"/>
      <c r="FK677" s="20"/>
      <c r="FL677" s="20"/>
      <c r="FM677" s="20"/>
      <c r="FN677" s="20"/>
      <c r="FO677" s="20"/>
      <c r="FP677" s="20"/>
      <c r="FQ677" s="20"/>
      <c r="FR677" s="20"/>
      <c r="FS677" s="20"/>
      <c r="FT677" s="20"/>
      <c r="FU677" s="20"/>
      <c r="FV677" s="20"/>
      <c r="FW677" s="20"/>
      <c r="FX677" s="20"/>
      <c r="FY677" s="20"/>
      <c r="FZ677" s="20"/>
      <c r="GA677" s="20"/>
      <c r="GB677" s="20"/>
      <c r="GC677" s="20"/>
      <c r="GD677" s="20"/>
      <c r="GE677" s="20"/>
      <c r="GF677" s="20"/>
      <c r="GG677" s="20"/>
      <c r="GH677" s="20"/>
      <c r="GI677" s="20"/>
      <c r="GJ677" s="20"/>
      <c r="GK677" s="20"/>
      <c r="GL677" s="20"/>
      <c r="GM677" s="20"/>
      <c r="GN677" s="20"/>
      <c r="GO677" s="20"/>
      <c r="GP677" s="20"/>
      <c r="GQ677" s="20"/>
      <c r="GR677" s="20"/>
      <c r="GS677" s="20"/>
      <c r="GT677" s="20"/>
      <c r="GU677" s="20"/>
      <c r="GV677" s="20"/>
      <c r="GY677" s="20">
        <v>0</v>
      </c>
      <c r="GZ677" s="20">
        <v>0</v>
      </c>
      <c r="HA677" s="20" t="s">
        <v>374</v>
      </c>
      <c r="HB677" s="20">
        <v>0</v>
      </c>
      <c r="HC677" s="20"/>
      <c r="HD677" s="20"/>
      <c r="HE677" s="20" t="b">
        <v>0</v>
      </c>
      <c r="HF677" s="20">
        <v>0</v>
      </c>
      <c r="HG677" s="20" t="b">
        <v>1</v>
      </c>
      <c r="HH677" s="20">
        <v>0</v>
      </c>
      <c r="HI677" s="20">
        <v>0</v>
      </c>
      <c r="HJ677" s="20">
        <v>0</v>
      </c>
      <c r="HK677" s="20">
        <v>0</v>
      </c>
      <c r="HL677" s="20" t="b">
        <v>0</v>
      </c>
      <c r="HM677" s="20">
        <v>0</v>
      </c>
      <c r="HN677" s="20">
        <v>0</v>
      </c>
      <c r="HO677" s="20" t="s">
        <v>374</v>
      </c>
      <c r="HP677" s="20" t="s">
        <v>363</v>
      </c>
      <c r="HQ677" s="20">
        <v>0</v>
      </c>
      <c r="HR677" s="20">
        <v>0</v>
      </c>
      <c r="HS677" s="20">
        <v>0</v>
      </c>
      <c r="HT677" s="20">
        <v>0</v>
      </c>
      <c r="HU677" s="20" t="b">
        <v>0</v>
      </c>
      <c r="HZ677"/>
    </row>
    <row r="678" ht="30" customHeight="1" spans="1:234">
      <c r="A678"/>
      <c r="B678" s="34">
        <f>10000000+INDEX(编号表!$B:$B,MATCH(D678,编号表!$A:$A,0))*10000+J678</f>
        <v>10250101</v>
      </c>
      <c r="C678" s="20" t="s">
        <v>748</v>
      </c>
      <c r="D678" s="20" t="s">
        <v>455</v>
      </c>
      <c r="E678" s="20" t="s">
        <v>363</v>
      </c>
      <c r="F678" s="39" t="s">
        <v>749</v>
      </c>
      <c r="G678" s="20" t="s">
        <v>403</v>
      </c>
      <c r="H678" s="20" t="b">
        <v>0</v>
      </c>
      <c r="I678" s="20" t="b">
        <v>1</v>
      </c>
      <c r="J678" s="20">
        <v>101</v>
      </c>
      <c r="K678" s="20" t="str">
        <f t="shared" si="30"/>
        <v>102501</v>
      </c>
      <c r="L678" s="20" t="s">
        <v>353</v>
      </c>
      <c r="M678" s="20">
        <v>0</v>
      </c>
      <c r="N678" s="20">
        <v>0</v>
      </c>
      <c r="O678" s="20"/>
      <c r="P678" s="20">
        <v>0</v>
      </c>
      <c r="Q678" s="20">
        <v>0</v>
      </c>
      <c r="R678" s="20">
        <v>0</v>
      </c>
      <c r="S678" s="20">
        <v>0</v>
      </c>
      <c r="T678" s="20">
        <v>0</v>
      </c>
      <c r="U678" s="20">
        <v>0</v>
      </c>
      <c r="V678" s="20"/>
      <c r="W678" s="20">
        <v>0</v>
      </c>
      <c r="X678" s="20">
        <v>0</v>
      </c>
      <c r="Y678" s="20" t="s">
        <v>363</v>
      </c>
      <c r="Z678" s="20" t="s">
        <v>372</v>
      </c>
      <c r="AA678" s="20" t="s">
        <v>357</v>
      </c>
      <c r="AB678" s="20">
        <v>0</v>
      </c>
      <c r="AC678" s="20">
        <v>12</v>
      </c>
      <c r="AD678" s="20" t="b">
        <v>0</v>
      </c>
      <c r="AE678" s="20" t="s">
        <v>358</v>
      </c>
      <c r="AF678" s="20">
        <v>280</v>
      </c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 t="s">
        <v>388</v>
      </c>
      <c r="BA678" s="20">
        <v>10400</v>
      </c>
      <c r="BB678" s="20" t="s">
        <v>360</v>
      </c>
      <c r="BC678" s="20" t="s">
        <v>357</v>
      </c>
      <c r="BD678" s="20">
        <v>10000</v>
      </c>
      <c r="BE678" s="20">
        <v>0</v>
      </c>
      <c r="BF678" s="20" t="s">
        <v>361</v>
      </c>
      <c r="BG678" s="20">
        <v>0</v>
      </c>
      <c r="BH678" s="20" t="s">
        <v>389</v>
      </c>
      <c r="BI678" s="20">
        <v>2500</v>
      </c>
      <c r="BJ678" s="20">
        <v>0</v>
      </c>
      <c r="BK678" s="20" t="b">
        <v>1</v>
      </c>
      <c r="BL678" s="20">
        <v>0</v>
      </c>
      <c r="BM678" s="20">
        <v>10000</v>
      </c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  <c r="CF678" s="20"/>
      <c r="CG678" s="20"/>
      <c r="CH678" s="20"/>
      <c r="CI678" s="20"/>
      <c r="CJ678" s="20"/>
      <c r="CK678" s="20"/>
      <c r="CL678" s="20"/>
      <c r="CM678" s="20"/>
      <c r="CN678" s="20"/>
      <c r="CO678" s="20"/>
      <c r="CP678" s="20"/>
      <c r="CQ678" s="20"/>
      <c r="CR678" s="20"/>
      <c r="CS678" s="20"/>
      <c r="CT678" s="20"/>
      <c r="CU678" s="20"/>
      <c r="CV678" s="20"/>
      <c r="CW678" s="20"/>
      <c r="CX678" s="20"/>
      <c r="DA678" s="20"/>
      <c r="DB678" s="20"/>
      <c r="DC678" s="20"/>
      <c r="DD678" s="20"/>
      <c r="DE678" s="20"/>
      <c r="DF678" s="20"/>
      <c r="DG678" s="20"/>
      <c r="DH678" s="20"/>
      <c r="DI678" s="20"/>
      <c r="DJ678" s="20"/>
      <c r="DK678" s="20"/>
      <c r="DL678" s="20"/>
      <c r="DM678" s="20"/>
      <c r="DN678" s="20"/>
      <c r="DO678" s="20"/>
      <c r="DP678" s="20"/>
      <c r="DQ678" s="20"/>
      <c r="DR678" s="20"/>
      <c r="DS678" s="20"/>
      <c r="DT678" s="20"/>
      <c r="DU678" s="20"/>
      <c r="DV678" s="20"/>
      <c r="DW678" s="20"/>
      <c r="DX678" s="20"/>
      <c r="DY678" s="20"/>
      <c r="DZ678" s="20"/>
      <c r="EA678" s="20"/>
      <c r="EB678" s="20"/>
      <c r="EC678" s="20"/>
      <c r="ED678" s="20"/>
      <c r="EE678" s="20"/>
      <c r="EF678" s="20"/>
      <c r="EG678" s="20"/>
      <c r="EH678" s="20"/>
      <c r="EI678" s="20"/>
      <c r="EJ678" s="20"/>
      <c r="EK678" s="20"/>
      <c r="EL678" s="20"/>
      <c r="EM678" s="20"/>
      <c r="EN678" s="20"/>
      <c r="EO678" s="20"/>
      <c r="EP678" s="20"/>
      <c r="EQ678" s="20"/>
      <c r="ER678" s="20"/>
      <c r="ES678" s="20"/>
      <c r="ET678" s="20"/>
      <c r="EU678" s="20"/>
      <c r="EV678" s="20"/>
      <c r="EW678" s="20"/>
      <c r="EZ678" s="20"/>
      <c r="FA678" s="20"/>
      <c r="FB678" s="20"/>
      <c r="FC678" s="20"/>
      <c r="FD678" s="20"/>
      <c r="FE678" s="20"/>
      <c r="FF678" s="20"/>
      <c r="FG678" s="20"/>
      <c r="FH678" s="20"/>
      <c r="FI678" s="20"/>
      <c r="FJ678" s="20"/>
      <c r="FK678" s="20"/>
      <c r="FL678" s="20"/>
      <c r="FM678" s="20"/>
      <c r="FN678" s="20"/>
      <c r="FO678" s="20"/>
      <c r="FP678" s="20"/>
      <c r="FQ678" s="20"/>
      <c r="FR678" s="20"/>
      <c r="FS678" s="20"/>
      <c r="FT678" s="20"/>
      <c r="FU678" s="20"/>
      <c r="FV678" s="20"/>
      <c r="FW678" s="20"/>
      <c r="FX678" s="20"/>
      <c r="FY678" s="20"/>
      <c r="FZ678" s="20"/>
      <c r="GA678" s="20"/>
      <c r="GB678" s="20"/>
      <c r="GC678" s="20"/>
      <c r="GD678" s="20"/>
      <c r="GE678" s="20"/>
      <c r="GF678" s="20"/>
      <c r="GG678" s="20"/>
      <c r="GH678" s="20"/>
      <c r="GI678" s="20"/>
      <c r="GJ678" s="20"/>
      <c r="GK678" s="20"/>
      <c r="GL678" s="20"/>
      <c r="GM678" s="20"/>
      <c r="GN678" s="20"/>
      <c r="GO678" s="20"/>
      <c r="GP678" s="20"/>
      <c r="GQ678" s="20"/>
      <c r="GR678" s="20"/>
      <c r="GS678" s="20"/>
      <c r="GT678" s="20"/>
      <c r="GU678" s="20"/>
      <c r="GV678" s="20"/>
      <c r="GY678" s="20">
        <v>0</v>
      </c>
      <c r="GZ678" s="20">
        <v>0</v>
      </c>
      <c r="HA678" s="20" t="s">
        <v>374</v>
      </c>
      <c r="HB678" s="20">
        <v>0</v>
      </c>
      <c r="HC678" s="20"/>
      <c r="HD678" s="20"/>
      <c r="HE678" s="20" t="b">
        <v>0</v>
      </c>
      <c r="HF678" s="20">
        <v>0</v>
      </c>
      <c r="HG678" s="20" t="b">
        <v>1</v>
      </c>
      <c r="HH678" s="20">
        <v>0</v>
      </c>
      <c r="HI678" s="20">
        <v>0</v>
      </c>
      <c r="HJ678" s="20">
        <v>0</v>
      </c>
      <c r="HK678" s="20">
        <v>0</v>
      </c>
      <c r="HL678" s="20" t="b">
        <v>0</v>
      </c>
      <c r="HM678" s="20">
        <v>0</v>
      </c>
      <c r="HN678" s="20">
        <v>0</v>
      </c>
      <c r="HO678" s="20" t="s">
        <v>374</v>
      </c>
      <c r="HP678" s="20" t="s">
        <v>363</v>
      </c>
      <c r="HQ678" s="20">
        <v>0</v>
      </c>
      <c r="HR678" s="20">
        <v>0</v>
      </c>
      <c r="HS678" s="20">
        <v>0</v>
      </c>
      <c r="HT678" s="20">
        <v>0</v>
      </c>
      <c r="HU678" s="20" t="b">
        <v>0</v>
      </c>
      <c r="HZ678"/>
    </row>
    <row r="679" ht="30" customHeight="1" spans="1:234">
      <c r="A679"/>
      <c r="B679" s="34">
        <f>10000000+INDEX(编号表!$B:$B,MATCH(D679,编号表!$A:$A,0))*10000+J679</f>
        <v>10250102</v>
      </c>
      <c r="C679" s="20" t="s">
        <v>748</v>
      </c>
      <c r="D679" s="20" t="s">
        <v>455</v>
      </c>
      <c r="E679" s="20" t="s">
        <v>363</v>
      </c>
      <c r="F679" s="39" t="s">
        <v>749</v>
      </c>
      <c r="G679" s="20" t="s">
        <v>403</v>
      </c>
      <c r="H679" s="20" t="b">
        <v>0</v>
      </c>
      <c r="I679" s="20" t="b">
        <v>1</v>
      </c>
      <c r="J679" s="20">
        <v>102</v>
      </c>
      <c r="K679" s="20" t="str">
        <f t="shared" si="30"/>
        <v>102501</v>
      </c>
      <c r="L679" s="20" t="s">
        <v>353</v>
      </c>
      <c r="M679" s="20">
        <v>0</v>
      </c>
      <c r="N679" s="20">
        <v>0</v>
      </c>
      <c r="O679" s="20"/>
      <c r="P679" s="20">
        <v>0</v>
      </c>
      <c r="Q679" s="20">
        <v>0</v>
      </c>
      <c r="R679" s="20">
        <v>0</v>
      </c>
      <c r="S679" s="20">
        <v>0</v>
      </c>
      <c r="T679" s="20">
        <v>0</v>
      </c>
      <c r="U679" s="20">
        <v>0</v>
      </c>
      <c r="V679" s="20"/>
      <c r="W679" s="20">
        <v>0</v>
      </c>
      <c r="X679" s="20">
        <v>0</v>
      </c>
      <c r="Y679" s="20" t="s">
        <v>363</v>
      </c>
      <c r="Z679" s="20" t="s">
        <v>372</v>
      </c>
      <c r="AA679" s="20" t="s">
        <v>357</v>
      </c>
      <c r="AB679" s="20">
        <v>0</v>
      </c>
      <c r="AC679" s="20">
        <v>12</v>
      </c>
      <c r="AD679" s="20" t="b">
        <v>0</v>
      </c>
      <c r="AE679" s="20" t="s">
        <v>358</v>
      </c>
      <c r="AF679" s="20">
        <v>280</v>
      </c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 t="s">
        <v>388</v>
      </c>
      <c r="BA679" s="20">
        <v>10800</v>
      </c>
      <c r="BB679" s="20" t="s">
        <v>360</v>
      </c>
      <c r="BC679" s="20" t="s">
        <v>357</v>
      </c>
      <c r="BD679" s="20">
        <v>10000</v>
      </c>
      <c r="BE679" s="20">
        <v>0</v>
      </c>
      <c r="BF679" s="20" t="s">
        <v>361</v>
      </c>
      <c r="BG679" s="20">
        <v>0</v>
      </c>
      <c r="BH679" s="20" t="s">
        <v>389</v>
      </c>
      <c r="BI679" s="20">
        <v>2500</v>
      </c>
      <c r="BJ679" s="20">
        <v>0</v>
      </c>
      <c r="BK679" s="20" t="b">
        <v>1</v>
      </c>
      <c r="BL679" s="20">
        <v>0</v>
      </c>
      <c r="BM679" s="20">
        <v>10000</v>
      </c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  <c r="CE679" s="20"/>
      <c r="CF679" s="20"/>
      <c r="CG679" s="20"/>
      <c r="CH679" s="20"/>
      <c r="CI679" s="20"/>
      <c r="CJ679" s="20"/>
      <c r="CK679" s="20"/>
      <c r="CL679" s="20"/>
      <c r="CM679" s="20"/>
      <c r="CN679" s="20"/>
      <c r="CO679" s="20"/>
      <c r="CP679" s="20"/>
      <c r="CQ679" s="20"/>
      <c r="CR679" s="20"/>
      <c r="CS679" s="20"/>
      <c r="CT679" s="20"/>
      <c r="CU679" s="20"/>
      <c r="CV679" s="20"/>
      <c r="CW679" s="20"/>
      <c r="CX679" s="20"/>
      <c r="DA679" s="20"/>
      <c r="DB679" s="20"/>
      <c r="DC679" s="20"/>
      <c r="DD679" s="20"/>
      <c r="DE679" s="20"/>
      <c r="DF679" s="20"/>
      <c r="DG679" s="20"/>
      <c r="DH679" s="20"/>
      <c r="DI679" s="20"/>
      <c r="DJ679" s="20"/>
      <c r="DK679" s="20"/>
      <c r="DL679" s="20"/>
      <c r="DM679" s="20"/>
      <c r="DN679" s="20"/>
      <c r="DO679" s="20"/>
      <c r="DP679" s="20"/>
      <c r="DQ679" s="20"/>
      <c r="DR679" s="20"/>
      <c r="DS679" s="20"/>
      <c r="DT679" s="20"/>
      <c r="DU679" s="20"/>
      <c r="DV679" s="20"/>
      <c r="DW679" s="20"/>
      <c r="DX679" s="20"/>
      <c r="DY679" s="20"/>
      <c r="DZ679" s="20"/>
      <c r="EA679" s="20"/>
      <c r="EB679" s="20"/>
      <c r="EC679" s="20"/>
      <c r="ED679" s="20"/>
      <c r="EE679" s="20"/>
      <c r="EF679" s="20"/>
      <c r="EG679" s="20"/>
      <c r="EH679" s="20"/>
      <c r="EI679" s="20"/>
      <c r="EJ679" s="20"/>
      <c r="EK679" s="20"/>
      <c r="EL679" s="20"/>
      <c r="EM679" s="20"/>
      <c r="EN679" s="20"/>
      <c r="EO679" s="20"/>
      <c r="EP679" s="20"/>
      <c r="EQ679" s="20"/>
      <c r="ER679" s="20"/>
      <c r="ES679" s="20"/>
      <c r="ET679" s="20"/>
      <c r="EU679" s="20"/>
      <c r="EV679" s="20"/>
      <c r="EW679" s="20"/>
      <c r="EZ679" s="20"/>
      <c r="FA679" s="20"/>
      <c r="FB679" s="20"/>
      <c r="FC679" s="20"/>
      <c r="FD679" s="20"/>
      <c r="FE679" s="20"/>
      <c r="FF679" s="20"/>
      <c r="FG679" s="20"/>
      <c r="FH679" s="20"/>
      <c r="FI679" s="20"/>
      <c r="FJ679" s="20"/>
      <c r="FK679" s="20"/>
      <c r="FL679" s="20"/>
      <c r="FM679" s="20"/>
      <c r="FN679" s="20"/>
      <c r="FO679" s="20"/>
      <c r="FP679" s="20"/>
      <c r="FQ679" s="20"/>
      <c r="FR679" s="20"/>
      <c r="FS679" s="20"/>
      <c r="FT679" s="20"/>
      <c r="FU679" s="20"/>
      <c r="FV679" s="20"/>
      <c r="FW679" s="20"/>
      <c r="FX679" s="20"/>
      <c r="FY679" s="20"/>
      <c r="FZ679" s="20"/>
      <c r="GA679" s="20"/>
      <c r="GB679" s="20"/>
      <c r="GC679" s="20"/>
      <c r="GD679" s="20"/>
      <c r="GE679" s="20"/>
      <c r="GF679" s="20"/>
      <c r="GG679" s="20"/>
      <c r="GH679" s="20"/>
      <c r="GI679" s="20"/>
      <c r="GJ679" s="20"/>
      <c r="GK679" s="20"/>
      <c r="GL679" s="20"/>
      <c r="GM679" s="20"/>
      <c r="GN679" s="20"/>
      <c r="GO679" s="20"/>
      <c r="GP679" s="20"/>
      <c r="GQ679" s="20"/>
      <c r="GR679" s="20"/>
      <c r="GS679" s="20"/>
      <c r="GT679" s="20"/>
      <c r="GU679" s="20"/>
      <c r="GV679" s="20"/>
      <c r="GY679" s="20">
        <v>0</v>
      </c>
      <c r="GZ679" s="20">
        <v>0</v>
      </c>
      <c r="HA679" s="20" t="s">
        <v>374</v>
      </c>
      <c r="HB679" s="20">
        <v>0</v>
      </c>
      <c r="HC679" s="20"/>
      <c r="HD679" s="20"/>
      <c r="HE679" s="20" t="b">
        <v>0</v>
      </c>
      <c r="HF679" s="20">
        <v>0</v>
      </c>
      <c r="HG679" s="20" t="b">
        <v>1</v>
      </c>
      <c r="HH679" s="20">
        <v>0</v>
      </c>
      <c r="HI679" s="20">
        <v>0</v>
      </c>
      <c r="HJ679" s="20">
        <v>0</v>
      </c>
      <c r="HK679" s="20">
        <v>0</v>
      </c>
      <c r="HL679" s="20" t="b">
        <v>0</v>
      </c>
      <c r="HM679" s="20">
        <v>0</v>
      </c>
      <c r="HN679" s="20">
        <v>0</v>
      </c>
      <c r="HO679" s="20" t="s">
        <v>374</v>
      </c>
      <c r="HP679" s="20" t="s">
        <v>363</v>
      </c>
      <c r="HQ679" s="20">
        <v>0</v>
      </c>
      <c r="HR679" s="20">
        <v>0</v>
      </c>
      <c r="HS679" s="20">
        <v>0</v>
      </c>
      <c r="HT679" s="20">
        <v>0</v>
      </c>
      <c r="HU679" s="20" t="b">
        <v>0</v>
      </c>
      <c r="HZ679"/>
    </row>
    <row r="680" ht="30" customHeight="1" spans="1:234">
      <c r="A680"/>
      <c r="B680" s="34">
        <f>10000000+INDEX(编号表!$B:$B,MATCH(D680,编号表!$A:$A,0))*10000+J680</f>
        <v>10250103</v>
      </c>
      <c r="C680" s="20" t="s">
        <v>748</v>
      </c>
      <c r="D680" s="20" t="s">
        <v>455</v>
      </c>
      <c r="E680" s="20" t="s">
        <v>363</v>
      </c>
      <c r="F680" s="39" t="s">
        <v>749</v>
      </c>
      <c r="G680" s="20" t="s">
        <v>403</v>
      </c>
      <c r="H680" s="20" t="b">
        <v>0</v>
      </c>
      <c r="I680" s="20" t="b">
        <v>1</v>
      </c>
      <c r="J680" s="20">
        <v>103</v>
      </c>
      <c r="K680" s="20" t="str">
        <f t="shared" si="30"/>
        <v>102501</v>
      </c>
      <c r="L680" s="20" t="s">
        <v>353</v>
      </c>
      <c r="M680" s="20">
        <v>0</v>
      </c>
      <c r="N680" s="20">
        <v>0</v>
      </c>
      <c r="O680" s="20"/>
      <c r="P680" s="20">
        <v>0</v>
      </c>
      <c r="Q680" s="20">
        <v>0</v>
      </c>
      <c r="R680" s="20">
        <v>0</v>
      </c>
      <c r="S680" s="20">
        <v>0</v>
      </c>
      <c r="T680" s="20">
        <v>0</v>
      </c>
      <c r="U680" s="20">
        <v>0</v>
      </c>
      <c r="V680" s="20"/>
      <c r="W680" s="20">
        <v>0</v>
      </c>
      <c r="X680" s="20">
        <v>0</v>
      </c>
      <c r="Y680" s="20" t="s">
        <v>363</v>
      </c>
      <c r="Z680" s="20" t="s">
        <v>372</v>
      </c>
      <c r="AA680" s="20" t="s">
        <v>357</v>
      </c>
      <c r="AB680" s="20">
        <v>0</v>
      </c>
      <c r="AC680" s="20">
        <v>12</v>
      </c>
      <c r="AD680" s="20" t="b">
        <v>0</v>
      </c>
      <c r="AE680" s="20" t="s">
        <v>358</v>
      </c>
      <c r="AF680" s="20">
        <v>280</v>
      </c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 t="s">
        <v>388</v>
      </c>
      <c r="BA680" s="20">
        <v>11200</v>
      </c>
      <c r="BB680" s="20" t="s">
        <v>360</v>
      </c>
      <c r="BC680" s="20" t="s">
        <v>357</v>
      </c>
      <c r="BD680" s="20">
        <v>10000</v>
      </c>
      <c r="BE680" s="20">
        <v>0</v>
      </c>
      <c r="BF680" s="20" t="s">
        <v>361</v>
      </c>
      <c r="BG680" s="20">
        <v>0</v>
      </c>
      <c r="BH680" s="20" t="s">
        <v>389</v>
      </c>
      <c r="BI680" s="20">
        <v>2500</v>
      </c>
      <c r="BJ680" s="20">
        <v>1</v>
      </c>
      <c r="BK680" s="20" t="b">
        <v>1</v>
      </c>
      <c r="BL680" s="20">
        <v>0</v>
      </c>
      <c r="BM680" s="20">
        <v>10000</v>
      </c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  <c r="CE680" s="20"/>
      <c r="CF680" s="20"/>
      <c r="CG680" s="20"/>
      <c r="CH680" s="20"/>
      <c r="CI680" s="20"/>
      <c r="CJ680" s="20"/>
      <c r="CK680" s="20"/>
      <c r="CL680" s="20"/>
      <c r="CM680" s="20"/>
      <c r="CN680" s="20"/>
      <c r="CO680" s="20"/>
      <c r="CP680" s="20"/>
      <c r="CQ680" s="20"/>
      <c r="CR680" s="20"/>
      <c r="CS680" s="20"/>
      <c r="CT680" s="20"/>
      <c r="CU680" s="20"/>
      <c r="CV680" s="20"/>
      <c r="CW680" s="20"/>
      <c r="CX680" s="20"/>
      <c r="DA680" s="20"/>
      <c r="DB680" s="20"/>
      <c r="DC680" s="20"/>
      <c r="DD680" s="20"/>
      <c r="DE680" s="20"/>
      <c r="DF680" s="20"/>
      <c r="DG680" s="20"/>
      <c r="DH680" s="20"/>
      <c r="DI680" s="20"/>
      <c r="DJ680" s="20"/>
      <c r="DK680" s="20"/>
      <c r="DL680" s="20"/>
      <c r="DM680" s="20"/>
      <c r="DN680" s="20"/>
      <c r="DO680" s="20"/>
      <c r="DP680" s="20"/>
      <c r="DQ680" s="20"/>
      <c r="DR680" s="20"/>
      <c r="DS680" s="20"/>
      <c r="DT680" s="20"/>
      <c r="DU680" s="20"/>
      <c r="DV680" s="20"/>
      <c r="DW680" s="20"/>
      <c r="DX680" s="20"/>
      <c r="DY680" s="20"/>
      <c r="DZ680" s="20"/>
      <c r="EA680" s="20"/>
      <c r="EB680" s="20"/>
      <c r="EC680" s="20"/>
      <c r="ED680" s="20"/>
      <c r="EE680" s="20"/>
      <c r="EF680" s="20"/>
      <c r="EG680" s="20"/>
      <c r="EH680" s="20"/>
      <c r="EI680" s="20"/>
      <c r="EJ680" s="20"/>
      <c r="EK680" s="20"/>
      <c r="EL680" s="20"/>
      <c r="EM680" s="20"/>
      <c r="EN680" s="20"/>
      <c r="EO680" s="20"/>
      <c r="EP680" s="20"/>
      <c r="EQ680" s="20"/>
      <c r="ER680" s="20"/>
      <c r="ES680" s="20"/>
      <c r="ET680" s="20"/>
      <c r="EU680" s="20"/>
      <c r="EV680" s="20"/>
      <c r="EW680" s="20"/>
      <c r="EZ680" s="20"/>
      <c r="FA680" s="20"/>
      <c r="FB680" s="20"/>
      <c r="FC680" s="20"/>
      <c r="FD680" s="20"/>
      <c r="FE680" s="20"/>
      <c r="FF680" s="20"/>
      <c r="FG680" s="20"/>
      <c r="FH680" s="20"/>
      <c r="FI680" s="20"/>
      <c r="FJ680" s="20"/>
      <c r="FK680" s="20"/>
      <c r="FL680" s="20"/>
      <c r="FM680" s="20"/>
      <c r="FN680" s="20"/>
      <c r="FO680" s="20"/>
      <c r="FP680" s="20"/>
      <c r="FQ680" s="20"/>
      <c r="FR680" s="20"/>
      <c r="FS680" s="20"/>
      <c r="FT680" s="20"/>
      <c r="FU680" s="20"/>
      <c r="FV680" s="20"/>
      <c r="FW680" s="20"/>
      <c r="FX680" s="20"/>
      <c r="FY680" s="20"/>
      <c r="FZ680" s="20"/>
      <c r="GA680" s="20"/>
      <c r="GB680" s="20"/>
      <c r="GC680" s="20"/>
      <c r="GD680" s="20"/>
      <c r="GE680" s="20"/>
      <c r="GF680" s="20"/>
      <c r="GG680" s="20"/>
      <c r="GH680" s="20"/>
      <c r="GI680" s="20"/>
      <c r="GJ680" s="20"/>
      <c r="GK680" s="20"/>
      <c r="GL680" s="20"/>
      <c r="GM680" s="20"/>
      <c r="GN680" s="20"/>
      <c r="GO680" s="20"/>
      <c r="GP680" s="20"/>
      <c r="GQ680" s="20"/>
      <c r="GR680" s="20"/>
      <c r="GS680" s="20"/>
      <c r="GT680" s="20"/>
      <c r="GU680" s="20"/>
      <c r="GV680" s="20"/>
      <c r="GY680" s="20">
        <v>0</v>
      </c>
      <c r="GZ680" s="20">
        <v>0</v>
      </c>
      <c r="HA680" s="20" t="s">
        <v>374</v>
      </c>
      <c r="HB680" s="20">
        <v>0</v>
      </c>
      <c r="HC680" s="20"/>
      <c r="HD680" s="20"/>
      <c r="HE680" s="20" t="b">
        <v>0</v>
      </c>
      <c r="HF680" s="20">
        <v>0</v>
      </c>
      <c r="HG680" s="20" t="b">
        <v>1</v>
      </c>
      <c r="HH680" s="20">
        <v>0</v>
      </c>
      <c r="HI680" s="20">
        <v>0</v>
      </c>
      <c r="HJ680" s="20">
        <v>0</v>
      </c>
      <c r="HK680" s="20">
        <v>0</v>
      </c>
      <c r="HL680" s="20" t="b">
        <v>0</v>
      </c>
      <c r="HM680" s="20">
        <v>0</v>
      </c>
      <c r="HN680" s="20">
        <v>0</v>
      </c>
      <c r="HO680" s="20" t="s">
        <v>374</v>
      </c>
      <c r="HP680" s="20" t="s">
        <v>363</v>
      </c>
      <c r="HQ680" s="20">
        <v>0</v>
      </c>
      <c r="HR680" s="20">
        <v>0</v>
      </c>
      <c r="HS680" s="20">
        <v>0</v>
      </c>
      <c r="HT680" s="20">
        <v>0</v>
      </c>
      <c r="HU680" s="20" t="b">
        <v>0</v>
      </c>
      <c r="HZ680"/>
    </row>
    <row r="681" ht="30" customHeight="1" spans="1:234">
      <c r="A681"/>
      <c r="B681" s="34">
        <f>10000000+INDEX(编号表!$B:$B,MATCH(D681,编号表!$A:$A,0))*10000+J681</f>
        <v>10250104</v>
      </c>
      <c r="C681" s="20" t="s">
        <v>748</v>
      </c>
      <c r="D681" s="20" t="s">
        <v>455</v>
      </c>
      <c r="E681" s="20" t="s">
        <v>363</v>
      </c>
      <c r="F681" s="39" t="s">
        <v>749</v>
      </c>
      <c r="G681" s="20" t="s">
        <v>403</v>
      </c>
      <c r="H681" s="20" t="b">
        <v>0</v>
      </c>
      <c r="I681" s="20" t="b">
        <v>1</v>
      </c>
      <c r="J681" s="20">
        <v>104</v>
      </c>
      <c r="K681" s="20" t="str">
        <f t="shared" si="30"/>
        <v>102501</v>
      </c>
      <c r="L681" s="20" t="s">
        <v>353</v>
      </c>
      <c r="M681" s="20">
        <v>0</v>
      </c>
      <c r="N681" s="20">
        <v>0</v>
      </c>
      <c r="O681" s="20"/>
      <c r="P681" s="20">
        <v>0</v>
      </c>
      <c r="Q681" s="20">
        <v>0</v>
      </c>
      <c r="R681" s="20">
        <v>0</v>
      </c>
      <c r="S681" s="20">
        <v>0</v>
      </c>
      <c r="T681" s="20">
        <v>0</v>
      </c>
      <c r="U681" s="20">
        <v>0</v>
      </c>
      <c r="V681" s="20"/>
      <c r="W681" s="20">
        <v>0</v>
      </c>
      <c r="X681" s="20">
        <v>0</v>
      </c>
      <c r="Y681" s="20" t="s">
        <v>363</v>
      </c>
      <c r="Z681" s="20" t="s">
        <v>372</v>
      </c>
      <c r="AA681" s="20" t="s">
        <v>357</v>
      </c>
      <c r="AB681" s="20">
        <v>0</v>
      </c>
      <c r="AC681" s="20">
        <v>12</v>
      </c>
      <c r="AD681" s="20" t="b">
        <v>0</v>
      </c>
      <c r="AE681" s="20" t="s">
        <v>358</v>
      </c>
      <c r="AF681" s="20">
        <v>280</v>
      </c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 t="s">
        <v>388</v>
      </c>
      <c r="BA681" s="20">
        <v>11300</v>
      </c>
      <c r="BB681" s="20" t="s">
        <v>360</v>
      </c>
      <c r="BC681" s="20" t="s">
        <v>357</v>
      </c>
      <c r="BD681" s="20">
        <v>10000</v>
      </c>
      <c r="BE681" s="20">
        <v>0</v>
      </c>
      <c r="BF681" s="20" t="s">
        <v>361</v>
      </c>
      <c r="BG681" s="20">
        <v>0</v>
      </c>
      <c r="BH681" s="20" t="s">
        <v>389</v>
      </c>
      <c r="BI681" s="20">
        <v>2500</v>
      </c>
      <c r="BJ681" s="20">
        <v>1</v>
      </c>
      <c r="BK681" s="20" t="b">
        <v>1</v>
      </c>
      <c r="BL681" s="20">
        <v>0</v>
      </c>
      <c r="BM681" s="20">
        <v>10000</v>
      </c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  <c r="CE681" s="20"/>
      <c r="CF681" s="20"/>
      <c r="CG681" s="20"/>
      <c r="CH681" s="20"/>
      <c r="CI681" s="20"/>
      <c r="CJ681" s="20"/>
      <c r="CK681" s="20"/>
      <c r="CL681" s="20"/>
      <c r="CM681" s="20"/>
      <c r="CN681" s="20"/>
      <c r="CO681" s="20"/>
      <c r="CP681" s="20"/>
      <c r="CQ681" s="20"/>
      <c r="CR681" s="20"/>
      <c r="CS681" s="20"/>
      <c r="CT681" s="20"/>
      <c r="CU681" s="20"/>
      <c r="CV681" s="20"/>
      <c r="CW681" s="20"/>
      <c r="CX681" s="20"/>
      <c r="DA681" s="20"/>
      <c r="DB681" s="20"/>
      <c r="DC681" s="20"/>
      <c r="DD681" s="20"/>
      <c r="DE681" s="20"/>
      <c r="DF681" s="20"/>
      <c r="DG681" s="20"/>
      <c r="DH681" s="20"/>
      <c r="DI681" s="20"/>
      <c r="DJ681" s="20"/>
      <c r="DK681" s="20"/>
      <c r="DL681" s="20"/>
      <c r="DM681" s="20"/>
      <c r="DN681" s="20"/>
      <c r="DO681" s="20"/>
      <c r="DP681" s="20"/>
      <c r="DQ681" s="20"/>
      <c r="DR681" s="20"/>
      <c r="DS681" s="20"/>
      <c r="DT681" s="20"/>
      <c r="DU681" s="20"/>
      <c r="DV681" s="20"/>
      <c r="DW681" s="20"/>
      <c r="DX681" s="20"/>
      <c r="DY681" s="20"/>
      <c r="DZ681" s="20"/>
      <c r="EA681" s="20"/>
      <c r="EB681" s="20"/>
      <c r="EC681" s="20"/>
      <c r="ED681" s="20"/>
      <c r="EE681" s="20"/>
      <c r="EF681" s="20"/>
      <c r="EG681" s="20"/>
      <c r="EH681" s="20"/>
      <c r="EI681" s="20"/>
      <c r="EJ681" s="20"/>
      <c r="EK681" s="20"/>
      <c r="EL681" s="20"/>
      <c r="EM681" s="20"/>
      <c r="EN681" s="20"/>
      <c r="EO681" s="20"/>
      <c r="EP681" s="20"/>
      <c r="EQ681" s="20"/>
      <c r="ER681" s="20"/>
      <c r="ES681" s="20"/>
      <c r="ET681" s="20"/>
      <c r="EU681" s="20"/>
      <c r="EV681" s="20"/>
      <c r="EW681" s="20"/>
      <c r="EZ681" s="20"/>
      <c r="FA681" s="20"/>
      <c r="FB681" s="20"/>
      <c r="FC681" s="20"/>
      <c r="FD681" s="20"/>
      <c r="FE681" s="20"/>
      <c r="FF681" s="20"/>
      <c r="FG681" s="20"/>
      <c r="FH681" s="20"/>
      <c r="FI681" s="20"/>
      <c r="FJ681" s="20"/>
      <c r="FK681" s="20"/>
      <c r="FL681" s="20"/>
      <c r="FM681" s="20"/>
      <c r="FN681" s="20"/>
      <c r="FO681" s="20"/>
      <c r="FP681" s="20"/>
      <c r="FQ681" s="20"/>
      <c r="FR681" s="20"/>
      <c r="FS681" s="20"/>
      <c r="FT681" s="20"/>
      <c r="FU681" s="20"/>
      <c r="FV681" s="20"/>
      <c r="FW681" s="20"/>
      <c r="FX681" s="20"/>
      <c r="FY681" s="20"/>
      <c r="FZ681" s="20"/>
      <c r="GA681" s="20"/>
      <c r="GB681" s="20"/>
      <c r="GC681" s="20"/>
      <c r="GD681" s="20"/>
      <c r="GE681" s="20"/>
      <c r="GF681" s="20"/>
      <c r="GG681" s="20"/>
      <c r="GH681" s="20"/>
      <c r="GI681" s="20"/>
      <c r="GJ681" s="20"/>
      <c r="GK681" s="20"/>
      <c r="GL681" s="20"/>
      <c r="GM681" s="20"/>
      <c r="GN681" s="20"/>
      <c r="GO681" s="20"/>
      <c r="GP681" s="20"/>
      <c r="GQ681" s="20"/>
      <c r="GR681" s="20"/>
      <c r="GS681" s="20"/>
      <c r="GT681" s="20"/>
      <c r="GU681" s="20"/>
      <c r="GV681" s="20"/>
      <c r="GY681" s="20">
        <v>0</v>
      </c>
      <c r="GZ681" s="20">
        <v>0</v>
      </c>
      <c r="HA681" s="20" t="s">
        <v>374</v>
      </c>
      <c r="HB681" s="20">
        <v>0</v>
      </c>
      <c r="HC681" s="20"/>
      <c r="HD681" s="20"/>
      <c r="HE681" s="20" t="b">
        <v>0</v>
      </c>
      <c r="HF681" s="20">
        <v>0</v>
      </c>
      <c r="HG681" s="20" t="b">
        <v>1</v>
      </c>
      <c r="HH681" s="20">
        <v>0</v>
      </c>
      <c r="HI681" s="20">
        <v>0</v>
      </c>
      <c r="HJ681" s="20">
        <v>0</v>
      </c>
      <c r="HK681" s="20">
        <v>0</v>
      </c>
      <c r="HL681" s="20" t="b">
        <v>0</v>
      </c>
      <c r="HM681" s="20">
        <v>0</v>
      </c>
      <c r="HN681" s="20">
        <v>0</v>
      </c>
      <c r="HO681" s="20" t="s">
        <v>374</v>
      </c>
      <c r="HP681" s="20" t="s">
        <v>363</v>
      </c>
      <c r="HQ681" s="20">
        <v>0</v>
      </c>
      <c r="HR681" s="20">
        <v>0</v>
      </c>
      <c r="HS681" s="20">
        <v>0</v>
      </c>
      <c r="HT681" s="20">
        <v>0</v>
      </c>
      <c r="HU681" s="20" t="b">
        <v>0</v>
      </c>
      <c r="HZ681"/>
    </row>
    <row r="682" ht="30" customHeight="1" spans="1:234">
      <c r="A682"/>
      <c r="B682" s="34">
        <f>10000000+INDEX(编号表!$B:$B,MATCH(D682,编号表!$A:$A,0))*10000+J682</f>
        <v>10250105</v>
      </c>
      <c r="C682" s="20" t="s">
        <v>748</v>
      </c>
      <c r="D682" s="20" t="s">
        <v>455</v>
      </c>
      <c r="E682" s="20" t="s">
        <v>363</v>
      </c>
      <c r="F682" s="39" t="s">
        <v>749</v>
      </c>
      <c r="G682" s="20" t="s">
        <v>403</v>
      </c>
      <c r="H682" s="20" t="b">
        <v>0</v>
      </c>
      <c r="I682" s="20" t="b">
        <v>1</v>
      </c>
      <c r="J682" s="20">
        <v>105</v>
      </c>
      <c r="K682" s="20" t="str">
        <f t="shared" si="30"/>
        <v>102501</v>
      </c>
      <c r="L682" s="20" t="s">
        <v>353</v>
      </c>
      <c r="M682" s="20">
        <v>0</v>
      </c>
      <c r="N682" s="20">
        <v>0</v>
      </c>
      <c r="O682" s="20"/>
      <c r="P682" s="20">
        <v>0</v>
      </c>
      <c r="Q682" s="20">
        <v>0</v>
      </c>
      <c r="R682" s="20">
        <v>0</v>
      </c>
      <c r="S682" s="20">
        <v>0</v>
      </c>
      <c r="T682" s="20">
        <v>0</v>
      </c>
      <c r="U682" s="20">
        <v>0</v>
      </c>
      <c r="V682" s="20"/>
      <c r="W682" s="20">
        <v>0</v>
      </c>
      <c r="X682" s="20">
        <v>0</v>
      </c>
      <c r="Y682" s="20" t="s">
        <v>363</v>
      </c>
      <c r="Z682" s="20" t="s">
        <v>372</v>
      </c>
      <c r="AA682" s="20" t="s">
        <v>357</v>
      </c>
      <c r="AB682" s="20">
        <v>0</v>
      </c>
      <c r="AC682" s="20">
        <v>12</v>
      </c>
      <c r="AD682" s="20" t="b">
        <v>0</v>
      </c>
      <c r="AE682" s="20" t="s">
        <v>358</v>
      </c>
      <c r="AF682" s="20">
        <v>280</v>
      </c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 t="s">
        <v>388</v>
      </c>
      <c r="BA682" s="20">
        <v>11600</v>
      </c>
      <c r="BB682" s="20" t="s">
        <v>360</v>
      </c>
      <c r="BC682" s="20" t="s">
        <v>357</v>
      </c>
      <c r="BD682" s="20">
        <v>10000</v>
      </c>
      <c r="BE682" s="20">
        <v>0</v>
      </c>
      <c r="BF682" s="20" t="s">
        <v>361</v>
      </c>
      <c r="BG682" s="20">
        <v>0</v>
      </c>
      <c r="BH682" s="20" t="s">
        <v>389</v>
      </c>
      <c r="BI682" s="20">
        <v>2500</v>
      </c>
      <c r="BJ682" s="20">
        <v>1</v>
      </c>
      <c r="BK682" s="20" t="b">
        <v>1</v>
      </c>
      <c r="BL682" s="20">
        <v>0</v>
      </c>
      <c r="BM682" s="20">
        <v>10000</v>
      </c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  <c r="CF682" s="20"/>
      <c r="CG682" s="20"/>
      <c r="CH682" s="20"/>
      <c r="CI682" s="20"/>
      <c r="CJ682" s="20"/>
      <c r="CK682" s="20"/>
      <c r="CL682" s="20"/>
      <c r="CM682" s="20"/>
      <c r="CN682" s="20"/>
      <c r="CO682" s="20"/>
      <c r="CP682" s="20"/>
      <c r="CQ682" s="20"/>
      <c r="CR682" s="20"/>
      <c r="CS682" s="20"/>
      <c r="CT682" s="20"/>
      <c r="CU682" s="20"/>
      <c r="CV682" s="20"/>
      <c r="CW682" s="20"/>
      <c r="CX682" s="20"/>
      <c r="DA682" s="20"/>
      <c r="DB682" s="20"/>
      <c r="DC682" s="20"/>
      <c r="DD682" s="20"/>
      <c r="DE682" s="20"/>
      <c r="DF682" s="20"/>
      <c r="DG682" s="20"/>
      <c r="DH682" s="20"/>
      <c r="DI682" s="20"/>
      <c r="DJ682" s="20"/>
      <c r="DK682" s="20"/>
      <c r="DL682" s="20"/>
      <c r="DM682" s="20"/>
      <c r="DN682" s="20"/>
      <c r="DO682" s="20"/>
      <c r="DP682" s="20"/>
      <c r="DQ682" s="20"/>
      <c r="DR682" s="20"/>
      <c r="DS682" s="20"/>
      <c r="DT682" s="20"/>
      <c r="DU682" s="20"/>
      <c r="DV682" s="20"/>
      <c r="DW682" s="20"/>
      <c r="DX682" s="20"/>
      <c r="DY682" s="20"/>
      <c r="DZ682" s="20"/>
      <c r="EA682" s="20"/>
      <c r="EB682" s="20"/>
      <c r="EC682" s="20"/>
      <c r="ED682" s="20"/>
      <c r="EE682" s="20"/>
      <c r="EF682" s="20"/>
      <c r="EG682" s="20"/>
      <c r="EH682" s="20"/>
      <c r="EI682" s="20"/>
      <c r="EJ682" s="20"/>
      <c r="EK682" s="20"/>
      <c r="EL682" s="20"/>
      <c r="EM682" s="20"/>
      <c r="EN682" s="20"/>
      <c r="EO682" s="20"/>
      <c r="EP682" s="20"/>
      <c r="EQ682" s="20"/>
      <c r="ER682" s="20"/>
      <c r="ES682" s="20"/>
      <c r="ET682" s="20"/>
      <c r="EU682" s="20"/>
      <c r="EV682" s="20"/>
      <c r="EW682" s="20"/>
      <c r="EZ682" s="20"/>
      <c r="FA682" s="20"/>
      <c r="FB682" s="20"/>
      <c r="FC682" s="20"/>
      <c r="FD682" s="20"/>
      <c r="FE682" s="20"/>
      <c r="FF682" s="20"/>
      <c r="FG682" s="20"/>
      <c r="FH682" s="20"/>
      <c r="FI682" s="20"/>
      <c r="FJ682" s="20"/>
      <c r="FK682" s="20"/>
      <c r="FL682" s="20"/>
      <c r="FM682" s="20"/>
      <c r="FN682" s="20"/>
      <c r="FO682" s="20"/>
      <c r="FP682" s="20"/>
      <c r="FQ682" s="20"/>
      <c r="FR682" s="20"/>
      <c r="FS682" s="20"/>
      <c r="FT682" s="20"/>
      <c r="FU682" s="20"/>
      <c r="FV682" s="20"/>
      <c r="FW682" s="20"/>
      <c r="FX682" s="20"/>
      <c r="FY682" s="20"/>
      <c r="FZ682" s="20"/>
      <c r="GA682" s="20"/>
      <c r="GB682" s="20"/>
      <c r="GC682" s="20"/>
      <c r="GD682" s="20"/>
      <c r="GE682" s="20"/>
      <c r="GF682" s="20"/>
      <c r="GG682" s="20"/>
      <c r="GH682" s="20"/>
      <c r="GI682" s="20"/>
      <c r="GJ682" s="20"/>
      <c r="GK682" s="20"/>
      <c r="GL682" s="20"/>
      <c r="GM682" s="20"/>
      <c r="GN682" s="20"/>
      <c r="GO682" s="20"/>
      <c r="GP682" s="20"/>
      <c r="GQ682" s="20"/>
      <c r="GR682" s="20"/>
      <c r="GS682" s="20"/>
      <c r="GT682" s="20"/>
      <c r="GU682" s="20"/>
      <c r="GV682" s="20"/>
      <c r="GY682" s="20">
        <v>0</v>
      </c>
      <c r="GZ682" s="20">
        <v>0</v>
      </c>
      <c r="HA682" s="20" t="s">
        <v>374</v>
      </c>
      <c r="HB682" s="20">
        <v>0</v>
      </c>
      <c r="HC682" s="20"/>
      <c r="HD682" s="20"/>
      <c r="HE682" s="20" t="b">
        <v>0</v>
      </c>
      <c r="HF682" s="20">
        <v>0</v>
      </c>
      <c r="HG682" s="20" t="b">
        <v>1</v>
      </c>
      <c r="HH682" s="20">
        <v>0</v>
      </c>
      <c r="HI682" s="20">
        <v>0</v>
      </c>
      <c r="HJ682" s="20">
        <v>0</v>
      </c>
      <c r="HK682" s="20">
        <v>0</v>
      </c>
      <c r="HL682" s="20" t="b">
        <v>0</v>
      </c>
      <c r="HM682" s="20">
        <v>0</v>
      </c>
      <c r="HN682" s="20">
        <v>0</v>
      </c>
      <c r="HO682" s="20" t="s">
        <v>374</v>
      </c>
      <c r="HP682" s="20" t="s">
        <v>363</v>
      </c>
      <c r="HQ682" s="20">
        <v>0</v>
      </c>
      <c r="HR682" s="20">
        <v>0</v>
      </c>
      <c r="HS682" s="20">
        <v>0</v>
      </c>
      <c r="HT682" s="20">
        <v>0</v>
      </c>
      <c r="HU682" s="20" t="b">
        <v>0</v>
      </c>
      <c r="HZ682"/>
    </row>
    <row r="683" ht="30" customHeight="1" spans="1:234">
      <c r="A683"/>
      <c r="B683" s="34">
        <f>10000000+INDEX(编号表!$B:$B,MATCH(D683,编号表!$A:$A,0))*10000+J683</f>
        <v>10250106</v>
      </c>
      <c r="C683" s="20" t="s">
        <v>748</v>
      </c>
      <c r="D683" s="20" t="s">
        <v>455</v>
      </c>
      <c r="E683" s="20" t="s">
        <v>363</v>
      </c>
      <c r="F683" s="39" t="s">
        <v>749</v>
      </c>
      <c r="G683" s="20" t="s">
        <v>403</v>
      </c>
      <c r="H683" s="20" t="b">
        <v>0</v>
      </c>
      <c r="I683" s="20" t="b">
        <v>1</v>
      </c>
      <c r="J683" s="20">
        <v>106</v>
      </c>
      <c r="K683" s="20" t="str">
        <f t="shared" si="30"/>
        <v>102501</v>
      </c>
      <c r="L683" s="20" t="s">
        <v>353</v>
      </c>
      <c r="M683" s="20">
        <v>0</v>
      </c>
      <c r="N683" s="20">
        <v>0</v>
      </c>
      <c r="O683" s="20"/>
      <c r="P683" s="20">
        <v>0</v>
      </c>
      <c r="Q683" s="20">
        <v>0</v>
      </c>
      <c r="R683" s="20">
        <v>0</v>
      </c>
      <c r="S683" s="20">
        <v>0</v>
      </c>
      <c r="T683" s="20">
        <v>0</v>
      </c>
      <c r="U683" s="20">
        <v>0</v>
      </c>
      <c r="V683" s="20"/>
      <c r="W683" s="20">
        <v>0</v>
      </c>
      <c r="X683" s="20">
        <v>0</v>
      </c>
      <c r="Y683" s="20" t="s">
        <v>363</v>
      </c>
      <c r="Z683" s="20" t="s">
        <v>372</v>
      </c>
      <c r="AA683" s="20" t="s">
        <v>357</v>
      </c>
      <c r="AB683" s="20">
        <v>0</v>
      </c>
      <c r="AC683" s="20">
        <v>12</v>
      </c>
      <c r="AD683" s="20" t="b">
        <v>0</v>
      </c>
      <c r="AE683" s="20" t="s">
        <v>358</v>
      </c>
      <c r="AF683" s="20">
        <v>280</v>
      </c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 t="s">
        <v>388</v>
      </c>
      <c r="BA683" s="20">
        <v>11700</v>
      </c>
      <c r="BB683" s="20" t="s">
        <v>360</v>
      </c>
      <c r="BC683" s="20" t="s">
        <v>357</v>
      </c>
      <c r="BD683" s="20">
        <v>10000</v>
      </c>
      <c r="BE683" s="20">
        <v>0</v>
      </c>
      <c r="BF683" s="20" t="s">
        <v>361</v>
      </c>
      <c r="BG683" s="20">
        <v>0</v>
      </c>
      <c r="BH683" s="20" t="s">
        <v>389</v>
      </c>
      <c r="BI683" s="20">
        <v>2500</v>
      </c>
      <c r="BJ683" s="20">
        <v>1</v>
      </c>
      <c r="BK683" s="20" t="b">
        <v>1</v>
      </c>
      <c r="BL683" s="20">
        <v>0</v>
      </c>
      <c r="BM683" s="20">
        <v>10000</v>
      </c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  <c r="CF683" s="20"/>
      <c r="CG683" s="20"/>
      <c r="CH683" s="20"/>
      <c r="CI683" s="20"/>
      <c r="CJ683" s="20"/>
      <c r="CK683" s="20"/>
      <c r="CL683" s="20"/>
      <c r="CM683" s="20"/>
      <c r="CN683" s="20"/>
      <c r="CO683" s="20"/>
      <c r="CP683" s="20"/>
      <c r="CQ683" s="20"/>
      <c r="CR683" s="20"/>
      <c r="CS683" s="20"/>
      <c r="CT683" s="20"/>
      <c r="CU683" s="20"/>
      <c r="CV683" s="20"/>
      <c r="CW683" s="20"/>
      <c r="CX683" s="20"/>
      <c r="DA683" s="20"/>
      <c r="DB683" s="20"/>
      <c r="DC683" s="20"/>
      <c r="DD683" s="20"/>
      <c r="DE683" s="20"/>
      <c r="DF683" s="20"/>
      <c r="DG683" s="20"/>
      <c r="DH683" s="20"/>
      <c r="DI683" s="20"/>
      <c r="DJ683" s="20"/>
      <c r="DK683" s="20"/>
      <c r="DL683" s="20"/>
      <c r="DM683" s="20"/>
      <c r="DN683" s="20"/>
      <c r="DO683" s="20"/>
      <c r="DP683" s="20"/>
      <c r="DQ683" s="20"/>
      <c r="DR683" s="20"/>
      <c r="DS683" s="20"/>
      <c r="DT683" s="20"/>
      <c r="DU683" s="20"/>
      <c r="DV683" s="20"/>
      <c r="DW683" s="20"/>
      <c r="DX683" s="20"/>
      <c r="DY683" s="20"/>
      <c r="DZ683" s="20"/>
      <c r="EA683" s="20"/>
      <c r="EB683" s="20"/>
      <c r="EC683" s="20"/>
      <c r="ED683" s="20"/>
      <c r="EE683" s="20"/>
      <c r="EF683" s="20"/>
      <c r="EG683" s="20"/>
      <c r="EH683" s="20"/>
      <c r="EI683" s="20"/>
      <c r="EJ683" s="20"/>
      <c r="EK683" s="20"/>
      <c r="EL683" s="20"/>
      <c r="EM683" s="20"/>
      <c r="EN683" s="20"/>
      <c r="EO683" s="20"/>
      <c r="EP683" s="20"/>
      <c r="EQ683" s="20"/>
      <c r="ER683" s="20"/>
      <c r="ES683" s="20"/>
      <c r="ET683" s="20"/>
      <c r="EU683" s="20"/>
      <c r="EV683" s="20"/>
      <c r="EW683" s="20"/>
      <c r="EZ683" s="20"/>
      <c r="FA683" s="20"/>
      <c r="FB683" s="20"/>
      <c r="FC683" s="20"/>
      <c r="FD683" s="20"/>
      <c r="FE683" s="20"/>
      <c r="FF683" s="20"/>
      <c r="FG683" s="20"/>
      <c r="FH683" s="20"/>
      <c r="FI683" s="20"/>
      <c r="FJ683" s="20"/>
      <c r="FK683" s="20"/>
      <c r="FL683" s="20"/>
      <c r="FM683" s="20"/>
      <c r="FN683" s="20"/>
      <c r="FO683" s="20"/>
      <c r="FP683" s="20"/>
      <c r="FQ683" s="20"/>
      <c r="FR683" s="20"/>
      <c r="FS683" s="20"/>
      <c r="FT683" s="20"/>
      <c r="FU683" s="20"/>
      <c r="FV683" s="20"/>
      <c r="FW683" s="20"/>
      <c r="FX683" s="20"/>
      <c r="FY683" s="20"/>
      <c r="FZ683" s="20"/>
      <c r="GA683" s="20"/>
      <c r="GB683" s="20"/>
      <c r="GC683" s="20"/>
      <c r="GD683" s="20"/>
      <c r="GE683" s="20"/>
      <c r="GF683" s="20"/>
      <c r="GG683" s="20"/>
      <c r="GH683" s="20"/>
      <c r="GI683" s="20"/>
      <c r="GJ683" s="20"/>
      <c r="GK683" s="20"/>
      <c r="GL683" s="20"/>
      <c r="GM683" s="20"/>
      <c r="GN683" s="20"/>
      <c r="GO683" s="20"/>
      <c r="GP683" s="20"/>
      <c r="GQ683" s="20"/>
      <c r="GR683" s="20"/>
      <c r="GS683" s="20"/>
      <c r="GT683" s="20"/>
      <c r="GU683" s="20"/>
      <c r="GV683" s="20"/>
      <c r="GY683" s="20">
        <v>0</v>
      </c>
      <c r="GZ683" s="20">
        <v>0</v>
      </c>
      <c r="HA683" s="20" t="s">
        <v>374</v>
      </c>
      <c r="HB683" s="20">
        <v>0</v>
      </c>
      <c r="HC683" s="20"/>
      <c r="HD683" s="20"/>
      <c r="HE683" s="20" t="b">
        <v>0</v>
      </c>
      <c r="HF683" s="20">
        <v>0</v>
      </c>
      <c r="HG683" s="20" t="b">
        <v>1</v>
      </c>
      <c r="HH683" s="20">
        <v>0</v>
      </c>
      <c r="HI683" s="20">
        <v>0</v>
      </c>
      <c r="HJ683" s="20">
        <v>0</v>
      </c>
      <c r="HK683" s="20">
        <v>0</v>
      </c>
      <c r="HL683" s="20" t="b">
        <v>0</v>
      </c>
      <c r="HM683" s="20">
        <v>0</v>
      </c>
      <c r="HN683" s="20">
        <v>0</v>
      </c>
      <c r="HO683" s="20" t="s">
        <v>374</v>
      </c>
      <c r="HP683" s="20" t="s">
        <v>363</v>
      </c>
      <c r="HQ683" s="20">
        <v>0</v>
      </c>
      <c r="HR683" s="20">
        <v>0</v>
      </c>
      <c r="HS683" s="20">
        <v>0</v>
      </c>
      <c r="HT683" s="20">
        <v>0</v>
      </c>
      <c r="HU683" s="20" t="b">
        <v>0</v>
      </c>
      <c r="HZ683"/>
    </row>
    <row r="684" ht="30" customHeight="1" spans="1:234">
      <c r="A684"/>
      <c r="B684" s="34">
        <f>10000000+INDEX(编号表!$B:$B,MATCH(D684,编号表!$A:$A,0))*10000+J684</f>
        <v>10250107</v>
      </c>
      <c r="C684" s="20" t="s">
        <v>748</v>
      </c>
      <c r="D684" s="20" t="s">
        <v>455</v>
      </c>
      <c r="E684" s="20" t="s">
        <v>363</v>
      </c>
      <c r="F684" s="39" t="s">
        <v>749</v>
      </c>
      <c r="G684" s="20" t="s">
        <v>403</v>
      </c>
      <c r="H684" s="20" t="b">
        <v>0</v>
      </c>
      <c r="I684" s="20" t="b">
        <v>1</v>
      </c>
      <c r="J684" s="20">
        <v>107</v>
      </c>
      <c r="K684" s="20" t="str">
        <f t="shared" si="30"/>
        <v>102501</v>
      </c>
      <c r="L684" s="20" t="s">
        <v>353</v>
      </c>
      <c r="M684" s="20">
        <v>0</v>
      </c>
      <c r="N684" s="20">
        <v>0</v>
      </c>
      <c r="O684" s="20"/>
      <c r="P684" s="20">
        <v>0</v>
      </c>
      <c r="Q684" s="20">
        <v>0</v>
      </c>
      <c r="R684" s="20">
        <v>0</v>
      </c>
      <c r="S684" s="20">
        <v>0</v>
      </c>
      <c r="T684" s="20">
        <v>0</v>
      </c>
      <c r="U684" s="20">
        <v>0</v>
      </c>
      <c r="V684" s="20"/>
      <c r="W684" s="20">
        <v>0</v>
      </c>
      <c r="X684" s="20">
        <v>0</v>
      </c>
      <c r="Y684" s="20" t="s">
        <v>363</v>
      </c>
      <c r="Z684" s="20" t="s">
        <v>372</v>
      </c>
      <c r="AA684" s="20" t="s">
        <v>357</v>
      </c>
      <c r="AB684" s="20">
        <v>0</v>
      </c>
      <c r="AC684" s="20">
        <v>12</v>
      </c>
      <c r="AD684" s="20" t="b">
        <v>0</v>
      </c>
      <c r="AE684" s="20" t="s">
        <v>358</v>
      </c>
      <c r="AF684" s="20">
        <v>280</v>
      </c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 t="s">
        <v>388</v>
      </c>
      <c r="BA684" s="20">
        <v>11800</v>
      </c>
      <c r="BB684" s="20" t="s">
        <v>360</v>
      </c>
      <c r="BC684" s="20" t="s">
        <v>357</v>
      </c>
      <c r="BD684" s="20">
        <v>10000</v>
      </c>
      <c r="BE684" s="20">
        <v>0</v>
      </c>
      <c r="BF684" s="20" t="s">
        <v>361</v>
      </c>
      <c r="BG684" s="20">
        <v>0</v>
      </c>
      <c r="BH684" s="20" t="s">
        <v>389</v>
      </c>
      <c r="BI684" s="20">
        <v>2500</v>
      </c>
      <c r="BJ684" s="20">
        <v>2</v>
      </c>
      <c r="BK684" s="20" t="b">
        <v>1</v>
      </c>
      <c r="BL684" s="20">
        <v>0</v>
      </c>
      <c r="BM684" s="20">
        <v>10000</v>
      </c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  <c r="CF684" s="20"/>
      <c r="CG684" s="20"/>
      <c r="CH684" s="20"/>
      <c r="CI684" s="20"/>
      <c r="CJ684" s="20"/>
      <c r="CK684" s="20"/>
      <c r="CL684" s="20"/>
      <c r="CM684" s="20"/>
      <c r="CN684" s="20"/>
      <c r="CO684" s="20"/>
      <c r="CP684" s="20"/>
      <c r="CQ684" s="20"/>
      <c r="CR684" s="20"/>
      <c r="CS684" s="20"/>
      <c r="CT684" s="20"/>
      <c r="CU684" s="20"/>
      <c r="CV684" s="20"/>
      <c r="CW684" s="20"/>
      <c r="CX684" s="20"/>
      <c r="DA684" s="20"/>
      <c r="DB684" s="20"/>
      <c r="DC684" s="20"/>
      <c r="DD684" s="20"/>
      <c r="DE684" s="20"/>
      <c r="DF684" s="20"/>
      <c r="DG684" s="20"/>
      <c r="DH684" s="20"/>
      <c r="DI684" s="20"/>
      <c r="DJ684" s="20"/>
      <c r="DK684" s="20"/>
      <c r="DL684" s="20"/>
      <c r="DM684" s="20"/>
      <c r="DN684" s="20"/>
      <c r="DO684" s="20"/>
      <c r="DP684" s="20"/>
      <c r="DQ684" s="20"/>
      <c r="DR684" s="20"/>
      <c r="DS684" s="20"/>
      <c r="DT684" s="20"/>
      <c r="DU684" s="20"/>
      <c r="DV684" s="20"/>
      <c r="DW684" s="20"/>
      <c r="DX684" s="20"/>
      <c r="DY684" s="20"/>
      <c r="DZ684" s="20"/>
      <c r="EA684" s="20"/>
      <c r="EB684" s="20"/>
      <c r="EC684" s="20"/>
      <c r="ED684" s="20"/>
      <c r="EE684" s="20"/>
      <c r="EF684" s="20"/>
      <c r="EG684" s="20"/>
      <c r="EH684" s="20"/>
      <c r="EI684" s="20"/>
      <c r="EJ684" s="20"/>
      <c r="EK684" s="20"/>
      <c r="EL684" s="20"/>
      <c r="EM684" s="20"/>
      <c r="EN684" s="20"/>
      <c r="EO684" s="20"/>
      <c r="EP684" s="20"/>
      <c r="EQ684" s="20"/>
      <c r="ER684" s="20"/>
      <c r="ES684" s="20"/>
      <c r="ET684" s="20"/>
      <c r="EU684" s="20"/>
      <c r="EV684" s="20"/>
      <c r="EW684" s="20"/>
      <c r="EZ684" s="20"/>
      <c r="FA684" s="20"/>
      <c r="FB684" s="20"/>
      <c r="FC684" s="20"/>
      <c r="FD684" s="20"/>
      <c r="FE684" s="20"/>
      <c r="FF684" s="20"/>
      <c r="FG684" s="20"/>
      <c r="FH684" s="20"/>
      <c r="FI684" s="20"/>
      <c r="FJ684" s="20"/>
      <c r="FK684" s="20"/>
      <c r="FL684" s="20"/>
      <c r="FM684" s="20"/>
      <c r="FN684" s="20"/>
      <c r="FO684" s="20"/>
      <c r="FP684" s="20"/>
      <c r="FQ684" s="20"/>
      <c r="FR684" s="20"/>
      <c r="FS684" s="20"/>
      <c r="FT684" s="20"/>
      <c r="FU684" s="20"/>
      <c r="FV684" s="20"/>
      <c r="FW684" s="20"/>
      <c r="FX684" s="20"/>
      <c r="FY684" s="20"/>
      <c r="FZ684" s="20"/>
      <c r="GA684" s="20"/>
      <c r="GB684" s="20"/>
      <c r="GC684" s="20"/>
      <c r="GD684" s="20"/>
      <c r="GE684" s="20"/>
      <c r="GF684" s="20"/>
      <c r="GG684" s="20"/>
      <c r="GH684" s="20"/>
      <c r="GI684" s="20"/>
      <c r="GJ684" s="20"/>
      <c r="GK684" s="20"/>
      <c r="GL684" s="20"/>
      <c r="GM684" s="20"/>
      <c r="GN684" s="20"/>
      <c r="GO684" s="20"/>
      <c r="GP684" s="20"/>
      <c r="GQ684" s="20"/>
      <c r="GR684" s="20"/>
      <c r="GS684" s="20"/>
      <c r="GT684" s="20"/>
      <c r="GU684" s="20"/>
      <c r="GV684" s="20"/>
      <c r="GY684" s="20">
        <v>0</v>
      </c>
      <c r="GZ684" s="20">
        <v>0</v>
      </c>
      <c r="HA684" s="20" t="s">
        <v>374</v>
      </c>
      <c r="HB684" s="20">
        <v>0</v>
      </c>
      <c r="HC684" s="20"/>
      <c r="HD684" s="20"/>
      <c r="HE684" s="20" t="b">
        <v>0</v>
      </c>
      <c r="HF684" s="20">
        <v>0</v>
      </c>
      <c r="HG684" s="20" t="b">
        <v>1</v>
      </c>
      <c r="HH684" s="20">
        <v>0</v>
      </c>
      <c r="HI684" s="20">
        <v>0</v>
      </c>
      <c r="HJ684" s="20">
        <v>0</v>
      </c>
      <c r="HK684" s="20">
        <v>0</v>
      </c>
      <c r="HL684" s="20" t="b">
        <v>0</v>
      </c>
      <c r="HM684" s="20">
        <v>0</v>
      </c>
      <c r="HN684" s="20">
        <v>0</v>
      </c>
      <c r="HO684" s="20" t="s">
        <v>374</v>
      </c>
      <c r="HP684" s="20" t="s">
        <v>363</v>
      </c>
      <c r="HQ684" s="20">
        <v>0</v>
      </c>
      <c r="HR684" s="20">
        <v>0</v>
      </c>
      <c r="HS684" s="20">
        <v>0</v>
      </c>
      <c r="HT684" s="20">
        <v>0</v>
      </c>
      <c r="HU684" s="20" t="b">
        <v>0</v>
      </c>
      <c r="HZ684"/>
    </row>
    <row r="685" ht="30" customHeight="1" spans="1:234">
      <c r="A685"/>
      <c r="B685" s="34">
        <f>10000000+INDEX(编号表!$B:$B,MATCH(D685,编号表!$A:$A,0))*10000+J685</f>
        <v>10250108</v>
      </c>
      <c r="C685" s="20" t="s">
        <v>748</v>
      </c>
      <c r="D685" s="20" t="s">
        <v>455</v>
      </c>
      <c r="E685" s="20" t="s">
        <v>363</v>
      </c>
      <c r="F685" s="39" t="s">
        <v>749</v>
      </c>
      <c r="G685" s="20" t="s">
        <v>403</v>
      </c>
      <c r="H685" s="20" t="b">
        <v>0</v>
      </c>
      <c r="I685" s="20" t="b">
        <v>1</v>
      </c>
      <c r="J685" s="20">
        <v>108</v>
      </c>
      <c r="K685" s="20" t="str">
        <f t="shared" si="30"/>
        <v>102501</v>
      </c>
      <c r="L685" s="20" t="s">
        <v>353</v>
      </c>
      <c r="M685" s="20">
        <v>0</v>
      </c>
      <c r="N685" s="20">
        <v>0</v>
      </c>
      <c r="O685" s="20"/>
      <c r="P685" s="20">
        <v>0</v>
      </c>
      <c r="Q685" s="20">
        <v>0</v>
      </c>
      <c r="R685" s="20">
        <v>0</v>
      </c>
      <c r="S685" s="20">
        <v>0</v>
      </c>
      <c r="T685" s="20">
        <v>0</v>
      </c>
      <c r="U685" s="20">
        <v>0</v>
      </c>
      <c r="V685" s="20"/>
      <c r="W685" s="20">
        <v>0</v>
      </c>
      <c r="X685" s="20">
        <v>0</v>
      </c>
      <c r="Y685" s="20" t="s">
        <v>363</v>
      </c>
      <c r="Z685" s="20" t="s">
        <v>372</v>
      </c>
      <c r="AA685" s="20" t="s">
        <v>357</v>
      </c>
      <c r="AB685" s="20">
        <v>0</v>
      </c>
      <c r="AC685" s="20">
        <v>12</v>
      </c>
      <c r="AD685" s="20" t="b">
        <v>0</v>
      </c>
      <c r="AE685" s="20" t="s">
        <v>358</v>
      </c>
      <c r="AF685" s="20">
        <v>280</v>
      </c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 t="s">
        <v>388</v>
      </c>
      <c r="BA685" s="20">
        <v>11900</v>
      </c>
      <c r="BB685" s="20" t="s">
        <v>360</v>
      </c>
      <c r="BC685" s="20" t="s">
        <v>357</v>
      </c>
      <c r="BD685" s="20">
        <v>10000</v>
      </c>
      <c r="BE685" s="20">
        <v>0</v>
      </c>
      <c r="BF685" s="20" t="s">
        <v>361</v>
      </c>
      <c r="BG685" s="20">
        <v>0</v>
      </c>
      <c r="BH685" s="20" t="s">
        <v>389</v>
      </c>
      <c r="BI685" s="20">
        <v>2500</v>
      </c>
      <c r="BJ685" s="20">
        <v>2</v>
      </c>
      <c r="BK685" s="20" t="b">
        <v>1</v>
      </c>
      <c r="BL685" s="20">
        <v>0</v>
      </c>
      <c r="BM685" s="20">
        <v>10000</v>
      </c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  <c r="CE685" s="20"/>
      <c r="CF685" s="20"/>
      <c r="CG685" s="20"/>
      <c r="CH685" s="20"/>
      <c r="CI685" s="20"/>
      <c r="CJ685" s="20"/>
      <c r="CK685" s="20"/>
      <c r="CL685" s="20"/>
      <c r="CM685" s="20"/>
      <c r="CN685" s="20"/>
      <c r="CO685" s="20"/>
      <c r="CP685" s="20"/>
      <c r="CQ685" s="20"/>
      <c r="CR685" s="20"/>
      <c r="CS685" s="20"/>
      <c r="CT685" s="20"/>
      <c r="CU685" s="20"/>
      <c r="CV685" s="20"/>
      <c r="CW685" s="20"/>
      <c r="CX685" s="20"/>
      <c r="DA685" s="20"/>
      <c r="DB685" s="20"/>
      <c r="DC685" s="20"/>
      <c r="DD685" s="20"/>
      <c r="DE685" s="20"/>
      <c r="DF685" s="20"/>
      <c r="DG685" s="20"/>
      <c r="DH685" s="20"/>
      <c r="DI685" s="20"/>
      <c r="DJ685" s="20"/>
      <c r="DK685" s="20"/>
      <c r="DL685" s="20"/>
      <c r="DM685" s="20"/>
      <c r="DN685" s="20"/>
      <c r="DO685" s="20"/>
      <c r="DP685" s="20"/>
      <c r="DQ685" s="20"/>
      <c r="DR685" s="20"/>
      <c r="DS685" s="20"/>
      <c r="DT685" s="20"/>
      <c r="DU685" s="20"/>
      <c r="DV685" s="20"/>
      <c r="DW685" s="20"/>
      <c r="DX685" s="20"/>
      <c r="DY685" s="20"/>
      <c r="DZ685" s="20"/>
      <c r="EA685" s="20"/>
      <c r="EB685" s="20"/>
      <c r="EC685" s="20"/>
      <c r="ED685" s="20"/>
      <c r="EE685" s="20"/>
      <c r="EF685" s="20"/>
      <c r="EG685" s="20"/>
      <c r="EH685" s="20"/>
      <c r="EI685" s="20"/>
      <c r="EJ685" s="20"/>
      <c r="EK685" s="20"/>
      <c r="EL685" s="20"/>
      <c r="EM685" s="20"/>
      <c r="EN685" s="20"/>
      <c r="EO685" s="20"/>
      <c r="EP685" s="20"/>
      <c r="EQ685" s="20"/>
      <c r="ER685" s="20"/>
      <c r="ES685" s="20"/>
      <c r="ET685" s="20"/>
      <c r="EU685" s="20"/>
      <c r="EV685" s="20"/>
      <c r="EW685" s="20"/>
      <c r="EZ685" s="20"/>
      <c r="FA685" s="20"/>
      <c r="FB685" s="20"/>
      <c r="FC685" s="20"/>
      <c r="FD685" s="20"/>
      <c r="FE685" s="20"/>
      <c r="FF685" s="20"/>
      <c r="FG685" s="20"/>
      <c r="FH685" s="20"/>
      <c r="FI685" s="20"/>
      <c r="FJ685" s="20"/>
      <c r="FK685" s="20"/>
      <c r="FL685" s="20"/>
      <c r="FM685" s="20"/>
      <c r="FN685" s="20"/>
      <c r="FO685" s="20"/>
      <c r="FP685" s="20"/>
      <c r="FQ685" s="20"/>
      <c r="FR685" s="20"/>
      <c r="FS685" s="20"/>
      <c r="FT685" s="20"/>
      <c r="FU685" s="20"/>
      <c r="FV685" s="20"/>
      <c r="FW685" s="20"/>
      <c r="FX685" s="20"/>
      <c r="FY685" s="20"/>
      <c r="FZ685" s="20"/>
      <c r="GA685" s="20"/>
      <c r="GB685" s="20"/>
      <c r="GC685" s="20"/>
      <c r="GD685" s="20"/>
      <c r="GE685" s="20"/>
      <c r="GF685" s="20"/>
      <c r="GG685" s="20"/>
      <c r="GH685" s="20"/>
      <c r="GI685" s="20"/>
      <c r="GJ685" s="20"/>
      <c r="GK685" s="20"/>
      <c r="GL685" s="20"/>
      <c r="GM685" s="20"/>
      <c r="GN685" s="20"/>
      <c r="GO685" s="20"/>
      <c r="GP685" s="20"/>
      <c r="GQ685" s="20"/>
      <c r="GR685" s="20"/>
      <c r="GS685" s="20"/>
      <c r="GT685" s="20"/>
      <c r="GU685" s="20"/>
      <c r="GV685" s="20"/>
      <c r="GY685" s="20">
        <v>0</v>
      </c>
      <c r="GZ685" s="20">
        <v>0</v>
      </c>
      <c r="HA685" s="20" t="s">
        <v>374</v>
      </c>
      <c r="HB685" s="20">
        <v>0</v>
      </c>
      <c r="HC685" s="20"/>
      <c r="HD685" s="20"/>
      <c r="HE685" s="20" t="b">
        <v>0</v>
      </c>
      <c r="HF685" s="20">
        <v>0</v>
      </c>
      <c r="HG685" s="20" t="b">
        <v>1</v>
      </c>
      <c r="HH685" s="20">
        <v>0</v>
      </c>
      <c r="HI685" s="20">
        <v>0</v>
      </c>
      <c r="HJ685" s="20">
        <v>0</v>
      </c>
      <c r="HK685" s="20">
        <v>0</v>
      </c>
      <c r="HL685" s="20" t="b">
        <v>0</v>
      </c>
      <c r="HM685" s="20">
        <v>0</v>
      </c>
      <c r="HN685" s="20">
        <v>0</v>
      </c>
      <c r="HO685" s="20" t="s">
        <v>374</v>
      </c>
      <c r="HP685" s="20" t="s">
        <v>363</v>
      </c>
      <c r="HQ685" s="20">
        <v>0</v>
      </c>
      <c r="HR685" s="20">
        <v>0</v>
      </c>
      <c r="HS685" s="20">
        <v>0</v>
      </c>
      <c r="HT685" s="20">
        <v>0</v>
      </c>
      <c r="HU685" s="20" t="b">
        <v>0</v>
      </c>
      <c r="HZ685"/>
    </row>
    <row r="686" ht="30" customHeight="1" spans="1:234">
      <c r="A686"/>
      <c r="B686" s="34">
        <f>10000000+INDEX(编号表!$B:$B,MATCH(D686,编号表!$A:$A,0))*10000+J686</f>
        <v>10250109</v>
      </c>
      <c r="C686" s="20" t="s">
        <v>748</v>
      </c>
      <c r="D686" s="20" t="s">
        <v>455</v>
      </c>
      <c r="E686" s="20" t="s">
        <v>363</v>
      </c>
      <c r="F686" s="39" t="s">
        <v>749</v>
      </c>
      <c r="G686" s="20" t="s">
        <v>403</v>
      </c>
      <c r="H686" s="20" t="b">
        <v>0</v>
      </c>
      <c r="I686" s="20" t="b">
        <v>1</v>
      </c>
      <c r="J686" s="20">
        <v>109</v>
      </c>
      <c r="K686" s="20" t="str">
        <f t="shared" si="30"/>
        <v>102501</v>
      </c>
      <c r="L686" s="20" t="s">
        <v>353</v>
      </c>
      <c r="M686" s="20">
        <v>0</v>
      </c>
      <c r="N686" s="20">
        <v>0</v>
      </c>
      <c r="O686" s="20"/>
      <c r="P686" s="20">
        <v>0</v>
      </c>
      <c r="Q686" s="20">
        <v>0</v>
      </c>
      <c r="R686" s="20">
        <v>0</v>
      </c>
      <c r="S686" s="20">
        <v>0</v>
      </c>
      <c r="T686" s="20">
        <v>0</v>
      </c>
      <c r="U686" s="20">
        <v>0</v>
      </c>
      <c r="V686" s="20"/>
      <c r="W686" s="20">
        <v>0</v>
      </c>
      <c r="X686" s="20">
        <v>0</v>
      </c>
      <c r="Y686" s="20" t="s">
        <v>363</v>
      </c>
      <c r="Z686" s="20" t="s">
        <v>372</v>
      </c>
      <c r="AA686" s="20" t="s">
        <v>357</v>
      </c>
      <c r="AB686" s="20">
        <v>0</v>
      </c>
      <c r="AC686" s="20">
        <v>12</v>
      </c>
      <c r="AD686" s="20" t="b">
        <v>0</v>
      </c>
      <c r="AE686" s="20" t="s">
        <v>358</v>
      </c>
      <c r="AF686" s="20">
        <v>280</v>
      </c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 t="s">
        <v>388</v>
      </c>
      <c r="BA686" s="20">
        <v>12000</v>
      </c>
      <c r="BB686" s="20" t="s">
        <v>360</v>
      </c>
      <c r="BC686" s="20" t="s">
        <v>357</v>
      </c>
      <c r="BD686" s="20">
        <v>10000</v>
      </c>
      <c r="BE686" s="20">
        <v>0</v>
      </c>
      <c r="BF686" s="20" t="s">
        <v>361</v>
      </c>
      <c r="BG686" s="20">
        <v>0</v>
      </c>
      <c r="BH686" s="20" t="s">
        <v>389</v>
      </c>
      <c r="BI686" s="20">
        <v>2500</v>
      </c>
      <c r="BJ686" s="20">
        <v>2</v>
      </c>
      <c r="BK686" s="20" t="b">
        <v>1</v>
      </c>
      <c r="BL686" s="20">
        <v>0</v>
      </c>
      <c r="BM686" s="20">
        <v>10000</v>
      </c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  <c r="CE686" s="20"/>
      <c r="CF686" s="20"/>
      <c r="CG686" s="20"/>
      <c r="CH686" s="20"/>
      <c r="CI686" s="20"/>
      <c r="CJ686" s="20"/>
      <c r="CK686" s="20"/>
      <c r="CL686" s="20"/>
      <c r="CM686" s="20"/>
      <c r="CN686" s="20"/>
      <c r="CO686" s="20"/>
      <c r="CP686" s="20"/>
      <c r="CQ686" s="20"/>
      <c r="CR686" s="20"/>
      <c r="CS686" s="20"/>
      <c r="CT686" s="20"/>
      <c r="CU686" s="20"/>
      <c r="CV686" s="20"/>
      <c r="CW686" s="20"/>
      <c r="CX686" s="20"/>
      <c r="DA686" s="20"/>
      <c r="DB686" s="20"/>
      <c r="DC686" s="20"/>
      <c r="DD686" s="20"/>
      <c r="DE686" s="20"/>
      <c r="DF686" s="20"/>
      <c r="DG686" s="20"/>
      <c r="DH686" s="20"/>
      <c r="DI686" s="20"/>
      <c r="DJ686" s="20"/>
      <c r="DK686" s="20"/>
      <c r="DL686" s="20"/>
      <c r="DM686" s="20"/>
      <c r="DN686" s="20"/>
      <c r="DO686" s="20"/>
      <c r="DP686" s="20"/>
      <c r="DQ686" s="20"/>
      <c r="DR686" s="20"/>
      <c r="DS686" s="20"/>
      <c r="DT686" s="20"/>
      <c r="DU686" s="20"/>
      <c r="DV686" s="20"/>
      <c r="DW686" s="20"/>
      <c r="DX686" s="20"/>
      <c r="DY686" s="20"/>
      <c r="DZ686" s="20"/>
      <c r="EA686" s="20"/>
      <c r="EB686" s="20"/>
      <c r="EC686" s="20"/>
      <c r="ED686" s="20"/>
      <c r="EE686" s="20"/>
      <c r="EF686" s="20"/>
      <c r="EG686" s="20"/>
      <c r="EH686" s="20"/>
      <c r="EI686" s="20"/>
      <c r="EJ686" s="20"/>
      <c r="EK686" s="20"/>
      <c r="EL686" s="20"/>
      <c r="EM686" s="20"/>
      <c r="EN686" s="20"/>
      <c r="EO686" s="20"/>
      <c r="EP686" s="20"/>
      <c r="EQ686" s="20"/>
      <c r="ER686" s="20"/>
      <c r="ES686" s="20"/>
      <c r="ET686" s="20"/>
      <c r="EU686" s="20"/>
      <c r="EV686" s="20"/>
      <c r="EW686" s="20"/>
      <c r="EZ686" s="20"/>
      <c r="FA686" s="20"/>
      <c r="FB686" s="20"/>
      <c r="FC686" s="20"/>
      <c r="FD686" s="20"/>
      <c r="FE686" s="20"/>
      <c r="FF686" s="20"/>
      <c r="FG686" s="20"/>
      <c r="FH686" s="20"/>
      <c r="FI686" s="20"/>
      <c r="FJ686" s="20"/>
      <c r="FK686" s="20"/>
      <c r="FL686" s="20"/>
      <c r="FM686" s="20"/>
      <c r="FN686" s="20"/>
      <c r="FO686" s="20"/>
      <c r="FP686" s="20"/>
      <c r="FQ686" s="20"/>
      <c r="FR686" s="20"/>
      <c r="FS686" s="20"/>
      <c r="FT686" s="20"/>
      <c r="FU686" s="20"/>
      <c r="FV686" s="20"/>
      <c r="FW686" s="20"/>
      <c r="FX686" s="20"/>
      <c r="FY686" s="20"/>
      <c r="FZ686" s="20"/>
      <c r="GA686" s="20"/>
      <c r="GB686" s="20"/>
      <c r="GC686" s="20"/>
      <c r="GD686" s="20"/>
      <c r="GE686" s="20"/>
      <c r="GF686" s="20"/>
      <c r="GG686" s="20"/>
      <c r="GH686" s="20"/>
      <c r="GI686" s="20"/>
      <c r="GJ686" s="20"/>
      <c r="GK686" s="20"/>
      <c r="GL686" s="20"/>
      <c r="GM686" s="20"/>
      <c r="GN686" s="20"/>
      <c r="GO686" s="20"/>
      <c r="GP686" s="20"/>
      <c r="GQ686" s="20"/>
      <c r="GR686" s="20"/>
      <c r="GS686" s="20"/>
      <c r="GT686" s="20"/>
      <c r="GU686" s="20"/>
      <c r="GV686" s="20"/>
      <c r="GY686" s="20">
        <v>0</v>
      </c>
      <c r="GZ686" s="20">
        <v>0</v>
      </c>
      <c r="HA686" s="20" t="s">
        <v>374</v>
      </c>
      <c r="HB686" s="20">
        <v>0</v>
      </c>
      <c r="HC686" s="20"/>
      <c r="HD686" s="20"/>
      <c r="HE686" s="20" t="b">
        <v>0</v>
      </c>
      <c r="HF686" s="20">
        <v>0</v>
      </c>
      <c r="HG686" s="20" t="b">
        <v>1</v>
      </c>
      <c r="HH686" s="20">
        <v>0</v>
      </c>
      <c r="HI686" s="20">
        <v>0</v>
      </c>
      <c r="HJ686" s="20">
        <v>0</v>
      </c>
      <c r="HK686" s="20">
        <v>0</v>
      </c>
      <c r="HL686" s="20" t="b">
        <v>0</v>
      </c>
      <c r="HM686" s="20">
        <v>0</v>
      </c>
      <c r="HN686" s="20">
        <v>0</v>
      </c>
      <c r="HO686" s="20" t="s">
        <v>374</v>
      </c>
      <c r="HP686" s="20" t="s">
        <v>363</v>
      </c>
      <c r="HQ686" s="20">
        <v>0</v>
      </c>
      <c r="HR686" s="20">
        <v>0</v>
      </c>
      <c r="HS686" s="20">
        <v>0</v>
      </c>
      <c r="HT686" s="20">
        <v>0</v>
      </c>
      <c r="HU686" s="20" t="b">
        <v>0</v>
      </c>
      <c r="HZ686"/>
    </row>
    <row r="687" ht="30" customHeight="1" spans="1:234">
      <c r="A687"/>
      <c r="B687" s="34">
        <f>10000000+INDEX(编号表!$B:$B,MATCH(D687,编号表!$A:$A,0))*10000+J687</f>
        <v>10260100</v>
      </c>
      <c r="C687" s="20" t="s">
        <v>750</v>
      </c>
      <c r="D687" s="20" t="s">
        <v>457</v>
      </c>
      <c r="E687" s="20" t="s">
        <v>363</v>
      </c>
      <c r="F687" s="39" t="s">
        <v>751</v>
      </c>
      <c r="G687" s="20" t="s">
        <v>398</v>
      </c>
      <c r="H687" s="20" t="b">
        <v>0</v>
      </c>
      <c r="I687" s="20" t="b">
        <v>1</v>
      </c>
      <c r="J687" s="20">
        <v>100</v>
      </c>
      <c r="K687" s="20" t="str">
        <f t="shared" si="30"/>
        <v>102601</v>
      </c>
      <c r="L687" s="20" t="s">
        <v>353</v>
      </c>
      <c r="M687" s="20">
        <v>0</v>
      </c>
      <c r="N687" s="20">
        <v>0</v>
      </c>
      <c r="O687" s="20"/>
      <c r="P687" s="20">
        <v>0</v>
      </c>
      <c r="Q687" s="20">
        <v>0</v>
      </c>
      <c r="R687" s="20">
        <v>0</v>
      </c>
      <c r="S687" s="20">
        <v>0</v>
      </c>
      <c r="T687" s="20">
        <v>0</v>
      </c>
      <c r="U687" s="20">
        <v>0</v>
      </c>
      <c r="V687" s="20"/>
      <c r="W687" s="20">
        <v>0</v>
      </c>
      <c r="X687" s="20">
        <v>0</v>
      </c>
      <c r="Y687" s="20" t="s">
        <v>363</v>
      </c>
      <c r="Z687" s="20" t="s">
        <v>372</v>
      </c>
      <c r="AA687" s="20" t="s">
        <v>357</v>
      </c>
      <c r="AB687" s="20">
        <v>0</v>
      </c>
      <c r="AC687" s="20">
        <v>12</v>
      </c>
      <c r="AD687" s="20" t="b">
        <v>0</v>
      </c>
      <c r="AE687" s="20" t="s">
        <v>358</v>
      </c>
      <c r="AF687" s="20">
        <v>320</v>
      </c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 t="s">
        <v>374</v>
      </c>
      <c r="BA687" s="20">
        <v>10000</v>
      </c>
      <c r="BB687" s="20" t="s">
        <v>434</v>
      </c>
      <c r="BC687" s="20" t="s">
        <v>357</v>
      </c>
      <c r="BD687" s="20">
        <v>10000</v>
      </c>
      <c r="BE687" s="20">
        <v>0</v>
      </c>
      <c r="BF687" s="20" t="s">
        <v>361</v>
      </c>
      <c r="BG687" s="20">
        <v>0</v>
      </c>
      <c r="BH687" s="20"/>
      <c r="BI687" s="20"/>
      <c r="BJ687" s="20"/>
      <c r="BK687" s="20"/>
      <c r="BL687" s="20"/>
      <c r="BM687" s="20"/>
      <c r="BN687" s="20">
        <v>20150100</v>
      </c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  <c r="CE687" s="20"/>
      <c r="CF687" s="20"/>
      <c r="CG687" s="20"/>
      <c r="CH687" s="20"/>
      <c r="CI687" s="20"/>
      <c r="CJ687" s="20"/>
      <c r="CK687" s="20"/>
      <c r="CL687" s="20"/>
      <c r="CM687" s="20"/>
      <c r="CN687" s="20"/>
      <c r="CO687" s="20"/>
      <c r="CP687" s="20"/>
      <c r="CQ687" s="20"/>
      <c r="CR687" s="20"/>
      <c r="CS687" s="20"/>
      <c r="CT687" s="20"/>
      <c r="CU687" s="20"/>
      <c r="CV687" s="20"/>
      <c r="CW687" s="20"/>
      <c r="CX687" s="20"/>
      <c r="DA687" s="20"/>
      <c r="DB687" s="20"/>
      <c r="DC687" s="20"/>
      <c r="DD687" s="20"/>
      <c r="DE687" s="20"/>
      <c r="DF687" s="20"/>
      <c r="DG687" s="20"/>
      <c r="DH687" s="20"/>
      <c r="DI687" s="20"/>
      <c r="DJ687" s="20"/>
      <c r="DK687" s="20"/>
      <c r="DL687" s="20"/>
      <c r="DM687" s="20"/>
      <c r="DN687" s="20"/>
      <c r="DO687" s="20"/>
      <c r="DP687" s="20"/>
      <c r="DQ687" s="20"/>
      <c r="DR687" s="20"/>
      <c r="DS687" s="20"/>
      <c r="DT687" s="20"/>
      <c r="DU687" s="20"/>
      <c r="DV687" s="20"/>
      <c r="DW687" s="20"/>
      <c r="DX687" s="20"/>
      <c r="DY687" s="20"/>
      <c r="DZ687" s="20"/>
      <c r="EA687" s="20"/>
      <c r="EB687" s="20"/>
      <c r="EC687" s="20"/>
      <c r="ED687" s="20"/>
      <c r="EE687" s="20"/>
      <c r="EF687" s="20"/>
      <c r="EG687" s="20"/>
      <c r="EH687" s="20"/>
      <c r="EI687" s="20"/>
      <c r="EJ687" s="20"/>
      <c r="EK687" s="20"/>
      <c r="EL687" s="20"/>
      <c r="EM687" s="20"/>
      <c r="EN687" s="20"/>
      <c r="EO687" s="20"/>
      <c r="EP687" s="20"/>
      <c r="EQ687" s="20"/>
      <c r="ER687" s="20"/>
      <c r="ES687" s="20"/>
      <c r="ET687" s="20"/>
      <c r="EU687" s="20"/>
      <c r="EV687" s="20"/>
      <c r="EW687" s="20"/>
      <c r="EZ687" s="20"/>
      <c r="FA687" s="20"/>
      <c r="FB687" s="20"/>
      <c r="FC687" s="20"/>
      <c r="FD687" s="20"/>
      <c r="FE687" s="20"/>
      <c r="FF687" s="20"/>
      <c r="FG687" s="20"/>
      <c r="FH687" s="20"/>
      <c r="FI687" s="20"/>
      <c r="FJ687" s="20"/>
      <c r="FK687" s="20"/>
      <c r="FL687" s="20"/>
      <c r="FM687" s="20"/>
      <c r="FN687" s="20"/>
      <c r="FO687" s="20"/>
      <c r="FP687" s="20"/>
      <c r="FQ687" s="20"/>
      <c r="FR687" s="20"/>
      <c r="FS687" s="20"/>
      <c r="FT687" s="20"/>
      <c r="FU687" s="20"/>
      <c r="FV687" s="20"/>
      <c r="FW687" s="20"/>
      <c r="FX687" s="20"/>
      <c r="FY687" s="20"/>
      <c r="FZ687" s="20"/>
      <c r="GA687" s="20"/>
      <c r="GB687" s="20"/>
      <c r="GC687" s="20"/>
      <c r="GD687" s="20"/>
      <c r="GE687" s="20"/>
      <c r="GF687" s="20"/>
      <c r="GG687" s="20"/>
      <c r="GH687" s="20"/>
      <c r="GI687" s="20"/>
      <c r="GJ687" s="20"/>
      <c r="GK687" s="20"/>
      <c r="GL687" s="20"/>
      <c r="GM687" s="20"/>
      <c r="GN687" s="20"/>
      <c r="GO687" s="20"/>
      <c r="GP687" s="20"/>
      <c r="GQ687" s="20"/>
      <c r="GR687" s="20"/>
      <c r="GS687" s="20"/>
      <c r="GT687" s="20"/>
      <c r="GU687" s="20"/>
      <c r="GV687" s="20"/>
      <c r="GY687" s="20">
        <v>0</v>
      </c>
      <c r="GZ687" s="20">
        <v>0</v>
      </c>
      <c r="HA687" s="20" t="s">
        <v>374</v>
      </c>
      <c r="HB687" s="20">
        <v>0</v>
      </c>
      <c r="HC687" s="20"/>
      <c r="HD687" s="20"/>
      <c r="HE687" s="20" t="b">
        <v>0</v>
      </c>
      <c r="HF687" s="20">
        <v>0</v>
      </c>
      <c r="HG687" s="20" t="b">
        <v>1</v>
      </c>
      <c r="HH687" s="20">
        <v>0</v>
      </c>
      <c r="HI687" s="20">
        <v>0</v>
      </c>
      <c r="HJ687" s="20">
        <v>0</v>
      </c>
      <c r="HK687" s="20">
        <v>0</v>
      </c>
      <c r="HL687" s="20" t="b">
        <v>0</v>
      </c>
      <c r="HM687" s="20">
        <v>0</v>
      </c>
      <c r="HN687" s="20">
        <v>0</v>
      </c>
      <c r="HO687" s="20" t="s">
        <v>374</v>
      </c>
      <c r="HP687" s="20" t="s">
        <v>363</v>
      </c>
      <c r="HQ687" s="20">
        <v>0</v>
      </c>
      <c r="HR687" s="20">
        <v>0</v>
      </c>
      <c r="HS687" s="20">
        <v>0</v>
      </c>
      <c r="HT687" s="20">
        <v>0</v>
      </c>
      <c r="HU687" s="20" t="b">
        <v>0</v>
      </c>
      <c r="HZ687"/>
    </row>
    <row r="688" ht="30" customHeight="1" spans="1:234">
      <c r="A688"/>
      <c r="B688" s="34">
        <f>10000000+INDEX(编号表!$B:$B,MATCH(D688,编号表!$A:$A,0))*10000+J688</f>
        <v>10260101</v>
      </c>
      <c r="C688" s="20" t="s">
        <v>750</v>
      </c>
      <c r="D688" s="20" t="s">
        <v>457</v>
      </c>
      <c r="E688" s="20" t="s">
        <v>363</v>
      </c>
      <c r="F688" s="39" t="s">
        <v>751</v>
      </c>
      <c r="G688" s="20" t="s">
        <v>398</v>
      </c>
      <c r="H688" s="20" t="b">
        <v>0</v>
      </c>
      <c r="I688" s="20" t="b">
        <v>1</v>
      </c>
      <c r="J688" s="20">
        <v>101</v>
      </c>
      <c r="K688" s="20" t="str">
        <f t="shared" si="30"/>
        <v>102601</v>
      </c>
      <c r="L688" s="20" t="s">
        <v>353</v>
      </c>
      <c r="M688" s="20">
        <v>0</v>
      </c>
      <c r="N688" s="20">
        <v>0</v>
      </c>
      <c r="O688" s="20"/>
      <c r="P688" s="20">
        <v>0</v>
      </c>
      <c r="Q688" s="20">
        <v>0</v>
      </c>
      <c r="R688" s="20">
        <v>0</v>
      </c>
      <c r="S688" s="20">
        <v>0</v>
      </c>
      <c r="T688" s="20">
        <v>0</v>
      </c>
      <c r="U688" s="20">
        <v>0</v>
      </c>
      <c r="V688" s="20"/>
      <c r="W688" s="20">
        <v>0</v>
      </c>
      <c r="X688" s="20">
        <v>0</v>
      </c>
      <c r="Y688" s="20" t="s">
        <v>363</v>
      </c>
      <c r="Z688" s="20" t="s">
        <v>372</v>
      </c>
      <c r="AA688" s="20" t="s">
        <v>357</v>
      </c>
      <c r="AB688" s="20">
        <v>0</v>
      </c>
      <c r="AC688" s="20">
        <v>12</v>
      </c>
      <c r="AD688" s="20" t="b">
        <v>0</v>
      </c>
      <c r="AE688" s="20" t="s">
        <v>358</v>
      </c>
      <c r="AF688" s="20">
        <v>320</v>
      </c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 t="s">
        <v>374</v>
      </c>
      <c r="BA688" s="20">
        <v>10400</v>
      </c>
      <c r="BB688" s="20" t="s">
        <v>434</v>
      </c>
      <c r="BC688" s="20" t="s">
        <v>357</v>
      </c>
      <c r="BD688" s="20">
        <v>10000</v>
      </c>
      <c r="BE688" s="20">
        <v>0</v>
      </c>
      <c r="BF688" s="20" t="s">
        <v>361</v>
      </c>
      <c r="BG688" s="20">
        <v>0</v>
      </c>
      <c r="BH688" s="20"/>
      <c r="BI688" s="20"/>
      <c r="BJ688" s="20"/>
      <c r="BK688" s="20"/>
      <c r="BL688" s="20"/>
      <c r="BM688" s="20"/>
      <c r="BN688" s="20">
        <v>20150101</v>
      </c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  <c r="CE688" s="20"/>
      <c r="CF688" s="20"/>
      <c r="CG688" s="20"/>
      <c r="CH688" s="20"/>
      <c r="CI688" s="20"/>
      <c r="CJ688" s="20"/>
      <c r="CK688" s="20"/>
      <c r="CL688" s="20"/>
      <c r="CM688" s="20"/>
      <c r="CN688" s="20"/>
      <c r="CO688" s="20"/>
      <c r="CP688" s="20"/>
      <c r="CQ688" s="20"/>
      <c r="CR688" s="20"/>
      <c r="CS688" s="20"/>
      <c r="CT688" s="20"/>
      <c r="CU688" s="20"/>
      <c r="CV688" s="20"/>
      <c r="CW688" s="20"/>
      <c r="CX688" s="20"/>
      <c r="DA688" s="20"/>
      <c r="DB688" s="20"/>
      <c r="DC688" s="20"/>
      <c r="DD688" s="20"/>
      <c r="DE688" s="20"/>
      <c r="DF688" s="20"/>
      <c r="DG688" s="20"/>
      <c r="DH688" s="20"/>
      <c r="DI688" s="20"/>
      <c r="DJ688" s="20"/>
      <c r="DK688" s="20"/>
      <c r="DL688" s="20"/>
      <c r="DM688" s="20"/>
      <c r="DN688" s="20"/>
      <c r="DO688" s="20"/>
      <c r="DP688" s="20"/>
      <c r="DQ688" s="20"/>
      <c r="DR688" s="20"/>
      <c r="DS688" s="20"/>
      <c r="DT688" s="20"/>
      <c r="DU688" s="20"/>
      <c r="DV688" s="20"/>
      <c r="DW688" s="20"/>
      <c r="DX688" s="20"/>
      <c r="DY688" s="20"/>
      <c r="DZ688" s="20"/>
      <c r="EA688" s="20"/>
      <c r="EB688" s="20"/>
      <c r="EC688" s="20"/>
      <c r="ED688" s="20"/>
      <c r="EE688" s="20"/>
      <c r="EF688" s="20"/>
      <c r="EG688" s="20"/>
      <c r="EH688" s="20"/>
      <c r="EI688" s="20"/>
      <c r="EJ688" s="20"/>
      <c r="EK688" s="20"/>
      <c r="EL688" s="20"/>
      <c r="EM688" s="20"/>
      <c r="EN688" s="20"/>
      <c r="EO688" s="20"/>
      <c r="EP688" s="20"/>
      <c r="EQ688" s="20"/>
      <c r="ER688" s="20"/>
      <c r="ES688" s="20"/>
      <c r="ET688" s="20"/>
      <c r="EU688" s="20"/>
      <c r="EV688" s="20"/>
      <c r="EW688" s="20"/>
      <c r="EZ688" s="20"/>
      <c r="FA688" s="20"/>
      <c r="FB688" s="20"/>
      <c r="FC688" s="20"/>
      <c r="FD688" s="20"/>
      <c r="FE688" s="20"/>
      <c r="FF688" s="20"/>
      <c r="FG688" s="20"/>
      <c r="FH688" s="20"/>
      <c r="FI688" s="20"/>
      <c r="FJ688" s="20"/>
      <c r="FK688" s="20"/>
      <c r="FL688" s="20"/>
      <c r="FM688" s="20"/>
      <c r="FN688" s="20"/>
      <c r="FO688" s="20"/>
      <c r="FP688" s="20"/>
      <c r="FQ688" s="20"/>
      <c r="FR688" s="20"/>
      <c r="FS688" s="20"/>
      <c r="FT688" s="20"/>
      <c r="FU688" s="20"/>
      <c r="FV688" s="20"/>
      <c r="FW688" s="20"/>
      <c r="FX688" s="20"/>
      <c r="FY688" s="20"/>
      <c r="FZ688" s="20"/>
      <c r="GA688" s="20"/>
      <c r="GB688" s="20"/>
      <c r="GC688" s="20"/>
      <c r="GD688" s="20"/>
      <c r="GE688" s="20"/>
      <c r="GF688" s="20"/>
      <c r="GG688" s="20"/>
      <c r="GH688" s="20"/>
      <c r="GI688" s="20"/>
      <c r="GJ688" s="20"/>
      <c r="GK688" s="20"/>
      <c r="GL688" s="20"/>
      <c r="GM688" s="20"/>
      <c r="GN688" s="20"/>
      <c r="GO688" s="20"/>
      <c r="GP688" s="20"/>
      <c r="GQ688" s="20"/>
      <c r="GR688" s="20"/>
      <c r="GS688" s="20"/>
      <c r="GT688" s="20"/>
      <c r="GU688" s="20"/>
      <c r="GV688" s="20"/>
      <c r="GY688" s="20">
        <v>0</v>
      </c>
      <c r="GZ688" s="20">
        <v>0</v>
      </c>
      <c r="HA688" s="20" t="s">
        <v>374</v>
      </c>
      <c r="HB688" s="20">
        <v>0</v>
      </c>
      <c r="HC688" s="20"/>
      <c r="HD688" s="20"/>
      <c r="HE688" s="20" t="b">
        <v>0</v>
      </c>
      <c r="HF688" s="20">
        <v>0</v>
      </c>
      <c r="HG688" s="20" t="b">
        <v>1</v>
      </c>
      <c r="HH688" s="20">
        <v>0</v>
      </c>
      <c r="HI688" s="20">
        <v>0</v>
      </c>
      <c r="HJ688" s="20">
        <v>0</v>
      </c>
      <c r="HK688" s="20">
        <v>0</v>
      </c>
      <c r="HL688" s="20" t="b">
        <v>0</v>
      </c>
      <c r="HM688" s="20">
        <v>0</v>
      </c>
      <c r="HN688" s="20">
        <v>0</v>
      </c>
      <c r="HO688" s="20" t="s">
        <v>374</v>
      </c>
      <c r="HP688" s="20" t="s">
        <v>363</v>
      </c>
      <c r="HQ688" s="20">
        <v>0</v>
      </c>
      <c r="HR688" s="20">
        <v>0</v>
      </c>
      <c r="HS688" s="20">
        <v>0</v>
      </c>
      <c r="HT688" s="20">
        <v>0</v>
      </c>
      <c r="HU688" s="20" t="b">
        <v>0</v>
      </c>
      <c r="HZ688"/>
    </row>
    <row r="689" ht="30" customHeight="1" spans="1:234">
      <c r="A689"/>
      <c r="B689" s="34">
        <f>10000000+INDEX(编号表!$B:$B,MATCH(D689,编号表!$A:$A,0))*10000+J689</f>
        <v>10260102</v>
      </c>
      <c r="C689" s="20" t="s">
        <v>750</v>
      </c>
      <c r="D689" s="20" t="s">
        <v>457</v>
      </c>
      <c r="E689" s="20" t="s">
        <v>363</v>
      </c>
      <c r="F689" s="39" t="s">
        <v>751</v>
      </c>
      <c r="G689" s="20" t="s">
        <v>398</v>
      </c>
      <c r="H689" s="20" t="b">
        <v>0</v>
      </c>
      <c r="I689" s="20" t="b">
        <v>1</v>
      </c>
      <c r="J689" s="20">
        <v>102</v>
      </c>
      <c r="K689" s="20" t="str">
        <f t="shared" si="30"/>
        <v>102601</v>
      </c>
      <c r="L689" s="20" t="s">
        <v>353</v>
      </c>
      <c r="M689" s="20">
        <v>0</v>
      </c>
      <c r="N689" s="20">
        <v>0</v>
      </c>
      <c r="O689" s="20"/>
      <c r="P689" s="20">
        <v>0</v>
      </c>
      <c r="Q689" s="20">
        <v>0</v>
      </c>
      <c r="R689" s="20">
        <v>0</v>
      </c>
      <c r="S689" s="20">
        <v>0</v>
      </c>
      <c r="T689" s="20">
        <v>0</v>
      </c>
      <c r="U689" s="20">
        <v>0</v>
      </c>
      <c r="V689" s="20"/>
      <c r="W689" s="20">
        <v>0</v>
      </c>
      <c r="X689" s="20">
        <v>0</v>
      </c>
      <c r="Y689" s="20" t="s">
        <v>363</v>
      </c>
      <c r="Z689" s="20" t="s">
        <v>372</v>
      </c>
      <c r="AA689" s="20" t="s">
        <v>357</v>
      </c>
      <c r="AB689" s="20">
        <v>0</v>
      </c>
      <c r="AC689" s="20">
        <v>12</v>
      </c>
      <c r="AD689" s="20" t="b">
        <v>0</v>
      </c>
      <c r="AE689" s="20" t="s">
        <v>358</v>
      </c>
      <c r="AF689" s="20">
        <v>320</v>
      </c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 t="s">
        <v>374</v>
      </c>
      <c r="BA689" s="20">
        <v>10800</v>
      </c>
      <c r="BB689" s="20" t="s">
        <v>434</v>
      </c>
      <c r="BC689" s="20" t="s">
        <v>357</v>
      </c>
      <c r="BD689" s="20">
        <v>10000</v>
      </c>
      <c r="BE689" s="20">
        <v>0</v>
      </c>
      <c r="BF689" s="20" t="s">
        <v>361</v>
      </c>
      <c r="BG689" s="20">
        <v>0</v>
      </c>
      <c r="BH689" s="20"/>
      <c r="BI689" s="20"/>
      <c r="BJ689" s="20"/>
      <c r="BK689" s="20"/>
      <c r="BL689" s="20"/>
      <c r="BM689" s="20"/>
      <c r="BN689" s="20">
        <v>20150102</v>
      </c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  <c r="CE689" s="20"/>
      <c r="CF689" s="20"/>
      <c r="CG689" s="20"/>
      <c r="CH689" s="20"/>
      <c r="CI689" s="20"/>
      <c r="CJ689" s="20"/>
      <c r="CK689" s="20"/>
      <c r="CL689" s="20"/>
      <c r="CM689" s="20"/>
      <c r="CN689" s="20"/>
      <c r="CO689" s="20"/>
      <c r="CP689" s="20"/>
      <c r="CQ689" s="20"/>
      <c r="CR689" s="20"/>
      <c r="CS689" s="20"/>
      <c r="CT689" s="20"/>
      <c r="CU689" s="20"/>
      <c r="CV689" s="20"/>
      <c r="CW689" s="20"/>
      <c r="CX689" s="20"/>
      <c r="DA689" s="20"/>
      <c r="DB689" s="20"/>
      <c r="DC689" s="20"/>
      <c r="DD689" s="20"/>
      <c r="DE689" s="20"/>
      <c r="DF689" s="20"/>
      <c r="DG689" s="20"/>
      <c r="DH689" s="20"/>
      <c r="DI689" s="20"/>
      <c r="DJ689" s="20"/>
      <c r="DK689" s="20"/>
      <c r="DL689" s="20"/>
      <c r="DM689" s="20"/>
      <c r="DN689" s="20"/>
      <c r="DO689" s="20"/>
      <c r="DP689" s="20"/>
      <c r="DQ689" s="20"/>
      <c r="DR689" s="20"/>
      <c r="DS689" s="20"/>
      <c r="DT689" s="20"/>
      <c r="DU689" s="20"/>
      <c r="DV689" s="20"/>
      <c r="DW689" s="20"/>
      <c r="DX689" s="20"/>
      <c r="DY689" s="20"/>
      <c r="DZ689" s="20"/>
      <c r="EA689" s="20"/>
      <c r="EB689" s="20"/>
      <c r="EC689" s="20"/>
      <c r="ED689" s="20"/>
      <c r="EE689" s="20"/>
      <c r="EF689" s="20"/>
      <c r="EG689" s="20"/>
      <c r="EH689" s="20"/>
      <c r="EI689" s="20"/>
      <c r="EJ689" s="20"/>
      <c r="EK689" s="20"/>
      <c r="EL689" s="20"/>
      <c r="EM689" s="20"/>
      <c r="EN689" s="20"/>
      <c r="EO689" s="20"/>
      <c r="EP689" s="20"/>
      <c r="EQ689" s="20"/>
      <c r="ER689" s="20"/>
      <c r="ES689" s="20"/>
      <c r="ET689" s="20"/>
      <c r="EU689" s="20"/>
      <c r="EV689" s="20"/>
      <c r="EW689" s="20"/>
      <c r="EZ689" s="20"/>
      <c r="FA689" s="20"/>
      <c r="FB689" s="20"/>
      <c r="FC689" s="20"/>
      <c r="FD689" s="20"/>
      <c r="FE689" s="20"/>
      <c r="FF689" s="20"/>
      <c r="FG689" s="20"/>
      <c r="FH689" s="20"/>
      <c r="FI689" s="20"/>
      <c r="FJ689" s="20"/>
      <c r="FK689" s="20"/>
      <c r="FL689" s="20"/>
      <c r="FM689" s="20"/>
      <c r="FN689" s="20"/>
      <c r="FO689" s="20"/>
      <c r="FP689" s="20"/>
      <c r="FQ689" s="20"/>
      <c r="FR689" s="20"/>
      <c r="FS689" s="20"/>
      <c r="FT689" s="20"/>
      <c r="FU689" s="20"/>
      <c r="FV689" s="20"/>
      <c r="FW689" s="20"/>
      <c r="FX689" s="20"/>
      <c r="FY689" s="20"/>
      <c r="FZ689" s="20"/>
      <c r="GA689" s="20"/>
      <c r="GB689" s="20"/>
      <c r="GC689" s="20"/>
      <c r="GD689" s="20"/>
      <c r="GE689" s="20"/>
      <c r="GF689" s="20"/>
      <c r="GG689" s="20"/>
      <c r="GH689" s="20"/>
      <c r="GI689" s="20"/>
      <c r="GJ689" s="20"/>
      <c r="GK689" s="20"/>
      <c r="GL689" s="20"/>
      <c r="GM689" s="20"/>
      <c r="GN689" s="20"/>
      <c r="GO689" s="20"/>
      <c r="GP689" s="20"/>
      <c r="GQ689" s="20"/>
      <c r="GR689" s="20"/>
      <c r="GS689" s="20"/>
      <c r="GT689" s="20"/>
      <c r="GU689" s="20"/>
      <c r="GV689" s="20"/>
      <c r="GY689" s="20">
        <v>0</v>
      </c>
      <c r="GZ689" s="20">
        <v>0</v>
      </c>
      <c r="HA689" s="20" t="s">
        <v>374</v>
      </c>
      <c r="HB689" s="20">
        <v>0</v>
      </c>
      <c r="HC689" s="20"/>
      <c r="HD689" s="20"/>
      <c r="HE689" s="20" t="b">
        <v>0</v>
      </c>
      <c r="HF689" s="20">
        <v>0</v>
      </c>
      <c r="HG689" s="20" t="b">
        <v>1</v>
      </c>
      <c r="HH689" s="20">
        <v>0</v>
      </c>
      <c r="HI689" s="20">
        <v>0</v>
      </c>
      <c r="HJ689" s="20">
        <v>0</v>
      </c>
      <c r="HK689" s="20">
        <v>0</v>
      </c>
      <c r="HL689" s="20" t="b">
        <v>0</v>
      </c>
      <c r="HM689" s="20">
        <v>0</v>
      </c>
      <c r="HN689" s="20">
        <v>0</v>
      </c>
      <c r="HO689" s="20" t="s">
        <v>374</v>
      </c>
      <c r="HP689" s="20" t="s">
        <v>363</v>
      </c>
      <c r="HQ689" s="20">
        <v>0</v>
      </c>
      <c r="HR689" s="20">
        <v>0</v>
      </c>
      <c r="HS689" s="20">
        <v>0</v>
      </c>
      <c r="HT689" s="20">
        <v>0</v>
      </c>
      <c r="HU689" s="20" t="b">
        <v>0</v>
      </c>
      <c r="HZ689"/>
    </row>
    <row r="690" ht="30" customHeight="1" spans="1:234">
      <c r="A690"/>
      <c r="B690" s="34">
        <f>10000000+INDEX(编号表!$B:$B,MATCH(D690,编号表!$A:$A,0))*10000+J690</f>
        <v>10260103</v>
      </c>
      <c r="C690" s="20" t="s">
        <v>750</v>
      </c>
      <c r="D690" s="20" t="s">
        <v>457</v>
      </c>
      <c r="E690" s="20" t="s">
        <v>363</v>
      </c>
      <c r="F690" s="39" t="s">
        <v>751</v>
      </c>
      <c r="G690" s="20" t="s">
        <v>398</v>
      </c>
      <c r="H690" s="20" t="b">
        <v>0</v>
      </c>
      <c r="I690" s="20" t="b">
        <v>1</v>
      </c>
      <c r="J690" s="20">
        <v>103</v>
      </c>
      <c r="K690" s="20" t="str">
        <f t="shared" si="30"/>
        <v>102601</v>
      </c>
      <c r="L690" s="20" t="s">
        <v>353</v>
      </c>
      <c r="M690" s="20">
        <v>0</v>
      </c>
      <c r="N690" s="20">
        <v>0</v>
      </c>
      <c r="O690" s="20"/>
      <c r="P690" s="20">
        <v>0</v>
      </c>
      <c r="Q690" s="20">
        <v>0</v>
      </c>
      <c r="R690" s="20">
        <v>0</v>
      </c>
      <c r="S690" s="20">
        <v>0</v>
      </c>
      <c r="T690" s="20">
        <v>0</v>
      </c>
      <c r="U690" s="20">
        <v>0</v>
      </c>
      <c r="V690" s="20"/>
      <c r="W690" s="20">
        <v>0</v>
      </c>
      <c r="X690" s="20">
        <v>0</v>
      </c>
      <c r="Y690" s="20" t="s">
        <v>363</v>
      </c>
      <c r="Z690" s="20" t="s">
        <v>372</v>
      </c>
      <c r="AA690" s="20" t="s">
        <v>357</v>
      </c>
      <c r="AB690" s="20">
        <v>0</v>
      </c>
      <c r="AC690" s="20">
        <v>12</v>
      </c>
      <c r="AD690" s="20" t="b">
        <v>0</v>
      </c>
      <c r="AE690" s="20" t="s">
        <v>358</v>
      </c>
      <c r="AF690" s="20">
        <v>320</v>
      </c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 t="s">
        <v>374</v>
      </c>
      <c r="BA690" s="20">
        <v>11200</v>
      </c>
      <c r="BB690" s="20" t="s">
        <v>434</v>
      </c>
      <c r="BC690" s="20" t="s">
        <v>357</v>
      </c>
      <c r="BD690" s="20">
        <v>10000</v>
      </c>
      <c r="BE690" s="20">
        <v>0</v>
      </c>
      <c r="BF690" s="20" t="s">
        <v>361</v>
      </c>
      <c r="BG690" s="20">
        <v>0</v>
      </c>
      <c r="BH690" s="20"/>
      <c r="BI690" s="20"/>
      <c r="BJ690" s="20"/>
      <c r="BK690" s="20"/>
      <c r="BL690" s="20"/>
      <c r="BM690" s="20"/>
      <c r="BN690" s="20">
        <v>20150103</v>
      </c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  <c r="CE690" s="20"/>
      <c r="CF690" s="20"/>
      <c r="CG690" s="20"/>
      <c r="CH690" s="20"/>
      <c r="CI690" s="20"/>
      <c r="CJ690" s="20"/>
      <c r="CK690" s="20"/>
      <c r="CL690" s="20"/>
      <c r="CM690" s="20"/>
      <c r="CN690" s="20"/>
      <c r="CO690" s="20"/>
      <c r="CP690" s="20"/>
      <c r="CQ690" s="20"/>
      <c r="CR690" s="20"/>
      <c r="CS690" s="20"/>
      <c r="CT690" s="20"/>
      <c r="CU690" s="20"/>
      <c r="CV690" s="20"/>
      <c r="CW690" s="20"/>
      <c r="CX690" s="20"/>
      <c r="DA690" s="20"/>
      <c r="DB690" s="20"/>
      <c r="DC690" s="20"/>
      <c r="DD690" s="20"/>
      <c r="DE690" s="20"/>
      <c r="DF690" s="20"/>
      <c r="DG690" s="20"/>
      <c r="DH690" s="20"/>
      <c r="DI690" s="20"/>
      <c r="DJ690" s="20"/>
      <c r="DK690" s="20"/>
      <c r="DL690" s="20"/>
      <c r="DM690" s="20"/>
      <c r="DN690" s="20"/>
      <c r="DO690" s="20"/>
      <c r="DP690" s="20"/>
      <c r="DQ690" s="20"/>
      <c r="DR690" s="20"/>
      <c r="DS690" s="20"/>
      <c r="DT690" s="20"/>
      <c r="DU690" s="20"/>
      <c r="DV690" s="20"/>
      <c r="DW690" s="20"/>
      <c r="DX690" s="20"/>
      <c r="DY690" s="20"/>
      <c r="DZ690" s="20"/>
      <c r="EA690" s="20"/>
      <c r="EB690" s="20"/>
      <c r="EC690" s="20"/>
      <c r="ED690" s="20"/>
      <c r="EE690" s="20"/>
      <c r="EF690" s="20"/>
      <c r="EG690" s="20"/>
      <c r="EH690" s="20"/>
      <c r="EI690" s="20"/>
      <c r="EJ690" s="20"/>
      <c r="EK690" s="20"/>
      <c r="EL690" s="20"/>
      <c r="EM690" s="20"/>
      <c r="EN690" s="20"/>
      <c r="EO690" s="20"/>
      <c r="EP690" s="20"/>
      <c r="EQ690" s="20"/>
      <c r="ER690" s="20"/>
      <c r="ES690" s="20"/>
      <c r="ET690" s="20"/>
      <c r="EU690" s="20"/>
      <c r="EV690" s="20"/>
      <c r="EW690" s="20"/>
      <c r="EZ690" s="20"/>
      <c r="FA690" s="20"/>
      <c r="FB690" s="20"/>
      <c r="FC690" s="20"/>
      <c r="FD690" s="20"/>
      <c r="FE690" s="20"/>
      <c r="FF690" s="20"/>
      <c r="FG690" s="20"/>
      <c r="FH690" s="20"/>
      <c r="FI690" s="20"/>
      <c r="FJ690" s="20"/>
      <c r="FK690" s="20"/>
      <c r="FL690" s="20"/>
      <c r="FM690" s="20"/>
      <c r="FN690" s="20"/>
      <c r="FO690" s="20"/>
      <c r="FP690" s="20"/>
      <c r="FQ690" s="20"/>
      <c r="FR690" s="20"/>
      <c r="FS690" s="20"/>
      <c r="FT690" s="20"/>
      <c r="FU690" s="20"/>
      <c r="FV690" s="20"/>
      <c r="FW690" s="20"/>
      <c r="FX690" s="20"/>
      <c r="FY690" s="20"/>
      <c r="FZ690" s="20"/>
      <c r="GA690" s="20"/>
      <c r="GB690" s="20"/>
      <c r="GC690" s="20"/>
      <c r="GD690" s="20"/>
      <c r="GE690" s="20"/>
      <c r="GF690" s="20"/>
      <c r="GG690" s="20"/>
      <c r="GH690" s="20"/>
      <c r="GI690" s="20"/>
      <c r="GJ690" s="20"/>
      <c r="GK690" s="20"/>
      <c r="GL690" s="20"/>
      <c r="GM690" s="20"/>
      <c r="GN690" s="20"/>
      <c r="GO690" s="20"/>
      <c r="GP690" s="20"/>
      <c r="GQ690" s="20"/>
      <c r="GR690" s="20"/>
      <c r="GS690" s="20"/>
      <c r="GT690" s="20"/>
      <c r="GU690" s="20"/>
      <c r="GV690" s="20"/>
      <c r="GY690" s="20">
        <v>0</v>
      </c>
      <c r="GZ690" s="20">
        <v>0</v>
      </c>
      <c r="HA690" s="20" t="s">
        <v>374</v>
      </c>
      <c r="HB690" s="20">
        <v>0</v>
      </c>
      <c r="HC690" s="20"/>
      <c r="HD690" s="20"/>
      <c r="HE690" s="20" t="b">
        <v>0</v>
      </c>
      <c r="HF690" s="20">
        <v>0</v>
      </c>
      <c r="HG690" s="20" t="b">
        <v>1</v>
      </c>
      <c r="HH690" s="20">
        <v>0</v>
      </c>
      <c r="HI690" s="20">
        <v>0</v>
      </c>
      <c r="HJ690" s="20">
        <v>0</v>
      </c>
      <c r="HK690" s="20">
        <v>0</v>
      </c>
      <c r="HL690" s="20" t="b">
        <v>0</v>
      </c>
      <c r="HM690" s="20">
        <v>0</v>
      </c>
      <c r="HN690" s="20">
        <v>0</v>
      </c>
      <c r="HO690" s="20" t="s">
        <v>374</v>
      </c>
      <c r="HP690" s="20" t="s">
        <v>363</v>
      </c>
      <c r="HQ690" s="20">
        <v>0</v>
      </c>
      <c r="HR690" s="20">
        <v>0</v>
      </c>
      <c r="HS690" s="20">
        <v>0</v>
      </c>
      <c r="HT690" s="20">
        <v>0</v>
      </c>
      <c r="HU690" s="20" t="b">
        <v>0</v>
      </c>
      <c r="HZ690"/>
    </row>
    <row r="691" ht="30" customHeight="1" spans="1:234">
      <c r="A691"/>
      <c r="B691" s="34">
        <f>10000000+INDEX(编号表!$B:$B,MATCH(D691,编号表!$A:$A,0))*10000+J691</f>
        <v>10260104</v>
      </c>
      <c r="C691" s="20" t="s">
        <v>750</v>
      </c>
      <c r="D691" s="20" t="s">
        <v>457</v>
      </c>
      <c r="E691" s="20" t="s">
        <v>363</v>
      </c>
      <c r="F691" s="39" t="s">
        <v>751</v>
      </c>
      <c r="G691" s="20" t="s">
        <v>398</v>
      </c>
      <c r="H691" s="20" t="b">
        <v>0</v>
      </c>
      <c r="I691" s="20" t="b">
        <v>1</v>
      </c>
      <c r="J691" s="20">
        <v>104</v>
      </c>
      <c r="K691" s="20" t="str">
        <f t="shared" si="30"/>
        <v>102601</v>
      </c>
      <c r="L691" s="20" t="s">
        <v>353</v>
      </c>
      <c r="M691" s="20">
        <v>0</v>
      </c>
      <c r="N691" s="20">
        <v>0</v>
      </c>
      <c r="O691" s="20"/>
      <c r="P691" s="20">
        <v>0</v>
      </c>
      <c r="Q691" s="20">
        <v>0</v>
      </c>
      <c r="R691" s="20">
        <v>0</v>
      </c>
      <c r="S691" s="20">
        <v>0</v>
      </c>
      <c r="T691" s="20">
        <v>0</v>
      </c>
      <c r="U691" s="20">
        <v>0</v>
      </c>
      <c r="V691" s="20"/>
      <c r="W691" s="20">
        <v>0</v>
      </c>
      <c r="X691" s="20">
        <v>0</v>
      </c>
      <c r="Y691" s="20" t="s">
        <v>363</v>
      </c>
      <c r="Z691" s="20" t="s">
        <v>372</v>
      </c>
      <c r="AA691" s="20" t="s">
        <v>357</v>
      </c>
      <c r="AB691" s="20">
        <v>0</v>
      </c>
      <c r="AC691" s="20">
        <v>12</v>
      </c>
      <c r="AD691" s="20" t="b">
        <v>0</v>
      </c>
      <c r="AE691" s="20" t="s">
        <v>358</v>
      </c>
      <c r="AF691" s="20">
        <v>320</v>
      </c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 t="s">
        <v>374</v>
      </c>
      <c r="BA691" s="20">
        <v>11300</v>
      </c>
      <c r="BB691" s="20" t="s">
        <v>434</v>
      </c>
      <c r="BC691" s="20" t="s">
        <v>357</v>
      </c>
      <c r="BD691" s="20">
        <v>10000</v>
      </c>
      <c r="BE691" s="20">
        <v>0</v>
      </c>
      <c r="BF691" s="20" t="s">
        <v>361</v>
      </c>
      <c r="BG691" s="20">
        <v>0</v>
      </c>
      <c r="BH691" s="20"/>
      <c r="BI691" s="20"/>
      <c r="BJ691" s="20"/>
      <c r="BK691" s="20"/>
      <c r="BL691" s="20"/>
      <c r="BM691" s="20"/>
      <c r="BN691" s="20">
        <v>20150104</v>
      </c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  <c r="CE691" s="20"/>
      <c r="CF691" s="20"/>
      <c r="CG691" s="20"/>
      <c r="CH691" s="20"/>
      <c r="CI691" s="20"/>
      <c r="CJ691" s="20"/>
      <c r="CK691" s="20"/>
      <c r="CL691" s="20"/>
      <c r="CM691" s="20"/>
      <c r="CN691" s="20"/>
      <c r="CO691" s="20"/>
      <c r="CP691" s="20"/>
      <c r="CQ691" s="20"/>
      <c r="CR691" s="20"/>
      <c r="CS691" s="20"/>
      <c r="CT691" s="20"/>
      <c r="CU691" s="20"/>
      <c r="CV691" s="20"/>
      <c r="CW691" s="20"/>
      <c r="CX691" s="20"/>
      <c r="DA691" s="20"/>
      <c r="DB691" s="20"/>
      <c r="DC691" s="20"/>
      <c r="DD691" s="20"/>
      <c r="DE691" s="20"/>
      <c r="DF691" s="20"/>
      <c r="DG691" s="20"/>
      <c r="DH691" s="20"/>
      <c r="DI691" s="20"/>
      <c r="DJ691" s="20"/>
      <c r="DK691" s="20"/>
      <c r="DL691" s="20"/>
      <c r="DM691" s="20"/>
      <c r="DN691" s="20"/>
      <c r="DO691" s="20"/>
      <c r="DP691" s="20"/>
      <c r="DQ691" s="20"/>
      <c r="DR691" s="20"/>
      <c r="DS691" s="20"/>
      <c r="DT691" s="20"/>
      <c r="DU691" s="20"/>
      <c r="DV691" s="20"/>
      <c r="DW691" s="20"/>
      <c r="DX691" s="20"/>
      <c r="DY691" s="20"/>
      <c r="DZ691" s="20"/>
      <c r="EA691" s="20"/>
      <c r="EB691" s="20"/>
      <c r="EC691" s="20"/>
      <c r="ED691" s="20"/>
      <c r="EE691" s="20"/>
      <c r="EF691" s="20"/>
      <c r="EG691" s="20"/>
      <c r="EH691" s="20"/>
      <c r="EI691" s="20"/>
      <c r="EJ691" s="20"/>
      <c r="EK691" s="20"/>
      <c r="EL691" s="20"/>
      <c r="EM691" s="20"/>
      <c r="EN691" s="20"/>
      <c r="EO691" s="20"/>
      <c r="EP691" s="20"/>
      <c r="EQ691" s="20"/>
      <c r="ER691" s="20"/>
      <c r="ES691" s="20"/>
      <c r="ET691" s="20"/>
      <c r="EU691" s="20"/>
      <c r="EV691" s="20"/>
      <c r="EW691" s="20"/>
      <c r="EZ691" s="20"/>
      <c r="FA691" s="20"/>
      <c r="FB691" s="20"/>
      <c r="FC691" s="20"/>
      <c r="FD691" s="20"/>
      <c r="FE691" s="20"/>
      <c r="FF691" s="20"/>
      <c r="FG691" s="20"/>
      <c r="FH691" s="20"/>
      <c r="FI691" s="20"/>
      <c r="FJ691" s="20"/>
      <c r="FK691" s="20"/>
      <c r="FL691" s="20"/>
      <c r="FM691" s="20"/>
      <c r="FN691" s="20"/>
      <c r="FO691" s="20"/>
      <c r="FP691" s="20"/>
      <c r="FQ691" s="20"/>
      <c r="FR691" s="20"/>
      <c r="FS691" s="20"/>
      <c r="FT691" s="20"/>
      <c r="FU691" s="20"/>
      <c r="FV691" s="20"/>
      <c r="FW691" s="20"/>
      <c r="FX691" s="20"/>
      <c r="FY691" s="20"/>
      <c r="FZ691" s="20"/>
      <c r="GA691" s="20"/>
      <c r="GB691" s="20"/>
      <c r="GC691" s="20"/>
      <c r="GD691" s="20"/>
      <c r="GE691" s="20"/>
      <c r="GF691" s="20"/>
      <c r="GG691" s="20"/>
      <c r="GH691" s="20"/>
      <c r="GI691" s="20"/>
      <c r="GJ691" s="20"/>
      <c r="GK691" s="20"/>
      <c r="GL691" s="20"/>
      <c r="GM691" s="20"/>
      <c r="GN691" s="20"/>
      <c r="GO691" s="20"/>
      <c r="GP691" s="20"/>
      <c r="GQ691" s="20"/>
      <c r="GR691" s="20"/>
      <c r="GS691" s="20"/>
      <c r="GT691" s="20"/>
      <c r="GU691" s="20"/>
      <c r="GV691" s="20"/>
      <c r="GY691" s="20">
        <v>0</v>
      </c>
      <c r="GZ691" s="20">
        <v>0</v>
      </c>
      <c r="HA691" s="20" t="s">
        <v>374</v>
      </c>
      <c r="HB691" s="20">
        <v>0</v>
      </c>
      <c r="HC691" s="20"/>
      <c r="HD691" s="20"/>
      <c r="HE691" s="20" t="b">
        <v>0</v>
      </c>
      <c r="HF691" s="20">
        <v>0</v>
      </c>
      <c r="HG691" s="20" t="b">
        <v>1</v>
      </c>
      <c r="HH691" s="20">
        <v>0</v>
      </c>
      <c r="HI691" s="20">
        <v>0</v>
      </c>
      <c r="HJ691" s="20">
        <v>0</v>
      </c>
      <c r="HK691" s="20">
        <v>0</v>
      </c>
      <c r="HL691" s="20" t="b">
        <v>0</v>
      </c>
      <c r="HM691" s="20">
        <v>0</v>
      </c>
      <c r="HN691" s="20">
        <v>0</v>
      </c>
      <c r="HO691" s="20" t="s">
        <v>374</v>
      </c>
      <c r="HP691" s="20" t="s">
        <v>363</v>
      </c>
      <c r="HQ691" s="20">
        <v>0</v>
      </c>
      <c r="HR691" s="20">
        <v>0</v>
      </c>
      <c r="HS691" s="20">
        <v>0</v>
      </c>
      <c r="HT691" s="20">
        <v>0</v>
      </c>
      <c r="HU691" s="20" t="b">
        <v>0</v>
      </c>
      <c r="HZ691"/>
    </row>
    <row r="692" ht="30" customHeight="1" spans="1:234">
      <c r="A692"/>
      <c r="B692" s="34">
        <f>10000000+INDEX(编号表!$B:$B,MATCH(D692,编号表!$A:$A,0))*10000+J692</f>
        <v>10260105</v>
      </c>
      <c r="C692" s="20" t="s">
        <v>750</v>
      </c>
      <c r="D692" s="20" t="s">
        <v>457</v>
      </c>
      <c r="E692" s="20" t="s">
        <v>363</v>
      </c>
      <c r="F692" s="39" t="s">
        <v>751</v>
      </c>
      <c r="G692" s="20" t="s">
        <v>398</v>
      </c>
      <c r="H692" s="20" t="b">
        <v>0</v>
      </c>
      <c r="I692" s="20" t="b">
        <v>1</v>
      </c>
      <c r="J692" s="20">
        <v>105</v>
      </c>
      <c r="K692" s="20" t="str">
        <f t="shared" si="30"/>
        <v>102601</v>
      </c>
      <c r="L692" s="20" t="s">
        <v>353</v>
      </c>
      <c r="M692" s="20">
        <v>0</v>
      </c>
      <c r="N692" s="20">
        <v>0</v>
      </c>
      <c r="O692" s="20"/>
      <c r="P692" s="20">
        <v>0</v>
      </c>
      <c r="Q692" s="20">
        <v>0</v>
      </c>
      <c r="R692" s="20">
        <v>0</v>
      </c>
      <c r="S692" s="20">
        <v>0</v>
      </c>
      <c r="T692" s="20">
        <v>0</v>
      </c>
      <c r="U692" s="20">
        <v>0</v>
      </c>
      <c r="V692" s="20"/>
      <c r="W692" s="20">
        <v>0</v>
      </c>
      <c r="X692" s="20">
        <v>0</v>
      </c>
      <c r="Y692" s="20" t="s">
        <v>363</v>
      </c>
      <c r="Z692" s="20" t="s">
        <v>372</v>
      </c>
      <c r="AA692" s="20" t="s">
        <v>357</v>
      </c>
      <c r="AB692" s="20">
        <v>0</v>
      </c>
      <c r="AC692" s="20">
        <v>12</v>
      </c>
      <c r="AD692" s="20" t="b">
        <v>0</v>
      </c>
      <c r="AE692" s="20" t="s">
        <v>358</v>
      </c>
      <c r="AF692" s="20">
        <v>320</v>
      </c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 t="s">
        <v>374</v>
      </c>
      <c r="BA692" s="20">
        <v>11600</v>
      </c>
      <c r="BB692" s="20" t="s">
        <v>434</v>
      </c>
      <c r="BC692" s="20" t="s">
        <v>357</v>
      </c>
      <c r="BD692" s="20">
        <v>10000</v>
      </c>
      <c r="BE692" s="20">
        <v>0</v>
      </c>
      <c r="BF692" s="20" t="s">
        <v>361</v>
      </c>
      <c r="BG692" s="20">
        <v>0</v>
      </c>
      <c r="BH692" s="20"/>
      <c r="BI692" s="20"/>
      <c r="BJ692" s="20"/>
      <c r="BK692" s="20"/>
      <c r="BL692" s="20"/>
      <c r="BM692" s="20"/>
      <c r="BN692" s="20">
        <v>20150105</v>
      </c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  <c r="CE692" s="20"/>
      <c r="CF692" s="20"/>
      <c r="CG692" s="20"/>
      <c r="CH692" s="20"/>
      <c r="CI692" s="20"/>
      <c r="CJ692" s="20"/>
      <c r="CK692" s="20"/>
      <c r="CL692" s="20"/>
      <c r="CM692" s="20"/>
      <c r="CN692" s="20"/>
      <c r="CO692" s="20"/>
      <c r="CP692" s="20"/>
      <c r="CQ692" s="20"/>
      <c r="CR692" s="20"/>
      <c r="CS692" s="20"/>
      <c r="CT692" s="20"/>
      <c r="CU692" s="20"/>
      <c r="CV692" s="20"/>
      <c r="CW692" s="20"/>
      <c r="CX692" s="20"/>
      <c r="DA692" s="20"/>
      <c r="DB692" s="20"/>
      <c r="DC692" s="20"/>
      <c r="DD692" s="20"/>
      <c r="DE692" s="20"/>
      <c r="DF692" s="20"/>
      <c r="DG692" s="20"/>
      <c r="DH692" s="20"/>
      <c r="DI692" s="20"/>
      <c r="DJ692" s="20"/>
      <c r="DK692" s="20"/>
      <c r="DL692" s="20"/>
      <c r="DM692" s="20"/>
      <c r="DN692" s="20"/>
      <c r="DO692" s="20"/>
      <c r="DP692" s="20"/>
      <c r="DQ692" s="20"/>
      <c r="DR692" s="20"/>
      <c r="DS692" s="20"/>
      <c r="DT692" s="20"/>
      <c r="DU692" s="20"/>
      <c r="DV692" s="20"/>
      <c r="DW692" s="20"/>
      <c r="DX692" s="20"/>
      <c r="DY692" s="20"/>
      <c r="DZ692" s="20"/>
      <c r="EA692" s="20"/>
      <c r="EB692" s="20"/>
      <c r="EC692" s="20"/>
      <c r="ED692" s="20"/>
      <c r="EE692" s="20"/>
      <c r="EF692" s="20"/>
      <c r="EG692" s="20"/>
      <c r="EH692" s="20"/>
      <c r="EI692" s="20"/>
      <c r="EJ692" s="20"/>
      <c r="EK692" s="20"/>
      <c r="EL692" s="20"/>
      <c r="EM692" s="20"/>
      <c r="EN692" s="20"/>
      <c r="EO692" s="20"/>
      <c r="EP692" s="20"/>
      <c r="EQ692" s="20"/>
      <c r="ER692" s="20"/>
      <c r="ES692" s="20"/>
      <c r="ET692" s="20"/>
      <c r="EU692" s="20"/>
      <c r="EV692" s="20"/>
      <c r="EW692" s="20"/>
      <c r="EZ692" s="20"/>
      <c r="FA692" s="20"/>
      <c r="FB692" s="20"/>
      <c r="FC692" s="20"/>
      <c r="FD692" s="20"/>
      <c r="FE692" s="20"/>
      <c r="FF692" s="20"/>
      <c r="FG692" s="20"/>
      <c r="FH692" s="20"/>
      <c r="FI692" s="20"/>
      <c r="FJ692" s="20"/>
      <c r="FK692" s="20"/>
      <c r="FL692" s="20"/>
      <c r="FM692" s="20"/>
      <c r="FN692" s="20"/>
      <c r="FO692" s="20"/>
      <c r="FP692" s="20"/>
      <c r="FQ692" s="20"/>
      <c r="FR692" s="20"/>
      <c r="FS692" s="20"/>
      <c r="FT692" s="20"/>
      <c r="FU692" s="20"/>
      <c r="FV692" s="20"/>
      <c r="FW692" s="20"/>
      <c r="FX692" s="20"/>
      <c r="FY692" s="20"/>
      <c r="FZ692" s="20"/>
      <c r="GA692" s="20"/>
      <c r="GB692" s="20"/>
      <c r="GC692" s="20"/>
      <c r="GD692" s="20"/>
      <c r="GE692" s="20"/>
      <c r="GF692" s="20"/>
      <c r="GG692" s="20"/>
      <c r="GH692" s="20"/>
      <c r="GI692" s="20"/>
      <c r="GJ692" s="20"/>
      <c r="GK692" s="20"/>
      <c r="GL692" s="20"/>
      <c r="GM692" s="20"/>
      <c r="GN692" s="20"/>
      <c r="GO692" s="20"/>
      <c r="GP692" s="20"/>
      <c r="GQ692" s="20"/>
      <c r="GR692" s="20"/>
      <c r="GS692" s="20"/>
      <c r="GT692" s="20"/>
      <c r="GU692" s="20"/>
      <c r="GV692" s="20"/>
      <c r="GY692" s="20">
        <v>0</v>
      </c>
      <c r="GZ692" s="20">
        <v>0</v>
      </c>
      <c r="HA692" s="20" t="s">
        <v>374</v>
      </c>
      <c r="HB692" s="20">
        <v>0</v>
      </c>
      <c r="HC692" s="20"/>
      <c r="HD692" s="20"/>
      <c r="HE692" s="20" t="b">
        <v>0</v>
      </c>
      <c r="HF692" s="20">
        <v>0</v>
      </c>
      <c r="HG692" s="20" t="b">
        <v>1</v>
      </c>
      <c r="HH692" s="20">
        <v>0</v>
      </c>
      <c r="HI692" s="20">
        <v>0</v>
      </c>
      <c r="HJ692" s="20">
        <v>0</v>
      </c>
      <c r="HK692" s="20">
        <v>0</v>
      </c>
      <c r="HL692" s="20" t="b">
        <v>0</v>
      </c>
      <c r="HM692" s="20">
        <v>0</v>
      </c>
      <c r="HN692" s="20">
        <v>0</v>
      </c>
      <c r="HO692" s="20" t="s">
        <v>374</v>
      </c>
      <c r="HP692" s="20" t="s">
        <v>363</v>
      </c>
      <c r="HQ692" s="20">
        <v>0</v>
      </c>
      <c r="HR692" s="20">
        <v>0</v>
      </c>
      <c r="HS692" s="20">
        <v>0</v>
      </c>
      <c r="HT692" s="20">
        <v>0</v>
      </c>
      <c r="HU692" s="20" t="b">
        <v>0</v>
      </c>
      <c r="HZ692"/>
    </row>
    <row r="693" ht="30" customHeight="1" spans="1:234">
      <c r="A693"/>
      <c r="B693" s="34">
        <f>10000000+INDEX(编号表!$B:$B,MATCH(D693,编号表!$A:$A,0))*10000+J693</f>
        <v>10260106</v>
      </c>
      <c r="C693" s="20" t="s">
        <v>750</v>
      </c>
      <c r="D693" s="20" t="s">
        <v>457</v>
      </c>
      <c r="E693" s="20" t="s">
        <v>363</v>
      </c>
      <c r="F693" s="39" t="s">
        <v>751</v>
      </c>
      <c r="G693" s="20" t="s">
        <v>398</v>
      </c>
      <c r="H693" s="20" t="b">
        <v>0</v>
      </c>
      <c r="I693" s="20" t="b">
        <v>1</v>
      </c>
      <c r="J693" s="20">
        <v>106</v>
      </c>
      <c r="K693" s="20" t="str">
        <f t="shared" si="30"/>
        <v>102601</v>
      </c>
      <c r="L693" s="20" t="s">
        <v>353</v>
      </c>
      <c r="M693" s="20">
        <v>0</v>
      </c>
      <c r="N693" s="20">
        <v>0</v>
      </c>
      <c r="O693" s="20"/>
      <c r="P693" s="20">
        <v>0</v>
      </c>
      <c r="Q693" s="20">
        <v>0</v>
      </c>
      <c r="R693" s="20">
        <v>0</v>
      </c>
      <c r="S693" s="20">
        <v>0</v>
      </c>
      <c r="T693" s="20">
        <v>0</v>
      </c>
      <c r="U693" s="20">
        <v>0</v>
      </c>
      <c r="V693" s="20"/>
      <c r="W693" s="20">
        <v>0</v>
      </c>
      <c r="X693" s="20">
        <v>0</v>
      </c>
      <c r="Y693" s="20" t="s">
        <v>363</v>
      </c>
      <c r="Z693" s="20" t="s">
        <v>372</v>
      </c>
      <c r="AA693" s="20" t="s">
        <v>357</v>
      </c>
      <c r="AB693" s="20">
        <v>0</v>
      </c>
      <c r="AC693" s="20">
        <v>12</v>
      </c>
      <c r="AD693" s="20" t="b">
        <v>0</v>
      </c>
      <c r="AE693" s="20" t="s">
        <v>358</v>
      </c>
      <c r="AF693" s="20">
        <v>320</v>
      </c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 t="s">
        <v>374</v>
      </c>
      <c r="BA693" s="20">
        <v>11700</v>
      </c>
      <c r="BB693" s="20" t="s">
        <v>434</v>
      </c>
      <c r="BC693" s="20" t="s">
        <v>357</v>
      </c>
      <c r="BD693" s="20">
        <v>10000</v>
      </c>
      <c r="BE693" s="20">
        <v>0</v>
      </c>
      <c r="BF693" s="20" t="s">
        <v>361</v>
      </c>
      <c r="BG693" s="20">
        <v>0</v>
      </c>
      <c r="BH693" s="20"/>
      <c r="BI693" s="20"/>
      <c r="BJ693" s="20"/>
      <c r="BK693" s="20"/>
      <c r="BL693" s="20"/>
      <c r="BM693" s="20"/>
      <c r="BN693" s="20">
        <v>20150106</v>
      </c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  <c r="CE693" s="20"/>
      <c r="CF693" s="20"/>
      <c r="CG693" s="20"/>
      <c r="CH693" s="20"/>
      <c r="CI693" s="20"/>
      <c r="CJ693" s="20"/>
      <c r="CK693" s="20"/>
      <c r="CL693" s="20"/>
      <c r="CM693" s="20"/>
      <c r="CN693" s="20"/>
      <c r="CO693" s="20"/>
      <c r="CP693" s="20"/>
      <c r="CQ693" s="20"/>
      <c r="CR693" s="20"/>
      <c r="CS693" s="20"/>
      <c r="CT693" s="20"/>
      <c r="CU693" s="20"/>
      <c r="CV693" s="20"/>
      <c r="CW693" s="20"/>
      <c r="CX693" s="20"/>
      <c r="DA693" s="20"/>
      <c r="DB693" s="20"/>
      <c r="DC693" s="20"/>
      <c r="DD693" s="20"/>
      <c r="DE693" s="20"/>
      <c r="DF693" s="20"/>
      <c r="DG693" s="20"/>
      <c r="DH693" s="20"/>
      <c r="DI693" s="20"/>
      <c r="DJ693" s="20"/>
      <c r="DK693" s="20"/>
      <c r="DL693" s="20"/>
      <c r="DM693" s="20"/>
      <c r="DN693" s="20"/>
      <c r="DO693" s="20"/>
      <c r="DP693" s="20"/>
      <c r="DQ693" s="20"/>
      <c r="DR693" s="20"/>
      <c r="DS693" s="20"/>
      <c r="DT693" s="20"/>
      <c r="DU693" s="20"/>
      <c r="DV693" s="20"/>
      <c r="DW693" s="20"/>
      <c r="DX693" s="20"/>
      <c r="DY693" s="20"/>
      <c r="DZ693" s="20"/>
      <c r="EA693" s="20"/>
      <c r="EB693" s="20"/>
      <c r="EC693" s="20"/>
      <c r="ED693" s="20"/>
      <c r="EE693" s="20"/>
      <c r="EF693" s="20"/>
      <c r="EG693" s="20"/>
      <c r="EH693" s="20"/>
      <c r="EI693" s="20"/>
      <c r="EJ693" s="20"/>
      <c r="EK693" s="20"/>
      <c r="EL693" s="20"/>
      <c r="EM693" s="20"/>
      <c r="EN693" s="20"/>
      <c r="EO693" s="20"/>
      <c r="EP693" s="20"/>
      <c r="EQ693" s="20"/>
      <c r="ER693" s="20"/>
      <c r="ES693" s="20"/>
      <c r="ET693" s="20"/>
      <c r="EU693" s="20"/>
      <c r="EV693" s="20"/>
      <c r="EW693" s="20"/>
      <c r="EZ693" s="20"/>
      <c r="FA693" s="20"/>
      <c r="FB693" s="20"/>
      <c r="FC693" s="20"/>
      <c r="FD693" s="20"/>
      <c r="FE693" s="20"/>
      <c r="FF693" s="20"/>
      <c r="FG693" s="20"/>
      <c r="FH693" s="20"/>
      <c r="FI693" s="20"/>
      <c r="FJ693" s="20"/>
      <c r="FK693" s="20"/>
      <c r="FL693" s="20"/>
      <c r="FM693" s="20"/>
      <c r="FN693" s="20"/>
      <c r="FO693" s="20"/>
      <c r="FP693" s="20"/>
      <c r="FQ693" s="20"/>
      <c r="FR693" s="20"/>
      <c r="FS693" s="20"/>
      <c r="FT693" s="20"/>
      <c r="FU693" s="20"/>
      <c r="FV693" s="20"/>
      <c r="FW693" s="20"/>
      <c r="FX693" s="20"/>
      <c r="FY693" s="20"/>
      <c r="FZ693" s="20"/>
      <c r="GA693" s="20"/>
      <c r="GB693" s="20"/>
      <c r="GC693" s="20"/>
      <c r="GD693" s="20"/>
      <c r="GE693" s="20"/>
      <c r="GF693" s="20"/>
      <c r="GG693" s="20"/>
      <c r="GH693" s="20"/>
      <c r="GI693" s="20"/>
      <c r="GJ693" s="20"/>
      <c r="GK693" s="20"/>
      <c r="GL693" s="20"/>
      <c r="GM693" s="20"/>
      <c r="GN693" s="20"/>
      <c r="GO693" s="20"/>
      <c r="GP693" s="20"/>
      <c r="GQ693" s="20"/>
      <c r="GR693" s="20"/>
      <c r="GS693" s="20"/>
      <c r="GT693" s="20"/>
      <c r="GU693" s="20"/>
      <c r="GV693" s="20"/>
      <c r="GY693" s="20">
        <v>0</v>
      </c>
      <c r="GZ693" s="20">
        <v>0</v>
      </c>
      <c r="HA693" s="20" t="s">
        <v>374</v>
      </c>
      <c r="HB693" s="20">
        <v>0</v>
      </c>
      <c r="HC693" s="20"/>
      <c r="HD693" s="20"/>
      <c r="HE693" s="20" t="b">
        <v>0</v>
      </c>
      <c r="HF693" s="20">
        <v>0</v>
      </c>
      <c r="HG693" s="20" t="b">
        <v>1</v>
      </c>
      <c r="HH693" s="20">
        <v>0</v>
      </c>
      <c r="HI693" s="20">
        <v>0</v>
      </c>
      <c r="HJ693" s="20">
        <v>0</v>
      </c>
      <c r="HK693" s="20">
        <v>0</v>
      </c>
      <c r="HL693" s="20" t="b">
        <v>0</v>
      </c>
      <c r="HM693" s="20">
        <v>0</v>
      </c>
      <c r="HN693" s="20">
        <v>0</v>
      </c>
      <c r="HO693" s="20" t="s">
        <v>374</v>
      </c>
      <c r="HP693" s="20" t="s">
        <v>363</v>
      </c>
      <c r="HQ693" s="20">
        <v>0</v>
      </c>
      <c r="HR693" s="20">
        <v>0</v>
      </c>
      <c r="HS693" s="20">
        <v>0</v>
      </c>
      <c r="HT693" s="20">
        <v>0</v>
      </c>
      <c r="HU693" s="20" t="b">
        <v>0</v>
      </c>
      <c r="HZ693"/>
    </row>
    <row r="694" ht="30" customHeight="1" spans="1:234">
      <c r="A694"/>
      <c r="B694" s="34">
        <f>10000000+INDEX(编号表!$B:$B,MATCH(D694,编号表!$A:$A,0))*10000+J694</f>
        <v>10260107</v>
      </c>
      <c r="C694" s="20" t="s">
        <v>750</v>
      </c>
      <c r="D694" s="20" t="s">
        <v>457</v>
      </c>
      <c r="E694" s="20" t="s">
        <v>363</v>
      </c>
      <c r="F694" s="39" t="s">
        <v>751</v>
      </c>
      <c r="G694" s="20" t="s">
        <v>398</v>
      </c>
      <c r="H694" s="20" t="b">
        <v>0</v>
      </c>
      <c r="I694" s="20" t="b">
        <v>1</v>
      </c>
      <c r="J694" s="20">
        <v>107</v>
      </c>
      <c r="K694" s="20" t="str">
        <f t="shared" si="30"/>
        <v>102601</v>
      </c>
      <c r="L694" s="20" t="s">
        <v>353</v>
      </c>
      <c r="M694" s="20">
        <v>0</v>
      </c>
      <c r="N694" s="20">
        <v>0</v>
      </c>
      <c r="O694" s="20"/>
      <c r="P694" s="20">
        <v>0</v>
      </c>
      <c r="Q694" s="20">
        <v>0</v>
      </c>
      <c r="R694" s="20">
        <v>0</v>
      </c>
      <c r="S694" s="20">
        <v>0</v>
      </c>
      <c r="T694" s="20">
        <v>0</v>
      </c>
      <c r="U694" s="20">
        <v>0</v>
      </c>
      <c r="V694" s="20"/>
      <c r="W694" s="20">
        <v>0</v>
      </c>
      <c r="X694" s="20">
        <v>0</v>
      </c>
      <c r="Y694" s="20" t="s">
        <v>363</v>
      </c>
      <c r="Z694" s="20" t="s">
        <v>372</v>
      </c>
      <c r="AA694" s="20" t="s">
        <v>357</v>
      </c>
      <c r="AB694" s="20">
        <v>0</v>
      </c>
      <c r="AC694" s="20">
        <v>12</v>
      </c>
      <c r="AD694" s="20" t="b">
        <v>0</v>
      </c>
      <c r="AE694" s="20" t="s">
        <v>358</v>
      </c>
      <c r="AF694" s="20">
        <v>320</v>
      </c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 t="s">
        <v>374</v>
      </c>
      <c r="BA694" s="20">
        <v>11800</v>
      </c>
      <c r="BB694" s="20" t="s">
        <v>434</v>
      </c>
      <c r="BC694" s="20" t="s">
        <v>357</v>
      </c>
      <c r="BD694" s="20">
        <v>10000</v>
      </c>
      <c r="BE694" s="20">
        <v>0</v>
      </c>
      <c r="BF694" s="20" t="s">
        <v>361</v>
      </c>
      <c r="BG694" s="20">
        <v>0</v>
      </c>
      <c r="BH694" s="20"/>
      <c r="BI694" s="20"/>
      <c r="BJ694" s="20"/>
      <c r="BK694" s="20"/>
      <c r="BL694" s="20"/>
      <c r="BM694" s="20"/>
      <c r="BN694" s="20">
        <v>20150107</v>
      </c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  <c r="CE694" s="20"/>
      <c r="CF694" s="20"/>
      <c r="CG694" s="20"/>
      <c r="CH694" s="20"/>
      <c r="CI694" s="20"/>
      <c r="CJ694" s="20"/>
      <c r="CK694" s="20"/>
      <c r="CL694" s="20"/>
      <c r="CM694" s="20"/>
      <c r="CN694" s="20"/>
      <c r="CO694" s="20"/>
      <c r="CP694" s="20"/>
      <c r="CQ694" s="20"/>
      <c r="CR694" s="20"/>
      <c r="CS694" s="20"/>
      <c r="CT694" s="20"/>
      <c r="CU694" s="20"/>
      <c r="CV694" s="20"/>
      <c r="CW694" s="20"/>
      <c r="CX694" s="20"/>
      <c r="DA694" s="20"/>
      <c r="DB694" s="20"/>
      <c r="DC694" s="20"/>
      <c r="DD694" s="20"/>
      <c r="DE694" s="20"/>
      <c r="DF694" s="20"/>
      <c r="DG694" s="20"/>
      <c r="DH694" s="20"/>
      <c r="DI694" s="20"/>
      <c r="DJ694" s="20"/>
      <c r="DK694" s="20"/>
      <c r="DL694" s="20"/>
      <c r="DM694" s="20"/>
      <c r="DN694" s="20"/>
      <c r="DO694" s="20"/>
      <c r="DP694" s="20"/>
      <c r="DQ694" s="20"/>
      <c r="DR694" s="20"/>
      <c r="DS694" s="20"/>
      <c r="DT694" s="20"/>
      <c r="DU694" s="20"/>
      <c r="DV694" s="20"/>
      <c r="DW694" s="20"/>
      <c r="DX694" s="20"/>
      <c r="DY694" s="20"/>
      <c r="DZ694" s="20"/>
      <c r="EA694" s="20"/>
      <c r="EB694" s="20"/>
      <c r="EC694" s="20"/>
      <c r="ED694" s="20"/>
      <c r="EE694" s="20"/>
      <c r="EF694" s="20"/>
      <c r="EG694" s="20"/>
      <c r="EH694" s="20"/>
      <c r="EI694" s="20"/>
      <c r="EJ694" s="20"/>
      <c r="EK694" s="20"/>
      <c r="EL694" s="20"/>
      <c r="EM694" s="20"/>
      <c r="EN694" s="20"/>
      <c r="EO694" s="20"/>
      <c r="EP694" s="20"/>
      <c r="EQ694" s="20"/>
      <c r="ER694" s="20"/>
      <c r="ES694" s="20"/>
      <c r="ET694" s="20"/>
      <c r="EU694" s="20"/>
      <c r="EV694" s="20"/>
      <c r="EW694" s="20"/>
      <c r="EZ694" s="20"/>
      <c r="FA694" s="20"/>
      <c r="FB694" s="20"/>
      <c r="FC694" s="20"/>
      <c r="FD694" s="20"/>
      <c r="FE694" s="20"/>
      <c r="FF694" s="20"/>
      <c r="FG694" s="20"/>
      <c r="FH694" s="20"/>
      <c r="FI694" s="20"/>
      <c r="FJ694" s="20"/>
      <c r="FK694" s="20"/>
      <c r="FL694" s="20"/>
      <c r="FM694" s="20"/>
      <c r="FN694" s="20"/>
      <c r="FO694" s="20"/>
      <c r="FP694" s="20"/>
      <c r="FQ694" s="20"/>
      <c r="FR694" s="20"/>
      <c r="FS694" s="20"/>
      <c r="FT694" s="20"/>
      <c r="FU694" s="20"/>
      <c r="FV694" s="20"/>
      <c r="FW694" s="20"/>
      <c r="FX694" s="20"/>
      <c r="FY694" s="20"/>
      <c r="FZ694" s="20"/>
      <c r="GA694" s="20"/>
      <c r="GB694" s="20"/>
      <c r="GC694" s="20"/>
      <c r="GD694" s="20"/>
      <c r="GE694" s="20"/>
      <c r="GF694" s="20"/>
      <c r="GG694" s="20"/>
      <c r="GH694" s="20"/>
      <c r="GI694" s="20"/>
      <c r="GJ694" s="20"/>
      <c r="GK694" s="20"/>
      <c r="GL694" s="20"/>
      <c r="GM694" s="20"/>
      <c r="GN694" s="20"/>
      <c r="GO694" s="20"/>
      <c r="GP694" s="20"/>
      <c r="GQ694" s="20"/>
      <c r="GR694" s="20"/>
      <c r="GS694" s="20"/>
      <c r="GT694" s="20"/>
      <c r="GU694" s="20"/>
      <c r="GV694" s="20"/>
      <c r="GY694" s="20">
        <v>0</v>
      </c>
      <c r="GZ694" s="20">
        <v>0</v>
      </c>
      <c r="HA694" s="20" t="s">
        <v>374</v>
      </c>
      <c r="HB694" s="20">
        <v>0</v>
      </c>
      <c r="HC694" s="20"/>
      <c r="HD694" s="20"/>
      <c r="HE694" s="20" t="b">
        <v>0</v>
      </c>
      <c r="HF694" s="20">
        <v>0</v>
      </c>
      <c r="HG694" s="20" t="b">
        <v>1</v>
      </c>
      <c r="HH694" s="20">
        <v>0</v>
      </c>
      <c r="HI694" s="20">
        <v>0</v>
      </c>
      <c r="HJ694" s="20">
        <v>0</v>
      </c>
      <c r="HK694" s="20">
        <v>0</v>
      </c>
      <c r="HL694" s="20" t="b">
        <v>0</v>
      </c>
      <c r="HM694" s="20">
        <v>0</v>
      </c>
      <c r="HN694" s="20">
        <v>0</v>
      </c>
      <c r="HO694" s="20" t="s">
        <v>374</v>
      </c>
      <c r="HP694" s="20" t="s">
        <v>363</v>
      </c>
      <c r="HQ694" s="20">
        <v>0</v>
      </c>
      <c r="HR694" s="20">
        <v>0</v>
      </c>
      <c r="HS694" s="20">
        <v>0</v>
      </c>
      <c r="HT694" s="20">
        <v>0</v>
      </c>
      <c r="HU694" s="20" t="b">
        <v>0</v>
      </c>
      <c r="HZ694"/>
    </row>
    <row r="695" ht="30" customHeight="1" spans="1:234">
      <c r="A695"/>
      <c r="B695" s="34">
        <f>10000000+INDEX(编号表!$B:$B,MATCH(D695,编号表!$A:$A,0))*10000+J695</f>
        <v>10260108</v>
      </c>
      <c r="C695" s="20" t="s">
        <v>750</v>
      </c>
      <c r="D695" s="20" t="s">
        <v>457</v>
      </c>
      <c r="E695" s="20" t="s">
        <v>363</v>
      </c>
      <c r="F695" s="39" t="s">
        <v>751</v>
      </c>
      <c r="G695" s="20" t="s">
        <v>398</v>
      </c>
      <c r="H695" s="20" t="b">
        <v>0</v>
      </c>
      <c r="I695" s="20" t="b">
        <v>1</v>
      </c>
      <c r="J695" s="20">
        <v>108</v>
      </c>
      <c r="K695" s="20" t="str">
        <f t="shared" si="30"/>
        <v>102601</v>
      </c>
      <c r="L695" s="20" t="s">
        <v>353</v>
      </c>
      <c r="M695" s="20">
        <v>0</v>
      </c>
      <c r="N695" s="20">
        <v>0</v>
      </c>
      <c r="O695" s="20"/>
      <c r="P695" s="20">
        <v>0</v>
      </c>
      <c r="Q695" s="20">
        <v>0</v>
      </c>
      <c r="R695" s="20">
        <v>0</v>
      </c>
      <c r="S695" s="20">
        <v>0</v>
      </c>
      <c r="T695" s="20">
        <v>0</v>
      </c>
      <c r="U695" s="20">
        <v>0</v>
      </c>
      <c r="V695" s="20"/>
      <c r="W695" s="20">
        <v>0</v>
      </c>
      <c r="X695" s="20">
        <v>0</v>
      </c>
      <c r="Y695" s="20" t="s">
        <v>363</v>
      </c>
      <c r="Z695" s="20" t="s">
        <v>372</v>
      </c>
      <c r="AA695" s="20" t="s">
        <v>357</v>
      </c>
      <c r="AB695" s="20">
        <v>0</v>
      </c>
      <c r="AC695" s="20">
        <v>12</v>
      </c>
      <c r="AD695" s="20" t="b">
        <v>0</v>
      </c>
      <c r="AE695" s="20" t="s">
        <v>358</v>
      </c>
      <c r="AF695" s="20">
        <v>320</v>
      </c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 t="s">
        <v>374</v>
      </c>
      <c r="BA695" s="20">
        <v>11900</v>
      </c>
      <c r="BB695" s="20" t="s">
        <v>434</v>
      </c>
      <c r="BC695" s="20" t="s">
        <v>357</v>
      </c>
      <c r="BD695" s="20">
        <v>10000</v>
      </c>
      <c r="BE695" s="20">
        <v>0</v>
      </c>
      <c r="BF695" s="20" t="s">
        <v>361</v>
      </c>
      <c r="BG695" s="20">
        <v>0</v>
      </c>
      <c r="BH695" s="20"/>
      <c r="BI695" s="20"/>
      <c r="BJ695" s="20"/>
      <c r="BK695" s="20"/>
      <c r="BL695" s="20"/>
      <c r="BM695" s="20"/>
      <c r="BN695" s="20">
        <v>20150108</v>
      </c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  <c r="CE695" s="20"/>
      <c r="CF695" s="20"/>
      <c r="CG695" s="20"/>
      <c r="CH695" s="20"/>
      <c r="CI695" s="20"/>
      <c r="CJ695" s="20"/>
      <c r="CK695" s="20"/>
      <c r="CL695" s="20"/>
      <c r="CM695" s="20"/>
      <c r="CN695" s="20"/>
      <c r="CO695" s="20"/>
      <c r="CP695" s="20"/>
      <c r="CQ695" s="20"/>
      <c r="CR695" s="20"/>
      <c r="CS695" s="20"/>
      <c r="CT695" s="20"/>
      <c r="CU695" s="20"/>
      <c r="CV695" s="20"/>
      <c r="CW695" s="20"/>
      <c r="CX695" s="20"/>
      <c r="DA695" s="20"/>
      <c r="DB695" s="20"/>
      <c r="DC695" s="20"/>
      <c r="DD695" s="20"/>
      <c r="DE695" s="20"/>
      <c r="DF695" s="20"/>
      <c r="DG695" s="20"/>
      <c r="DH695" s="20"/>
      <c r="DI695" s="20"/>
      <c r="DJ695" s="20"/>
      <c r="DK695" s="20"/>
      <c r="DL695" s="20"/>
      <c r="DM695" s="20"/>
      <c r="DN695" s="20"/>
      <c r="DO695" s="20"/>
      <c r="DP695" s="20"/>
      <c r="DQ695" s="20"/>
      <c r="DR695" s="20"/>
      <c r="DS695" s="20"/>
      <c r="DT695" s="20"/>
      <c r="DU695" s="20"/>
      <c r="DV695" s="20"/>
      <c r="DW695" s="20"/>
      <c r="DX695" s="20"/>
      <c r="DY695" s="20"/>
      <c r="DZ695" s="20"/>
      <c r="EA695" s="20"/>
      <c r="EB695" s="20"/>
      <c r="EC695" s="20"/>
      <c r="ED695" s="20"/>
      <c r="EE695" s="20"/>
      <c r="EF695" s="20"/>
      <c r="EG695" s="20"/>
      <c r="EH695" s="20"/>
      <c r="EI695" s="20"/>
      <c r="EJ695" s="20"/>
      <c r="EK695" s="20"/>
      <c r="EL695" s="20"/>
      <c r="EM695" s="20"/>
      <c r="EN695" s="20"/>
      <c r="EO695" s="20"/>
      <c r="EP695" s="20"/>
      <c r="EQ695" s="20"/>
      <c r="ER695" s="20"/>
      <c r="ES695" s="20"/>
      <c r="ET695" s="20"/>
      <c r="EU695" s="20"/>
      <c r="EV695" s="20"/>
      <c r="EW695" s="20"/>
      <c r="EZ695" s="20"/>
      <c r="FA695" s="20"/>
      <c r="FB695" s="20"/>
      <c r="FC695" s="20"/>
      <c r="FD695" s="20"/>
      <c r="FE695" s="20"/>
      <c r="FF695" s="20"/>
      <c r="FG695" s="20"/>
      <c r="FH695" s="20"/>
      <c r="FI695" s="20"/>
      <c r="FJ695" s="20"/>
      <c r="FK695" s="20"/>
      <c r="FL695" s="20"/>
      <c r="FM695" s="20"/>
      <c r="FN695" s="20"/>
      <c r="FO695" s="20"/>
      <c r="FP695" s="20"/>
      <c r="FQ695" s="20"/>
      <c r="FR695" s="20"/>
      <c r="FS695" s="20"/>
      <c r="FT695" s="20"/>
      <c r="FU695" s="20"/>
      <c r="FV695" s="20"/>
      <c r="FW695" s="20"/>
      <c r="FX695" s="20"/>
      <c r="FY695" s="20"/>
      <c r="FZ695" s="20"/>
      <c r="GA695" s="20"/>
      <c r="GB695" s="20"/>
      <c r="GC695" s="20"/>
      <c r="GD695" s="20"/>
      <c r="GE695" s="20"/>
      <c r="GF695" s="20"/>
      <c r="GG695" s="20"/>
      <c r="GH695" s="20"/>
      <c r="GI695" s="20"/>
      <c r="GJ695" s="20"/>
      <c r="GK695" s="20"/>
      <c r="GL695" s="20"/>
      <c r="GM695" s="20"/>
      <c r="GN695" s="20"/>
      <c r="GO695" s="20"/>
      <c r="GP695" s="20"/>
      <c r="GQ695" s="20"/>
      <c r="GR695" s="20"/>
      <c r="GS695" s="20"/>
      <c r="GT695" s="20"/>
      <c r="GU695" s="20"/>
      <c r="GV695" s="20"/>
      <c r="GY695" s="20">
        <v>0</v>
      </c>
      <c r="GZ695" s="20">
        <v>0</v>
      </c>
      <c r="HA695" s="20" t="s">
        <v>374</v>
      </c>
      <c r="HB695" s="20">
        <v>0</v>
      </c>
      <c r="HC695" s="20"/>
      <c r="HD695" s="20"/>
      <c r="HE695" s="20" t="b">
        <v>0</v>
      </c>
      <c r="HF695" s="20">
        <v>0</v>
      </c>
      <c r="HG695" s="20" t="b">
        <v>1</v>
      </c>
      <c r="HH695" s="20">
        <v>0</v>
      </c>
      <c r="HI695" s="20">
        <v>0</v>
      </c>
      <c r="HJ695" s="20">
        <v>0</v>
      </c>
      <c r="HK695" s="20">
        <v>0</v>
      </c>
      <c r="HL695" s="20" t="b">
        <v>0</v>
      </c>
      <c r="HM695" s="20">
        <v>0</v>
      </c>
      <c r="HN695" s="20">
        <v>0</v>
      </c>
      <c r="HO695" s="20" t="s">
        <v>374</v>
      </c>
      <c r="HP695" s="20" t="s">
        <v>363</v>
      </c>
      <c r="HQ695" s="20">
        <v>0</v>
      </c>
      <c r="HR695" s="20">
        <v>0</v>
      </c>
      <c r="HS695" s="20">
        <v>0</v>
      </c>
      <c r="HT695" s="20">
        <v>0</v>
      </c>
      <c r="HU695" s="20" t="b">
        <v>0</v>
      </c>
      <c r="HZ695"/>
    </row>
    <row r="696" ht="30" customHeight="1" spans="1:234">
      <c r="A696"/>
      <c r="B696" s="34">
        <f>10000000+INDEX(编号表!$B:$B,MATCH(D696,编号表!$A:$A,0))*10000+J696</f>
        <v>10260109</v>
      </c>
      <c r="C696" s="20" t="s">
        <v>750</v>
      </c>
      <c r="D696" s="20" t="s">
        <v>457</v>
      </c>
      <c r="E696" s="20" t="s">
        <v>363</v>
      </c>
      <c r="F696" s="39" t="s">
        <v>751</v>
      </c>
      <c r="G696" s="20" t="s">
        <v>398</v>
      </c>
      <c r="H696" s="20" t="b">
        <v>0</v>
      </c>
      <c r="I696" s="20" t="b">
        <v>1</v>
      </c>
      <c r="J696" s="20">
        <v>109</v>
      </c>
      <c r="K696" s="20" t="str">
        <f t="shared" si="30"/>
        <v>102601</v>
      </c>
      <c r="L696" s="20" t="s">
        <v>353</v>
      </c>
      <c r="M696" s="20">
        <v>0</v>
      </c>
      <c r="N696" s="20">
        <v>0</v>
      </c>
      <c r="O696" s="20"/>
      <c r="P696" s="20">
        <v>0</v>
      </c>
      <c r="Q696" s="20">
        <v>0</v>
      </c>
      <c r="R696" s="20">
        <v>0</v>
      </c>
      <c r="S696" s="20">
        <v>0</v>
      </c>
      <c r="T696" s="20">
        <v>0</v>
      </c>
      <c r="U696" s="20">
        <v>0</v>
      </c>
      <c r="V696" s="20"/>
      <c r="W696" s="20">
        <v>0</v>
      </c>
      <c r="X696" s="20">
        <v>0</v>
      </c>
      <c r="Y696" s="20" t="s">
        <v>363</v>
      </c>
      <c r="Z696" s="20" t="s">
        <v>372</v>
      </c>
      <c r="AA696" s="20" t="s">
        <v>357</v>
      </c>
      <c r="AB696" s="20">
        <v>0</v>
      </c>
      <c r="AC696" s="20">
        <v>12</v>
      </c>
      <c r="AD696" s="20" t="b">
        <v>0</v>
      </c>
      <c r="AE696" s="20" t="s">
        <v>358</v>
      </c>
      <c r="AF696" s="20">
        <v>320</v>
      </c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 t="s">
        <v>374</v>
      </c>
      <c r="BA696" s="20">
        <v>12000</v>
      </c>
      <c r="BB696" s="20" t="s">
        <v>434</v>
      </c>
      <c r="BC696" s="20" t="s">
        <v>357</v>
      </c>
      <c r="BD696" s="20">
        <v>10000</v>
      </c>
      <c r="BE696" s="20">
        <v>0</v>
      </c>
      <c r="BF696" s="20" t="s">
        <v>361</v>
      </c>
      <c r="BG696" s="20">
        <v>0</v>
      </c>
      <c r="BH696" s="20"/>
      <c r="BI696" s="20"/>
      <c r="BJ696" s="20"/>
      <c r="BK696" s="20"/>
      <c r="BL696" s="20"/>
      <c r="BM696" s="20"/>
      <c r="BN696" s="20">
        <v>20150109</v>
      </c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  <c r="CE696" s="20"/>
      <c r="CF696" s="20"/>
      <c r="CG696" s="20"/>
      <c r="CH696" s="20"/>
      <c r="CI696" s="20"/>
      <c r="CJ696" s="20"/>
      <c r="CK696" s="20"/>
      <c r="CL696" s="20"/>
      <c r="CM696" s="20"/>
      <c r="CN696" s="20"/>
      <c r="CO696" s="20"/>
      <c r="CP696" s="20"/>
      <c r="CQ696" s="20"/>
      <c r="CR696" s="20"/>
      <c r="CS696" s="20"/>
      <c r="CT696" s="20"/>
      <c r="CU696" s="20"/>
      <c r="CV696" s="20"/>
      <c r="CW696" s="20"/>
      <c r="CX696" s="20"/>
      <c r="DA696" s="20"/>
      <c r="DB696" s="20"/>
      <c r="DC696" s="20"/>
      <c r="DD696" s="20"/>
      <c r="DE696" s="20"/>
      <c r="DF696" s="20"/>
      <c r="DG696" s="20"/>
      <c r="DH696" s="20"/>
      <c r="DI696" s="20"/>
      <c r="DJ696" s="20"/>
      <c r="DK696" s="20"/>
      <c r="DL696" s="20"/>
      <c r="DM696" s="20"/>
      <c r="DN696" s="20"/>
      <c r="DO696" s="20"/>
      <c r="DP696" s="20"/>
      <c r="DQ696" s="20"/>
      <c r="DR696" s="20"/>
      <c r="DS696" s="20"/>
      <c r="DT696" s="20"/>
      <c r="DU696" s="20"/>
      <c r="DV696" s="20"/>
      <c r="DW696" s="20"/>
      <c r="DX696" s="20"/>
      <c r="DY696" s="20"/>
      <c r="DZ696" s="20"/>
      <c r="EA696" s="20"/>
      <c r="EB696" s="20"/>
      <c r="EC696" s="20"/>
      <c r="ED696" s="20"/>
      <c r="EE696" s="20"/>
      <c r="EF696" s="20"/>
      <c r="EG696" s="20"/>
      <c r="EH696" s="20"/>
      <c r="EI696" s="20"/>
      <c r="EJ696" s="20"/>
      <c r="EK696" s="20"/>
      <c r="EL696" s="20"/>
      <c r="EM696" s="20"/>
      <c r="EN696" s="20"/>
      <c r="EO696" s="20"/>
      <c r="EP696" s="20"/>
      <c r="EQ696" s="20"/>
      <c r="ER696" s="20"/>
      <c r="ES696" s="20"/>
      <c r="ET696" s="20"/>
      <c r="EU696" s="20"/>
      <c r="EV696" s="20"/>
      <c r="EW696" s="20"/>
      <c r="EZ696" s="20"/>
      <c r="FA696" s="20"/>
      <c r="FB696" s="20"/>
      <c r="FC696" s="20"/>
      <c r="FD696" s="20"/>
      <c r="FE696" s="20"/>
      <c r="FF696" s="20"/>
      <c r="FG696" s="20"/>
      <c r="FH696" s="20"/>
      <c r="FI696" s="20"/>
      <c r="FJ696" s="20"/>
      <c r="FK696" s="20"/>
      <c r="FL696" s="20"/>
      <c r="FM696" s="20"/>
      <c r="FN696" s="20"/>
      <c r="FO696" s="20"/>
      <c r="FP696" s="20"/>
      <c r="FQ696" s="20"/>
      <c r="FR696" s="20"/>
      <c r="FS696" s="20"/>
      <c r="FT696" s="20"/>
      <c r="FU696" s="20"/>
      <c r="FV696" s="20"/>
      <c r="FW696" s="20"/>
      <c r="FX696" s="20"/>
      <c r="FY696" s="20"/>
      <c r="FZ696" s="20"/>
      <c r="GA696" s="20"/>
      <c r="GB696" s="20"/>
      <c r="GC696" s="20"/>
      <c r="GD696" s="20"/>
      <c r="GE696" s="20"/>
      <c r="GF696" s="20"/>
      <c r="GG696" s="20"/>
      <c r="GH696" s="20"/>
      <c r="GI696" s="20"/>
      <c r="GJ696" s="20"/>
      <c r="GK696" s="20"/>
      <c r="GL696" s="20"/>
      <c r="GM696" s="20"/>
      <c r="GN696" s="20"/>
      <c r="GO696" s="20"/>
      <c r="GP696" s="20"/>
      <c r="GQ696" s="20"/>
      <c r="GR696" s="20"/>
      <c r="GS696" s="20"/>
      <c r="GT696" s="20"/>
      <c r="GU696" s="20"/>
      <c r="GV696" s="20"/>
      <c r="GY696" s="20">
        <v>0</v>
      </c>
      <c r="GZ696" s="20">
        <v>0</v>
      </c>
      <c r="HA696" s="20" t="s">
        <v>374</v>
      </c>
      <c r="HB696" s="20">
        <v>0</v>
      </c>
      <c r="HC696" s="20"/>
      <c r="HD696" s="20"/>
      <c r="HE696" s="20" t="b">
        <v>0</v>
      </c>
      <c r="HF696" s="20">
        <v>0</v>
      </c>
      <c r="HG696" s="20" t="b">
        <v>1</v>
      </c>
      <c r="HH696" s="20">
        <v>0</v>
      </c>
      <c r="HI696" s="20">
        <v>0</v>
      </c>
      <c r="HJ696" s="20">
        <v>0</v>
      </c>
      <c r="HK696" s="20">
        <v>0</v>
      </c>
      <c r="HL696" s="20" t="b">
        <v>0</v>
      </c>
      <c r="HM696" s="20">
        <v>0</v>
      </c>
      <c r="HN696" s="20">
        <v>0</v>
      </c>
      <c r="HO696" s="20" t="s">
        <v>374</v>
      </c>
      <c r="HP696" s="20" t="s">
        <v>363</v>
      </c>
      <c r="HQ696" s="20">
        <v>0</v>
      </c>
      <c r="HR696" s="20">
        <v>0</v>
      </c>
      <c r="HS696" s="20">
        <v>0</v>
      </c>
      <c r="HT696" s="20">
        <v>0</v>
      </c>
      <c r="HU696" s="20" t="b">
        <v>0</v>
      </c>
      <c r="HZ696"/>
    </row>
    <row r="697" ht="30" customHeight="1" spans="1:234">
      <c r="A697"/>
      <c r="B697" s="34">
        <f>10000000+INDEX(编号表!$B:$B,MATCH(D697,编号表!$A:$A,0))*10000+J697</f>
        <v>10270100</v>
      </c>
      <c r="C697" s="20" t="s">
        <v>752</v>
      </c>
      <c r="D697" s="20" t="s">
        <v>459</v>
      </c>
      <c r="E697" s="20" t="s">
        <v>363</v>
      </c>
      <c r="F697" s="39" t="s">
        <v>753</v>
      </c>
      <c r="G697" s="20" t="s">
        <v>407</v>
      </c>
      <c r="H697" s="20" t="b">
        <v>0</v>
      </c>
      <c r="I697" s="20" t="b">
        <v>1</v>
      </c>
      <c r="J697" s="20">
        <v>100</v>
      </c>
      <c r="K697" s="20" t="str">
        <f t="shared" si="30"/>
        <v>102701</v>
      </c>
      <c r="L697" s="20" t="s">
        <v>353</v>
      </c>
      <c r="M697" s="20">
        <v>0</v>
      </c>
      <c r="N697" s="20">
        <v>0</v>
      </c>
      <c r="O697" s="20"/>
      <c r="P697" s="20">
        <v>0</v>
      </c>
      <c r="Q697" s="20">
        <v>0</v>
      </c>
      <c r="R697" s="20">
        <v>0</v>
      </c>
      <c r="S697" s="20">
        <v>0</v>
      </c>
      <c r="T697" s="20">
        <v>0</v>
      </c>
      <c r="U697" s="20">
        <v>0</v>
      </c>
      <c r="V697" s="20"/>
      <c r="W697" s="20">
        <v>0</v>
      </c>
      <c r="X697" s="20">
        <v>0</v>
      </c>
      <c r="Y697" s="20" t="s">
        <v>363</v>
      </c>
      <c r="Z697" s="20" t="s">
        <v>372</v>
      </c>
      <c r="AA697" s="20" t="s">
        <v>357</v>
      </c>
      <c r="AB697" s="20">
        <v>0</v>
      </c>
      <c r="AC697" s="20">
        <v>12</v>
      </c>
      <c r="AD697" s="20" t="b">
        <v>0</v>
      </c>
      <c r="AE697" s="20" t="s">
        <v>358</v>
      </c>
      <c r="AF697" s="20">
        <v>300</v>
      </c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 t="s">
        <v>374</v>
      </c>
      <c r="BA697" s="20">
        <v>10000</v>
      </c>
      <c r="BB697" s="20" t="s">
        <v>465</v>
      </c>
      <c r="BC697" s="20" t="s">
        <v>357</v>
      </c>
      <c r="BD697" s="20">
        <v>10000</v>
      </c>
      <c r="BE697" s="20">
        <v>0</v>
      </c>
      <c r="BF697" s="20" t="s">
        <v>361</v>
      </c>
      <c r="BG697" s="20">
        <v>0</v>
      </c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 t="s">
        <v>754</v>
      </c>
      <c r="CB697" s="20">
        <v>110</v>
      </c>
      <c r="CC697" s="20" t="s">
        <v>380</v>
      </c>
      <c r="CD697" s="20" t="s">
        <v>755</v>
      </c>
      <c r="CE697" s="20" t="b">
        <v>0</v>
      </c>
      <c r="CF697" s="20">
        <v>650</v>
      </c>
      <c r="CG697" s="20"/>
      <c r="CH697" s="20"/>
      <c r="CI697" s="20"/>
      <c r="CJ697" s="20"/>
      <c r="CK697" s="20"/>
      <c r="CL697" s="20"/>
      <c r="CM697" s="20"/>
      <c r="CN697" s="20"/>
      <c r="CO697" s="20"/>
      <c r="CP697" s="20"/>
      <c r="CQ697" s="20"/>
      <c r="CR697" s="20"/>
      <c r="CS697" s="20"/>
      <c r="CT697" s="20"/>
      <c r="CU697" s="20"/>
      <c r="CV697" s="20"/>
      <c r="CW697" s="20"/>
      <c r="CX697" s="20"/>
      <c r="DA697" s="20"/>
      <c r="DB697" s="20"/>
      <c r="DC697" s="20"/>
      <c r="DD697" s="20"/>
      <c r="DE697" s="20"/>
      <c r="DF697" s="20"/>
      <c r="DG697" s="20"/>
      <c r="DH697" s="20"/>
      <c r="DI697" s="20"/>
      <c r="DJ697" s="20"/>
      <c r="DK697" s="20"/>
      <c r="DL697" s="20"/>
      <c r="DM697" s="20"/>
      <c r="DN697" s="20"/>
      <c r="DO697" s="20"/>
      <c r="DP697" s="20"/>
      <c r="DQ697" s="20"/>
      <c r="DR697" s="20"/>
      <c r="DS697" s="20"/>
      <c r="DT697" s="20"/>
      <c r="DU697" s="20"/>
      <c r="DV697" s="20"/>
      <c r="DW697" s="20"/>
      <c r="DX697" s="20"/>
      <c r="DY697" s="20"/>
      <c r="DZ697" s="20"/>
      <c r="EA697" s="20"/>
      <c r="EB697" s="20"/>
      <c r="EC697" s="20"/>
      <c r="ED697" s="20"/>
      <c r="EE697" s="20"/>
      <c r="EF697" s="20"/>
      <c r="EG697" s="20"/>
      <c r="EH697" s="20"/>
      <c r="EI697" s="20"/>
      <c r="EJ697" s="20"/>
      <c r="EK697" s="20"/>
      <c r="EL697" s="20"/>
      <c r="EM697" s="20"/>
      <c r="EN697" s="20"/>
      <c r="EO697" s="20"/>
      <c r="EP697" s="20"/>
      <c r="EQ697" s="20"/>
      <c r="ER697" s="20"/>
      <c r="ES697" s="20"/>
      <c r="ET697" s="20"/>
      <c r="EU697" s="20"/>
      <c r="EV697" s="20"/>
      <c r="EW697" s="20"/>
      <c r="EZ697" s="20"/>
      <c r="FA697" s="20"/>
      <c r="FB697" s="20"/>
      <c r="FC697" s="20"/>
      <c r="FD697" s="20"/>
      <c r="FE697" s="20"/>
      <c r="FF697" s="20"/>
      <c r="FG697" s="20"/>
      <c r="FH697" s="20"/>
      <c r="FI697" s="20"/>
      <c r="FJ697" s="20"/>
      <c r="FK697" s="20"/>
      <c r="FL697" s="20"/>
      <c r="FM697" s="20"/>
      <c r="FN697" s="20"/>
      <c r="FO697" s="20"/>
      <c r="FP697" s="20"/>
      <c r="FQ697" s="20"/>
      <c r="FR697" s="20"/>
      <c r="FS697" s="20"/>
      <c r="FT697" s="20"/>
      <c r="FU697" s="20"/>
      <c r="FV697" s="20"/>
      <c r="FW697" s="20"/>
      <c r="FX697" s="20"/>
      <c r="FY697" s="20"/>
      <c r="FZ697" s="20"/>
      <c r="GA697" s="20"/>
      <c r="GB697" s="20"/>
      <c r="GC697" s="20"/>
      <c r="GD697" s="20"/>
      <c r="GE697" s="20"/>
      <c r="GF697" s="20"/>
      <c r="GG697" s="20"/>
      <c r="GH697" s="20"/>
      <c r="GI697" s="20"/>
      <c r="GJ697" s="20"/>
      <c r="GK697" s="20"/>
      <c r="GL697" s="20"/>
      <c r="GM697" s="20"/>
      <c r="GN697" s="20"/>
      <c r="GO697" s="20"/>
      <c r="GP697" s="20"/>
      <c r="GQ697" s="20"/>
      <c r="GR697" s="20"/>
      <c r="GS697" s="20"/>
      <c r="GT697" s="20"/>
      <c r="GU697" s="20"/>
      <c r="GV697" s="20"/>
      <c r="GY697" s="20">
        <v>0</v>
      </c>
      <c r="GZ697" s="20">
        <v>0</v>
      </c>
      <c r="HA697" s="20" t="s">
        <v>374</v>
      </c>
      <c r="HB697" s="20">
        <v>0</v>
      </c>
      <c r="HC697" s="20"/>
      <c r="HD697" s="20"/>
      <c r="HE697" s="20" t="b">
        <v>0</v>
      </c>
      <c r="HF697" s="20">
        <v>0</v>
      </c>
      <c r="HG697" s="20" t="b">
        <v>1</v>
      </c>
      <c r="HH697" s="20">
        <v>0</v>
      </c>
      <c r="HI697" s="20">
        <v>0</v>
      </c>
      <c r="HJ697" s="20">
        <v>0</v>
      </c>
      <c r="HK697" s="20">
        <v>0</v>
      </c>
      <c r="HL697" s="20" t="b">
        <v>0</v>
      </c>
      <c r="HM697" s="20">
        <v>0</v>
      </c>
      <c r="HN697" s="20">
        <v>0</v>
      </c>
      <c r="HO697" s="20" t="s">
        <v>374</v>
      </c>
      <c r="HP697" s="20" t="s">
        <v>363</v>
      </c>
      <c r="HQ697" s="20">
        <v>0</v>
      </c>
      <c r="HR697" s="20">
        <v>0</v>
      </c>
      <c r="HS697" s="20">
        <v>0</v>
      </c>
      <c r="HT697" s="20">
        <v>0</v>
      </c>
      <c r="HU697" s="20" t="b">
        <v>0</v>
      </c>
      <c r="HZ697"/>
    </row>
    <row r="698" ht="30" customHeight="1" spans="1:234">
      <c r="A698"/>
      <c r="B698" s="34">
        <f>10000000+INDEX(编号表!$B:$B,MATCH(D698,编号表!$A:$A,0))*10000+J698</f>
        <v>10270101</v>
      </c>
      <c r="C698" s="20" t="s">
        <v>752</v>
      </c>
      <c r="D698" s="20" t="s">
        <v>459</v>
      </c>
      <c r="E698" s="20" t="s">
        <v>363</v>
      </c>
      <c r="F698" s="39" t="s">
        <v>753</v>
      </c>
      <c r="G698" s="20" t="s">
        <v>407</v>
      </c>
      <c r="H698" s="20" t="b">
        <v>0</v>
      </c>
      <c r="I698" s="20" t="b">
        <v>1</v>
      </c>
      <c r="J698" s="20">
        <v>101</v>
      </c>
      <c r="K698" s="20" t="str">
        <f t="shared" si="30"/>
        <v>102701</v>
      </c>
      <c r="L698" s="20" t="s">
        <v>353</v>
      </c>
      <c r="M698" s="20">
        <v>0</v>
      </c>
      <c r="N698" s="20">
        <v>0</v>
      </c>
      <c r="O698" s="20"/>
      <c r="P698" s="20">
        <v>0</v>
      </c>
      <c r="Q698" s="20">
        <v>0</v>
      </c>
      <c r="R698" s="20">
        <v>0</v>
      </c>
      <c r="S698" s="20">
        <v>0</v>
      </c>
      <c r="T698" s="20">
        <v>0</v>
      </c>
      <c r="U698" s="20">
        <v>0</v>
      </c>
      <c r="V698" s="20"/>
      <c r="W698" s="20">
        <v>0</v>
      </c>
      <c r="X698" s="20">
        <v>0</v>
      </c>
      <c r="Y698" s="20" t="s">
        <v>363</v>
      </c>
      <c r="Z698" s="20" t="s">
        <v>372</v>
      </c>
      <c r="AA698" s="20" t="s">
        <v>357</v>
      </c>
      <c r="AB698" s="20">
        <v>0</v>
      </c>
      <c r="AC698" s="20">
        <v>12</v>
      </c>
      <c r="AD698" s="20" t="b">
        <v>0</v>
      </c>
      <c r="AE698" s="20" t="s">
        <v>358</v>
      </c>
      <c r="AF698" s="20">
        <v>300</v>
      </c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 t="s">
        <v>374</v>
      </c>
      <c r="BA698" s="20">
        <v>10400</v>
      </c>
      <c r="BB698" s="20" t="s">
        <v>465</v>
      </c>
      <c r="BC698" s="20" t="s">
        <v>357</v>
      </c>
      <c r="BD698" s="20">
        <v>10000</v>
      </c>
      <c r="BE698" s="20">
        <v>0</v>
      </c>
      <c r="BF698" s="20" t="s">
        <v>361</v>
      </c>
      <c r="BG698" s="20">
        <v>0</v>
      </c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 t="s">
        <v>754</v>
      </c>
      <c r="CB698" s="20">
        <v>110</v>
      </c>
      <c r="CC698" s="20" t="s">
        <v>380</v>
      </c>
      <c r="CD698" s="20" t="s">
        <v>755</v>
      </c>
      <c r="CE698" s="20" t="b">
        <v>0</v>
      </c>
      <c r="CF698" s="20">
        <v>650</v>
      </c>
      <c r="CG698" s="20"/>
      <c r="CH698" s="20"/>
      <c r="CI698" s="20"/>
      <c r="CJ698" s="20"/>
      <c r="CK698" s="20"/>
      <c r="CL698" s="20"/>
      <c r="CM698" s="20"/>
      <c r="CN698" s="20"/>
      <c r="CO698" s="20"/>
      <c r="CP698" s="20"/>
      <c r="CQ698" s="20"/>
      <c r="CR698" s="20"/>
      <c r="CS698" s="20"/>
      <c r="CT698" s="20"/>
      <c r="CU698" s="20"/>
      <c r="CV698" s="20"/>
      <c r="CW698" s="20"/>
      <c r="CX698" s="20"/>
      <c r="DA698" s="20"/>
      <c r="DB698" s="20"/>
      <c r="DC698" s="20"/>
      <c r="DD698" s="20"/>
      <c r="DE698" s="20"/>
      <c r="DF698" s="20"/>
      <c r="DG698" s="20"/>
      <c r="DH698" s="20"/>
      <c r="DI698" s="20"/>
      <c r="DJ698" s="20"/>
      <c r="DK698" s="20"/>
      <c r="DL698" s="20"/>
      <c r="DM698" s="20"/>
      <c r="DN698" s="20"/>
      <c r="DO698" s="20"/>
      <c r="DP698" s="20"/>
      <c r="DQ698" s="20"/>
      <c r="DR698" s="20"/>
      <c r="DS698" s="20"/>
      <c r="DT698" s="20"/>
      <c r="DU698" s="20"/>
      <c r="DV698" s="20"/>
      <c r="DW698" s="20"/>
      <c r="DX698" s="20"/>
      <c r="DY698" s="20"/>
      <c r="DZ698" s="20"/>
      <c r="EA698" s="20"/>
      <c r="EB698" s="20"/>
      <c r="EC698" s="20"/>
      <c r="ED698" s="20"/>
      <c r="EE698" s="20"/>
      <c r="EF698" s="20"/>
      <c r="EG698" s="20"/>
      <c r="EH698" s="20"/>
      <c r="EI698" s="20"/>
      <c r="EJ698" s="20"/>
      <c r="EK698" s="20"/>
      <c r="EL698" s="20"/>
      <c r="EM698" s="20"/>
      <c r="EN698" s="20"/>
      <c r="EO698" s="20"/>
      <c r="EP698" s="20"/>
      <c r="EQ698" s="20"/>
      <c r="ER698" s="20"/>
      <c r="ES698" s="20"/>
      <c r="ET698" s="20"/>
      <c r="EU698" s="20"/>
      <c r="EV698" s="20"/>
      <c r="EW698" s="20"/>
      <c r="EZ698" s="20"/>
      <c r="FA698" s="20"/>
      <c r="FB698" s="20"/>
      <c r="FC698" s="20"/>
      <c r="FD698" s="20"/>
      <c r="FE698" s="20"/>
      <c r="FF698" s="20"/>
      <c r="FG698" s="20"/>
      <c r="FH698" s="20"/>
      <c r="FI698" s="20"/>
      <c r="FJ698" s="20"/>
      <c r="FK698" s="20"/>
      <c r="FL698" s="20"/>
      <c r="FM698" s="20"/>
      <c r="FN698" s="20"/>
      <c r="FO698" s="20"/>
      <c r="FP698" s="20"/>
      <c r="FQ698" s="20"/>
      <c r="FR698" s="20"/>
      <c r="FS698" s="20"/>
      <c r="FT698" s="20"/>
      <c r="FU698" s="20"/>
      <c r="FV698" s="20"/>
      <c r="FW698" s="20"/>
      <c r="FX698" s="20"/>
      <c r="FY698" s="20"/>
      <c r="FZ698" s="20"/>
      <c r="GA698" s="20"/>
      <c r="GB698" s="20"/>
      <c r="GC698" s="20"/>
      <c r="GD698" s="20"/>
      <c r="GE698" s="20"/>
      <c r="GF698" s="20"/>
      <c r="GG698" s="20"/>
      <c r="GH698" s="20"/>
      <c r="GI698" s="20"/>
      <c r="GJ698" s="20"/>
      <c r="GK698" s="20"/>
      <c r="GL698" s="20"/>
      <c r="GM698" s="20"/>
      <c r="GN698" s="20"/>
      <c r="GO698" s="20"/>
      <c r="GP698" s="20"/>
      <c r="GQ698" s="20"/>
      <c r="GR698" s="20"/>
      <c r="GS698" s="20"/>
      <c r="GT698" s="20"/>
      <c r="GU698" s="20"/>
      <c r="GV698" s="20"/>
      <c r="GY698" s="20">
        <v>0</v>
      </c>
      <c r="GZ698" s="20">
        <v>0</v>
      </c>
      <c r="HA698" s="20" t="s">
        <v>374</v>
      </c>
      <c r="HB698" s="20">
        <v>0</v>
      </c>
      <c r="HC698" s="20"/>
      <c r="HD698" s="20"/>
      <c r="HE698" s="20" t="b">
        <v>0</v>
      </c>
      <c r="HF698" s="20">
        <v>0</v>
      </c>
      <c r="HG698" s="20" t="b">
        <v>1</v>
      </c>
      <c r="HH698" s="20">
        <v>0</v>
      </c>
      <c r="HI698" s="20">
        <v>0</v>
      </c>
      <c r="HJ698" s="20">
        <v>0</v>
      </c>
      <c r="HK698" s="20">
        <v>0</v>
      </c>
      <c r="HL698" s="20" t="b">
        <v>0</v>
      </c>
      <c r="HM698" s="20">
        <v>0</v>
      </c>
      <c r="HN698" s="20">
        <v>0</v>
      </c>
      <c r="HO698" s="20" t="s">
        <v>374</v>
      </c>
      <c r="HP698" s="20" t="s">
        <v>363</v>
      </c>
      <c r="HQ698" s="20">
        <v>0</v>
      </c>
      <c r="HR698" s="20">
        <v>0</v>
      </c>
      <c r="HS698" s="20">
        <v>0</v>
      </c>
      <c r="HT698" s="20">
        <v>0</v>
      </c>
      <c r="HU698" s="20" t="b">
        <v>0</v>
      </c>
      <c r="HZ698"/>
    </row>
    <row r="699" ht="30" customHeight="1" spans="1:234">
      <c r="A699"/>
      <c r="B699" s="34">
        <f>10000000+INDEX(编号表!$B:$B,MATCH(D699,编号表!$A:$A,0))*10000+J699</f>
        <v>10270102</v>
      </c>
      <c r="C699" s="20" t="s">
        <v>752</v>
      </c>
      <c r="D699" s="20" t="s">
        <v>459</v>
      </c>
      <c r="E699" s="20" t="s">
        <v>363</v>
      </c>
      <c r="F699" s="39" t="s">
        <v>753</v>
      </c>
      <c r="G699" s="20" t="s">
        <v>407</v>
      </c>
      <c r="H699" s="20" t="b">
        <v>0</v>
      </c>
      <c r="I699" s="20" t="b">
        <v>1</v>
      </c>
      <c r="J699" s="20">
        <v>102</v>
      </c>
      <c r="K699" s="20" t="str">
        <f t="shared" si="30"/>
        <v>102701</v>
      </c>
      <c r="L699" s="20" t="s">
        <v>353</v>
      </c>
      <c r="M699" s="20">
        <v>0</v>
      </c>
      <c r="N699" s="20">
        <v>0</v>
      </c>
      <c r="O699" s="20"/>
      <c r="P699" s="20">
        <v>0</v>
      </c>
      <c r="Q699" s="20">
        <v>0</v>
      </c>
      <c r="R699" s="20">
        <v>0</v>
      </c>
      <c r="S699" s="20">
        <v>0</v>
      </c>
      <c r="T699" s="20">
        <v>0</v>
      </c>
      <c r="U699" s="20">
        <v>0</v>
      </c>
      <c r="V699" s="20"/>
      <c r="W699" s="20">
        <v>0</v>
      </c>
      <c r="X699" s="20">
        <v>0</v>
      </c>
      <c r="Y699" s="20" t="s">
        <v>363</v>
      </c>
      <c r="Z699" s="20" t="s">
        <v>372</v>
      </c>
      <c r="AA699" s="20" t="s">
        <v>357</v>
      </c>
      <c r="AB699" s="20">
        <v>0</v>
      </c>
      <c r="AC699" s="20">
        <v>12</v>
      </c>
      <c r="AD699" s="20" t="b">
        <v>0</v>
      </c>
      <c r="AE699" s="20" t="s">
        <v>358</v>
      </c>
      <c r="AF699" s="20">
        <v>300</v>
      </c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 t="s">
        <v>374</v>
      </c>
      <c r="BA699" s="20">
        <v>10800</v>
      </c>
      <c r="BB699" s="20" t="s">
        <v>465</v>
      </c>
      <c r="BC699" s="20" t="s">
        <v>357</v>
      </c>
      <c r="BD699" s="20">
        <v>10000</v>
      </c>
      <c r="BE699" s="20">
        <v>0</v>
      </c>
      <c r="BF699" s="20" t="s">
        <v>361</v>
      </c>
      <c r="BG699" s="20">
        <v>0</v>
      </c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 t="s">
        <v>754</v>
      </c>
      <c r="CB699" s="20">
        <v>110</v>
      </c>
      <c r="CC699" s="20" t="s">
        <v>380</v>
      </c>
      <c r="CD699" s="20" t="s">
        <v>755</v>
      </c>
      <c r="CE699" s="20" t="b">
        <v>0</v>
      </c>
      <c r="CF699" s="20">
        <v>650</v>
      </c>
      <c r="CG699" s="20"/>
      <c r="CH699" s="20"/>
      <c r="CI699" s="20"/>
      <c r="CJ699" s="20"/>
      <c r="CK699" s="20"/>
      <c r="CL699" s="20"/>
      <c r="CM699" s="20"/>
      <c r="CN699" s="20"/>
      <c r="CO699" s="20"/>
      <c r="CP699" s="20"/>
      <c r="CQ699" s="20"/>
      <c r="CR699" s="20"/>
      <c r="CS699" s="20"/>
      <c r="CT699" s="20"/>
      <c r="CU699" s="20"/>
      <c r="CV699" s="20"/>
      <c r="CW699" s="20"/>
      <c r="CX699" s="20"/>
      <c r="DA699" s="20"/>
      <c r="DB699" s="20"/>
      <c r="DC699" s="20"/>
      <c r="DD699" s="20"/>
      <c r="DE699" s="20"/>
      <c r="DF699" s="20"/>
      <c r="DG699" s="20"/>
      <c r="DH699" s="20"/>
      <c r="DI699" s="20"/>
      <c r="DJ699" s="20"/>
      <c r="DK699" s="20"/>
      <c r="DL699" s="20"/>
      <c r="DM699" s="20"/>
      <c r="DN699" s="20"/>
      <c r="DO699" s="20"/>
      <c r="DP699" s="20"/>
      <c r="DQ699" s="20"/>
      <c r="DR699" s="20"/>
      <c r="DS699" s="20"/>
      <c r="DT699" s="20"/>
      <c r="DU699" s="20"/>
      <c r="DV699" s="20"/>
      <c r="DW699" s="20"/>
      <c r="DX699" s="20"/>
      <c r="DY699" s="20"/>
      <c r="DZ699" s="20"/>
      <c r="EA699" s="20"/>
      <c r="EB699" s="20"/>
      <c r="EC699" s="20"/>
      <c r="ED699" s="20"/>
      <c r="EE699" s="20"/>
      <c r="EF699" s="20"/>
      <c r="EG699" s="20"/>
      <c r="EH699" s="20"/>
      <c r="EI699" s="20"/>
      <c r="EJ699" s="20"/>
      <c r="EK699" s="20"/>
      <c r="EL699" s="20"/>
      <c r="EM699" s="20"/>
      <c r="EN699" s="20"/>
      <c r="EO699" s="20"/>
      <c r="EP699" s="20"/>
      <c r="EQ699" s="20"/>
      <c r="ER699" s="20"/>
      <c r="ES699" s="20"/>
      <c r="ET699" s="20"/>
      <c r="EU699" s="20"/>
      <c r="EV699" s="20"/>
      <c r="EW699" s="20"/>
      <c r="EZ699" s="20"/>
      <c r="FA699" s="20"/>
      <c r="FB699" s="20"/>
      <c r="FC699" s="20"/>
      <c r="FD699" s="20"/>
      <c r="FE699" s="20"/>
      <c r="FF699" s="20"/>
      <c r="FG699" s="20"/>
      <c r="FH699" s="20"/>
      <c r="FI699" s="20"/>
      <c r="FJ699" s="20"/>
      <c r="FK699" s="20"/>
      <c r="FL699" s="20"/>
      <c r="FM699" s="20"/>
      <c r="FN699" s="20"/>
      <c r="FO699" s="20"/>
      <c r="FP699" s="20"/>
      <c r="FQ699" s="20"/>
      <c r="FR699" s="20"/>
      <c r="FS699" s="20"/>
      <c r="FT699" s="20"/>
      <c r="FU699" s="20"/>
      <c r="FV699" s="20"/>
      <c r="FW699" s="20"/>
      <c r="FX699" s="20"/>
      <c r="FY699" s="20"/>
      <c r="FZ699" s="20"/>
      <c r="GA699" s="20"/>
      <c r="GB699" s="20"/>
      <c r="GC699" s="20"/>
      <c r="GD699" s="20"/>
      <c r="GE699" s="20"/>
      <c r="GF699" s="20"/>
      <c r="GG699" s="20"/>
      <c r="GH699" s="20"/>
      <c r="GI699" s="20"/>
      <c r="GJ699" s="20"/>
      <c r="GK699" s="20"/>
      <c r="GL699" s="20"/>
      <c r="GM699" s="20"/>
      <c r="GN699" s="20"/>
      <c r="GO699" s="20"/>
      <c r="GP699" s="20"/>
      <c r="GQ699" s="20"/>
      <c r="GR699" s="20"/>
      <c r="GS699" s="20"/>
      <c r="GT699" s="20"/>
      <c r="GU699" s="20"/>
      <c r="GV699" s="20"/>
      <c r="GY699" s="20">
        <v>0</v>
      </c>
      <c r="GZ699" s="20">
        <v>0</v>
      </c>
      <c r="HA699" s="20" t="s">
        <v>374</v>
      </c>
      <c r="HB699" s="20">
        <v>0</v>
      </c>
      <c r="HC699" s="20"/>
      <c r="HD699" s="20"/>
      <c r="HE699" s="20" t="b">
        <v>0</v>
      </c>
      <c r="HF699" s="20">
        <v>0</v>
      </c>
      <c r="HG699" s="20" t="b">
        <v>1</v>
      </c>
      <c r="HH699" s="20">
        <v>0</v>
      </c>
      <c r="HI699" s="20">
        <v>0</v>
      </c>
      <c r="HJ699" s="20">
        <v>0</v>
      </c>
      <c r="HK699" s="20">
        <v>0</v>
      </c>
      <c r="HL699" s="20" t="b">
        <v>0</v>
      </c>
      <c r="HM699" s="20">
        <v>0</v>
      </c>
      <c r="HN699" s="20">
        <v>0</v>
      </c>
      <c r="HO699" s="20" t="s">
        <v>374</v>
      </c>
      <c r="HP699" s="20" t="s">
        <v>363</v>
      </c>
      <c r="HQ699" s="20">
        <v>0</v>
      </c>
      <c r="HR699" s="20">
        <v>0</v>
      </c>
      <c r="HS699" s="20">
        <v>0</v>
      </c>
      <c r="HT699" s="20">
        <v>0</v>
      </c>
      <c r="HU699" s="20" t="b">
        <v>0</v>
      </c>
      <c r="HZ699"/>
    </row>
    <row r="700" ht="30" customHeight="1" spans="1:234">
      <c r="A700"/>
      <c r="B700" s="34">
        <f>10000000+INDEX(编号表!$B:$B,MATCH(D700,编号表!$A:$A,0))*10000+J700</f>
        <v>10270103</v>
      </c>
      <c r="C700" s="20" t="s">
        <v>752</v>
      </c>
      <c r="D700" s="20" t="s">
        <v>459</v>
      </c>
      <c r="E700" s="20" t="s">
        <v>363</v>
      </c>
      <c r="F700" s="39" t="s">
        <v>753</v>
      </c>
      <c r="G700" s="20" t="s">
        <v>407</v>
      </c>
      <c r="H700" s="20" t="b">
        <v>0</v>
      </c>
      <c r="I700" s="20" t="b">
        <v>1</v>
      </c>
      <c r="J700" s="20">
        <v>103</v>
      </c>
      <c r="K700" s="20" t="str">
        <f t="shared" si="30"/>
        <v>102701</v>
      </c>
      <c r="L700" s="20" t="s">
        <v>353</v>
      </c>
      <c r="M700" s="20">
        <v>0</v>
      </c>
      <c r="N700" s="20">
        <v>0</v>
      </c>
      <c r="O700" s="20"/>
      <c r="P700" s="20">
        <v>0</v>
      </c>
      <c r="Q700" s="20">
        <v>0</v>
      </c>
      <c r="R700" s="20">
        <v>0</v>
      </c>
      <c r="S700" s="20">
        <v>0</v>
      </c>
      <c r="T700" s="20">
        <v>0</v>
      </c>
      <c r="U700" s="20">
        <v>0</v>
      </c>
      <c r="V700" s="20"/>
      <c r="W700" s="20">
        <v>0</v>
      </c>
      <c r="X700" s="20">
        <v>0</v>
      </c>
      <c r="Y700" s="20" t="s">
        <v>363</v>
      </c>
      <c r="Z700" s="20" t="s">
        <v>372</v>
      </c>
      <c r="AA700" s="20" t="s">
        <v>357</v>
      </c>
      <c r="AB700" s="20">
        <v>0</v>
      </c>
      <c r="AC700" s="20">
        <v>12</v>
      </c>
      <c r="AD700" s="20" t="b">
        <v>0</v>
      </c>
      <c r="AE700" s="20" t="s">
        <v>358</v>
      </c>
      <c r="AF700" s="20">
        <v>300</v>
      </c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 t="s">
        <v>374</v>
      </c>
      <c r="BA700" s="20">
        <v>11200</v>
      </c>
      <c r="BB700" s="20" t="s">
        <v>465</v>
      </c>
      <c r="BC700" s="20" t="s">
        <v>357</v>
      </c>
      <c r="BD700" s="20">
        <v>10000</v>
      </c>
      <c r="BE700" s="20">
        <v>0</v>
      </c>
      <c r="BF700" s="20" t="s">
        <v>361</v>
      </c>
      <c r="BG700" s="20">
        <v>0</v>
      </c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 t="s">
        <v>754</v>
      </c>
      <c r="CB700" s="20">
        <v>110</v>
      </c>
      <c r="CC700" s="20" t="s">
        <v>380</v>
      </c>
      <c r="CD700" s="20" t="s">
        <v>755</v>
      </c>
      <c r="CE700" s="20" t="b">
        <v>0</v>
      </c>
      <c r="CF700" s="20">
        <v>650</v>
      </c>
      <c r="CG700" s="20"/>
      <c r="CH700" s="20"/>
      <c r="CI700" s="20"/>
      <c r="CJ700" s="20"/>
      <c r="CK700" s="20"/>
      <c r="CL700" s="20"/>
      <c r="CM700" s="20"/>
      <c r="CN700" s="20"/>
      <c r="CO700" s="20"/>
      <c r="CP700" s="20"/>
      <c r="CQ700" s="20"/>
      <c r="CR700" s="20"/>
      <c r="CS700" s="20"/>
      <c r="CT700" s="20"/>
      <c r="CU700" s="20"/>
      <c r="CV700" s="20"/>
      <c r="CW700" s="20"/>
      <c r="CX700" s="20"/>
      <c r="DA700" s="20"/>
      <c r="DB700" s="20"/>
      <c r="DC700" s="20"/>
      <c r="DD700" s="20"/>
      <c r="DE700" s="20"/>
      <c r="DF700" s="20"/>
      <c r="DG700" s="20"/>
      <c r="DH700" s="20"/>
      <c r="DI700" s="20"/>
      <c r="DJ700" s="20"/>
      <c r="DK700" s="20"/>
      <c r="DL700" s="20"/>
      <c r="DM700" s="20"/>
      <c r="DN700" s="20"/>
      <c r="DO700" s="20"/>
      <c r="DP700" s="20"/>
      <c r="DQ700" s="20"/>
      <c r="DR700" s="20"/>
      <c r="DS700" s="20"/>
      <c r="DT700" s="20"/>
      <c r="DU700" s="20"/>
      <c r="DV700" s="20"/>
      <c r="DW700" s="20"/>
      <c r="DX700" s="20"/>
      <c r="DY700" s="20"/>
      <c r="DZ700" s="20"/>
      <c r="EA700" s="20"/>
      <c r="EB700" s="20"/>
      <c r="EC700" s="20"/>
      <c r="ED700" s="20"/>
      <c r="EE700" s="20"/>
      <c r="EF700" s="20"/>
      <c r="EG700" s="20"/>
      <c r="EH700" s="20"/>
      <c r="EI700" s="20"/>
      <c r="EJ700" s="20"/>
      <c r="EK700" s="20"/>
      <c r="EL700" s="20"/>
      <c r="EM700" s="20"/>
      <c r="EN700" s="20"/>
      <c r="EO700" s="20"/>
      <c r="EP700" s="20"/>
      <c r="EQ700" s="20"/>
      <c r="ER700" s="20"/>
      <c r="ES700" s="20"/>
      <c r="ET700" s="20"/>
      <c r="EU700" s="20"/>
      <c r="EV700" s="20"/>
      <c r="EW700" s="20"/>
      <c r="EZ700" s="20"/>
      <c r="FA700" s="20"/>
      <c r="FB700" s="20"/>
      <c r="FC700" s="20"/>
      <c r="FD700" s="20"/>
      <c r="FE700" s="20"/>
      <c r="FF700" s="20"/>
      <c r="FG700" s="20"/>
      <c r="FH700" s="20"/>
      <c r="FI700" s="20"/>
      <c r="FJ700" s="20"/>
      <c r="FK700" s="20"/>
      <c r="FL700" s="20"/>
      <c r="FM700" s="20"/>
      <c r="FN700" s="20"/>
      <c r="FO700" s="20"/>
      <c r="FP700" s="20"/>
      <c r="FQ700" s="20"/>
      <c r="FR700" s="20"/>
      <c r="FS700" s="20"/>
      <c r="FT700" s="20"/>
      <c r="FU700" s="20"/>
      <c r="FV700" s="20"/>
      <c r="FW700" s="20"/>
      <c r="FX700" s="20"/>
      <c r="FY700" s="20"/>
      <c r="FZ700" s="20"/>
      <c r="GA700" s="20"/>
      <c r="GB700" s="20"/>
      <c r="GC700" s="20"/>
      <c r="GD700" s="20"/>
      <c r="GE700" s="20"/>
      <c r="GF700" s="20"/>
      <c r="GG700" s="20"/>
      <c r="GH700" s="20"/>
      <c r="GI700" s="20"/>
      <c r="GJ700" s="20"/>
      <c r="GK700" s="20"/>
      <c r="GL700" s="20"/>
      <c r="GM700" s="20"/>
      <c r="GN700" s="20"/>
      <c r="GO700" s="20"/>
      <c r="GP700" s="20"/>
      <c r="GQ700" s="20"/>
      <c r="GR700" s="20"/>
      <c r="GS700" s="20"/>
      <c r="GT700" s="20"/>
      <c r="GU700" s="20"/>
      <c r="GV700" s="20"/>
      <c r="GY700" s="20">
        <v>0</v>
      </c>
      <c r="GZ700" s="20">
        <v>0</v>
      </c>
      <c r="HA700" s="20" t="s">
        <v>374</v>
      </c>
      <c r="HB700" s="20">
        <v>0</v>
      </c>
      <c r="HC700" s="20"/>
      <c r="HD700" s="20"/>
      <c r="HE700" s="20" t="b">
        <v>0</v>
      </c>
      <c r="HF700" s="20">
        <v>0</v>
      </c>
      <c r="HG700" s="20" t="b">
        <v>1</v>
      </c>
      <c r="HH700" s="20">
        <v>0</v>
      </c>
      <c r="HI700" s="20">
        <v>0</v>
      </c>
      <c r="HJ700" s="20">
        <v>0</v>
      </c>
      <c r="HK700" s="20">
        <v>0</v>
      </c>
      <c r="HL700" s="20" t="b">
        <v>0</v>
      </c>
      <c r="HM700" s="20">
        <v>0</v>
      </c>
      <c r="HN700" s="20">
        <v>0</v>
      </c>
      <c r="HO700" s="20" t="s">
        <v>374</v>
      </c>
      <c r="HP700" s="20" t="s">
        <v>363</v>
      </c>
      <c r="HQ700" s="20">
        <v>0</v>
      </c>
      <c r="HR700" s="20">
        <v>0</v>
      </c>
      <c r="HS700" s="20">
        <v>0</v>
      </c>
      <c r="HT700" s="20">
        <v>0</v>
      </c>
      <c r="HU700" s="20" t="b">
        <v>0</v>
      </c>
      <c r="HZ700"/>
    </row>
    <row r="701" ht="30" customHeight="1" spans="1:234">
      <c r="A701"/>
      <c r="B701" s="34">
        <f>10000000+INDEX(编号表!$B:$B,MATCH(D701,编号表!$A:$A,0))*10000+J701</f>
        <v>10270104</v>
      </c>
      <c r="C701" s="20" t="s">
        <v>752</v>
      </c>
      <c r="D701" s="20" t="s">
        <v>459</v>
      </c>
      <c r="E701" s="20" t="s">
        <v>363</v>
      </c>
      <c r="F701" s="39" t="s">
        <v>753</v>
      </c>
      <c r="G701" s="20" t="s">
        <v>407</v>
      </c>
      <c r="H701" s="20" t="b">
        <v>0</v>
      </c>
      <c r="I701" s="20" t="b">
        <v>1</v>
      </c>
      <c r="J701" s="20">
        <v>104</v>
      </c>
      <c r="K701" s="20" t="str">
        <f t="shared" si="30"/>
        <v>102701</v>
      </c>
      <c r="L701" s="20" t="s">
        <v>353</v>
      </c>
      <c r="M701" s="20">
        <v>0</v>
      </c>
      <c r="N701" s="20">
        <v>0</v>
      </c>
      <c r="O701" s="20"/>
      <c r="P701" s="20">
        <v>0</v>
      </c>
      <c r="Q701" s="20">
        <v>0</v>
      </c>
      <c r="R701" s="20">
        <v>0</v>
      </c>
      <c r="S701" s="20">
        <v>0</v>
      </c>
      <c r="T701" s="20">
        <v>0</v>
      </c>
      <c r="U701" s="20">
        <v>0</v>
      </c>
      <c r="V701" s="20"/>
      <c r="W701" s="20">
        <v>0</v>
      </c>
      <c r="X701" s="20">
        <v>0</v>
      </c>
      <c r="Y701" s="20" t="s">
        <v>363</v>
      </c>
      <c r="Z701" s="20" t="s">
        <v>372</v>
      </c>
      <c r="AA701" s="20" t="s">
        <v>357</v>
      </c>
      <c r="AB701" s="20">
        <v>0</v>
      </c>
      <c r="AC701" s="20">
        <v>12</v>
      </c>
      <c r="AD701" s="20" t="b">
        <v>0</v>
      </c>
      <c r="AE701" s="20" t="s">
        <v>358</v>
      </c>
      <c r="AF701" s="20">
        <v>300</v>
      </c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 t="s">
        <v>374</v>
      </c>
      <c r="BA701" s="20">
        <v>11300</v>
      </c>
      <c r="BB701" s="20" t="s">
        <v>465</v>
      </c>
      <c r="BC701" s="20" t="s">
        <v>357</v>
      </c>
      <c r="BD701" s="20">
        <v>10000</v>
      </c>
      <c r="BE701" s="20">
        <v>0</v>
      </c>
      <c r="BF701" s="20" t="s">
        <v>361</v>
      </c>
      <c r="BG701" s="20">
        <v>0</v>
      </c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 t="s">
        <v>754</v>
      </c>
      <c r="CB701" s="20">
        <v>110</v>
      </c>
      <c r="CC701" s="20" t="s">
        <v>380</v>
      </c>
      <c r="CD701" s="20" t="s">
        <v>755</v>
      </c>
      <c r="CE701" s="20" t="b">
        <v>0</v>
      </c>
      <c r="CF701" s="20">
        <v>650</v>
      </c>
      <c r="CG701" s="20"/>
      <c r="CH701" s="20"/>
      <c r="CI701" s="20"/>
      <c r="CJ701" s="20"/>
      <c r="CK701" s="20"/>
      <c r="CL701" s="20"/>
      <c r="CM701" s="20"/>
      <c r="CN701" s="20"/>
      <c r="CO701" s="20"/>
      <c r="CP701" s="20"/>
      <c r="CQ701" s="20"/>
      <c r="CR701" s="20"/>
      <c r="CS701" s="20"/>
      <c r="CT701" s="20"/>
      <c r="CU701" s="20"/>
      <c r="CV701" s="20"/>
      <c r="CW701" s="20"/>
      <c r="CX701" s="20"/>
      <c r="DA701" s="20"/>
      <c r="DB701" s="20"/>
      <c r="DC701" s="20"/>
      <c r="DD701" s="20"/>
      <c r="DE701" s="20"/>
      <c r="DF701" s="20"/>
      <c r="DG701" s="20"/>
      <c r="DH701" s="20"/>
      <c r="DI701" s="20"/>
      <c r="DJ701" s="20"/>
      <c r="DK701" s="20"/>
      <c r="DL701" s="20"/>
      <c r="DM701" s="20"/>
      <c r="DN701" s="20"/>
      <c r="DO701" s="20"/>
      <c r="DP701" s="20"/>
      <c r="DQ701" s="20"/>
      <c r="DR701" s="20"/>
      <c r="DS701" s="20"/>
      <c r="DT701" s="20"/>
      <c r="DU701" s="20"/>
      <c r="DV701" s="20"/>
      <c r="DW701" s="20"/>
      <c r="DX701" s="20"/>
      <c r="DY701" s="20"/>
      <c r="DZ701" s="20"/>
      <c r="EA701" s="20"/>
      <c r="EB701" s="20"/>
      <c r="EC701" s="20"/>
      <c r="ED701" s="20"/>
      <c r="EE701" s="20"/>
      <c r="EF701" s="20"/>
      <c r="EG701" s="20"/>
      <c r="EH701" s="20"/>
      <c r="EI701" s="20"/>
      <c r="EJ701" s="20"/>
      <c r="EK701" s="20"/>
      <c r="EL701" s="20"/>
      <c r="EM701" s="20"/>
      <c r="EN701" s="20"/>
      <c r="EO701" s="20"/>
      <c r="EP701" s="20"/>
      <c r="EQ701" s="20"/>
      <c r="ER701" s="20"/>
      <c r="ES701" s="20"/>
      <c r="ET701" s="20"/>
      <c r="EU701" s="20"/>
      <c r="EV701" s="20"/>
      <c r="EW701" s="20"/>
      <c r="EZ701" s="20"/>
      <c r="FA701" s="20"/>
      <c r="FB701" s="20"/>
      <c r="FC701" s="20"/>
      <c r="FD701" s="20"/>
      <c r="FE701" s="20"/>
      <c r="FF701" s="20"/>
      <c r="FG701" s="20"/>
      <c r="FH701" s="20"/>
      <c r="FI701" s="20"/>
      <c r="FJ701" s="20"/>
      <c r="FK701" s="20"/>
      <c r="FL701" s="20"/>
      <c r="FM701" s="20"/>
      <c r="FN701" s="20"/>
      <c r="FO701" s="20"/>
      <c r="FP701" s="20"/>
      <c r="FQ701" s="20"/>
      <c r="FR701" s="20"/>
      <c r="FS701" s="20"/>
      <c r="FT701" s="20"/>
      <c r="FU701" s="20"/>
      <c r="FV701" s="20"/>
      <c r="FW701" s="20"/>
      <c r="FX701" s="20"/>
      <c r="FY701" s="20"/>
      <c r="FZ701" s="20"/>
      <c r="GA701" s="20"/>
      <c r="GB701" s="20"/>
      <c r="GC701" s="20"/>
      <c r="GD701" s="20"/>
      <c r="GE701" s="20"/>
      <c r="GF701" s="20"/>
      <c r="GG701" s="20"/>
      <c r="GH701" s="20"/>
      <c r="GI701" s="20"/>
      <c r="GJ701" s="20"/>
      <c r="GK701" s="20"/>
      <c r="GL701" s="20"/>
      <c r="GM701" s="20"/>
      <c r="GN701" s="20"/>
      <c r="GO701" s="20"/>
      <c r="GP701" s="20"/>
      <c r="GQ701" s="20"/>
      <c r="GR701" s="20"/>
      <c r="GS701" s="20"/>
      <c r="GT701" s="20"/>
      <c r="GU701" s="20"/>
      <c r="GV701" s="20"/>
      <c r="GY701" s="20">
        <v>0</v>
      </c>
      <c r="GZ701" s="20">
        <v>0</v>
      </c>
      <c r="HA701" s="20" t="s">
        <v>374</v>
      </c>
      <c r="HB701" s="20">
        <v>0</v>
      </c>
      <c r="HC701" s="20"/>
      <c r="HD701" s="20"/>
      <c r="HE701" s="20" t="b">
        <v>0</v>
      </c>
      <c r="HF701" s="20">
        <v>0</v>
      </c>
      <c r="HG701" s="20" t="b">
        <v>1</v>
      </c>
      <c r="HH701" s="20">
        <v>0</v>
      </c>
      <c r="HI701" s="20">
        <v>0</v>
      </c>
      <c r="HJ701" s="20">
        <v>0</v>
      </c>
      <c r="HK701" s="20">
        <v>0</v>
      </c>
      <c r="HL701" s="20" t="b">
        <v>0</v>
      </c>
      <c r="HM701" s="20">
        <v>0</v>
      </c>
      <c r="HN701" s="20">
        <v>0</v>
      </c>
      <c r="HO701" s="20" t="s">
        <v>374</v>
      </c>
      <c r="HP701" s="20" t="s">
        <v>363</v>
      </c>
      <c r="HQ701" s="20">
        <v>0</v>
      </c>
      <c r="HR701" s="20">
        <v>0</v>
      </c>
      <c r="HS701" s="20">
        <v>0</v>
      </c>
      <c r="HT701" s="20">
        <v>0</v>
      </c>
      <c r="HU701" s="20" t="b">
        <v>0</v>
      </c>
      <c r="HZ701"/>
    </row>
    <row r="702" ht="30" customHeight="1" spans="1:234">
      <c r="A702"/>
      <c r="B702" s="34">
        <f>10000000+INDEX(编号表!$B:$B,MATCH(D702,编号表!$A:$A,0))*10000+J702</f>
        <v>10270105</v>
      </c>
      <c r="C702" s="20" t="s">
        <v>752</v>
      </c>
      <c r="D702" s="20" t="s">
        <v>459</v>
      </c>
      <c r="E702" s="20" t="s">
        <v>363</v>
      </c>
      <c r="F702" s="39" t="s">
        <v>753</v>
      </c>
      <c r="G702" s="20" t="s">
        <v>407</v>
      </c>
      <c r="H702" s="20" t="b">
        <v>0</v>
      </c>
      <c r="I702" s="20" t="b">
        <v>1</v>
      </c>
      <c r="J702" s="20">
        <v>105</v>
      </c>
      <c r="K702" s="20" t="str">
        <f t="shared" si="30"/>
        <v>102701</v>
      </c>
      <c r="L702" s="20" t="s">
        <v>353</v>
      </c>
      <c r="M702" s="20">
        <v>0</v>
      </c>
      <c r="N702" s="20">
        <v>0</v>
      </c>
      <c r="O702" s="20"/>
      <c r="P702" s="20">
        <v>0</v>
      </c>
      <c r="Q702" s="20">
        <v>0</v>
      </c>
      <c r="R702" s="20">
        <v>0</v>
      </c>
      <c r="S702" s="20">
        <v>0</v>
      </c>
      <c r="T702" s="20">
        <v>0</v>
      </c>
      <c r="U702" s="20">
        <v>0</v>
      </c>
      <c r="V702" s="20"/>
      <c r="W702" s="20">
        <v>0</v>
      </c>
      <c r="X702" s="20">
        <v>0</v>
      </c>
      <c r="Y702" s="20" t="s">
        <v>363</v>
      </c>
      <c r="Z702" s="20" t="s">
        <v>372</v>
      </c>
      <c r="AA702" s="20" t="s">
        <v>357</v>
      </c>
      <c r="AB702" s="20">
        <v>0</v>
      </c>
      <c r="AC702" s="20">
        <v>12</v>
      </c>
      <c r="AD702" s="20" t="b">
        <v>0</v>
      </c>
      <c r="AE702" s="20" t="s">
        <v>358</v>
      </c>
      <c r="AF702" s="20">
        <v>300</v>
      </c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 t="s">
        <v>374</v>
      </c>
      <c r="BA702" s="20">
        <v>11600</v>
      </c>
      <c r="BB702" s="20" t="s">
        <v>465</v>
      </c>
      <c r="BC702" s="20" t="s">
        <v>357</v>
      </c>
      <c r="BD702" s="20">
        <v>10000</v>
      </c>
      <c r="BE702" s="20">
        <v>0</v>
      </c>
      <c r="BF702" s="20" t="s">
        <v>361</v>
      </c>
      <c r="BG702" s="20">
        <v>0</v>
      </c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 t="s">
        <v>754</v>
      </c>
      <c r="CB702" s="20">
        <v>110</v>
      </c>
      <c r="CC702" s="20" t="s">
        <v>380</v>
      </c>
      <c r="CD702" s="20" t="s">
        <v>755</v>
      </c>
      <c r="CE702" s="20" t="b">
        <v>0</v>
      </c>
      <c r="CF702" s="20">
        <v>650</v>
      </c>
      <c r="CG702" s="20"/>
      <c r="CH702" s="20"/>
      <c r="CI702" s="20"/>
      <c r="CJ702" s="20"/>
      <c r="CK702" s="20"/>
      <c r="CL702" s="20"/>
      <c r="CM702" s="20"/>
      <c r="CN702" s="20"/>
      <c r="CO702" s="20"/>
      <c r="CP702" s="20"/>
      <c r="CQ702" s="20"/>
      <c r="CR702" s="20"/>
      <c r="CS702" s="20"/>
      <c r="CT702" s="20"/>
      <c r="CU702" s="20"/>
      <c r="CV702" s="20"/>
      <c r="CW702" s="20"/>
      <c r="CX702" s="20"/>
      <c r="DA702" s="20"/>
      <c r="DB702" s="20"/>
      <c r="DC702" s="20"/>
      <c r="DD702" s="20"/>
      <c r="DE702" s="20"/>
      <c r="DF702" s="20"/>
      <c r="DG702" s="20"/>
      <c r="DH702" s="20"/>
      <c r="DI702" s="20"/>
      <c r="DJ702" s="20"/>
      <c r="DK702" s="20"/>
      <c r="DL702" s="20"/>
      <c r="DM702" s="20"/>
      <c r="DN702" s="20"/>
      <c r="DO702" s="20"/>
      <c r="DP702" s="20"/>
      <c r="DQ702" s="20"/>
      <c r="DR702" s="20"/>
      <c r="DS702" s="20"/>
      <c r="DT702" s="20"/>
      <c r="DU702" s="20"/>
      <c r="DV702" s="20"/>
      <c r="DW702" s="20"/>
      <c r="DX702" s="20"/>
      <c r="DY702" s="20"/>
      <c r="DZ702" s="20"/>
      <c r="EA702" s="20"/>
      <c r="EB702" s="20"/>
      <c r="EC702" s="20"/>
      <c r="ED702" s="20"/>
      <c r="EE702" s="20"/>
      <c r="EF702" s="20"/>
      <c r="EG702" s="20"/>
      <c r="EH702" s="20"/>
      <c r="EI702" s="20"/>
      <c r="EJ702" s="20"/>
      <c r="EK702" s="20"/>
      <c r="EL702" s="20"/>
      <c r="EM702" s="20"/>
      <c r="EN702" s="20"/>
      <c r="EO702" s="20"/>
      <c r="EP702" s="20"/>
      <c r="EQ702" s="20"/>
      <c r="ER702" s="20"/>
      <c r="ES702" s="20"/>
      <c r="ET702" s="20"/>
      <c r="EU702" s="20"/>
      <c r="EV702" s="20"/>
      <c r="EW702" s="20"/>
      <c r="EZ702" s="20"/>
      <c r="FA702" s="20"/>
      <c r="FB702" s="20"/>
      <c r="FC702" s="20"/>
      <c r="FD702" s="20"/>
      <c r="FE702" s="20"/>
      <c r="FF702" s="20"/>
      <c r="FG702" s="20"/>
      <c r="FH702" s="20"/>
      <c r="FI702" s="20"/>
      <c r="FJ702" s="20"/>
      <c r="FK702" s="20"/>
      <c r="FL702" s="20"/>
      <c r="FM702" s="20"/>
      <c r="FN702" s="20"/>
      <c r="FO702" s="20"/>
      <c r="FP702" s="20"/>
      <c r="FQ702" s="20"/>
      <c r="FR702" s="20"/>
      <c r="FS702" s="20"/>
      <c r="FT702" s="20"/>
      <c r="FU702" s="20"/>
      <c r="FV702" s="20"/>
      <c r="FW702" s="20"/>
      <c r="FX702" s="20"/>
      <c r="FY702" s="20"/>
      <c r="FZ702" s="20"/>
      <c r="GA702" s="20"/>
      <c r="GB702" s="20"/>
      <c r="GC702" s="20"/>
      <c r="GD702" s="20"/>
      <c r="GE702" s="20"/>
      <c r="GF702" s="20"/>
      <c r="GG702" s="20"/>
      <c r="GH702" s="20"/>
      <c r="GI702" s="20"/>
      <c r="GJ702" s="20"/>
      <c r="GK702" s="20"/>
      <c r="GL702" s="20"/>
      <c r="GM702" s="20"/>
      <c r="GN702" s="20"/>
      <c r="GO702" s="20"/>
      <c r="GP702" s="20"/>
      <c r="GQ702" s="20"/>
      <c r="GR702" s="20"/>
      <c r="GS702" s="20"/>
      <c r="GT702" s="20"/>
      <c r="GU702" s="20"/>
      <c r="GV702" s="20"/>
      <c r="GY702" s="20">
        <v>0</v>
      </c>
      <c r="GZ702" s="20">
        <v>0</v>
      </c>
      <c r="HA702" s="20" t="s">
        <v>374</v>
      </c>
      <c r="HB702" s="20">
        <v>0</v>
      </c>
      <c r="HC702" s="20"/>
      <c r="HD702" s="20"/>
      <c r="HE702" s="20" t="b">
        <v>0</v>
      </c>
      <c r="HF702" s="20">
        <v>0</v>
      </c>
      <c r="HG702" s="20" t="b">
        <v>1</v>
      </c>
      <c r="HH702" s="20">
        <v>0</v>
      </c>
      <c r="HI702" s="20">
        <v>0</v>
      </c>
      <c r="HJ702" s="20">
        <v>0</v>
      </c>
      <c r="HK702" s="20">
        <v>0</v>
      </c>
      <c r="HL702" s="20" t="b">
        <v>0</v>
      </c>
      <c r="HM702" s="20">
        <v>0</v>
      </c>
      <c r="HN702" s="20">
        <v>0</v>
      </c>
      <c r="HO702" s="20" t="s">
        <v>374</v>
      </c>
      <c r="HP702" s="20" t="s">
        <v>363</v>
      </c>
      <c r="HQ702" s="20">
        <v>0</v>
      </c>
      <c r="HR702" s="20">
        <v>0</v>
      </c>
      <c r="HS702" s="20">
        <v>0</v>
      </c>
      <c r="HT702" s="20">
        <v>0</v>
      </c>
      <c r="HU702" s="20" t="b">
        <v>0</v>
      </c>
      <c r="HZ702"/>
    </row>
    <row r="703" ht="30" customHeight="1" spans="1:234">
      <c r="A703"/>
      <c r="B703" s="34">
        <f>10000000+INDEX(编号表!$B:$B,MATCH(D703,编号表!$A:$A,0))*10000+J703</f>
        <v>10270106</v>
      </c>
      <c r="C703" s="20" t="s">
        <v>752</v>
      </c>
      <c r="D703" s="20" t="s">
        <v>459</v>
      </c>
      <c r="E703" s="20" t="s">
        <v>363</v>
      </c>
      <c r="F703" s="39" t="s">
        <v>753</v>
      </c>
      <c r="G703" s="20" t="s">
        <v>407</v>
      </c>
      <c r="H703" s="20" t="b">
        <v>0</v>
      </c>
      <c r="I703" s="20" t="b">
        <v>1</v>
      </c>
      <c r="J703" s="20">
        <v>106</v>
      </c>
      <c r="K703" s="20" t="str">
        <f t="shared" si="30"/>
        <v>102701</v>
      </c>
      <c r="L703" s="20" t="s">
        <v>353</v>
      </c>
      <c r="M703" s="20">
        <v>0</v>
      </c>
      <c r="N703" s="20">
        <v>0</v>
      </c>
      <c r="O703" s="20"/>
      <c r="P703" s="20">
        <v>0</v>
      </c>
      <c r="Q703" s="20">
        <v>0</v>
      </c>
      <c r="R703" s="20">
        <v>0</v>
      </c>
      <c r="S703" s="20">
        <v>0</v>
      </c>
      <c r="T703" s="20">
        <v>0</v>
      </c>
      <c r="U703" s="20">
        <v>0</v>
      </c>
      <c r="V703" s="20"/>
      <c r="W703" s="20">
        <v>0</v>
      </c>
      <c r="X703" s="20">
        <v>0</v>
      </c>
      <c r="Y703" s="20" t="s">
        <v>363</v>
      </c>
      <c r="Z703" s="20" t="s">
        <v>372</v>
      </c>
      <c r="AA703" s="20" t="s">
        <v>357</v>
      </c>
      <c r="AB703" s="20">
        <v>0</v>
      </c>
      <c r="AC703" s="20">
        <v>12</v>
      </c>
      <c r="AD703" s="20" t="b">
        <v>0</v>
      </c>
      <c r="AE703" s="20" t="s">
        <v>358</v>
      </c>
      <c r="AF703" s="20">
        <v>300</v>
      </c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 t="s">
        <v>374</v>
      </c>
      <c r="BA703" s="20">
        <v>11700</v>
      </c>
      <c r="BB703" s="20" t="s">
        <v>465</v>
      </c>
      <c r="BC703" s="20" t="s">
        <v>357</v>
      </c>
      <c r="BD703" s="20">
        <v>10000</v>
      </c>
      <c r="BE703" s="20">
        <v>0</v>
      </c>
      <c r="BF703" s="20" t="s">
        <v>361</v>
      </c>
      <c r="BG703" s="20">
        <v>0</v>
      </c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 t="s">
        <v>754</v>
      </c>
      <c r="CB703" s="20">
        <v>110</v>
      </c>
      <c r="CC703" s="20" t="s">
        <v>380</v>
      </c>
      <c r="CD703" s="20" t="s">
        <v>755</v>
      </c>
      <c r="CE703" s="20" t="b">
        <v>0</v>
      </c>
      <c r="CF703" s="20">
        <v>650</v>
      </c>
      <c r="CG703" s="20"/>
      <c r="CH703" s="20"/>
      <c r="CI703" s="20"/>
      <c r="CJ703" s="20"/>
      <c r="CK703" s="20"/>
      <c r="CL703" s="20"/>
      <c r="CM703" s="20"/>
      <c r="CN703" s="20"/>
      <c r="CO703" s="20"/>
      <c r="CP703" s="20"/>
      <c r="CQ703" s="20"/>
      <c r="CR703" s="20"/>
      <c r="CS703" s="20"/>
      <c r="CT703" s="20"/>
      <c r="CU703" s="20"/>
      <c r="CV703" s="20"/>
      <c r="CW703" s="20"/>
      <c r="CX703" s="20"/>
      <c r="DA703" s="20"/>
      <c r="DB703" s="20"/>
      <c r="DC703" s="20"/>
      <c r="DD703" s="20"/>
      <c r="DE703" s="20"/>
      <c r="DF703" s="20"/>
      <c r="DG703" s="20"/>
      <c r="DH703" s="20"/>
      <c r="DI703" s="20"/>
      <c r="DJ703" s="20"/>
      <c r="DK703" s="20"/>
      <c r="DL703" s="20"/>
      <c r="DM703" s="20"/>
      <c r="DN703" s="20"/>
      <c r="DO703" s="20"/>
      <c r="DP703" s="20"/>
      <c r="DQ703" s="20"/>
      <c r="DR703" s="20"/>
      <c r="DS703" s="20"/>
      <c r="DT703" s="20"/>
      <c r="DU703" s="20"/>
      <c r="DV703" s="20"/>
      <c r="DW703" s="20"/>
      <c r="DX703" s="20"/>
      <c r="DY703" s="20"/>
      <c r="DZ703" s="20"/>
      <c r="EA703" s="20"/>
      <c r="EB703" s="20"/>
      <c r="EC703" s="20"/>
      <c r="ED703" s="20"/>
      <c r="EE703" s="20"/>
      <c r="EF703" s="20"/>
      <c r="EG703" s="20"/>
      <c r="EH703" s="20"/>
      <c r="EI703" s="20"/>
      <c r="EJ703" s="20"/>
      <c r="EK703" s="20"/>
      <c r="EL703" s="20"/>
      <c r="EM703" s="20"/>
      <c r="EN703" s="20"/>
      <c r="EO703" s="20"/>
      <c r="EP703" s="20"/>
      <c r="EQ703" s="20"/>
      <c r="ER703" s="20"/>
      <c r="ES703" s="20"/>
      <c r="ET703" s="20"/>
      <c r="EU703" s="20"/>
      <c r="EV703" s="20"/>
      <c r="EW703" s="20"/>
      <c r="EZ703" s="20"/>
      <c r="FA703" s="20"/>
      <c r="FB703" s="20"/>
      <c r="FC703" s="20"/>
      <c r="FD703" s="20"/>
      <c r="FE703" s="20"/>
      <c r="FF703" s="20"/>
      <c r="FG703" s="20"/>
      <c r="FH703" s="20"/>
      <c r="FI703" s="20"/>
      <c r="FJ703" s="20"/>
      <c r="FK703" s="20"/>
      <c r="FL703" s="20"/>
      <c r="FM703" s="20"/>
      <c r="FN703" s="20"/>
      <c r="FO703" s="20"/>
      <c r="FP703" s="20"/>
      <c r="FQ703" s="20"/>
      <c r="FR703" s="20"/>
      <c r="FS703" s="20"/>
      <c r="FT703" s="20"/>
      <c r="FU703" s="20"/>
      <c r="FV703" s="20"/>
      <c r="FW703" s="20"/>
      <c r="FX703" s="20"/>
      <c r="FY703" s="20"/>
      <c r="FZ703" s="20"/>
      <c r="GA703" s="20"/>
      <c r="GB703" s="20"/>
      <c r="GC703" s="20"/>
      <c r="GD703" s="20"/>
      <c r="GE703" s="20"/>
      <c r="GF703" s="20"/>
      <c r="GG703" s="20"/>
      <c r="GH703" s="20"/>
      <c r="GI703" s="20"/>
      <c r="GJ703" s="20"/>
      <c r="GK703" s="20"/>
      <c r="GL703" s="20"/>
      <c r="GM703" s="20"/>
      <c r="GN703" s="20"/>
      <c r="GO703" s="20"/>
      <c r="GP703" s="20"/>
      <c r="GQ703" s="20"/>
      <c r="GR703" s="20"/>
      <c r="GS703" s="20"/>
      <c r="GT703" s="20"/>
      <c r="GU703" s="20"/>
      <c r="GV703" s="20"/>
      <c r="GY703" s="20">
        <v>0</v>
      </c>
      <c r="GZ703" s="20">
        <v>0</v>
      </c>
      <c r="HA703" s="20" t="s">
        <v>374</v>
      </c>
      <c r="HB703" s="20">
        <v>0</v>
      </c>
      <c r="HC703" s="20"/>
      <c r="HD703" s="20"/>
      <c r="HE703" s="20" t="b">
        <v>0</v>
      </c>
      <c r="HF703" s="20">
        <v>0</v>
      </c>
      <c r="HG703" s="20" t="b">
        <v>1</v>
      </c>
      <c r="HH703" s="20">
        <v>0</v>
      </c>
      <c r="HI703" s="20">
        <v>0</v>
      </c>
      <c r="HJ703" s="20">
        <v>0</v>
      </c>
      <c r="HK703" s="20">
        <v>0</v>
      </c>
      <c r="HL703" s="20" t="b">
        <v>0</v>
      </c>
      <c r="HM703" s="20">
        <v>0</v>
      </c>
      <c r="HN703" s="20">
        <v>0</v>
      </c>
      <c r="HO703" s="20" t="s">
        <v>374</v>
      </c>
      <c r="HP703" s="20" t="s">
        <v>363</v>
      </c>
      <c r="HQ703" s="20">
        <v>0</v>
      </c>
      <c r="HR703" s="20">
        <v>0</v>
      </c>
      <c r="HS703" s="20">
        <v>0</v>
      </c>
      <c r="HT703" s="20">
        <v>0</v>
      </c>
      <c r="HU703" s="20" t="b">
        <v>0</v>
      </c>
      <c r="HZ703"/>
    </row>
    <row r="704" ht="30" customHeight="1" spans="1:234">
      <c r="A704"/>
      <c r="B704" s="34">
        <f>10000000+INDEX(编号表!$B:$B,MATCH(D704,编号表!$A:$A,0))*10000+J704</f>
        <v>10270107</v>
      </c>
      <c r="C704" s="20" t="s">
        <v>752</v>
      </c>
      <c r="D704" s="20" t="s">
        <v>459</v>
      </c>
      <c r="E704" s="20" t="s">
        <v>363</v>
      </c>
      <c r="F704" s="39" t="s">
        <v>753</v>
      </c>
      <c r="G704" s="20" t="s">
        <v>407</v>
      </c>
      <c r="H704" s="20" t="b">
        <v>0</v>
      </c>
      <c r="I704" s="20" t="b">
        <v>1</v>
      </c>
      <c r="J704" s="20">
        <v>107</v>
      </c>
      <c r="K704" s="20" t="str">
        <f t="shared" si="30"/>
        <v>102701</v>
      </c>
      <c r="L704" s="20" t="s">
        <v>353</v>
      </c>
      <c r="M704" s="20">
        <v>0</v>
      </c>
      <c r="N704" s="20">
        <v>0</v>
      </c>
      <c r="O704" s="20"/>
      <c r="P704" s="20">
        <v>0</v>
      </c>
      <c r="Q704" s="20">
        <v>0</v>
      </c>
      <c r="R704" s="20">
        <v>0</v>
      </c>
      <c r="S704" s="20">
        <v>0</v>
      </c>
      <c r="T704" s="20">
        <v>0</v>
      </c>
      <c r="U704" s="20">
        <v>0</v>
      </c>
      <c r="V704" s="20"/>
      <c r="W704" s="20">
        <v>0</v>
      </c>
      <c r="X704" s="20">
        <v>0</v>
      </c>
      <c r="Y704" s="20" t="s">
        <v>363</v>
      </c>
      <c r="Z704" s="20" t="s">
        <v>372</v>
      </c>
      <c r="AA704" s="20" t="s">
        <v>357</v>
      </c>
      <c r="AB704" s="20">
        <v>0</v>
      </c>
      <c r="AC704" s="20">
        <v>12</v>
      </c>
      <c r="AD704" s="20" t="b">
        <v>0</v>
      </c>
      <c r="AE704" s="20" t="s">
        <v>358</v>
      </c>
      <c r="AF704" s="20">
        <v>300</v>
      </c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 t="s">
        <v>374</v>
      </c>
      <c r="BA704" s="20">
        <v>11800</v>
      </c>
      <c r="BB704" s="20" t="s">
        <v>465</v>
      </c>
      <c r="BC704" s="20" t="s">
        <v>357</v>
      </c>
      <c r="BD704" s="20">
        <v>10000</v>
      </c>
      <c r="BE704" s="20">
        <v>0</v>
      </c>
      <c r="BF704" s="20" t="s">
        <v>361</v>
      </c>
      <c r="BG704" s="20">
        <v>0</v>
      </c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 t="s">
        <v>754</v>
      </c>
      <c r="CB704" s="20">
        <v>110</v>
      </c>
      <c r="CC704" s="20" t="s">
        <v>380</v>
      </c>
      <c r="CD704" s="20" t="s">
        <v>755</v>
      </c>
      <c r="CE704" s="20" t="b">
        <v>0</v>
      </c>
      <c r="CF704" s="20">
        <v>650</v>
      </c>
      <c r="CG704" s="20"/>
      <c r="CH704" s="20"/>
      <c r="CI704" s="20"/>
      <c r="CJ704" s="20"/>
      <c r="CK704" s="20"/>
      <c r="CL704" s="20"/>
      <c r="CM704" s="20"/>
      <c r="CN704" s="20"/>
      <c r="CO704" s="20"/>
      <c r="CP704" s="20"/>
      <c r="CQ704" s="20"/>
      <c r="CR704" s="20"/>
      <c r="CS704" s="20"/>
      <c r="CT704" s="20"/>
      <c r="CU704" s="20"/>
      <c r="CV704" s="20"/>
      <c r="CW704" s="20"/>
      <c r="CX704" s="20"/>
      <c r="DA704" s="20"/>
      <c r="DB704" s="20"/>
      <c r="DC704" s="20"/>
      <c r="DD704" s="20"/>
      <c r="DE704" s="20"/>
      <c r="DF704" s="20"/>
      <c r="DG704" s="20"/>
      <c r="DH704" s="20"/>
      <c r="DI704" s="20"/>
      <c r="DJ704" s="20"/>
      <c r="DK704" s="20"/>
      <c r="DL704" s="20"/>
      <c r="DM704" s="20"/>
      <c r="DN704" s="20"/>
      <c r="DO704" s="20"/>
      <c r="DP704" s="20"/>
      <c r="DQ704" s="20"/>
      <c r="DR704" s="20"/>
      <c r="DS704" s="20"/>
      <c r="DT704" s="20"/>
      <c r="DU704" s="20"/>
      <c r="DV704" s="20"/>
      <c r="DW704" s="20"/>
      <c r="DX704" s="20"/>
      <c r="DY704" s="20"/>
      <c r="DZ704" s="20"/>
      <c r="EA704" s="20"/>
      <c r="EB704" s="20"/>
      <c r="EC704" s="20"/>
      <c r="ED704" s="20"/>
      <c r="EE704" s="20"/>
      <c r="EF704" s="20"/>
      <c r="EG704" s="20"/>
      <c r="EH704" s="20"/>
      <c r="EI704" s="20"/>
      <c r="EJ704" s="20"/>
      <c r="EK704" s="20"/>
      <c r="EL704" s="20"/>
      <c r="EM704" s="20"/>
      <c r="EN704" s="20"/>
      <c r="EO704" s="20"/>
      <c r="EP704" s="20"/>
      <c r="EQ704" s="20"/>
      <c r="ER704" s="20"/>
      <c r="ES704" s="20"/>
      <c r="ET704" s="20"/>
      <c r="EU704" s="20"/>
      <c r="EV704" s="20"/>
      <c r="EW704" s="20"/>
      <c r="EZ704" s="20"/>
      <c r="FA704" s="20"/>
      <c r="FB704" s="20"/>
      <c r="FC704" s="20"/>
      <c r="FD704" s="20"/>
      <c r="FE704" s="20"/>
      <c r="FF704" s="20"/>
      <c r="FG704" s="20"/>
      <c r="FH704" s="20"/>
      <c r="FI704" s="20"/>
      <c r="FJ704" s="20"/>
      <c r="FK704" s="20"/>
      <c r="FL704" s="20"/>
      <c r="FM704" s="20"/>
      <c r="FN704" s="20"/>
      <c r="FO704" s="20"/>
      <c r="FP704" s="20"/>
      <c r="FQ704" s="20"/>
      <c r="FR704" s="20"/>
      <c r="FS704" s="20"/>
      <c r="FT704" s="20"/>
      <c r="FU704" s="20"/>
      <c r="FV704" s="20"/>
      <c r="FW704" s="20"/>
      <c r="FX704" s="20"/>
      <c r="FY704" s="20"/>
      <c r="FZ704" s="20"/>
      <c r="GA704" s="20"/>
      <c r="GB704" s="20"/>
      <c r="GC704" s="20"/>
      <c r="GD704" s="20"/>
      <c r="GE704" s="20"/>
      <c r="GF704" s="20"/>
      <c r="GG704" s="20"/>
      <c r="GH704" s="20"/>
      <c r="GI704" s="20"/>
      <c r="GJ704" s="20"/>
      <c r="GK704" s="20"/>
      <c r="GL704" s="20"/>
      <c r="GM704" s="20"/>
      <c r="GN704" s="20"/>
      <c r="GO704" s="20"/>
      <c r="GP704" s="20"/>
      <c r="GQ704" s="20"/>
      <c r="GR704" s="20"/>
      <c r="GS704" s="20"/>
      <c r="GT704" s="20"/>
      <c r="GU704" s="20"/>
      <c r="GV704" s="20"/>
      <c r="GY704" s="20">
        <v>0</v>
      </c>
      <c r="GZ704" s="20">
        <v>0</v>
      </c>
      <c r="HA704" s="20" t="s">
        <v>374</v>
      </c>
      <c r="HB704" s="20">
        <v>0</v>
      </c>
      <c r="HC704" s="20"/>
      <c r="HD704" s="20"/>
      <c r="HE704" s="20" t="b">
        <v>0</v>
      </c>
      <c r="HF704" s="20">
        <v>0</v>
      </c>
      <c r="HG704" s="20" t="b">
        <v>1</v>
      </c>
      <c r="HH704" s="20">
        <v>0</v>
      </c>
      <c r="HI704" s="20">
        <v>0</v>
      </c>
      <c r="HJ704" s="20">
        <v>0</v>
      </c>
      <c r="HK704" s="20">
        <v>0</v>
      </c>
      <c r="HL704" s="20" t="b">
        <v>0</v>
      </c>
      <c r="HM704" s="20">
        <v>0</v>
      </c>
      <c r="HN704" s="20">
        <v>0</v>
      </c>
      <c r="HO704" s="20" t="s">
        <v>374</v>
      </c>
      <c r="HP704" s="20" t="s">
        <v>363</v>
      </c>
      <c r="HQ704" s="20">
        <v>0</v>
      </c>
      <c r="HR704" s="20">
        <v>0</v>
      </c>
      <c r="HS704" s="20">
        <v>0</v>
      </c>
      <c r="HT704" s="20">
        <v>0</v>
      </c>
      <c r="HU704" s="20" t="b">
        <v>0</v>
      </c>
      <c r="HZ704"/>
    </row>
    <row r="705" ht="30" customHeight="1" spans="1:234">
      <c r="A705"/>
      <c r="B705" s="34">
        <f>10000000+INDEX(编号表!$B:$B,MATCH(D705,编号表!$A:$A,0))*10000+J705</f>
        <v>10270108</v>
      </c>
      <c r="C705" s="20" t="s">
        <v>752</v>
      </c>
      <c r="D705" s="20" t="s">
        <v>459</v>
      </c>
      <c r="E705" s="20" t="s">
        <v>363</v>
      </c>
      <c r="F705" s="39" t="s">
        <v>753</v>
      </c>
      <c r="G705" s="20" t="s">
        <v>407</v>
      </c>
      <c r="H705" s="20" t="b">
        <v>0</v>
      </c>
      <c r="I705" s="20" t="b">
        <v>1</v>
      </c>
      <c r="J705" s="20">
        <v>108</v>
      </c>
      <c r="K705" s="20" t="str">
        <f t="shared" si="30"/>
        <v>102701</v>
      </c>
      <c r="L705" s="20" t="s">
        <v>353</v>
      </c>
      <c r="M705" s="20">
        <v>0</v>
      </c>
      <c r="N705" s="20">
        <v>0</v>
      </c>
      <c r="O705" s="20"/>
      <c r="P705" s="20">
        <v>0</v>
      </c>
      <c r="Q705" s="20">
        <v>0</v>
      </c>
      <c r="R705" s="20">
        <v>0</v>
      </c>
      <c r="S705" s="20">
        <v>0</v>
      </c>
      <c r="T705" s="20">
        <v>0</v>
      </c>
      <c r="U705" s="20">
        <v>0</v>
      </c>
      <c r="V705" s="20"/>
      <c r="W705" s="20">
        <v>0</v>
      </c>
      <c r="X705" s="20">
        <v>0</v>
      </c>
      <c r="Y705" s="20" t="s">
        <v>363</v>
      </c>
      <c r="Z705" s="20" t="s">
        <v>372</v>
      </c>
      <c r="AA705" s="20" t="s">
        <v>357</v>
      </c>
      <c r="AB705" s="20">
        <v>0</v>
      </c>
      <c r="AC705" s="20">
        <v>12</v>
      </c>
      <c r="AD705" s="20" t="b">
        <v>0</v>
      </c>
      <c r="AE705" s="20" t="s">
        <v>358</v>
      </c>
      <c r="AF705" s="20">
        <v>300</v>
      </c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 t="s">
        <v>374</v>
      </c>
      <c r="BA705" s="20">
        <v>11900</v>
      </c>
      <c r="BB705" s="20" t="s">
        <v>465</v>
      </c>
      <c r="BC705" s="20" t="s">
        <v>357</v>
      </c>
      <c r="BD705" s="20">
        <v>10000</v>
      </c>
      <c r="BE705" s="20">
        <v>0</v>
      </c>
      <c r="BF705" s="20" t="s">
        <v>361</v>
      </c>
      <c r="BG705" s="20">
        <v>0</v>
      </c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 t="s">
        <v>754</v>
      </c>
      <c r="CB705" s="20">
        <v>110</v>
      </c>
      <c r="CC705" s="20" t="s">
        <v>380</v>
      </c>
      <c r="CD705" s="20" t="s">
        <v>755</v>
      </c>
      <c r="CE705" s="20" t="b">
        <v>0</v>
      </c>
      <c r="CF705" s="20">
        <v>650</v>
      </c>
      <c r="CG705" s="20"/>
      <c r="CH705" s="20"/>
      <c r="CI705" s="20"/>
      <c r="CJ705" s="20"/>
      <c r="CK705" s="20"/>
      <c r="CL705" s="20"/>
      <c r="CM705" s="20"/>
      <c r="CN705" s="20"/>
      <c r="CO705" s="20"/>
      <c r="CP705" s="20"/>
      <c r="CQ705" s="20"/>
      <c r="CR705" s="20"/>
      <c r="CS705" s="20"/>
      <c r="CT705" s="20"/>
      <c r="CU705" s="20"/>
      <c r="CV705" s="20"/>
      <c r="CW705" s="20"/>
      <c r="CX705" s="20"/>
      <c r="DA705" s="20"/>
      <c r="DB705" s="20"/>
      <c r="DC705" s="20"/>
      <c r="DD705" s="20"/>
      <c r="DE705" s="20"/>
      <c r="DF705" s="20"/>
      <c r="DG705" s="20"/>
      <c r="DH705" s="20"/>
      <c r="DI705" s="20"/>
      <c r="DJ705" s="20"/>
      <c r="DK705" s="20"/>
      <c r="DL705" s="20"/>
      <c r="DM705" s="20"/>
      <c r="DN705" s="20"/>
      <c r="DO705" s="20"/>
      <c r="DP705" s="20"/>
      <c r="DQ705" s="20"/>
      <c r="DR705" s="20"/>
      <c r="DS705" s="20"/>
      <c r="DT705" s="20"/>
      <c r="DU705" s="20"/>
      <c r="DV705" s="20"/>
      <c r="DW705" s="20"/>
      <c r="DX705" s="20"/>
      <c r="DY705" s="20"/>
      <c r="DZ705" s="20"/>
      <c r="EA705" s="20"/>
      <c r="EB705" s="20"/>
      <c r="EC705" s="20"/>
      <c r="ED705" s="20"/>
      <c r="EE705" s="20"/>
      <c r="EF705" s="20"/>
      <c r="EG705" s="20"/>
      <c r="EH705" s="20"/>
      <c r="EI705" s="20"/>
      <c r="EJ705" s="20"/>
      <c r="EK705" s="20"/>
      <c r="EL705" s="20"/>
      <c r="EM705" s="20"/>
      <c r="EN705" s="20"/>
      <c r="EO705" s="20"/>
      <c r="EP705" s="20"/>
      <c r="EQ705" s="20"/>
      <c r="ER705" s="20"/>
      <c r="ES705" s="20"/>
      <c r="ET705" s="20"/>
      <c r="EU705" s="20"/>
      <c r="EV705" s="20"/>
      <c r="EW705" s="20"/>
      <c r="EZ705" s="20"/>
      <c r="FA705" s="20"/>
      <c r="FB705" s="20"/>
      <c r="FC705" s="20"/>
      <c r="FD705" s="20"/>
      <c r="FE705" s="20"/>
      <c r="FF705" s="20"/>
      <c r="FG705" s="20"/>
      <c r="FH705" s="20"/>
      <c r="FI705" s="20"/>
      <c r="FJ705" s="20"/>
      <c r="FK705" s="20"/>
      <c r="FL705" s="20"/>
      <c r="FM705" s="20"/>
      <c r="FN705" s="20"/>
      <c r="FO705" s="20"/>
      <c r="FP705" s="20"/>
      <c r="FQ705" s="20"/>
      <c r="FR705" s="20"/>
      <c r="FS705" s="20"/>
      <c r="FT705" s="20"/>
      <c r="FU705" s="20"/>
      <c r="FV705" s="20"/>
      <c r="FW705" s="20"/>
      <c r="FX705" s="20"/>
      <c r="FY705" s="20"/>
      <c r="FZ705" s="20"/>
      <c r="GA705" s="20"/>
      <c r="GB705" s="20"/>
      <c r="GC705" s="20"/>
      <c r="GD705" s="20"/>
      <c r="GE705" s="20"/>
      <c r="GF705" s="20"/>
      <c r="GG705" s="20"/>
      <c r="GH705" s="20"/>
      <c r="GI705" s="20"/>
      <c r="GJ705" s="20"/>
      <c r="GK705" s="20"/>
      <c r="GL705" s="20"/>
      <c r="GM705" s="20"/>
      <c r="GN705" s="20"/>
      <c r="GO705" s="20"/>
      <c r="GP705" s="20"/>
      <c r="GQ705" s="20"/>
      <c r="GR705" s="20"/>
      <c r="GS705" s="20"/>
      <c r="GT705" s="20"/>
      <c r="GU705" s="20"/>
      <c r="GV705" s="20"/>
      <c r="GY705" s="20">
        <v>0</v>
      </c>
      <c r="GZ705" s="20">
        <v>0</v>
      </c>
      <c r="HA705" s="20" t="s">
        <v>374</v>
      </c>
      <c r="HB705" s="20">
        <v>0</v>
      </c>
      <c r="HC705" s="20"/>
      <c r="HD705" s="20"/>
      <c r="HE705" s="20" t="b">
        <v>0</v>
      </c>
      <c r="HF705" s="20">
        <v>0</v>
      </c>
      <c r="HG705" s="20" t="b">
        <v>1</v>
      </c>
      <c r="HH705" s="20">
        <v>0</v>
      </c>
      <c r="HI705" s="20">
        <v>0</v>
      </c>
      <c r="HJ705" s="20">
        <v>0</v>
      </c>
      <c r="HK705" s="20">
        <v>0</v>
      </c>
      <c r="HL705" s="20" t="b">
        <v>0</v>
      </c>
      <c r="HM705" s="20">
        <v>0</v>
      </c>
      <c r="HN705" s="20">
        <v>0</v>
      </c>
      <c r="HO705" s="20" t="s">
        <v>374</v>
      </c>
      <c r="HP705" s="20" t="s">
        <v>363</v>
      </c>
      <c r="HQ705" s="20">
        <v>0</v>
      </c>
      <c r="HR705" s="20">
        <v>0</v>
      </c>
      <c r="HS705" s="20">
        <v>0</v>
      </c>
      <c r="HT705" s="20">
        <v>0</v>
      </c>
      <c r="HU705" s="20" t="b">
        <v>0</v>
      </c>
      <c r="HZ705"/>
    </row>
    <row r="706" ht="30" customHeight="1" spans="1:234">
      <c r="A706"/>
      <c r="B706" s="34">
        <f>10000000+INDEX(编号表!$B:$B,MATCH(D706,编号表!$A:$A,0))*10000+J706</f>
        <v>10270109</v>
      </c>
      <c r="C706" s="20" t="s">
        <v>752</v>
      </c>
      <c r="D706" s="20" t="s">
        <v>459</v>
      </c>
      <c r="E706" s="20" t="s">
        <v>363</v>
      </c>
      <c r="F706" s="39" t="s">
        <v>753</v>
      </c>
      <c r="G706" s="20" t="s">
        <v>407</v>
      </c>
      <c r="H706" s="20" t="b">
        <v>0</v>
      </c>
      <c r="I706" s="20" t="b">
        <v>1</v>
      </c>
      <c r="J706" s="20">
        <v>109</v>
      </c>
      <c r="K706" s="20" t="str">
        <f t="shared" si="30"/>
        <v>102701</v>
      </c>
      <c r="L706" s="20" t="s">
        <v>353</v>
      </c>
      <c r="M706" s="20">
        <v>0</v>
      </c>
      <c r="N706" s="20">
        <v>0</v>
      </c>
      <c r="O706" s="20"/>
      <c r="P706" s="20">
        <v>0</v>
      </c>
      <c r="Q706" s="20">
        <v>0</v>
      </c>
      <c r="R706" s="20">
        <v>0</v>
      </c>
      <c r="S706" s="20">
        <v>0</v>
      </c>
      <c r="T706" s="20">
        <v>0</v>
      </c>
      <c r="U706" s="20">
        <v>0</v>
      </c>
      <c r="V706" s="20"/>
      <c r="W706" s="20">
        <v>0</v>
      </c>
      <c r="X706" s="20">
        <v>0</v>
      </c>
      <c r="Y706" s="20" t="s">
        <v>363</v>
      </c>
      <c r="Z706" s="20" t="s">
        <v>372</v>
      </c>
      <c r="AA706" s="20" t="s">
        <v>357</v>
      </c>
      <c r="AB706" s="20">
        <v>0</v>
      </c>
      <c r="AC706" s="20">
        <v>12</v>
      </c>
      <c r="AD706" s="20" t="b">
        <v>0</v>
      </c>
      <c r="AE706" s="20" t="s">
        <v>358</v>
      </c>
      <c r="AF706" s="20">
        <v>300</v>
      </c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 t="s">
        <v>374</v>
      </c>
      <c r="BA706" s="20">
        <v>12000</v>
      </c>
      <c r="BB706" s="20" t="s">
        <v>465</v>
      </c>
      <c r="BC706" s="20" t="s">
        <v>357</v>
      </c>
      <c r="BD706" s="20">
        <v>10000</v>
      </c>
      <c r="BE706" s="20">
        <v>0</v>
      </c>
      <c r="BF706" s="20" t="s">
        <v>361</v>
      </c>
      <c r="BG706" s="20">
        <v>0</v>
      </c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 t="s">
        <v>754</v>
      </c>
      <c r="CB706" s="20">
        <v>110</v>
      </c>
      <c r="CC706" s="20" t="s">
        <v>380</v>
      </c>
      <c r="CD706" s="20" t="s">
        <v>755</v>
      </c>
      <c r="CE706" s="20" t="b">
        <v>0</v>
      </c>
      <c r="CF706" s="20">
        <v>650</v>
      </c>
      <c r="CG706" s="20"/>
      <c r="CH706" s="20"/>
      <c r="CI706" s="20"/>
      <c r="CJ706" s="20"/>
      <c r="CK706" s="20"/>
      <c r="CL706" s="20"/>
      <c r="CM706" s="20"/>
      <c r="CN706" s="20"/>
      <c r="CO706" s="20"/>
      <c r="CP706" s="20"/>
      <c r="CQ706" s="20"/>
      <c r="CR706" s="20"/>
      <c r="CS706" s="20"/>
      <c r="CT706" s="20"/>
      <c r="CU706" s="20"/>
      <c r="CV706" s="20"/>
      <c r="CW706" s="20"/>
      <c r="CX706" s="20"/>
      <c r="DA706" s="20"/>
      <c r="DB706" s="20"/>
      <c r="DC706" s="20"/>
      <c r="DD706" s="20"/>
      <c r="DE706" s="20"/>
      <c r="DF706" s="20"/>
      <c r="DG706" s="20"/>
      <c r="DH706" s="20"/>
      <c r="DI706" s="20"/>
      <c r="DJ706" s="20"/>
      <c r="DK706" s="20"/>
      <c r="DL706" s="20"/>
      <c r="DM706" s="20"/>
      <c r="DN706" s="20"/>
      <c r="DO706" s="20"/>
      <c r="DP706" s="20"/>
      <c r="DQ706" s="20"/>
      <c r="DR706" s="20"/>
      <c r="DS706" s="20"/>
      <c r="DT706" s="20"/>
      <c r="DU706" s="20"/>
      <c r="DV706" s="20"/>
      <c r="DW706" s="20"/>
      <c r="DX706" s="20"/>
      <c r="DY706" s="20"/>
      <c r="DZ706" s="20"/>
      <c r="EA706" s="20"/>
      <c r="EB706" s="20"/>
      <c r="EC706" s="20"/>
      <c r="ED706" s="20"/>
      <c r="EE706" s="20"/>
      <c r="EF706" s="20"/>
      <c r="EG706" s="20"/>
      <c r="EH706" s="20"/>
      <c r="EI706" s="20"/>
      <c r="EJ706" s="20"/>
      <c r="EK706" s="20"/>
      <c r="EL706" s="20"/>
      <c r="EM706" s="20"/>
      <c r="EN706" s="20"/>
      <c r="EO706" s="20"/>
      <c r="EP706" s="20"/>
      <c r="EQ706" s="20"/>
      <c r="ER706" s="20"/>
      <c r="ES706" s="20"/>
      <c r="ET706" s="20"/>
      <c r="EU706" s="20"/>
      <c r="EV706" s="20"/>
      <c r="EW706" s="20"/>
      <c r="EZ706" s="20"/>
      <c r="FA706" s="20"/>
      <c r="FB706" s="20"/>
      <c r="FC706" s="20"/>
      <c r="FD706" s="20"/>
      <c r="FE706" s="20"/>
      <c r="FF706" s="20"/>
      <c r="FG706" s="20"/>
      <c r="FH706" s="20"/>
      <c r="FI706" s="20"/>
      <c r="FJ706" s="20"/>
      <c r="FK706" s="20"/>
      <c r="FL706" s="20"/>
      <c r="FM706" s="20"/>
      <c r="FN706" s="20"/>
      <c r="FO706" s="20"/>
      <c r="FP706" s="20"/>
      <c r="FQ706" s="20"/>
      <c r="FR706" s="20"/>
      <c r="FS706" s="20"/>
      <c r="FT706" s="20"/>
      <c r="FU706" s="20"/>
      <c r="FV706" s="20"/>
      <c r="FW706" s="20"/>
      <c r="FX706" s="20"/>
      <c r="FY706" s="20"/>
      <c r="FZ706" s="20"/>
      <c r="GA706" s="20"/>
      <c r="GB706" s="20"/>
      <c r="GC706" s="20"/>
      <c r="GD706" s="20"/>
      <c r="GE706" s="20"/>
      <c r="GF706" s="20"/>
      <c r="GG706" s="20"/>
      <c r="GH706" s="20"/>
      <c r="GI706" s="20"/>
      <c r="GJ706" s="20"/>
      <c r="GK706" s="20"/>
      <c r="GL706" s="20"/>
      <c r="GM706" s="20"/>
      <c r="GN706" s="20"/>
      <c r="GO706" s="20"/>
      <c r="GP706" s="20"/>
      <c r="GQ706" s="20"/>
      <c r="GR706" s="20"/>
      <c r="GS706" s="20"/>
      <c r="GT706" s="20"/>
      <c r="GU706" s="20"/>
      <c r="GV706" s="20"/>
      <c r="GY706" s="20">
        <v>0</v>
      </c>
      <c r="GZ706" s="20">
        <v>0</v>
      </c>
      <c r="HA706" s="20" t="s">
        <v>374</v>
      </c>
      <c r="HB706" s="20">
        <v>0</v>
      </c>
      <c r="HC706" s="20"/>
      <c r="HD706" s="20"/>
      <c r="HE706" s="20" t="b">
        <v>0</v>
      </c>
      <c r="HF706" s="20">
        <v>0</v>
      </c>
      <c r="HG706" s="20" t="b">
        <v>1</v>
      </c>
      <c r="HH706" s="20">
        <v>0</v>
      </c>
      <c r="HI706" s="20">
        <v>0</v>
      </c>
      <c r="HJ706" s="20">
        <v>0</v>
      </c>
      <c r="HK706" s="20">
        <v>0</v>
      </c>
      <c r="HL706" s="20" t="b">
        <v>0</v>
      </c>
      <c r="HM706" s="20">
        <v>0</v>
      </c>
      <c r="HN706" s="20">
        <v>0</v>
      </c>
      <c r="HO706" s="20" t="s">
        <v>374</v>
      </c>
      <c r="HP706" s="20" t="s">
        <v>363</v>
      </c>
      <c r="HQ706" s="20">
        <v>0</v>
      </c>
      <c r="HR706" s="20">
        <v>0</v>
      </c>
      <c r="HS706" s="20">
        <v>0</v>
      </c>
      <c r="HT706" s="20">
        <v>0</v>
      </c>
      <c r="HU706" s="20" t="b">
        <v>0</v>
      </c>
      <c r="HZ706"/>
    </row>
    <row r="707" ht="34" customHeight="1" spans="1:234">
      <c r="B707" s="34">
        <f>10000000+INDEX(编号表!$B:$B,MATCH(D707,编号表!$A:$A,0))*10000+J707</f>
        <v>11010100</v>
      </c>
      <c r="C707" s="34" t="s">
        <v>756</v>
      </c>
      <c r="D707" s="34" t="s">
        <v>757</v>
      </c>
      <c r="E707" s="34" t="s">
        <v>363</v>
      </c>
      <c r="F707" s="39" t="s">
        <v>758</v>
      </c>
      <c r="G707" s="34" t="s">
        <v>363</v>
      </c>
      <c r="H707" s="34">
        <v>0</v>
      </c>
      <c r="I707" s="34" t="b">
        <v>1</v>
      </c>
      <c r="J707" s="34">
        <v>100</v>
      </c>
      <c r="K707" s="34" t="str">
        <f t="shared" si="30"/>
        <v>110101</v>
      </c>
      <c r="L707" s="34" t="s">
        <v>353</v>
      </c>
      <c r="N707" s="34">
        <v>0</v>
      </c>
      <c r="O707" s="34"/>
      <c r="P707" s="34">
        <v>0</v>
      </c>
      <c r="Q707" s="34">
        <v>0</v>
      </c>
      <c r="R707" s="34">
        <v>0</v>
      </c>
      <c r="S707" s="34">
        <v>0</v>
      </c>
      <c r="U707" s="34">
        <v>0</v>
      </c>
      <c r="W707" s="34">
        <v>0</v>
      </c>
      <c r="X707" s="34">
        <v>0</v>
      </c>
      <c r="Y707" s="34" t="s">
        <v>419</v>
      </c>
      <c r="Z707" s="34" t="s">
        <v>420</v>
      </c>
      <c r="AA707" s="34" t="s">
        <v>357</v>
      </c>
      <c r="AB707" s="34">
        <v>0</v>
      </c>
      <c r="AC707" s="34">
        <v>1</v>
      </c>
      <c r="AD707" s="34">
        <v>0</v>
      </c>
      <c r="AE707" s="34" t="s">
        <v>358</v>
      </c>
      <c r="AZ707" s="34" t="s">
        <v>359</v>
      </c>
      <c r="BA707" s="34">
        <v>10000</v>
      </c>
      <c r="BB707" s="34" t="s">
        <v>360</v>
      </c>
      <c r="BC707" s="34" t="s">
        <v>357</v>
      </c>
      <c r="BD707" s="34">
        <v>10000</v>
      </c>
      <c r="BE707" s="34">
        <v>0</v>
      </c>
      <c r="BF707" s="34" t="s">
        <v>361</v>
      </c>
      <c r="BG707" s="34">
        <v>0</v>
      </c>
      <c r="BH707" s="34" t="s">
        <v>359</v>
      </c>
      <c r="BI707" s="34">
        <v>10000</v>
      </c>
      <c r="BJ707" s="34">
        <v>0</v>
      </c>
      <c r="BK707" s="34" t="b">
        <v>1</v>
      </c>
      <c r="BL707" s="34">
        <v>0</v>
      </c>
      <c r="BM707" s="34">
        <v>10000</v>
      </c>
      <c r="BN707"/>
      <c r="BO707"/>
      <c r="BP707"/>
      <c r="BQ707"/>
      <c r="BR707"/>
      <c r="BS707"/>
      <c r="BT707"/>
      <c r="BU707"/>
      <c r="BV707"/>
      <c r="BW707"/>
      <c r="BX707"/>
      <c r="BY707"/>
      <c r="BZ707"/>
      <c r="CA707"/>
      <c r="CB707"/>
      <c r="CC707"/>
      <c r="CD707"/>
      <c r="CE707"/>
      <c r="CF707"/>
      <c r="CG707"/>
      <c r="CH707"/>
      <c r="CI707"/>
      <c r="CJ707"/>
      <c r="CK707"/>
      <c r="CL707"/>
      <c r="CM707"/>
      <c r="CN707"/>
      <c r="CO707"/>
      <c r="CP707"/>
      <c r="CQ707"/>
      <c r="CR707"/>
      <c r="CS707"/>
      <c r="CT707"/>
      <c r="CU707"/>
      <c r="CV707"/>
      <c r="CW707"/>
      <c r="CX707"/>
      <c r="DA707"/>
      <c r="DB707"/>
      <c r="DC707"/>
      <c r="DD707"/>
      <c r="DE707"/>
      <c r="DF707"/>
      <c r="DG707"/>
      <c r="DH707"/>
      <c r="DI707"/>
      <c r="DJ707"/>
      <c r="DK707"/>
      <c r="DL707"/>
      <c r="DM707"/>
      <c r="DN707"/>
      <c r="DO707"/>
      <c r="DP707"/>
      <c r="DQ707"/>
      <c r="DR707"/>
      <c r="DS707"/>
      <c r="DT707"/>
      <c r="DU707"/>
      <c r="DV707"/>
      <c r="DW707"/>
      <c r="DX707"/>
      <c r="DY707"/>
      <c r="DZ707"/>
      <c r="EA707"/>
      <c r="EB707"/>
      <c r="EC707"/>
      <c r="ED707"/>
      <c r="EE707"/>
      <c r="EF707"/>
      <c r="EG707"/>
      <c r="EH707"/>
      <c r="EI707"/>
      <c r="EJ707"/>
      <c r="EK707"/>
      <c r="EL707"/>
      <c r="EM707"/>
      <c r="EN707"/>
      <c r="EO707"/>
      <c r="EP707"/>
      <c r="EQ707"/>
      <c r="ER707"/>
      <c r="ES707"/>
      <c r="ET707"/>
      <c r="EU707"/>
      <c r="EV707"/>
      <c r="EW707"/>
      <c r="EZ707"/>
      <c r="FA707"/>
      <c r="FB707"/>
      <c r="FC707"/>
      <c r="FD707"/>
      <c r="FE707"/>
      <c r="FF707"/>
      <c r="FG707"/>
      <c r="FH707"/>
      <c r="FI707"/>
      <c r="FJ707"/>
      <c r="FK707"/>
      <c r="FL707"/>
      <c r="FM707"/>
      <c r="FN707"/>
      <c r="FO707"/>
      <c r="FP707"/>
      <c r="FQ707"/>
      <c r="FR707"/>
      <c r="FS707"/>
      <c r="FT707"/>
      <c r="FU707"/>
      <c r="FV707"/>
      <c r="FW707"/>
      <c r="FX707"/>
      <c r="FY707"/>
      <c r="FZ707"/>
      <c r="GA707"/>
      <c r="GB707"/>
      <c r="GC707"/>
      <c r="GD707"/>
      <c r="GE707"/>
      <c r="GF707"/>
      <c r="GG707"/>
      <c r="GH707"/>
      <c r="GI707"/>
      <c r="GJ707"/>
      <c r="GK707"/>
      <c r="GL707"/>
      <c r="GM707"/>
      <c r="GN707"/>
      <c r="GO707"/>
      <c r="GP707"/>
      <c r="GQ707"/>
      <c r="GR707"/>
      <c r="GS707"/>
      <c r="GT707"/>
      <c r="GU707"/>
      <c r="GV707"/>
      <c r="GY707" s="34">
        <v>0</v>
      </c>
      <c r="GZ707" s="34">
        <v>0</v>
      </c>
      <c r="HA707" s="34" t="s">
        <v>373</v>
      </c>
      <c r="HB707" s="34">
        <v>0</v>
      </c>
      <c r="HE707" s="34">
        <v>1</v>
      </c>
      <c r="HF707">
        <v>0</v>
      </c>
      <c r="HG707" s="34" t="b">
        <v>1</v>
      </c>
      <c r="HH707" s="34">
        <v>0</v>
      </c>
      <c r="HI707" s="34">
        <v>0</v>
      </c>
      <c r="HJ707" s="34">
        <v>0</v>
      </c>
      <c r="HK707" s="34">
        <v>0</v>
      </c>
      <c r="HL707" s="34" t="b">
        <v>0</v>
      </c>
      <c r="HN707" s="34">
        <v>10001</v>
      </c>
      <c r="HP707" s="34" t="s">
        <v>363</v>
      </c>
      <c r="HQ707" s="34">
        <v>0</v>
      </c>
      <c r="HR707" s="34">
        <v>0</v>
      </c>
      <c r="HS707" s="34">
        <v>0</v>
      </c>
      <c r="HU707" t="b">
        <v>0</v>
      </c>
      <c r="HZ707"/>
    </row>
    <row r="708" ht="34" customHeight="1" spans="1:234">
      <c r="B708" s="34">
        <f>10000000+INDEX(编号表!$B:$B,MATCH(D708,编号表!$A:$A,0))*10000+J708</f>
        <v>11010001</v>
      </c>
      <c r="C708" s="34" t="s">
        <v>757</v>
      </c>
      <c r="D708" s="34" t="s">
        <v>757</v>
      </c>
      <c r="E708" s="34" t="s">
        <v>363</v>
      </c>
      <c r="F708" s="39" t="s">
        <v>759</v>
      </c>
      <c r="G708" s="34" t="s">
        <v>363</v>
      </c>
      <c r="H708" s="34">
        <v>0</v>
      </c>
      <c r="I708" s="34" t="b">
        <v>0</v>
      </c>
      <c r="J708" s="34">
        <v>1</v>
      </c>
      <c r="K708" s="34" t="str">
        <f t="shared" si="30"/>
        <v>110100</v>
      </c>
      <c r="L708" s="34" t="s">
        <v>353</v>
      </c>
      <c r="N708" s="34">
        <v>0</v>
      </c>
      <c r="O708" s="34" t="s">
        <v>737</v>
      </c>
      <c r="P708" s="34">
        <v>0</v>
      </c>
      <c r="Q708" s="34">
        <v>0</v>
      </c>
      <c r="R708" s="34">
        <v>0</v>
      </c>
      <c r="S708" s="34">
        <v>0</v>
      </c>
      <c r="U708" s="34">
        <v>0</v>
      </c>
      <c r="W708" s="34">
        <v>600</v>
      </c>
      <c r="X708" s="34">
        <v>0</v>
      </c>
      <c r="Y708" s="34" t="s">
        <v>419</v>
      </c>
      <c r="Z708" s="34" t="s">
        <v>420</v>
      </c>
      <c r="AA708" s="34" t="s">
        <v>357</v>
      </c>
      <c r="AB708" s="34">
        <v>0</v>
      </c>
      <c r="AC708" s="34">
        <v>1</v>
      </c>
      <c r="AD708" s="34">
        <v>0</v>
      </c>
      <c r="AE708" s="34" t="s">
        <v>358</v>
      </c>
      <c r="AZ708" s="34" t="s">
        <v>359</v>
      </c>
      <c r="BA708" s="34">
        <v>10000</v>
      </c>
      <c r="BB708" s="34" t="s">
        <v>378</v>
      </c>
      <c r="BC708" s="34" t="s">
        <v>357</v>
      </c>
      <c r="BD708" s="34">
        <v>10000</v>
      </c>
      <c r="BE708" s="34">
        <v>0</v>
      </c>
      <c r="BF708" s="34" t="s">
        <v>361</v>
      </c>
      <c r="BG708" s="34">
        <v>0</v>
      </c>
      <c r="BN708"/>
      <c r="BO708"/>
      <c r="BP708"/>
      <c r="BQ708"/>
      <c r="BR708"/>
      <c r="BS708"/>
      <c r="BT708"/>
      <c r="BU708"/>
      <c r="BV708"/>
      <c r="BW708"/>
      <c r="BX708"/>
      <c r="BY708"/>
      <c r="BZ708"/>
      <c r="CA708"/>
      <c r="CB708"/>
      <c r="CC708"/>
      <c r="CD708"/>
      <c r="CE708"/>
      <c r="CF708"/>
      <c r="CG708">
        <v>30005</v>
      </c>
      <c r="CH708" t="s">
        <v>373</v>
      </c>
      <c r="CI708">
        <v>900</v>
      </c>
      <c r="CJ708">
        <v>80</v>
      </c>
      <c r="CK708" t="s">
        <v>380</v>
      </c>
      <c r="CL708">
        <v>1</v>
      </c>
      <c r="CM708">
        <v>0</v>
      </c>
      <c r="CN708">
        <v>1</v>
      </c>
      <c r="CO708">
        <v>650</v>
      </c>
      <c r="CP708">
        <v>80</v>
      </c>
      <c r="CQ708">
        <v>0</v>
      </c>
      <c r="CR708">
        <v>1</v>
      </c>
      <c r="CS708">
        <v>11010100</v>
      </c>
      <c r="CT708">
        <v>0</v>
      </c>
      <c r="CU708">
        <v>0</v>
      </c>
      <c r="CV708">
        <v>0</v>
      </c>
      <c r="CW708" t="s">
        <v>358</v>
      </c>
      <c r="CX708"/>
      <c r="DA708"/>
      <c r="DB708"/>
      <c r="DC708"/>
      <c r="DD708"/>
      <c r="DE708"/>
      <c r="DF708"/>
      <c r="DG708"/>
      <c r="DH708"/>
      <c r="DI708"/>
      <c r="DJ708"/>
      <c r="DK708"/>
      <c r="DL708"/>
      <c r="DM708"/>
      <c r="DN708"/>
      <c r="DO708"/>
      <c r="DP708"/>
      <c r="DQ708"/>
      <c r="DR708"/>
      <c r="DS708"/>
      <c r="DT708"/>
      <c r="DU708"/>
      <c r="DV708"/>
      <c r="DW708"/>
      <c r="DX708"/>
      <c r="DY708"/>
      <c r="DZ708"/>
      <c r="EA708"/>
      <c r="EB708"/>
      <c r="EC708"/>
      <c r="ED708"/>
      <c r="EE708"/>
      <c r="EF708"/>
      <c r="EG708"/>
      <c r="EH708"/>
      <c r="EI708"/>
      <c r="EJ708"/>
      <c r="EK708"/>
      <c r="EL708"/>
      <c r="EM708"/>
      <c r="EN708"/>
      <c r="EO708"/>
      <c r="EP708"/>
      <c r="EQ708"/>
      <c r="ER708"/>
      <c r="ES708"/>
      <c r="ET708"/>
      <c r="EU708"/>
      <c r="EV708"/>
      <c r="EW708"/>
      <c r="EX708"/>
      <c r="EY708"/>
      <c r="EZ708"/>
      <c r="FA708"/>
      <c r="FB708"/>
      <c r="FC708"/>
      <c r="FD708"/>
      <c r="FE708"/>
      <c r="FF708"/>
      <c r="FG708"/>
      <c r="FH708"/>
      <c r="FI708"/>
      <c r="FJ708"/>
      <c r="FK708"/>
      <c r="FL708"/>
      <c r="FM708"/>
      <c r="FN708"/>
      <c r="FO708"/>
      <c r="FP708"/>
      <c r="FQ708"/>
      <c r="FR708"/>
      <c r="FS708"/>
      <c r="FT708"/>
      <c r="FU708"/>
      <c r="FV708"/>
      <c r="FW708"/>
      <c r="FX708"/>
      <c r="FY708"/>
      <c r="FZ708"/>
      <c r="GA708"/>
      <c r="GB708"/>
      <c r="GC708"/>
      <c r="GD708"/>
      <c r="GE708"/>
      <c r="GF708"/>
      <c r="GG708"/>
      <c r="GH708"/>
      <c r="GI708"/>
      <c r="GJ708"/>
      <c r="GK708"/>
      <c r="GL708"/>
      <c r="GM708"/>
      <c r="GN708"/>
      <c r="GO708"/>
      <c r="GP708"/>
      <c r="GQ708"/>
      <c r="GR708"/>
      <c r="GS708"/>
      <c r="GT708"/>
      <c r="GU708"/>
      <c r="GV708"/>
      <c r="GW708"/>
      <c r="GX708"/>
      <c r="GY708" s="34">
        <v>1340</v>
      </c>
      <c r="GZ708" s="34">
        <v>0</v>
      </c>
      <c r="HA708" s="34" t="s">
        <v>362</v>
      </c>
      <c r="HB708" s="34">
        <v>0</v>
      </c>
      <c r="HE708" s="34">
        <v>1</v>
      </c>
      <c r="HF708">
        <v>1500</v>
      </c>
      <c r="HG708" s="34" t="b">
        <v>1</v>
      </c>
      <c r="HH708" s="34">
        <v>0</v>
      </c>
      <c r="HI708" s="34">
        <v>0</v>
      </c>
      <c r="HJ708" s="34">
        <v>0</v>
      </c>
      <c r="HK708" s="34">
        <v>0</v>
      </c>
      <c r="HL708" s="34" t="b">
        <v>0</v>
      </c>
      <c r="HN708" s="34">
        <v>10001</v>
      </c>
      <c r="HP708" s="34" t="s">
        <v>363</v>
      </c>
      <c r="HQ708" s="34">
        <v>0</v>
      </c>
      <c r="HR708" s="34">
        <v>0</v>
      </c>
      <c r="HS708" s="34">
        <v>0</v>
      </c>
      <c r="HU708" t="b">
        <v>1</v>
      </c>
      <c r="HZ708"/>
    </row>
    <row r="709" ht="30" customHeight="1" spans="1:234">
      <c r="B709" s="34">
        <f>10000000+INDEX(编号表!$B:$B,MATCH(D709,编号表!$A:$A,0))*10000+J709</f>
        <v>10180100</v>
      </c>
      <c r="C709" s="20" t="s">
        <v>760</v>
      </c>
      <c r="D709" s="20" t="s">
        <v>435</v>
      </c>
      <c r="E709" s="20" t="s">
        <v>363</v>
      </c>
      <c r="F709" s="39" t="s">
        <v>761</v>
      </c>
      <c r="G709" s="20" t="s">
        <v>403</v>
      </c>
      <c r="H709" s="20" t="b">
        <v>0</v>
      </c>
      <c r="I709" s="20" t="b">
        <v>1</v>
      </c>
      <c r="J709" s="20">
        <v>100</v>
      </c>
      <c r="K709" s="20" t="str">
        <f t="shared" si="30"/>
        <v>101801</v>
      </c>
      <c r="L709" s="20" t="s">
        <v>353</v>
      </c>
      <c r="M709" s="20">
        <v>0</v>
      </c>
      <c r="N709" s="20">
        <v>10180101</v>
      </c>
      <c r="O709" s="20"/>
      <c r="P709" s="20">
        <v>0</v>
      </c>
      <c r="Q709" s="20">
        <v>0</v>
      </c>
      <c r="R709" s="20">
        <v>0</v>
      </c>
      <c r="S709" s="20">
        <v>0</v>
      </c>
      <c r="T709" s="20">
        <v>0</v>
      </c>
      <c r="U709" s="20">
        <v>0</v>
      </c>
      <c r="V709" s="20"/>
      <c r="W709" s="20">
        <v>0</v>
      </c>
      <c r="X709" s="20">
        <v>0</v>
      </c>
      <c r="Y709" s="20" t="s">
        <v>419</v>
      </c>
      <c r="Z709" s="20" t="s">
        <v>420</v>
      </c>
      <c r="AA709" s="20" t="s">
        <v>357</v>
      </c>
      <c r="AB709" s="20">
        <v>0</v>
      </c>
      <c r="AC709" s="20">
        <v>1</v>
      </c>
      <c r="AD709" s="20" t="b">
        <v>0</v>
      </c>
      <c r="AE709" s="20" t="s">
        <v>358</v>
      </c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 t="s">
        <v>388</v>
      </c>
      <c r="BA709" s="20">
        <v>10000</v>
      </c>
      <c r="BB709" s="20" t="s">
        <v>434</v>
      </c>
      <c r="BC709" s="20" t="s">
        <v>357</v>
      </c>
      <c r="BD709" s="20">
        <v>10000</v>
      </c>
      <c r="BE709" s="20">
        <v>0</v>
      </c>
      <c r="BF709" s="20" t="s">
        <v>361</v>
      </c>
      <c r="BG709" s="20">
        <v>0</v>
      </c>
      <c r="BH709" s="20"/>
      <c r="BI709" s="20"/>
      <c r="BJ709" s="20"/>
      <c r="BK709" s="20"/>
      <c r="BL709" s="20"/>
      <c r="BM709" s="20"/>
      <c r="BN709" s="20">
        <v>20070001</v>
      </c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  <c r="CE709" s="20"/>
      <c r="CF709" s="20"/>
      <c r="CG709" s="20"/>
      <c r="CH709" s="20"/>
      <c r="CI709" s="20"/>
      <c r="CJ709" s="20"/>
      <c r="CK709" s="20"/>
      <c r="CL709" s="20"/>
      <c r="CM709" s="20"/>
      <c r="CN709" s="20"/>
      <c r="CO709" s="20"/>
      <c r="CP709" s="20"/>
      <c r="CQ709" s="20"/>
      <c r="CR709" s="20"/>
      <c r="CS709" s="20"/>
      <c r="CT709" s="20"/>
      <c r="CU709" s="20"/>
      <c r="CV709" s="20"/>
      <c r="CW709" s="20"/>
      <c r="CX709" s="20"/>
      <c r="DA709" s="20"/>
      <c r="DB709" s="20"/>
      <c r="DC709" s="20"/>
      <c r="DD709" s="20"/>
      <c r="DE709" s="20"/>
      <c r="DF709" s="20"/>
      <c r="DG709" s="20"/>
      <c r="DH709" s="20"/>
      <c r="DI709" s="20"/>
      <c r="DJ709" s="20"/>
      <c r="DK709" s="20"/>
      <c r="DL709" s="20"/>
      <c r="DM709" s="20"/>
      <c r="DN709" s="20"/>
      <c r="DO709" s="20"/>
      <c r="DP709" s="20"/>
      <c r="DQ709" s="20"/>
      <c r="DR709" s="20"/>
      <c r="DS709" s="20"/>
      <c r="DT709" s="20"/>
      <c r="DU709" s="20"/>
      <c r="DV709" s="20"/>
      <c r="DW709" s="20"/>
      <c r="DX709" s="20"/>
      <c r="DY709" s="20"/>
      <c r="DZ709" s="20"/>
      <c r="EA709" s="20"/>
      <c r="EB709" s="20"/>
      <c r="EC709" s="20"/>
      <c r="ED709" s="20"/>
      <c r="EE709" s="20"/>
      <c r="EF709" s="20"/>
      <c r="EG709" s="20"/>
      <c r="EH709" s="20"/>
      <c r="EI709" s="20"/>
      <c r="EJ709" s="20"/>
      <c r="EK709" s="20"/>
      <c r="EL709" s="20"/>
      <c r="EM709" s="20"/>
      <c r="EN709" s="20"/>
      <c r="EO709" s="20"/>
      <c r="EP709" s="20"/>
      <c r="EQ709" s="20"/>
      <c r="ER709" s="20"/>
      <c r="ES709" s="20"/>
      <c r="ET709" s="20"/>
      <c r="EU709" s="20"/>
      <c r="EV709" s="20"/>
      <c r="EW709" s="20"/>
      <c r="EX709"/>
      <c r="EY709"/>
      <c r="EZ709" s="20"/>
      <c r="FA709" s="20"/>
      <c r="FB709" s="20"/>
      <c r="FC709" s="20"/>
      <c r="FD709" s="20"/>
      <c r="FE709" s="20"/>
      <c r="FF709" s="20"/>
      <c r="FG709" s="20"/>
      <c r="FH709" s="20"/>
      <c r="FI709" s="20"/>
      <c r="FJ709" s="20"/>
      <c r="FK709" s="20"/>
      <c r="FL709" s="20"/>
      <c r="FM709" s="20"/>
      <c r="FN709" s="20"/>
      <c r="FO709" s="20"/>
      <c r="FP709" s="20"/>
      <c r="FQ709" s="20"/>
      <c r="FR709" s="20"/>
      <c r="FS709" s="20"/>
      <c r="FT709" s="20"/>
      <c r="FU709" s="20"/>
      <c r="FV709" s="20"/>
      <c r="FW709" s="20"/>
      <c r="FX709" s="20"/>
      <c r="FY709" s="20"/>
      <c r="FZ709" s="20"/>
      <c r="GA709" s="20"/>
      <c r="GB709" s="20"/>
      <c r="GC709" s="20"/>
      <c r="GD709" s="20"/>
      <c r="GE709" s="20"/>
      <c r="GF709" s="20"/>
      <c r="GG709" s="20"/>
      <c r="GH709" s="20"/>
      <c r="GI709" s="20"/>
      <c r="GJ709" s="20"/>
      <c r="GK709" s="20"/>
      <c r="GL709" s="20"/>
      <c r="GM709" s="20"/>
      <c r="GN709" s="20"/>
      <c r="GO709" s="20"/>
      <c r="GP709" s="20"/>
      <c r="GQ709" s="20"/>
      <c r="GR709" s="20"/>
      <c r="GS709" s="20"/>
      <c r="GT709" s="20"/>
      <c r="GU709" s="20"/>
      <c r="GV709" s="20"/>
      <c r="GW709"/>
      <c r="GX709"/>
      <c r="GY709" s="20">
        <v>0</v>
      </c>
      <c r="GZ709" s="20">
        <v>0</v>
      </c>
      <c r="HA709" s="20" t="s">
        <v>373</v>
      </c>
      <c r="HB709" s="20">
        <v>0</v>
      </c>
      <c r="HC709" s="20"/>
      <c r="HD709" s="20"/>
      <c r="HE709" s="20" t="b">
        <v>0</v>
      </c>
      <c r="HF709" s="20">
        <v>0</v>
      </c>
      <c r="HG709" s="20" t="b">
        <v>1</v>
      </c>
      <c r="HH709" s="20">
        <v>0</v>
      </c>
      <c r="HI709" s="20">
        <v>0</v>
      </c>
      <c r="HJ709" s="20">
        <v>0</v>
      </c>
      <c r="HK709" s="20">
        <v>0</v>
      </c>
      <c r="HL709" s="20" t="b">
        <v>0</v>
      </c>
      <c r="HM709" s="20">
        <v>0</v>
      </c>
      <c r="HN709" s="20">
        <v>0</v>
      </c>
      <c r="HO709" s="20" t="s">
        <v>374</v>
      </c>
      <c r="HP709" s="20" t="s">
        <v>363</v>
      </c>
      <c r="HQ709" s="20">
        <v>0</v>
      </c>
      <c r="HR709" s="20">
        <v>0</v>
      </c>
      <c r="HS709" s="20">
        <v>0</v>
      </c>
      <c r="HT709" s="20">
        <v>0</v>
      </c>
      <c r="HU709" s="20" t="b">
        <v>0</v>
      </c>
      <c r="HZ709" s="20"/>
    </row>
    <row r="710" ht="30" customHeight="1" spans="1:234">
      <c r="B710" s="34">
        <f>10000000+INDEX(编号表!$B:$B,MATCH(D710,编号表!$A:$A,0))*10000+J710</f>
        <v>10180101</v>
      </c>
      <c r="C710" s="20" t="s">
        <v>760</v>
      </c>
      <c r="D710" s="20" t="s">
        <v>435</v>
      </c>
      <c r="E710" s="20" t="s">
        <v>363</v>
      </c>
      <c r="F710" s="39" t="s">
        <v>761</v>
      </c>
      <c r="G710" s="20" t="s">
        <v>403</v>
      </c>
      <c r="H710" s="20" t="b">
        <v>0</v>
      </c>
      <c r="I710" s="20" t="b">
        <v>1</v>
      </c>
      <c r="J710" s="20">
        <v>101</v>
      </c>
      <c r="K710" s="20" t="str">
        <f t="shared" si="30"/>
        <v>101801</v>
      </c>
      <c r="L710" s="20" t="s">
        <v>353</v>
      </c>
      <c r="M710" s="20">
        <v>0</v>
      </c>
      <c r="N710" s="20">
        <v>10180102</v>
      </c>
      <c r="O710" s="20"/>
      <c r="P710" s="20">
        <v>0</v>
      </c>
      <c r="Q710" s="20">
        <v>0</v>
      </c>
      <c r="R710" s="20">
        <v>0</v>
      </c>
      <c r="S710" s="20">
        <v>0</v>
      </c>
      <c r="T710" s="20">
        <v>0</v>
      </c>
      <c r="U710" s="20">
        <v>0</v>
      </c>
      <c r="V710" s="20"/>
      <c r="W710" s="20">
        <v>0</v>
      </c>
      <c r="X710" s="20">
        <v>0</v>
      </c>
      <c r="Y710" s="20" t="s">
        <v>419</v>
      </c>
      <c r="Z710" s="20" t="s">
        <v>420</v>
      </c>
      <c r="AA710" s="20" t="s">
        <v>357</v>
      </c>
      <c r="AB710" s="20">
        <v>0</v>
      </c>
      <c r="AC710" s="20">
        <v>1</v>
      </c>
      <c r="AD710" s="20" t="b">
        <v>0</v>
      </c>
      <c r="AE710" s="20" t="s">
        <v>358</v>
      </c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 t="s">
        <v>388</v>
      </c>
      <c r="BA710" s="20">
        <v>10400</v>
      </c>
      <c r="BB710" s="20" t="s">
        <v>434</v>
      </c>
      <c r="BC710" s="20" t="s">
        <v>357</v>
      </c>
      <c r="BD710" s="20">
        <v>10000</v>
      </c>
      <c r="BE710" s="20">
        <v>0</v>
      </c>
      <c r="BF710" s="20" t="s">
        <v>361</v>
      </c>
      <c r="BG710" s="20">
        <v>0</v>
      </c>
      <c r="BH710" s="20"/>
      <c r="BI710" s="20"/>
      <c r="BJ710" s="20"/>
      <c r="BK710" s="20"/>
      <c r="BL710" s="20"/>
      <c r="BM710" s="20"/>
      <c r="BN710" s="20">
        <v>20070002</v>
      </c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  <c r="CD710" s="20"/>
      <c r="CE710" s="20"/>
      <c r="CF710" s="20"/>
      <c r="CG710" s="20"/>
      <c r="CH710" s="20"/>
      <c r="CI710" s="20"/>
      <c r="CJ710" s="20"/>
      <c r="CK710" s="20"/>
      <c r="CL710" s="20"/>
      <c r="CM710" s="20"/>
      <c r="CN710" s="20"/>
      <c r="CO710" s="20"/>
      <c r="CP710" s="20"/>
      <c r="CQ710" s="20"/>
      <c r="CR710" s="20"/>
      <c r="CS710" s="20"/>
      <c r="CT710" s="20"/>
      <c r="CU710" s="20"/>
      <c r="CV710" s="20"/>
      <c r="CW710" s="20"/>
      <c r="CX710" s="20"/>
      <c r="DA710" s="20"/>
      <c r="DB710" s="20"/>
      <c r="DC710" s="20"/>
      <c r="DD710" s="20"/>
      <c r="DE710" s="20"/>
      <c r="DF710" s="20"/>
      <c r="DG710" s="20"/>
      <c r="DH710" s="20"/>
      <c r="DI710" s="20"/>
      <c r="DJ710" s="20"/>
      <c r="DK710" s="20"/>
      <c r="DL710" s="20"/>
      <c r="DM710" s="20"/>
      <c r="DN710" s="20"/>
      <c r="DO710" s="20"/>
      <c r="DP710" s="20"/>
      <c r="DQ710" s="20"/>
      <c r="DR710" s="20"/>
      <c r="DS710" s="20"/>
      <c r="DT710" s="20"/>
      <c r="DU710" s="20"/>
      <c r="DV710" s="20"/>
      <c r="DW710" s="20"/>
      <c r="DX710" s="20"/>
      <c r="DY710" s="20"/>
      <c r="DZ710" s="20"/>
      <c r="EA710" s="20"/>
      <c r="EB710" s="20"/>
      <c r="EC710" s="20"/>
      <c r="ED710" s="20"/>
      <c r="EE710" s="20"/>
      <c r="EF710" s="20"/>
      <c r="EG710" s="20"/>
      <c r="EH710" s="20"/>
      <c r="EI710" s="20"/>
      <c r="EJ710" s="20"/>
      <c r="EK710" s="20"/>
      <c r="EL710" s="20"/>
      <c r="EM710" s="20"/>
      <c r="EN710" s="20"/>
      <c r="EO710" s="20"/>
      <c r="EP710" s="20"/>
      <c r="EQ710" s="20"/>
      <c r="ER710" s="20"/>
      <c r="ES710" s="20"/>
      <c r="ET710" s="20"/>
      <c r="EU710" s="20"/>
      <c r="EV710" s="20"/>
      <c r="EW710" s="20"/>
      <c r="EX710"/>
      <c r="EY710"/>
      <c r="EZ710" s="20"/>
      <c r="FA710" s="20"/>
      <c r="FB710" s="20"/>
      <c r="FC710" s="20"/>
      <c r="FD710" s="20"/>
      <c r="FE710" s="20"/>
      <c r="FF710" s="20"/>
      <c r="FG710" s="20"/>
      <c r="FH710" s="20"/>
      <c r="FI710" s="20"/>
      <c r="FJ710" s="20"/>
      <c r="FK710" s="20"/>
      <c r="FL710" s="20"/>
      <c r="FM710" s="20"/>
      <c r="FN710" s="20"/>
      <c r="FO710" s="20"/>
      <c r="FP710" s="20"/>
      <c r="FQ710" s="20"/>
      <c r="FR710" s="20"/>
      <c r="FS710" s="20"/>
      <c r="FT710" s="20"/>
      <c r="FU710" s="20"/>
      <c r="FV710" s="20"/>
      <c r="FW710" s="20"/>
      <c r="FX710" s="20"/>
      <c r="FY710" s="20"/>
      <c r="FZ710" s="20"/>
      <c r="GA710" s="20"/>
      <c r="GB710" s="20"/>
      <c r="GC710" s="20"/>
      <c r="GD710" s="20"/>
      <c r="GE710" s="20"/>
      <c r="GF710" s="20"/>
      <c r="GG710" s="20"/>
      <c r="GH710" s="20"/>
      <c r="GI710" s="20"/>
      <c r="GJ710" s="20"/>
      <c r="GK710" s="20"/>
      <c r="GL710" s="20"/>
      <c r="GM710" s="20"/>
      <c r="GN710" s="20"/>
      <c r="GO710" s="20"/>
      <c r="GP710" s="20"/>
      <c r="GQ710" s="20"/>
      <c r="GR710" s="20"/>
      <c r="GS710" s="20"/>
      <c r="GT710" s="20"/>
      <c r="GU710" s="20"/>
      <c r="GV710" s="20"/>
      <c r="GW710"/>
      <c r="GX710"/>
      <c r="GY710" s="20">
        <v>0</v>
      </c>
      <c r="GZ710" s="20">
        <v>0</v>
      </c>
      <c r="HA710" s="20" t="s">
        <v>373</v>
      </c>
      <c r="HB710" s="20">
        <v>0</v>
      </c>
      <c r="HC710" s="20"/>
      <c r="HD710" s="20"/>
      <c r="HE710" s="20" t="b">
        <v>0</v>
      </c>
      <c r="HF710" s="20">
        <v>0</v>
      </c>
      <c r="HG710" s="20" t="b">
        <v>1</v>
      </c>
      <c r="HH710" s="20">
        <v>0</v>
      </c>
      <c r="HI710" s="20">
        <v>0</v>
      </c>
      <c r="HJ710" s="20">
        <v>0</v>
      </c>
      <c r="HK710" s="20">
        <v>0</v>
      </c>
      <c r="HL710" s="20" t="b">
        <v>0</v>
      </c>
      <c r="HM710" s="20">
        <v>0</v>
      </c>
      <c r="HN710" s="20">
        <v>0</v>
      </c>
      <c r="HO710" s="20" t="s">
        <v>374</v>
      </c>
      <c r="HP710" s="20" t="s">
        <v>363</v>
      </c>
      <c r="HQ710" s="20">
        <v>0</v>
      </c>
      <c r="HR710" s="20">
        <v>0</v>
      </c>
      <c r="HS710" s="20">
        <v>0</v>
      </c>
      <c r="HT710" s="20">
        <v>0</v>
      </c>
      <c r="HU710" s="20" t="b">
        <v>0</v>
      </c>
      <c r="HZ710" s="20"/>
    </row>
    <row r="711" ht="30" customHeight="1" spans="1:234">
      <c r="B711" s="34">
        <f>10000000+INDEX(编号表!$B:$B,MATCH(D711,编号表!$A:$A,0))*10000+J711</f>
        <v>10180102</v>
      </c>
      <c r="C711" s="20" t="s">
        <v>760</v>
      </c>
      <c r="D711" s="20" t="s">
        <v>435</v>
      </c>
      <c r="E711" s="20" t="s">
        <v>363</v>
      </c>
      <c r="F711" s="39" t="s">
        <v>761</v>
      </c>
      <c r="G711" s="20" t="s">
        <v>403</v>
      </c>
      <c r="H711" s="20" t="b">
        <v>0</v>
      </c>
      <c r="I711" s="20" t="b">
        <v>1</v>
      </c>
      <c r="J711" s="20">
        <v>102</v>
      </c>
      <c r="K711" s="20" t="str">
        <f t="shared" ref="K711:K774" si="31">LEFT(B711,6)</f>
        <v>101801</v>
      </c>
      <c r="L711" s="20" t="s">
        <v>353</v>
      </c>
      <c r="M711" s="20">
        <v>0</v>
      </c>
      <c r="N711" s="20">
        <v>10180103</v>
      </c>
      <c r="O711" s="20"/>
      <c r="P711" s="20">
        <v>0</v>
      </c>
      <c r="Q711" s="20">
        <v>0</v>
      </c>
      <c r="R711" s="20">
        <v>0</v>
      </c>
      <c r="S711" s="20">
        <v>0</v>
      </c>
      <c r="T711" s="20">
        <v>0</v>
      </c>
      <c r="U711" s="20">
        <v>0</v>
      </c>
      <c r="V711" s="20"/>
      <c r="W711" s="20">
        <v>0</v>
      </c>
      <c r="X711" s="20">
        <v>0</v>
      </c>
      <c r="Y711" s="20" t="s">
        <v>419</v>
      </c>
      <c r="Z711" s="20" t="s">
        <v>420</v>
      </c>
      <c r="AA711" s="20" t="s">
        <v>357</v>
      </c>
      <c r="AB711" s="20">
        <v>0</v>
      </c>
      <c r="AC711" s="20">
        <v>1</v>
      </c>
      <c r="AD711" s="20" t="b">
        <v>0</v>
      </c>
      <c r="AE711" s="20" t="s">
        <v>358</v>
      </c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 t="s">
        <v>388</v>
      </c>
      <c r="BA711" s="20">
        <v>10800</v>
      </c>
      <c r="BB711" s="20" t="s">
        <v>434</v>
      </c>
      <c r="BC711" s="20" t="s">
        <v>357</v>
      </c>
      <c r="BD711" s="20">
        <v>10000</v>
      </c>
      <c r="BE711" s="20">
        <v>0</v>
      </c>
      <c r="BF711" s="20" t="s">
        <v>361</v>
      </c>
      <c r="BG711" s="20">
        <v>0</v>
      </c>
      <c r="BH711" s="20"/>
      <c r="BI711" s="20"/>
      <c r="BJ711" s="20"/>
      <c r="BK711" s="20"/>
      <c r="BL711" s="20"/>
      <c r="BM711" s="20"/>
      <c r="BN711" s="20">
        <v>20070003</v>
      </c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  <c r="CD711" s="20"/>
      <c r="CE711" s="20"/>
      <c r="CF711" s="20"/>
      <c r="CG711" s="20"/>
      <c r="CH711" s="20"/>
      <c r="CI711" s="20"/>
      <c r="CJ711" s="20"/>
      <c r="CK711" s="20"/>
      <c r="CL711" s="20"/>
      <c r="CM711" s="20"/>
      <c r="CN711" s="20"/>
      <c r="CO711" s="20"/>
      <c r="CP711" s="20"/>
      <c r="CQ711" s="20"/>
      <c r="CR711" s="20"/>
      <c r="CS711" s="20"/>
      <c r="CT711" s="20"/>
      <c r="CU711" s="20"/>
      <c r="CV711" s="20"/>
      <c r="CW711" s="20"/>
      <c r="CX711" s="20"/>
      <c r="DA711" s="20"/>
      <c r="DB711" s="20"/>
      <c r="DC711" s="20"/>
      <c r="DD711" s="20"/>
      <c r="DE711" s="20"/>
      <c r="DF711" s="20"/>
      <c r="DG711" s="20"/>
      <c r="DH711" s="20"/>
      <c r="DI711" s="20"/>
      <c r="DJ711" s="20"/>
      <c r="DK711" s="20"/>
      <c r="DL711" s="20"/>
      <c r="DM711" s="20"/>
      <c r="DN711" s="20"/>
      <c r="DO711" s="20"/>
      <c r="DP711" s="20"/>
      <c r="DQ711" s="20"/>
      <c r="DR711" s="20"/>
      <c r="DS711" s="20"/>
      <c r="DT711" s="20"/>
      <c r="DU711" s="20"/>
      <c r="DV711" s="20"/>
      <c r="DW711" s="20"/>
      <c r="DX711" s="20"/>
      <c r="DY711" s="20"/>
      <c r="DZ711" s="20"/>
      <c r="EA711" s="20"/>
      <c r="EB711" s="20"/>
      <c r="EC711" s="20"/>
      <c r="ED711" s="20"/>
      <c r="EE711" s="20"/>
      <c r="EF711" s="20"/>
      <c r="EG711" s="20"/>
      <c r="EH711" s="20"/>
      <c r="EI711" s="20"/>
      <c r="EJ711" s="20"/>
      <c r="EK711" s="20"/>
      <c r="EL711" s="20"/>
      <c r="EM711" s="20"/>
      <c r="EN711" s="20"/>
      <c r="EO711" s="20"/>
      <c r="EP711" s="20"/>
      <c r="EQ711" s="20"/>
      <c r="ER711" s="20"/>
      <c r="ES711" s="20"/>
      <c r="ET711" s="20"/>
      <c r="EU711" s="20"/>
      <c r="EV711" s="20"/>
      <c r="EW711" s="20"/>
      <c r="EX711"/>
      <c r="EY711"/>
      <c r="EZ711" s="20"/>
      <c r="FA711" s="20"/>
      <c r="FB711" s="20"/>
      <c r="FC711" s="20"/>
      <c r="FD711" s="20"/>
      <c r="FE711" s="20"/>
      <c r="FF711" s="20"/>
      <c r="FG711" s="20"/>
      <c r="FH711" s="20"/>
      <c r="FI711" s="20"/>
      <c r="FJ711" s="20"/>
      <c r="FK711" s="20"/>
      <c r="FL711" s="20"/>
      <c r="FM711" s="20"/>
      <c r="FN711" s="20"/>
      <c r="FO711" s="20"/>
      <c r="FP711" s="20"/>
      <c r="FQ711" s="20"/>
      <c r="FR711" s="20"/>
      <c r="FS711" s="20"/>
      <c r="FT711" s="20"/>
      <c r="FU711" s="20"/>
      <c r="FV711" s="20"/>
      <c r="FW711" s="20"/>
      <c r="FX711" s="20"/>
      <c r="FY711" s="20"/>
      <c r="FZ711" s="20"/>
      <c r="GA711" s="20"/>
      <c r="GB711" s="20"/>
      <c r="GC711" s="20"/>
      <c r="GD711" s="20"/>
      <c r="GE711" s="20"/>
      <c r="GF711" s="20"/>
      <c r="GG711" s="20"/>
      <c r="GH711" s="20"/>
      <c r="GI711" s="20"/>
      <c r="GJ711" s="20"/>
      <c r="GK711" s="20"/>
      <c r="GL711" s="20"/>
      <c r="GM711" s="20"/>
      <c r="GN711" s="20"/>
      <c r="GO711" s="20"/>
      <c r="GP711" s="20"/>
      <c r="GQ711" s="20"/>
      <c r="GR711" s="20"/>
      <c r="GS711" s="20"/>
      <c r="GT711" s="20"/>
      <c r="GU711" s="20"/>
      <c r="GV711" s="20"/>
      <c r="GW711"/>
      <c r="GX711"/>
      <c r="GY711" s="20">
        <v>0</v>
      </c>
      <c r="GZ711" s="20">
        <v>0</v>
      </c>
      <c r="HA711" s="20" t="s">
        <v>373</v>
      </c>
      <c r="HB711" s="20">
        <v>0</v>
      </c>
      <c r="HC711" s="20"/>
      <c r="HD711" s="20"/>
      <c r="HE711" s="20" t="b">
        <v>0</v>
      </c>
      <c r="HF711" s="20">
        <v>0</v>
      </c>
      <c r="HG711" s="20" t="b">
        <v>1</v>
      </c>
      <c r="HH711" s="20">
        <v>0</v>
      </c>
      <c r="HI711" s="20">
        <v>0</v>
      </c>
      <c r="HJ711" s="20">
        <v>0</v>
      </c>
      <c r="HK711" s="20">
        <v>0</v>
      </c>
      <c r="HL711" s="20" t="b">
        <v>0</v>
      </c>
      <c r="HM711" s="20">
        <v>0</v>
      </c>
      <c r="HN711" s="20">
        <v>0</v>
      </c>
      <c r="HO711" s="20" t="s">
        <v>374</v>
      </c>
      <c r="HP711" s="20" t="s">
        <v>363</v>
      </c>
      <c r="HQ711" s="20">
        <v>0</v>
      </c>
      <c r="HR711" s="20">
        <v>0</v>
      </c>
      <c r="HS711" s="20">
        <v>0</v>
      </c>
      <c r="HT711" s="20">
        <v>0</v>
      </c>
      <c r="HU711" s="20" t="b">
        <v>0</v>
      </c>
      <c r="HZ711" s="20"/>
    </row>
    <row r="712" ht="30" customHeight="1" spans="1:234">
      <c r="B712" s="34">
        <f>10000000+INDEX(编号表!$B:$B,MATCH(D712,编号表!$A:$A,0))*10000+J712</f>
        <v>10180103</v>
      </c>
      <c r="C712" s="20" t="s">
        <v>760</v>
      </c>
      <c r="D712" s="20" t="s">
        <v>435</v>
      </c>
      <c r="E712" s="20" t="s">
        <v>363</v>
      </c>
      <c r="F712" s="39" t="s">
        <v>761</v>
      </c>
      <c r="G712" s="20" t="s">
        <v>403</v>
      </c>
      <c r="H712" s="20" t="b">
        <v>0</v>
      </c>
      <c r="I712" s="20" t="b">
        <v>1</v>
      </c>
      <c r="J712" s="20">
        <v>103</v>
      </c>
      <c r="K712" s="20" t="str">
        <f t="shared" si="31"/>
        <v>101801</v>
      </c>
      <c r="L712" s="20" t="s">
        <v>353</v>
      </c>
      <c r="M712" s="20">
        <v>0</v>
      </c>
      <c r="N712" s="20">
        <v>10180104</v>
      </c>
      <c r="O712" s="20"/>
      <c r="P712" s="20">
        <v>0</v>
      </c>
      <c r="Q712" s="20">
        <v>0</v>
      </c>
      <c r="R712" s="20">
        <v>0</v>
      </c>
      <c r="S712" s="20">
        <v>0</v>
      </c>
      <c r="T712" s="20">
        <v>0</v>
      </c>
      <c r="U712" s="20">
        <v>0</v>
      </c>
      <c r="V712" s="20"/>
      <c r="W712" s="20">
        <v>0</v>
      </c>
      <c r="X712" s="20">
        <v>0</v>
      </c>
      <c r="Y712" s="20" t="s">
        <v>419</v>
      </c>
      <c r="Z712" s="20" t="s">
        <v>420</v>
      </c>
      <c r="AA712" s="20" t="s">
        <v>357</v>
      </c>
      <c r="AB712" s="20">
        <v>0</v>
      </c>
      <c r="AC712" s="20">
        <v>1</v>
      </c>
      <c r="AD712" s="20" t="b">
        <v>0</v>
      </c>
      <c r="AE712" s="20" t="s">
        <v>358</v>
      </c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 t="s">
        <v>388</v>
      </c>
      <c r="BA712" s="20">
        <v>11200</v>
      </c>
      <c r="BB712" s="20" t="s">
        <v>434</v>
      </c>
      <c r="BC712" s="20" t="s">
        <v>357</v>
      </c>
      <c r="BD712" s="20">
        <v>10000</v>
      </c>
      <c r="BE712" s="20">
        <v>0</v>
      </c>
      <c r="BF712" s="20" t="s">
        <v>361</v>
      </c>
      <c r="BG712" s="20">
        <v>0</v>
      </c>
      <c r="BH712" s="20"/>
      <c r="BI712" s="20"/>
      <c r="BJ712" s="20"/>
      <c r="BK712" s="20"/>
      <c r="BL712" s="20"/>
      <c r="BM712" s="20"/>
      <c r="BN712" s="20">
        <v>20070004</v>
      </c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  <c r="CD712" s="20"/>
      <c r="CE712" s="20"/>
      <c r="CF712" s="20"/>
      <c r="CG712" s="20"/>
      <c r="CH712" s="20"/>
      <c r="CI712" s="20"/>
      <c r="CJ712" s="20"/>
      <c r="CK712" s="20"/>
      <c r="CL712" s="20"/>
      <c r="CM712" s="20"/>
      <c r="CN712" s="20"/>
      <c r="CO712" s="20"/>
      <c r="CP712" s="20"/>
      <c r="CQ712" s="20"/>
      <c r="CR712" s="20"/>
      <c r="CS712" s="20"/>
      <c r="CT712" s="20"/>
      <c r="CU712" s="20"/>
      <c r="CV712" s="20"/>
      <c r="CW712" s="20"/>
      <c r="CX712" s="20"/>
      <c r="DA712" s="20"/>
      <c r="DB712" s="20"/>
      <c r="DC712" s="20"/>
      <c r="DD712" s="20"/>
      <c r="DE712" s="20"/>
      <c r="DF712" s="20"/>
      <c r="DG712" s="20"/>
      <c r="DH712" s="20"/>
      <c r="DI712" s="20"/>
      <c r="DJ712" s="20"/>
      <c r="DK712" s="20"/>
      <c r="DL712" s="20"/>
      <c r="DM712" s="20"/>
      <c r="DN712" s="20"/>
      <c r="DO712" s="20"/>
      <c r="DP712" s="20"/>
      <c r="DQ712" s="20"/>
      <c r="DR712" s="20"/>
      <c r="DS712" s="20"/>
      <c r="DT712" s="20"/>
      <c r="DU712" s="20"/>
      <c r="DV712" s="20"/>
      <c r="DW712" s="20"/>
      <c r="DX712" s="20"/>
      <c r="DY712" s="20"/>
      <c r="DZ712" s="20"/>
      <c r="EA712" s="20"/>
      <c r="EB712" s="20"/>
      <c r="EC712" s="20"/>
      <c r="ED712" s="20"/>
      <c r="EE712" s="20"/>
      <c r="EF712" s="20"/>
      <c r="EG712" s="20"/>
      <c r="EH712" s="20"/>
      <c r="EI712" s="20"/>
      <c r="EJ712" s="20"/>
      <c r="EK712" s="20"/>
      <c r="EL712" s="20"/>
      <c r="EM712" s="20"/>
      <c r="EN712" s="20"/>
      <c r="EO712" s="20"/>
      <c r="EP712" s="20"/>
      <c r="EQ712" s="20"/>
      <c r="ER712" s="20"/>
      <c r="ES712" s="20"/>
      <c r="ET712" s="20"/>
      <c r="EU712" s="20"/>
      <c r="EV712" s="20"/>
      <c r="EW712" s="20"/>
      <c r="EX712"/>
      <c r="EY712"/>
      <c r="EZ712" s="20"/>
      <c r="FA712" s="20"/>
      <c r="FB712" s="20"/>
      <c r="FC712" s="20"/>
      <c r="FD712" s="20"/>
      <c r="FE712" s="20"/>
      <c r="FF712" s="20"/>
      <c r="FG712" s="20"/>
      <c r="FH712" s="20"/>
      <c r="FI712" s="20"/>
      <c r="FJ712" s="20"/>
      <c r="FK712" s="20"/>
      <c r="FL712" s="20"/>
      <c r="FM712" s="20"/>
      <c r="FN712" s="20"/>
      <c r="FO712" s="20"/>
      <c r="FP712" s="20"/>
      <c r="FQ712" s="20"/>
      <c r="FR712" s="20"/>
      <c r="FS712" s="20"/>
      <c r="FT712" s="20"/>
      <c r="FU712" s="20"/>
      <c r="FV712" s="20"/>
      <c r="FW712" s="20"/>
      <c r="FX712" s="20"/>
      <c r="FY712" s="20"/>
      <c r="FZ712" s="20"/>
      <c r="GA712" s="20"/>
      <c r="GB712" s="20"/>
      <c r="GC712" s="20"/>
      <c r="GD712" s="20"/>
      <c r="GE712" s="20"/>
      <c r="GF712" s="20"/>
      <c r="GG712" s="20"/>
      <c r="GH712" s="20"/>
      <c r="GI712" s="20"/>
      <c r="GJ712" s="20"/>
      <c r="GK712" s="20"/>
      <c r="GL712" s="20"/>
      <c r="GM712" s="20"/>
      <c r="GN712" s="20"/>
      <c r="GO712" s="20"/>
      <c r="GP712" s="20"/>
      <c r="GQ712" s="20"/>
      <c r="GR712" s="20"/>
      <c r="GS712" s="20"/>
      <c r="GT712" s="20"/>
      <c r="GU712" s="20"/>
      <c r="GV712" s="20"/>
      <c r="GW712"/>
      <c r="GX712"/>
      <c r="GY712" s="20">
        <v>0</v>
      </c>
      <c r="GZ712" s="20">
        <v>0</v>
      </c>
      <c r="HA712" s="20" t="s">
        <v>373</v>
      </c>
      <c r="HB712" s="20">
        <v>0</v>
      </c>
      <c r="HC712" s="20"/>
      <c r="HD712" s="20"/>
      <c r="HE712" s="20" t="b">
        <v>0</v>
      </c>
      <c r="HF712" s="20">
        <v>0</v>
      </c>
      <c r="HG712" s="20" t="b">
        <v>1</v>
      </c>
      <c r="HH712" s="20">
        <v>0</v>
      </c>
      <c r="HI712" s="20">
        <v>0</v>
      </c>
      <c r="HJ712" s="20">
        <v>0</v>
      </c>
      <c r="HK712" s="20">
        <v>0</v>
      </c>
      <c r="HL712" s="20" t="b">
        <v>0</v>
      </c>
      <c r="HM712" s="20">
        <v>0</v>
      </c>
      <c r="HN712" s="20">
        <v>0</v>
      </c>
      <c r="HO712" s="20" t="s">
        <v>374</v>
      </c>
      <c r="HP712" s="20" t="s">
        <v>363</v>
      </c>
      <c r="HQ712" s="20">
        <v>0</v>
      </c>
      <c r="HR712" s="20">
        <v>0</v>
      </c>
      <c r="HS712" s="20">
        <v>0</v>
      </c>
      <c r="HT712" s="20">
        <v>0</v>
      </c>
      <c r="HU712" s="20" t="b">
        <v>0</v>
      </c>
      <c r="HZ712" s="20"/>
    </row>
    <row r="713" ht="30" customHeight="1" spans="1:234">
      <c r="B713" s="34">
        <f>10000000+INDEX(编号表!$B:$B,MATCH(D713,编号表!$A:$A,0))*10000+J713</f>
        <v>10180104</v>
      </c>
      <c r="C713" s="20" t="s">
        <v>760</v>
      </c>
      <c r="D713" s="20" t="s">
        <v>435</v>
      </c>
      <c r="E713" s="20" t="s">
        <v>363</v>
      </c>
      <c r="F713" s="39" t="s">
        <v>761</v>
      </c>
      <c r="G713" s="20" t="s">
        <v>403</v>
      </c>
      <c r="H713" s="20" t="b">
        <v>0</v>
      </c>
      <c r="I713" s="20" t="b">
        <v>1</v>
      </c>
      <c r="J713" s="20">
        <v>104</v>
      </c>
      <c r="K713" s="20" t="str">
        <f t="shared" si="31"/>
        <v>101801</v>
      </c>
      <c r="L713" s="20" t="s">
        <v>353</v>
      </c>
      <c r="M713" s="20">
        <v>0</v>
      </c>
      <c r="N713" s="20">
        <v>10180105</v>
      </c>
      <c r="O713" s="20"/>
      <c r="P713" s="20">
        <v>0</v>
      </c>
      <c r="Q713" s="20">
        <v>0</v>
      </c>
      <c r="R713" s="20">
        <v>0</v>
      </c>
      <c r="S713" s="20">
        <v>0</v>
      </c>
      <c r="T713" s="20">
        <v>0</v>
      </c>
      <c r="U713" s="20">
        <v>0</v>
      </c>
      <c r="V713" s="20"/>
      <c r="W713" s="20">
        <v>0</v>
      </c>
      <c r="X713" s="20">
        <v>0</v>
      </c>
      <c r="Y713" s="20" t="s">
        <v>419</v>
      </c>
      <c r="Z713" s="20" t="s">
        <v>420</v>
      </c>
      <c r="AA713" s="20" t="s">
        <v>357</v>
      </c>
      <c r="AB713" s="20">
        <v>0</v>
      </c>
      <c r="AC713" s="20">
        <v>1</v>
      </c>
      <c r="AD713" s="20" t="b">
        <v>0</v>
      </c>
      <c r="AE713" s="20" t="s">
        <v>358</v>
      </c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 t="s">
        <v>388</v>
      </c>
      <c r="BA713" s="20">
        <v>11300</v>
      </c>
      <c r="BB713" s="20" t="s">
        <v>434</v>
      </c>
      <c r="BC713" s="20" t="s">
        <v>357</v>
      </c>
      <c r="BD713" s="20">
        <v>10000</v>
      </c>
      <c r="BE713" s="20">
        <v>0</v>
      </c>
      <c r="BF713" s="20" t="s">
        <v>361</v>
      </c>
      <c r="BG713" s="20">
        <v>0</v>
      </c>
      <c r="BH713" s="20"/>
      <c r="BI713" s="20"/>
      <c r="BJ713" s="20"/>
      <c r="BK713" s="20"/>
      <c r="BL713" s="20"/>
      <c r="BM713" s="20"/>
      <c r="BN713" s="20">
        <v>20070005</v>
      </c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  <c r="CE713" s="20"/>
      <c r="CF713" s="20"/>
      <c r="CG713" s="20"/>
      <c r="CH713" s="20"/>
      <c r="CI713" s="20"/>
      <c r="CJ713" s="20"/>
      <c r="CK713" s="20"/>
      <c r="CL713" s="20"/>
      <c r="CM713" s="20"/>
      <c r="CN713" s="20"/>
      <c r="CO713" s="20"/>
      <c r="CP713" s="20"/>
      <c r="CQ713" s="20"/>
      <c r="CR713" s="20"/>
      <c r="CS713" s="20"/>
      <c r="CT713" s="20"/>
      <c r="CU713" s="20"/>
      <c r="CV713" s="20"/>
      <c r="CW713" s="20"/>
      <c r="CX713" s="20"/>
      <c r="DA713" s="20"/>
      <c r="DB713" s="20"/>
      <c r="DC713" s="20"/>
      <c r="DD713" s="20"/>
      <c r="DE713" s="20"/>
      <c r="DF713" s="20"/>
      <c r="DG713" s="20"/>
      <c r="DH713" s="20"/>
      <c r="DI713" s="20"/>
      <c r="DJ713" s="20"/>
      <c r="DK713" s="20"/>
      <c r="DL713" s="20"/>
      <c r="DM713" s="20"/>
      <c r="DN713" s="20"/>
      <c r="DO713" s="20"/>
      <c r="DP713" s="20"/>
      <c r="DQ713" s="20"/>
      <c r="DR713" s="20"/>
      <c r="DS713" s="20"/>
      <c r="DT713" s="20"/>
      <c r="DU713" s="20"/>
      <c r="DV713" s="20"/>
      <c r="DW713" s="20"/>
      <c r="DX713" s="20"/>
      <c r="DY713" s="20"/>
      <c r="DZ713" s="20"/>
      <c r="EA713" s="20"/>
      <c r="EB713" s="20"/>
      <c r="EC713" s="20"/>
      <c r="ED713" s="20"/>
      <c r="EE713" s="20"/>
      <c r="EF713" s="20"/>
      <c r="EG713" s="20"/>
      <c r="EH713" s="20"/>
      <c r="EI713" s="20"/>
      <c r="EJ713" s="20"/>
      <c r="EK713" s="20"/>
      <c r="EL713" s="20"/>
      <c r="EM713" s="20"/>
      <c r="EN713" s="20"/>
      <c r="EO713" s="20"/>
      <c r="EP713" s="20"/>
      <c r="EQ713" s="20"/>
      <c r="ER713" s="20"/>
      <c r="ES713" s="20"/>
      <c r="ET713" s="20"/>
      <c r="EU713" s="20"/>
      <c r="EV713" s="20"/>
      <c r="EW713" s="20"/>
      <c r="EX713"/>
      <c r="EY713"/>
      <c r="EZ713" s="20"/>
      <c r="FA713" s="20"/>
      <c r="FB713" s="20"/>
      <c r="FC713" s="20"/>
      <c r="FD713" s="20"/>
      <c r="FE713" s="20"/>
      <c r="FF713" s="20"/>
      <c r="FG713" s="20"/>
      <c r="FH713" s="20"/>
      <c r="FI713" s="20"/>
      <c r="FJ713" s="20"/>
      <c r="FK713" s="20"/>
      <c r="FL713" s="20"/>
      <c r="FM713" s="20"/>
      <c r="FN713" s="20"/>
      <c r="FO713" s="20"/>
      <c r="FP713" s="20"/>
      <c r="FQ713" s="20"/>
      <c r="FR713" s="20"/>
      <c r="FS713" s="20"/>
      <c r="FT713" s="20"/>
      <c r="FU713" s="20"/>
      <c r="FV713" s="20"/>
      <c r="FW713" s="20"/>
      <c r="FX713" s="20"/>
      <c r="FY713" s="20"/>
      <c r="FZ713" s="20"/>
      <c r="GA713" s="20"/>
      <c r="GB713" s="20"/>
      <c r="GC713" s="20"/>
      <c r="GD713" s="20"/>
      <c r="GE713" s="20"/>
      <c r="GF713" s="20"/>
      <c r="GG713" s="20"/>
      <c r="GH713" s="20"/>
      <c r="GI713" s="20"/>
      <c r="GJ713" s="20"/>
      <c r="GK713" s="20"/>
      <c r="GL713" s="20"/>
      <c r="GM713" s="20"/>
      <c r="GN713" s="20"/>
      <c r="GO713" s="20"/>
      <c r="GP713" s="20"/>
      <c r="GQ713" s="20"/>
      <c r="GR713" s="20"/>
      <c r="GS713" s="20"/>
      <c r="GT713" s="20"/>
      <c r="GU713" s="20"/>
      <c r="GV713" s="20"/>
      <c r="GW713"/>
      <c r="GX713"/>
      <c r="GY713" s="20">
        <v>0</v>
      </c>
      <c r="GZ713" s="20">
        <v>0</v>
      </c>
      <c r="HA713" s="20" t="s">
        <v>373</v>
      </c>
      <c r="HB713" s="20">
        <v>0</v>
      </c>
      <c r="HC713" s="20"/>
      <c r="HD713" s="20"/>
      <c r="HE713" s="20" t="b">
        <v>0</v>
      </c>
      <c r="HF713" s="20">
        <v>0</v>
      </c>
      <c r="HG713" s="20" t="b">
        <v>1</v>
      </c>
      <c r="HH713" s="20">
        <v>0</v>
      </c>
      <c r="HI713" s="20">
        <v>0</v>
      </c>
      <c r="HJ713" s="20">
        <v>0</v>
      </c>
      <c r="HK713" s="20">
        <v>0</v>
      </c>
      <c r="HL713" s="20" t="b">
        <v>0</v>
      </c>
      <c r="HM713" s="20">
        <v>0</v>
      </c>
      <c r="HN713" s="20">
        <v>0</v>
      </c>
      <c r="HO713" s="20" t="s">
        <v>374</v>
      </c>
      <c r="HP713" s="20" t="s">
        <v>363</v>
      </c>
      <c r="HQ713" s="20">
        <v>0</v>
      </c>
      <c r="HR713" s="20">
        <v>0</v>
      </c>
      <c r="HS713" s="20">
        <v>0</v>
      </c>
      <c r="HT713" s="20">
        <v>0</v>
      </c>
      <c r="HU713" s="20" t="b">
        <v>0</v>
      </c>
      <c r="HZ713" s="20"/>
    </row>
    <row r="714" ht="30" customHeight="1" spans="1:234">
      <c r="B714" s="34">
        <f>10000000+INDEX(编号表!$B:$B,MATCH(D714,编号表!$A:$A,0))*10000+J714</f>
        <v>10180105</v>
      </c>
      <c r="C714" s="20" t="s">
        <v>760</v>
      </c>
      <c r="D714" s="20" t="s">
        <v>435</v>
      </c>
      <c r="E714" s="20" t="s">
        <v>363</v>
      </c>
      <c r="F714" s="39" t="s">
        <v>761</v>
      </c>
      <c r="G714" s="20" t="s">
        <v>403</v>
      </c>
      <c r="H714" s="20" t="b">
        <v>0</v>
      </c>
      <c r="I714" s="20" t="b">
        <v>1</v>
      </c>
      <c r="J714" s="20">
        <v>105</v>
      </c>
      <c r="K714" s="20" t="str">
        <f t="shared" si="31"/>
        <v>101801</v>
      </c>
      <c r="L714" s="20" t="s">
        <v>353</v>
      </c>
      <c r="M714" s="20">
        <v>0</v>
      </c>
      <c r="N714" s="20">
        <v>10180106</v>
      </c>
      <c r="O714" s="20"/>
      <c r="P714" s="20">
        <v>0</v>
      </c>
      <c r="Q714" s="20">
        <v>0</v>
      </c>
      <c r="R714" s="20">
        <v>0</v>
      </c>
      <c r="S714" s="20">
        <v>0</v>
      </c>
      <c r="T714" s="20">
        <v>0</v>
      </c>
      <c r="U714" s="20">
        <v>0</v>
      </c>
      <c r="V714" s="20"/>
      <c r="W714" s="20">
        <v>0</v>
      </c>
      <c r="X714" s="20">
        <v>0</v>
      </c>
      <c r="Y714" s="20" t="s">
        <v>419</v>
      </c>
      <c r="Z714" s="20" t="s">
        <v>420</v>
      </c>
      <c r="AA714" s="20" t="s">
        <v>357</v>
      </c>
      <c r="AB714" s="20">
        <v>0</v>
      </c>
      <c r="AC714" s="20">
        <v>1</v>
      </c>
      <c r="AD714" s="20" t="b">
        <v>0</v>
      </c>
      <c r="AE714" s="20" t="s">
        <v>358</v>
      </c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 t="s">
        <v>388</v>
      </c>
      <c r="BA714" s="20">
        <v>11600</v>
      </c>
      <c r="BB714" s="20" t="s">
        <v>434</v>
      </c>
      <c r="BC714" s="20" t="s">
        <v>357</v>
      </c>
      <c r="BD714" s="20">
        <v>10000</v>
      </c>
      <c r="BE714" s="20">
        <v>0</v>
      </c>
      <c r="BF714" s="20" t="s">
        <v>361</v>
      </c>
      <c r="BG714" s="20">
        <v>0</v>
      </c>
      <c r="BH714" s="20"/>
      <c r="BI714" s="20"/>
      <c r="BJ714" s="20"/>
      <c r="BK714" s="20"/>
      <c r="BL714" s="20"/>
      <c r="BM714" s="20"/>
      <c r="BN714" s="20">
        <v>20070006</v>
      </c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  <c r="CD714" s="20"/>
      <c r="CE714" s="20"/>
      <c r="CF714" s="20"/>
      <c r="CG714" s="20"/>
      <c r="CH714" s="20"/>
      <c r="CI714" s="20"/>
      <c r="CJ714" s="20"/>
      <c r="CK714" s="20"/>
      <c r="CL714" s="20"/>
      <c r="CM714" s="20"/>
      <c r="CN714" s="20"/>
      <c r="CO714" s="20"/>
      <c r="CP714" s="20"/>
      <c r="CQ714" s="20"/>
      <c r="CR714" s="20"/>
      <c r="CS714" s="20"/>
      <c r="CT714" s="20"/>
      <c r="CU714" s="20"/>
      <c r="CV714" s="20"/>
      <c r="CW714" s="20"/>
      <c r="CX714" s="20"/>
      <c r="DA714" s="20"/>
      <c r="DB714" s="20"/>
      <c r="DC714" s="20"/>
      <c r="DD714" s="20"/>
      <c r="DE714" s="20"/>
      <c r="DF714" s="20"/>
      <c r="DG714" s="20"/>
      <c r="DH714" s="20"/>
      <c r="DI714" s="20"/>
      <c r="DJ714" s="20"/>
      <c r="DK714" s="20"/>
      <c r="DL714" s="20"/>
      <c r="DM714" s="20"/>
      <c r="DN714" s="20"/>
      <c r="DO714" s="20"/>
      <c r="DP714" s="20"/>
      <c r="DQ714" s="20"/>
      <c r="DR714" s="20"/>
      <c r="DS714" s="20"/>
      <c r="DT714" s="20"/>
      <c r="DU714" s="20"/>
      <c r="DV714" s="20"/>
      <c r="DW714" s="20"/>
      <c r="DX714" s="20"/>
      <c r="DY714" s="20"/>
      <c r="DZ714" s="20"/>
      <c r="EA714" s="20"/>
      <c r="EB714" s="20"/>
      <c r="EC714" s="20"/>
      <c r="ED714" s="20"/>
      <c r="EE714" s="20"/>
      <c r="EF714" s="20"/>
      <c r="EG714" s="20"/>
      <c r="EH714" s="20"/>
      <c r="EI714" s="20"/>
      <c r="EJ714" s="20"/>
      <c r="EK714" s="20"/>
      <c r="EL714" s="20"/>
      <c r="EM714" s="20"/>
      <c r="EN714" s="20"/>
      <c r="EO714" s="20"/>
      <c r="EP714" s="20"/>
      <c r="EQ714" s="20"/>
      <c r="ER714" s="20"/>
      <c r="ES714" s="20"/>
      <c r="ET714" s="20"/>
      <c r="EU714" s="20"/>
      <c r="EV714" s="20"/>
      <c r="EW714" s="20"/>
      <c r="EX714"/>
      <c r="EY714"/>
      <c r="EZ714" s="20"/>
      <c r="FA714" s="20"/>
      <c r="FB714" s="20"/>
      <c r="FC714" s="20"/>
      <c r="FD714" s="20"/>
      <c r="FE714" s="20"/>
      <c r="FF714" s="20"/>
      <c r="FG714" s="20"/>
      <c r="FH714" s="20"/>
      <c r="FI714" s="20"/>
      <c r="FJ714" s="20"/>
      <c r="FK714" s="20"/>
      <c r="FL714" s="20"/>
      <c r="FM714" s="20"/>
      <c r="FN714" s="20"/>
      <c r="FO714" s="20"/>
      <c r="FP714" s="20"/>
      <c r="FQ714" s="20"/>
      <c r="FR714" s="20"/>
      <c r="FS714" s="20"/>
      <c r="FT714" s="20"/>
      <c r="FU714" s="20"/>
      <c r="FV714" s="20"/>
      <c r="FW714" s="20"/>
      <c r="FX714" s="20"/>
      <c r="FY714" s="20"/>
      <c r="FZ714" s="20"/>
      <c r="GA714" s="20"/>
      <c r="GB714" s="20"/>
      <c r="GC714" s="20"/>
      <c r="GD714" s="20"/>
      <c r="GE714" s="20"/>
      <c r="GF714" s="20"/>
      <c r="GG714" s="20"/>
      <c r="GH714" s="20"/>
      <c r="GI714" s="20"/>
      <c r="GJ714" s="20"/>
      <c r="GK714" s="20"/>
      <c r="GL714" s="20"/>
      <c r="GM714" s="20"/>
      <c r="GN714" s="20"/>
      <c r="GO714" s="20"/>
      <c r="GP714" s="20"/>
      <c r="GQ714" s="20"/>
      <c r="GR714" s="20"/>
      <c r="GS714" s="20"/>
      <c r="GT714" s="20"/>
      <c r="GU714" s="20"/>
      <c r="GV714" s="20"/>
      <c r="GW714"/>
      <c r="GX714"/>
      <c r="GY714" s="20">
        <v>0</v>
      </c>
      <c r="GZ714" s="20">
        <v>0</v>
      </c>
      <c r="HA714" s="20" t="s">
        <v>373</v>
      </c>
      <c r="HB714" s="20">
        <v>0</v>
      </c>
      <c r="HC714" s="20"/>
      <c r="HD714" s="20"/>
      <c r="HE714" s="20" t="b">
        <v>0</v>
      </c>
      <c r="HF714" s="20">
        <v>0</v>
      </c>
      <c r="HG714" s="20" t="b">
        <v>1</v>
      </c>
      <c r="HH714" s="20">
        <v>0</v>
      </c>
      <c r="HI714" s="20">
        <v>0</v>
      </c>
      <c r="HJ714" s="20">
        <v>0</v>
      </c>
      <c r="HK714" s="20">
        <v>0</v>
      </c>
      <c r="HL714" s="20" t="b">
        <v>0</v>
      </c>
      <c r="HM714" s="20">
        <v>0</v>
      </c>
      <c r="HN714" s="20">
        <v>0</v>
      </c>
      <c r="HO714" s="20" t="s">
        <v>374</v>
      </c>
      <c r="HP714" s="20" t="s">
        <v>363</v>
      </c>
      <c r="HQ714" s="20">
        <v>0</v>
      </c>
      <c r="HR714" s="20">
        <v>0</v>
      </c>
      <c r="HS714" s="20">
        <v>0</v>
      </c>
      <c r="HT714" s="20">
        <v>0</v>
      </c>
      <c r="HU714" s="20" t="b">
        <v>0</v>
      </c>
      <c r="HZ714" s="20"/>
    </row>
    <row r="715" ht="30" customHeight="1" spans="1:234">
      <c r="B715" s="34">
        <f>10000000+INDEX(编号表!$B:$B,MATCH(D715,编号表!$A:$A,0))*10000+J715</f>
        <v>10180106</v>
      </c>
      <c r="C715" s="20" t="s">
        <v>760</v>
      </c>
      <c r="D715" s="20" t="s">
        <v>435</v>
      </c>
      <c r="E715" s="20" t="s">
        <v>363</v>
      </c>
      <c r="F715" s="39" t="s">
        <v>761</v>
      </c>
      <c r="G715" s="20" t="s">
        <v>403</v>
      </c>
      <c r="H715" s="20" t="b">
        <v>0</v>
      </c>
      <c r="I715" s="20" t="b">
        <v>1</v>
      </c>
      <c r="J715" s="20">
        <v>106</v>
      </c>
      <c r="K715" s="20" t="str">
        <f t="shared" si="31"/>
        <v>101801</v>
      </c>
      <c r="L715" s="20" t="s">
        <v>353</v>
      </c>
      <c r="M715" s="20">
        <v>0</v>
      </c>
      <c r="N715" s="20">
        <v>10180107</v>
      </c>
      <c r="O715" s="20"/>
      <c r="P715" s="20">
        <v>0</v>
      </c>
      <c r="Q715" s="20">
        <v>0</v>
      </c>
      <c r="R715" s="20">
        <v>0</v>
      </c>
      <c r="S715" s="20">
        <v>0</v>
      </c>
      <c r="T715" s="20">
        <v>0</v>
      </c>
      <c r="U715" s="20">
        <v>0</v>
      </c>
      <c r="V715" s="20"/>
      <c r="W715" s="20">
        <v>0</v>
      </c>
      <c r="X715" s="20">
        <v>0</v>
      </c>
      <c r="Y715" s="20" t="s">
        <v>419</v>
      </c>
      <c r="Z715" s="20" t="s">
        <v>420</v>
      </c>
      <c r="AA715" s="20" t="s">
        <v>357</v>
      </c>
      <c r="AB715" s="20">
        <v>0</v>
      </c>
      <c r="AC715" s="20">
        <v>1</v>
      </c>
      <c r="AD715" s="20" t="b">
        <v>0</v>
      </c>
      <c r="AE715" s="20" t="s">
        <v>358</v>
      </c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 t="s">
        <v>388</v>
      </c>
      <c r="BA715" s="20">
        <v>11700</v>
      </c>
      <c r="BB715" s="20" t="s">
        <v>434</v>
      </c>
      <c r="BC715" s="20" t="s">
        <v>357</v>
      </c>
      <c r="BD715" s="20">
        <v>10000</v>
      </c>
      <c r="BE715" s="20">
        <v>0</v>
      </c>
      <c r="BF715" s="20" t="s">
        <v>361</v>
      </c>
      <c r="BG715" s="20">
        <v>0</v>
      </c>
      <c r="BH715" s="20"/>
      <c r="BI715" s="20"/>
      <c r="BJ715" s="20"/>
      <c r="BK715" s="20"/>
      <c r="BL715" s="20"/>
      <c r="BM715" s="20"/>
      <c r="BN715" s="20">
        <v>20070007</v>
      </c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  <c r="CD715" s="20"/>
      <c r="CE715" s="20"/>
      <c r="CF715" s="20"/>
      <c r="CG715" s="20"/>
      <c r="CH715" s="20"/>
      <c r="CI715" s="20"/>
      <c r="CJ715" s="20"/>
      <c r="CK715" s="20"/>
      <c r="CL715" s="20"/>
      <c r="CM715" s="20"/>
      <c r="CN715" s="20"/>
      <c r="CO715" s="20"/>
      <c r="CP715" s="20"/>
      <c r="CQ715" s="20"/>
      <c r="CR715" s="20"/>
      <c r="CS715" s="20"/>
      <c r="CT715" s="20"/>
      <c r="CU715" s="20"/>
      <c r="CV715" s="20"/>
      <c r="CW715" s="20"/>
      <c r="CX715" s="20"/>
      <c r="DA715" s="20"/>
      <c r="DB715" s="20"/>
      <c r="DC715" s="20"/>
      <c r="DD715" s="20"/>
      <c r="DE715" s="20"/>
      <c r="DF715" s="20"/>
      <c r="DG715" s="20"/>
      <c r="DH715" s="20"/>
      <c r="DI715" s="20"/>
      <c r="DJ715" s="20"/>
      <c r="DK715" s="20"/>
      <c r="DL715" s="20"/>
      <c r="DM715" s="20"/>
      <c r="DN715" s="20"/>
      <c r="DO715" s="20"/>
      <c r="DP715" s="20"/>
      <c r="DQ715" s="20"/>
      <c r="DR715" s="20"/>
      <c r="DS715" s="20"/>
      <c r="DT715" s="20"/>
      <c r="DU715" s="20"/>
      <c r="DV715" s="20"/>
      <c r="DW715" s="20"/>
      <c r="DX715" s="20"/>
      <c r="DY715" s="20"/>
      <c r="DZ715" s="20"/>
      <c r="EA715" s="20"/>
      <c r="EB715" s="20"/>
      <c r="EC715" s="20"/>
      <c r="ED715" s="20"/>
      <c r="EE715" s="20"/>
      <c r="EF715" s="20"/>
      <c r="EG715" s="20"/>
      <c r="EH715" s="20"/>
      <c r="EI715" s="20"/>
      <c r="EJ715" s="20"/>
      <c r="EK715" s="20"/>
      <c r="EL715" s="20"/>
      <c r="EM715" s="20"/>
      <c r="EN715" s="20"/>
      <c r="EO715" s="20"/>
      <c r="EP715" s="20"/>
      <c r="EQ715" s="20"/>
      <c r="ER715" s="20"/>
      <c r="ES715" s="20"/>
      <c r="ET715" s="20"/>
      <c r="EU715" s="20"/>
      <c r="EV715" s="20"/>
      <c r="EW715" s="20"/>
      <c r="EX715"/>
      <c r="EY715"/>
      <c r="EZ715" s="20"/>
      <c r="FA715" s="20"/>
      <c r="FB715" s="20"/>
      <c r="FC715" s="20"/>
      <c r="FD715" s="20"/>
      <c r="FE715" s="20"/>
      <c r="FF715" s="20"/>
      <c r="FG715" s="20"/>
      <c r="FH715" s="20"/>
      <c r="FI715" s="20"/>
      <c r="FJ715" s="20"/>
      <c r="FK715" s="20"/>
      <c r="FL715" s="20"/>
      <c r="FM715" s="20"/>
      <c r="FN715" s="20"/>
      <c r="FO715" s="20"/>
      <c r="FP715" s="20"/>
      <c r="FQ715" s="20"/>
      <c r="FR715" s="20"/>
      <c r="FS715" s="20"/>
      <c r="FT715" s="20"/>
      <c r="FU715" s="20"/>
      <c r="FV715" s="20"/>
      <c r="FW715" s="20"/>
      <c r="FX715" s="20"/>
      <c r="FY715" s="20"/>
      <c r="FZ715" s="20"/>
      <c r="GA715" s="20"/>
      <c r="GB715" s="20"/>
      <c r="GC715" s="20"/>
      <c r="GD715" s="20"/>
      <c r="GE715" s="20"/>
      <c r="GF715" s="20"/>
      <c r="GG715" s="20"/>
      <c r="GH715" s="20"/>
      <c r="GI715" s="20"/>
      <c r="GJ715" s="20"/>
      <c r="GK715" s="20"/>
      <c r="GL715" s="20"/>
      <c r="GM715" s="20"/>
      <c r="GN715" s="20"/>
      <c r="GO715" s="20"/>
      <c r="GP715" s="20"/>
      <c r="GQ715" s="20"/>
      <c r="GR715" s="20"/>
      <c r="GS715" s="20"/>
      <c r="GT715" s="20"/>
      <c r="GU715" s="20"/>
      <c r="GV715" s="20"/>
      <c r="GW715"/>
      <c r="GX715"/>
      <c r="GY715" s="20">
        <v>0</v>
      </c>
      <c r="GZ715" s="20">
        <v>0</v>
      </c>
      <c r="HA715" s="20" t="s">
        <v>373</v>
      </c>
      <c r="HB715" s="20">
        <v>0</v>
      </c>
      <c r="HC715" s="20"/>
      <c r="HD715" s="20"/>
      <c r="HE715" s="20" t="b">
        <v>0</v>
      </c>
      <c r="HF715" s="20">
        <v>0</v>
      </c>
      <c r="HG715" s="20" t="b">
        <v>1</v>
      </c>
      <c r="HH715" s="20">
        <v>0</v>
      </c>
      <c r="HI715" s="20">
        <v>0</v>
      </c>
      <c r="HJ715" s="20">
        <v>0</v>
      </c>
      <c r="HK715" s="20">
        <v>0</v>
      </c>
      <c r="HL715" s="20" t="b">
        <v>0</v>
      </c>
      <c r="HM715" s="20">
        <v>0</v>
      </c>
      <c r="HN715" s="20">
        <v>0</v>
      </c>
      <c r="HO715" s="20" t="s">
        <v>374</v>
      </c>
      <c r="HP715" s="20" t="s">
        <v>363</v>
      </c>
      <c r="HQ715" s="20">
        <v>0</v>
      </c>
      <c r="HR715" s="20">
        <v>0</v>
      </c>
      <c r="HS715" s="20">
        <v>0</v>
      </c>
      <c r="HT715" s="20">
        <v>0</v>
      </c>
      <c r="HU715" s="20" t="b">
        <v>0</v>
      </c>
      <c r="HZ715" s="20"/>
    </row>
    <row r="716" ht="30" customHeight="1" spans="1:234">
      <c r="B716" s="34">
        <f>10000000+INDEX(编号表!$B:$B,MATCH(D716,编号表!$A:$A,0))*10000+J716</f>
        <v>10180107</v>
      </c>
      <c r="C716" s="20" t="s">
        <v>760</v>
      </c>
      <c r="D716" s="20" t="s">
        <v>435</v>
      </c>
      <c r="E716" s="20" t="s">
        <v>363</v>
      </c>
      <c r="F716" s="39" t="s">
        <v>761</v>
      </c>
      <c r="G716" s="20" t="s">
        <v>403</v>
      </c>
      <c r="H716" s="20" t="b">
        <v>0</v>
      </c>
      <c r="I716" s="20" t="b">
        <v>1</v>
      </c>
      <c r="J716" s="20">
        <v>107</v>
      </c>
      <c r="K716" s="20" t="str">
        <f t="shared" si="31"/>
        <v>101801</v>
      </c>
      <c r="L716" s="20" t="s">
        <v>353</v>
      </c>
      <c r="M716" s="20">
        <v>0</v>
      </c>
      <c r="N716" s="20">
        <v>10180108</v>
      </c>
      <c r="O716" s="20"/>
      <c r="P716" s="20">
        <v>0</v>
      </c>
      <c r="Q716" s="20">
        <v>0</v>
      </c>
      <c r="R716" s="20">
        <v>0</v>
      </c>
      <c r="S716" s="20">
        <v>0</v>
      </c>
      <c r="T716" s="20">
        <v>0</v>
      </c>
      <c r="U716" s="20">
        <v>0</v>
      </c>
      <c r="V716" s="20"/>
      <c r="W716" s="20">
        <v>0</v>
      </c>
      <c r="X716" s="20">
        <v>0</v>
      </c>
      <c r="Y716" s="20" t="s">
        <v>419</v>
      </c>
      <c r="Z716" s="20" t="s">
        <v>420</v>
      </c>
      <c r="AA716" s="20" t="s">
        <v>357</v>
      </c>
      <c r="AB716" s="20">
        <v>0</v>
      </c>
      <c r="AC716" s="20">
        <v>1</v>
      </c>
      <c r="AD716" s="20" t="b">
        <v>0</v>
      </c>
      <c r="AE716" s="20" t="s">
        <v>358</v>
      </c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 t="s">
        <v>388</v>
      </c>
      <c r="BA716" s="20">
        <v>11800</v>
      </c>
      <c r="BB716" s="20" t="s">
        <v>434</v>
      </c>
      <c r="BC716" s="20" t="s">
        <v>357</v>
      </c>
      <c r="BD716" s="20">
        <v>10000</v>
      </c>
      <c r="BE716" s="20">
        <v>0</v>
      </c>
      <c r="BF716" s="20" t="s">
        <v>361</v>
      </c>
      <c r="BG716" s="20">
        <v>0</v>
      </c>
      <c r="BH716" s="20"/>
      <c r="BI716" s="20"/>
      <c r="BJ716" s="20"/>
      <c r="BK716" s="20"/>
      <c r="BL716" s="20"/>
      <c r="BM716" s="20"/>
      <c r="BN716" s="20">
        <v>20070008</v>
      </c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  <c r="CD716" s="20"/>
      <c r="CE716" s="20"/>
      <c r="CF716" s="20"/>
      <c r="CG716" s="20"/>
      <c r="CH716" s="20"/>
      <c r="CI716" s="20"/>
      <c r="CJ716" s="20"/>
      <c r="CK716" s="20"/>
      <c r="CL716" s="20"/>
      <c r="CM716" s="20"/>
      <c r="CN716" s="20"/>
      <c r="CO716" s="20"/>
      <c r="CP716" s="20"/>
      <c r="CQ716" s="20"/>
      <c r="CR716" s="20"/>
      <c r="CS716" s="20"/>
      <c r="CT716" s="20"/>
      <c r="CU716" s="20"/>
      <c r="CV716" s="20"/>
      <c r="CW716" s="20"/>
      <c r="CX716" s="20"/>
      <c r="DA716" s="20"/>
      <c r="DB716" s="20"/>
      <c r="DC716" s="20"/>
      <c r="DD716" s="20"/>
      <c r="DE716" s="20"/>
      <c r="DF716" s="20"/>
      <c r="DG716" s="20"/>
      <c r="DH716" s="20"/>
      <c r="DI716" s="20"/>
      <c r="DJ716" s="20"/>
      <c r="DK716" s="20"/>
      <c r="DL716" s="20"/>
      <c r="DM716" s="20"/>
      <c r="DN716" s="20"/>
      <c r="DO716" s="20"/>
      <c r="DP716" s="20"/>
      <c r="DQ716" s="20"/>
      <c r="DR716" s="20"/>
      <c r="DS716" s="20"/>
      <c r="DT716" s="20"/>
      <c r="DU716" s="20"/>
      <c r="DV716" s="20"/>
      <c r="DW716" s="20"/>
      <c r="DX716" s="20"/>
      <c r="DY716" s="20"/>
      <c r="DZ716" s="20"/>
      <c r="EA716" s="20"/>
      <c r="EB716" s="20"/>
      <c r="EC716" s="20"/>
      <c r="ED716" s="20"/>
      <c r="EE716" s="20"/>
      <c r="EF716" s="20"/>
      <c r="EG716" s="20"/>
      <c r="EH716" s="20"/>
      <c r="EI716" s="20"/>
      <c r="EJ716" s="20"/>
      <c r="EK716" s="20"/>
      <c r="EL716" s="20"/>
      <c r="EM716" s="20"/>
      <c r="EN716" s="20"/>
      <c r="EO716" s="20"/>
      <c r="EP716" s="20"/>
      <c r="EQ716" s="20"/>
      <c r="ER716" s="20"/>
      <c r="ES716" s="20"/>
      <c r="ET716" s="20"/>
      <c r="EU716" s="20"/>
      <c r="EV716" s="20"/>
      <c r="EW716" s="20"/>
      <c r="EX716"/>
      <c r="EY716"/>
      <c r="EZ716" s="20"/>
      <c r="FA716" s="20"/>
      <c r="FB716" s="20"/>
      <c r="FC716" s="20"/>
      <c r="FD716" s="20"/>
      <c r="FE716" s="20"/>
      <c r="FF716" s="20"/>
      <c r="FG716" s="20"/>
      <c r="FH716" s="20"/>
      <c r="FI716" s="20"/>
      <c r="FJ716" s="20"/>
      <c r="FK716" s="20"/>
      <c r="FL716" s="20"/>
      <c r="FM716" s="20"/>
      <c r="FN716" s="20"/>
      <c r="FO716" s="20"/>
      <c r="FP716" s="20"/>
      <c r="FQ716" s="20"/>
      <c r="FR716" s="20"/>
      <c r="FS716" s="20"/>
      <c r="FT716" s="20"/>
      <c r="FU716" s="20"/>
      <c r="FV716" s="20"/>
      <c r="FW716" s="20"/>
      <c r="FX716" s="20"/>
      <c r="FY716" s="20"/>
      <c r="FZ716" s="20"/>
      <c r="GA716" s="20"/>
      <c r="GB716" s="20"/>
      <c r="GC716" s="20"/>
      <c r="GD716" s="20"/>
      <c r="GE716" s="20"/>
      <c r="GF716" s="20"/>
      <c r="GG716" s="20"/>
      <c r="GH716" s="20"/>
      <c r="GI716" s="20"/>
      <c r="GJ716" s="20"/>
      <c r="GK716" s="20"/>
      <c r="GL716" s="20"/>
      <c r="GM716" s="20"/>
      <c r="GN716" s="20"/>
      <c r="GO716" s="20"/>
      <c r="GP716" s="20"/>
      <c r="GQ716" s="20"/>
      <c r="GR716" s="20"/>
      <c r="GS716" s="20"/>
      <c r="GT716" s="20"/>
      <c r="GU716" s="20"/>
      <c r="GV716" s="20"/>
      <c r="GW716"/>
      <c r="GX716"/>
      <c r="GY716" s="20">
        <v>0</v>
      </c>
      <c r="GZ716" s="20">
        <v>0</v>
      </c>
      <c r="HA716" s="20" t="s">
        <v>373</v>
      </c>
      <c r="HB716" s="20">
        <v>0</v>
      </c>
      <c r="HC716" s="20"/>
      <c r="HD716" s="20"/>
      <c r="HE716" s="20" t="b">
        <v>0</v>
      </c>
      <c r="HF716" s="20">
        <v>0</v>
      </c>
      <c r="HG716" s="20" t="b">
        <v>1</v>
      </c>
      <c r="HH716" s="20">
        <v>0</v>
      </c>
      <c r="HI716" s="20">
        <v>0</v>
      </c>
      <c r="HJ716" s="20">
        <v>0</v>
      </c>
      <c r="HK716" s="20">
        <v>0</v>
      </c>
      <c r="HL716" s="20" t="b">
        <v>0</v>
      </c>
      <c r="HM716" s="20">
        <v>0</v>
      </c>
      <c r="HN716" s="20">
        <v>0</v>
      </c>
      <c r="HO716" s="20" t="s">
        <v>374</v>
      </c>
      <c r="HP716" s="20" t="s">
        <v>363</v>
      </c>
      <c r="HQ716" s="20">
        <v>0</v>
      </c>
      <c r="HR716" s="20">
        <v>0</v>
      </c>
      <c r="HS716" s="20">
        <v>0</v>
      </c>
      <c r="HT716" s="20">
        <v>0</v>
      </c>
      <c r="HU716" s="20" t="b">
        <v>0</v>
      </c>
      <c r="HZ716" s="20"/>
    </row>
    <row r="717" ht="30" customHeight="1" spans="1:234">
      <c r="B717" s="34">
        <f>10000000+INDEX(编号表!$B:$B,MATCH(D717,编号表!$A:$A,0))*10000+J717</f>
        <v>10180108</v>
      </c>
      <c r="C717" s="20" t="s">
        <v>760</v>
      </c>
      <c r="D717" s="20" t="s">
        <v>435</v>
      </c>
      <c r="E717" s="20" t="s">
        <v>363</v>
      </c>
      <c r="F717" s="39" t="s">
        <v>761</v>
      </c>
      <c r="G717" s="20" t="s">
        <v>403</v>
      </c>
      <c r="H717" s="20" t="b">
        <v>0</v>
      </c>
      <c r="I717" s="20" t="b">
        <v>1</v>
      </c>
      <c r="J717" s="20">
        <v>108</v>
      </c>
      <c r="K717" s="20" t="str">
        <f t="shared" si="31"/>
        <v>101801</v>
      </c>
      <c r="L717" s="20" t="s">
        <v>353</v>
      </c>
      <c r="M717" s="20">
        <v>0</v>
      </c>
      <c r="N717" s="20">
        <v>10180109</v>
      </c>
      <c r="O717" s="20"/>
      <c r="P717" s="20">
        <v>0</v>
      </c>
      <c r="Q717" s="20">
        <v>0</v>
      </c>
      <c r="R717" s="20">
        <v>0</v>
      </c>
      <c r="S717" s="20">
        <v>0</v>
      </c>
      <c r="T717" s="20">
        <v>0</v>
      </c>
      <c r="U717" s="20">
        <v>0</v>
      </c>
      <c r="V717" s="20"/>
      <c r="W717" s="20">
        <v>0</v>
      </c>
      <c r="X717" s="20">
        <v>0</v>
      </c>
      <c r="Y717" s="20" t="s">
        <v>419</v>
      </c>
      <c r="Z717" s="20" t="s">
        <v>420</v>
      </c>
      <c r="AA717" s="20" t="s">
        <v>357</v>
      </c>
      <c r="AB717" s="20">
        <v>0</v>
      </c>
      <c r="AC717" s="20">
        <v>1</v>
      </c>
      <c r="AD717" s="20" t="b">
        <v>0</v>
      </c>
      <c r="AE717" s="20" t="s">
        <v>358</v>
      </c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 t="s">
        <v>388</v>
      </c>
      <c r="BA717" s="20">
        <v>11900</v>
      </c>
      <c r="BB717" s="20" t="s">
        <v>434</v>
      </c>
      <c r="BC717" s="20" t="s">
        <v>357</v>
      </c>
      <c r="BD717" s="20">
        <v>10000</v>
      </c>
      <c r="BE717" s="20">
        <v>0</v>
      </c>
      <c r="BF717" s="20" t="s">
        <v>361</v>
      </c>
      <c r="BG717" s="20">
        <v>0</v>
      </c>
      <c r="BH717" s="20"/>
      <c r="BI717" s="20"/>
      <c r="BJ717" s="20"/>
      <c r="BK717" s="20"/>
      <c r="BL717" s="20"/>
      <c r="BM717" s="20"/>
      <c r="BN717" s="20">
        <v>20070009</v>
      </c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  <c r="CD717" s="20"/>
      <c r="CE717" s="20"/>
      <c r="CF717" s="20"/>
      <c r="CG717" s="20"/>
      <c r="CH717" s="20"/>
      <c r="CI717" s="20"/>
      <c r="CJ717" s="20"/>
      <c r="CK717" s="20"/>
      <c r="CL717" s="20"/>
      <c r="CM717" s="20"/>
      <c r="CN717" s="20"/>
      <c r="CO717" s="20"/>
      <c r="CP717" s="20"/>
      <c r="CQ717" s="20"/>
      <c r="CR717" s="20"/>
      <c r="CS717" s="20"/>
      <c r="CT717" s="20"/>
      <c r="CU717" s="20"/>
      <c r="CV717" s="20"/>
      <c r="CW717" s="20"/>
      <c r="CX717" s="20"/>
      <c r="DA717" s="20"/>
      <c r="DB717" s="20"/>
      <c r="DC717" s="20"/>
      <c r="DD717" s="20"/>
      <c r="DE717" s="20"/>
      <c r="DF717" s="20"/>
      <c r="DG717" s="20"/>
      <c r="DH717" s="20"/>
      <c r="DI717" s="20"/>
      <c r="DJ717" s="20"/>
      <c r="DK717" s="20"/>
      <c r="DL717" s="20"/>
      <c r="DM717" s="20"/>
      <c r="DN717" s="20"/>
      <c r="DO717" s="20"/>
      <c r="DP717" s="20"/>
      <c r="DQ717" s="20"/>
      <c r="DR717" s="20"/>
      <c r="DS717" s="20"/>
      <c r="DT717" s="20"/>
      <c r="DU717" s="20"/>
      <c r="DV717" s="20"/>
      <c r="DW717" s="20"/>
      <c r="DX717" s="20"/>
      <c r="DY717" s="20"/>
      <c r="DZ717" s="20"/>
      <c r="EA717" s="20"/>
      <c r="EB717" s="20"/>
      <c r="EC717" s="20"/>
      <c r="ED717" s="20"/>
      <c r="EE717" s="20"/>
      <c r="EF717" s="20"/>
      <c r="EG717" s="20"/>
      <c r="EH717" s="20"/>
      <c r="EI717" s="20"/>
      <c r="EJ717" s="20"/>
      <c r="EK717" s="20"/>
      <c r="EL717" s="20"/>
      <c r="EM717" s="20"/>
      <c r="EN717" s="20"/>
      <c r="EO717" s="20"/>
      <c r="EP717" s="20"/>
      <c r="EQ717" s="20"/>
      <c r="ER717" s="20"/>
      <c r="ES717" s="20"/>
      <c r="ET717" s="20"/>
      <c r="EU717" s="20"/>
      <c r="EV717" s="20"/>
      <c r="EW717" s="20"/>
      <c r="EX717"/>
      <c r="EY717"/>
      <c r="EZ717" s="20"/>
      <c r="FA717" s="20"/>
      <c r="FB717" s="20"/>
      <c r="FC717" s="20"/>
      <c r="FD717" s="20"/>
      <c r="FE717" s="20"/>
      <c r="FF717" s="20"/>
      <c r="FG717" s="20"/>
      <c r="FH717" s="20"/>
      <c r="FI717" s="20"/>
      <c r="FJ717" s="20"/>
      <c r="FK717" s="20"/>
      <c r="FL717" s="20"/>
      <c r="FM717" s="20"/>
      <c r="FN717" s="20"/>
      <c r="FO717" s="20"/>
      <c r="FP717" s="20"/>
      <c r="FQ717" s="20"/>
      <c r="FR717" s="20"/>
      <c r="FS717" s="20"/>
      <c r="FT717" s="20"/>
      <c r="FU717" s="20"/>
      <c r="FV717" s="20"/>
      <c r="FW717" s="20"/>
      <c r="FX717" s="20"/>
      <c r="FY717" s="20"/>
      <c r="FZ717" s="20"/>
      <c r="GA717" s="20"/>
      <c r="GB717" s="20"/>
      <c r="GC717" s="20"/>
      <c r="GD717" s="20"/>
      <c r="GE717" s="20"/>
      <c r="GF717" s="20"/>
      <c r="GG717" s="20"/>
      <c r="GH717" s="20"/>
      <c r="GI717" s="20"/>
      <c r="GJ717" s="20"/>
      <c r="GK717" s="20"/>
      <c r="GL717" s="20"/>
      <c r="GM717" s="20"/>
      <c r="GN717" s="20"/>
      <c r="GO717" s="20"/>
      <c r="GP717" s="20"/>
      <c r="GQ717" s="20"/>
      <c r="GR717" s="20"/>
      <c r="GS717" s="20"/>
      <c r="GT717" s="20"/>
      <c r="GU717" s="20"/>
      <c r="GV717" s="20"/>
      <c r="GW717"/>
      <c r="GX717"/>
      <c r="GY717" s="20">
        <v>0</v>
      </c>
      <c r="GZ717" s="20">
        <v>0</v>
      </c>
      <c r="HA717" s="20" t="s">
        <v>373</v>
      </c>
      <c r="HB717" s="20">
        <v>0</v>
      </c>
      <c r="HC717" s="20"/>
      <c r="HD717" s="20"/>
      <c r="HE717" s="20" t="b">
        <v>0</v>
      </c>
      <c r="HF717" s="20">
        <v>0</v>
      </c>
      <c r="HG717" s="20" t="b">
        <v>1</v>
      </c>
      <c r="HH717" s="20">
        <v>0</v>
      </c>
      <c r="HI717" s="20">
        <v>0</v>
      </c>
      <c r="HJ717" s="20">
        <v>0</v>
      </c>
      <c r="HK717" s="20">
        <v>0</v>
      </c>
      <c r="HL717" s="20" t="b">
        <v>0</v>
      </c>
      <c r="HM717" s="20">
        <v>0</v>
      </c>
      <c r="HN717" s="20">
        <v>0</v>
      </c>
      <c r="HO717" s="20" t="s">
        <v>374</v>
      </c>
      <c r="HP717" s="20" t="s">
        <v>363</v>
      </c>
      <c r="HQ717" s="20">
        <v>0</v>
      </c>
      <c r="HR717" s="20">
        <v>0</v>
      </c>
      <c r="HS717" s="20">
        <v>0</v>
      </c>
      <c r="HT717" s="20">
        <v>0</v>
      </c>
      <c r="HU717" s="20" t="b">
        <v>0</v>
      </c>
      <c r="HZ717" s="20"/>
    </row>
    <row r="718" ht="30" customHeight="1" spans="1:234">
      <c r="B718" s="34">
        <f>10000000+INDEX(编号表!$B:$B,MATCH(D718,编号表!$A:$A,0))*10000+J718</f>
        <v>10180109</v>
      </c>
      <c r="C718" s="20" t="s">
        <v>760</v>
      </c>
      <c r="D718" s="20" t="s">
        <v>435</v>
      </c>
      <c r="E718" s="20" t="s">
        <v>363</v>
      </c>
      <c r="F718" s="39" t="s">
        <v>761</v>
      </c>
      <c r="G718" s="20" t="s">
        <v>403</v>
      </c>
      <c r="H718" s="20" t="b">
        <v>0</v>
      </c>
      <c r="I718" s="20" t="b">
        <v>1</v>
      </c>
      <c r="J718" s="20">
        <v>109</v>
      </c>
      <c r="K718" s="20" t="str">
        <f t="shared" si="31"/>
        <v>101801</v>
      </c>
      <c r="L718" s="20" t="s">
        <v>353</v>
      </c>
      <c r="M718" s="20">
        <v>0</v>
      </c>
      <c r="N718" s="20">
        <v>0</v>
      </c>
      <c r="O718" s="20"/>
      <c r="P718" s="20">
        <v>0</v>
      </c>
      <c r="Q718" s="20">
        <v>0</v>
      </c>
      <c r="R718" s="20">
        <v>0</v>
      </c>
      <c r="S718" s="20">
        <v>0</v>
      </c>
      <c r="T718" s="20">
        <v>0</v>
      </c>
      <c r="U718" s="20">
        <v>0</v>
      </c>
      <c r="V718" s="20"/>
      <c r="W718" s="20">
        <v>0</v>
      </c>
      <c r="X718" s="20">
        <v>0</v>
      </c>
      <c r="Y718" s="20" t="s">
        <v>419</v>
      </c>
      <c r="Z718" s="20" t="s">
        <v>420</v>
      </c>
      <c r="AA718" s="20" t="s">
        <v>357</v>
      </c>
      <c r="AB718" s="20">
        <v>0</v>
      </c>
      <c r="AC718" s="20">
        <v>1</v>
      </c>
      <c r="AD718" s="20" t="b">
        <v>0</v>
      </c>
      <c r="AE718" s="20" t="s">
        <v>358</v>
      </c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 t="s">
        <v>388</v>
      </c>
      <c r="BA718" s="20">
        <v>12000</v>
      </c>
      <c r="BB718" s="20" t="s">
        <v>434</v>
      </c>
      <c r="BC718" s="20" t="s">
        <v>357</v>
      </c>
      <c r="BD718" s="20">
        <v>10000</v>
      </c>
      <c r="BE718" s="20">
        <v>0</v>
      </c>
      <c r="BF718" s="20" t="s">
        <v>361</v>
      </c>
      <c r="BG718" s="20">
        <v>0</v>
      </c>
      <c r="BH718" s="20"/>
      <c r="BI718" s="20"/>
      <c r="BJ718" s="20"/>
      <c r="BK718" s="20"/>
      <c r="BL718" s="20"/>
      <c r="BM718" s="20"/>
      <c r="BN718" s="20">
        <v>20070010</v>
      </c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  <c r="CD718" s="20"/>
      <c r="CE718" s="20"/>
      <c r="CF718" s="20"/>
      <c r="CG718" s="20"/>
      <c r="CH718" s="20"/>
      <c r="CI718" s="20"/>
      <c r="CJ718" s="20"/>
      <c r="CK718" s="20"/>
      <c r="CL718" s="20"/>
      <c r="CM718" s="20"/>
      <c r="CN718" s="20"/>
      <c r="CO718" s="20"/>
      <c r="CP718" s="20"/>
      <c r="CQ718" s="20"/>
      <c r="CR718" s="20"/>
      <c r="CS718" s="20"/>
      <c r="CT718" s="20"/>
      <c r="CU718" s="20"/>
      <c r="CV718" s="20"/>
      <c r="CW718" s="20"/>
      <c r="CX718" s="20"/>
      <c r="DA718" s="20"/>
      <c r="DB718" s="20"/>
      <c r="DC718" s="20"/>
      <c r="DD718" s="20"/>
      <c r="DE718" s="20"/>
      <c r="DF718" s="20"/>
      <c r="DG718" s="20"/>
      <c r="DH718" s="20"/>
      <c r="DI718" s="20"/>
      <c r="DJ718" s="20"/>
      <c r="DK718" s="20"/>
      <c r="DL718" s="20"/>
      <c r="DM718" s="20"/>
      <c r="DN718" s="20"/>
      <c r="DO718" s="20"/>
      <c r="DP718" s="20"/>
      <c r="DQ718" s="20"/>
      <c r="DR718" s="20"/>
      <c r="DS718" s="20"/>
      <c r="DT718" s="20"/>
      <c r="DU718" s="20"/>
      <c r="DV718" s="20"/>
      <c r="DW718" s="20"/>
      <c r="DX718" s="20"/>
      <c r="DY718" s="20"/>
      <c r="DZ718" s="20"/>
      <c r="EA718" s="20"/>
      <c r="EB718" s="20"/>
      <c r="EC718" s="20"/>
      <c r="ED718" s="20"/>
      <c r="EE718" s="20"/>
      <c r="EF718" s="20"/>
      <c r="EG718" s="20"/>
      <c r="EH718" s="20"/>
      <c r="EI718" s="20"/>
      <c r="EJ718" s="20"/>
      <c r="EK718" s="20"/>
      <c r="EL718" s="20"/>
      <c r="EM718" s="20"/>
      <c r="EN718" s="20"/>
      <c r="EO718" s="20"/>
      <c r="EP718" s="20"/>
      <c r="EQ718" s="20"/>
      <c r="ER718" s="20"/>
      <c r="ES718" s="20"/>
      <c r="ET718" s="20"/>
      <c r="EU718" s="20"/>
      <c r="EV718" s="20"/>
      <c r="EW718" s="20"/>
      <c r="EX718"/>
      <c r="EY718"/>
      <c r="EZ718" s="20"/>
      <c r="FA718" s="20"/>
      <c r="FB718" s="20"/>
      <c r="FC718" s="20"/>
      <c r="FD718" s="20"/>
      <c r="FE718" s="20"/>
      <c r="FF718" s="20"/>
      <c r="FG718" s="20"/>
      <c r="FH718" s="20"/>
      <c r="FI718" s="20"/>
      <c r="FJ718" s="20"/>
      <c r="FK718" s="20"/>
      <c r="FL718" s="20"/>
      <c r="FM718" s="20"/>
      <c r="FN718" s="20"/>
      <c r="FO718" s="20"/>
      <c r="FP718" s="20"/>
      <c r="FQ718" s="20"/>
      <c r="FR718" s="20"/>
      <c r="FS718" s="20"/>
      <c r="FT718" s="20"/>
      <c r="FU718" s="20"/>
      <c r="FV718" s="20"/>
      <c r="FW718" s="20"/>
      <c r="FX718" s="20"/>
      <c r="FY718" s="20"/>
      <c r="FZ718" s="20"/>
      <c r="GA718" s="20"/>
      <c r="GB718" s="20"/>
      <c r="GC718" s="20"/>
      <c r="GD718" s="20"/>
      <c r="GE718" s="20"/>
      <c r="GF718" s="20"/>
      <c r="GG718" s="20"/>
      <c r="GH718" s="20"/>
      <c r="GI718" s="20"/>
      <c r="GJ718" s="20"/>
      <c r="GK718" s="20"/>
      <c r="GL718" s="20"/>
      <c r="GM718" s="20"/>
      <c r="GN718" s="20"/>
      <c r="GO718" s="20"/>
      <c r="GP718" s="20"/>
      <c r="GQ718" s="20"/>
      <c r="GR718" s="20"/>
      <c r="GS718" s="20"/>
      <c r="GT718" s="20"/>
      <c r="GU718" s="20"/>
      <c r="GV718" s="20"/>
      <c r="GW718"/>
      <c r="GX718"/>
      <c r="GY718" s="20">
        <v>0</v>
      </c>
      <c r="GZ718" s="20">
        <v>0</v>
      </c>
      <c r="HA718" s="20" t="s">
        <v>373</v>
      </c>
      <c r="HB718" s="20">
        <v>0</v>
      </c>
      <c r="HC718" s="20"/>
      <c r="HD718" s="20"/>
      <c r="HE718" s="20" t="b">
        <v>0</v>
      </c>
      <c r="HF718" s="20">
        <v>0</v>
      </c>
      <c r="HG718" s="20" t="b">
        <v>1</v>
      </c>
      <c r="HH718" s="20">
        <v>0</v>
      </c>
      <c r="HI718" s="20">
        <v>0</v>
      </c>
      <c r="HJ718" s="20">
        <v>0</v>
      </c>
      <c r="HK718" s="20">
        <v>0</v>
      </c>
      <c r="HL718" s="20" t="b">
        <v>0</v>
      </c>
      <c r="HM718" s="20">
        <v>0</v>
      </c>
      <c r="HN718" s="20">
        <v>0</v>
      </c>
      <c r="HO718" s="20" t="s">
        <v>374</v>
      </c>
      <c r="HP718" s="20" t="s">
        <v>363</v>
      </c>
      <c r="HQ718" s="20">
        <v>0</v>
      </c>
      <c r="HR718" s="20">
        <v>0</v>
      </c>
      <c r="HS718" s="20">
        <v>0</v>
      </c>
      <c r="HT718" s="20">
        <v>0</v>
      </c>
      <c r="HU718" s="20" t="b">
        <v>0</v>
      </c>
      <c r="HZ718" s="20"/>
    </row>
    <row r="719" ht="30" customHeight="1" spans="1:234">
      <c r="B719" s="34">
        <f>10000000+INDEX(编号表!$B:$B,MATCH(D719,编号表!$A:$A,0))*10000+J719</f>
        <v>10030100</v>
      </c>
      <c r="C719" s="20" t="s">
        <v>762</v>
      </c>
      <c r="D719" s="20" t="s">
        <v>376</v>
      </c>
      <c r="E719" s="20" t="s">
        <v>363</v>
      </c>
      <c r="F719" s="39" t="s">
        <v>763</v>
      </c>
      <c r="G719" s="20" t="s">
        <v>368</v>
      </c>
      <c r="H719" s="20" t="b">
        <v>0</v>
      </c>
      <c r="I719" s="20" t="b">
        <v>1</v>
      </c>
      <c r="J719" s="20">
        <v>100</v>
      </c>
      <c r="K719" s="20" t="str">
        <f t="shared" si="31"/>
        <v>100301</v>
      </c>
      <c r="L719" s="20" t="s">
        <v>353</v>
      </c>
      <c r="M719" s="20">
        <v>0</v>
      </c>
      <c r="N719" s="20">
        <v>10030101</v>
      </c>
      <c r="O719" s="20"/>
      <c r="P719" s="20">
        <v>0</v>
      </c>
      <c r="Q719" s="20">
        <v>0</v>
      </c>
      <c r="R719" s="20">
        <v>0</v>
      </c>
      <c r="S719" s="20">
        <v>0</v>
      </c>
      <c r="T719" s="20">
        <v>0</v>
      </c>
      <c r="U719" s="20">
        <v>0</v>
      </c>
      <c r="V719" s="20"/>
      <c r="W719" s="20">
        <v>0</v>
      </c>
      <c r="X719" s="20">
        <v>0</v>
      </c>
      <c r="Y719" s="20" t="s">
        <v>419</v>
      </c>
      <c r="Z719" s="20" t="s">
        <v>372</v>
      </c>
      <c r="AA719" s="20" t="s">
        <v>357</v>
      </c>
      <c r="AB719" s="20">
        <v>0</v>
      </c>
      <c r="AC719" s="20">
        <v>0</v>
      </c>
      <c r="AD719" s="20" t="b">
        <v>0</v>
      </c>
      <c r="AE719" s="20" t="s">
        <v>358</v>
      </c>
      <c r="AF719" s="20">
        <v>180</v>
      </c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 t="s">
        <v>388</v>
      </c>
      <c r="BA719" s="20">
        <v>10000</v>
      </c>
      <c r="BB719" s="20" t="s">
        <v>360</v>
      </c>
      <c r="BC719" s="20" t="s">
        <v>357</v>
      </c>
      <c r="BD719" s="20">
        <v>10000</v>
      </c>
      <c r="BE719" s="20">
        <v>0</v>
      </c>
      <c r="BF719" s="20" t="s">
        <v>361</v>
      </c>
      <c r="BG719" s="20">
        <v>0</v>
      </c>
      <c r="BH719" s="20" t="s">
        <v>359</v>
      </c>
      <c r="BI719" s="20">
        <v>9000</v>
      </c>
      <c r="BJ719" s="20">
        <v>3</v>
      </c>
      <c r="BK719" s="20" t="b">
        <v>1</v>
      </c>
      <c r="BL719" s="20">
        <v>0</v>
      </c>
      <c r="BM719" s="20">
        <v>8000</v>
      </c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  <c r="CD719" s="20"/>
      <c r="CE719" s="20"/>
      <c r="CF719" s="20"/>
      <c r="CG719" s="20"/>
      <c r="CH719" s="20"/>
      <c r="CI719" s="20"/>
      <c r="CJ719" s="20"/>
      <c r="CK719" s="20"/>
      <c r="CL719" s="20"/>
      <c r="CM719" s="20"/>
      <c r="CN719" s="20"/>
      <c r="CO719" s="20"/>
      <c r="CP719" s="20"/>
      <c r="CQ719" s="20"/>
      <c r="CR719" s="20"/>
      <c r="CS719" s="20"/>
      <c r="CT719" s="20"/>
      <c r="CU719" s="20"/>
      <c r="CV719" s="20"/>
      <c r="CW719" s="20"/>
      <c r="CX719" s="20"/>
      <c r="DA719" s="20"/>
      <c r="DB719" s="20"/>
      <c r="DC719" s="20"/>
      <c r="DD719" s="20"/>
      <c r="DE719" s="20"/>
      <c r="DF719" s="20"/>
      <c r="DG719" s="20"/>
      <c r="DH719" s="20"/>
      <c r="DI719" s="20"/>
      <c r="DJ719" s="20"/>
      <c r="DK719" s="20"/>
      <c r="DL719" s="20"/>
      <c r="DM719" s="20"/>
      <c r="DN719" s="20"/>
      <c r="DO719" s="20"/>
      <c r="DP719" s="20"/>
      <c r="DQ719" s="20"/>
      <c r="DR719" s="20"/>
      <c r="DS719" s="20"/>
      <c r="DT719" s="20"/>
      <c r="DU719" s="20"/>
      <c r="DV719" s="20"/>
      <c r="DW719" s="20"/>
      <c r="DX719" s="20"/>
      <c r="DY719" s="20"/>
      <c r="DZ719" s="20"/>
      <c r="EA719" s="20"/>
      <c r="EB719" s="20"/>
      <c r="EC719" s="20"/>
      <c r="ED719" s="20"/>
      <c r="EE719" s="20"/>
      <c r="EF719" s="20"/>
      <c r="EG719" s="20"/>
      <c r="EH719" s="20"/>
      <c r="EI719" s="20"/>
      <c r="EJ719" s="20"/>
      <c r="EK719" s="20"/>
      <c r="EL719" s="20"/>
      <c r="EM719" s="20"/>
      <c r="EN719" s="20"/>
      <c r="EO719" s="20"/>
      <c r="EP719" s="20"/>
      <c r="EQ719" s="20"/>
      <c r="ER719" s="20"/>
      <c r="ES719" s="20"/>
      <c r="ET719" s="20"/>
      <c r="EU719" s="20"/>
      <c r="EV719" s="20"/>
      <c r="EW719" s="20"/>
      <c r="EX719"/>
      <c r="EY719"/>
      <c r="EZ719" s="20"/>
      <c r="FA719" s="20"/>
      <c r="FB719" s="20"/>
      <c r="FC719" s="20"/>
      <c r="FD719" s="20"/>
      <c r="FE719" s="20"/>
      <c r="FF719" s="20"/>
      <c r="FG719" s="20"/>
      <c r="FH719" s="20"/>
      <c r="FI719" s="20"/>
      <c r="FJ719" s="20"/>
      <c r="FK719" s="20"/>
      <c r="FL719" s="20"/>
      <c r="FM719" s="20"/>
      <c r="FN719" s="20"/>
      <c r="FO719" s="20"/>
      <c r="FP719" s="20"/>
      <c r="FQ719" s="20"/>
      <c r="FR719" s="20"/>
      <c r="FS719" s="20"/>
      <c r="FT719" s="20"/>
      <c r="FU719" s="20"/>
      <c r="FV719" s="20"/>
      <c r="FW719" s="20"/>
      <c r="FX719" s="20"/>
      <c r="FY719" s="20"/>
      <c r="FZ719" s="20"/>
      <c r="GA719" s="20"/>
      <c r="GB719" s="20"/>
      <c r="GC719" s="20"/>
      <c r="GD719" s="20"/>
      <c r="GE719" s="20"/>
      <c r="GF719" s="20"/>
      <c r="GG719" s="20"/>
      <c r="GH719" s="20"/>
      <c r="GI719" s="20"/>
      <c r="GJ719" s="20"/>
      <c r="GK719" s="20"/>
      <c r="GL719" s="20"/>
      <c r="GM719" s="20"/>
      <c r="GN719" s="20"/>
      <c r="GO719" s="20"/>
      <c r="GP719" s="20"/>
      <c r="GQ719" s="20"/>
      <c r="GR719" s="20"/>
      <c r="GS719" s="20"/>
      <c r="GT719" s="20"/>
      <c r="GU719" s="20"/>
      <c r="GV719" s="20"/>
      <c r="GW719"/>
      <c r="GX719"/>
      <c r="GY719" s="20">
        <v>0</v>
      </c>
      <c r="GZ719" s="20">
        <v>0</v>
      </c>
      <c r="HA719" s="20" t="s">
        <v>373</v>
      </c>
      <c r="HB719" s="20">
        <v>0</v>
      </c>
      <c r="HC719" s="20"/>
      <c r="HD719" s="20"/>
      <c r="HE719" s="20" t="b">
        <v>0</v>
      </c>
      <c r="HF719" s="20">
        <v>0</v>
      </c>
      <c r="HG719" s="20" t="b">
        <v>1</v>
      </c>
      <c r="HH719" s="20">
        <v>0</v>
      </c>
      <c r="HI719" s="20">
        <v>0</v>
      </c>
      <c r="HJ719" s="20">
        <v>0</v>
      </c>
      <c r="HK719" s="20">
        <v>0</v>
      </c>
      <c r="HL719" s="20" t="b">
        <v>0</v>
      </c>
      <c r="HM719" s="20">
        <v>0</v>
      </c>
      <c r="HN719" s="20">
        <v>0</v>
      </c>
      <c r="HO719" s="20" t="s">
        <v>374</v>
      </c>
      <c r="HP719" s="20" t="s">
        <v>363</v>
      </c>
      <c r="HQ719" s="20">
        <v>0</v>
      </c>
      <c r="HR719" s="20">
        <v>0</v>
      </c>
      <c r="HS719" s="20">
        <v>0</v>
      </c>
      <c r="HT719" s="20">
        <v>0</v>
      </c>
      <c r="HU719" s="20" t="b">
        <v>0</v>
      </c>
      <c r="HZ719" s="20"/>
    </row>
    <row r="720" ht="30" customHeight="1" spans="1:234">
      <c r="B720" s="34">
        <f>10000000+INDEX(编号表!$B:$B,MATCH(D720,编号表!$A:$A,0))*10000+J720</f>
        <v>10030101</v>
      </c>
      <c r="C720" s="20" t="s">
        <v>762</v>
      </c>
      <c r="D720" s="20" t="s">
        <v>376</v>
      </c>
      <c r="E720" s="20" t="s">
        <v>363</v>
      </c>
      <c r="F720" s="39" t="s">
        <v>763</v>
      </c>
      <c r="G720" s="20" t="s">
        <v>368</v>
      </c>
      <c r="H720" s="20" t="b">
        <v>0</v>
      </c>
      <c r="I720" s="20" t="b">
        <v>1</v>
      </c>
      <c r="J720" s="20">
        <v>101</v>
      </c>
      <c r="K720" s="20" t="str">
        <f t="shared" si="31"/>
        <v>100301</v>
      </c>
      <c r="L720" s="20" t="s">
        <v>353</v>
      </c>
      <c r="M720" s="20">
        <v>0</v>
      </c>
      <c r="N720" s="20">
        <v>10030102</v>
      </c>
      <c r="O720" s="20"/>
      <c r="P720" s="20">
        <v>0</v>
      </c>
      <c r="Q720" s="20">
        <v>0</v>
      </c>
      <c r="R720" s="20">
        <v>0</v>
      </c>
      <c r="S720" s="20">
        <v>0</v>
      </c>
      <c r="T720" s="20">
        <v>0</v>
      </c>
      <c r="U720" s="20">
        <v>0</v>
      </c>
      <c r="V720" s="20"/>
      <c r="W720" s="20">
        <v>0</v>
      </c>
      <c r="X720" s="20">
        <v>0</v>
      </c>
      <c r="Y720" s="20" t="s">
        <v>419</v>
      </c>
      <c r="Z720" s="20" t="s">
        <v>372</v>
      </c>
      <c r="AA720" s="20" t="s">
        <v>357</v>
      </c>
      <c r="AB720" s="20">
        <v>0</v>
      </c>
      <c r="AC720" s="20">
        <v>0</v>
      </c>
      <c r="AD720" s="20" t="b">
        <v>0</v>
      </c>
      <c r="AE720" s="20" t="s">
        <v>358</v>
      </c>
      <c r="AF720" s="20">
        <v>180</v>
      </c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 t="s">
        <v>388</v>
      </c>
      <c r="BA720" s="20">
        <v>10400</v>
      </c>
      <c r="BB720" s="20" t="s">
        <v>360</v>
      </c>
      <c r="BC720" s="20" t="s">
        <v>357</v>
      </c>
      <c r="BD720" s="20">
        <v>10000</v>
      </c>
      <c r="BE720" s="20">
        <v>0</v>
      </c>
      <c r="BF720" s="20" t="s">
        <v>361</v>
      </c>
      <c r="BG720" s="20">
        <v>0</v>
      </c>
      <c r="BH720" s="20" t="s">
        <v>359</v>
      </c>
      <c r="BI720" s="20">
        <v>9000</v>
      </c>
      <c r="BJ720" s="20">
        <v>4</v>
      </c>
      <c r="BK720" s="20" t="b">
        <v>1</v>
      </c>
      <c r="BL720" s="20">
        <v>0</v>
      </c>
      <c r="BM720" s="20">
        <v>8000</v>
      </c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  <c r="CE720" s="20"/>
      <c r="CF720" s="20"/>
      <c r="CG720" s="20"/>
      <c r="CH720" s="20"/>
      <c r="CI720" s="20"/>
      <c r="CJ720" s="20"/>
      <c r="CK720" s="20"/>
      <c r="CL720" s="20"/>
      <c r="CM720" s="20"/>
      <c r="CN720" s="20"/>
      <c r="CO720" s="20"/>
      <c r="CP720" s="20"/>
      <c r="CQ720" s="20"/>
      <c r="CR720" s="20"/>
      <c r="CS720" s="20"/>
      <c r="CT720" s="20"/>
      <c r="CU720" s="20"/>
      <c r="CV720" s="20"/>
      <c r="CW720" s="20"/>
      <c r="CX720" s="20"/>
      <c r="DA720" s="20"/>
      <c r="DB720" s="20"/>
      <c r="DC720" s="20"/>
      <c r="DD720" s="20"/>
      <c r="DE720" s="20"/>
      <c r="DF720" s="20"/>
      <c r="DG720" s="20"/>
      <c r="DH720" s="20"/>
      <c r="DI720" s="20"/>
      <c r="DJ720" s="20"/>
      <c r="DK720" s="20"/>
      <c r="DL720" s="20"/>
      <c r="DM720" s="20"/>
      <c r="DN720" s="20"/>
      <c r="DO720" s="20"/>
      <c r="DP720" s="20"/>
      <c r="DQ720" s="20"/>
      <c r="DR720" s="20"/>
      <c r="DS720" s="20"/>
      <c r="DT720" s="20"/>
      <c r="DU720" s="20"/>
      <c r="DV720" s="20"/>
      <c r="DW720" s="20"/>
      <c r="DX720" s="20"/>
      <c r="DY720" s="20"/>
      <c r="DZ720" s="20"/>
      <c r="EA720" s="20"/>
      <c r="EB720" s="20"/>
      <c r="EC720" s="20"/>
      <c r="ED720" s="20"/>
      <c r="EE720" s="20"/>
      <c r="EF720" s="20"/>
      <c r="EG720" s="20"/>
      <c r="EH720" s="20"/>
      <c r="EI720" s="20"/>
      <c r="EJ720" s="20"/>
      <c r="EK720" s="20"/>
      <c r="EL720" s="20"/>
      <c r="EM720" s="20"/>
      <c r="EN720" s="20"/>
      <c r="EO720" s="20"/>
      <c r="EP720" s="20"/>
      <c r="EQ720" s="20"/>
      <c r="ER720" s="20"/>
      <c r="ES720" s="20"/>
      <c r="ET720" s="20"/>
      <c r="EU720" s="20"/>
      <c r="EV720" s="20"/>
      <c r="EW720" s="20"/>
      <c r="EX720"/>
      <c r="EY720"/>
      <c r="EZ720" s="20"/>
      <c r="FA720" s="20"/>
      <c r="FB720" s="20"/>
      <c r="FC720" s="20"/>
      <c r="FD720" s="20"/>
      <c r="FE720" s="20"/>
      <c r="FF720" s="20"/>
      <c r="FG720" s="20"/>
      <c r="FH720" s="20"/>
      <c r="FI720" s="20"/>
      <c r="FJ720" s="20"/>
      <c r="FK720" s="20"/>
      <c r="FL720" s="20"/>
      <c r="FM720" s="20"/>
      <c r="FN720" s="20"/>
      <c r="FO720" s="20"/>
      <c r="FP720" s="20"/>
      <c r="FQ720" s="20"/>
      <c r="FR720" s="20"/>
      <c r="FS720" s="20"/>
      <c r="FT720" s="20"/>
      <c r="FU720" s="20"/>
      <c r="FV720" s="20"/>
      <c r="FW720" s="20"/>
      <c r="FX720" s="20"/>
      <c r="FY720" s="20"/>
      <c r="FZ720" s="20"/>
      <c r="GA720" s="20"/>
      <c r="GB720" s="20"/>
      <c r="GC720" s="20"/>
      <c r="GD720" s="20"/>
      <c r="GE720" s="20"/>
      <c r="GF720" s="20"/>
      <c r="GG720" s="20"/>
      <c r="GH720" s="20"/>
      <c r="GI720" s="20"/>
      <c r="GJ720" s="20"/>
      <c r="GK720" s="20"/>
      <c r="GL720" s="20"/>
      <c r="GM720" s="20"/>
      <c r="GN720" s="20"/>
      <c r="GO720" s="20"/>
      <c r="GP720" s="20"/>
      <c r="GQ720" s="20"/>
      <c r="GR720" s="20"/>
      <c r="GS720" s="20"/>
      <c r="GT720" s="20"/>
      <c r="GU720" s="20"/>
      <c r="GV720" s="20"/>
      <c r="GW720"/>
      <c r="GX720"/>
      <c r="GY720" s="20">
        <v>0</v>
      </c>
      <c r="GZ720" s="20">
        <v>0</v>
      </c>
      <c r="HA720" s="20" t="s">
        <v>373</v>
      </c>
      <c r="HB720" s="20">
        <v>0</v>
      </c>
      <c r="HC720" s="20"/>
      <c r="HD720" s="20"/>
      <c r="HE720" s="20" t="b">
        <v>0</v>
      </c>
      <c r="HF720" s="20">
        <v>0</v>
      </c>
      <c r="HG720" s="20" t="b">
        <v>1</v>
      </c>
      <c r="HH720" s="20">
        <v>0</v>
      </c>
      <c r="HI720" s="20">
        <v>0</v>
      </c>
      <c r="HJ720" s="20">
        <v>0</v>
      </c>
      <c r="HK720" s="20">
        <v>0</v>
      </c>
      <c r="HL720" s="20" t="b">
        <v>0</v>
      </c>
      <c r="HM720" s="20">
        <v>0</v>
      </c>
      <c r="HN720" s="20">
        <v>0</v>
      </c>
      <c r="HO720" s="20" t="s">
        <v>374</v>
      </c>
      <c r="HP720" s="20" t="s">
        <v>363</v>
      </c>
      <c r="HQ720" s="20">
        <v>0</v>
      </c>
      <c r="HR720" s="20">
        <v>0</v>
      </c>
      <c r="HS720" s="20">
        <v>0</v>
      </c>
      <c r="HT720" s="20">
        <v>0</v>
      </c>
      <c r="HU720" s="20" t="b">
        <v>0</v>
      </c>
      <c r="HZ720" s="20"/>
    </row>
    <row r="721" ht="30" customHeight="1" spans="2:234">
      <c r="B721" s="34">
        <f>10000000+INDEX(编号表!$B:$B,MATCH(D721,编号表!$A:$A,0))*10000+J721</f>
        <v>10030102</v>
      </c>
      <c r="C721" s="20" t="s">
        <v>762</v>
      </c>
      <c r="D721" s="20" t="s">
        <v>376</v>
      </c>
      <c r="E721" s="20" t="s">
        <v>363</v>
      </c>
      <c r="F721" s="39" t="s">
        <v>763</v>
      </c>
      <c r="G721" s="20" t="s">
        <v>368</v>
      </c>
      <c r="H721" s="20" t="b">
        <v>0</v>
      </c>
      <c r="I721" s="20" t="b">
        <v>1</v>
      </c>
      <c r="J721" s="20">
        <v>102</v>
      </c>
      <c r="K721" s="20" t="str">
        <f t="shared" si="31"/>
        <v>100301</v>
      </c>
      <c r="L721" s="20" t="s">
        <v>353</v>
      </c>
      <c r="M721" s="20">
        <v>0</v>
      </c>
      <c r="N721" s="20">
        <v>10030103</v>
      </c>
      <c r="O721" s="20"/>
      <c r="P721" s="20">
        <v>0</v>
      </c>
      <c r="Q721" s="20">
        <v>0</v>
      </c>
      <c r="R721" s="20">
        <v>0</v>
      </c>
      <c r="S721" s="20">
        <v>0</v>
      </c>
      <c r="T721" s="20">
        <v>0</v>
      </c>
      <c r="U721" s="20">
        <v>0</v>
      </c>
      <c r="V721" s="20"/>
      <c r="W721" s="20">
        <v>0</v>
      </c>
      <c r="X721" s="20">
        <v>0</v>
      </c>
      <c r="Y721" s="20" t="s">
        <v>419</v>
      </c>
      <c r="Z721" s="20" t="s">
        <v>372</v>
      </c>
      <c r="AA721" s="20" t="s">
        <v>357</v>
      </c>
      <c r="AB721" s="20">
        <v>0</v>
      </c>
      <c r="AC721" s="20">
        <v>0</v>
      </c>
      <c r="AD721" s="20" t="b">
        <v>0</v>
      </c>
      <c r="AE721" s="20" t="s">
        <v>358</v>
      </c>
      <c r="AF721" s="20">
        <v>180</v>
      </c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 t="s">
        <v>388</v>
      </c>
      <c r="BA721" s="20">
        <v>10800</v>
      </c>
      <c r="BB721" s="20" t="s">
        <v>360</v>
      </c>
      <c r="BC721" s="20" t="s">
        <v>357</v>
      </c>
      <c r="BD721" s="20">
        <v>10000</v>
      </c>
      <c r="BE721" s="20">
        <v>0</v>
      </c>
      <c r="BF721" s="20" t="s">
        <v>361</v>
      </c>
      <c r="BG721" s="20">
        <v>0</v>
      </c>
      <c r="BH721" s="20" t="s">
        <v>359</v>
      </c>
      <c r="BI721" s="20">
        <v>9000</v>
      </c>
      <c r="BJ721" s="20">
        <v>5</v>
      </c>
      <c r="BK721" s="20" t="b">
        <v>1</v>
      </c>
      <c r="BL721" s="20">
        <v>0</v>
      </c>
      <c r="BM721" s="20">
        <v>8000</v>
      </c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  <c r="CE721" s="20"/>
      <c r="CF721" s="20"/>
      <c r="CG721" s="20"/>
      <c r="CH721" s="20"/>
      <c r="CI721" s="20"/>
      <c r="CJ721" s="20"/>
      <c r="CK721" s="20"/>
      <c r="CL721" s="20"/>
      <c r="CM721" s="20"/>
      <c r="CN721" s="20"/>
      <c r="CO721" s="20"/>
      <c r="CP721" s="20"/>
      <c r="CQ721" s="20"/>
      <c r="CR721" s="20"/>
      <c r="CS721" s="20"/>
      <c r="CT721" s="20"/>
      <c r="CU721" s="20"/>
      <c r="CV721" s="20"/>
      <c r="CW721" s="20"/>
      <c r="CX721" s="20"/>
      <c r="DA721" s="20"/>
      <c r="DB721" s="20"/>
      <c r="DC721" s="20"/>
      <c r="DD721" s="20"/>
      <c r="DE721" s="20"/>
      <c r="DF721" s="20"/>
      <c r="DG721" s="20"/>
      <c r="DH721" s="20"/>
      <c r="DI721" s="20"/>
      <c r="DJ721" s="20"/>
      <c r="DK721" s="20"/>
      <c r="DL721" s="20"/>
      <c r="DM721" s="20"/>
      <c r="DN721" s="20"/>
      <c r="DO721" s="20"/>
      <c r="DP721" s="20"/>
      <c r="DQ721" s="20"/>
      <c r="DR721" s="20"/>
      <c r="DS721" s="20"/>
      <c r="DT721" s="20"/>
      <c r="DU721" s="20"/>
      <c r="DV721" s="20"/>
      <c r="DW721" s="20"/>
      <c r="DX721" s="20"/>
      <c r="DY721" s="20"/>
      <c r="DZ721" s="20"/>
      <c r="EA721" s="20"/>
      <c r="EB721" s="20"/>
      <c r="EC721" s="20"/>
      <c r="ED721" s="20"/>
      <c r="EE721" s="20"/>
      <c r="EF721" s="20"/>
      <c r="EG721" s="20"/>
      <c r="EH721" s="20"/>
      <c r="EI721" s="20"/>
      <c r="EJ721" s="20"/>
      <c r="EK721" s="20"/>
      <c r="EL721" s="20"/>
      <c r="EM721" s="20"/>
      <c r="EN721" s="20"/>
      <c r="EO721" s="20"/>
      <c r="EP721" s="20"/>
      <c r="EQ721" s="20"/>
      <c r="ER721" s="20"/>
      <c r="ES721" s="20"/>
      <c r="ET721" s="20"/>
      <c r="EU721" s="20"/>
      <c r="EV721" s="20"/>
      <c r="EW721" s="20"/>
      <c r="EX721"/>
      <c r="EY721"/>
      <c r="EZ721" s="20"/>
      <c r="FA721" s="20"/>
      <c r="FB721" s="20"/>
      <c r="FC721" s="20"/>
      <c r="FD721" s="20"/>
      <c r="FE721" s="20"/>
      <c r="FF721" s="20"/>
      <c r="FG721" s="20"/>
      <c r="FH721" s="20"/>
      <c r="FI721" s="20"/>
      <c r="FJ721" s="20"/>
      <c r="FK721" s="20"/>
      <c r="FL721" s="20"/>
      <c r="FM721" s="20"/>
      <c r="FN721" s="20"/>
      <c r="FO721" s="20"/>
      <c r="FP721" s="20"/>
      <c r="FQ721" s="20"/>
      <c r="FR721" s="20"/>
      <c r="FS721" s="20"/>
      <c r="FT721" s="20"/>
      <c r="FU721" s="20"/>
      <c r="FV721" s="20"/>
      <c r="FW721" s="20"/>
      <c r="FX721" s="20"/>
      <c r="FY721" s="20"/>
      <c r="FZ721" s="20"/>
      <c r="GA721" s="20"/>
      <c r="GB721" s="20"/>
      <c r="GC721" s="20"/>
      <c r="GD721" s="20"/>
      <c r="GE721" s="20"/>
      <c r="GF721" s="20"/>
      <c r="GG721" s="20"/>
      <c r="GH721" s="20"/>
      <c r="GI721" s="20"/>
      <c r="GJ721" s="20"/>
      <c r="GK721" s="20"/>
      <c r="GL721" s="20"/>
      <c r="GM721" s="20"/>
      <c r="GN721" s="20"/>
      <c r="GO721" s="20"/>
      <c r="GP721" s="20"/>
      <c r="GQ721" s="20"/>
      <c r="GR721" s="20"/>
      <c r="GS721" s="20"/>
      <c r="GT721" s="20"/>
      <c r="GU721" s="20"/>
      <c r="GV721" s="20"/>
      <c r="GW721"/>
      <c r="GX721"/>
      <c r="GY721" s="20">
        <v>0</v>
      </c>
      <c r="GZ721" s="20">
        <v>0</v>
      </c>
      <c r="HA721" s="20" t="s">
        <v>373</v>
      </c>
      <c r="HB721" s="20">
        <v>0</v>
      </c>
      <c r="HC721" s="20"/>
      <c r="HD721" s="20"/>
      <c r="HE721" s="20" t="b">
        <v>0</v>
      </c>
      <c r="HF721" s="20">
        <v>0</v>
      </c>
      <c r="HG721" s="20" t="b">
        <v>1</v>
      </c>
      <c r="HH721" s="20">
        <v>0</v>
      </c>
      <c r="HI721" s="20">
        <v>0</v>
      </c>
      <c r="HJ721" s="20">
        <v>0</v>
      </c>
      <c r="HK721" s="20">
        <v>0</v>
      </c>
      <c r="HL721" s="20" t="b">
        <v>0</v>
      </c>
      <c r="HM721" s="20">
        <v>0</v>
      </c>
      <c r="HN721" s="20">
        <v>0</v>
      </c>
      <c r="HO721" s="20" t="s">
        <v>374</v>
      </c>
      <c r="HP721" s="20" t="s">
        <v>363</v>
      </c>
      <c r="HQ721" s="20">
        <v>0</v>
      </c>
      <c r="HR721" s="20">
        <v>0</v>
      </c>
      <c r="HS721" s="20">
        <v>0</v>
      </c>
      <c r="HT721" s="20">
        <v>0</v>
      </c>
      <c r="HU721" s="20" t="b">
        <v>0</v>
      </c>
      <c r="HZ721" s="20"/>
    </row>
    <row r="722" ht="30" customHeight="1" spans="2:234">
      <c r="B722" s="34">
        <f>10000000+INDEX(编号表!$B:$B,MATCH(D722,编号表!$A:$A,0))*10000+J722</f>
        <v>10030103</v>
      </c>
      <c r="C722" s="20" t="s">
        <v>762</v>
      </c>
      <c r="D722" s="20" t="s">
        <v>376</v>
      </c>
      <c r="E722" s="20" t="s">
        <v>363</v>
      </c>
      <c r="F722" s="39" t="s">
        <v>763</v>
      </c>
      <c r="G722" s="20" t="s">
        <v>368</v>
      </c>
      <c r="H722" s="20" t="b">
        <v>0</v>
      </c>
      <c r="I722" s="20" t="b">
        <v>1</v>
      </c>
      <c r="J722" s="20">
        <v>103</v>
      </c>
      <c r="K722" s="20" t="str">
        <f t="shared" si="31"/>
        <v>100301</v>
      </c>
      <c r="L722" s="20" t="s">
        <v>353</v>
      </c>
      <c r="M722" s="20">
        <v>0</v>
      </c>
      <c r="N722" s="20">
        <v>10030104</v>
      </c>
      <c r="O722" s="20"/>
      <c r="P722" s="20">
        <v>0</v>
      </c>
      <c r="Q722" s="20">
        <v>0</v>
      </c>
      <c r="R722" s="20">
        <v>0</v>
      </c>
      <c r="S722" s="20">
        <v>0</v>
      </c>
      <c r="T722" s="20">
        <v>0</v>
      </c>
      <c r="U722" s="20">
        <v>0</v>
      </c>
      <c r="V722" s="20"/>
      <c r="W722" s="20">
        <v>0</v>
      </c>
      <c r="X722" s="20">
        <v>0</v>
      </c>
      <c r="Y722" s="20" t="s">
        <v>419</v>
      </c>
      <c r="Z722" s="20" t="s">
        <v>372</v>
      </c>
      <c r="AA722" s="20" t="s">
        <v>357</v>
      </c>
      <c r="AB722" s="20">
        <v>0</v>
      </c>
      <c r="AC722" s="20">
        <v>0</v>
      </c>
      <c r="AD722" s="20" t="b">
        <v>0</v>
      </c>
      <c r="AE722" s="20" t="s">
        <v>358</v>
      </c>
      <c r="AF722" s="20">
        <v>180</v>
      </c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 t="s">
        <v>388</v>
      </c>
      <c r="BA722" s="20">
        <v>11200</v>
      </c>
      <c r="BB722" s="20" t="s">
        <v>360</v>
      </c>
      <c r="BC722" s="20" t="s">
        <v>357</v>
      </c>
      <c r="BD722" s="20">
        <v>10000</v>
      </c>
      <c r="BE722" s="20">
        <v>0</v>
      </c>
      <c r="BF722" s="20" t="s">
        <v>361</v>
      </c>
      <c r="BG722" s="20">
        <v>0</v>
      </c>
      <c r="BH722" s="20" t="s">
        <v>359</v>
      </c>
      <c r="BI722" s="20">
        <v>9000</v>
      </c>
      <c r="BJ722" s="20">
        <v>6</v>
      </c>
      <c r="BK722" s="20" t="b">
        <v>1</v>
      </c>
      <c r="BL722" s="20">
        <v>0</v>
      </c>
      <c r="BM722" s="20">
        <v>8000</v>
      </c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  <c r="CE722" s="20"/>
      <c r="CF722" s="20"/>
      <c r="CG722" s="20"/>
      <c r="CH722" s="20"/>
      <c r="CI722" s="20"/>
      <c r="CJ722" s="20"/>
      <c r="CK722" s="20"/>
      <c r="CL722" s="20"/>
      <c r="CM722" s="20"/>
      <c r="CN722" s="20"/>
      <c r="CO722" s="20"/>
      <c r="CP722" s="20"/>
      <c r="CQ722" s="20"/>
      <c r="CR722" s="20"/>
      <c r="CS722" s="20"/>
      <c r="CT722" s="20"/>
      <c r="CU722" s="20"/>
      <c r="CV722" s="20"/>
      <c r="CW722" s="20"/>
      <c r="CX722" s="20"/>
      <c r="DA722" s="20"/>
      <c r="DB722" s="20"/>
      <c r="DC722" s="20"/>
      <c r="DD722" s="20"/>
      <c r="DE722" s="20"/>
      <c r="DF722" s="20"/>
      <c r="DG722" s="20"/>
      <c r="DH722" s="20"/>
      <c r="DI722" s="20"/>
      <c r="DJ722" s="20"/>
      <c r="DK722" s="20"/>
      <c r="DL722" s="20"/>
      <c r="DM722" s="20"/>
      <c r="DN722" s="20"/>
      <c r="DO722" s="20"/>
      <c r="DP722" s="20"/>
      <c r="DQ722" s="20"/>
      <c r="DR722" s="20"/>
      <c r="DS722" s="20"/>
      <c r="DT722" s="20"/>
      <c r="DU722" s="20"/>
      <c r="DV722" s="20"/>
      <c r="DW722" s="20"/>
      <c r="DX722" s="20"/>
      <c r="DY722" s="20"/>
      <c r="DZ722" s="20"/>
      <c r="EA722" s="20"/>
      <c r="EB722" s="20"/>
      <c r="EC722" s="20"/>
      <c r="ED722" s="20"/>
      <c r="EE722" s="20"/>
      <c r="EF722" s="20"/>
      <c r="EG722" s="20"/>
      <c r="EH722" s="20"/>
      <c r="EI722" s="20"/>
      <c r="EJ722" s="20"/>
      <c r="EK722" s="20"/>
      <c r="EL722" s="20"/>
      <c r="EM722" s="20"/>
      <c r="EN722" s="20"/>
      <c r="EO722" s="20"/>
      <c r="EP722" s="20"/>
      <c r="EQ722" s="20"/>
      <c r="ER722" s="20"/>
      <c r="ES722" s="20"/>
      <c r="ET722" s="20"/>
      <c r="EU722" s="20"/>
      <c r="EV722" s="20"/>
      <c r="EW722" s="20"/>
      <c r="EX722"/>
      <c r="EY722"/>
      <c r="EZ722" s="20"/>
      <c r="FA722" s="20"/>
      <c r="FB722" s="20"/>
      <c r="FC722" s="20"/>
      <c r="FD722" s="20"/>
      <c r="FE722" s="20"/>
      <c r="FF722" s="20"/>
      <c r="FG722" s="20"/>
      <c r="FH722" s="20"/>
      <c r="FI722" s="20"/>
      <c r="FJ722" s="20"/>
      <c r="FK722" s="20"/>
      <c r="FL722" s="20"/>
      <c r="FM722" s="20"/>
      <c r="FN722" s="20"/>
      <c r="FO722" s="20"/>
      <c r="FP722" s="20"/>
      <c r="FQ722" s="20"/>
      <c r="FR722" s="20"/>
      <c r="FS722" s="20"/>
      <c r="FT722" s="20"/>
      <c r="FU722" s="20"/>
      <c r="FV722" s="20"/>
      <c r="FW722" s="20"/>
      <c r="FX722" s="20"/>
      <c r="FY722" s="20"/>
      <c r="FZ722" s="20"/>
      <c r="GA722" s="20"/>
      <c r="GB722" s="20"/>
      <c r="GC722" s="20"/>
      <c r="GD722" s="20"/>
      <c r="GE722" s="20"/>
      <c r="GF722" s="20"/>
      <c r="GG722" s="20"/>
      <c r="GH722" s="20"/>
      <c r="GI722" s="20"/>
      <c r="GJ722" s="20"/>
      <c r="GK722" s="20"/>
      <c r="GL722" s="20"/>
      <c r="GM722" s="20"/>
      <c r="GN722" s="20"/>
      <c r="GO722" s="20"/>
      <c r="GP722" s="20"/>
      <c r="GQ722" s="20"/>
      <c r="GR722" s="20"/>
      <c r="GS722" s="20"/>
      <c r="GT722" s="20"/>
      <c r="GU722" s="20"/>
      <c r="GV722" s="20"/>
      <c r="GW722"/>
      <c r="GX722"/>
      <c r="GY722" s="20">
        <v>0</v>
      </c>
      <c r="GZ722" s="20">
        <v>0</v>
      </c>
      <c r="HA722" s="20" t="s">
        <v>373</v>
      </c>
      <c r="HB722" s="20">
        <v>0</v>
      </c>
      <c r="HC722" s="20"/>
      <c r="HD722" s="20"/>
      <c r="HE722" s="20" t="b">
        <v>0</v>
      </c>
      <c r="HF722" s="20">
        <v>0</v>
      </c>
      <c r="HG722" s="20" t="b">
        <v>1</v>
      </c>
      <c r="HH722" s="20">
        <v>0</v>
      </c>
      <c r="HI722" s="20">
        <v>0</v>
      </c>
      <c r="HJ722" s="20">
        <v>0</v>
      </c>
      <c r="HK722" s="20">
        <v>0</v>
      </c>
      <c r="HL722" s="20" t="b">
        <v>0</v>
      </c>
      <c r="HM722" s="20">
        <v>0</v>
      </c>
      <c r="HN722" s="20">
        <v>0</v>
      </c>
      <c r="HO722" s="20" t="s">
        <v>374</v>
      </c>
      <c r="HP722" s="20" t="s">
        <v>363</v>
      </c>
      <c r="HQ722" s="20">
        <v>0</v>
      </c>
      <c r="HR722" s="20">
        <v>0</v>
      </c>
      <c r="HS722" s="20">
        <v>0</v>
      </c>
      <c r="HT722" s="20">
        <v>0</v>
      </c>
      <c r="HU722" s="20" t="b">
        <v>0</v>
      </c>
      <c r="HZ722" s="20"/>
    </row>
    <row r="723" ht="30" customHeight="1" spans="2:234">
      <c r="B723" s="34">
        <f>10000000+INDEX(编号表!$B:$B,MATCH(D723,编号表!$A:$A,0))*10000+J723</f>
        <v>10030104</v>
      </c>
      <c r="C723" s="20" t="s">
        <v>762</v>
      </c>
      <c r="D723" s="20" t="s">
        <v>376</v>
      </c>
      <c r="E723" s="20" t="s">
        <v>363</v>
      </c>
      <c r="F723" s="39" t="s">
        <v>763</v>
      </c>
      <c r="G723" s="20" t="s">
        <v>368</v>
      </c>
      <c r="H723" s="20" t="b">
        <v>0</v>
      </c>
      <c r="I723" s="20" t="b">
        <v>1</v>
      </c>
      <c r="J723" s="20">
        <v>104</v>
      </c>
      <c r="K723" s="20" t="str">
        <f t="shared" si="31"/>
        <v>100301</v>
      </c>
      <c r="L723" s="20" t="s">
        <v>353</v>
      </c>
      <c r="M723" s="20">
        <v>0</v>
      </c>
      <c r="N723" s="20">
        <v>10030105</v>
      </c>
      <c r="O723" s="20"/>
      <c r="P723" s="20">
        <v>0</v>
      </c>
      <c r="Q723" s="20">
        <v>0</v>
      </c>
      <c r="R723" s="20">
        <v>0</v>
      </c>
      <c r="S723" s="20">
        <v>0</v>
      </c>
      <c r="T723" s="20">
        <v>0</v>
      </c>
      <c r="U723" s="20">
        <v>0</v>
      </c>
      <c r="V723" s="20"/>
      <c r="W723" s="20">
        <v>0</v>
      </c>
      <c r="X723" s="20">
        <v>0</v>
      </c>
      <c r="Y723" s="20" t="s">
        <v>419</v>
      </c>
      <c r="Z723" s="20" t="s">
        <v>372</v>
      </c>
      <c r="AA723" s="20" t="s">
        <v>357</v>
      </c>
      <c r="AB723" s="20">
        <v>0</v>
      </c>
      <c r="AC723" s="20">
        <v>0</v>
      </c>
      <c r="AD723" s="20" t="b">
        <v>0</v>
      </c>
      <c r="AE723" s="20" t="s">
        <v>358</v>
      </c>
      <c r="AF723" s="20">
        <v>180</v>
      </c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 t="s">
        <v>388</v>
      </c>
      <c r="BA723" s="20">
        <v>11300</v>
      </c>
      <c r="BB723" s="20" t="s">
        <v>360</v>
      </c>
      <c r="BC723" s="20" t="s">
        <v>357</v>
      </c>
      <c r="BD723" s="20">
        <v>10000</v>
      </c>
      <c r="BE723" s="20">
        <v>0</v>
      </c>
      <c r="BF723" s="20" t="s">
        <v>361</v>
      </c>
      <c r="BG723" s="20">
        <v>0</v>
      </c>
      <c r="BH723" s="20" t="s">
        <v>359</v>
      </c>
      <c r="BI723" s="20">
        <v>9000</v>
      </c>
      <c r="BJ723" s="20">
        <v>6</v>
      </c>
      <c r="BK723" s="20" t="b">
        <v>1</v>
      </c>
      <c r="BL723" s="20">
        <v>0</v>
      </c>
      <c r="BM723" s="20">
        <v>8000</v>
      </c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  <c r="CE723" s="20"/>
      <c r="CF723" s="20"/>
      <c r="CG723" s="20"/>
      <c r="CH723" s="20"/>
      <c r="CI723" s="20"/>
      <c r="CJ723" s="20"/>
      <c r="CK723" s="20"/>
      <c r="CL723" s="20"/>
      <c r="CM723" s="20"/>
      <c r="CN723" s="20"/>
      <c r="CO723" s="20"/>
      <c r="CP723" s="20"/>
      <c r="CQ723" s="20"/>
      <c r="CR723" s="20"/>
      <c r="CS723" s="20"/>
      <c r="CT723" s="20"/>
      <c r="CU723" s="20"/>
      <c r="CV723" s="20"/>
      <c r="CW723" s="20"/>
      <c r="CX723" s="20"/>
      <c r="DA723" s="20"/>
      <c r="DB723" s="20"/>
      <c r="DC723" s="20"/>
      <c r="DD723" s="20"/>
      <c r="DE723" s="20"/>
      <c r="DF723" s="20"/>
      <c r="DG723" s="20"/>
      <c r="DH723" s="20"/>
      <c r="DI723" s="20"/>
      <c r="DJ723" s="20"/>
      <c r="DK723" s="20"/>
      <c r="DL723" s="20"/>
      <c r="DM723" s="20"/>
      <c r="DN723" s="20"/>
      <c r="DO723" s="20"/>
      <c r="DP723" s="20"/>
      <c r="DQ723" s="20"/>
      <c r="DR723" s="20"/>
      <c r="DS723" s="20"/>
      <c r="DT723" s="20"/>
      <c r="DU723" s="20"/>
      <c r="DV723" s="20"/>
      <c r="DW723" s="20"/>
      <c r="DX723" s="20"/>
      <c r="DY723" s="20"/>
      <c r="DZ723" s="20"/>
      <c r="EA723" s="20"/>
      <c r="EB723" s="20"/>
      <c r="EC723" s="20"/>
      <c r="ED723" s="20"/>
      <c r="EE723" s="20"/>
      <c r="EF723" s="20"/>
      <c r="EG723" s="20"/>
      <c r="EH723" s="20"/>
      <c r="EI723" s="20"/>
      <c r="EJ723" s="20"/>
      <c r="EK723" s="20"/>
      <c r="EL723" s="20"/>
      <c r="EM723" s="20"/>
      <c r="EN723" s="20"/>
      <c r="EO723" s="20"/>
      <c r="EP723" s="20"/>
      <c r="EQ723" s="20"/>
      <c r="ER723" s="20"/>
      <c r="ES723" s="20"/>
      <c r="ET723" s="20"/>
      <c r="EU723" s="20"/>
      <c r="EV723" s="20"/>
      <c r="EW723" s="20"/>
      <c r="EX723"/>
      <c r="EY723"/>
      <c r="EZ723" s="20"/>
      <c r="FA723" s="20"/>
      <c r="FB723" s="20"/>
      <c r="FC723" s="20"/>
      <c r="FD723" s="20"/>
      <c r="FE723" s="20"/>
      <c r="FF723" s="20"/>
      <c r="FG723" s="20"/>
      <c r="FH723" s="20"/>
      <c r="FI723" s="20"/>
      <c r="FJ723" s="20"/>
      <c r="FK723" s="20"/>
      <c r="FL723" s="20"/>
      <c r="FM723" s="20"/>
      <c r="FN723" s="20"/>
      <c r="FO723" s="20"/>
      <c r="FP723" s="20"/>
      <c r="FQ723" s="20"/>
      <c r="FR723" s="20"/>
      <c r="FS723" s="20"/>
      <c r="FT723" s="20"/>
      <c r="FU723" s="20"/>
      <c r="FV723" s="20"/>
      <c r="FW723" s="20"/>
      <c r="FX723" s="20"/>
      <c r="FY723" s="20"/>
      <c r="FZ723" s="20"/>
      <c r="GA723" s="20"/>
      <c r="GB723" s="20"/>
      <c r="GC723" s="20"/>
      <c r="GD723" s="20"/>
      <c r="GE723" s="20"/>
      <c r="GF723" s="20"/>
      <c r="GG723" s="20"/>
      <c r="GH723" s="20"/>
      <c r="GI723" s="20"/>
      <c r="GJ723" s="20"/>
      <c r="GK723" s="20"/>
      <c r="GL723" s="20"/>
      <c r="GM723" s="20"/>
      <c r="GN723" s="20"/>
      <c r="GO723" s="20"/>
      <c r="GP723" s="20"/>
      <c r="GQ723" s="20"/>
      <c r="GR723" s="20"/>
      <c r="GS723" s="20"/>
      <c r="GT723" s="20"/>
      <c r="GU723" s="20"/>
      <c r="GV723" s="20"/>
      <c r="GW723"/>
      <c r="GX723"/>
      <c r="GY723" s="20">
        <v>0</v>
      </c>
      <c r="GZ723" s="20">
        <v>0</v>
      </c>
      <c r="HA723" s="20" t="s">
        <v>373</v>
      </c>
      <c r="HB723" s="20">
        <v>0</v>
      </c>
      <c r="HC723" s="20"/>
      <c r="HD723" s="20"/>
      <c r="HE723" s="20" t="b">
        <v>0</v>
      </c>
      <c r="HF723" s="20">
        <v>0</v>
      </c>
      <c r="HG723" s="20" t="b">
        <v>1</v>
      </c>
      <c r="HH723" s="20">
        <v>0</v>
      </c>
      <c r="HI723" s="20">
        <v>0</v>
      </c>
      <c r="HJ723" s="20">
        <v>0</v>
      </c>
      <c r="HK723" s="20">
        <v>0</v>
      </c>
      <c r="HL723" s="20" t="b">
        <v>0</v>
      </c>
      <c r="HM723" s="20">
        <v>0</v>
      </c>
      <c r="HN723" s="20">
        <v>0</v>
      </c>
      <c r="HO723" s="20" t="s">
        <v>374</v>
      </c>
      <c r="HP723" s="20" t="s">
        <v>363</v>
      </c>
      <c r="HQ723" s="20">
        <v>0</v>
      </c>
      <c r="HR723" s="20">
        <v>0</v>
      </c>
      <c r="HS723" s="20">
        <v>0</v>
      </c>
      <c r="HT723" s="20">
        <v>0</v>
      </c>
      <c r="HU723" s="20" t="b">
        <v>0</v>
      </c>
      <c r="HZ723" s="20"/>
    </row>
    <row r="724" ht="30" customHeight="1" spans="2:234">
      <c r="B724" s="34">
        <f>10000000+INDEX(编号表!$B:$B,MATCH(D724,编号表!$A:$A,0))*10000+J724</f>
        <v>10030105</v>
      </c>
      <c r="C724" s="20" t="s">
        <v>762</v>
      </c>
      <c r="D724" s="20" t="s">
        <v>376</v>
      </c>
      <c r="E724" s="20" t="s">
        <v>363</v>
      </c>
      <c r="F724" s="39" t="s">
        <v>763</v>
      </c>
      <c r="G724" s="20" t="s">
        <v>368</v>
      </c>
      <c r="H724" s="20" t="b">
        <v>0</v>
      </c>
      <c r="I724" s="20" t="b">
        <v>1</v>
      </c>
      <c r="J724" s="20">
        <v>105</v>
      </c>
      <c r="K724" s="20" t="str">
        <f t="shared" si="31"/>
        <v>100301</v>
      </c>
      <c r="L724" s="20" t="s">
        <v>353</v>
      </c>
      <c r="M724" s="20">
        <v>0</v>
      </c>
      <c r="N724" s="20">
        <v>10030106</v>
      </c>
      <c r="O724" s="20"/>
      <c r="P724" s="20">
        <v>0</v>
      </c>
      <c r="Q724" s="20">
        <v>0</v>
      </c>
      <c r="R724" s="20">
        <v>0</v>
      </c>
      <c r="S724" s="20">
        <v>0</v>
      </c>
      <c r="T724" s="20">
        <v>0</v>
      </c>
      <c r="U724" s="20">
        <v>0</v>
      </c>
      <c r="V724" s="20"/>
      <c r="W724" s="20">
        <v>0</v>
      </c>
      <c r="X724" s="20">
        <v>0</v>
      </c>
      <c r="Y724" s="20" t="s">
        <v>419</v>
      </c>
      <c r="Z724" s="20" t="s">
        <v>372</v>
      </c>
      <c r="AA724" s="20" t="s">
        <v>357</v>
      </c>
      <c r="AB724" s="20">
        <v>0</v>
      </c>
      <c r="AC724" s="20">
        <v>0</v>
      </c>
      <c r="AD724" s="20" t="b">
        <v>0</v>
      </c>
      <c r="AE724" s="20" t="s">
        <v>358</v>
      </c>
      <c r="AF724" s="20">
        <v>180</v>
      </c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 t="s">
        <v>388</v>
      </c>
      <c r="BA724" s="20">
        <v>11600</v>
      </c>
      <c r="BB724" s="20" t="s">
        <v>360</v>
      </c>
      <c r="BC724" s="20" t="s">
        <v>357</v>
      </c>
      <c r="BD724" s="20">
        <v>10000</v>
      </c>
      <c r="BE724" s="20">
        <v>0</v>
      </c>
      <c r="BF724" s="20" t="s">
        <v>361</v>
      </c>
      <c r="BG724" s="20">
        <v>0</v>
      </c>
      <c r="BH724" s="20" t="s">
        <v>359</v>
      </c>
      <c r="BI724" s="20">
        <v>9000</v>
      </c>
      <c r="BJ724" s="20">
        <v>7</v>
      </c>
      <c r="BK724" s="20" t="b">
        <v>1</v>
      </c>
      <c r="BL724" s="20">
        <v>0</v>
      </c>
      <c r="BM724" s="20">
        <v>8000</v>
      </c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  <c r="CE724" s="20"/>
      <c r="CF724" s="20"/>
      <c r="CG724" s="20"/>
      <c r="CH724" s="20"/>
      <c r="CI724" s="20"/>
      <c r="CJ724" s="20"/>
      <c r="CK724" s="20"/>
      <c r="CL724" s="20"/>
      <c r="CM724" s="20"/>
      <c r="CN724" s="20"/>
      <c r="CO724" s="20"/>
      <c r="CP724" s="20"/>
      <c r="CQ724" s="20"/>
      <c r="CR724" s="20"/>
      <c r="CS724" s="20"/>
      <c r="CT724" s="20"/>
      <c r="CU724" s="20"/>
      <c r="CV724" s="20"/>
      <c r="CW724" s="20"/>
      <c r="CX724" s="20"/>
      <c r="DA724" s="20"/>
      <c r="DB724" s="20"/>
      <c r="DC724" s="20"/>
      <c r="DD724" s="20"/>
      <c r="DE724" s="20"/>
      <c r="DF724" s="20"/>
      <c r="DG724" s="20"/>
      <c r="DH724" s="20"/>
      <c r="DI724" s="20"/>
      <c r="DJ724" s="20"/>
      <c r="DK724" s="20"/>
      <c r="DL724" s="20"/>
      <c r="DM724" s="20"/>
      <c r="DN724" s="20"/>
      <c r="DO724" s="20"/>
      <c r="DP724" s="20"/>
      <c r="DQ724" s="20"/>
      <c r="DR724" s="20"/>
      <c r="DS724" s="20"/>
      <c r="DT724" s="20"/>
      <c r="DU724" s="20"/>
      <c r="DV724" s="20"/>
      <c r="DW724" s="20"/>
      <c r="DX724" s="20"/>
      <c r="DY724" s="20"/>
      <c r="DZ724" s="20"/>
      <c r="EA724" s="20"/>
      <c r="EB724" s="20"/>
      <c r="EC724" s="20"/>
      <c r="ED724" s="20"/>
      <c r="EE724" s="20"/>
      <c r="EF724" s="20"/>
      <c r="EG724" s="20"/>
      <c r="EH724" s="20"/>
      <c r="EI724" s="20"/>
      <c r="EJ724" s="20"/>
      <c r="EK724" s="20"/>
      <c r="EL724" s="20"/>
      <c r="EM724" s="20"/>
      <c r="EN724" s="20"/>
      <c r="EO724" s="20"/>
      <c r="EP724" s="20"/>
      <c r="EQ724" s="20"/>
      <c r="ER724" s="20"/>
      <c r="ES724" s="20"/>
      <c r="ET724" s="20"/>
      <c r="EU724" s="20"/>
      <c r="EV724" s="20"/>
      <c r="EW724" s="20"/>
      <c r="EX724"/>
      <c r="EY724"/>
      <c r="EZ724" s="20"/>
      <c r="FA724" s="20"/>
      <c r="FB724" s="20"/>
      <c r="FC724" s="20"/>
      <c r="FD724" s="20"/>
      <c r="FE724" s="20"/>
      <c r="FF724" s="20"/>
      <c r="FG724" s="20"/>
      <c r="FH724" s="20"/>
      <c r="FI724" s="20"/>
      <c r="FJ724" s="20"/>
      <c r="FK724" s="20"/>
      <c r="FL724" s="20"/>
      <c r="FM724" s="20"/>
      <c r="FN724" s="20"/>
      <c r="FO724" s="20"/>
      <c r="FP724" s="20"/>
      <c r="FQ724" s="20"/>
      <c r="FR724" s="20"/>
      <c r="FS724" s="20"/>
      <c r="FT724" s="20"/>
      <c r="FU724" s="20"/>
      <c r="FV724" s="20"/>
      <c r="FW724" s="20"/>
      <c r="FX724" s="20"/>
      <c r="FY724" s="20"/>
      <c r="FZ724" s="20"/>
      <c r="GA724" s="20"/>
      <c r="GB724" s="20"/>
      <c r="GC724" s="20"/>
      <c r="GD724" s="20"/>
      <c r="GE724" s="20"/>
      <c r="GF724" s="20"/>
      <c r="GG724" s="20"/>
      <c r="GH724" s="20"/>
      <c r="GI724" s="20"/>
      <c r="GJ724" s="20"/>
      <c r="GK724" s="20"/>
      <c r="GL724" s="20"/>
      <c r="GM724" s="20"/>
      <c r="GN724" s="20"/>
      <c r="GO724" s="20"/>
      <c r="GP724" s="20"/>
      <c r="GQ724" s="20"/>
      <c r="GR724" s="20"/>
      <c r="GS724" s="20"/>
      <c r="GT724" s="20"/>
      <c r="GU724" s="20"/>
      <c r="GV724" s="20"/>
      <c r="GW724"/>
      <c r="GX724"/>
      <c r="GY724" s="20">
        <v>0</v>
      </c>
      <c r="GZ724" s="20">
        <v>0</v>
      </c>
      <c r="HA724" s="20" t="s">
        <v>373</v>
      </c>
      <c r="HB724" s="20">
        <v>0</v>
      </c>
      <c r="HC724" s="20"/>
      <c r="HD724" s="20"/>
      <c r="HE724" s="20" t="b">
        <v>0</v>
      </c>
      <c r="HF724" s="20">
        <v>0</v>
      </c>
      <c r="HG724" s="20" t="b">
        <v>1</v>
      </c>
      <c r="HH724" s="20">
        <v>0</v>
      </c>
      <c r="HI724" s="20">
        <v>0</v>
      </c>
      <c r="HJ724" s="20">
        <v>0</v>
      </c>
      <c r="HK724" s="20">
        <v>0</v>
      </c>
      <c r="HL724" s="20" t="b">
        <v>0</v>
      </c>
      <c r="HM724" s="20">
        <v>0</v>
      </c>
      <c r="HN724" s="20">
        <v>0</v>
      </c>
      <c r="HO724" s="20" t="s">
        <v>374</v>
      </c>
      <c r="HP724" s="20" t="s">
        <v>363</v>
      </c>
      <c r="HQ724" s="20">
        <v>0</v>
      </c>
      <c r="HR724" s="20">
        <v>0</v>
      </c>
      <c r="HS724" s="20">
        <v>0</v>
      </c>
      <c r="HT724" s="20">
        <v>0</v>
      </c>
      <c r="HU724" s="20" t="b">
        <v>0</v>
      </c>
      <c r="HZ724" s="20"/>
    </row>
    <row r="725" ht="30" customHeight="1" spans="2:234">
      <c r="B725" s="34">
        <f>10000000+INDEX(编号表!$B:$B,MATCH(D725,编号表!$A:$A,0))*10000+J725</f>
        <v>10030106</v>
      </c>
      <c r="C725" s="20" t="s">
        <v>762</v>
      </c>
      <c r="D725" s="20" t="s">
        <v>376</v>
      </c>
      <c r="E725" s="20" t="s">
        <v>363</v>
      </c>
      <c r="F725" s="39" t="s">
        <v>763</v>
      </c>
      <c r="G725" s="20" t="s">
        <v>368</v>
      </c>
      <c r="H725" s="20" t="b">
        <v>0</v>
      </c>
      <c r="I725" s="20" t="b">
        <v>1</v>
      </c>
      <c r="J725" s="20">
        <v>106</v>
      </c>
      <c r="K725" s="20" t="str">
        <f t="shared" si="31"/>
        <v>100301</v>
      </c>
      <c r="L725" s="20" t="s">
        <v>353</v>
      </c>
      <c r="M725" s="20">
        <v>0</v>
      </c>
      <c r="N725" s="20">
        <v>10030107</v>
      </c>
      <c r="O725" s="20"/>
      <c r="P725" s="20">
        <v>0</v>
      </c>
      <c r="Q725" s="20">
        <v>0</v>
      </c>
      <c r="R725" s="20">
        <v>0</v>
      </c>
      <c r="S725" s="20">
        <v>0</v>
      </c>
      <c r="T725" s="20">
        <v>0</v>
      </c>
      <c r="U725" s="20">
        <v>0</v>
      </c>
      <c r="V725" s="20"/>
      <c r="W725" s="20">
        <v>0</v>
      </c>
      <c r="X725" s="20">
        <v>0</v>
      </c>
      <c r="Y725" s="20" t="s">
        <v>419</v>
      </c>
      <c r="Z725" s="20" t="s">
        <v>372</v>
      </c>
      <c r="AA725" s="20" t="s">
        <v>357</v>
      </c>
      <c r="AB725" s="20">
        <v>0</v>
      </c>
      <c r="AC725" s="20">
        <v>0</v>
      </c>
      <c r="AD725" s="20" t="b">
        <v>0</v>
      </c>
      <c r="AE725" s="20" t="s">
        <v>358</v>
      </c>
      <c r="AF725" s="20">
        <v>180</v>
      </c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 t="s">
        <v>388</v>
      </c>
      <c r="BA725" s="20">
        <v>11700</v>
      </c>
      <c r="BB725" s="20" t="s">
        <v>360</v>
      </c>
      <c r="BC725" s="20" t="s">
        <v>357</v>
      </c>
      <c r="BD725" s="20">
        <v>10000</v>
      </c>
      <c r="BE725" s="20">
        <v>0</v>
      </c>
      <c r="BF725" s="20" t="s">
        <v>361</v>
      </c>
      <c r="BG725" s="20">
        <v>0</v>
      </c>
      <c r="BH725" s="20" t="s">
        <v>359</v>
      </c>
      <c r="BI725" s="20">
        <v>9000</v>
      </c>
      <c r="BJ725" s="20">
        <v>9</v>
      </c>
      <c r="BK725" s="20" t="b">
        <v>1</v>
      </c>
      <c r="BL725" s="20">
        <v>0</v>
      </c>
      <c r="BM725" s="20">
        <v>8000</v>
      </c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  <c r="CD725" s="20"/>
      <c r="CE725" s="20"/>
      <c r="CF725" s="20"/>
      <c r="CG725" s="20"/>
      <c r="CH725" s="20"/>
      <c r="CI725" s="20"/>
      <c r="CJ725" s="20"/>
      <c r="CK725" s="20"/>
      <c r="CL725" s="20"/>
      <c r="CM725" s="20"/>
      <c r="CN725" s="20"/>
      <c r="CO725" s="20"/>
      <c r="CP725" s="20"/>
      <c r="CQ725" s="20"/>
      <c r="CR725" s="20"/>
      <c r="CS725" s="20"/>
      <c r="CT725" s="20"/>
      <c r="CU725" s="20"/>
      <c r="CV725" s="20"/>
      <c r="CW725" s="20"/>
      <c r="CX725" s="20"/>
      <c r="DA725" s="20"/>
      <c r="DB725" s="20"/>
      <c r="DC725" s="20"/>
      <c r="DD725" s="20"/>
      <c r="DE725" s="20"/>
      <c r="DF725" s="20"/>
      <c r="DG725" s="20"/>
      <c r="DH725" s="20"/>
      <c r="DI725" s="20"/>
      <c r="DJ725" s="20"/>
      <c r="DK725" s="20"/>
      <c r="DL725" s="20"/>
      <c r="DM725" s="20"/>
      <c r="DN725" s="20"/>
      <c r="DO725" s="20"/>
      <c r="DP725" s="20"/>
      <c r="DQ725" s="20"/>
      <c r="DR725" s="20"/>
      <c r="DS725" s="20"/>
      <c r="DT725" s="20"/>
      <c r="DU725" s="20"/>
      <c r="DV725" s="20"/>
      <c r="DW725" s="20"/>
      <c r="DX725" s="20"/>
      <c r="DY725" s="20"/>
      <c r="DZ725" s="20"/>
      <c r="EA725" s="20"/>
      <c r="EB725" s="20"/>
      <c r="EC725" s="20"/>
      <c r="ED725" s="20"/>
      <c r="EE725" s="20"/>
      <c r="EF725" s="20"/>
      <c r="EG725" s="20"/>
      <c r="EH725" s="20"/>
      <c r="EI725" s="20"/>
      <c r="EJ725" s="20"/>
      <c r="EK725" s="20"/>
      <c r="EL725" s="20"/>
      <c r="EM725" s="20"/>
      <c r="EN725" s="20"/>
      <c r="EO725" s="20"/>
      <c r="EP725" s="20"/>
      <c r="EQ725" s="20"/>
      <c r="ER725" s="20"/>
      <c r="ES725" s="20"/>
      <c r="ET725" s="20"/>
      <c r="EU725" s="20"/>
      <c r="EV725" s="20"/>
      <c r="EW725" s="20"/>
      <c r="EX725"/>
      <c r="EY725"/>
      <c r="EZ725" s="20"/>
      <c r="FA725" s="20"/>
      <c r="FB725" s="20"/>
      <c r="FC725" s="20"/>
      <c r="FD725" s="20"/>
      <c r="FE725" s="20"/>
      <c r="FF725" s="20"/>
      <c r="FG725" s="20"/>
      <c r="FH725" s="20"/>
      <c r="FI725" s="20"/>
      <c r="FJ725" s="20"/>
      <c r="FK725" s="20"/>
      <c r="FL725" s="20"/>
      <c r="FM725" s="20"/>
      <c r="FN725" s="20"/>
      <c r="FO725" s="20"/>
      <c r="FP725" s="20"/>
      <c r="FQ725" s="20"/>
      <c r="FR725" s="20"/>
      <c r="FS725" s="20"/>
      <c r="FT725" s="20"/>
      <c r="FU725" s="20"/>
      <c r="FV725" s="20"/>
      <c r="FW725" s="20"/>
      <c r="FX725" s="20"/>
      <c r="FY725" s="20"/>
      <c r="FZ725" s="20"/>
      <c r="GA725" s="20"/>
      <c r="GB725" s="20"/>
      <c r="GC725" s="20"/>
      <c r="GD725" s="20"/>
      <c r="GE725" s="20"/>
      <c r="GF725" s="20"/>
      <c r="GG725" s="20"/>
      <c r="GH725" s="20"/>
      <c r="GI725" s="20"/>
      <c r="GJ725" s="20"/>
      <c r="GK725" s="20"/>
      <c r="GL725" s="20"/>
      <c r="GM725" s="20"/>
      <c r="GN725" s="20"/>
      <c r="GO725" s="20"/>
      <c r="GP725" s="20"/>
      <c r="GQ725" s="20"/>
      <c r="GR725" s="20"/>
      <c r="GS725" s="20"/>
      <c r="GT725" s="20"/>
      <c r="GU725" s="20"/>
      <c r="GV725" s="20"/>
      <c r="GW725"/>
      <c r="GX725"/>
      <c r="GY725" s="20">
        <v>0</v>
      </c>
      <c r="GZ725" s="20">
        <v>0</v>
      </c>
      <c r="HA725" s="20" t="s">
        <v>373</v>
      </c>
      <c r="HB725" s="20">
        <v>0</v>
      </c>
      <c r="HC725" s="20"/>
      <c r="HD725" s="20"/>
      <c r="HE725" s="20" t="b">
        <v>0</v>
      </c>
      <c r="HF725" s="20">
        <v>0</v>
      </c>
      <c r="HG725" s="20" t="b">
        <v>1</v>
      </c>
      <c r="HH725" s="20">
        <v>0</v>
      </c>
      <c r="HI725" s="20">
        <v>0</v>
      </c>
      <c r="HJ725" s="20">
        <v>0</v>
      </c>
      <c r="HK725" s="20">
        <v>0</v>
      </c>
      <c r="HL725" s="20" t="b">
        <v>0</v>
      </c>
      <c r="HM725" s="20">
        <v>0</v>
      </c>
      <c r="HN725" s="20">
        <v>0</v>
      </c>
      <c r="HO725" s="20" t="s">
        <v>374</v>
      </c>
      <c r="HP725" s="20" t="s">
        <v>363</v>
      </c>
      <c r="HQ725" s="20">
        <v>0</v>
      </c>
      <c r="HR725" s="20">
        <v>0</v>
      </c>
      <c r="HS725" s="20">
        <v>0</v>
      </c>
      <c r="HT725" s="20">
        <v>0</v>
      </c>
      <c r="HU725" s="20" t="b">
        <v>0</v>
      </c>
      <c r="HZ725" s="20"/>
    </row>
    <row r="726" ht="30" customHeight="1" spans="2:234">
      <c r="B726" s="34">
        <f>10000000+INDEX(编号表!$B:$B,MATCH(D726,编号表!$A:$A,0))*10000+J726</f>
        <v>10030107</v>
      </c>
      <c r="C726" s="20" t="s">
        <v>762</v>
      </c>
      <c r="D726" s="20" t="s">
        <v>376</v>
      </c>
      <c r="E726" s="20" t="s">
        <v>363</v>
      </c>
      <c r="F726" s="39" t="s">
        <v>763</v>
      </c>
      <c r="G726" s="20" t="s">
        <v>368</v>
      </c>
      <c r="H726" s="20" t="b">
        <v>0</v>
      </c>
      <c r="I726" s="20" t="b">
        <v>1</v>
      </c>
      <c r="J726" s="20">
        <v>107</v>
      </c>
      <c r="K726" s="20" t="str">
        <f t="shared" si="31"/>
        <v>100301</v>
      </c>
      <c r="L726" s="20" t="s">
        <v>353</v>
      </c>
      <c r="M726" s="20">
        <v>0</v>
      </c>
      <c r="N726" s="20">
        <v>10030108</v>
      </c>
      <c r="O726" s="20"/>
      <c r="P726" s="20">
        <v>0</v>
      </c>
      <c r="Q726" s="20">
        <v>0</v>
      </c>
      <c r="R726" s="20">
        <v>0</v>
      </c>
      <c r="S726" s="20">
        <v>0</v>
      </c>
      <c r="T726" s="20">
        <v>0</v>
      </c>
      <c r="U726" s="20">
        <v>0</v>
      </c>
      <c r="V726" s="20"/>
      <c r="W726" s="20">
        <v>0</v>
      </c>
      <c r="X726" s="20">
        <v>0</v>
      </c>
      <c r="Y726" s="20" t="s">
        <v>419</v>
      </c>
      <c r="Z726" s="20" t="s">
        <v>372</v>
      </c>
      <c r="AA726" s="20" t="s">
        <v>357</v>
      </c>
      <c r="AB726" s="20">
        <v>0</v>
      </c>
      <c r="AC726" s="20">
        <v>0</v>
      </c>
      <c r="AD726" s="20" t="b">
        <v>0</v>
      </c>
      <c r="AE726" s="20" t="s">
        <v>358</v>
      </c>
      <c r="AF726" s="20">
        <v>180</v>
      </c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 t="s">
        <v>388</v>
      </c>
      <c r="BA726" s="20">
        <v>11800</v>
      </c>
      <c r="BB726" s="20" t="s">
        <v>360</v>
      </c>
      <c r="BC726" s="20" t="s">
        <v>357</v>
      </c>
      <c r="BD726" s="20">
        <v>10000</v>
      </c>
      <c r="BE726" s="20">
        <v>0</v>
      </c>
      <c r="BF726" s="20" t="s">
        <v>361</v>
      </c>
      <c r="BG726" s="20">
        <v>0</v>
      </c>
      <c r="BH726" s="20" t="s">
        <v>359</v>
      </c>
      <c r="BI726" s="20">
        <v>9000</v>
      </c>
      <c r="BJ726" s="20">
        <v>10</v>
      </c>
      <c r="BK726" s="20" t="b">
        <v>1</v>
      </c>
      <c r="BL726" s="20">
        <v>0</v>
      </c>
      <c r="BM726" s="20">
        <v>8000</v>
      </c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  <c r="CD726" s="20"/>
      <c r="CE726" s="20"/>
      <c r="CF726" s="20"/>
      <c r="CG726" s="20"/>
      <c r="CH726" s="20"/>
      <c r="CI726" s="20"/>
      <c r="CJ726" s="20"/>
      <c r="CK726" s="20"/>
      <c r="CL726" s="20"/>
      <c r="CM726" s="20"/>
      <c r="CN726" s="20"/>
      <c r="CO726" s="20"/>
      <c r="CP726" s="20"/>
      <c r="CQ726" s="20"/>
      <c r="CR726" s="20"/>
      <c r="CS726" s="20"/>
      <c r="CT726" s="20"/>
      <c r="CU726" s="20"/>
      <c r="CV726" s="20"/>
      <c r="CW726" s="20"/>
      <c r="CX726" s="20"/>
      <c r="DA726" s="20"/>
      <c r="DB726" s="20"/>
      <c r="DC726" s="20"/>
      <c r="DD726" s="20"/>
      <c r="DE726" s="20"/>
      <c r="DF726" s="20"/>
      <c r="DG726" s="20"/>
      <c r="DH726" s="20"/>
      <c r="DI726" s="20"/>
      <c r="DJ726" s="20"/>
      <c r="DK726" s="20"/>
      <c r="DL726" s="20"/>
      <c r="DM726" s="20"/>
      <c r="DN726" s="20"/>
      <c r="DO726" s="20"/>
      <c r="DP726" s="20"/>
      <c r="DQ726" s="20"/>
      <c r="DR726" s="20"/>
      <c r="DS726" s="20"/>
      <c r="DT726" s="20"/>
      <c r="DU726" s="20"/>
      <c r="DV726" s="20"/>
      <c r="DW726" s="20"/>
      <c r="DX726" s="20"/>
      <c r="DY726" s="20"/>
      <c r="DZ726" s="20"/>
      <c r="EA726" s="20"/>
      <c r="EB726" s="20"/>
      <c r="EC726" s="20"/>
      <c r="ED726" s="20"/>
      <c r="EE726" s="20"/>
      <c r="EF726" s="20"/>
      <c r="EG726" s="20"/>
      <c r="EH726" s="20"/>
      <c r="EI726" s="20"/>
      <c r="EJ726" s="20"/>
      <c r="EK726" s="20"/>
      <c r="EL726" s="20"/>
      <c r="EM726" s="20"/>
      <c r="EN726" s="20"/>
      <c r="EO726" s="20"/>
      <c r="EP726" s="20"/>
      <c r="EQ726" s="20"/>
      <c r="ER726" s="20"/>
      <c r="ES726" s="20"/>
      <c r="ET726" s="20"/>
      <c r="EU726" s="20"/>
      <c r="EV726" s="20"/>
      <c r="EW726" s="20"/>
      <c r="EX726"/>
      <c r="EY726"/>
      <c r="EZ726" s="20"/>
      <c r="FA726" s="20"/>
      <c r="FB726" s="20"/>
      <c r="FC726" s="20"/>
      <c r="FD726" s="20"/>
      <c r="FE726" s="20"/>
      <c r="FF726" s="20"/>
      <c r="FG726" s="20"/>
      <c r="FH726" s="20"/>
      <c r="FI726" s="20"/>
      <c r="FJ726" s="20"/>
      <c r="FK726" s="20"/>
      <c r="FL726" s="20"/>
      <c r="FM726" s="20"/>
      <c r="FN726" s="20"/>
      <c r="FO726" s="20"/>
      <c r="FP726" s="20"/>
      <c r="FQ726" s="20"/>
      <c r="FR726" s="20"/>
      <c r="FS726" s="20"/>
      <c r="FT726" s="20"/>
      <c r="FU726" s="20"/>
      <c r="FV726" s="20"/>
      <c r="FW726" s="20"/>
      <c r="FX726" s="20"/>
      <c r="FY726" s="20"/>
      <c r="FZ726" s="20"/>
      <c r="GA726" s="20"/>
      <c r="GB726" s="20"/>
      <c r="GC726" s="20"/>
      <c r="GD726" s="20"/>
      <c r="GE726" s="20"/>
      <c r="GF726" s="20"/>
      <c r="GG726" s="20"/>
      <c r="GH726" s="20"/>
      <c r="GI726" s="20"/>
      <c r="GJ726" s="20"/>
      <c r="GK726" s="20"/>
      <c r="GL726" s="20"/>
      <c r="GM726" s="20"/>
      <c r="GN726" s="20"/>
      <c r="GO726" s="20"/>
      <c r="GP726" s="20"/>
      <c r="GQ726" s="20"/>
      <c r="GR726" s="20"/>
      <c r="GS726" s="20"/>
      <c r="GT726" s="20"/>
      <c r="GU726" s="20"/>
      <c r="GV726" s="20"/>
      <c r="GW726"/>
      <c r="GX726"/>
      <c r="GY726" s="20">
        <v>0</v>
      </c>
      <c r="GZ726" s="20">
        <v>0</v>
      </c>
      <c r="HA726" s="20" t="s">
        <v>373</v>
      </c>
      <c r="HB726" s="20">
        <v>0</v>
      </c>
      <c r="HC726" s="20"/>
      <c r="HD726" s="20"/>
      <c r="HE726" s="20" t="b">
        <v>0</v>
      </c>
      <c r="HF726" s="20">
        <v>0</v>
      </c>
      <c r="HG726" s="20" t="b">
        <v>1</v>
      </c>
      <c r="HH726" s="20">
        <v>0</v>
      </c>
      <c r="HI726" s="20">
        <v>0</v>
      </c>
      <c r="HJ726" s="20">
        <v>0</v>
      </c>
      <c r="HK726" s="20">
        <v>0</v>
      </c>
      <c r="HL726" s="20" t="b">
        <v>0</v>
      </c>
      <c r="HM726" s="20">
        <v>0</v>
      </c>
      <c r="HN726" s="20">
        <v>0</v>
      </c>
      <c r="HO726" s="20" t="s">
        <v>374</v>
      </c>
      <c r="HP726" s="20" t="s">
        <v>363</v>
      </c>
      <c r="HQ726" s="20">
        <v>0</v>
      </c>
      <c r="HR726" s="20">
        <v>0</v>
      </c>
      <c r="HS726" s="20">
        <v>0</v>
      </c>
      <c r="HT726" s="20">
        <v>0</v>
      </c>
      <c r="HU726" s="20" t="b">
        <v>0</v>
      </c>
      <c r="HZ726" s="20"/>
    </row>
    <row r="727" ht="30" customHeight="1" spans="2:234">
      <c r="B727" s="34">
        <f>10000000+INDEX(编号表!$B:$B,MATCH(D727,编号表!$A:$A,0))*10000+J727</f>
        <v>10030108</v>
      </c>
      <c r="C727" s="20" t="s">
        <v>762</v>
      </c>
      <c r="D727" s="20" t="s">
        <v>376</v>
      </c>
      <c r="E727" s="20" t="s">
        <v>363</v>
      </c>
      <c r="F727" s="39" t="s">
        <v>763</v>
      </c>
      <c r="G727" s="20" t="s">
        <v>368</v>
      </c>
      <c r="H727" s="20" t="b">
        <v>0</v>
      </c>
      <c r="I727" s="20" t="b">
        <v>1</v>
      </c>
      <c r="J727" s="20">
        <v>108</v>
      </c>
      <c r="K727" s="20" t="str">
        <f t="shared" si="31"/>
        <v>100301</v>
      </c>
      <c r="L727" s="20" t="s">
        <v>353</v>
      </c>
      <c r="M727" s="20">
        <v>0</v>
      </c>
      <c r="N727" s="20">
        <v>10030109</v>
      </c>
      <c r="O727" s="20"/>
      <c r="P727" s="20">
        <v>0</v>
      </c>
      <c r="Q727" s="20">
        <v>0</v>
      </c>
      <c r="R727" s="20">
        <v>0</v>
      </c>
      <c r="S727" s="20">
        <v>0</v>
      </c>
      <c r="T727" s="20">
        <v>0</v>
      </c>
      <c r="U727" s="20">
        <v>0</v>
      </c>
      <c r="V727" s="20"/>
      <c r="W727" s="20">
        <v>0</v>
      </c>
      <c r="X727" s="20">
        <v>0</v>
      </c>
      <c r="Y727" s="20" t="s">
        <v>419</v>
      </c>
      <c r="Z727" s="20" t="s">
        <v>372</v>
      </c>
      <c r="AA727" s="20" t="s">
        <v>357</v>
      </c>
      <c r="AB727" s="20">
        <v>0</v>
      </c>
      <c r="AC727" s="20">
        <v>0</v>
      </c>
      <c r="AD727" s="20" t="b">
        <v>0</v>
      </c>
      <c r="AE727" s="20" t="s">
        <v>358</v>
      </c>
      <c r="AF727" s="20">
        <v>180</v>
      </c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 t="s">
        <v>388</v>
      </c>
      <c r="BA727" s="20">
        <v>11900</v>
      </c>
      <c r="BB727" s="20" t="s">
        <v>360</v>
      </c>
      <c r="BC727" s="20" t="s">
        <v>357</v>
      </c>
      <c r="BD727" s="20">
        <v>10000</v>
      </c>
      <c r="BE727" s="20">
        <v>0</v>
      </c>
      <c r="BF727" s="20" t="s">
        <v>361</v>
      </c>
      <c r="BG727" s="20">
        <v>0</v>
      </c>
      <c r="BH727" s="20" t="s">
        <v>359</v>
      </c>
      <c r="BI727" s="20">
        <v>9000</v>
      </c>
      <c r="BJ727" s="20">
        <v>12</v>
      </c>
      <c r="BK727" s="20" t="b">
        <v>1</v>
      </c>
      <c r="BL727" s="20">
        <v>0</v>
      </c>
      <c r="BM727" s="20">
        <v>8000</v>
      </c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  <c r="CD727" s="20"/>
      <c r="CE727" s="20"/>
      <c r="CF727" s="20"/>
      <c r="CG727" s="20"/>
      <c r="CH727" s="20"/>
      <c r="CI727" s="20"/>
      <c r="CJ727" s="20"/>
      <c r="CK727" s="20"/>
      <c r="CL727" s="20"/>
      <c r="CM727" s="20"/>
      <c r="CN727" s="20"/>
      <c r="CO727" s="20"/>
      <c r="CP727" s="20"/>
      <c r="CQ727" s="20"/>
      <c r="CR727" s="20"/>
      <c r="CS727" s="20"/>
      <c r="CT727" s="20"/>
      <c r="CU727" s="20"/>
      <c r="CV727" s="20"/>
      <c r="CW727" s="20"/>
      <c r="CX727" s="20"/>
      <c r="DA727" s="20"/>
      <c r="DB727" s="20"/>
      <c r="DC727" s="20"/>
      <c r="DD727" s="20"/>
      <c r="DE727" s="20"/>
      <c r="DF727" s="20"/>
      <c r="DG727" s="20"/>
      <c r="DH727" s="20"/>
      <c r="DI727" s="20"/>
      <c r="DJ727" s="20"/>
      <c r="DK727" s="20"/>
      <c r="DL727" s="20"/>
      <c r="DM727" s="20"/>
      <c r="DN727" s="20"/>
      <c r="DO727" s="20"/>
      <c r="DP727" s="20"/>
      <c r="DQ727" s="20"/>
      <c r="DR727" s="20"/>
      <c r="DS727" s="20"/>
      <c r="DT727" s="20"/>
      <c r="DU727" s="20"/>
      <c r="DV727" s="20"/>
      <c r="DW727" s="20"/>
      <c r="DX727" s="20"/>
      <c r="DY727" s="20"/>
      <c r="DZ727" s="20"/>
      <c r="EA727" s="20"/>
      <c r="EB727" s="20"/>
      <c r="EC727" s="20"/>
      <c r="ED727" s="20"/>
      <c r="EE727" s="20"/>
      <c r="EF727" s="20"/>
      <c r="EG727" s="20"/>
      <c r="EH727" s="20"/>
      <c r="EI727" s="20"/>
      <c r="EJ727" s="20"/>
      <c r="EK727" s="20"/>
      <c r="EL727" s="20"/>
      <c r="EM727" s="20"/>
      <c r="EN727" s="20"/>
      <c r="EO727" s="20"/>
      <c r="EP727" s="20"/>
      <c r="EQ727" s="20"/>
      <c r="ER727" s="20"/>
      <c r="ES727" s="20"/>
      <c r="ET727" s="20"/>
      <c r="EU727" s="20"/>
      <c r="EV727" s="20"/>
      <c r="EW727" s="20"/>
      <c r="EX727"/>
      <c r="EY727"/>
      <c r="EZ727" s="20"/>
      <c r="FA727" s="20"/>
      <c r="FB727" s="20"/>
      <c r="FC727" s="20"/>
      <c r="FD727" s="20"/>
      <c r="FE727" s="20"/>
      <c r="FF727" s="20"/>
      <c r="FG727" s="20"/>
      <c r="FH727" s="20"/>
      <c r="FI727" s="20"/>
      <c r="FJ727" s="20"/>
      <c r="FK727" s="20"/>
      <c r="FL727" s="20"/>
      <c r="FM727" s="20"/>
      <c r="FN727" s="20"/>
      <c r="FO727" s="20"/>
      <c r="FP727" s="20"/>
      <c r="FQ727" s="20"/>
      <c r="FR727" s="20"/>
      <c r="FS727" s="20"/>
      <c r="FT727" s="20"/>
      <c r="FU727" s="20"/>
      <c r="FV727" s="20"/>
      <c r="FW727" s="20"/>
      <c r="FX727" s="20"/>
      <c r="FY727" s="20"/>
      <c r="FZ727" s="20"/>
      <c r="GA727" s="20"/>
      <c r="GB727" s="20"/>
      <c r="GC727" s="20"/>
      <c r="GD727" s="20"/>
      <c r="GE727" s="20"/>
      <c r="GF727" s="20"/>
      <c r="GG727" s="20"/>
      <c r="GH727" s="20"/>
      <c r="GI727" s="20"/>
      <c r="GJ727" s="20"/>
      <c r="GK727" s="20"/>
      <c r="GL727" s="20"/>
      <c r="GM727" s="20"/>
      <c r="GN727" s="20"/>
      <c r="GO727" s="20"/>
      <c r="GP727" s="20"/>
      <c r="GQ727" s="20"/>
      <c r="GR727" s="20"/>
      <c r="GS727" s="20"/>
      <c r="GT727" s="20"/>
      <c r="GU727" s="20"/>
      <c r="GV727" s="20"/>
      <c r="GW727"/>
      <c r="GX727"/>
      <c r="GY727" s="20">
        <v>0</v>
      </c>
      <c r="GZ727" s="20">
        <v>0</v>
      </c>
      <c r="HA727" s="20" t="s">
        <v>373</v>
      </c>
      <c r="HB727" s="20">
        <v>0</v>
      </c>
      <c r="HC727" s="20"/>
      <c r="HD727" s="20"/>
      <c r="HE727" s="20" t="b">
        <v>0</v>
      </c>
      <c r="HF727" s="20">
        <v>0</v>
      </c>
      <c r="HG727" s="20" t="b">
        <v>1</v>
      </c>
      <c r="HH727" s="20">
        <v>0</v>
      </c>
      <c r="HI727" s="20">
        <v>0</v>
      </c>
      <c r="HJ727" s="20">
        <v>0</v>
      </c>
      <c r="HK727" s="20">
        <v>0</v>
      </c>
      <c r="HL727" s="20" t="b">
        <v>0</v>
      </c>
      <c r="HM727" s="20">
        <v>0</v>
      </c>
      <c r="HN727" s="20">
        <v>0</v>
      </c>
      <c r="HO727" s="20" t="s">
        <v>374</v>
      </c>
      <c r="HP727" s="20" t="s">
        <v>363</v>
      </c>
      <c r="HQ727" s="20">
        <v>0</v>
      </c>
      <c r="HR727" s="20">
        <v>0</v>
      </c>
      <c r="HS727" s="20">
        <v>0</v>
      </c>
      <c r="HT727" s="20">
        <v>0</v>
      </c>
      <c r="HU727" s="20" t="b">
        <v>0</v>
      </c>
      <c r="HZ727" s="20"/>
    </row>
    <row r="728" ht="30" customHeight="1" spans="2:234">
      <c r="B728" s="34">
        <f>10000000+INDEX(编号表!$B:$B,MATCH(D728,编号表!$A:$A,0))*10000+J728</f>
        <v>10030109</v>
      </c>
      <c r="C728" s="20" t="s">
        <v>762</v>
      </c>
      <c r="D728" s="20" t="s">
        <v>376</v>
      </c>
      <c r="E728" s="20" t="s">
        <v>363</v>
      </c>
      <c r="F728" s="39" t="s">
        <v>763</v>
      </c>
      <c r="G728" s="20" t="s">
        <v>368</v>
      </c>
      <c r="H728" s="20" t="b">
        <v>0</v>
      </c>
      <c r="I728" s="20" t="b">
        <v>1</v>
      </c>
      <c r="J728" s="20">
        <v>109</v>
      </c>
      <c r="K728" s="20" t="str">
        <f t="shared" si="31"/>
        <v>100301</v>
      </c>
      <c r="L728" s="20" t="s">
        <v>353</v>
      </c>
      <c r="M728" s="20">
        <v>0</v>
      </c>
      <c r="N728" s="20">
        <v>0</v>
      </c>
      <c r="O728" s="20"/>
      <c r="P728" s="20">
        <v>0</v>
      </c>
      <c r="Q728" s="20">
        <v>0</v>
      </c>
      <c r="R728" s="20">
        <v>0</v>
      </c>
      <c r="S728" s="20">
        <v>0</v>
      </c>
      <c r="T728" s="20">
        <v>0</v>
      </c>
      <c r="U728" s="20">
        <v>0</v>
      </c>
      <c r="V728" s="20"/>
      <c r="W728" s="20">
        <v>0</v>
      </c>
      <c r="X728" s="20">
        <v>0</v>
      </c>
      <c r="Y728" s="20" t="s">
        <v>419</v>
      </c>
      <c r="Z728" s="20" t="s">
        <v>372</v>
      </c>
      <c r="AA728" s="20" t="s">
        <v>357</v>
      </c>
      <c r="AB728" s="20">
        <v>0</v>
      </c>
      <c r="AC728" s="20">
        <v>0</v>
      </c>
      <c r="AD728" s="20" t="b">
        <v>0</v>
      </c>
      <c r="AE728" s="20" t="s">
        <v>358</v>
      </c>
      <c r="AF728" s="20">
        <v>180</v>
      </c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 t="s">
        <v>388</v>
      </c>
      <c r="BA728" s="20">
        <v>12000</v>
      </c>
      <c r="BB728" s="20" t="s">
        <v>360</v>
      </c>
      <c r="BC728" s="20" t="s">
        <v>357</v>
      </c>
      <c r="BD728" s="20">
        <v>10000</v>
      </c>
      <c r="BE728" s="20">
        <v>0</v>
      </c>
      <c r="BF728" s="20" t="s">
        <v>361</v>
      </c>
      <c r="BG728" s="20">
        <v>0</v>
      </c>
      <c r="BH728" s="20" t="s">
        <v>359</v>
      </c>
      <c r="BI728" s="20">
        <v>9000</v>
      </c>
      <c r="BJ728" s="20">
        <v>15</v>
      </c>
      <c r="BK728" s="20" t="b">
        <v>1</v>
      </c>
      <c r="BL728" s="20">
        <v>0</v>
      </c>
      <c r="BM728" s="20">
        <v>8000</v>
      </c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  <c r="CD728" s="20"/>
      <c r="CE728" s="20"/>
      <c r="CF728" s="20"/>
      <c r="CG728" s="20"/>
      <c r="CH728" s="20"/>
      <c r="CI728" s="20"/>
      <c r="CJ728" s="20"/>
      <c r="CK728" s="20"/>
      <c r="CL728" s="20"/>
      <c r="CM728" s="20"/>
      <c r="CN728" s="20"/>
      <c r="CO728" s="20"/>
      <c r="CP728" s="20"/>
      <c r="CQ728" s="20"/>
      <c r="CR728" s="20"/>
      <c r="CS728" s="20"/>
      <c r="CT728" s="20"/>
      <c r="CU728" s="20"/>
      <c r="CV728" s="20"/>
      <c r="CW728" s="20"/>
      <c r="CX728" s="20"/>
      <c r="DA728" s="20"/>
      <c r="DB728" s="20"/>
      <c r="DC728" s="20"/>
      <c r="DD728" s="20"/>
      <c r="DE728" s="20"/>
      <c r="DF728" s="20"/>
      <c r="DG728" s="20"/>
      <c r="DH728" s="20"/>
      <c r="DI728" s="20"/>
      <c r="DJ728" s="20"/>
      <c r="DK728" s="20"/>
      <c r="DL728" s="20"/>
      <c r="DM728" s="20"/>
      <c r="DN728" s="20"/>
      <c r="DO728" s="20"/>
      <c r="DP728" s="20"/>
      <c r="DQ728" s="20"/>
      <c r="DR728" s="20"/>
      <c r="DS728" s="20"/>
      <c r="DT728" s="20"/>
      <c r="DU728" s="20"/>
      <c r="DV728" s="20"/>
      <c r="DW728" s="20"/>
      <c r="DX728" s="20"/>
      <c r="DY728" s="20"/>
      <c r="DZ728" s="20"/>
      <c r="EA728" s="20"/>
      <c r="EB728" s="20"/>
      <c r="EC728" s="20"/>
      <c r="ED728" s="20"/>
      <c r="EE728" s="20"/>
      <c r="EF728" s="20"/>
      <c r="EG728" s="20"/>
      <c r="EH728" s="20"/>
      <c r="EI728" s="20"/>
      <c r="EJ728" s="20"/>
      <c r="EK728" s="20"/>
      <c r="EL728" s="20"/>
      <c r="EM728" s="20"/>
      <c r="EN728" s="20"/>
      <c r="EO728" s="20"/>
      <c r="EP728" s="20"/>
      <c r="EQ728" s="20"/>
      <c r="ER728" s="20"/>
      <c r="ES728" s="20"/>
      <c r="ET728" s="20"/>
      <c r="EU728" s="20"/>
      <c r="EV728" s="20"/>
      <c r="EW728" s="20"/>
      <c r="EX728"/>
      <c r="EY728"/>
      <c r="EZ728" s="20"/>
      <c r="FA728" s="20"/>
      <c r="FB728" s="20"/>
      <c r="FC728" s="20"/>
      <c r="FD728" s="20"/>
      <c r="FE728" s="20"/>
      <c r="FF728" s="20"/>
      <c r="FG728" s="20"/>
      <c r="FH728" s="20"/>
      <c r="FI728" s="20"/>
      <c r="FJ728" s="20"/>
      <c r="FK728" s="20"/>
      <c r="FL728" s="20"/>
      <c r="FM728" s="20"/>
      <c r="FN728" s="20"/>
      <c r="FO728" s="20"/>
      <c r="FP728" s="20"/>
      <c r="FQ728" s="20"/>
      <c r="FR728" s="20"/>
      <c r="FS728" s="20"/>
      <c r="FT728" s="20"/>
      <c r="FU728" s="20"/>
      <c r="FV728" s="20"/>
      <c r="FW728" s="20"/>
      <c r="FX728" s="20"/>
      <c r="FY728" s="20"/>
      <c r="FZ728" s="20"/>
      <c r="GA728" s="20"/>
      <c r="GB728" s="20"/>
      <c r="GC728" s="20"/>
      <c r="GD728" s="20"/>
      <c r="GE728" s="20"/>
      <c r="GF728" s="20"/>
      <c r="GG728" s="20"/>
      <c r="GH728" s="20"/>
      <c r="GI728" s="20"/>
      <c r="GJ728" s="20"/>
      <c r="GK728" s="20"/>
      <c r="GL728" s="20"/>
      <c r="GM728" s="20"/>
      <c r="GN728" s="20"/>
      <c r="GO728" s="20"/>
      <c r="GP728" s="20"/>
      <c r="GQ728" s="20"/>
      <c r="GR728" s="20"/>
      <c r="GS728" s="20"/>
      <c r="GT728" s="20"/>
      <c r="GU728" s="20"/>
      <c r="GV728" s="20"/>
      <c r="GW728"/>
      <c r="GX728"/>
      <c r="GY728" s="20">
        <v>0</v>
      </c>
      <c r="GZ728" s="20">
        <v>0</v>
      </c>
      <c r="HA728" s="20" t="s">
        <v>373</v>
      </c>
      <c r="HB728" s="20">
        <v>0</v>
      </c>
      <c r="HC728" s="20"/>
      <c r="HD728" s="20"/>
      <c r="HE728" s="20" t="b">
        <v>0</v>
      </c>
      <c r="HF728" s="20">
        <v>0</v>
      </c>
      <c r="HG728" s="20" t="b">
        <v>1</v>
      </c>
      <c r="HH728" s="20">
        <v>0</v>
      </c>
      <c r="HI728" s="20">
        <v>0</v>
      </c>
      <c r="HJ728" s="20">
        <v>0</v>
      </c>
      <c r="HK728" s="20">
        <v>0</v>
      </c>
      <c r="HL728" s="20" t="b">
        <v>0</v>
      </c>
      <c r="HM728" s="20">
        <v>0</v>
      </c>
      <c r="HN728" s="20">
        <v>0</v>
      </c>
      <c r="HO728" s="20" t="s">
        <v>374</v>
      </c>
      <c r="HP728" s="20" t="s">
        <v>363</v>
      </c>
      <c r="HQ728" s="20">
        <v>0</v>
      </c>
      <c r="HR728" s="20">
        <v>0</v>
      </c>
      <c r="HS728" s="20">
        <v>0</v>
      </c>
      <c r="HT728" s="20">
        <v>0</v>
      </c>
      <c r="HU728" s="20" t="b">
        <v>0</v>
      </c>
      <c r="HZ728" s="20"/>
    </row>
    <row r="729" ht="30" customHeight="1" spans="2:234">
      <c r="B729" s="34">
        <f>10000000+INDEX(编号表!$B:$B,MATCH(D729,编号表!$A:$A,0))*10000+J729</f>
        <v>10040100</v>
      </c>
      <c r="C729" s="20" t="s">
        <v>764</v>
      </c>
      <c r="D729" s="20" t="s">
        <v>381</v>
      </c>
      <c r="E729" s="20" t="s">
        <v>363</v>
      </c>
      <c r="F729" s="39" t="s">
        <v>765</v>
      </c>
      <c r="G729" s="20" t="s">
        <v>368</v>
      </c>
      <c r="H729" s="20" t="b">
        <v>0</v>
      </c>
      <c r="I729" s="20" t="b">
        <v>1</v>
      </c>
      <c r="J729" s="20">
        <v>100</v>
      </c>
      <c r="K729" s="20" t="str">
        <f t="shared" si="31"/>
        <v>100401</v>
      </c>
      <c r="L729" s="20" t="s">
        <v>353</v>
      </c>
      <c r="M729" s="20">
        <v>0</v>
      </c>
      <c r="N729" s="20">
        <v>10040101</v>
      </c>
      <c r="O729" s="20"/>
      <c r="P729" s="20">
        <v>0</v>
      </c>
      <c r="Q729" s="20">
        <v>0</v>
      </c>
      <c r="R729" s="20">
        <v>0</v>
      </c>
      <c r="S729" s="20">
        <v>0</v>
      </c>
      <c r="T729" s="20">
        <v>0</v>
      </c>
      <c r="U729" s="20">
        <v>0</v>
      </c>
      <c r="V729" s="20"/>
      <c r="W729" s="20">
        <v>0</v>
      </c>
      <c r="X729" s="20">
        <v>0</v>
      </c>
      <c r="Y729" s="20" t="s">
        <v>419</v>
      </c>
      <c r="Z729" s="20" t="s">
        <v>420</v>
      </c>
      <c r="AA729" s="20" t="s">
        <v>357</v>
      </c>
      <c r="AB729" s="20">
        <v>0</v>
      </c>
      <c r="AC729" s="20">
        <v>1</v>
      </c>
      <c r="AD729" s="20" t="b">
        <v>0</v>
      </c>
      <c r="AE729" s="20" t="s">
        <v>358</v>
      </c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 t="s">
        <v>388</v>
      </c>
      <c r="BA729" s="20">
        <v>10000</v>
      </c>
      <c r="BB729" s="20" t="s">
        <v>360</v>
      </c>
      <c r="BC729" s="20" t="s">
        <v>357</v>
      </c>
      <c r="BD729" s="20">
        <v>10000</v>
      </c>
      <c r="BE729" s="20">
        <v>0</v>
      </c>
      <c r="BF729" s="20" t="s">
        <v>361</v>
      </c>
      <c r="BG729" s="20">
        <v>0</v>
      </c>
      <c r="BH729" s="20" t="s">
        <v>359</v>
      </c>
      <c r="BI729" s="20">
        <v>10500</v>
      </c>
      <c r="BJ729" s="20">
        <v>3</v>
      </c>
      <c r="BK729" s="20" t="b">
        <v>1</v>
      </c>
      <c r="BL729" s="20">
        <v>0</v>
      </c>
      <c r="BM729" s="20">
        <v>10000</v>
      </c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  <c r="CE729" s="20"/>
      <c r="CF729" s="20"/>
      <c r="CG729" s="20"/>
      <c r="CH729" s="20"/>
      <c r="CI729" s="20"/>
      <c r="CJ729" s="20"/>
      <c r="CK729" s="20"/>
      <c r="CL729" s="20"/>
      <c r="CM729" s="20"/>
      <c r="CN729" s="20"/>
      <c r="CO729" s="20"/>
      <c r="CP729" s="20"/>
      <c r="CQ729" s="20"/>
      <c r="CR729" s="20"/>
      <c r="CS729" s="20"/>
      <c r="CT729" s="20"/>
      <c r="CU729" s="20"/>
      <c r="CV729" s="20"/>
      <c r="CW729" s="20"/>
      <c r="CX729" s="20"/>
      <c r="DA729" s="20" t="s">
        <v>465</v>
      </c>
      <c r="DB729" s="20" t="s">
        <v>357</v>
      </c>
      <c r="DC729" s="20">
        <v>10000</v>
      </c>
      <c r="DD729" s="20">
        <v>0</v>
      </c>
      <c r="DE729" s="20" t="s">
        <v>361</v>
      </c>
      <c r="DF729" s="20">
        <v>0</v>
      </c>
      <c r="DG729" s="20"/>
      <c r="DH729" s="20"/>
      <c r="DI729" s="20"/>
      <c r="DJ729" s="20"/>
      <c r="DK729" s="20"/>
      <c r="DL729" s="20"/>
      <c r="DM729" s="20"/>
      <c r="DN729" s="20"/>
      <c r="DO729" s="20"/>
      <c r="DP729" s="20"/>
      <c r="DQ729" s="20"/>
      <c r="DR729" s="20"/>
      <c r="DS729" s="20"/>
      <c r="DT729" s="20"/>
      <c r="DU729" s="20"/>
      <c r="DV729" s="20"/>
      <c r="DW729" s="20"/>
      <c r="DX729" s="20"/>
      <c r="DY729" s="20"/>
      <c r="DZ729" s="20" t="s">
        <v>754</v>
      </c>
      <c r="EA729" s="20">
        <v>160</v>
      </c>
      <c r="EB729" s="20" t="s">
        <v>380</v>
      </c>
      <c r="EC729" s="20" t="s">
        <v>755</v>
      </c>
      <c r="ED729" s="20" t="b">
        <v>0</v>
      </c>
      <c r="EE729" s="20">
        <v>900</v>
      </c>
      <c r="EF729" s="20"/>
      <c r="EG729" s="20"/>
      <c r="EH729" s="20"/>
      <c r="EI729" s="20"/>
      <c r="EJ729" s="20"/>
      <c r="EK729" s="20"/>
      <c r="EL729" s="20"/>
      <c r="EM729" s="20"/>
      <c r="EN729" s="20"/>
      <c r="EO729" s="20"/>
      <c r="EP729" s="20"/>
      <c r="EQ729" s="20"/>
      <c r="ER729" s="20"/>
      <c r="ES729" s="20"/>
      <c r="ET729" s="20"/>
      <c r="EU729" s="20"/>
      <c r="EV729" s="20"/>
      <c r="EW729" s="20"/>
      <c r="EX729"/>
      <c r="EY729"/>
      <c r="EZ729" s="20"/>
      <c r="FA729" s="20"/>
      <c r="FB729" s="20"/>
      <c r="FC729" s="20"/>
      <c r="FD729" s="20"/>
      <c r="FE729" s="20"/>
      <c r="FF729" s="20"/>
      <c r="FG729" s="20"/>
      <c r="FH729" s="20"/>
      <c r="FI729" s="20"/>
      <c r="FJ729" s="20"/>
      <c r="FK729" s="20"/>
      <c r="FL729" s="20"/>
      <c r="FM729" s="20"/>
      <c r="FN729" s="20"/>
      <c r="FO729" s="20"/>
      <c r="FP729" s="20"/>
      <c r="FQ729" s="20"/>
      <c r="FR729" s="20"/>
      <c r="FS729" s="20"/>
      <c r="FT729" s="20"/>
      <c r="FU729" s="20"/>
      <c r="FV729" s="20"/>
      <c r="FW729" s="20"/>
      <c r="FX729" s="20"/>
      <c r="FY729" s="20"/>
      <c r="FZ729" s="20"/>
      <c r="GA729" s="20"/>
      <c r="GB729" s="20"/>
      <c r="GC729" s="20"/>
      <c r="GD729" s="20"/>
      <c r="GE729" s="20"/>
      <c r="GF729" s="20"/>
      <c r="GG729" s="20"/>
      <c r="GH729" s="20"/>
      <c r="GI729" s="20"/>
      <c r="GJ729" s="20"/>
      <c r="GK729" s="20"/>
      <c r="GL729" s="20"/>
      <c r="GM729" s="20"/>
      <c r="GN729" s="20"/>
      <c r="GO729" s="20"/>
      <c r="GP729" s="20"/>
      <c r="GQ729" s="20"/>
      <c r="GR729" s="20"/>
      <c r="GS729" s="20"/>
      <c r="GT729" s="20"/>
      <c r="GU729" s="20"/>
      <c r="GV729" s="20"/>
      <c r="GW729"/>
      <c r="GX729"/>
      <c r="GY729" s="20">
        <v>0</v>
      </c>
      <c r="GZ729" s="20">
        <v>0</v>
      </c>
      <c r="HA729" s="20" t="s">
        <v>373</v>
      </c>
      <c r="HB729" s="20">
        <v>0</v>
      </c>
      <c r="HC729" s="20"/>
      <c r="HD729" s="20"/>
      <c r="HE729" s="20" t="b">
        <v>0</v>
      </c>
      <c r="HF729" s="20">
        <v>0</v>
      </c>
      <c r="HG729" s="20" t="b">
        <v>1</v>
      </c>
      <c r="HH729" s="20">
        <v>0</v>
      </c>
      <c r="HI729" s="20">
        <v>0</v>
      </c>
      <c r="HJ729" s="20">
        <v>0</v>
      </c>
      <c r="HK729" s="20">
        <v>0</v>
      </c>
      <c r="HL729" s="20" t="b">
        <v>0</v>
      </c>
      <c r="HM729" s="20">
        <v>0</v>
      </c>
      <c r="HN729" s="20">
        <v>0</v>
      </c>
      <c r="HO729" s="20" t="s">
        <v>374</v>
      </c>
      <c r="HP729" s="20" t="s">
        <v>363</v>
      </c>
      <c r="HQ729" s="20">
        <v>0</v>
      </c>
      <c r="HR729" s="20">
        <v>0</v>
      </c>
      <c r="HS729" s="20">
        <v>0</v>
      </c>
      <c r="HT729" s="20">
        <v>0</v>
      </c>
      <c r="HU729" s="20" t="b">
        <v>0</v>
      </c>
      <c r="HZ729" s="20"/>
    </row>
    <row r="730" ht="30" customHeight="1" spans="2:234">
      <c r="B730" s="34">
        <f>10000000+INDEX(编号表!$B:$B,MATCH(D730,编号表!$A:$A,0))*10000+J730</f>
        <v>10040101</v>
      </c>
      <c r="C730" s="20" t="s">
        <v>764</v>
      </c>
      <c r="D730" s="20" t="s">
        <v>381</v>
      </c>
      <c r="E730" s="20" t="s">
        <v>363</v>
      </c>
      <c r="F730" s="39" t="s">
        <v>765</v>
      </c>
      <c r="G730" s="20" t="s">
        <v>368</v>
      </c>
      <c r="H730" s="20" t="b">
        <v>0</v>
      </c>
      <c r="I730" s="20" t="b">
        <v>1</v>
      </c>
      <c r="J730" s="20">
        <v>101</v>
      </c>
      <c r="K730" s="20" t="str">
        <f t="shared" si="31"/>
        <v>100401</v>
      </c>
      <c r="L730" s="20" t="s">
        <v>353</v>
      </c>
      <c r="M730" s="20">
        <v>0</v>
      </c>
      <c r="N730" s="20">
        <v>10040102</v>
      </c>
      <c r="O730" s="20"/>
      <c r="P730" s="20">
        <v>0</v>
      </c>
      <c r="Q730" s="20">
        <v>0</v>
      </c>
      <c r="R730" s="20">
        <v>0</v>
      </c>
      <c r="S730" s="20">
        <v>0</v>
      </c>
      <c r="T730" s="20">
        <v>0</v>
      </c>
      <c r="U730" s="20">
        <v>0</v>
      </c>
      <c r="V730" s="20"/>
      <c r="W730" s="20">
        <v>0</v>
      </c>
      <c r="X730" s="20">
        <v>0</v>
      </c>
      <c r="Y730" s="20" t="s">
        <v>419</v>
      </c>
      <c r="Z730" s="20" t="s">
        <v>420</v>
      </c>
      <c r="AA730" s="20" t="s">
        <v>357</v>
      </c>
      <c r="AB730" s="20">
        <v>0</v>
      </c>
      <c r="AC730" s="20">
        <v>1</v>
      </c>
      <c r="AD730" s="20" t="b">
        <v>0</v>
      </c>
      <c r="AE730" s="20" t="s">
        <v>358</v>
      </c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 t="s">
        <v>388</v>
      </c>
      <c r="BA730" s="20">
        <v>10400</v>
      </c>
      <c r="BB730" s="20" t="s">
        <v>360</v>
      </c>
      <c r="BC730" s="20" t="s">
        <v>357</v>
      </c>
      <c r="BD730" s="20">
        <v>10000</v>
      </c>
      <c r="BE730" s="20">
        <v>0</v>
      </c>
      <c r="BF730" s="20" t="s">
        <v>361</v>
      </c>
      <c r="BG730" s="20">
        <v>0</v>
      </c>
      <c r="BH730" s="20" t="s">
        <v>359</v>
      </c>
      <c r="BI730" s="20">
        <v>10500</v>
      </c>
      <c r="BJ730" s="20">
        <v>4</v>
      </c>
      <c r="BK730" s="20" t="b">
        <v>1</v>
      </c>
      <c r="BL730" s="20">
        <v>0</v>
      </c>
      <c r="BM730" s="20">
        <v>10000</v>
      </c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  <c r="CE730" s="20"/>
      <c r="CF730" s="20"/>
      <c r="CG730" s="20"/>
      <c r="CH730" s="20"/>
      <c r="CI730" s="20"/>
      <c r="CJ730" s="20"/>
      <c r="CK730" s="20"/>
      <c r="CL730" s="20"/>
      <c r="CM730" s="20"/>
      <c r="CN730" s="20"/>
      <c r="CO730" s="20"/>
      <c r="CP730" s="20"/>
      <c r="CQ730" s="20"/>
      <c r="CR730" s="20"/>
      <c r="CS730" s="20"/>
      <c r="CT730" s="20"/>
      <c r="CU730" s="20"/>
      <c r="CV730" s="20"/>
      <c r="CW730" s="20"/>
      <c r="CX730" s="20"/>
      <c r="DA730" s="20" t="s">
        <v>465</v>
      </c>
      <c r="DB730" s="20" t="s">
        <v>357</v>
      </c>
      <c r="DC730" s="20">
        <v>10000</v>
      </c>
      <c r="DD730" s="20">
        <v>0</v>
      </c>
      <c r="DE730" s="20" t="s">
        <v>361</v>
      </c>
      <c r="DF730" s="20">
        <v>0</v>
      </c>
      <c r="DG730" s="20"/>
      <c r="DH730" s="20"/>
      <c r="DI730" s="20"/>
      <c r="DJ730" s="20"/>
      <c r="DK730" s="20"/>
      <c r="DL730" s="20"/>
      <c r="DM730" s="20"/>
      <c r="DN730" s="20"/>
      <c r="DO730" s="20"/>
      <c r="DP730" s="20"/>
      <c r="DQ730" s="20"/>
      <c r="DR730" s="20"/>
      <c r="DS730" s="20"/>
      <c r="DT730" s="20"/>
      <c r="DU730" s="20"/>
      <c r="DV730" s="20"/>
      <c r="DW730" s="20"/>
      <c r="DX730" s="20"/>
      <c r="DY730" s="20"/>
      <c r="DZ730" s="20" t="s">
        <v>754</v>
      </c>
      <c r="EA730" s="20">
        <v>160</v>
      </c>
      <c r="EB730" s="20" t="s">
        <v>380</v>
      </c>
      <c r="EC730" s="20" t="s">
        <v>755</v>
      </c>
      <c r="ED730" s="20" t="b">
        <v>0</v>
      </c>
      <c r="EE730" s="20">
        <v>900</v>
      </c>
      <c r="EF730" s="20"/>
      <c r="EG730" s="20"/>
      <c r="EH730" s="20"/>
      <c r="EI730" s="20"/>
      <c r="EJ730" s="20"/>
      <c r="EK730" s="20"/>
      <c r="EL730" s="20"/>
      <c r="EM730" s="20"/>
      <c r="EN730" s="20"/>
      <c r="EO730" s="20"/>
      <c r="EP730" s="20"/>
      <c r="EQ730" s="20"/>
      <c r="ER730" s="20"/>
      <c r="ES730" s="20"/>
      <c r="ET730" s="20"/>
      <c r="EU730" s="20"/>
      <c r="EV730" s="20"/>
      <c r="EW730" s="20"/>
      <c r="EX730"/>
      <c r="EY730"/>
      <c r="EZ730" s="20"/>
      <c r="FA730" s="20"/>
      <c r="FB730" s="20"/>
      <c r="FC730" s="20"/>
      <c r="FD730" s="20"/>
      <c r="FE730" s="20"/>
      <c r="FF730" s="20"/>
      <c r="FG730" s="20"/>
      <c r="FH730" s="20"/>
      <c r="FI730" s="20"/>
      <c r="FJ730" s="20"/>
      <c r="FK730" s="20"/>
      <c r="FL730" s="20"/>
      <c r="FM730" s="20"/>
      <c r="FN730" s="20"/>
      <c r="FO730" s="20"/>
      <c r="FP730" s="20"/>
      <c r="FQ730" s="20"/>
      <c r="FR730" s="20"/>
      <c r="FS730" s="20"/>
      <c r="FT730" s="20"/>
      <c r="FU730" s="20"/>
      <c r="FV730" s="20"/>
      <c r="FW730" s="20"/>
      <c r="FX730" s="20"/>
      <c r="FY730" s="20"/>
      <c r="FZ730" s="20"/>
      <c r="GA730" s="20"/>
      <c r="GB730" s="20"/>
      <c r="GC730" s="20"/>
      <c r="GD730" s="20"/>
      <c r="GE730" s="20"/>
      <c r="GF730" s="20"/>
      <c r="GG730" s="20"/>
      <c r="GH730" s="20"/>
      <c r="GI730" s="20"/>
      <c r="GJ730" s="20"/>
      <c r="GK730" s="20"/>
      <c r="GL730" s="20"/>
      <c r="GM730" s="20"/>
      <c r="GN730" s="20"/>
      <c r="GO730" s="20"/>
      <c r="GP730" s="20"/>
      <c r="GQ730" s="20"/>
      <c r="GR730" s="20"/>
      <c r="GS730" s="20"/>
      <c r="GT730" s="20"/>
      <c r="GU730" s="20"/>
      <c r="GV730" s="20"/>
      <c r="GW730"/>
      <c r="GX730"/>
      <c r="GY730" s="20">
        <v>0</v>
      </c>
      <c r="GZ730" s="20">
        <v>0</v>
      </c>
      <c r="HA730" s="20" t="s">
        <v>373</v>
      </c>
      <c r="HB730" s="20">
        <v>0</v>
      </c>
      <c r="HC730" s="20"/>
      <c r="HD730" s="20"/>
      <c r="HE730" s="20" t="b">
        <v>0</v>
      </c>
      <c r="HF730" s="20">
        <v>0</v>
      </c>
      <c r="HG730" s="20" t="b">
        <v>1</v>
      </c>
      <c r="HH730" s="20">
        <v>0</v>
      </c>
      <c r="HI730" s="20">
        <v>0</v>
      </c>
      <c r="HJ730" s="20">
        <v>0</v>
      </c>
      <c r="HK730" s="20">
        <v>0</v>
      </c>
      <c r="HL730" s="20" t="b">
        <v>0</v>
      </c>
      <c r="HM730" s="20">
        <v>0</v>
      </c>
      <c r="HN730" s="20">
        <v>0</v>
      </c>
      <c r="HO730" s="20" t="s">
        <v>374</v>
      </c>
      <c r="HP730" s="20" t="s">
        <v>363</v>
      </c>
      <c r="HQ730" s="20">
        <v>0</v>
      </c>
      <c r="HR730" s="20">
        <v>0</v>
      </c>
      <c r="HS730" s="20">
        <v>0</v>
      </c>
      <c r="HT730" s="20">
        <v>0</v>
      </c>
      <c r="HU730" s="20" t="b">
        <v>0</v>
      </c>
      <c r="HZ730" s="20"/>
    </row>
    <row r="731" ht="30" customHeight="1" spans="2:234">
      <c r="B731" s="34">
        <f>10000000+INDEX(编号表!$B:$B,MATCH(D731,编号表!$A:$A,0))*10000+J731</f>
        <v>10040102</v>
      </c>
      <c r="C731" s="20" t="s">
        <v>764</v>
      </c>
      <c r="D731" s="20" t="s">
        <v>381</v>
      </c>
      <c r="E731" s="20" t="s">
        <v>363</v>
      </c>
      <c r="F731" s="39" t="s">
        <v>765</v>
      </c>
      <c r="G731" s="20" t="s">
        <v>368</v>
      </c>
      <c r="H731" s="20" t="b">
        <v>0</v>
      </c>
      <c r="I731" s="20" t="b">
        <v>1</v>
      </c>
      <c r="J731" s="20">
        <v>102</v>
      </c>
      <c r="K731" s="20" t="str">
        <f t="shared" si="31"/>
        <v>100401</v>
      </c>
      <c r="L731" s="20" t="s">
        <v>353</v>
      </c>
      <c r="M731" s="20">
        <v>0</v>
      </c>
      <c r="N731" s="20">
        <v>10040103</v>
      </c>
      <c r="O731" s="20"/>
      <c r="P731" s="20">
        <v>0</v>
      </c>
      <c r="Q731" s="20">
        <v>0</v>
      </c>
      <c r="R731" s="20">
        <v>0</v>
      </c>
      <c r="S731" s="20">
        <v>0</v>
      </c>
      <c r="T731" s="20">
        <v>0</v>
      </c>
      <c r="U731" s="20">
        <v>0</v>
      </c>
      <c r="V731" s="20"/>
      <c r="W731" s="20">
        <v>0</v>
      </c>
      <c r="X731" s="20">
        <v>0</v>
      </c>
      <c r="Y731" s="20" t="s">
        <v>419</v>
      </c>
      <c r="Z731" s="20" t="s">
        <v>420</v>
      </c>
      <c r="AA731" s="20" t="s">
        <v>357</v>
      </c>
      <c r="AB731" s="20">
        <v>0</v>
      </c>
      <c r="AC731" s="20">
        <v>1</v>
      </c>
      <c r="AD731" s="20" t="b">
        <v>0</v>
      </c>
      <c r="AE731" s="20" t="s">
        <v>358</v>
      </c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 t="s">
        <v>388</v>
      </c>
      <c r="BA731" s="20">
        <v>10800</v>
      </c>
      <c r="BB731" s="20" t="s">
        <v>360</v>
      </c>
      <c r="BC731" s="20" t="s">
        <v>357</v>
      </c>
      <c r="BD731" s="20">
        <v>10000</v>
      </c>
      <c r="BE731" s="20">
        <v>0</v>
      </c>
      <c r="BF731" s="20" t="s">
        <v>361</v>
      </c>
      <c r="BG731" s="20">
        <v>0</v>
      </c>
      <c r="BH731" s="20" t="s">
        <v>359</v>
      </c>
      <c r="BI731" s="20">
        <v>10500</v>
      </c>
      <c r="BJ731" s="20">
        <v>5</v>
      </c>
      <c r="BK731" s="20" t="b">
        <v>1</v>
      </c>
      <c r="BL731" s="20">
        <v>0</v>
      </c>
      <c r="BM731" s="20">
        <v>10000</v>
      </c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  <c r="CE731" s="20"/>
      <c r="CF731" s="20"/>
      <c r="CG731" s="20"/>
      <c r="CH731" s="20"/>
      <c r="CI731" s="20"/>
      <c r="CJ731" s="20"/>
      <c r="CK731" s="20"/>
      <c r="CL731" s="20"/>
      <c r="CM731" s="20"/>
      <c r="CN731" s="20"/>
      <c r="CO731" s="20"/>
      <c r="CP731" s="20"/>
      <c r="CQ731" s="20"/>
      <c r="CR731" s="20"/>
      <c r="CS731" s="20"/>
      <c r="CT731" s="20"/>
      <c r="CU731" s="20"/>
      <c r="CV731" s="20"/>
      <c r="CW731" s="20"/>
      <c r="CX731" s="20"/>
      <c r="DA731" s="20" t="s">
        <v>465</v>
      </c>
      <c r="DB731" s="20" t="s">
        <v>357</v>
      </c>
      <c r="DC731" s="20">
        <v>10000</v>
      </c>
      <c r="DD731" s="20">
        <v>0</v>
      </c>
      <c r="DE731" s="20" t="s">
        <v>361</v>
      </c>
      <c r="DF731" s="20">
        <v>0</v>
      </c>
      <c r="DG731" s="20"/>
      <c r="DH731" s="20"/>
      <c r="DI731" s="20"/>
      <c r="DJ731" s="20"/>
      <c r="DK731" s="20"/>
      <c r="DL731" s="20"/>
      <c r="DM731" s="20"/>
      <c r="DN731" s="20"/>
      <c r="DO731" s="20"/>
      <c r="DP731" s="20"/>
      <c r="DQ731" s="20"/>
      <c r="DR731" s="20"/>
      <c r="DS731" s="20"/>
      <c r="DT731" s="20"/>
      <c r="DU731" s="20"/>
      <c r="DV731" s="20"/>
      <c r="DW731" s="20"/>
      <c r="DX731" s="20"/>
      <c r="DY731" s="20"/>
      <c r="DZ731" s="20" t="s">
        <v>754</v>
      </c>
      <c r="EA731" s="20">
        <v>160</v>
      </c>
      <c r="EB731" s="20" t="s">
        <v>380</v>
      </c>
      <c r="EC731" s="20" t="s">
        <v>755</v>
      </c>
      <c r="ED731" s="20" t="b">
        <v>0</v>
      </c>
      <c r="EE731" s="20">
        <v>900</v>
      </c>
      <c r="EF731" s="20"/>
      <c r="EG731" s="20"/>
      <c r="EH731" s="20"/>
      <c r="EI731" s="20"/>
      <c r="EJ731" s="20"/>
      <c r="EK731" s="20"/>
      <c r="EL731" s="20"/>
      <c r="EM731" s="20"/>
      <c r="EN731" s="20"/>
      <c r="EO731" s="20"/>
      <c r="EP731" s="20"/>
      <c r="EQ731" s="20"/>
      <c r="ER731" s="20"/>
      <c r="ES731" s="20"/>
      <c r="ET731" s="20"/>
      <c r="EU731" s="20"/>
      <c r="EV731" s="20"/>
      <c r="EW731" s="20"/>
      <c r="EX731"/>
      <c r="EY731"/>
      <c r="EZ731" s="20"/>
      <c r="FA731" s="20"/>
      <c r="FB731" s="20"/>
      <c r="FC731" s="20"/>
      <c r="FD731" s="20"/>
      <c r="FE731" s="20"/>
      <c r="FF731" s="20"/>
      <c r="FG731" s="20"/>
      <c r="FH731" s="20"/>
      <c r="FI731" s="20"/>
      <c r="FJ731" s="20"/>
      <c r="FK731" s="20"/>
      <c r="FL731" s="20"/>
      <c r="FM731" s="20"/>
      <c r="FN731" s="20"/>
      <c r="FO731" s="20"/>
      <c r="FP731" s="20"/>
      <c r="FQ731" s="20"/>
      <c r="FR731" s="20"/>
      <c r="FS731" s="20"/>
      <c r="FT731" s="20"/>
      <c r="FU731" s="20"/>
      <c r="FV731" s="20"/>
      <c r="FW731" s="20"/>
      <c r="FX731" s="20"/>
      <c r="FY731" s="20"/>
      <c r="FZ731" s="20"/>
      <c r="GA731" s="20"/>
      <c r="GB731" s="20"/>
      <c r="GC731" s="20"/>
      <c r="GD731" s="20"/>
      <c r="GE731" s="20"/>
      <c r="GF731" s="20"/>
      <c r="GG731" s="20"/>
      <c r="GH731" s="20"/>
      <c r="GI731" s="20"/>
      <c r="GJ731" s="20"/>
      <c r="GK731" s="20"/>
      <c r="GL731" s="20"/>
      <c r="GM731" s="20"/>
      <c r="GN731" s="20"/>
      <c r="GO731" s="20"/>
      <c r="GP731" s="20"/>
      <c r="GQ731" s="20"/>
      <c r="GR731" s="20"/>
      <c r="GS731" s="20"/>
      <c r="GT731" s="20"/>
      <c r="GU731" s="20"/>
      <c r="GV731" s="20"/>
      <c r="GW731"/>
      <c r="GX731"/>
      <c r="GY731" s="20">
        <v>0</v>
      </c>
      <c r="GZ731" s="20">
        <v>0</v>
      </c>
      <c r="HA731" s="20" t="s">
        <v>373</v>
      </c>
      <c r="HB731" s="20">
        <v>0</v>
      </c>
      <c r="HC731" s="20"/>
      <c r="HD731" s="20"/>
      <c r="HE731" s="20" t="b">
        <v>0</v>
      </c>
      <c r="HF731" s="20">
        <v>0</v>
      </c>
      <c r="HG731" s="20" t="b">
        <v>1</v>
      </c>
      <c r="HH731" s="20">
        <v>0</v>
      </c>
      <c r="HI731" s="20">
        <v>0</v>
      </c>
      <c r="HJ731" s="20">
        <v>0</v>
      </c>
      <c r="HK731" s="20">
        <v>0</v>
      </c>
      <c r="HL731" s="20" t="b">
        <v>0</v>
      </c>
      <c r="HM731" s="20">
        <v>0</v>
      </c>
      <c r="HN731" s="20">
        <v>0</v>
      </c>
      <c r="HO731" s="20" t="s">
        <v>374</v>
      </c>
      <c r="HP731" s="20" t="s">
        <v>363</v>
      </c>
      <c r="HQ731" s="20">
        <v>0</v>
      </c>
      <c r="HR731" s="20">
        <v>0</v>
      </c>
      <c r="HS731" s="20">
        <v>0</v>
      </c>
      <c r="HT731" s="20">
        <v>0</v>
      </c>
      <c r="HU731" s="20" t="b">
        <v>0</v>
      </c>
      <c r="HZ731" s="20"/>
    </row>
    <row r="732" ht="30" customHeight="1" spans="2:234">
      <c r="B732" s="34">
        <f>10000000+INDEX(编号表!$B:$B,MATCH(D732,编号表!$A:$A,0))*10000+J732</f>
        <v>10040103</v>
      </c>
      <c r="C732" s="20" t="s">
        <v>764</v>
      </c>
      <c r="D732" s="20" t="s">
        <v>381</v>
      </c>
      <c r="E732" s="20" t="s">
        <v>363</v>
      </c>
      <c r="F732" s="39" t="s">
        <v>765</v>
      </c>
      <c r="G732" s="20" t="s">
        <v>368</v>
      </c>
      <c r="H732" s="20" t="b">
        <v>0</v>
      </c>
      <c r="I732" s="20" t="b">
        <v>1</v>
      </c>
      <c r="J732" s="20">
        <v>103</v>
      </c>
      <c r="K732" s="20" t="str">
        <f t="shared" si="31"/>
        <v>100401</v>
      </c>
      <c r="L732" s="20" t="s">
        <v>353</v>
      </c>
      <c r="M732" s="20">
        <v>0</v>
      </c>
      <c r="N732" s="20">
        <v>10040104</v>
      </c>
      <c r="O732" s="20"/>
      <c r="P732" s="20">
        <v>0</v>
      </c>
      <c r="Q732" s="20">
        <v>0</v>
      </c>
      <c r="R732" s="20">
        <v>0</v>
      </c>
      <c r="S732" s="20">
        <v>0</v>
      </c>
      <c r="T732" s="20">
        <v>0</v>
      </c>
      <c r="U732" s="20">
        <v>0</v>
      </c>
      <c r="V732" s="20"/>
      <c r="W732" s="20">
        <v>0</v>
      </c>
      <c r="X732" s="20">
        <v>0</v>
      </c>
      <c r="Y732" s="20" t="s">
        <v>419</v>
      </c>
      <c r="Z732" s="20" t="s">
        <v>420</v>
      </c>
      <c r="AA732" s="20" t="s">
        <v>357</v>
      </c>
      <c r="AB732" s="20">
        <v>0</v>
      </c>
      <c r="AC732" s="20">
        <v>1</v>
      </c>
      <c r="AD732" s="20" t="b">
        <v>0</v>
      </c>
      <c r="AE732" s="20" t="s">
        <v>358</v>
      </c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 t="s">
        <v>388</v>
      </c>
      <c r="BA732" s="20">
        <v>11200</v>
      </c>
      <c r="BB732" s="20" t="s">
        <v>360</v>
      </c>
      <c r="BC732" s="20" t="s">
        <v>357</v>
      </c>
      <c r="BD732" s="20">
        <v>10000</v>
      </c>
      <c r="BE732" s="20">
        <v>0</v>
      </c>
      <c r="BF732" s="20" t="s">
        <v>361</v>
      </c>
      <c r="BG732" s="20">
        <v>0</v>
      </c>
      <c r="BH732" s="20" t="s">
        <v>359</v>
      </c>
      <c r="BI732" s="20">
        <v>10500</v>
      </c>
      <c r="BJ732" s="20">
        <v>6</v>
      </c>
      <c r="BK732" s="20" t="b">
        <v>1</v>
      </c>
      <c r="BL732" s="20">
        <v>0</v>
      </c>
      <c r="BM732" s="20">
        <v>10000</v>
      </c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  <c r="CD732" s="20"/>
      <c r="CE732" s="20"/>
      <c r="CF732" s="20"/>
      <c r="CG732" s="20"/>
      <c r="CH732" s="20"/>
      <c r="CI732" s="20"/>
      <c r="CJ732" s="20"/>
      <c r="CK732" s="20"/>
      <c r="CL732" s="20"/>
      <c r="CM732" s="20"/>
      <c r="CN732" s="20"/>
      <c r="CO732" s="20"/>
      <c r="CP732" s="20"/>
      <c r="CQ732" s="20"/>
      <c r="CR732" s="20"/>
      <c r="CS732" s="20"/>
      <c r="CT732" s="20"/>
      <c r="CU732" s="20"/>
      <c r="CV732" s="20"/>
      <c r="CW732" s="20"/>
      <c r="CX732" s="20"/>
      <c r="DA732" s="20" t="s">
        <v>465</v>
      </c>
      <c r="DB732" s="20" t="s">
        <v>357</v>
      </c>
      <c r="DC732" s="20">
        <v>10000</v>
      </c>
      <c r="DD732" s="20">
        <v>0</v>
      </c>
      <c r="DE732" s="20" t="s">
        <v>361</v>
      </c>
      <c r="DF732" s="20">
        <v>0</v>
      </c>
      <c r="DG732" s="20"/>
      <c r="DH732" s="20"/>
      <c r="DI732" s="20"/>
      <c r="DJ732" s="20"/>
      <c r="DK732" s="20"/>
      <c r="DL732" s="20"/>
      <c r="DM732" s="20"/>
      <c r="DN732" s="20"/>
      <c r="DO732" s="20"/>
      <c r="DP732" s="20"/>
      <c r="DQ732" s="20"/>
      <c r="DR732" s="20"/>
      <c r="DS732" s="20"/>
      <c r="DT732" s="20"/>
      <c r="DU732" s="20"/>
      <c r="DV732" s="20"/>
      <c r="DW732" s="20"/>
      <c r="DX732" s="20"/>
      <c r="DY732" s="20"/>
      <c r="DZ732" s="20" t="s">
        <v>754</v>
      </c>
      <c r="EA732" s="20">
        <v>160</v>
      </c>
      <c r="EB732" s="20" t="s">
        <v>380</v>
      </c>
      <c r="EC732" s="20" t="s">
        <v>755</v>
      </c>
      <c r="ED732" s="20" t="b">
        <v>0</v>
      </c>
      <c r="EE732" s="20">
        <v>900</v>
      </c>
      <c r="EF732" s="20"/>
      <c r="EG732" s="20"/>
      <c r="EH732" s="20"/>
      <c r="EI732" s="20"/>
      <c r="EJ732" s="20"/>
      <c r="EK732" s="20"/>
      <c r="EL732" s="20"/>
      <c r="EM732" s="20"/>
      <c r="EN732" s="20"/>
      <c r="EO732" s="20"/>
      <c r="EP732" s="20"/>
      <c r="EQ732" s="20"/>
      <c r="ER732" s="20"/>
      <c r="ES732" s="20"/>
      <c r="ET732" s="20"/>
      <c r="EU732" s="20"/>
      <c r="EV732" s="20"/>
      <c r="EW732" s="20"/>
      <c r="EX732"/>
      <c r="EY732"/>
      <c r="EZ732" s="20"/>
      <c r="FA732" s="20"/>
      <c r="FB732" s="20"/>
      <c r="FC732" s="20"/>
      <c r="FD732" s="20"/>
      <c r="FE732" s="20"/>
      <c r="FF732" s="20"/>
      <c r="FG732" s="20"/>
      <c r="FH732" s="20"/>
      <c r="FI732" s="20"/>
      <c r="FJ732" s="20"/>
      <c r="FK732" s="20"/>
      <c r="FL732" s="20"/>
      <c r="FM732" s="20"/>
      <c r="FN732" s="20"/>
      <c r="FO732" s="20"/>
      <c r="FP732" s="20"/>
      <c r="FQ732" s="20"/>
      <c r="FR732" s="20"/>
      <c r="FS732" s="20"/>
      <c r="FT732" s="20"/>
      <c r="FU732" s="20"/>
      <c r="FV732" s="20"/>
      <c r="FW732" s="20"/>
      <c r="FX732" s="20"/>
      <c r="FY732" s="20"/>
      <c r="FZ732" s="20"/>
      <c r="GA732" s="20"/>
      <c r="GB732" s="20"/>
      <c r="GC732" s="20"/>
      <c r="GD732" s="20"/>
      <c r="GE732" s="20"/>
      <c r="GF732" s="20"/>
      <c r="GG732" s="20"/>
      <c r="GH732" s="20"/>
      <c r="GI732" s="20"/>
      <c r="GJ732" s="20"/>
      <c r="GK732" s="20"/>
      <c r="GL732" s="20"/>
      <c r="GM732" s="20"/>
      <c r="GN732" s="20"/>
      <c r="GO732" s="20"/>
      <c r="GP732" s="20"/>
      <c r="GQ732" s="20"/>
      <c r="GR732" s="20"/>
      <c r="GS732" s="20"/>
      <c r="GT732" s="20"/>
      <c r="GU732" s="20"/>
      <c r="GV732" s="20"/>
      <c r="GW732"/>
      <c r="GX732"/>
      <c r="GY732" s="20">
        <v>0</v>
      </c>
      <c r="GZ732" s="20">
        <v>0</v>
      </c>
      <c r="HA732" s="20" t="s">
        <v>373</v>
      </c>
      <c r="HB732" s="20">
        <v>0</v>
      </c>
      <c r="HC732" s="20"/>
      <c r="HD732" s="20"/>
      <c r="HE732" s="20" t="b">
        <v>0</v>
      </c>
      <c r="HF732" s="20">
        <v>0</v>
      </c>
      <c r="HG732" s="20" t="b">
        <v>1</v>
      </c>
      <c r="HH732" s="20">
        <v>0</v>
      </c>
      <c r="HI732" s="20">
        <v>0</v>
      </c>
      <c r="HJ732" s="20">
        <v>0</v>
      </c>
      <c r="HK732" s="20">
        <v>0</v>
      </c>
      <c r="HL732" s="20" t="b">
        <v>0</v>
      </c>
      <c r="HM732" s="20">
        <v>0</v>
      </c>
      <c r="HN732" s="20">
        <v>0</v>
      </c>
      <c r="HO732" s="20" t="s">
        <v>374</v>
      </c>
      <c r="HP732" s="20" t="s">
        <v>363</v>
      </c>
      <c r="HQ732" s="20">
        <v>0</v>
      </c>
      <c r="HR732" s="20">
        <v>0</v>
      </c>
      <c r="HS732" s="20">
        <v>0</v>
      </c>
      <c r="HT732" s="20">
        <v>0</v>
      </c>
      <c r="HU732" s="20" t="b">
        <v>0</v>
      </c>
      <c r="HZ732" s="20"/>
    </row>
    <row r="733" ht="30" customHeight="1" spans="2:234">
      <c r="B733" s="34">
        <f>10000000+INDEX(编号表!$B:$B,MATCH(D733,编号表!$A:$A,0))*10000+J733</f>
        <v>10040104</v>
      </c>
      <c r="C733" s="20" t="s">
        <v>764</v>
      </c>
      <c r="D733" s="20" t="s">
        <v>381</v>
      </c>
      <c r="E733" s="20" t="s">
        <v>363</v>
      </c>
      <c r="F733" s="39" t="s">
        <v>765</v>
      </c>
      <c r="G733" s="20" t="s">
        <v>368</v>
      </c>
      <c r="H733" s="20" t="b">
        <v>0</v>
      </c>
      <c r="I733" s="20" t="b">
        <v>1</v>
      </c>
      <c r="J733" s="20">
        <v>104</v>
      </c>
      <c r="K733" s="20" t="str">
        <f t="shared" si="31"/>
        <v>100401</v>
      </c>
      <c r="L733" s="20" t="s">
        <v>353</v>
      </c>
      <c r="M733" s="20">
        <v>0</v>
      </c>
      <c r="N733" s="20">
        <v>10040105</v>
      </c>
      <c r="O733" s="20"/>
      <c r="P733" s="20">
        <v>0</v>
      </c>
      <c r="Q733" s="20">
        <v>0</v>
      </c>
      <c r="R733" s="20">
        <v>0</v>
      </c>
      <c r="S733" s="20">
        <v>0</v>
      </c>
      <c r="T733" s="20">
        <v>0</v>
      </c>
      <c r="U733" s="20">
        <v>0</v>
      </c>
      <c r="V733" s="20"/>
      <c r="W733" s="20">
        <v>0</v>
      </c>
      <c r="X733" s="20">
        <v>0</v>
      </c>
      <c r="Y733" s="20" t="s">
        <v>419</v>
      </c>
      <c r="Z733" s="20" t="s">
        <v>420</v>
      </c>
      <c r="AA733" s="20" t="s">
        <v>357</v>
      </c>
      <c r="AB733" s="20">
        <v>0</v>
      </c>
      <c r="AC733" s="20">
        <v>1</v>
      </c>
      <c r="AD733" s="20" t="b">
        <v>0</v>
      </c>
      <c r="AE733" s="20" t="s">
        <v>358</v>
      </c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 t="s">
        <v>388</v>
      </c>
      <c r="BA733" s="20">
        <v>11300</v>
      </c>
      <c r="BB733" s="20" t="s">
        <v>360</v>
      </c>
      <c r="BC733" s="20" t="s">
        <v>357</v>
      </c>
      <c r="BD733" s="20">
        <v>10000</v>
      </c>
      <c r="BE733" s="20">
        <v>0</v>
      </c>
      <c r="BF733" s="20" t="s">
        <v>361</v>
      </c>
      <c r="BG733" s="20">
        <v>0</v>
      </c>
      <c r="BH733" s="20" t="s">
        <v>359</v>
      </c>
      <c r="BI733" s="20">
        <v>10500</v>
      </c>
      <c r="BJ733" s="20">
        <v>6</v>
      </c>
      <c r="BK733" s="20" t="b">
        <v>1</v>
      </c>
      <c r="BL733" s="20">
        <v>0</v>
      </c>
      <c r="BM733" s="20">
        <v>10000</v>
      </c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  <c r="CE733" s="20"/>
      <c r="CF733" s="20"/>
      <c r="CG733" s="20"/>
      <c r="CH733" s="20"/>
      <c r="CI733" s="20"/>
      <c r="CJ733" s="20"/>
      <c r="CK733" s="20"/>
      <c r="CL733" s="20"/>
      <c r="CM733" s="20"/>
      <c r="CN733" s="20"/>
      <c r="CO733" s="20"/>
      <c r="CP733" s="20"/>
      <c r="CQ733" s="20"/>
      <c r="CR733" s="20"/>
      <c r="CS733" s="20"/>
      <c r="CT733" s="20"/>
      <c r="CU733" s="20"/>
      <c r="CV733" s="20"/>
      <c r="CW733" s="20"/>
      <c r="CX733" s="20"/>
      <c r="DA733" s="20" t="s">
        <v>465</v>
      </c>
      <c r="DB733" s="20" t="s">
        <v>357</v>
      </c>
      <c r="DC733" s="20">
        <v>10000</v>
      </c>
      <c r="DD733" s="20">
        <v>0</v>
      </c>
      <c r="DE733" s="20" t="s">
        <v>361</v>
      </c>
      <c r="DF733" s="20">
        <v>0</v>
      </c>
      <c r="DG733" s="20"/>
      <c r="DH733" s="20"/>
      <c r="DI733" s="20"/>
      <c r="DJ733" s="20"/>
      <c r="DK733" s="20"/>
      <c r="DL733" s="20"/>
      <c r="DM733" s="20"/>
      <c r="DN733" s="20"/>
      <c r="DO733" s="20"/>
      <c r="DP733" s="20"/>
      <c r="DQ733" s="20"/>
      <c r="DR733" s="20"/>
      <c r="DS733" s="20"/>
      <c r="DT733" s="20"/>
      <c r="DU733" s="20"/>
      <c r="DV733" s="20"/>
      <c r="DW733" s="20"/>
      <c r="DX733" s="20"/>
      <c r="DY733" s="20"/>
      <c r="DZ733" s="20" t="s">
        <v>754</v>
      </c>
      <c r="EA733" s="20">
        <v>160</v>
      </c>
      <c r="EB733" s="20" t="s">
        <v>380</v>
      </c>
      <c r="EC733" s="20" t="s">
        <v>755</v>
      </c>
      <c r="ED733" s="20" t="b">
        <v>0</v>
      </c>
      <c r="EE733" s="20">
        <v>900</v>
      </c>
      <c r="EF733" s="20"/>
      <c r="EG733" s="20"/>
      <c r="EH733" s="20"/>
      <c r="EI733" s="20"/>
      <c r="EJ733" s="20"/>
      <c r="EK733" s="20"/>
      <c r="EL733" s="20"/>
      <c r="EM733" s="20"/>
      <c r="EN733" s="20"/>
      <c r="EO733" s="20"/>
      <c r="EP733" s="20"/>
      <c r="EQ733" s="20"/>
      <c r="ER733" s="20"/>
      <c r="ES733" s="20"/>
      <c r="ET733" s="20"/>
      <c r="EU733" s="20"/>
      <c r="EV733" s="20"/>
      <c r="EW733" s="20"/>
      <c r="EX733"/>
      <c r="EY733"/>
      <c r="EZ733" s="20"/>
      <c r="FA733" s="20"/>
      <c r="FB733" s="20"/>
      <c r="FC733" s="20"/>
      <c r="FD733" s="20"/>
      <c r="FE733" s="20"/>
      <c r="FF733" s="20"/>
      <c r="FG733" s="20"/>
      <c r="FH733" s="20"/>
      <c r="FI733" s="20"/>
      <c r="FJ733" s="20"/>
      <c r="FK733" s="20"/>
      <c r="FL733" s="20"/>
      <c r="FM733" s="20"/>
      <c r="FN733" s="20"/>
      <c r="FO733" s="20"/>
      <c r="FP733" s="20"/>
      <c r="FQ733" s="20"/>
      <c r="FR733" s="20"/>
      <c r="FS733" s="20"/>
      <c r="FT733" s="20"/>
      <c r="FU733" s="20"/>
      <c r="FV733" s="20"/>
      <c r="FW733" s="20"/>
      <c r="FX733" s="20"/>
      <c r="FY733" s="20"/>
      <c r="FZ733" s="20"/>
      <c r="GA733" s="20"/>
      <c r="GB733" s="20"/>
      <c r="GC733" s="20"/>
      <c r="GD733" s="20"/>
      <c r="GE733" s="20"/>
      <c r="GF733" s="20"/>
      <c r="GG733" s="20"/>
      <c r="GH733" s="20"/>
      <c r="GI733" s="20"/>
      <c r="GJ733" s="20"/>
      <c r="GK733" s="20"/>
      <c r="GL733" s="20"/>
      <c r="GM733" s="20"/>
      <c r="GN733" s="20"/>
      <c r="GO733" s="20"/>
      <c r="GP733" s="20"/>
      <c r="GQ733" s="20"/>
      <c r="GR733" s="20"/>
      <c r="GS733" s="20"/>
      <c r="GT733" s="20"/>
      <c r="GU733" s="20"/>
      <c r="GV733" s="20"/>
      <c r="GW733"/>
      <c r="GX733"/>
      <c r="GY733" s="20">
        <v>0</v>
      </c>
      <c r="GZ733" s="20">
        <v>0</v>
      </c>
      <c r="HA733" s="20" t="s">
        <v>373</v>
      </c>
      <c r="HB733" s="20">
        <v>0</v>
      </c>
      <c r="HC733" s="20"/>
      <c r="HD733" s="20"/>
      <c r="HE733" s="20" t="b">
        <v>0</v>
      </c>
      <c r="HF733" s="20">
        <v>0</v>
      </c>
      <c r="HG733" s="20" t="b">
        <v>1</v>
      </c>
      <c r="HH733" s="20">
        <v>0</v>
      </c>
      <c r="HI733" s="20">
        <v>0</v>
      </c>
      <c r="HJ733" s="20">
        <v>0</v>
      </c>
      <c r="HK733" s="20">
        <v>0</v>
      </c>
      <c r="HL733" s="20" t="b">
        <v>0</v>
      </c>
      <c r="HM733" s="20">
        <v>0</v>
      </c>
      <c r="HN733" s="20">
        <v>0</v>
      </c>
      <c r="HO733" s="20" t="s">
        <v>374</v>
      </c>
      <c r="HP733" s="20" t="s">
        <v>363</v>
      </c>
      <c r="HQ733" s="20">
        <v>0</v>
      </c>
      <c r="HR733" s="20">
        <v>0</v>
      </c>
      <c r="HS733" s="20">
        <v>0</v>
      </c>
      <c r="HT733" s="20">
        <v>0</v>
      </c>
      <c r="HU733" s="20" t="b">
        <v>0</v>
      </c>
      <c r="HZ733" s="20"/>
    </row>
    <row r="734" ht="30" customHeight="1" spans="2:234">
      <c r="B734" s="34">
        <f>10000000+INDEX(编号表!$B:$B,MATCH(D734,编号表!$A:$A,0))*10000+J734</f>
        <v>10040105</v>
      </c>
      <c r="C734" s="20" t="s">
        <v>764</v>
      </c>
      <c r="D734" s="20" t="s">
        <v>381</v>
      </c>
      <c r="E734" s="20" t="s">
        <v>363</v>
      </c>
      <c r="F734" s="39" t="s">
        <v>765</v>
      </c>
      <c r="G734" s="20" t="s">
        <v>368</v>
      </c>
      <c r="H734" s="20" t="b">
        <v>0</v>
      </c>
      <c r="I734" s="20" t="b">
        <v>1</v>
      </c>
      <c r="J734" s="20">
        <v>105</v>
      </c>
      <c r="K734" s="20" t="str">
        <f t="shared" si="31"/>
        <v>100401</v>
      </c>
      <c r="L734" s="20" t="s">
        <v>353</v>
      </c>
      <c r="M734" s="20">
        <v>0</v>
      </c>
      <c r="N734" s="20">
        <v>10040106</v>
      </c>
      <c r="O734" s="20"/>
      <c r="P734" s="20">
        <v>0</v>
      </c>
      <c r="Q734" s="20">
        <v>0</v>
      </c>
      <c r="R734" s="20">
        <v>0</v>
      </c>
      <c r="S734" s="20">
        <v>0</v>
      </c>
      <c r="T734" s="20">
        <v>0</v>
      </c>
      <c r="U734" s="20">
        <v>0</v>
      </c>
      <c r="V734" s="20"/>
      <c r="W734" s="20">
        <v>0</v>
      </c>
      <c r="X734" s="20">
        <v>0</v>
      </c>
      <c r="Y734" s="20" t="s">
        <v>419</v>
      </c>
      <c r="Z734" s="20" t="s">
        <v>420</v>
      </c>
      <c r="AA734" s="20" t="s">
        <v>357</v>
      </c>
      <c r="AB734" s="20">
        <v>0</v>
      </c>
      <c r="AC734" s="20">
        <v>1</v>
      </c>
      <c r="AD734" s="20" t="b">
        <v>0</v>
      </c>
      <c r="AE734" s="20" t="s">
        <v>358</v>
      </c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 t="s">
        <v>388</v>
      </c>
      <c r="BA734" s="20">
        <v>11600</v>
      </c>
      <c r="BB734" s="20" t="s">
        <v>360</v>
      </c>
      <c r="BC734" s="20" t="s">
        <v>357</v>
      </c>
      <c r="BD734" s="20">
        <v>10000</v>
      </c>
      <c r="BE734" s="20">
        <v>0</v>
      </c>
      <c r="BF734" s="20" t="s">
        <v>361</v>
      </c>
      <c r="BG734" s="20">
        <v>0</v>
      </c>
      <c r="BH734" s="20" t="s">
        <v>359</v>
      </c>
      <c r="BI734" s="20">
        <v>10500</v>
      </c>
      <c r="BJ734" s="20">
        <v>7</v>
      </c>
      <c r="BK734" s="20" t="b">
        <v>1</v>
      </c>
      <c r="BL734" s="20">
        <v>0</v>
      </c>
      <c r="BM734" s="20">
        <v>10000</v>
      </c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  <c r="CE734" s="20"/>
      <c r="CF734" s="20"/>
      <c r="CG734" s="20"/>
      <c r="CH734" s="20"/>
      <c r="CI734" s="20"/>
      <c r="CJ734" s="20"/>
      <c r="CK734" s="20"/>
      <c r="CL734" s="20"/>
      <c r="CM734" s="20"/>
      <c r="CN734" s="20"/>
      <c r="CO734" s="20"/>
      <c r="CP734" s="20"/>
      <c r="CQ734" s="20"/>
      <c r="CR734" s="20"/>
      <c r="CS734" s="20"/>
      <c r="CT734" s="20"/>
      <c r="CU734" s="20"/>
      <c r="CV734" s="20"/>
      <c r="CW734" s="20"/>
      <c r="CX734" s="20"/>
      <c r="DA734" s="20" t="s">
        <v>465</v>
      </c>
      <c r="DB734" s="20" t="s">
        <v>357</v>
      </c>
      <c r="DC734" s="20">
        <v>10000</v>
      </c>
      <c r="DD734" s="20">
        <v>0</v>
      </c>
      <c r="DE734" s="20" t="s">
        <v>361</v>
      </c>
      <c r="DF734" s="20">
        <v>0</v>
      </c>
      <c r="DG734" s="20"/>
      <c r="DH734" s="20"/>
      <c r="DI734" s="20"/>
      <c r="DJ734" s="20"/>
      <c r="DK734" s="20"/>
      <c r="DL734" s="20"/>
      <c r="DM734" s="20"/>
      <c r="DN734" s="20"/>
      <c r="DO734" s="20"/>
      <c r="DP734" s="20"/>
      <c r="DQ734" s="20"/>
      <c r="DR734" s="20"/>
      <c r="DS734" s="20"/>
      <c r="DT734" s="20"/>
      <c r="DU734" s="20"/>
      <c r="DV734" s="20"/>
      <c r="DW734" s="20"/>
      <c r="DX734" s="20"/>
      <c r="DY734" s="20"/>
      <c r="DZ734" s="20" t="s">
        <v>754</v>
      </c>
      <c r="EA734" s="20">
        <v>160</v>
      </c>
      <c r="EB734" s="20" t="s">
        <v>380</v>
      </c>
      <c r="EC734" s="20" t="s">
        <v>755</v>
      </c>
      <c r="ED734" s="20" t="b">
        <v>0</v>
      </c>
      <c r="EE734" s="20">
        <v>900</v>
      </c>
      <c r="EF734" s="20"/>
      <c r="EG734" s="20"/>
      <c r="EH734" s="20"/>
      <c r="EI734" s="20"/>
      <c r="EJ734" s="20"/>
      <c r="EK734" s="20"/>
      <c r="EL734" s="20"/>
      <c r="EM734" s="20"/>
      <c r="EN734" s="20"/>
      <c r="EO734" s="20"/>
      <c r="EP734" s="20"/>
      <c r="EQ734" s="20"/>
      <c r="ER734" s="20"/>
      <c r="ES734" s="20"/>
      <c r="ET734" s="20"/>
      <c r="EU734" s="20"/>
      <c r="EV734" s="20"/>
      <c r="EW734" s="20"/>
      <c r="EX734"/>
      <c r="EY734"/>
      <c r="EZ734" s="20"/>
      <c r="FA734" s="20"/>
      <c r="FB734" s="20"/>
      <c r="FC734" s="20"/>
      <c r="FD734" s="20"/>
      <c r="FE734" s="20"/>
      <c r="FF734" s="20"/>
      <c r="FG734" s="20"/>
      <c r="FH734" s="20"/>
      <c r="FI734" s="20"/>
      <c r="FJ734" s="20"/>
      <c r="FK734" s="20"/>
      <c r="FL734" s="20"/>
      <c r="FM734" s="20"/>
      <c r="FN734" s="20"/>
      <c r="FO734" s="20"/>
      <c r="FP734" s="20"/>
      <c r="FQ734" s="20"/>
      <c r="FR734" s="20"/>
      <c r="FS734" s="20"/>
      <c r="FT734" s="20"/>
      <c r="FU734" s="20"/>
      <c r="FV734" s="20"/>
      <c r="FW734" s="20"/>
      <c r="FX734" s="20"/>
      <c r="FY734" s="20"/>
      <c r="FZ734" s="20"/>
      <c r="GA734" s="20"/>
      <c r="GB734" s="20"/>
      <c r="GC734" s="20"/>
      <c r="GD734" s="20"/>
      <c r="GE734" s="20"/>
      <c r="GF734" s="20"/>
      <c r="GG734" s="20"/>
      <c r="GH734" s="20"/>
      <c r="GI734" s="20"/>
      <c r="GJ734" s="20"/>
      <c r="GK734" s="20"/>
      <c r="GL734" s="20"/>
      <c r="GM734" s="20"/>
      <c r="GN734" s="20"/>
      <c r="GO734" s="20"/>
      <c r="GP734" s="20"/>
      <c r="GQ734" s="20"/>
      <c r="GR734" s="20"/>
      <c r="GS734" s="20"/>
      <c r="GT734" s="20"/>
      <c r="GU734" s="20"/>
      <c r="GV734" s="20"/>
      <c r="GW734"/>
      <c r="GX734"/>
      <c r="GY734" s="20">
        <v>0</v>
      </c>
      <c r="GZ734" s="20">
        <v>0</v>
      </c>
      <c r="HA734" s="20" t="s">
        <v>373</v>
      </c>
      <c r="HB734" s="20">
        <v>0</v>
      </c>
      <c r="HC734" s="20"/>
      <c r="HD734" s="20"/>
      <c r="HE734" s="20" t="b">
        <v>0</v>
      </c>
      <c r="HF734" s="20">
        <v>0</v>
      </c>
      <c r="HG734" s="20" t="b">
        <v>1</v>
      </c>
      <c r="HH734" s="20">
        <v>0</v>
      </c>
      <c r="HI734" s="20">
        <v>0</v>
      </c>
      <c r="HJ734" s="20">
        <v>0</v>
      </c>
      <c r="HK734" s="20">
        <v>0</v>
      </c>
      <c r="HL734" s="20" t="b">
        <v>0</v>
      </c>
      <c r="HM734" s="20">
        <v>0</v>
      </c>
      <c r="HN734" s="20">
        <v>0</v>
      </c>
      <c r="HO734" s="20" t="s">
        <v>374</v>
      </c>
      <c r="HP734" s="20" t="s">
        <v>363</v>
      </c>
      <c r="HQ734" s="20">
        <v>0</v>
      </c>
      <c r="HR734" s="20">
        <v>0</v>
      </c>
      <c r="HS734" s="20">
        <v>0</v>
      </c>
      <c r="HT734" s="20">
        <v>0</v>
      </c>
      <c r="HU734" s="20" t="b">
        <v>0</v>
      </c>
      <c r="HZ734" s="20"/>
    </row>
    <row r="735" ht="30" customHeight="1" spans="2:234">
      <c r="B735" s="34">
        <f>10000000+INDEX(编号表!$B:$B,MATCH(D735,编号表!$A:$A,0))*10000+J735</f>
        <v>10040106</v>
      </c>
      <c r="C735" s="20" t="s">
        <v>764</v>
      </c>
      <c r="D735" s="20" t="s">
        <v>381</v>
      </c>
      <c r="E735" s="20" t="s">
        <v>363</v>
      </c>
      <c r="F735" s="39" t="s">
        <v>765</v>
      </c>
      <c r="G735" s="20" t="s">
        <v>368</v>
      </c>
      <c r="H735" s="20" t="b">
        <v>0</v>
      </c>
      <c r="I735" s="20" t="b">
        <v>1</v>
      </c>
      <c r="J735" s="20">
        <v>106</v>
      </c>
      <c r="K735" s="20" t="str">
        <f t="shared" si="31"/>
        <v>100401</v>
      </c>
      <c r="L735" s="20" t="s">
        <v>353</v>
      </c>
      <c r="M735" s="20">
        <v>0</v>
      </c>
      <c r="N735" s="20">
        <v>10040107</v>
      </c>
      <c r="O735" s="20"/>
      <c r="P735" s="20">
        <v>0</v>
      </c>
      <c r="Q735" s="20">
        <v>0</v>
      </c>
      <c r="R735" s="20">
        <v>0</v>
      </c>
      <c r="S735" s="20">
        <v>0</v>
      </c>
      <c r="T735" s="20">
        <v>0</v>
      </c>
      <c r="U735" s="20">
        <v>0</v>
      </c>
      <c r="V735" s="20"/>
      <c r="W735" s="20">
        <v>0</v>
      </c>
      <c r="X735" s="20">
        <v>0</v>
      </c>
      <c r="Y735" s="20" t="s">
        <v>419</v>
      </c>
      <c r="Z735" s="20" t="s">
        <v>420</v>
      </c>
      <c r="AA735" s="20" t="s">
        <v>357</v>
      </c>
      <c r="AB735" s="20">
        <v>0</v>
      </c>
      <c r="AC735" s="20">
        <v>1</v>
      </c>
      <c r="AD735" s="20" t="b">
        <v>0</v>
      </c>
      <c r="AE735" s="20" t="s">
        <v>358</v>
      </c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 t="s">
        <v>388</v>
      </c>
      <c r="BA735" s="20">
        <v>11700</v>
      </c>
      <c r="BB735" s="20" t="s">
        <v>360</v>
      </c>
      <c r="BC735" s="20" t="s">
        <v>357</v>
      </c>
      <c r="BD735" s="20">
        <v>10000</v>
      </c>
      <c r="BE735" s="20">
        <v>0</v>
      </c>
      <c r="BF735" s="20" t="s">
        <v>361</v>
      </c>
      <c r="BG735" s="20">
        <v>0</v>
      </c>
      <c r="BH735" s="20" t="s">
        <v>359</v>
      </c>
      <c r="BI735" s="20">
        <v>10500</v>
      </c>
      <c r="BJ735" s="20">
        <v>9</v>
      </c>
      <c r="BK735" s="20" t="b">
        <v>1</v>
      </c>
      <c r="BL735" s="20">
        <v>0</v>
      </c>
      <c r="BM735" s="20">
        <v>10000</v>
      </c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  <c r="CD735" s="20"/>
      <c r="CE735" s="20"/>
      <c r="CF735" s="20"/>
      <c r="CG735" s="20"/>
      <c r="CH735" s="20"/>
      <c r="CI735" s="20"/>
      <c r="CJ735" s="20"/>
      <c r="CK735" s="20"/>
      <c r="CL735" s="20"/>
      <c r="CM735" s="20"/>
      <c r="CN735" s="20"/>
      <c r="CO735" s="20"/>
      <c r="CP735" s="20"/>
      <c r="CQ735" s="20"/>
      <c r="CR735" s="20"/>
      <c r="CS735" s="20"/>
      <c r="CT735" s="20"/>
      <c r="CU735" s="20"/>
      <c r="CV735" s="20"/>
      <c r="CW735" s="20"/>
      <c r="CX735" s="20"/>
      <c r="DA735" s="20" t="s">
        <v>465</v>
      </c>
      <c r="DB735" s="20" t="s">
        <v>357</v>
      </c>
      <c r="DC735" s="20">
        <v>10000</v>
      </c>
      <c r="DD735" s="20">
        <v>0</v>
      </c>
      <c r="DE735" s="20" t="s">
        <v>361</v>
      </c>
      <c r="DF735" s="20">
        <v>0</v>
      </c>
      <c r="DG735" s="20"/>
      <c r="DH735" s="20"/>
      <c r="DI735" s="20"/>
      <c r="DJ735" s="20"/>
      <c r="DK735" s="20"/>
      <c r="DL735" s="20"/>
      <c r="DM735" s="20"/>
      <c r="DN735" s="20"/>
      <c r="DO735" s="20"/>
      <c r="DP735" s="20"/>
      <c r="DQ735" s="20"/>
      <c r="DR735" s="20"/>
      <c r="DS735" s="20"/>
      <c r="DT735" s="20"/>
      <c r="DU735" s="20"/>
      <c r="DV735" s="20"/>
      <c r="DW735" s="20"/>
      <c r="DX735" s="20"/>
      <c r="DY735" s="20"/>
      <c r="DZ735" s="20" t="s">
        <v>754</v>
      </c>
      <c r="EA735" s="20">
        <v>160</v>
      </c>
      <c r="EB735" s="20" t="s">
        <v>380</v>
      </c>
      <c r="EC735" s="20" t="s">
        <v>755</v>
      </c>
      <c r="ED735" s="20" t="b">
        <v>0</v>
      </c>
      <c r="EE735" s="20">
        <v>900</v>
      </c>
      <c r="EF735" s="20"/>
      <c r="EG735" s="20"/>
      <c r="EH735" s="20"/>
      <c r="EI735" s="20"/>
      <c r="EJ735" s="20"/>
      <c r="EK735" s="20"/>
      <c r="EL735" s="20"/>
      <c r="EM735" s="20"/>
      <c r="EN735" s="20"/>
      <c r="EO735" s="20"/>
      <c r="EP735" s="20"/>
      <c r="EQ735" s="20"/>
      <c r="ER735" s="20"/>
      <c r="ES735" s="20"/>
      <c r="ET735" s="20"/>
      <c r="EU735" s="20"/>
      <c r="EV735" s="20"/>
      <c r="EW735" s="20"/>
      <c r="EX735"/>
      <c r="EY735"/>
      <c r="EZ735" s="20"/>
      <c r="FA735" s="20"/>
      <c r="FB735" s="20"/>
      <c r="FC735" s="20"/>
      <c r="FD735" s="20"/>
      <c r="FE735" s="20"/>
      <c r="FF735" s="20"/>
      <c r="FG735" s="20"/>
      <c r="FH735" s="20"/>
      <c r="FI735" s="20"/>
      <c r="FJ735" s="20"/>
      <c r="FK735" s="20"/>
      <c r="FL735" s="20"/>
      <c r="FM735" s="20"/>
      <c r="FN735" s="20"/>
      <c r="FO735" s="20"/>
      <c r="FP735" s="20"/>
      <c r="FQ735" s="20"/>
      <c r="FR735" s="20"/>
      <c r="FS735" s="20"/>
      <c r="FT735" s="20"/>
      <c r="FU735" s="20"/>
      <c r="FV735" s="20"/>
      <c r="FW735" s="20"/>
      <c r="FX735" s="20"/>
      <c r="FY735" s="20"/>
      <c r="FZ735" s="20"/>
      <c r="GA735" s="20"/>
      <c r="GB735" s="20"/>
      <c r="GC735" s="20"/>
      <c r="GD735" s="20"/>
      <c r="GE735" s="20"/>
      <c r="GF735" s="20"/>
      <c r="GG735" s="20"/>
      <c r="GH735" s="20"/>
      <c r="GI735" s="20"/>
      <c r="GJ735" s="20"/>
      <c r="GK735" s="20"/>
      <c r="GL735" s="20"/>
      <c r="GM735" s="20"/>
      <c r="GN735" s="20"/>
      <c r="GO735" s="20"/>
      <c r="GP735" s="20"/>
      <c r="GQ735" s="20"/>
      <c r="GR735" s="20"/>
      <c r="GS735" s="20"/>
      <c r="GT735" s="20"/>
      <c r="GU735" s="20"/>
      <c r="GV735" s="20"/>
      <c r="GW735"/>
      <c r="GX735"/>
      <c r="GY735" s="20">
        <v>0</v>
      </c>
      <c r="GZ735" s="20">
        <v>0</v>
      </c>
      <c r="HA735" s="20" t="s">
        <v>373</v>
      </c>
      <c r="HB735" s="20">
        <v>0</v>
      </c>
      <c r="HC735" s="20"/>
      <c r="HD735" s="20"/>
      <c r="HE735" s="20" t="b">
        <v>0</v>
      </c>
      <c r="HF735" s="20">
        <v>0</v>
      </c>
      <c r="HG735" s="20" t="b">
        <v>1</v>
      </c>
      <c r="HH735" s="20">
        <v>0</v>
      </c>
      <c r="HI735" s="20">
        <v>0</v>
      </c>
      <c r="HJ735" s="20">
        <v>0</v>
      </c>
      <c r="HK735" s="20">
        <v>0</v>
      </c>
      <c r="HL735" s="20" t="b">
        <v>0</v>
      </c>
      <c r="HM735" s="20">
        <v>0</v>
      </c>
      <c r="HN735" s="20">
        <v>0</v>
      </c>
      <c r="HO735" s="20" t="s">
        <v>374</v>
      </c>
      <c r="HP735" s="20" t="s">
        <v>363</v>
      </c>
      <c r="HQ735" s="20">
        <v>0</v>
      </c>
      <c r="HR735" s="20">
        <v>0</v>
      </c>
      <c r="HS735" s="20">
        <v>0</v>
      </c>
      <c r="HT735" s="20">
        <v>0</v>
      </c>
      <c r="HU735" s="20" t="b">
        <v>0</v>
      </c>
      <c r="HZ735" s="20"/>
    </row>
    <row r="736" ht="30" customHeight="1" spans="2:234">
      <c r="B736" s="34">
        <f>10000000+INDEX(编号表!$B:$B,MATCH(D736,编号表!$A:$A,0))*10000+J736</f>
        <v>10040107</v>
      </c>
      <c r="C736" s="20" t="s">
        <v>764</v>
      </c>
      <c r="D736" s="20" t="s">
        <v>381</v>
      </c>
      <c r="E736" s="20" t="s">
        <v>363</v>
      </c>
      <c r="F736" s="39" t="s">
        <v>765</v>
      </c>
      <c r="G736" s="20" t="s">
        <v>368</v>
      </c>
      <c r="H736" s="20" t="b">
        <v>0</v>
      </c>
      <c r="I736" s="20" t="b">
        <v>1</v>
      </c>
      <c r="J736" s="20">
        <v>107</v>
      </c>
      <c r="K736" s="20" t="str">
        <f t="shared" si="31"/>
        <v>100401</v>
      </c>
      <c r="L736" s="20" t="s">
        <v>353</v>
      </c>
      <c r="M736" s="20">
        <v>0</v>
      </c>
      <c r="N736" s="20">
        <v>10040108</v>
      </c>
      <c r="O736" s="20"/>
      <c r="P736" s="20">
        <v>0</v>
      </c>
      <c r="Q736" s="20">
        <v>0</v>
      </c>
      <c r="R736" s="20">
        <v>0</v>
      </c>
      <c r="S736" s="20">
        <v>0</v>
      </c>
      <c r="T736" s="20">
        <v>0</v>
      </c>
      <c r="U736" s="20">
        <v>0</v>
      </c>
      <c r="V736" s="20"/>
      <c r="W736" s="20">
        <v>0</v>
      </c>
      <c r="X736" s="20">
        <v>0</v>
      </c>
      <c r="Y736" s="20" t="s">
        <v>419</v>
      </c>
      <c r="Z736" s="20" t="s">
        <v>420</v>
      </c>
      <c r="AA736" s="20" t="s">
        <v>357</v>
      </c>
      <c r="AB736" s="20">
        <v>0</v>
      </c>
      <c r="AC736" s="20">
        <v>1</v>
      </c>
      <c r="AD736" s="20" t="b">
        <v>0</v>
      </c>
      <c r="AE736" s="20" t="s">
        <v>358</v>
      </c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 t="s">
        <v>388</v>
      </c>
      <c r="BA736" s="20">
        <v>11800</v>
      </c>
      <c r="BB736" s="20" t="s">
        <v>360</v>
      </c>
      <c r="BC736" s="20" t="s">
        <v>357</v>
      </c>
      <c r="BD736" s="20">
        <v>10000</v>
      </c>
      <c r="BE736" s="20">
        <v>0</v>
      </c>
      <c r="BF736" s="20" t="s">
        <v>361</v>
      </c>
      <c r="BG736" s="20">
        <v>0</v>
      </c>
      <c r="BH736" s="20" t="s">
        <v>359</v>
      </c>
      <c r="BI736" s="20">
        <v>10500</v>
      </c>
      <c r="BJ736" s="20">
        <v>10</v>
      </c>
      <c r="BK736" s="20" t="b">
        <v>1</v>
      </c>
      <c r="BL736" s="20">
        <v>0</v>
      </c>
      <c r="BM736" s="20">
        <v>10000</v>
      </c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  <c r="CD736" s="20"/>
      <c r="CE736" s="20"/>
      <c r="CF736" s="20"/>
      <c r="CG736" s="20"/>
      <c r="CH736" s="20"/>
      <c r="CI736" s="20"/>
      <c r="CJ736" s="20"/>
      <c r="CK736" s="20"/>
      <c r="CL736" s="20"/>
      <c r="CM736" s="20"/>
      <c r="CN736" s="20"/>
      <c r="CO736" s="20"/>
      <c r="CP736" s="20"/>
      <c r="CQ736" s="20"/>
      <c r="CR736" s="20"/>
      <c r="CS736" s="20"/>
      <c r="CT736" s="20"/>
      <c r="CU736" s="20"/>
      <c r="CV736" s="20"/>
      <c r="CW736" s="20"/>
      <c r="CX736" s="20"/>
      <c r="DA736" s="20" t="s">
        <v>465</v>
      </c>
      <c r="DB736" s="20" t="s">
        <v>357</v>
      </c>
      <c r="DC736" s="20">
        <v>10000</v>
      </c>
      <c r="DD736" s="20">
        <v>0</v>
      </c>
      <c r="DE736" s="20" t="s">
        <v>361</v>
      </c>
      <c r="DF736" s="20">
        <v>0</v>
      </c>
      <c r="DG736" s="20"/>
      <c r="DH736" s="20"/>
      <c r="DI736" s="20"/>
      <c r="DJ736" s="20"/>
      <c r="DK736" s="20"/>
      <c r="DL736" s="20"/>
      <c r="DM736" s="20"/>
      <c r="DN736" s="20"/>
      <c r="DO736" s="20"/>
      <c r="DP736" s="20"/>
      <c r="DQ736" s="20"/>
      <c r="DR736" s="20"/>
      <c r="DS736" s="20"/>
      <c r="DT736" s="20"/>
      <c r="DU736" s="20"/>
      <c r="DV736" s="20"/>
      <c r="DW736" s="20"/>
      <c r="DX736" s="20"/>
      <c r="DY736" s="20"/>
      <c r="DZ736" s="20" t="s">
        <v>754</v>
      </c>
      <c r="EA736" s="20">
        <v>160</v>
      </c>
      <c r="EB736" s="20" t="s">
        <v>380</v>
      </c>
      <c r="EC736" s="20" t="s">
        <v>755</v>
      </c>
      <c r="ED736" s="20" t="b">
        <v>0</v>
      </c>
      <c r="EE736" s="20">
        <v>900</v>
      </c>
      <c r="EF736" s="20"/>
      <c r="EG736" s="20"/>
      <c r="EH736" s="20"/>
      <c r="EI736" s="20"/>
      <c r="EJ736" s="20"/>
      <c r="EK736" s="20"/>
      <c r="EL736" s="20"/>
      <c r="EM736" s="20"/>
      <c r="EN736" s="20"/>
      <c r="EO736" s="20"/>
      <c r="EP736" s="20"/>
      <c r="EQ736" s="20"/>
      <c r="ER736" s="20"/>
      <c r="ES736" s="20"/>
      <c r="ET736" s="20"/>
      <c r="EU736" s="20"/>
      <c r="EV736" s="20"/>
      <c r="EW736" s="20"/>
      <c r="EX736"/>
      <c r="EY736"/>
      <c r="EZ736" s="20"/>
      <c r="FA736" s="20"/>
      <c r="FB736" s="20"/>
      <c r="FC736" s="20"/>
      <c r="FD736" s="20"/>
      <c r="FE736" s="20"/>
      <c r="FF736" s="20"/>
      <c r="FG736" s="20"/>
      <c r="FH736" s="20"/>
      <c r="FI736" s="20"/>
      <c r="FJ736" s="20"/>
      <c r="FK736" s="20"/>
      <c r="FL736" s="20"/>
      <c r="FM736" s="20"/>
      <c r="FN736" s="20"/>
      <c r="FO736" s="20"/>
      <c r="FP736" s="20"/>
      <c r="FQ736" s="20"/>
      <c r="FR736" s="20"/>
      <c r="FS736" s="20"/>
      <c r="FT736" s="20"/>
      <c r="FU736" s="20"/>
      <c r="FV736" s="20"/>
      <c r="FW736" s="20"/>
      <c r="FX736" s="20"/>
      <c r="FY736" s="20"/>
      <c r="FZ736" s="20"/>
      <c r="GA736" s="20"/>
      <c r="GB736" s="20"/>
      <c r="GC736" s="20"/>
      <c r="GD736" s="20"/>
      <c r="GE736" s="20"/>
      <c r="GF736" s="20"/>
      <c r="GG736" s="20"/>
      <c r="GH736" s="20"/>
      <c r="GI736" s="20"/>
      <c r="GJ736" s="20"/>
      <c r="GK736" s="20"/>
      <c r="GL736" s="20"/>
      <c r="GM736" s="20"/>
      <c r="GN736" s="20"/>
      <c r="GO736" s="20"/>
      <c r="GP736" s="20"/>
      <c r="GQ736" s="20"/>
      <c r="GR736" s="20"/>
      <c r="GS736" s="20"/>
      <c r="GT736" s="20"/>
      <c r="GU736" s="20"/>
      <c r="GV736" s="20"/>
      <c r="GW736"/>
      <c r="GX736"/>
      <c r="GY736" s="20">
        <v>0</v>
      </c>
      <c r="GZ736" s="20">
        <v>0</v>
      </c>
      <c r="HA736" s="20" t="s">
        <v>373</v>
      </c>
      <c r="HB736" s="20">
        <v>0</v>
      </c>
      <c r="HC736" s="20"/>
      <c r="HD736" s="20"/>
      <c r="HE736" s="20" t="b">
        <v>0</v>
      </c>
      <c r="HF736" s="20">
        <v>0</v>
      </c>
      <c r="HG736" s="20" t="b">
        <v>1</v>
      </c>
      <c r="HH736" s="20">
        <v>0</v>
      </c>
      <c r="HI736" s="20">
        <v>0</v>
      </c>
      <c r="HJ736" s="20">
        <v>0</v>
      </c>
      <c r="HK736" s="20">
        <v>0</v>
      </c>
      <c r="HL736" s="20" t="b">
        <v>0</v>
      </c>
      <c r="HM736" s="20">
        <v>0</v>
      </c>
      <c r="HN736" s="20">
        <v>0</v>
      </c>
      <c r="HO736" s="20" t="s">
        <v>374</v>
      </c>
      <c r="HP736" s="20" t="s">
        <v>363</v>
      </c>
      <c r="HQ736" s="20">
        <v>0</v>
      </c>
      <c r="HR736" s="20">
        <v>0</v>
      </c>
      <c r="HS736" s="20">
        <v>0</v>
      </c>
      <c r="HT736" s="20">
        <v>0</v>
      </c>
      <c r="HU736" s="20" t="b">
        <v>0</v>
      </c>
      <c r="HZ736" s="20"/>
    </row>
    <row r="737" ht="30" customHeight="1" spans="2:234">
      <c r="B737" s="34">
        <f>10000000+INDEX(编号表!$B:$B,MATCH(D737,编号表!$A:$A,0))*10000+J737</f>
        <v>10040108</v>
      </c>
      <c r="C737" s="20" t="s">
        <v>764</v>
      </c>
      <c r="D737" s="20" t="s">
        <v>381</v>
      </c>
      <c r="E737" s="20" t="s">
        <v>363</v>
      </c>
      <c r="F737" s="39" t="s">
        <v>765</v>
      </c>
      <c r="G737" s="20" t="s">
        <v>368</v>
      </c>
      <c r="H737" s="20" t="b">
        <v>0</v>
      </c>
      <c r="I737" s="20" t="b">
        <v>1</v>
      </c>
      <c r="J737" s="20">
        <v>108</v>
      </c>
      <c r="K737" s="20" t="str">
        <f t="shared" si="31"/>
        <v>100401</v>
      </c>
      <c r="L737" s="20" t="s">
        <v>353</v>
      </c>
      <c r="M737" s="20">
        <v>0</v>
      </c>
      <c r="N737" s="20">
        <v>10040109</v>
      </c>
      <c r="O737" s="20"/>
      <c r="P737" s="20">
        <v>0</v>
      </c>
      <c r="Q737" s="20">
        <v>0</v>
      </c>
      <c r="R737" s="20">
        <v>0</v>
      </c>
      <c r="S737" s="20">
        <v>0</v>
      </c>
      <c r="T737" s="20">
        <v>0</v>
      </c>
      <c r="U737" s="20">
        <v>0</v>
      </c>
      <c r="V737" s="20"/>
      <c r="W737" s="20">
        <v>0</v>
      </c>
      <c r="X737" s="20">
        <v>0</v>
      </c>
      <c r="Y737" s="20" t="s">
        <v>419</v>
      </c>
      <c r="Z737" s="20" t="s">
        <v>420</v>
      </c>
      <c r="AA737" s="20" t="s">
        <v>357</v>
      </c>
      <c r="AB737" s="20">
        <v>0</v>
      </c>
      <c r="AC737" s="20">
        <v>1</v>
      </c>
      <c r="AD737" s="20" t="b">
        <v>0</v>
      </c>
      <c r="AE737" s="20" t="s">
        <v>358</v>
      </c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 t="s">
        <v>388</v>
      </c>
      <c r="BA737" s="20">
        <v>11900</v>
      </c>
      <c r="BB737" s="20" t="s">
        <v>360</v>
      </c>
      <c r="BC737" s="20" t="s">
        <v>357</v>
      </c>
      <c r="BD737" s="20">
        <v>10000</v>
      </c>
      <c r="BE737" s="20">
        <v>0</v>
      </c>
      <c r="BF737" s="20" t="s">
        <v>361</v>
      </c>
      <c r="BG737" s="20">
        <v>0</v>
      </c>
      <c r="BH737" s="20" t="s">
        <v>359</v>
      </c>
      <c r="BI737" s="20">
        <v>10500</v>
      </c>
      <c r="BJ737" s="20">
        <v>12</v>
      </c>
      <c r="BK737" s="20" t="b">
        <v>1</v>
      </c>
      <c r="BL737" s="20">
        <v>0</v>
      </c>
      <c r="BM737" s="20">
        <v>10000</v>
      </c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  <c r="CD737" s="20"/>
      <c r="CE737" s="20"/>
      <c r="CF737" s="20"/>
      <c r="CG737" s="20"/>
      <c r="CH737" s="20"/>
      <c r="CI737" s="20"/>
      <c r="CJ737" s="20"/>
      <c r="CK737" s="20"/>
      <c r="CL737" s="20"/>
      <c r="CM737" s="20"/>
      <c r="CN737" s="20"/>
      <c r="CO737" s="20"/>
      <c r="CP737" s="20"/>
      <c r="CQ737" s="20"/>
      <c r="CR737" s="20"/>
      <c r="CS737" s="20"/>
      <c r="CT737" s="20"/>
      <c r="CU737" s="20"/>
      <c r="CV737" s="20"/>
      <c r="CW737" s="20"/>
      <c r="CX737" s="20"/>
      <c r="DA737" s="20" t="s">
        <v>465</v>
      </c>
      <c r="DB737" s="20" t="s">
        <v>357</v>
      </c>
      <c r="DC737" s="20">
        <v>10000</v>
      </c>
      <c r="DD737" s="20">
        <v>0</v>
      </c>
      <c r="DE737" s="20" t="s">
        <v>361</v>
      </c>
      <c r="DF737" s="20">
        <v>0</v>
      </c>
      <c r="DG737" s="20"/>
      <c r="DH737" s="20"/>
      <c r="DI737" s="20"/>
      <c r="DJ737" s="20"/>
      <c r="DK737" s="20"/>
      <c r="DL737" s="20"/>
      <c r="DM737" s="20"/>
      <c r="DN737" s="20"/>
      <c r="DO737" s="20"/>
      <c r="DP737" s="20"/>
      <c r="DQ737" s="20"/>
      <c r="DR737" s="20"/>
      <c r="DS737" s="20"/>
      <c r="DT737" s="20"/>
      <c r="DU737" s="20"/>
      <c r="DV737" s="20"/>
      <c r="DW737" s="20"/>
      <c r="DX737" s="20"/>
      <c r="DY737" s="20"/>
      <c r="DZ737" s="20" t="s">
        <v>754</v>
      </c>
      <c r="EA737" s="20">
        <v>160</v>
      </c>
      <c r="EB737" s="20" t="s">
        <v>380</v>
      </c>
      <c r="EC737" s="20" t="s">
        <v>755</v>
      </c>
      <c r="ED737" s="20" t="b">
        <v>0</v>
      </c>
      <c r="EE737" s="20">
        <v>900</v>
      </c>
      <c r="EF737" s="20"/>
      <c r="EG737" s="20"/>
      <c r="EH737" s="20"/>
      <c r="EI737" s="20"/>
      <c r="EJ737" s="20"/>
      <c r="EK737" s="20"/>
      <c r="EL737" s="20"/>
      <c r="EM737" s="20"/>
      <c r="EN737" s="20"/>
      <c r="EO737" s="20"/>
      <c r="EP737" s="20"/>
      <c r="EQ737" s="20"/>
      <c r="ER737" s="20"/>
      <c r="ES737" s="20"/>
      <c r="ET737" s="20"/>
      <c r="EU737" s="20"/>
      <c r="EV737" s="20"/>
      <c r="EW737" s="20"/>
      <c r="EX737"/>
      <c r="EY737"/>
      <c r="EZ737" s="20"/>
      <c r="FA737" s="20"/>
      <c r="FB737" s="20"/>
      <c r="FC737" s="20"/>
      <c r="FD737" s="20"/>
      <c r="FE737" s="20"/>
      <c r="FF737" s="20"/>
      <c r="FG737" s="20"/>
      <c r="FH737" s="20"/>
      <c r="FI737" s="20"/>
      <c r="FJ737" s="20"/>
      <c r="FK737" s="20"/>
      <c r="FL737" s="20"/>
      <c r="FM737" s="20"/>
      <c r="FN737" s="20"/>
      <c r="FO737" s="20"/>
      <c r="FP737" s="20"/>
      <c r="FQ737" s="20"/>
      <c r="FR737" s="20"/>
      <c r="FS737" s="20"/>
      <c r="FT737" s="20"/>
      <c r="FU737" s="20"/>
      <c r="FV737" s="20"/>
      <c r="FW737" s="20"/>
      <c r="FX737" s="20"/>
      <c r="FY737" s="20"/>
      <c r="FZ737" s="20"/>
      <c r="GA737" s="20"/>
      <c r="GB737" s="20"/>
      <c r="GC737" s="20"/>
      <c r="GD737" s="20"/>
      <c r="GE737" s="20"/>
      <c r="GF737" s="20"/>
      <c r="GG737" s="20"/>
      <c r="GH737" s="20"/>
      <c r="GI737" s="20"/>
      <c r="GJ737" s="20"/>
      <c r="GK737" s="20"/>
      <c r="GL737" s="20"/>
      <c r="GM737" s="20"/>
      <c r="GN737" s="20"/>
      <c r="GO737" s="20"/>
      <c r="GP737" s="20"/>
      <c r="GQ737" s="20"/>
      <c r="GR737" s="20"/>
      <c r="GS737" s="20"/>
      <c r="GT737" s="20"/>
      <c r="GU737" s="20"/>
      <c r="GV737" s="20"/>
      <c r="GW737"/>
      <c r="GX737"/>
      <c r="GY737" s="20">
        <v>0</v>
      </c>
      <c r="GZ737" s="20">
        <v>0</v>
      </c>
      <c r="HA737" s="20" t="s">
        <v>373</v>
      </c>
      <c r="HB737" s="20">
        <v>0</v>
      </c>
      <c r="HC737" s="20"/>
      <c r="HD737" s="20"/>
      <c r="HE737" s="20" t="b">
        <v>0</v>
      </c>
      <c r="HF737" s="20">
        <v>0</v>
      </c>
      <c r="HG737" s="20" t="b">
        <v>1</v>
      </c>
      <c r="HH737" s="20">
        <v>0</v>
      </c>
      <c r="HI737" s="20">
        <v>0</v>
      </c>
      <c r="HJ737" s="20">
        <v>0</v>
      </c>
      <c r="HK737" s="20">
        <v>0</v>
      </c>
      <c r="HL737" s="20" t="b">
        <v>0</v>
      </c>
      <c r="HM737" s="20">
        <v>0</v>
      </c>
      <c r="HN737" s="20">
        <v>0</v>
      </c>
      <c r="HO737" s="20" t="s">
        <v>374</v>
      </c>
      <c r="HP737" s="20" t="s">
        <v>363</v>
      </c>
      <c r="HQ737" s="20">
        <v>0</v>
      </c>
      <c r="HR737" s="20">
        <v>0</v>
      </c>
      <c r="HS737" s="20">
        <v>0</v>
      </c>
      <c r="HT737" s="20">
        <v>0</v>
      </c>
      <c r="HU737" s="20" t="b">
        <v>0</v>
      </c>
      <c r="HZ737" s="20"/>
    </row>
    <row r="738" ht="30" customHeight="1" spans="2:234">
      <c r="B738" s="34">
        <f>10000000+INDEX(编号表!$B:$B,MATCH(D738,编号表!$A:$A,0))*10000+J738</f>
        <v>10040109</v>
      </c>
      <c r="C738" s="20" t="s">
        <v>764</v>
      </c>
      <c r="D738" s="20" t="s">
        <v>381</v>
      </c>
      <c r="E738" s="20" t="s">
        <v>363</v>
      </c>
      <c r="F738" s="39" t="s">
        <v>765</v>
      </c>
      <c r="G738" s="20" t="s">
        <v>368</v>
      </c>
      <c r="H738" s="20" t="b">
        <v>0</v>
      </c>
      <c r="I738" s="20" t="b">
        <v>1</v>
      </c>
      <c r="J738" s="20">
        <v>109</v>
      </c>
      <c r="K738" s="20" t="str">
        <f t="shared" si="31"/>
        <v>100401</v>
      </c>
      <c r="L738" s="20" t="s">
        <v>353</v>
      </c>
      <c r="M738" s="20">
        <v>0</v>
      </c>
      <c r="N738" s="20">
        <v>0</v>
      </c>
      <c r="O738" s="20"/>
      <c r="P738" s="20">
        <v>0</v>
      </c>
      <c r="Q738" s="20">
        <v>0</v>
      </c>
      <c r="R738" s="20">
        <v>0</v>
      </c>
      <c r="S738" s="20">
        <v>0</v>
      </c>
      <c r="T738" s="20">
        <v>0</v>
      </c>
      <c r="U738" s="20">
        <v>0</v>
      </c>
      <c r="V738" s="20"/>
      <c r="W738" s="20">
        <v>0</v>
      </c>
      <c r="X738" s="20">
        <v>0</v>
      </c>
      <c r="Y738" s="20" t="s">
        <v>419</v>
      </c>
      <c r="Z738" s="20" t="s">
        <v>420</v>
      </c>
      <c r="AA738" s="20" t="s">
        <v>357</v>
      </c>
      <c r="AB738" s="20">
        <v>0</v>
      </c>
      <c r="AC738" s="20">
        <v>1</v>
      </c>
      <c r="AD738" s="20" t="b">
        <v>0</v>
      </c>
      <c r="AE738" s="20" t="s">
        <v>358</v>
      </c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 t="s">
        <v>388</v>
      </c>
      <c r="BA738" s="20">
        <v>12000</v>
      </c>
      <c r="BB738" s="20" t="s">
        <v>360</v>
      </c>
      <c r="BC738" s="20" t="s">
        <v>357</v>
      </c>
      <c r="BD738" s="20">
        <v>10000</v>
      </c>
      <c r="BE738" s="20">
        <v>0</v>
      </c>
      <c r="BF738" s="20" t="s">
        <v>361</v>
      </c>
      <c r="BG738" s="20">
        <v>0</v>
      </c>
      <c r="BH738" s="20" t="s">
        <v>359</v>
      </c>
      <c r="BI738" s="20">
        <v>10500</v>
      </c>
      <c r="BJ738" s="20">
        <v>15</v>
      </c>
      <c r="BK738" s="20" t="b">
        <v>1</v>
      </c>
      <c r="BL738" s="20">
        <v>0</v>
      </c>
      <c r="BM738" s="20">
        <v>10000</v>
      </c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  <c r="CD738" s="20"/>
      <c r="CE738" s="20"/>
      <c r="CF738" s="20"/>
      <c r="CG738" s="20"/>
      <c r="CH738" s="20"/>
      <c r="CI738" s="20"/>
      <c r="CJ738" s="20"/>
      <c r="CK738" s="20"/>
      <c r="CL738" s="20"/>
      <c r="CM738" s="20"/>
      <c r="CN738" s="20"/>
      <c r="CO738" s="20"/>
      <c r="CP738" s="20"/>
      <c r="CQ738" s="20"/>
      <c r="CR738" s="20"/>
      <c r="CS738" s="20"/>
      <c r="CT738" s="20"/>
      <c r="CU738" s="20"/>
      <c r="CV738" s="20"/>
      <c r="CW738" s="20"/>
      <c r="CX738" s="20"/>
      <c r="DA738" s="20" t="s">
        <v>465</v>
      </c>
      <c r="DB738" s="20" t="s">
        <v>357</v>
      </c>
      <c r="DC738" s="20">
        <v>10000</v>
      </c>
      <c r="DD738" s="20">
        <v>0</v>
      </c>
      <c r="DE738" s="20" t="s">
        <v>361</v>
      </c>
      <c r="DF738" s="20">
        <v>0</v>
      </c>
      <c r="DG738" s="20"/>
      <c r="DH738" s="20"/>
      <c r="DI738" s="20"/>
      <c r="DJ738" s="20"/>
      <c r="DK738" s="20"/>
      <c r="DL738" s="20"/>
      <c r="DM738" s="20"/>
      <c r="DN738" s="20"/>
      <c r="DO738" s="20"/>
      <c r="DP738" s="20"/>
      <c r="DQ738" s="20"/>
      <c r="DR738" s="20"/>
      <c r="DS738" s="20"/>
      <c r="DT738" s="20"/>
      <c r="DU738" s="20"/>
      <c r="DV738" s="20"/>
      <c r="DW738" s="20"/>
      <c r="DX738" s="20"/>
      <c r="DY738" s="20"/>
      <c r="DZ738" s="20" t="s">
        <v>754</v>
      </c>
      <c r="EA738" s="20">
        <v>160</v>
      </c>
      <c r="EB738" s="20" t="s">
        <v>380</v>
      </c>
      <c r="EC738" s="20" t="s">
        <v>755</v>
      </c>
      <c r="ED738" s="20" t="b">
        <v>0</v>
      </c>
      <c r="EE738" s="20">
        <v>900</v>
      </c>
      <c r="EF738" s="20"/>
      <c r="EG738" s="20"/>
      <c r="EH738" s="20"/>
      <c r="EI738" s="20"/>
      <c r="EJ738" s="20"/>
      <c r="EK738" s="20"/>
      <c r="EL738" s="20"/>
      <c r="EM738" s="20"/>
      <c r="EN738" s="20"/>
      <c r="EO738" s="20"/>
      <c r="EP738" s="20"/>
      <c r="EQ738" s="20"/>
      <c r="ER738" s="20"/>
      <c r="ES738" s="20"/>
      <c r="ET738" s="20"/>
      <c r="EU738" s="20"/>
      <c r="EV738" s="20"/>
      <c r="EW738" s="20"/>
      <c r="EX738"/>
      <c r="EY738"/>
      <c r="EZ738" s="20"/>
      <c r="FA738" s="20"/>
      <c r="FB738" s="20"/>
      <c r="FC738" s="20"/>
      <c r="FD738" s="20"/>
      <c r="FE738" s="20"/>
      <c r="FF738" s="20"/>
      <c r="FG738" s="20"/>
      <c r="FH738" s="20"/>
      <c r="FI738" s="20"/>
      <c r="FJ738" s="20"/>
      <c r="FK738" s="20"/>
      <c r="FL738" s="20"/>
      <c r="FM738" s="20"/>
      <c r="FN738" s="20"/>
      <c r="FO738" s="20"/>
      <c r="FP738" s="20"/>
      <c r="FQ738" s="20"/>
      <c r="FR738" s="20"/>
      <c r="FS738" s="20"/>
      <c r="FT738" s="20"/>
      <c r="FU738" s="20"/>
      <c r="FV738" s="20"/>
      <c r="FW738" s="20"/>
      <c r="FX738" s="20"/>
      <c r="FY738" s="20"/>
      <c r="FZ738" s="20"/>
      <c r="GA738" s="20"/>
      <c r="GB738" s="20"/>
      <c r="GC738" s="20"/>
      <c r="GD738" s="20"/>
      <c r="GE738" s="20"/>
      <c r="GF738" s="20"/>
      <c r="GG738" s="20"/>
      <c r="GH738" s="20"/>
      <c r="GI738" s="20"/>
      <c r="GJ738" s="20"/>
      <c r="GK738" s="20"/>
      <c r="GL738" s="20"/>
      <c r="GM738" s="20"/>
      <c r="GN738" s="20"/>
      <c r="GO738" s="20"/>
      <c r="GP738" s="20"/>
      <c r="GQ738" s="20"/>
      <c r="GR738" s="20"/>
      <c r="GS738" s="20"/>
      <c r="GT738" s="20"/>
      <c r="GU738" s="20"/>
      <c r="GV738" s="20"/>
      <c r="GW738"/>
      <c r="GX738"/>
      <c r="GY738" s="20">
        <v>0</v>
      </c>
      <c r="GZ738" s="20">
        <v>0</v>
      </c>
      <c r="HA738" s="20" t="s">
        <v>373</v>
      </c>
      <c r="HB738" s="20">
        <v>0</v>
      </c>
      <c r="HC738" s="20"/>
      <c r="HD738" s="20"/>
      <c r="HE738" s="20" t="b">
        <v>0</v>
      </c>
      <c r="HF738" s="20">
        <v>0</v>
      </c>
      <c r="HG738" s="20" t="b">
        <v>1</v>
      </c>
      <c r="HH738" s="20">
        <v>0</v>
      </c>
      <c r="HI738" s="20">
        <v>0</v>
      </c>
      <c r="HJ738" s="20">
        <v>0</v>
      </c>
      <c r="HK738" s="20">
        <v>0</v>
      </c>
      <c r="HL738" s="20" t="b">
        <v>0</v>
      </c>
      <c r="HM738" s="20">
        <v>0</v>
      </c>
      <c r="HN738" s="20">
        <v>0</v>
      </c>
      <c r="HO738" s="20" t="s">
        <v>374</v>
      </c>
      <c r="HP738" s="20" t="s">
        <v>363</v>
      </c>
      <c r="HQ738" s="20">
        <v>0</v>
      </c>
      <c r="HR738" s="20">
        <v>0</v>
      </c>
      <c r="HS738" s="20">
        <v>0</v>
      </c>
      <c r="HT738" s="20">
        <v>0</v>
      </c>
      <c r="HU738" s="20" t="b">
        <v>0</v>
      </c>
      <c r="HZ738" s="20"/>
    </row>
    <row r="739" ht="30" customHeight="1" spans="2:234">
      <c r="B739" s="34">
        <f>10000000+INDEX(编号表!$B:$B,MATCH(D739,编号表!$A:$A,0))*10000+J739</f>
        <v>10110100</v>
      </c>
      <c r="C739" s="20" t="s">
        <v>766</v>
      </c>
      <c r="D739" s="20" t="s">
        <v>415</v>
      </c>
      <c r="E739" s="20" t="s">
        <v>363</v>
      </c>
      <c r="F739" s="39" t="s">
        <v>767</v>
      </c>
      <c r="G739" s="20" t="s">
        <v>403</v>
      </c>
      <c r="H739" s="20" t="b">
        <v>0</v>
      </c>
      <c r="I739" s="20" t="b">
        <v>1</v>
      </c>
      <c r="J739" s="20">
        <v>100</v>
      </c>
      <c r="K739" s="20" t="str">
        <f t="shared" si="31"/>
        <v>101101</v>
      </c>
      <c r="L739" s="20" t="s">
        <v>353</v>
      </c>
      <c r="M739" s="20">
        <v>0</v>
      </c>
      <c r="N739" s="20">
        <v>10110101</v>
      </c>
      <c r="O739" s="20"/>
      <c r="P739" s="20">
        <v>10202010</v>
      </c>
      <c r="Q739" s="20">
        <v>0</v>
      </c>
      <c r="R739" s="20">
        <v>0</v>
      </c>
      <c r="S739" s="20">
        <v>1</v>
      </c>
      <c r="T739" s="20">
        <v>0</v>
      </c>
      <c r="U739" s="20">
        <v>100</v>
      </c>
      <c r="V739" s="20" t="s">
        <v>370</v>
      </c>
      <c r="W739" s="20">
        <v>0</v>
      </c>
      <c r="X739" s="20">
        <v>0</v>
      </c>
      <c r="Y739" s="20" t="s">
        <v>355</v>
      </c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 t="s">
        <v>388</v>
      </c>
      <c r="BA739" s="20">
        <v>10000</v>
      </c>
      <c r="BB739" s="20" t="s">
        <v>409</v>
      </c>
      <c r="BC739" s="20" t="s">
        <v>357</v>
      </c>
      <c r="BD739" s="20">
        <v>10000</v>
      </c>
      <c r="BE739" s="20">
        <v>1000</v>
      </c>
      <c r="BF739" s="20" t="s">
        <v>361</v>
      </c>
      <c r="BG739" s="20">
        <v>0</v>
      </c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  <c r="CE739" s="20"/>
      <c r="CF739" s="20"/>
      <c r="CG739" s="20"/>
      <c r="CH739" s="20"/>
      <c r="CI739" s="20"/>
      <c r="CJ739" s="20"/>
      <c r="CK739" s="20"/>
      <c r="CL739" s="20"/>
      <c r="CM739" s="20"/>
      <c r="CN739" s="20"/>
      <c r="CO739" s="20"/>
      <c r="CP739" s="20"/>
      <c r="CQ739" s="20"/>
      <c r="CR739" s="20"/>
      <c r="CS739" s="20"/>
      <c r="CT739" s="20"/>
      <c r="CU739" s="20"/>
      <c r="CV739" s="20"/>
      <c r="CW739" s="20"/>
      <c r="CX739" s="20">
        <v>10110200</v>
      </c>
      <c r="DA739" s="20" t="s">
        <v>409</v>
      </c>
      <c r="DB739" s="20" t="s">
        <v>357</v>
      </c>
      <c r="DC739" s="20">
        <v>10000</v>
      </c>
      <c r="DD739" s="20">
        <v>2000</v>
      </c>
      <c r="DE739" s="20" t="s">
        <v>361</v>
      </c>
      <c r="DF739" s="20">
        <v>0</v>
      </c>
      <c r="DG739" s="20"/>
      <c r="DH739" s="20"/>
      <c r="DI739" s="20"/>
      <c r="DJ739" s="20"/>
      <c r="DK739" s="20"/>
      <c r="DL739" s="20"/>
      <c r="DM739" s="20"/>
      <c r="DN739" s="20"/>
      <c r="DO739" s="20"/>
      <c r="DP739" s="20"/>
      <c r="DQ739" s="20"/>
      <c r="DR739" s="20"/>
      <c r="DS739" s="20"/>
      <c r="DT739" s="20"/>
      <c r="DU739" s="20"/>
      <c r="DV739" s="20"/>
      <c r="DW739" s="20"/>
      <c r="DX739" s="20"/>
      <c r="DY739" s="20"/>
      <c r="DZ739" s="20"/>
      <c r="EA739" s="20"/>
      <c r="EB739" s="20"/>
      <c r="EC739" s="20"/>
      <c r="ED739" s="20"/>
      <c r="EE739" s="20"/>
      <c r="EF739" s="20"/>
      <c r="EG739" s="20"/>
      <c r="EH739" s="20"/>
      <c r="EI739" s="20"/>
      <c r="EJ739" s="20"/>
      <c r="EK739" s="20"/>
      <c r="EL739" s="20"/>
      <c r="EM739" s="20"/>
      <c r="EN739" s="20"/>
      <c r="EO739" s="20"/>
      <c r="EP739" s="20"/>
      <c r="EQ739" s="20"/>
      <c r="ER739" s="20"/>
      <c r="ES739" s="20"/>
      <c r="ET739" s="20"/>
      <c r="EU739" s="20"/>
      <c r="EV739" s="20"/>
      <c r="EW739" s="20">
        <v>10110200</v>
      </c>
      <c r="EX739"/>
      <c r="EY739"/>
      <c r="EZ739" s="20"/>
      <c r="FA739" s="20"/>
      <c r="FB739" s="20"/>
      <c r="FC739" s="20"/>
      <c r="FD739" s="20"/>
      <c r="FE739" s="20"/>
      <c r="FF739" s="20"/>
      <c r="FG739" s="20"/>
      <c r="FH739" s="20"/>
      <c r="FI739" s="20"/>
      <c r="FJ739" s="20"/>
      <c r="FK739" s="20"/>
      <c r="FL739" s="20"/>
      <c r="FM739" s="20"/>
      <c r="FN739" s="20"/>
      <c r="FO739" s="20"/>
      <c r="FP739" s="20"/>
      <c r="FQ739" s="20"/>
      <c r="FR739" s="20"/>
      <c r="FS739" s="20"/>
      <c r="FT739" s="20"/>
      <c r="FU739" s="20"/>
      <c r="FV739" s="20"/>
      <c r="FW739" s="20"/>
      <c r="FX739" s="20"/>
      <c r="FY739" s="20"/>
      <c r="FZ739" s="20"/>
      <c r="GA739" s="20"/>
      <c r="GB739" s="20"/>
      <c r="GC739" s="20"/>
      <c r="GD739" s="20"/>
      <c r="GE739" s="20"/>
      <c r="GF739" s="20"/>
      <c r="GG739" s="20"/>
      <c r="GH739" s="20"/>
      <c r="GI739" s="20"/>
      <c r="GJ739" s="20"/>
      <c r="GK739" s="20"/>
      <c r="GL739" s="20"/>
      <c r="GM739" s="20"/>
      <c r="GN739" s="20"/>
      <c r="GO739" s="20"/>
      <c r="GP739" s="20"/>
      <c r="GQ739" s="20"/>
      <c r="GR739" s="20"/>
      <c r="GS739" s="20"/>
      <c r="GT739" s="20"/>
      <c r="GU739" s="20"/>
      <c r="GV739" s="20"/>
      <c r="GW739"/>
      <c r="GX739"/>
      <c r="GY739" s="20">
        <v>0</v>
      </c>
      <c r="GZ739" s="20">
        <v>0</v>
      </c>
      <c r="HA739" s="20" t="s">
        <v>373</v>
      </c>
      <c r="HB739" s="20">
        <v>0</v>
      </c>
      <c r="HC739" s="20">
        <v>0</v>
      </c>
      <c r="HD739" s="20" t="s">
        <v>373</v>
      </c>
      <c r="HE739" s="20" t="b">
        <v>1</v>
      </c>
      <c r="HF739" s="20">
        <v>0</v>
      </c>
      <c r="HG739" s="20" t="b">
        <v>0</v>
      </c>
      <c r="HH739" s="20">
        <v>0</v>
      </c>
      <c r="HI739" s="20">
        <v>0</v>
      </c>
      <c r="HJ739" s="20">
        <v>0</v>
      </c>
      <c r="HK739" s="20">
        <v>0</v>
      </c>
      <c r="HL739" s="20" t="b">
        <v>0</v>
      </c>
      <c r="HM739" s="20">
        <v>0</v>
      </c>
      <c r="HN739" s="20">
        <v>10001</v>
      </c>
      <c r="HO739" s="20" t="s">
        <v>374</v>
      </c>
      <c r="HP739" s="20" t="s">
        <v>363</v>
      </c>
      <c r="HQ739" s="20">
        <v>0</v>
      </c>
      <c r="HR739" s="20">
        <v>0</v>
      </c>
      <c r="HS739" s="20">
        <v>0</v>
      </c>
      <c r="HT739" s="20">
        <v>0</v>
      </c>
      <c r="HU739" s="20" t="b">
        <v>0</v>
      </c>
      <c r="HZ739" s="20"/>
    </row>
    <row r="740" ht="30" customHeight="1" spans="2:234">
      <c r="B740" s="34">
        <f>10000000+INDEX(编号表!$B:$B,MATCH(D740,编号表!$A:$A,0))*10000+J740</f>
        <v>10150200</v>
      </c>
      <c r="C740" s="20" t="s">
        <v>768</v>
      </c>
      <c r="D740" s="20" t="s">
        <v>425</v>
      </c>
      <c r="E740" s="20" t="s">
        <v>363</v>
      </c>
      <c r="F740" s="39" t="s">
        <v>747</v>
      </c>
      <c r="G740" s="20" t="s">
        <v>352</v>
      </c>
      <c r="H740" s="20" t="b">
        <v>0</v>
      </c>
      <c r="I740" s="20" t="b">
        <v>1</v>
      </c>
      <c r="J740" s="20">
        <v>200</v>
      </c>
      <c r="K740" s="20" t="str">
        <f t="shared" si="31"/>
        <v>101502</v>
      </c>
      <c r="L740" s="20" t="s">
        <v>353</v>
      </c>
      <c r="M740" s="20">
        <v>0</v>
      </c>
      <c r="N740" s="20">
        <v>10150201</v>
      </c>
      <c r="O740" s="20"/>
      <c r="P740" s="20">
        <v>0</v>
      </c>
      <c r="Q740" s="20">
        <v>0</v>
      </c>
      <c r="R740" s="20">
        <v>0</v>
      </c>
      <c r="S740" s="20">
        <v>0</v>
      </c>
      <c r="T740" s="20">
        <v>0</v>
      </c>
      <c r="U740" s="20">
        <v>0</v>
      </c>
      <c r="V740" s="20"/>
      <c r="W740" s="20">
        <v>0</v>
      </c>
      <c r="X740" s="20">
        <v>0</v>
      </c>
      <c r="Y740" s="20" t="s">
        <v>355</v>
      </c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 t="s">
        <v>359</v>
      </c>
      <c r="BA740" s="20">
        <v>10000</v>
      </c>
      <c r="BB740" s="20" t="s">
        <v>409</v>
      </c>
      <c r="BC740" s="20" t="s">
        <v>357</v>
      </c>
      <c r="BD740" s="20">
        <v>10000</v>
      </c>
      <c r="BE740" s="20">
        <v>0</v>
      </c>
      <c r="BF740" s="20" t="s">
        <v>361</v>
      </c>
      <c r="BG740" s="20">
        <v>0</v>
      </c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  <c r="CE740" s="20"/>
      <c r="CF740" s="20"/>
      <c r="CG740" s="20"/>
      <c r="CH740" s="20"/>
      <c r="CI740" s="20"/>
      <c r="CJ740" s="20"/>
      <c r="CK740" s="20"/>
      <c r="CL740" s="20"/>
      <c r="CM740" s="20"/>
      <c r="CN740" s="20"/>
      <c r="CO740" s="20"/>
      <c r="CP740" s="20"/>
      <c r="CQ740" s="20"/>
      <c r="CR740" s="20"/>
      <c r="CS740" s="20"/>
      <c r="CT740" s="20"/>
      <c r="CU740" s="20"/>
      <c r="CV740" s="20"/>
      <c r="CW740" s="20"/>
      <c r="CX740" s="20">
        <v>10150300</v>
      </c>
      <c r="DA740" s="20" t="s">
        <v>409</v>
      </c>
      <c r="DB740" s="20" t="s">
        <v>357</v>
      </c>
      <c r="DC740" s="20">
        <v>10000</v>
      </c>
      <c r="DD740" s="20">
        <v>400</v>
      </c>
      <c r="DE740" s="20" t="s">
        <v>361</v>
      </c>
      <c r="DF740" s="20">
        <v>0</v>
      </c>
      <c r="DG740" s="20"/>
      <c r="DH740" s="20"/>
      <c r="DI740" s="20"/>
      <c r="DJ740" s="20"/>
      <c r="DK740" s="20"/>
      <c r="DL740" s="20"/>
      <c r="DM740" s="20"/>
      <c r="DN740" s="20"/>
      <c r="DO740" s="20"/>
      <c r="DP740" s="20"/>
      <c r="DQ740" s="20"/>
      <c r="DR740" s="20"/>
      <c r="DS740" s="20"/>
      <c r="DT740" s="20"/>
      <c r="DU740" s="20"/>
      <c r="DV740" s="20"/>
      <c r="DW740" s="20"/>
      <c r="DX740" s="20"/>
      <c r="DY740" s="20"/>
      <c r="DZ740" s="20"/>
      <c r="EA740" s="20"/>
      <c r="EB740" s="20"/>
      <c r="EC740" s="20"/>
      <c r="ED740" s="20"/>
      <c r="EE740" s="20"/>
      <c r="EF740" s="20"/>
      <c r="EG740" s="20"/>
      <c r="EH740" s="20"/>
      <c r="EI740" s="20"/>
      <c r="EJ740" s="20"/>
      <c r="EK740" s="20"/>
      <c r="EL740" s="20"/>
      <c r="EM740" s="20"/>
      <c r="EN740" s="20"/>
      <c r="EO740" s="20"/>
      <c r="EP740" s="20"/>
      <c r="EQ740" s="20"/>
      <c r="ER740" s="20"/>
      <c r="ES740" s="20"/>
      <c r="ET740" s="20"/>
      <c r="EU740" s="20"/>
      <c r="EV740" s="20"/>
      <c r="EW740" s="20">
        <v>10150300</v>
      </c>
      <c r="EX740"/>
      <c r="EY740"/>
      <c r="EZ740" s="20"/>
      <c r="FA740" s="20"/>
      <c r="FB740" s="20"/>
      <c r="FC740" s="20"/>
      <c r="FD740" s="20"/>
      <c r="FE740" s="20"/>
      <c r="FF740" s="20"/>
      <c r="FG740" s="20"/>
      <c r="FH740" s="20"/>
      <c r="FI740" s="20"/>
      <c r="FJ740" s="20"/>
      <c r="FK740" s="20"/>
      <c r="FL740" s="20"/>
      <c r="FM740" s="20"/>
      <c r="FN740" s="20"/>
      <c r="FO740" s="20"/>
      <c r="FP740" s="20"/>
      <c r="FQ740" s="20"/>
      <c r="FR740" s="20"/>
      <c r="FS740" s="20"/>
      <c r="FT740" s="20"/>
      <c r="FU740" s="20"/>
      <c r="FV740" s="20"/>
      <c r="FW740" s="20"/>
      <c r="FX740" s="20"/>
      <c r="FY740" s="20"/>
      <c r="FZ740" s="20"/>
      <c r="GA740" s="20"/>
      <c r="GB740" s="20"/>
      <c r="GC740" s="20"/>
      <c r="GD740" s="20"/>
      <c r="GE740" s="20"/>
      <c r="GF740" s="20"/>
      <c r="GG740" s="20"/>
      <c r="GH740" s="20"/>
      <c r="GI740" s="20"/>
      <c r="GJ740" s="20"/>
      <c r="GK740" s="20"/>
      <c r="GL740" s="20"/>
      <c r="GM740" s="20"/>
      <c r="GN740" s="20"/>
      <c r="GO740" s="20"/>
      <c r="GP740" s="20"/>
      <c r="GQ740" s="20"/>
      <c r="GR740" s="20"/>
      <c r="GS740" s="20"/>
      <c r="GT740" s="20"/>
      <c r="GU740" s="20"/>
      <c r="GV740" s="20"/>
      <c r="GW740"/>
      <c r="GX740"/>
      <c r="GY740" s="20">
        <v>0</v>
      </c>
      <c r="GZ740" s="20">
        <v>0</v>
      </c>
      <c r="HA740" s="20" t="s">
        <v>373</v>
      </c>
      <c r="HB740" s="20">
        <v>0</v>
      </c>
      <c r="HC740" s="20"/>
      <c r="HD740" s="20"/>
      <c r="HE740" s="20" t="b">
        <v>0</v>
      </c>
      <c r="HF740" s="20">
        <v>0</v>
      </c>
      <c r="HG740" s="20" t="b">
        <v>1</v>
      </c>
      <c r="HH740" s="20">
        <v>0</v>
      </c>
      <c r="HI740" s="20">
        <v>0</v>
      </c>
      <c r="HJ740" s="20">
        <v>0</v>
      </c>
      <c r="HK740" s="20">
        <v>0</v>
      </c>
      <c r="HL740" s="20" t="b">
        <v>0</v>
      </c>
      <c r="HM740" s="20">
        <v>0</v>
      </c>
      <c r="HN740" s="20">
        <v>0</v>
      </c>
      <c r="HO740" s="20" t="s">
        <v>374</v>
      </c>
      <c r="HP740" s="20" t="s">
        <v>363</v>
      </c>
      <c r="HQ740" s="20">
        <v>0</v>
      </c>
      <c r="HR740" s="20">
        <v>0</v>
      </c>
      <c r="HS740" s="20">
        <v>0</v>
      </c>
      <c r="HT740" s="20">
        <v>0</v>
      </c>
      <c r="HU740" s="20" t="b">
        <v>0</v>
      </c>
      <c r="HZ740" s="20"/>
    </row>
    <row r="741" ht="30" customHeight="1" spans="2:234">
      <c r="B741" s="34">
        <f>10000000+INDEX(编号表!$B:$B,MATCH(D741,编号表!$A:$A,0))*10000+J741</f>
        <v>10150300</v>
      </c>
      <c r="C741" s="20" t="s">
        <v>769</v>
      </c>
      <c r="D741" s="20" t="s">
        <v>425</v>
      </c>
      <c r="E741" s="20" t="s">
        <v>363</v>
      </c>
      <c r="F741" s="39" t="s">
        <v>747</v>
      </c>
      <c r="G741" s="20" t="s">
        <v>352</v>
      </c>
      <c r="H741" s="20" t="b">
        <v>0</v>
      </c>
      <c r="I741" s="20" t="b">
        <v>1</v>
      </c>
      <c r="J741" s="20">
        <v>300</v>
      </c>
      <c r="K741" s="20" t="str">
        <f t="shared" si="31"/>
        <v>101503</v>
      </c>
      <c r="L741" s="20" t="s">
        <v>353</v>
      </c>
      <c r="M741" s="20">
        <v>0</v>
      </c>
      <c r="N741" s="20">
        <v>10150301</v>
      </c>
      <c r="O741" s="20"/>
      <c r="P741" s="20">
        <v>0</v>
      </c>
      <c r="Q741" s="20">
        <v>0</v>
      </c>
      <c r="R741" s="20">
        <v>0</v>
      </c>
      <c r="S741" s="20">
        <v>0</v>
      </c>
      <c r="T741" s="20">
        <v>0</v>
      </c>
      <c r="U741" s="20">
        <v>0</v>
      </c>
      <c r="V741" s="20"/>
      <c r="W741" s="20">
        <v>0</v>
      </c>
      <c r="X741" s="20">
        <v>0</v>
      </c>
      <c r="Y741" s="20" t="s">
        <v>355</v>
      </c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 t="s">
        <v>359</v>
      </c>
      <c r="BA741" s="20">
        <v>10000</v>
      </c>
      <c r="BB741" s="20" t="s">
        <v>409</v>
      </c>
      <c r="BC741" s="20" t="s">
        <v>357</v>
      </c>
      <c r="BD741" s="20">
        <v>10000</v>
      </c>
      <c r="BE741" s="20">
        <v>0</v>
      </c>
      <c r="BF741" s="20" t="s">
        <v>361</v>
      </c>
      <c r="BG741" s="20">
        <v>0</v>
      </c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  <c r="CE741" s="20"/>
      <c r="CF741" s="20"/>
      <c r="CG741" s="20"/>
      <c r="CH741" s="20"/>
      <c r="CI741" s="20"/>
      <c r="CJ741" s="20"/>
      <c r="CK741" s="20"/>
      <c r="CL741" s="20"/>
      <c r="CM741" s="20"/>
      <c r="CN741" s="20"/>
      <c r="CO741" s="20"/>
      <c r="CP741" s="20"/>
      <c r="CQ741" s="20"/>
      <c r="CR741" s="20"/>
      <c r="CS741" s="20"/>
      <c r="CT741" s="20"/>
      <c r="CU741" s="20"/>
      <c r="CV741" s="20"/>
      <c r="CW741" s="20"/>
      <c r="CX741" s="20">
        <v>10150400</v>
      </c>
      <c r="DA741" s="20" t="s">
        <v>409</v>
      </c>
      <c r="DB741" s="20" t="s">
        <v>357</v>
      </c>
      <c r="DC741" s="20">
        <v>10000</v>
      </c>
      <c r="DD741" s="20">
        <v>200</v>
      </c>
      <c r="DE741" s="20" t="s">
        <v>361</v>
      </c>
      <c r="DF741" s="20">
        <v>0</v>
      </c>
      <c r="DG741" s="20"/>
      <c r="DH741" s="20"/>
      <c r="DI741" s="20"/>
      <c r="DJ741" s="20"/>
      <c r="DK741" s="20"/>
      <c r="DL741" s="20"/>
      <c r="DM741" s="20"/>
      <c r="DN741" s="20"/>
      <c r="DO741" s="20"/>
      <c r="DP741" s="20"/>
      <c r="DQ741" s="20"/>
      <c r="DR741" s="20"/>
      <c r="DS741" s="20"/>
      <c r="DT741" s="20"/>
      <c r="DU741" s="20"/>
      <c r="DV741" s="20"/>
      <c r="DW741" s="20"/>
      <c r="DX741" s="20"/>
      <c r="DY741" s="20"/>
      <c r="DZ741" s="20"/>
      <c r="EA741" s="20"/>
      <c r="EB741" s="20"/>
      <c r="EC741" s="20"/>
      <c r="ED741" s="20"/>
      <c r="EE741" s="20"/>
      <c r="EF741" s="20"/>
      <c r="EG741" s="20"/>
      <c r="EH741" s="20"/>
      <c r="EI741" s="20"/>
      <c r="EJ741" s="20"/>
      <c r="EK741" s="20"/>
      <c r="EL741" s="20"/>
      <c r="EM741" s="20"/>
      <c r="EN741" s="20"/>
      <c r="EO741" s="20"/>
      <c r="EP741" s="20"/>
      <c r="EQ741" s="20"/>
      <c r="ER741" s="20"/>
      <c r="ES741" s="20"/>
      <c r="ET741" s="20"/>
      <c r="EU741" s="20"/>
      <c r="EV741" s="20"/>
      <c r="EW741" s="20">
        <v>10150400</v>
      </c>
      <c r="EX741"/>
      <c r="EY741"/>
      <c r="EZ741" s="20"/>
      <c r="FA741" s="20"/>
      <c r="FB741" s="20"/>
      <c r="FC741" s="20"/>
      <c r="FD741" s="20"/>
      <c r="FE741" s="20"/>
      <c r="FF741" s="20"/>
      <c r="FG741" s="20"/>
      <c r="FH741" s="20"/>
      <c r="FI741" s="20"/>
      <c r="FJ741" s="20"/>
      <c r="FK741" s="20"/>
      <c r="FL741" s="20"/>
      <c r="FM741" s="20"/>
      <c r="FN741" s="20"/>
      <c r="FO741" s="20"/>
      <c r="FP741" s="20"/>
      <c r="FQ741" s="20"/>
      <c r="FR741" s="20"/>
      <c r="FS741" s="20"/>
      <c r="FT741" s="20"/>
      <c r="FU741" s="20"/>
      <c r="FV741" s="20"/>
      <c r="FW741" s="20"/>
      <c r="FX741" s="20"/>
      <c r="FY741" s="20"/>
      <c r="FZ741" s="20"/>
      <c r="GA741" s="20"/>
      <c r="GB741" s="20"/>
      <c r="GC741" s="20"/>
      <c r="GD741" s="20"/>
      <c r="GE741" s="20"/>
      <c r="GF741" s="20"/>
      <c r="GG741" s="20"/>
      <c r="GH741" s="20"/>
      <c r="GI741" s="20"/>
      <c r="GJ741" s="20"/>
      <c r="GK741" s="20"/>
      <c r="GL741" s="20"/>
      <c r="GM741" s="20"/>
      <c r="GN741" s="20"/>
      <c r="GO741" s="20"/>
      <c r="GP741" s="20"/>
      <c r="GQ741" s="20"/>
      <c r="GR741" s="20"/>
      <c r="GS741" s="20"/>
      <c r="GT741" s="20"/>
      <c r="GU741" s="20"/>
      <c r="GV741" s="20"/>
      <c r="GW741"/>
      <c r="GX741"/>
      <c r="GY741" s="20">
        <v>0</v>
      </c>
      <c r="GZ741" s="20">
        <v>0</v>
      </c>
      <c r="HA741" s="20" t="s">
        <v>373</v>
      </c>
      <c r="HB741" s="20">
        <v>0</v>
      </c>
      <c r="HC741" s="20"/>
      <c r="HD741" s="20"/>
      <c r="HE741" s="20" t="b">
        <v>0</v>
      </c>
      <c r="HF741" s="20">
        <v>0</v>
      </c>
      <c r="HG741" s="20" t="b">
        <v>1</v>
      </c>
      <c r="HH741" s="20">
        <v>0</v>
      </c>
      <c r="HI741" s="20">
        <v>0</v>
      </c>
      <c r="HJ741" s="20">
        <v>0</v>
      </c>
      <c r="HK741" s="20">
        <v>0</v>
      </c>
      <c r="HL741" s="20" t="b">
        <v>0</v>
      </c>
      <c r="HM741" s="20">
        <v>0</v>
      </c>
      <c r="HN741" s="20">
        <v>0</v>
      </c>
      <c r="HO741" s="20" t="s">
        <v>374</v>
      </c>
      <c r="HP741" s="20" t="s">
        <v>363</v>
      </c>
      <c r="HQ741" s="20">
        <v>0</v>
      </c>
      <c r="HR741" s="20">
        <v>0</v>
      </c>
      <c r="HS741" s="20">
        <v>0</v>
      </c>
      <c r="HT741" s="20">
        <v>0</v>
      </c>
      <c r="HU741" s="20" t="b">
        <v>0</v>
      </c>
      <c r="HZ741" s="20"/>
    </row>
    <row r="742" ht="30" customHeight="1" spans="2:234">
      <c r="B742" s="34">
        <f>10000000+INDEX(编号表!$B:$B,MATCH(D742,编号表!$A:$A,0))*10000+J742</f>
        <v>10150400</v>
      </c>
      <c r="C742" s="20" t="s">
        <v>770</v>
      </c>
      <c r="D742" s="20" t="s">
        <v>425</v>
      </c>
      <c r="E742" s="20" t="s">
        <v>363</v>
      </c>
      <c r="F742" s="39" t="s">
        <v>747</v>
      </c>
      <c r="G742" s="20" t="s">
        <v>352</v>
      </c>
      <c r="H742" s="20" t="b">
        <v>0</v>
      </c>
      <c r="I742" s="20" t="b">
        <v>1</v>
      </c>
      <c r="J742" s="20">
        <v>400</v>
      </c>
      <c r="K742" s="20" t="str">
        <f t="shared" si="31"/>
        <v>101504</v>
      </c>
      <c r="L742" s="20" t="s">
        <v>353</v>
      </c>
      <c r="M742" s="20">
        <v>0</v>
      </c>
      <c r="N742" s="20">
        <v>10150401</v>
      </c>
      <c r="O742" s="20"/>
      <c r="P742" s="20">
        <v>0</v>
      </c>
      <c r="Q742" s="20">
        <v>0</v>
      </c>
      <c r="R742" s="20">
        <v>0</v>
      </c>
      <c r="S742" s="20">
        <v>0</v>
      </c>
      <c r="T742" s="20">
        <v>0</v>
      </c>
      <c r="U742" s="20">
        <v>0</v>
      </c>
      <c r="V742" s="20"/>
      <c r="W742" s="20">
        <v>0</v>
      </c>
      <c r="X742" s="20">
        <v>0</v>
      </c>
      <c r="Y742" s="20" t="s">
        <v>355</v>
      </c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 t="s">
        <v>359</v>
      </c>
      <c r="BA742" s="20">
        <v>10000</v>
      </c>
      <c r="BB742" s="20" t="s">
        <v>409</v>
      </c>
      <c r="BC742" s="20" t="s">
        <v>357</v>
      </c>
      <c r="BD742" s="20">
        <v>10000</v>
      </c>
      <c r="BE742" s="20">
        <v>0</v>
      </c>
      <c r="BF742" s="20" t="s">
        <v>361</v>
      </c>
      <c r="BG742" s="20">
        <v>0</v>
      </c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  <c r="CD742" s="20"/>
      <c r="CE742" s="20"/>
      <c r="CF742" s="20"/>
      <c r="CG742" s="20"/>
      <c r="CH742" s="20"/>
      <c r="CI742" s="20"/>
      <c r="CJ742" s="20"/>
      <c r="CK742" s="20"/>
      <c r="CL742" s="20"/>
      <c r="CM742" s="20"/>
      <c r="CN742" s="20"/>
      <c r="CO742" s="20"/>
      <c r="CP742" s="20"/>
      <c r="CQ742" s="20"/>
      <c r="CR742" s="20"/>
      <c r="CS742" s="20"/>
      <c r="CT742" s="20"/>
      <c r="CU742" s="20"/>
      <c r="CV742" s="20"/>
      <c r="CW742" s="20"/>
      <c r="CX742" s="20">
        <v>10150100</v>
      </c>
      <c r="DA742" s="20" t="s">
        <v>409</v>
      </c>
      <c r="DB742" s="20" t="s">
        <v>357</v>
      </c>
      <c r="DC742" s="20">
        <v>10000</v>
      </c>
      <c r="DD742" s="20">
        <v>100</v>
      </c>
      <c r="DE742" s="20" t="s">
        <v>361</v>
      </c>
      <c r="DF742" s="20">
        <v>0</v>
      </c>
      <c r="DG742" s="20"/>
      <c r="DH742" s="20"/>
      <c r="DI742" s="20"/>
      <c r="DJ742" s="20"/>
      <c r="DK742" s="20"/>
      <c r="DL742" s="20"/>
      <c r="DM742" s="20"/>
      <c r="DN742" s="20"/>
      <c r="DO742" s="20"/>
      <c r="DP742" s="20"/>
      <c r="DQ742" s="20"/>
      <c r="DR742" s="20"/>
      <c r="DS742" s="20"/>
      <c r="DT742" s="20"/>
      <c r="DU742" s="20"/>
      <c r="DV742" s="20"/>
      <c r="DW742" s="20"/>
      <c r="DX742" s="20"/>
      <c r="DY742" s="20"/>
      <c r="DZ742" s="20"/>
      <c r="EA742" s="20"/>
      <c r="EB742" s="20"/>
      <c r="EC742" s="20"/>
      <c r="ED742" s="20"/>
      <c r="EE742" s="20"/>
      <c r="EF742" s="20"/>
      <c r="EG742" s="20"/>
      <c r="EH742" s="20"/>
      <c r="EI742" s="20"/>
      <c r="EJ742" s="20"/>
      <c r="EK742" s="20"/>
      <c r="EL742" s="20"/>
      <c r="EM742" s="20"/>
      <c r="EN742" s="20"/>
      <c r="EO742" s="20"/>
      <c r="EP742" s="20"/>
      <c r="EQ742" s="20"/>
      <c r="ER742" s="20"/>
      <c r="ES742" s="20"/>
      <c r="ET742" s="20"/>
      <c r="EU742" s="20"/>
      <c r="EV742" s="20"/>
      <c r="EW742" s="20">
        <v>10150100</v>
      </c>
      <c r="EX742"/>
      <c r="EY742"/>
      <c r="EZ742" s="20"/>
      <c r="FA742" s="20"/>
      <c r="FB742" s="20"/>
      <c r="FC742" s="20"/>
      <c r="FD742" s="20"/>
      <c r="FE742" s="20"/>
      <c r="FF742" s="20"/>
      <c r="FG742" s="20"/>
      <c r="FH742" s="20"/>
      <c r="FI742" s="20"/>
      <c r="FJ742" s="20"/>
      <c r="FK742" s="20"/>
      <c r="FL742" s="20"/>
      <c r="FM742" s="20"/>
      <c r="FN742" s="20"/>
      <c r="FO742" s="20"/>
      <c r="FP742" s="20"/>
      <c r="FQ742" s="20"/>
      <c r="FR742" s="20"/>
      <c r="FS742" s="20"/>
      <c r="FT742" s="20"/>
      <c r="FU742" s="20"/>
      <c r="FV742" s="20"/>
      <c r="FW742" s="20"/>
      <c r="FX742" s="20"/>
      <c r="FY742" s="20"/>
      <c r="FZ742" s="20"/>
      <c r="GA742" s="20"/>
      <c r="GB742" s="20"/>
      <c r="GC742" s="20"/>
      <c r="GD742" s="20"/>
      <c r="GE742" s="20"/>
      <c r="GF742" s="20"/>
      <c r="GG742" s="20"/>
      <c r="GH742" s="20"/>
      <c r="GI742" s="20"/>
      <c r="GJ742" s="20"/>
      <c r="GK742" s="20"/>
      <c r="GL742" s="20"/>
      <c r="GM742" s="20"/>
      <c r="GN742" s="20"/>
      <c r="GO742" s="20"/>
      <c r="GP742" s="20"/>
      <c r="GQ742" s="20"/>
      <c r="GR742" s="20"/>
      <c r="GS742" s="20"/>
      <c r="GT742" s="20"/>
      <c r="GU742" s="20"/>
      <c r="GV742" s="20"/>
      <c r="GW742"/>
      <c r="GX742"/>
      <c r="GY742" s="20">
        <v>0</v>
      </c>
      <c r="GZ742" s="20">
        <v>0</v>
      </c>
      <c r="HA742" s="20" t="s">
        <v>373</v>
      </c>
      <c r="HB742" s="20">
        <v>0</v>
      </c>
      <c r="HC742" s="20"/>
      <c r="HD742" s="20"/>
      <c r="HE742" s="20" t="b">
        <v>0</v>
      </c>
      <c r="HF742" s="20">
        <v>0</v>
      </c>
      <c r="HG742" s="20" t="b">
        <v>1</v>
      </c>
      <c r="HH742" s="20">
        <v>0</v>
      </c>
      <c r="HI742" s="20">
        <v>0</v>
      </c>
      <c r="HJ742" s="20">
        <v>0</v>
      </c>
      <c r="HK742" s="20">
        <v>0</v>
      </c>
      <c r="HL742" s="20" t="b">
        <v>0</v>
      </c>
      <c r="HM742" s="20">
        <v>0</v>
      </c>
      <c r="HN742" s="20">
        <v>0</v>
      </c>
      <c r="HO742" s="20" t="s">
        <v>374</v>
      </c>
      <c r="HP742" s="20" t="s">
        <v>363</v>
      </c>
      <c r="HQ742" s="20">
        <v>0</v>
      </c>
      <c r="HR742" s="20">
        <v>0</v>
      </c>
      <c r="HS742" s="20">
        <v>0</v>
      </c>
      <c r="HT742" s="20">
        <v>0</v>
      </c>
      <c r="HU742" s="20" t="b">
        <v>0</v>
      </c>
      <c r="HZ742" s="20"/>
    </row>
    <row r="743" ht="30" customHeight="1" spans="2:234">
      <c r="B743" s="34">
        <f>10000000+INDEX(编号表!$B:$B,MATCH(D743,编号表!$A:$A,0))*10000+J743</f>
        <v>10110101</v>
      </c>
      <c r="C743" s="20" t="s">
        <v>766</v>
      </c>
      <c r="D743" s="20" t="s">
        <v>415</v>
      </c>
      <c r="E743" s="20" t="s">
        <v>363</v>
      </c>
      <c r="F743" s="39" t="s">
        <v>767</v>
      </c>
      <c r="G743" s="20" t="s">
        <v>403</v>
      </c>
      <c r="H743" s="20" t="b">
        <v>0</v>
      </c>
      <c r="I743" s="20" t="b">
        <v>1</v>
      </c>
      <c r="J743" s="20">
        <v>101</v>
      </c>
      <c r="K743" s="20" t="str">
        <f t="shared" si="31"/>
        <v>101101</v>
      </c>
      <c r="L743" s="20" t="s">
        <v>353</v>
      </c>
      <c r="M743" s="20">
        <v>10110001</v>
      </c>
      <c r="N743" s="20">
        <v>10110102</v>
      </c>
      <c r="O743" s="20"/>
      <c r="P743" s="20">
        <v>10202010</v>
      </c>
      <c r="Q743" s="20">
        <v>0</v>
      </c>
      <c r="R743" s="20">
        <v>0</v>
      </c>
      <c r="S743" s="20">
        <v>7</v>
      </c>
      <c r="T743" s="20">
        <v>0</v>
      </c>
      <c r="U743" s="20">
        <v>100</v>
      </c>
      <c r="V743" s="20" t="s">
        <v>370</v>
      </c>
      <c r="W743" s="20">
        <v>0</v>
      </c>
      <c r="X743" s="20">
        <v>0</v>
      </c>
      <c r="Y743" s="20" t="s">
        <v>355</v>
      </c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 t="s">
        <v>388</v>
      </c>
      <c r="BA743" s="20">
        <v>10400</v>
      </c>
      <c r="BB743" s="20" t="s">
        <v>409</v>
      </c>
      <c r="BC743" s="20" t="s">
        <v>357</v>
      </c>
      <c r="BD743" s="20">
        <v>10000</v>
      </c>
      <c r="BE743" s="20">
        <v>1000</v>
      </c>
      <c r="BF743" s="20" t="s">
        <v>361</v>
      </c>
      <c r="BG743" s="20">
        <v>0</v>
      </c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  <c r="CD743" s="20"/>
      <c r="CE743" s="20"/>
      <c r="CF743" s="20"/>
      <c r="CG743" s="20"/>
      <c r="CH743" s="20"/>
      <c r="CI743" s="20"/>
      <c r="CJ743" s="20"/>
      <c r="CK743" s="20"/>
      <c r="CL743" s="20"/>
      <c r="CM743" s="20"/>
      <c r="CN743" s="20"/>
      <c r="CO743" s="20"/>
      <c r="CP743" s="20"/>
      <c r="CQ743" s="20"/>
      <c r="CR743" s="20"/>
      <c r="CS743" s="20"/>
      <c r="CT743" s="20"/>
      <c r="CU743" s="20"/>
      <c r="CV743" s="20"/>
      <c r="CW743" s="20"/>
      <c r="CX743" s="20">
        <v>10110201</v>
      </c>
      <c r="DA743" s="20" t="s">
        <v>409</v>
      </c>
      <c r="DB743" s="20" t="s">
        <v>357</v>
      </c>
      <c r="DC743" s="20">
        <v>10000</v>
      </c>
      <c r="DD743" s="20">
        <v>2000</v>
      </c>
      <c r="DE743" s="20" t="s">
        <v>361</v>
      </c>
      <c r="DF743" s="20">
        <v>0</v>
      </c>
      <c r="DG743" s="20"/>
      <c r="DH743" s="20"/>
      <c r="DI743" s="20"/>
      <c r="DJ743" s="20"/>
      <c r="DK743" s="20"/>
      <c r="DL743" s="20"/>
      <c r="DM743" s="20"/>
      <c r="DN743" s="20"/>
      <c r="DO743" s="20"/>
      <c r="DP743" s="20"/>
      <c r="DQ743" s="20"/>
      <c r="DR743" s="20"/>
      <c r="DS743" s="20"/>
      <c r="DT743" s="20"/>
      <c r="DU743" s="20"/>
      <c r="DV743" s="20"/>
      <c r="DW743" s="20"/>
      <c r="DX743" s="20"/>
      <c r="DY743" s="20"/>
      <c r="DZ743" s="20"/>
      <c r="EA743" s="20"/>
      <c r="EB743" s="20"/>
      <c r="EC743" s="20"/>
      <c r="ED743" s="20"/>
      <c r="EE743" s="20"/>
      <c r="EF743" s="20"/>
      <c r="EG743" s="20"/>
      <c r="EH743" s="20"/>
      <c r="EI743" s="20"/>
      <c r="EJ743" s="20"/>
      <c r="EK743" s="20"/>
      <c r="EL743" s="20"/>
      <c r="EM743" s="20"/>
      <c r="EN743" s="20"/>
      <c r="EO743" s="20"/>
      <c r="EP743" s="20"/>
      <c r="EQ743" s="20"/>
      <c r="ER743" s="20"/>
      <c r="ES743" s="20"/>
      <c r="ET743" s="20"/>
      <c r="EU743" s="20"/>
      <c r="EV743" s="20"/>
      <c r="EW743" s="20">
        <v>10110201</v>
      </c>
      <c r="EX743"/>
      <c r="EY743"/>
      <c r="EZ743" s="20"/>
      <c r="FA743" s="20"/>
      <c r="FB743" s="20"/>
      <c r="FC743" s="20"/>
      <c r="FD743" s="20"/>
      <c r="FE743" s="20"/>
      <c r="FF743" s="20"/>
      <c r="FG743" s="20"/>
      <c r="FH743" s="20"/>
      <c r="FI743" s="20"/>
      <c r="FJ743" s="20"/>
      <c r="FK743" s="20"/>
      <c r="FL743" s="20"/>
      <c r="FM743" s="20"/>
      <c r="FN743" s="20"/>
      <c r="FO743" s="20"/>
      <c r="FP743" s="20"/>
      <c r="FQ743" s="20"/>
      <c r="FR743" s="20"/>
      <c r="FS743" s="20"/>
      <c r="FT743" s="20"/>
      <c r="FU743" s="20"/>
      <c r="FV743" s="20"/>
      <c r="FW743" s="20"/>
      <c r="FX743" s="20"/>
      <c r="FY743" s="20"/>
      <c r="FZ743" s="20"/>
      <c r="GA743" s="20"/>
      <c r="GB743" s="20"/>
      <c r="GC743" s="20"/>
      <c r="GD743" s="20"/>
      <c r="GE743" s="20"/>
      <c r="GF743" s="20"/>
      <c r="GG743" s="20"/>
      <c r="GH743" s="20"/>
      <c r="GI743" s="20"/>
      <c r="GJ743" s="20"/>
      <c r="GK743" s="20"/>
      <c r="GL743" s="20"/>
      <c r="GM743" s="20"/>
      <c r="GN743" s="20"/>
      <c r="GO743" s="20"/>
      <c r="GP743" s="20"/>
      <c r="GQ743" s="20"/>
      <c r="GR743" s="20"/>
      <c r="GS743" s="20"/>
      <c r="GT743" s="20"/>
      <c r="GU743" s="20"/>
      <c r="GV743" s="20"/>
      <c r="GW743"/>
      <c r="GX743"/>
      <c r="GY743" s="20">
        <v>0</v>
      </c>
      <c r="GZ743" s="20">
        <v>0</v>
      </c>
      <c r="HA743" s="20" t="s">
        <v>373</v>
      </c>
      <c r="HB743" s="20">
        <v>0</v>
      </c>
      <c r="HC743" s="20">
        <v>0</v>
      </c>
      <c r="HD743" s="20" t="s">
        <v>373</v>
      </c>
      <c r="HE743" s="20" t="b">
        <v>1</v>
      </c>
      <c r="HF743" s="20">
        <v>0</v>
      </c>
      <c r="HG743" s="20" t="b">
        <v>0</v>
      </c>
      <c r="HH743" s="20">
        <v>0</v>
      </c>
      <c r="HI743" s="20">
        <v>0</v>
      </c>
      <c r="HJ743" s="20">
        <v>0</v>
      </c>
      <c r="HK743" s="20">
        <v>0</v>
      </c>
      <c r="HL743" s="20" t="b">
        <v>0</v>
      </c>
      <c r="HM743" s="20">
        <v>0</v>
      </c>
      <c r="HN743" s="20">
        <v>10001</v>
      </c>
      <c r="HO743" s="20" t="s">
        <v>374</v>
      </c>
      <c r="HP743" s="20" t="s">
        <v>363</v>
      </c>
      <c r="HQ743" s="20">
        <v>0</v>
      </c>
      <c r="HR743" s="20">
        <v>0</v>
      </c>
      <c r="HS743" s="20">
        <v>0</v>
      </c>
      <c r="HT743" s="20">
        <v>0</v>
      </c>
      <c r="HU743" s="20" t="b">
        <v>0</v>
      </c>
      <c r="HZ743" s="20"/>
    </row>
    <row r="744" ht="30" customHeight="1" spans="2:234">
      <c r="B744" s="34">
        <f>10000000+INDEX(编号表!$B:$B,MATCH(D744,编号表!$A:$A,0))*10000+J744</f>
        <v>10150201</v>
      </c>
      <c r="C744" s="20" t="s">
        <v>768</v>
      </c>
      <c r="D744" s="20" t="s">
        <v>425</v>
      </c>
      <c r="E744" s="20" t="s">
        <v>363</v>
      </c>
      <c r="F744" s="39" t="s">
        <v>747</v>
      </c>
      <c r="G744" s="20" t="s">
        <v>352</v>
      </c>
      <c r="H744" s="20" t="b">
        <v>0</v>
      </c>
      <c r="I744" s="20" t="b">
        <v>1</v>
      </c>
      <c r="J744" s="20">
        <v>201</v>
      </c>
      <c r="K744" s="20" t="str">
        <f t="shared" si="31"/>
        <v>101502</v>
      </c>
      <c r="L744" s="20" t="s">
        <v>353</v>
      </c>
      <c r="M744" s="20">
        <v>0</v>
      </c>
      <c r="N744" s="20">
        <v>10150202</v>
      </c>
      <c r="O744" s="20"/>
      <c r="P744" s="20">
        <v>0</v>
      </c>
      <c r="Q744" s="20">
        <v>0</v>
      </c>
      <c r="R744" s="20">
        <v>0</v>
      </c>
      <c r="S744" s="20">
        <v>0</v>
      </c>
      <c r="T744" s="20">
        <v>0</v>
      </c>
      <c r="U744" s="20">
        <v>0</v>
      </c>
      <c r="V744" s="20"/>
      <c r="W744" s="20">
        <v>0</v>
      </c>
      <c r="X744" s="20">
        <v>0</v>
      </c>
      <c r="Y744" s="20" t="s">
        <v>355</v>
      </c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 t="s">
        <v>359</v>
      </c>
      <c r="BA744" s="20">
        <v>10400</v>
      </c>
      <c r="BB744" s="20" t="s">
        <v>409</v>
      </c>
      <c r="BC744" s="20" t="s">
        <v>357</v>
      </c>
      <c r="BD744" s="20">
        <v>10000</v>
      </c>
      <c r="BE744" s="20">
        <v>0</v>
      </c>
      <c r="BF744" s="20" t="s">
        <v>361</v>
      </c>
      <c r="BG744" s="20">
        <v>0</v>
      </c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  <c r="CD744" s="20"/>
      <c r="CE744" s="20"/>
      <c r="CF744" s="20"/>
      <c r="CG744" s="20"/>
      <c r="CH744" s="20"/>
      <c r="CI744" s="20"/>
      <c r="CJ744" s="20"/>
      <c r="CK744" s="20"/>
      <c r="CL744" s="20"/>
      <c r="CM744" s="20"/>
      <c r="CN744" s="20"/>
      <c r="CO744" s="20"/>
      <c r="CP744" s="20"/>
      <c r="CQ744" s="20"/>
      <c r="CR744" s="20"/>
      <c r="CS744" s="20"/>
      <c r="CT744" s="20"/>
      <c r="CU744" s="20"/>
      <c r="CV744" s="20"/>
      <c r="CW744" s="20"/>
      <c r="CX744" s="20">
        <v>10150301</v>
      </c>
      <c r="DA744" s="20" t="s">
        <v>409</v>
      </c>
      <c r="DB744" s="20" t="s">
        <v>357</v>
      </c>
      <c r="DC744" s="20">
        <v>10000</v>
      </c>
      <c r="DD744" s="20">
        <v>400</v>
      </c>
      <c r="DE744" s="20" t="s">
        <v>361</v>
      </c>
      <c r="DF744" s="20">
        <v>0</v>
      </c>
      <c r="DG744" s="20"/>
      <c r="DH744" s="20"/>
      <c r="DI744" s="20"/>
      <c r="DJ744" s="20"/>
      <c r="DK744" s="20"/>
      <c r="DL744" s="20"/>
      <c r="DM744" s="20"/>
      <c r="DN744" s="20"/>
      <c r="DO744" s="20"/>
      <c r="DP744" s="20"/>
      <c r="DQ744" s="20"/>
      <c r="DR744" s="20"/>
      <c r="DS744" s="20"/>
      <c r="DT744" s="20"/>
      <c r="DU744" s="20"/>
      <c r="DV744" s="20"/>
      <c r="DW744" s="20"/>
      <c r="DX744" s="20"/>
      <c r="DY744" s="20"/>
      <c r="DZ744" s="20"/>
      <c r="EA744" s="20"/>
      <c r="EB744" s="20"/>
      <c r="EC744" s="20"/>
      <c r="ED744" s="20"/>
      <c r="EE744" s="20"/>
      <c r="EF744" s="20"/>
      <c r="EG744" s="20"/>
      <c r="EH744" s="20"/>
      <c r="EI744" s="20"/>
      <c r="EJ744" s="20"/>
      <c r="EK744" s="20"/>
      <c r="EL744" s="20"/>
      <c r="EM744" s="20"/>
      <c r="EN744" s="20"/>
      <c r="EO744" s="20"/>
      <c r="EP744" s="20"/>
      <c r="EQ744" s="20"/>
      <c r="ER744" s="20"/>
      <c r="ES744" s="20"/>
      <c r="ET744" s="20"/>
      <c r="EU744" s="20"/>
      <c r="EV744" s="20"/>
      <c r="EW744" s="20">
        <v>10150301</v>
      </c>
      <c r="EX744"/>
      <c r="EY744"/>
      <c r="EZ744" s="20"/>
      <c r="FA744" s="20"/>
      <c r="FB744" s="20"/>
      <c r="FC744" s="20"/>
      <c r="FD744" s="20"/>
      <c r="FE744" s="20"/>
      <c r="FF744" s="20"/>
      <c r="FG744" s="20"/>
      <c r="FH744" s="20"/>
      <c r="FI744" s="20"/>
      <c r="FJ744" s="20"/>
      <c r="FK744" s="20"/>
      <c r="FL744" s="20"/>
      <c r="FM744" s="20"/>
      <c r="FN744" s="20"/>
      <c r="FO744" s="20"/>
      <c r="FP744" s="20"/>
      <c r="FQ744" s="20"/>
      <c r="FR744" s="20"/>
      <c r="FS744" s="20"/>
      <c r="FT744" s="20"/>
      <c r="FU744" s="20"/>
      <c r="FV744" s="20"/>
      <c r="FW744" s="20"/>
      <c r="FX744" s="20"/>
      <c r="FY744" s="20"/>
      <c r="FZ744" s="20"/>
      <c r="GA744" s="20"/>
      <c r="GB744" s="20"/>
      <c r="GC744" s="20"/>
      <c r="GD744" s="20"/>
      <c r="GE744" s="20"/>
      <c r="GF744" s="20"/>
      <c r="GG744" s="20"/>
      <c r="GH744" s="20"/>
      <c r="GI744" s="20"/>
      <c r="GJ744" s="20"/>
      <c r="GK744" s="20"/>
      <c r="GL744" s="20"/>
      <c r="GM744" s="20"/>
      <c r="GN744" s="20"/>
      <c r="GO744" s="20"/>
      <c r="GP744" s="20"/>
      <c r="GQ744" s="20"/>
      <c r="GR744" s="20"/>
      <c r="GS744" s="20"/>
      <c r="GT744" s="20"/>
      <c r="GU744" s="20"/>
      <c r="GV744" s="20"/>
      <c r="GW744"/>
      <c r="GX744"/>
      <c r="GY744" s="20">
        <v>0</v>
      </c>
      <c r="GZ744" s="20">
        <v>0</v>
      </c>
      <c r="HA744" s="20" t="s">
        <v>373</v>
      </c>
      <c r="HB744" s="20">
        <v>0</v>
      </c>
      <c r="HC744" s="20"/>
      <c r="HD744" s="20"/>
      <c r="HE744" s="20" t="b">
        <v>0</v>
      </c>
      <c r="HF744" s="20">
        <v>0</v>
      </c>
      <c r="HG744" s="20" t="b">
        <v>1</v>
      </c>
      <c r="HH744" s="20">
        <v>0</v>
      </c>
      <c r="HI744" s="20">
        <v>0</v>
      </c>
      <c r="HJ744" s="20">
        <v>0</v>
      </c>
      <c r="HK744" s="20">
        <v>0</v>
      </c>
      <c r="HL744" s="20" t="b">
        <v>0</v>
      </c>
      <c r="HM744" s="20">
        <v>0</v>
      </c>
      <c r="HN744" s="20">
        <v>0</v>
      </c>
      <c r="HO744" s="20" t="s">
        <v>374</v>
      </c>
      <c r="HP744" s="20" t="s">
        <v>363</v>
      </c>
      <c r="HQ744" s="20">
        <v>0</v>
      </c>
      <c r="HR744" s="20">
        <v>0</v>
      </c>
      <c r="HS744" s="20">
        <v>0</v>
      </c>
      <c r="HT744" s="20">
        <v>0</v>
      </c>
      <c r="HU744" s="20" t="b">
        <v>0</v>
      </c>
      <c r="HZ744" s="20"/>
    </row>
    <row r="745" ht="30" customHeight="1" spans="2:234">
      <c r="B745" s="34">
        <f>10000000+INDEX(编号表!$B:$B,MATCH(D745,编号表!$A:$A,0))*10000+J745</f>
        <v>10150301</v>
      </c>
      <c r="C745" s="20" t="s">
        <v>769</v>
      </c>
      <c r="D745" s="20" t="s">
        <v>425</v>
      </c>
      <c r="E745" s="20" t="s">
        <v>363</v>
      </c>
      <c r="F745" s="39" t="s">
        <v>747</v>
      </c>
      <c r="G745" s="20" t="s">
        <v>352</v>
      </c>
      <c r="H745" s="20" t="b">
        <v>0</v>
      </c>
      <c r="I745" s="20" t="b">
        <v>1</v>
      </c>
      <c r="J745" s="20">
        <v>301</v>
      </c>
      <c r="K745" s="20" t="str">
        <f t="shared" si="31"/>
        <v>101503</v>
      </c>
      <c r="L745" s="20" t="s">
        <v>353</v>
      </c>
      <c r="M745" s="20">
        <v>0</v>
      </c>
      <c r="N745" s="20">
        <v>10150302</v>
      </c>
      <c r="O745" s="20"/>
      <c r="P745" s="20">
        <v>0</v>
      </c>
      <c r="Q745" s="20">
        <v>0</v>
      </c>
      <c r="R745" s="20">
        <v>0</v>
      </c>
      <c r="S745" s="20">
        <v>0</v>
      </c>
      <c r="T745" s="20">
        <v>0</v>
      </c>
      <c r="U745" s="20">
        <v>0</v>
      </c>
      <c r="V745" s="20"/>
      <c r="W745" s="20">
        <v>0</v>
      </c>
      <c r="X745" s="20">
        <v>0</v>
      </c>
      <c r="Y745" s="20" t="s">
        <v>355</v>
      </c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 t="s">
        <v>359</v>
      </c>
      <c r="BA745" s="20">
        <v>10400</v>
      </c>
      <c r="BB745" s="20" t="s">
        <v>409</v>
      </c>
      <c r="BC745" s="20" t="s">
        <v>357</v>
      </c>
      <c r="BD745" s="20">
        <v>10000</v>
      </c>
      <c r="BE745" s="20">
        <v>0</v>
      </c>
      <c r="BF745" s="20" t="s">
        <v>361</v>
      </c>
      <c r="BG745" s="20">
        <v>0</v>
      </c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  <c r="CD745" s="20"/>
      <c r="CE745" s="20"/>
      <c r="CF745" s="20"/>
      <c r="CG745" s="20"/>
      <c r="CH745" s="20"/>
      <c r="CI745" s="20"/>
      <c r="CJ745" s="20"/>
      <c r="CK745" s="20"/>
      <c r="CL745" s="20"/>
      <c r="CM745" s="20"/>
      <c r="CN745" s="20"/>
      <c r="CO745" s="20"/>
      <c r="CP745" s="20"/>
      <c r="CQ745" s="20"/>
      <c r="CR745" s="20"/>
      <c r="CS745" s="20"/>
      <c r="CT745" s="20"/>
      <c r="CU745" s="20"/>
      <c r="CV745" s="20"/>
      <c r="CW745" s="20"/>
      <c r="CX745" s="20">
        <v>10150401</v>
      </c>
      <c r="DA745" s="20" t="s">
        <v>409</v>
      </c>
      <c r="DB745" s="20" t="s">
        <v>357</v>
      </c>
      <c r="DC745" s="20">
        <v>10000</v>
      </c>
      <c r="DD745" s="20">
        <v>200</v>
      </c>
      <c r="DE745" s="20" t="s">
        <v>361</v>
      </c>
      <c r="DF745" s="20">
        <v>0</v>
      </c>
      <c r="DG745" s="20"/>
      <c r="DH745" s="20"/>
      <c r="DI745" s="20"/>
      <c r="DJ745" s="20"/>
      <c r="DK745" s="20"/>
      <c r="DL745" s="20"/>
      <c r="DM745" s="20"/>
      <c r="DN745" s="20"/>
      <c r="DO745" s="20"/>
      <c r="DP745" s="20"/>
      <c r="DQ745" s="20"/>
      <c r="DR745" s="20"/>
      <c r="DS745" s="20"/>
      <c r="DT745" s="20"/>
      <c r="DU745" s="20"/>
      <c r="DV745" s="20"/>
      <c r="DW745" s="20"/>
      <c r="DX745" s="20"/>
      <c r="DY745" s="20"/>
      <c r="DZ745" s="20"/>
      <c r="EA745" s="20"/>
      <c r="EB745" s="20"/>
      <c r="EC745" s="20"/>
      <c r="ED745" s="20"/>
      <c r="EE745" s="20"/>
      <c r="EF745" s="20"/>
      <c r="EG745" s="20"/>
      <c r="EH745" s="20"/>
      <c r="EI745" s="20"/>
      <c r="EJ745" s="20"/>
      <c r="EK745" s="20"/>
      <c r="EL745" s="20"/>
      <c r="EM745" s="20"/>
      <c r="EN745" s="20"/>
      <c r="EO745" s="20"/>
      <c r="EP745" s="20"/>
      <c r="EQ745" s="20"/>
      <c r="ER745" s="20"/>
      <c r="ES745" s="20"/>
      <c r="ET745" s="20"/>
      <c r="EU745" s="20"/>
      <c r="EV745" s="20"/>
      <c r="EW745" s="20">
        <v>10150401</v>
      </c>
      <c r="EX745"/>
      <c r="EY745"/>
      <c r="EZ745" s="20"/>
      <c r="FA745" s="20"/>
      <c r="FB745" s="20"/>
      <c r="FC745" s="20"/>
      <c r="FD745" s="20"/>
      <c r="FE745" s="20"/>
      <c r="FF745" s="20"/>
      <c r="FG745" s="20"/>
      <c r="FH745" s="20"/>
      <c r="FI745" s="20"/>
      <c r="FJ745" s="20"/>
      <c r="FK745" s="20"/>
      <c r="FL745" s="20"/>
      <c r="FM745" s="20"/>
      <c r="FN745" s="20"/>
      <c r="FO745" s="20"/>
      <c r="FP745" s="20"/>
      <c r="FQ745" s="20"/>
      <c r="FR745" s="20"/>
      <c r="FS745" s="20"/>
      <c r="FT745" s="20"/>
      <c r="FU745" s="20"/>
      <c r="FV745" s="20"/>
      <c r="FW745" s="20"/>
      <c r="FX745" s="20"/>
      <c r="FY745" s="20"/>
      <c r="FZ745" s="20"/>
      <c r="GA745" s="20"/>
      <c r="GB745" s="20"/>
      <c r="GC745" s="20"/>
      <c r="GD745" s="20"/>
      <c r="GE745" s="20"/>
      <c r="GF745" s="20"/>
      <c r="GG745" s="20"/>
      <c r="GH745" s="20"/>
      <c r="GI745" s="20"/>
      <c r="GJ745" s="20"/>
      <c r="GK745" s="20"/>
      <c r="GL745" s="20"/>
      <c r="GM745" s="20"/>
      <c r="GN745" s="20"/>
      <c r="GO745" s="20"/>
      <c r="GP745" s="20"/>
      <c r="GQ745" s="20"/>
      <c r="GR745" s="20"/>
      <c r="GS745" s="20"/>
      <c r="GT745" s="20"/>
      <c r="GU745" s="20"/>
      <c r="GV745" s="20"/>
      <c r="GW745"/>
      <c r="GX745"/>
      <c r="GY745" s="20">
        <v>0</v>
      </c>
      <c r="GZ745" s="20">
        <v>0</v>
      </c>
      <c r="HA745" s="20" t="s">
        <v>373</v>
      </c>
      <c r="HB745" s="20">
        <v>0</v>
      </c>
      <c r="HC745" s="20"/>
      <c r="HD745" s="20"/>
      <c r="HE745" s="20" t="b">
        <v>0</v>
      </c>
      <c r="HF745" s="20">
        <v>0</v>
      </c>
      <c r="HG745" s="20" t="b">
        <v>1</v>
      </c>
      <c r="HH745" s="20">
        <v>0</v>
      </c>
      <c r="HI745" s="20">
        <v>0</v>
      </c>
      <c r="HJ745" s="20">
        <v>0</v>
      </c>
      <c r="HK745" s="20">
        <v>0</v>
      </c>
      <c r="HL745" s="20" t="b">
        <v>0</v>
      </c>
      <c r="HM745" s="20">
        <v>0</v>
      </c>
      <c r="HN745" s="20">
        <v>0</v>
      </c>
      <c r="HO745" s="20" t="s">
        <v>374</v>
      </c>
      <c r="HP745" s="20" t="s">
        <v>363</v>
      </c>
      <c r="HQ745" s="20">
        <v>0</v>
      </c>
      <c r="HR745" s="20">
        <v>0</v>
      </c>
      <c r="HS745" s="20">
        <v>0</v>
      </c>
      <c r="HT745" s="20">
        <v>0</v>
      </c>
      <c r="HU745" s="20" t="b">
        <v>0</v>
      </c>
      <c r="HZ745" s="20"/>
    </row>
    <row r="746" ht="30" customHeight="1" spans="2:234">
      <c r="B746" s="34">
        <f>10000000+INDEX(编号表!$B:$B,MATCH(D746,编号表!$A:$A,0))*10000+J746</f>
        <v>10150401</v>
      </c>
      <c r="C746" s="20" t="s">
        <v>770</v>
      </c>
      <c r="D746" s="20" t="s">
        <v>425</v>
      </c>
      <c r="E746" s="20" t="s">
        <v>363</v>
      </c>
      <c r="F746" s="39" t="s">
        <v>747</v>
      </c>
      <c r="G746" s="20" t="s">
        <v>352</v>
      </c>
      <c r="H746" s="20" t="b">
        <v>0</v>
      </c>
      <c r="I746" s="20" t="b">
        <v>1</v>
      </c>
      <c r="J746" s="20">
        <v>401</v>
      </c>
      <c r="K746" s="20" t="str">
        <f t="shared" si="31"/>
        <v>101504</v>
      </c>
      <c r="L746" s="20" t="s">
        <v>353</v>
      </c>
      <c r="M746" s="20">
        <v>0</v>
      </c>
      <c r="N746" s="20">
        <v>10150402</v>
      </c>
      <c r="O746" s="20"/>
      <c r="P746" s="20">
        <v>0</v>
      </c>
      <c r="Q746" s="20">
        <v>0</v>
      </c>
      <c r="R746" s="20">
        <v>0</v>
      </c>
      <c r="S746" s="20">
        <v>0</v>
      </c>
      <c r="T746" s="20">
        <v>0</v>
      </c>
      <c r="U746" s="20">
        <v>0</v>
      </c>
      <c r="V746" s="20"/>
      <c r="W746" s="20">
        <v>0</v>
      </c>
      <c r="X746" s="20">
        <v>0</v>
      </c>
      <c r="Y746" s="20" t="s">
        <v>355</v>
      </c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 t="s">
        <v>359</v>
      </c>
      <c r="BA746" s="20">
        <v>10400</v>
      </c>
      <c r="BB746" s="20" t="s">
        <v>409</v>
      </c>
      <c r="BC746" s="20" t="s">
        <v>357</v>
      </c>
      <c r="BD746" s="20">
        <v>10000</v>
      </c>
      <c r="BE746" s="20">
        <v>0</v>
      </c>
      <c r="BF746" s="20" t="s">
        <v>361</v>
      </c>
      <c r="BG746" s="20">
        <v>0</v>
      </c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  <c r="CD746" s="20"/>
      <c r="CE746" s="20"/>
      <c r="CF746" s="20"/>
      <c r="CG746" s="20"/>
      <c r="CH746" s="20"/>
      <c r="CI746" s="20"/>
      <c r="CJ746" s="20"/>
      <c r="CK746" s="20"/>
      <c r="CL746" s="20"/>
      <c r="CM746" s="20"/>
      <c r="CN746" s="20"/>
      <c r="CO746" s="20"/>
      <c r="CP746" s="20"/>
      <c r="CQ746" s="20"/>
      <c r="CR746" s="20"/>
      <c r="CS746" s="20"/>
      <c r="CT746" s="20"/>
      <c r="CU746" s="20"/>
      <c r="CV746" s="20"/>
      <c r="CW746" s="20"/>
      <c r="CX746" s="20">
        <v>10150101</v>
      </c>
      <c r="DA746" s="20" t="s">
        <v>409</v>
      </c>
      <c r="DB746" s="20" t="s">
        <v>357</v>
      </c>
      <c r="DC746" s="20">
        <v>10000</v>
      </c>
      <c r="DD746" s="20">
        <v>100</v>
      </c>
      <c r="DE746" s="20" t="s">
        <v>361</v>
      </c>
      <c r="DF746" s="20">
        <v>0</v>
      </c>
      <c r="DG746" s="20"/>
      <c r="DH746" s="20"/>
      <c r="DI746" s="20"/>
      <c r="DJ746" s="20"/>
      <c r="DK746" s="20"/>
      <c r="DL746" s="20"/>
      <c r="DM746" s="20"/>
      <c r="DN746" s="20"/>
      <c r="DO746" s="20"/>
      <c r="DP746" s="20"/>
      <c r="DQ746" s="20"/>
      <c r="DR746" s="20"/>
      <c r="DS746" s="20"/>
      <c r="DT746" s="20"/>
      <c r="DU746" s="20"/>
      <c r="DV746" s="20"/>
      <c r="DW746" s="20"/>
      <c r="DX746" s="20"/>
      <c r="DY746" s="20"/>
      <c r="DZ746" s="20"/>
      <c r="EA746" s="20"/>
      <c r="EB746" s="20"/>
      <c r="EC746" s="20"/>
      <c r="ED746" s="20"/>
      <c r="EE746" s="20"/>
      <c r="EF746" s="20"/>
      <c r="EG746" s="20"/>
      <c r="EH746" s="20"/>
      <c r="EI746" s="20"/>
      <c r="EJ746" s="20"/>
      <c r="EK746" s="20"/>
      <c r="EL746" s="20"/>
      <c r="EM746" s="20"/>
      <c r="EN746" s="20"/>
      <c r="EO746" s="20"/>
      <c r="EP746" s="20"/>
      <c r="EQ746" s="20"/>
      <c r="ER746" s="20"/>
      <c r="ES746" s="20"/>
      <c r="ET746" s="20"/>
      <c r="EU746" s="20"/>
      <c r="EV746" s="20"/>
      <c r="EW746" s="20">
        <v>10150101</v>
      </c>
      <c r="EX746"/>
      <c r="EY746"/>
      <c r="EZ746" s="20"/>
      <c r="FA746" s="20"/>
      <c r="FB746" s="20"/>
      <c r="FC746" s="20"/>
      <c r="FD746" s="20"/>
      <c r="FE746" s="20"/>
      <c r="FF746" s="20"/>
      <c r="FG746" s="20"/>
      <c r="FH746" s="20"/>
      <c r="FI746" s="20"/>
      <c r="FJ746" s="20"/>
      <c r="FK746" s="20"/>
      <c r="FL746" s="20"/>
      <c r="FM746" s="20"/>
      <c r="FN746" s="20"/>
      <c r="FO746" s="20"/>
      <c r="FP746" s="20"/>
      <c r="FQ746" s="20"/>
      <c r="FR746" s="20"/>
      <c r="FS746" s="20"/>
      <c r="FT746" s="20"/>
      <c r="FU746" s="20"/>
      <c r="FV746" s="20"/>
      <c r="FW746" s="20"/>
      <c r="FX746" s="20"/>
      <c r="FY746" s="20"/>
      <c r="FZ746" s="20"/>
      <c r="GA746" s="20"/>
      <c r="GB746" s="20"/>
      <c r="GC746" s="20"/>
      <c r="GD746" s="20"/>
      <c r="GE746" s="20"/>
      <c r="GF746" s="20"/>
      <c r="GG746" s="20"/>
      <c r="GH746" s="20"/>
      <c r="GI746" s="20"/>
      <c r="GJ746" s="20"/>
      <c r="GK746" s="20"/>
      <c r="GL746" s="20"/>
      <c r="GM746" s="20"/>
      <c r="GN746" s="20"/>
      <c r="GO746" s="20"/>
      <c r="GP746" s="20"/>
      <c r="GQ746" s="20"/>
      <c r="GR746" s="20"/>
      <c r="GS746" s="20"/>
      <c r="GT746" s="20"/>
      <c r="GU746" s="20"/>
      <c r="GV746" s="20"/>
      <c r="GW746"/>
      <c r="GX746"/>
      <c r="GY746" s="20">
        <v>0</v>
      </c>
      <c r="GZ746" s="20">
        <v>0</v>
      </c>
      <c r="HA746" s="20" t="s">
        <v>373</v>
      </c>
      <c r="HB746" s="20">
        <v>0</v>
      </c>
      <c r="HC746" s="20"/>
      <c r="HD746" s="20"/>
      <c r="HE746" s="20" t="b">
        <v>0</v>
      </c>
      <c r="HF746" s="20">
        <v>0</v>
      </c>
      <c r="HG746" s="20" t="b">
        <v>1</v>
      </c>
      <c r="HH746" s="20">
        <v>0</v>
      </c>
      <c r="HI746" s="20">
        <v>0</v>
      </c>
      <c r="HJ746" s="20">
        <v>0</v>
      </c>
      <c r="HK746" s="20">
        <v>0</v>
      </c>
      <c r="HL746" s="20" t="b">
        <v>0</v>
      </c>
      <c r="HM746" s="20">
        <v>0</v>
      </c>
      <c r="HN746" s="20">
        <v>0</v>
      </c>
      <c r="HO746" s="20" t="s">
        <v>374</v>
      </c>
      <c r="HP746" s="20" t="s">
        <v>363</v>
      </c>
      <c r="HQ746" s="20">
        <v>0</v>
      </c>
      <c r="HR746" s="20">
        <v>0</v>
      </c>
      <c r="HS746" s="20">
        <v>0</v>
      </c>
      <c r="HT746" s="20">
        <v>0</v>
      </c>
      <c r="HU746" s="20" t="b">
        <v>0</v>
      </c>
      <c r="HZ746" s="20"/>
    </row>
    <row r="747" ht="30" customHeight="1" spans="2:234">
      <c r="B747" s="34">
        <f>10000000+INDEX(编号表!$B:$B,MATCH(D747,编号表!$A:$A,0))*10000+J747</f>
        <v>10110102</v>
      </c>
      <c r="C747" s="20" t="s">
        <v>766</v>
      </c>
      <c r="D747" s="20" t="s">
        <v>415</v>
      </c>
      <c r="E747" s="20" t="s">
        <v>363</v>
      </c>
      <c r="F747" s="39" t="s">
        <v>767</v>
      </c>
      <c r="G747" s="20" t="s">
        <v>403</v>
      </c>
      <c r="H747" s="20" t="b">
        <v>0</v>
      </c>
      <c r="I747" s="20" t="b">
        <v>1</v>
      </c>
      <c r="J747" s="20">
        <v>102</v>
      </c>
      <c r="K747" s="20" t="str">
        <f t="shared" si="31"/>
        <v>101101</v>
      </c>
      <c r="L747" s="20" t="s">
        <v>353</v>
      </c>
      <c r="M747" s="20">
        <v>10110002</v>
      </c>
      <c r="N747" s="20">
        <v>10110103</v>
      </c>
      <c r="O747" s="20"/>
      <c r="P747" s="20">
        <v>10202010</v>
      </c>
      <c r="Q747" s="20">
        <v>0</v>
      </c>
      <c r="R747" s="20">
        <v>0</v>
      </c>
      <c r="S747" s="20">
        <v>11</v>
      </c>
      <c r="T747" s="20">
        <v>0</v>
      </c>
      <c r="U747" s="20">
        <v>100</v>
      </c>
      <c r="V747" s="20" t="s">
        <v>370</v>
      </c>
      <c r="W747" s="20">
        <v>0</v>
      </c>
      <c r="X747" s="20">
        <v>0</v>
      </c>
      <c r="Y747" s="20" t="s">
        <v>355</v>
      </c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 t="s">
        <v>388</v>
      </c>
      <c r="BA747" s="20">
        <v>10800</v>
      </c>
      <c r="BB747" s="20" t="s">
        <v>409</v>
      </c>
      <c r="BC747" s="20" t="s">
        <v>357</v>
      </c>
      <c r="BD747" s="20">
        <v>10000</v>
      </c>
      <c r="BE747" s="20">
        <v>1000</v>
      </c>
      <c r="BF747" s="20" t="s">
        <v>361</v>
      </c>
      <c r="BG747" s="20">
        <v>0</v>
      </c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  <c r="CD747" s="20"/>
      <c r="CE747" s="20"/>
      <c r="CF747" s="20"/>
      <c r="CG747" s="20"/>
      <c r="CH747" s="20"/>
      <c r="CI747" s="20"/>
      <c r="CJ747" s="20"/>
      <c r="CK747" s="20"/>
      <c r="CL747" s="20"/>
      <c r="CM747" s="20"/>
      <c r="CN747" s="20"/>
      <c r="CO747" s="20"/>
      <c r="CP747" s="20"/>
      <c r="CQ747" s="20"/>
      <c r="CR747" s="20"/>
      <c r="CS747" s="20"/>
      <c r="CT747" s="20"/>
      <c r="CU747" s="20"/>
      <c r="CV747" s="20"/>
      <c r="CW747" s="20"/>
      <c r="CX747" s="20">
        <v>10110202</v>
      </c>
      <c r="DA747" s="20" t="s">
        <v>409</v>
      </c>
      <c r="DB747" s="20" t="s">
        <v>357</v>
      </c>
      <c r="DC747" s="20">
        <v>10000</v>
      </c>
      <c r="DD747" s="20">
        <v>2000</v>
      </c>
      <c r="DE747" s="20" t="s">
        <v>361</v>
      </c>
      <c r="DF747" s="20">
        <v>0</v>
      </c>
      <c r="DG747" s="20"/>
      <c r="DH747" s="20"/>
      <c r="DI747" s="20"/>
      <c r="DJ747" s="20"/>
      <c r="DK747" s="20"/>
      <c r="DL747" s="20"/>
      <c r="DM747" s="20"/>
      <c r="DN747" s="20"/>
      <c r="DO747" s="20"/>
      <c r="DP747" s="20"/>
      <c r="DQ747" s="20"/>
      <c r="DR747" s="20"/>
      <c r="DS747" s="20"/>
      <c r="DT747" s="20"/>
      <c r="DU747" s="20"/>
      <c r="DV747" s="20"/>
      <c r="DW747" s="20"/>
      <c r="DX747" s="20"/>
      <c r="DY747" s="20"/>
      <c r="DZ747" s="20"/>
      <c r="EA747" s="20"/>
      <c r="EB747" s="20"/>
      <c r="EC747" s="20"/>
      <c r="ED747" s="20"/>
      <c r="EE747" s="20"/>
      <c r="EF747" s="20"/>
      <c r="EG747" s="20"/>
      <c r="EH747" s="20"/>
      <c r="EI747" s="20"/>
      <c r="EJ747" s="20"/>
      <c r="EK747" s="20"/>
      <c r="EL747" s="20"/>
      <c r="EM747" s="20"/>
      <c r="EN747" s="20"/>
      <c r="EO747" s="20"/>
      <c r="EP747" s="20"/>
      <c r="EQ747" s="20"/>
      <c r="ER747" s="20"/>
      <c r="ES747" s="20"/>
      <c r="ET747" s="20"/>
      <c r="EU747" s="20"/>
      <c r="EV747" s="20"/>
      <c r="EW747" s="20">
        <v>10110202</v>
      </c>
      <c r="EX747"/>
      <c r="EY747"/>
      <c r="EZ747" s="20"/>
      <c r="FA747" s="20"/>
      <c r="FB747" s="20"/>
      <c r="FC747" s="20"/>
      <c r="FD747" s="20"/>
      <c r="FE747" s="20"/>
      <c r="FF747" s="20"/>
      <c r="FG747" s="20"/>
      <c r="FH747" s="20"/>
      <c r="FI747" s="20"/>
      <c r="FJ747" s="20"/>
      <c r="FK747" s="20"/>
      <c r="FL747" s="20"/>
      <c r="FM747" s="20"/>
      <c r="FN747" s="20"/>
      <c r="FO747" s="20"/>
      <c r="FP747" s="20"/>
      <c r="FQ747" s="20"/>
      <c r="FR747" s="20"/>
      <c r="FS747" s="20"/>
      <c r="FT747" s="20"/>
      <c r="FU747" s="20"/>
      <c r="FV747" s="20"/>
      <c r="FW747" s="20"/>
      <c r="FX747" s="20"/>
      <c r="FY747" s="20"/>
      <c r="FZ747" s="20"/>
      <c r="GA747" s="20"/>
      <c r="GB747" s="20"/>
      <c r="GC747" s="20"/>
      <c r="GD747" s="20"/>
      <c r="GE747" s="20"/>
      <c r="GF747" s="20"/>
      <c r="GG747" s="20"/>
      <c r="GH747" s="20"/>
      <c r="GI747" s="20"/>
      <c r="GJ747" s="20"/>
      <c r="GK747" s="20"/>
      <c r="GL747" s="20"/>
      <c r="GM747" s="20"/>
      <c r="GN747" s="20"/>
      <c r="GO747" s="20"/>
      <c r="GP747" s="20"/>
      <c r="GQ747" s="20"/>
      <c r="GR747" s="20"/>
      <c r="GS747" s="20"/>
      <c r="GT747" s="20"/>
      <c r="GU747" s="20"/>
      <c r="GV747" s="20"/>
      <c r="GW747"/>
      <c r="GX747"/>
      <c r="GY747" s="20">
        <v>0</v>
      </c>
      <c r="GZ747" s="20">
        <v>0</v>
      </c>
      <c r="HA747" s="20" t="s">
        <v>373</v>
      </c>
      <c r="HB747" s="20">
        <v>0</v>
      </c>
      <c r="HC747" s="20">
        <v>0</v>
      </c>
      <c r="HD747" s="20" t="s">
        <v>373</v>
      </c>
      <c r="HE747" s="20" t="b">
        <v>1</v>
      </c>
      <c r="HF747" s="20">
        <v>0</v>
      </c>
      <c r="HG747" s="20" t="b">
        <v>0</v>
      </c>
      <c r="HH747" s="20">
        <v>0</v>
      </c>
      <c r="HI747" s="20">
        <v>0</v>
      </c>
      <c r="HJ747" s="20">
        <v>0</v>
      </c>
      <c r="HK747" s="20">
        <v>0</v>
      </c>
      <c r="HL747" s="20" t="b">
        <v>0</v>
      </c>
      <c r="HM747" s="20">
        <v>0</v>
      </c>
      <c r="HN747" s="20">
        <v>10001</v>
      </c>
      <c r="HO747" s="20" t="s">
        <v>374</v>
      </c>
      <c r="HP747" s="20" t="s">
        <v>363</v>
      </c>
      <c r="HQ747" s="20">
        <v>0</v>
      </c>
      <c r="HR747" s="20">
        <v>0</v>
      </c>
      <c r="HS747" s="20">
        <v>0</v>
      </c>
      <c r="HT747" s="20">
        <v>0</v>
      </c>
      <c r="HU747" s="20" t="b">
        <v>0</v>
      </c>
      <c r="HZ747" s="20"/>
    </row>
    <row r="748" ht="30" customHeight="1" spans="2:234">
      <c r="B748" s="34">
        <f>10000000+INDEX(编号表!$B:$B,MATCH(D748,编号表!$A:$A,0))*10000+J748</f>
        <v>10150202</v>
      </c>
      <c r="C748" s="20" t="s">
        <v>768</v>
      </c>
      <c r="D748" s="20" t="s">
        <v>425</v>
      </c>
      <c r="E748" s="20" t="s">
        <v>363</v>
      </c>
      <c r="F748" s="39" t="s">
        <v>747</v>
      </c>
      <c r="G748" s="20" t="s">
        <v>352</v>
      </c>
      <c r="H748" s="20" t="b">
        <v>0</v>
      </c>
      <c r="I748" s="20" t="b">
        <v>1</v>
      </c>
      <c r="J748" s="20">
        <v>202</v>
      </c>
      <c r="K748" s="20" t="str">
        <f t="shared" si="31"/>
        <v>101502</v>
      </c>
      <c r="L748" s="20" t="s">
        <v>353</v>
      </c>
      <c r="M748" s="20">
        <v>0</v>
      </c>
      <c r="N748" s="20">
        <v>10150203</v>
      </c>
      <c r="O748" s="20"/>
      <c r="P748" s="20">
        <v>0</v>
      </c>
      <c r="Q748" s="20">
        <v>0</v>
      </c>
      <c r="R748" s="20">
        <v>0</v>
      </c>
      <c r="S748" s="20">
        <v>0</v>
      </c>
      <c r="T748" s="20">
        <v>0</v>
      </c>
      <c r="U748" s="20">
        <v>0</v>
      </c>
      <c r="V748" s="20"/>
      <c r="W748" s="20">
        <v>0</v>
      </c>
      <c r="X748" s="20">
        <v>0</v>
      </c>
      <c r="Y748" s="20" t="s">
        <v>355</v>
      </c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 t="s">
        <v>359</v>
      </c>
      <c r="BA748" s="20">
        <v>10800</v>
      </c>
      <c r="BB748" s="20" t="s">
        <v>409</v>
      </c>
      <c r="BC748" s="20" t="s">
        <v>357</v>
      </c>
      <c r="BD748" s="20">
        <v>10000</v>
      </c>
      <c r="BE748" s="20">
        <v>0</v>
      </c>
      <c r="BF748" s="20" t="s">
        <v>361</v>
      </c>
      <c r="BG748" s="20">
        <v>0</v>
      </c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  <c r="CD748" s="20"/>
      <c r="CE748" s="20"/>
      <c r="CF748" s="20"/>
      <c r="CG748" s="20"/>
      <c r="CH748" s="20"/>
      <c r="CI748" s="20"/>
      <c r="CJ748" s="20"/>
      <c r="CK748" s="20"/>
      <c r="CL748" s="20"/>
      <c r="CM748" s="20"/>
      <c r="CN748" s="20"/>
      <c r="CO748" s="20"/>
      <c r="CP748" s="20"/>
      <c r="CQ748" s="20"/>
      <c r="CR748" s="20"/>
      <c r="CS748" s="20"/>
      <c r="CT748" s="20"/>
      <c r="CU748" s="20"/>
      <c r="CV748" s="20"/>
      <c r="CW748" s="20"/>
      <c r="CX748" s="20">
        <v>10150302</v>
      </c>
      <c r="DA748" s="20" t="s">
        <v>409</v>
      </c>
      <c r="DB748" s="20" t="s">
        <v>357</v>
      </c>
      <c r="DC748" s="20">
        <v>10000</v>
      </c>
      <c r="DD748" s="20">
        <v>400</v>
      </c>
      <c r="DE748" s="20" t="s">
        <v>361</v>
      </c>
      <c r="DF748" s="20">
        <v>0</v>
      </c>
      <c r="DG748" s="20"/>
      <c r="DH748" s="20"/>
      <c r="DI748" s="20"/>
      <c r="DJ748" s="20"/>
      <c r="DK748" s="20"/>
      <c r="DL748" s="20"/>
      <c r="DM748" s="20"/>
      <c r="DN748" s="20"/>
      <c r="DO748" s="20"/>
      <c r="DP748" s="20"/>
      <c r="DQ748" s="20"/>
      <c r="DR748" s="20"/>
      <c r="DS748" s="20"/>
      <c r="DT748" s="20"/>
      <c r="DU748" s="20"/>
      <c r="DV748" s="20"/>
      <c r="DW748" s="20"/>
      <c r="DX748" s="20"/>
      <c r="DY748" s="20"/>
      <c r="DZ748" s="20"/>
      <c r="EA748" s="20"/>
      <c r="EB748" s="20"/>
      <c r="EC748" s="20"/>
      <c r="ED748" s="20"/>
      <c r="EE748" s="20"/>
      <c r="EF748" s="20"/>
      <c r="EG748" s="20"/>
      <c r="EH748" s="20"/>
      <c r="EI748" s="20"/>
      <c r="EJ748" s="20"/>
      <c r="EK748" s="20"/>
      <c r="EL748" s="20"/>
      <c r="EM748" s="20"/>
      <c r="EN748" s="20"/>
      <c r="EO748" s="20"/>
      <c r="EP748" s="20"/>
      <c r="EQ748" s="20"/>
      <c r="ER748" s="20"/>
      <c r="ES748" s="20"/>
      <c r="ET748" s="20"/>
      <c r="EU748" s="20"/>
      <c r="EV748" s="20"/>
      <c r="EW748" s="20">
        <v>10150302</v>
      </c>
      <c r="EX748"/>
      <c r="EY748"/>
      <c r="EZ748" s="20"/>
      <c r="FA748" s="20"/>
      <c r="FB748" s="20"/>
      <c r="FC748" s="20"/>
      <c r="FD748" s="20"/>
      <c r="FE748" s="20"/>
      <c r="FF748" s="20"/>
      <c r="FG748" s="20"/>
      <c r="FH748" s="20"/>
      <c r="FI748" s="20"/>
      <c r="FJ748" s="20"/>
      <c r="FK748" s="20"/>
      <c r="FL748" s="20"/>
      <c r="FM748" s="20"/>
      <c r="FN748" s="20"/>
      <c r="FO748" s="20"/>
      <c r="FP748" s="20"/>
      <c r="FQ748" s="20"/>
      <c r="FR748" s="20"/>
      <c r="FS748" s="20"/>
      <c r="FT748" s="20"/>
      <c r="FU748" s="20"/>
      <c r="FV748" s="20"/>
      <c r="FW748" s="20"/>
      <c r="FX748" s="20"/>
      <c r="FY748" s="20"/>
      <c r="FZ748" s="20"/>
      <c r="GA748" s="20"/>
      <c r="GB748" s="20"/>
      <c r="GC748" s="20"/>
      <c r="GD748" s="20"/>
      <c r="GE748" s="20"/>
      <c r="GF748" s="20"/>
      <c r="GG748" s="20"/>
      <c r="GH748" s="20"/>
      <c r="GI748" s="20"/>
      <c r="GJ748" s="20"/>
      <c r="GK748" s="20"/>
      <c r="GL748" s="20"/>
      <c r="GM748" s="20"/>
      <c r="GN748" s="20"/>
      <c r="GO748" s="20"/>
      <c r="GP748" s="20"/>
      <c r="GQ748" s="20"/>
      <c r="GR748" s="20"/>
      <c r="GS748" s="20"/>
      <c r="GT748" s="20"/>
      <c r="GU748" s="20"/>
      <c r="GV748" s="20"/>
      <c r="GW748"/>
      <c r="GX748"/>
      <c r="GY748" s="20">
        <v>0</v>
      </c>
      <c r="GZ748" s="20">
        <v>0</v>
      </c>
      <c r="HA748" s="20" t="s">
        <v>373</v>
      </c>
      <c r="HB748" s="20">
        <v>0</v>
      </c>
      <c r="HC748" s="20"/>
      <c r="HD748" s="20"/>
      <c r="HE748" s="20" t="b">
        <v>0</v>
      </c>
      <c r="HF748" s="20">
        <v>0</v>
      </c>
      <c r="HG748" s="20" t="b">
        <v>1</v>
      </c>
      <c r="HH748" s="20">
        <v>0</v>
      </c>
      <c r="HI748" s="20">
        <v>0</v>
      </c>
      <c r="HJ748" s="20">
        <v>0</v>
      </c>
      <c r="HK748" s="20">
        <v>0</v>
      </c>
      <c r="HL748" s="20" t="b">
        <v>0</v>
      </c>
      <c r="HM748" s="20">
        <v>0</v>
      </c>
      <c r="HN748" s="20">
        <v>0</v>
      </c>
      <c r="HO748" s="20" t="s">
        <v>374</v>
      </c>
      <c r="HP748" s="20" t="s">
        <v>363</v>
      </c>
      <c r="HQ748" s="20">
        <v>0</v>
      </c>
      <c r="HR748" s="20">
        <v>0</v>
      </c>
      <c r="HS748" s="20">
        <v>0</v>
      </c>
      <c r="HT748" s="20">
        <v>0</v>
      </c>
      <c r="HU748" s="20" t="b">
        <v>0</v>
      </c>
      <c r="HZ748" s="20"/>
    </row>
    <row r="749" ht="30" customHeight="1" spans="2:234">
      <c r="B749" s="34">
        <f>10000000+INDEX(编号表!$B:$B,MATCH(D749,编号表!$A:$A,0))*10000+J749</f>
        <v>10150302</v>
      </c>
      <c r="C749" s="20" t="s">
        <v>769</v>
      </c>
      <c r="D749" s="20" t="s">
        <v>425</v>
      </c>
      <c r="E749" s="20" t="s">
        <v>363</v>
      </c>
      <c r="F749" s="39" t="s">
        <v>747</v>
      </c>
      <c r="G749" s="20" t="s">
        <v>352</v>
      </c>
      <c r="H749" s="20" t="b">
        <v>0</v>
      </c>
      <c r="I749" s="20" t="b">
        <v>1</v>
      </c>
      <c r="J749" s="20">
        <v>302</v>
      </c>
      <c r="K749" s="20" t="str">
        <f t="shared" si="31"/>
        <v>101503</v>
      </c>
      <c r="L749" s="20" t="s">
        <v>353</v>
      </c>
      <c r="M749" s="20">
        <v>0</v>
      </c>
      <c r="N749" s="20">
        <v>10150303</v>
      </c>
      <c r="O749" s="20"/>
      <c r="P749" s="20">
        <v>0</v>
      </c>
      <c r="Q749" s="20">
        <v>0</v>
      </c>
      <c r="R749" s="20">
        <v>0</v>
      </c>
      <c r="S749" s="20">
        <v>0</v>
      </c>
      <c r="T749" s="20">
        <v>0</v>
      </c>
      <c r="U749" s="20">
        <v>0</v>
      </c>
      <c r="V749" s="20"/>
      <c r="W749" s="20">
        <v>0</v>
      </c>
      <c r="X749" s="20">
        <v>0</v>
      </c>
      <c r="Y749" s="20" t="s">
        <v>355</v>
      </c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 t="s">
        <v>359</v>
      </c>
      <c r="BA749" s="20">
        <v>10800</v>
      </c>
      <c r="BB749" s="20" t="s">
        <v>409</v>
      </c>
      <c r="BC749" s="20" t="s">
        <v>357</v>
      </c>
      <c r="BD749" s="20">
        <v>10000</v>
      </c>
      <c r="BE749" s="20">
        <v>0</v>
      </c>
      <c r="BF749" s="20" t="s">
        <v>361</v>
      </c>
      <c r="BG749" s="20">
        <v>0</v>
      </c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  <c r="CD749" s="20"/>
      <c r="CE749" s="20"/>
      <c r="CF749" s="20"/>
      <c r="CG749" s="20"/>
      <c r="CH749" s="20"/>
      <c r="CI749" s="20"/>
      <c r="CJ749" s="20"/>
      <c r="CK749" s="20"/>
      <c r="CL749" s="20"/>
      <c r="CM749" s="20"/>
      <c r="CN749" s="20"/>
      <c r="CO749" s="20"/>
      <c r="CP749" s="20"/>
      <c r="CQ749" s="20"/>
      <c r="CR749" s="20"/>
      <c r="CS749" s="20"/>
      <c r="CT749" s="20"/>
      <c r="CU749" s="20"/>
      <c r="CV749" s="20"/>
      <c r="CW749" s="20"/>
      <c r="CX749" s="20">
        <v>10150402</v>
      </c>
      <c r="DA749" s="20" t="s">
        <v>409</v>
      </c>
      <c r="DB749" s="20" t="s">
        <v>357</v>
      </c>
      <c r="DC749" s="20">
        <v>10000</v>
      </c>
      <c r="DD749" s="20">
        <v>200</v>
      </c>
      <c r="DE749" s="20" t="s">
        <v>361</v>
      </c>
      <c r="DF749" s="20">
        <v>0</v>
      </c>
      <c r="DG749" s="20"/>
      <c r="DH749" s="20"/>
      <c r="DI749" s="20"/>
      <c r="DJ749" s="20"/>
      <c r="DK749" s="20"/>
      <c r="DL749" s="20"/>
      <c r="DM749" s="20"/>
      <c r="DN749" s="20"/>
      <c r="DO749" s="20"/>
      <c r="DP749" s="20"/>
      <c r="DQ749" s="20"/>
      <c r="DR749" s="20"/>
      <c r="DS749" s="20"/>
      <c r="DT749" s="20"/>
      <c r="DU749" s="20"/>
      <c r="DV749" s="20"/>
      <c r="DW749" s="20"/>
      <c r="DX749" s="20"/>
      <c r="DY749" s="20"/>
      <c r="DZ749" s="20"/>
      <c r="EA749" s="20"/>
      <c r="EB749" s="20"/>
      <c r="EC749" s="20"/>
      <c r="ED749" s="20"/>
      <c r="EE749" s="20"/>
      <c r="EF749" s="20"/>
      <c r="EG749" s="20"/>
      <c r="EH749" s="20"/>
      <c r="EI749" s="20"/>
      <c r="EJ749" s="20"/>
      <c r="EK749" s="20"/>
      <c r="EL749" s="20"/>
      <c r="EM749" s="20"/>
      <c r="EN749" s="20"/>
      <c r="EO749" s="20"/>
      <c r="EP749" s="20"/>
      <c r="EQ749" s="20"/>
      <c r="ER749" s="20"/>
      <c r="ES749" s="20"/>
      <c r="ET749" s="20"/>
      <c r="EU749" s="20"/>
      <c r="EV749" s="20"/>
      <c r="EW749" s="20">
        <v>10150402</v>
      </c>
      <c r="EX749"/>
      <c r="EY749"/>
      <c r="EZ749" s="20"/>
      <c r="FA749" s="20"/>
      <c r="FB749" s="20"/>
      <c r="FC749" s="20"/>
      <c r="FD749" s="20"/>
      <c r="FE749" s="20"/>
      <c r="FF749" s="20"/>
      <c r="FG749" s="20"/>
      <c r="FH749" s="20"/>
      <c r="FI749" s="20"/>
      <c r="FJ749" s="20"/>
      <c r="FK749" s="20"/>
      <c r="FL749" s="20"/>
      <c r="FM749" s="20"/>
      <c r="FN749" s="20"/>
      <c r="FO749" s="20"/>
      <c r="FP749" s="20"/>
      <c r="FQ749" s="20"/>
      <c r="FR749" s="20"/>
      <c r="FS749" s="20"/>
      <c r="FT749" s="20"/>
      <c r="FU749" s="20"/>
      <c r="FV749" s="20"/>
      <c r="FW749" s="20"/>
      <c r="FX749" s="20"/>
      <c r="FY749" s="20"/>
      <c r="FZ749" s="20"/>
      <c r="GA749" s="20"/>
      <c r="GB749" s="20"/>
      <c r="GC749" s="20"/>
      <c r="GD749" s="20"/>
      <c r="GE749" s="20"/>
      <c r="GF749" s="20"/>
      <c r="GG749" s="20"/>
      <c r="GH749" s="20"/>
      <c r="GI749" s="20"/>
      <c r="GJ749" s="20"/>
      <c r="GK749" s="20"/>
      <c r="GL749" s="20"/>
      <c r="GM749" s="20"/>
      <c r="GN749" s="20"/>
      <c r="GO749" s="20"/>
      <c r="GP749" s="20"/>
      <c r="GQ749" s="20"/>
      <c r="GR749" s="20"/>
      <c r="GS749" s="20"/>
      <c r="GT749" s="20"/>
      <c r="GU749" s="20"/>
      <c r="GV749" s="20"/>
      <c r="GW749"/>
      <c r="GX749"/>
      <c r="GY749" s="20">
        <v>0</v>
      </c>
      <c r="GZ749" s="20">
        <v>0</v>
      </c>
      <c r="HA749" s="20" t="s">
        <v>373</v>
      </c>
      <c r="HB749" s="20">
        <v>0</v>
      </c>
      <c r="HC749" s="20"/>
      <c r="HD749" s="20"/>
      <c r="HE749" s="20" t="b">
        <v>0</v>
      </c>
      <c r="HF749" s="20">
        <v>0</v>
      </c>
      <c r="HG749" s="20" t="b">
        <v>1</v>
      </c>
      <c r="HH749" s="20">
        <v>0</v>
      </c>
      <c r="HI749" s="20">
        <v>0</v>
      </c>
      <c r="HJ749" s="20">
        <v>0</v>
      </c>
      <c r="HK749" s="20">
        <v>0</v>
      </c>
      <c r="HL749" s="20" t="b">
        <v>0</v>
      </c>
      <c r="HM749" s="20">
        <v>0</v>
      </c>
      <c r="HN749" s="20">
        <v>0</v>
      </c>
      <c r="HO749" s="20" t="s">
        <v>374</v>
      </c>
      <c r="HP749" s="20" t="s">
        <v>363</v>
      </c>
      <c r="HQ749" s="20">
        <v>0</v>
      </c>
      <c r="HR749" s="20">
        <v>0</v>
      </c>
      <c r="HS749" s="20">
        <v>0</v>
      </c>
      <c r="HT749" s="20">
        <v>0</v>
      </c>
      <c r="HU749" s="20" t="b">
        <v>0</v>
      </c>
      <c r="HZ749" s="20"/>
    </row>
    <row r="750" ht="30" customHeight="1" spans="2:234">
      <c r="B750" s="34">
        <f>10000000+INDEX(编号表!$B:$B,MATCH(D750,编号表!$A:$A,0))*10000+J750</f>
        <v>10150402</v>
      </c>
      <c r="C750" s="20" t="s">
        <v>770</v>
      </c>
      <c r="D750" s="20" t="s">
        <v>425</v>
      </c>
      <c r="E750" s="20" t="s">
        <v>363</v>
      </c>
      <c r="F750" s="39" t="s">
        <v>747</v>
      </c>
      <c r="G750" s="20" t="s">
        <v>352</v>
      </c>
      <c r="H750" s="20" t="b">
        <v>0</v>
      </c>
      <c r="I750" s="20" t="b">
        <v>1</v>
      </c>
      <c r="J750" s="20">
        <v>402</v>
      </c>
      <c r="K750" s="20" t="str">
        <f t="shared" si="31"/>
        <v>101504</v>
      </c>
      <c r="L750" s="20" t="s">
        <v>353</v>
      </c>
      <c r="M750" s="20">
        <v>0</v>
      </c>
      <c r="N750" s="20">
        <v>10150403</v>
      </c>
      <c r="O750" s="20"/>
      <c r="P750" s="20">
        <v>0</v>
      </c>
      <c r="Q750" s="20">
        <v>0</v>
      </c>
      <c r="R750" s="20">
        <v>0</v>
      </c>
      <c r="S750" s="20">
        <v>0</v>
      </c>
      <c r="T750" s="20">
        <v>0</v>
      </c>
      <c r="U750" s="20">
        <v>0</v>
      </c>
      <c r="V750" s="20"/>
      <c r="W750" s="20">
        <v>0</v>
      </c>
      <c r="X750" s="20">
        <v>0</v>
      </c>
      <c r="Y750" s="20" t="s">
        <v>355</v>
      </c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 t="s">
        <v>359</v>
      </c>
      <c r="BA750" s="20">
        <v>10800</v>
      </c>
      <c r="BB750" s="20" t="s">
        <v>409</v>
      </c>
      <c r="BC750" s="20" t="s">
        <v>357</v>
      </c>
      <c r="BD750" s="20">
        <v>10000</v>
      </c>
      <c r="BE750" s="20">
        <v>0</v>
      </c>
      <c r="BF750" s="20" t="s">
        <v>361</v>
      </c>
      <c r="BG750" s="20">
        <v>0</v>
      </c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  <c r="CD750" s="20"/>
      <c r="CE750" s="20"/>
      <c r="CF750" s="20"/>
      <c r="CG750" s="20"/>
      <c r="CH750" s="20"/>
      <c r="CI750" s="20"/>
      <c r="CJ750" s="20"/>
      <c r="CK750" s="20"/>
      <c r="CL750" s="20"/>
      <c r="CM750" s="20"/>
      <c r="CN750" s="20"/>
      <c r="CO750" s="20"/>
      <c r="CP750" s="20"/>
      <c r="CQ750" s="20"/>
      <c r="CR750" s="20"/>
      <c r="CS750" s="20"/>
      <c r="CT750" s="20"/>
      <c r="CU750" s="20"/>
      <c r="CV750" s="20"/>
      <c r="CW750" s="20"/>
      <c r="CX750" s="20">
        <v>10150102</v>
      </c>
      <c r="DA750" s="20" t="s">
        <v>409</v>
      </c>
      <c r="DB750" s="20" t="s">
        <v>357</v>
      </c>
      <c r="DC750" s="20">
        <v>10000</v>
      </c>
      <c r="DD750" s="20">
        <v>100</v>
      </c>
      <c r="DE750" s="20" t="s">
        <v>361</v>
      </c>
      <c r="DF750" s="20">
        <v>0</v>
      </c>
      <c r="DG750" s="20"/>
      <c r="DH750" s="20"/>
      <c r="DI750" s="20"/>
      <c r="DJ750" s="20"/>
      <c r="DK750" s="20"/>
      <c r="DL750" s="20"/>
      <c r="DM750" s="20"/>
      <c r="DN750" s="20"/>
      <c r="DO750" s="20"/>
      <c r="DP750" s="20"/>
      <c r="DQ750" s="20"/>
      <c r="DR750" s="20"/>
      <c r="DS750" s="20"/>
      <c r="DT750" s="20"/>
      <c r="DU750" s="20"/>
      <c r="DV750" s="20"/>
      <c r="DW750" s="20"/>
      <c r="DX750" s="20"/>
      <c r="DY750" s="20"/>
      <c r="DZ750" s="20"/>
      <c r="EA750" s="20"/>
      <c r="EB750" s="20"/>
      <c r="EC750" s="20"/>
      <c r="ED750" s="20"/>
      <c r="EE750" s="20"/>
      <c r="EF750" s="20"/>
      <c r="EG750" s="20"/>
      <c r="EH750" s="20"/>
      <c r="EI750" s="20"/>
      <c r="EJ750" s="20"/>
      <c r="EK750" s="20"/>
      <c r="EL750" s="20"/>
      <c r="EM750" s="20"/>
      <c r="EN750" s="20"/>
      <c r="EO750" s="20"/>
      <c r="EP750" s="20"/>
      <c r="EQ750" s="20"/>
      <c r="ER750" s="20"/>
      <c r="ES750" s="20"/>
      <c r="ET750" s="20"/>
      <c r="EU750" s="20"/>
      <c r="EV750" s="20"/>
      <c r="EW750" s="20">
        <v>10150102</v>
      </c>
      <c r="EX750"/>
      <c r="EY750"/>
      <c r="EZ750" s="20"/>
      <c r="FA750" s="20"/>
      <c r="FB750" s="20"/>
      <c r="FC750" s="20"/>
      <c r="FD750" s="20"/>
      <c r="FE750" s="20"/>
      <c r="FF750" s="20"/>
      <c r="FG750" s="20"/>
      <c r="FH750" s="20"/>
      <c r="FI750" s="20"/>
      <c r="FJ750" s="20"/>
      <c r="FK750" s="20"/>
      <c r="FL750" s="20"/>
      <c r="FM750" s="20"/>
      <c r="FN750" s="20"/>
      <c r="FO750" s="20"/>
      <c r="FP750" s="20"/>
      <c r="FQ750" s="20"/>
      <c r="FR750" s="20"/>
      <c r="FS750" s="20"/>
      <c r="FT750" s="20"/>
      <c r="FU750" s="20"/>
      <c r="FV750" s="20"/>
      <c r="FW750" s="20"/>
      <c r="FX750" s="20"/>
      <c r="FY750" s="20"/>
      <c r="FZ750" s="20"/>
      <c r="GA750" s="20"/>
      <c r="GB750" s="20"/>
      <c r="GC750" s="20"/>
      <c r="GD750" s="20"/>
      <c r="GE750" s="20"/>
      <c r="GF750" s="20"/>
      <c r="GG750" s="20"/>
      <c r="GH750" s="20"/>
      <c r="GI750" s="20"/>
      <c r="GJ750" s="20"/>
      <c r="GK750" s="20"/>
      <c r="GL750" s="20"/>
      <c r="GM750" s="20"/>
      <c r="GN750" s="20"/>
      <c r="GO750" s="20"/>
      <c r="GP750" s="20"/>
      <c r="GQ750" s="20"/>
      <c r="GR750" s="20"/>
      <c r="GS750" s="20"/>
      <c r="GT750" s="20"/>
      <c r="GU750" s="20"/>
      <c r="GV750" s="20"/>
      <c r="GW750"/>
      <c r="GX750"/>
      <c r="GY750" s="20">
        <v>0</v>
      </c>
      <c r="GZ750" s="20">
        <v>0</v>
      </c>
      <c r="HA750" s="20" t="s">
        <v>373</v>
      </c>
      <c r="HB750" s="20">
        <v>0</v>
      </c>
      <c r="HC750" s="20"/>
      <c r="HD750" s="20"/>
      <c r="HE750" s="20" t="b">
        <v>0</v>
      </c>
      <c r="HF750" s="20">
        <v>0</v>
      </c>
      <c r="HG750" s="20" t="b">
        <v>1</v>
      </c>
      <c r="HH750" s="20">
        <v>0</v>
      </c>
      <c r="HI750" s="20">
        <v>0</v>
      </c>
      <c r="HJ750" s="20">
        <v>0</v>
      </c>
      <c r="HK750" s="20">
        <v>0</v>
      </c>
      <c r="HL750" s="20" t="b">
        <v>0</v>
      </c>
      <c r="HM750" s="20">
        <v>0</v>
      </c>
      <c r="HN750" s="20">
        <v>0</v>
      </c>
      <c r="HO750" s="20" t="s">
        <v>374</v>
      </c>
      <c r="HP750" s="20" t="s">
        <v>363</v>
      </c>
      <c r="HQ750" s="20">
        <v>0</v>
      </c>
      <c r="HR750" s="20">
        <v>0</v>
      </c>
      <c r="HS750" s="20">
        <v>0</v>
      </c>
      <c r="HT750" s="20">
        <v>0</v>
      </c>
      <c r="HU750" s="20" t="b">
        <v>0</v>
      </c>
      <c r="HZ750" s="20"/>
    </row>
    <row r="751" ht="30" customHeight="1" spans="2:234">
      <c r="B751" s="34">
        <f>10000000+INDEX(编号表!$B:$B,MATCH(D751,编号表!$A:$A,0))*10000+J751</f>
        <v>10110103</v>
      </c>
      <c r="C751" s="20" t="s">
        <v>766</v>
      </c>
      <c r="D751" s="20" t="s">
        <v>415</v>
      </c>
      <c r="E751" s="20" t="s">
        <v>363</v>
      </c>
      <c r="F751" s="39" t="s">
        <v>767</v>
      </c>
      <c r="G751" s="20" t="s">
        <v>403</v>
      </c>
      <c r="H751" s="20" t="b">
        <v>0</v>
      </c>
      <c r="I751" s="20" t="b">
        <v>1</v>
      </c>
      <c r="J751" s="20">
        <v>103</v>
      </c>
      <c r="K751" s="20" t="str">
        <f t="shared" si="31"/>
        <v>101101</v>
      </c>
      <c r="L751" s="20" t="s">
        <v>353</v>
      </c>
      <c r="M751" s="20">
        <v>10110003</v>
      </c>
      <c r="N751" s="20">
        <v>10110104</v>
      </c>
      <c r="O751" s="20"/>
      <c r="P751" s="20">
        <v>10202010</v>
      </c>
      <c r="Q751" s="20">
        <v>0</v>
      </c>
      <c r="R751" s="20">
        <v>0</v>
      </c>
      <c r="S751" s="20">
        <v>16</v>
      </c>
      <c r="T751" s="20">
        <v>0</v>
      </c>
      <c r="U751" s="20">
        <v>100</v>
      </c>
      <c r="V751" s="20" t="s">
        <v>370</v>
      </c>
      <c r="W751" s="20">
        <v>0</v>
      </c>
      <c r="X751" s="20">
        <v>0</v>
      </c>
      <c r="Y751" s="20" t="s">
        <v>355</v>
      </c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 t="s">
        <v>388</v>
      </c>
      <c r="BA751" s="20">
        <v>11200</v>
      </c>
      <c r="BB751" s="20" t="s">
        <v>409</v>
      </c>
      <c r="BC751" s="20" t="s">
        <v>357</v>
      </c>
      <c r="BD751" s="20">
        <v>10000</v>
      </c>
      <c r="BE751" s="20">
        <v>1000</v>
      </c>
      <c r="BF751" s="20" t="s">
        <v>361</v>
      </c>
      <c r="BG751" s="20">
        <v>0</v>
      </c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  <c r="CD751" s="20"/>
      <c r="CE751" s="20"/>
      <c r="CF751" s="20"/>
      <c r="CG751" s="20"/>
      <c r="CH751" s="20"/>
      <c r="CI751" s="20"/>
      <c r="CJ751" s="20"/>
      <c r="CK751" s="20"/>
      <c r="CL751" s="20"/>
      <c r="CM751" s="20"/>
      <c r="CN751" s="20"/>
      <c r="CO751" s="20"/>
      <c r="CP751" s="20"/>
      <c r="CQ751" s="20"/>
      <c r="CR751" s="20"/>
      <c r="CS751" s="20"/>
      <c r="CT751" s="20"/>
      <c r="CU751" s="20"/>
      <c r="CV751" s="20"/>
      <c r="CW751" s="20"/>
      <c r="CX751" s="20">
        <v>10110203</v>
      </c>
      <c r="DA751" s="20" t="s">
        <v>409</v>
      </c>
      <c r="DB751" s="20" t="s">
        <v>357</v>
      </c>
      <c r="DC751" s="20">
        <v>10000</v>
      </c>
      <c r="DD751" s="20">
        <v>2000</v>
      </c>
      <c r="DE751" s="20" t="s">
        <v>361</v>
      </c>
      <c r="DF751" s="20">
        <v>0</v>
      </c>
      <c r="DG751" s="20"/>
      <c r="DH751" s="20"/>
      <c r="DI751" s="20"/>
      <c r="DJ751" s="20"/>
      <c r="DK751" s="20"/>
      <c r="DL751" s="20"/>
      <c r="DM751" s="20"/>
      <c r="DN751" s="20"/>
      <c r="DO751" s="20"/>
      <c r="DP751" s="20"/>
      <c r="DQ751" s="20"/>
      <c r="DR751" s="20"/>
      <c r="DS751" s="20"/>
      <c r="DT751" s="20"/>
      <c r="DU751" s="20"/>
      <c r="DV751" s="20"/>
      <c r="DW751" s="20"/>
      <c r="DX751" s="20"/>
      <c r="DY751" s="20"/>
      <c r="DZ751" s="20"/>
      <c r="EA751" s="20"/>
      <c r="EB751" s="20"/>
      <c r="EC751" s="20"/>
      <c r="ED751" s="20"/>
      <c r="EE751" s="20"/>
      <c r="EF751" s="20"/>
      <c r="EG751" s="20"/>
      <c r="EH751" s="20"/>
      <c r="EI751" s="20"/>
      <c r="EJ751" s="20"/>
      <c r="EK751" s="20"/>
      <c r="EL751" s="20"/>
      <c r="EM751" s="20"/>
      <c r="EN751" s="20"/>
      <c r="EO751" s="20"/>
      <c r="EP751" s="20"/>
      <c r="EQ751" s="20"/>
      <c r="ER751" s="20"/>
      <c r="ES751" s="20"/>
      <c r="ET751" s="20"/>
      <c r="EU751" s="20"/>
      <c r="EV751" s="20"/>
      <c r="EW751" s="20">
        <v>10110203</v>
      </c>
      <c r="EX751"/>
      <c r="EY751"/>
      <c r="EZ751" s="20"/>
      <c r="FA751" s="20"/>
      <c r="FB751" s="20"/>
      <c r="FC751" s="20"/>
      <c r="FD751" s="20"/>
      <c r="FE751" s="20"/>
      <c r="FF751" s="20"/>
      <c r="FG751" s="20"/>
      <c r="FH751" s="20"/>
      <c r="FI751" s="20"/>
      <c r="FJ751" s="20"/>
      <c r="FK751" s="20"/>
      <c r="FL751" s="20"/>
      <c r="FM751" s="20"/>
      <c r="FN751" s="20"/>
      <c r="FO751" s="20"/>
      <c r="FP751" s="20"/>
      <c r="FQ751" s="20"/>
      <c r="FR751" s="20"/>
      <c r="FS751" s="20"/>
      <c r="FT751" s="20"/>
      <c r="FU751" s="20"/>
      <c r="FV751" s="20"/>
      <c r="FW751" s="20"/>
      <c r="FX751" s="20"/>
      <c r="FY751" s="20"/>
      <c r="FZ751" s="20"/>
      <c r="GA751" s="20"/>
      <c r="GB751" s="20"/>
      <c r="GC751" s="20"/>
      <c r="GD751" s="20"/>
      <c r="GE751" s="20"/>
      <c r="GF751" s="20"/>
      <c r="GG751" s="20"/>
      <c r="GH751" s="20"/>
      <c r="GI751" s="20"/>
      <c r="GJ751" s="20"/>
      <c r="GK751" s="20"/>
      <c r="GL751" s="20"/>
      <c r="GM751" s="20"/>
      <c r="GN751" s="20"/>
      <c r="GO751" s="20"/>
      <c r="GP751" s="20"/>
      <c r="GQ751" s="20"/>
      <c r="GR751" s="20"/>
      <c r="GS751" s="20"/>
      <c r="GT751" s="20"/>
      <c r="GU751" s="20"/>
      <c r="GV751" s="20"/>
      <c r="GW751"/>
      <c r="GX751"/>
      <c r="GY751" s="20">
        <v>0</v>
      </c>
      <c r="GZ751" s="20">
        <v>0</v>
      </c>
      <c r="HA751" s="20" t="s">
        <v>373</v>
      </c>
      <c r="HB751" s="20">
        <v>0</v>
      </c>
      <c r="HC751" s="20">
        <v>0</v>
      </c>
      <c r="HD751" s="20" t="s">
        <v>373</v>
      </c>
      <c r="HE751" s="20" t="b">
        <v>1</v>
      </c>
      <c r="HF751" s="20">
        <v>0</v>
      </c>
      <c r="HG751" s="20" t="b">
        <v>0</v>
      </c>
      <c r="HH751" s="20">
        <v>0</v>
      </c>
      <c r="HI751" s="20">
        <v>0</v>
      </c>
      <c r="HJ751" s="20">
        <v>0</v>
      </c>
      <c r="HK751" s="20">
        <v>0</v>
      </c>
      <c r="HL751" s="20" t="b">
        <v>0</v>
      </c>
      <c r="HM751" s="20">
        <v>0</v>
      </c>
      <c r="HN751" s="20">
        <v>10001</v>
      </c>
      <c r="HO751" s="20" t="s">
        <v>374</v>
      </c>
      <c r="HP751" s="20" t="s">
        <v>363</v>
      </c>
      <c r="HQ751" s="20">
        <v>0</v>
      </c>
      <c r="HR751" s="20">
        <v>0</v>
      </c>
      <c r="HS751" s="20">
        <v>0</v>
      </c>
      <c r="HT751" s="20">
        <v>0</v>
      </c>
      <c r="HU751" s="20" t="b">
        <v>0</v>
      </c>
      <c r="HZ751" s="20"/>
    </row>
    <row r="752" ht="30" customHeight="1" spans="2:234">
      <c r="B752" s="34">
        <f>10000000+INDEX(编号表!$B:$B,MATCH(D752,编号表!$A:$A,0))*10000+J752</f>
        <v>10150203</v>
      </c>
      <c r="C752" s="20" t="s">
        <v>768</v>
      </c>
      <c r="D752" s="20" t="s">
        <v>425</v>
      </c>
      <c r="E752" s="20" t="s">
        <v>363</v>
      </c>
      <c r="F752" s="39" t="s">
        <v>747</v>
      </c>
      <c r="G752" s="20" t="s">
        <v>352</v>
      </c>
      <c r="H752" s="20" t="b">
        <v>0</v>
      </c>
      <c r="I752" s="20" t="b">
        <v>1</v>
      </c>
      <c r="J752" s="20">
        <v>203</v>
      </c>
      <c r="K752" s="20" t="str">
        <f t="shared" si="31"/>
        <v>101502</v>
      </c>
      <c r="L752" s="20" t="s">
        <v>353</v>
      </c>
      <c r="M752" s="20">
        <v>0</v>
      </c>
      <c r="N752" s="20">
        <v>10150204</v>
      </c>
      <c r="O752" s="20"/>
      <c r="P752" s="20">
        <v>0</v>
      </c>
      <c r="Q752" s="20">
        <v>0</v>
      </c>
      <c r="R752" s="20">
        <v>0</v>
      </c>
      <c r="S752" s="20">
        <v>0</v>
      </c>
      <c r="T752" s="20">
        <v>0</v>
      </c>
      <c r="U752" s="20">
        <v>0</v>
      </c>
      <c r="V752" s="20"/>
      <c r="W752" s="20">
        <v>0</v>
      </c>
      <c r="X752" s="20">
        <v>0</v>
      </c>
      <c r="Y752" s="20" t="s">
        <v>355</v>
      </c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 t="s">
        <v>359</v>
      </c>
      <c r="BA752" s="20">
        <v>11200</v>
      </c>
      <c r="BB752" s="20" t="s">
        <v>409</v>
      </c>
      <c r="BC752" s="20" t="s">
        <v>357</v>
      </c>
      <c r="BD752" s="20">
        <v>10000</v>
      </c>
      <c r="BE752" s="20">
        <v>0</v>
      </c>
      <c r="BF752" s="20" t="s">
        <v>361</v>
      </c>
      <c r="BG752" s="20">
        <v>0</v>
      </c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  <c r="CD752" s="20"/>
      <c r="CE752" s="20"/>
      <c r="CF752" s="20"/>
      <c r="CG752" s="20"/>
      <c r="CH752" s="20"/>
      <c r="CI752" s="20"/>
      <c r="CJ752" s="20"/>
      <c r="CK752" s="20"/>
      <c r="CL752" s="20"/>
      <c r="CM752" s="20"/>
      <c r="CN752" s="20"/>
      <c r="CO752" s="20"/>
      <c r="CP752" s="20"/>
      <c r="CQ752" s="20"/>
      <c r="CR752" s="20"/>
      <c r="CS752" s="20"/>
      <c r="CT752" s="20"/>
      <c r="CU752" s="20"/>
      <c r="CV752" s="20"/>
      <c r="CW752" s="20"/>
      <c r="CX752" s="20">
        <v>10150303</v>
      </c>
      <c r="DA752" s="20" t="s">
        <v>409</v>
      </c>
      <c r="DB752" s="20" t="s">
        <v>357</v>
      </c>
      <c r="DC752" s="20">
        <v>10000</v>
      </c>
      <c r="DD752" s="20">
        <v>400</v>
      </c>
      <c r="DE752" s="20" t="s">
        <v>361</v>
      </c>
      <c r="DF752" s="20">
        <v>0</v>
      </c>
      <c r="DG752" s="20"/>
      <c r="DH752" s="20"/>
      <c r="DI752" s="20"/>
      <c r="DJ752" s="20"/>
      <c r="DK752" s="20"/>
      <c r="DL752" s="20"/>
      <c r="DM752" s="20"/>
      <c r="DN752" s="20"/>
      <c r="DO752" s="20"/>
      <c r="DP752" s="20"/>
      <c r="DQ752" s="20"/>
      <c r="DR752" s="20"/>
      <c r="DS752" s="20"/>
      <c r="DT752" s="20"/>
      <c r="DU752" s="20"/>
      <c r="DV752" s="20"/>
      <c r="DW752" s="20"/>
      <c r="DX752" s="20"/>
      <c r="DY752" s="20"/>
      <c r="DZ752" s="20"/>
      <c r="EA752" s="20"/>
      <c r="EB752" s="20"/>
      <c r="EC752" s="20"/>
      <c r="ED752" s="20"/>
      <c r="EE752" s="20"/>
      <c r="EF752" s="20"/>
      <c r="EG752" s="20"/>
      <c r="EH752" s="20"/>
      <c r="EI752" s="20"/>
      <c r="EJ752" s="20"/>
      <c r="EK752" s="20"/>
      <c r="EL752" s="20"/>
      <c r="EM752" s="20"/>
      <c r="EN752" s="20"/>
      <c r="EO752" s="20"/>
      <c r="EP752" s="20"/>
      <c r="EQ752" s="20"/>
      <c r="ER752" s="20"/>
      <c r="ES752" s="20"/>
      <c r="ET752" s="20"/>
      <c r="EU752" s="20"/>
      <c r="EV752" s="20"/>
      <c r="EW752" s="20">
        <v>10150303</v>
      </c>
      <c r="EX752"/>
      <c r="EY752"/>
      <c r="EZ752" s="20"/>
      <c r="FA752" s="20"/>
      <c r="FB752" s="20"/>
      <c r="FC752" s="20"/>
      <c r="FD752" s="20"/>
      <c r="FE752" s="20"/>
      <c r="FF752" s="20"/>
      <c r="FG752" s="20"/>
      <c r="FH752" s="20"/>
      <c r="FI752" s="20"/>
      <c r="FJ752" s="20"/>
      <c r="FK752" s="20"/>
      <c r="FL752" s="20"/>
      <c r="FM752" s="20"/>
      <c r="FN752" s="20"/>
      <c r="FO752" s="20"/>
      <c r="FP752" s="20"/>
      <c r="FQ752" s="20"/>
      <c r="FR752" s="20"/>
      <c r="FS752" s="20"/>
      <c r="FT752" s="20"/>
      <c r="FU752" s="20"/>
      <c r="FV752" s="20"/>
      <c r="FW752" s="20"/>
      <c r="FX752" s="20"/>
      <c r="FY752" s="20"/>
      <c r="FZ752" s="20"/>
      <c r="GA752" s="20"/>
      <c r="GB752" s="20"/>
      <c r="GC752" s="20"/>
      <c r="GD752" s="20"/>
      <c r="GE752" s="20"/>
      <c r="GF752" s="20"/>
      <c r="GG752" s="20"/>
      <c r="GH752" s="20"/>
      <c r="GI752" s="20"/>
      <c r="GJ752" s="20"/>
      <c r="GK752" s="20"/>
      <c r="GL752" s="20"/>
      <c r="GM752" s="20"/>
      <c r="GN752" s="20"/>
      <c r="GO752" s="20"/>
      <c r="GP752" s="20"/>
      <c r="GQ752" s="20"/>
      <c r="GR752" s="20"/>
      <c r="GS752" s="20"/>
      <c r="GT752" s="20"/>
      <c r="GU752" s="20"/>
      <c r="GV752" s="20"/>
      <c r="GW752"/>
      <c r="GX752"/>
      <c r="GY752" s="20">
        <v>0</v>
      </c>
      <c r="GZ752" s="20">
        <v>0</v>
      </c>
      <c r="HA752" s="20" t="s">
        <v>373</v>
      </c>
      <c r="HB752" s="20">
        <v>0</v>
      </c>
      <c r="HC752" s="20"/>
      <c r="HD752" s="20"/>
      <c r="HE752" s="20" t="b">
        <v>0</v>
      </c>
      <c r="HF752" s="20">
        <v>0</v>
      </c>
      <c r="HG752" s="20" t="b">
        <v>1</v>
      </c>
      <c r="HH752" s="20">
        <v>0</v>
      </c>
      <c r="HI752" s="20">
        <v>0</v>
      </c>
      <c r="HJ752" s="20">
        <v>0</v>
      </c>
      <c r="HK752" s="20">
        <v>0</v>
      </c>
      <c r="HL752" s="20" t="b">
        <v>0</v>
      </c>
      <c r="HM752" s="20">
        <v>0</v>
      </c>
      <c r="HN752" s="20">
        <v>0</v>
      </c>
      <c r="HO752" s="20" t="s">
        <v>374</v>
      </c>
      <c r="HP752" s="20" t="s">
        <v>363</v>
      </c>
      <c r="HQ752" s="20">
        <v>0</v>
      </c>
      <c r="HR752" s="20">
        <v>0</v>
      </c>
      <c r="HS752" s="20">
        <v>0</v>
      </c>
      <c r="HT752" s="20">
        <v>0</v>
      </c>
      <c r="HU752" s="20" t="b">
        <v>0</v>
      </c>
      <c r="HZ752" s="20"/>
    </row>
    <row r="753" ht="30" customHeight="1" spans="2:234">
      <c r="B753" s="34">
        <f>10000000+INDEX(编号表!$B:$B,MATCH(D753,编号表!$A:$A,0))*10000+J753</f>
        <v>10150303</v>
      </c>
      <c r="C753" s="20" t="s">
        <v>769</v>
      </c>
      <c r="D753" s="20" t="s">
        <v>425</v>
      </c>
      <c r="E753" s="20" t="s">
        <v>363</v>
      </c>
      <c r="F753" s="39" t="s">
        <v>747</v>
      </c>
      <c r="G753" s="20" t="s">
        <v>352</v>
      </c>
      <c r="H753" s="20" t="b">
        <v>0</v>
      </c>
      <c r="I753" s="20" t="b">
        <v>1</v>
      </c>
      <c r="J753" s="20">
        <v>303</v>
      </c>
      <c r="K753" s="20" t="str">
        <f t="shared" si="31"/>
        <v>101503</v>
      </c>
      <c r="L753" s="20" t="s">
        <v>353</v>
      </c>
      <c r="M753" s="20">
        <v>0</v>
      </c>
      <c r="N753" s="20">
        <v>10150304</v>
      </c>
      <c r="O753" s="20"/>
      <c r="P753" s="20">
        <v>0</v>
      </c>
      <c r="Q753" s="20">
        <v>0</v>
      </c>
      <c r="R753" s="20">
        <v>0</v>
      </c>
      <c r="S753" s="20">
        <v>0</v>
      </c>
      <c r="T753" s="20">
        <v>0</v>
      </c>
      <c r="U753" s="20">
        <v>0</v>
      </c>
      <c r="V753" s="20"/>
      <c r="W753" s="20">
        <v>0</v>
      </c>
      <c r="X753" s="20">
        <v>0</v>
      </c>
      <c r="Y753" s="20" t="s">
        <v>355</v>
      </c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 t="s">
        <v>359</v>
      </c>
      <c r="BA753" s="20">
        <v>11200</v>
      </c>
      <c r="BB753" s="20" t="s">
        <v>409</v>
      </c>
      <c r="BC753" s="20" t="s">
        <v>357</v>
      </c>
      <c r="BD753" s="20">
        <v>10000</v>
      </c>
      <c r="BE753" s="20">
        <v>0</v>
      </c>
      <c r="BF753" s="20" t="s">
        <v>361</v>
      </c>
      <c r="BG753" s="20">
        <v>0</v>
      </c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  <c r="CD753" s="20"/>
      <c r="CE753" s="20"/>
      <c r="CF753" s="20"/>
      <c r="CG753" s="20"/>
      <c r="CH753" s="20"/>
      <c r="CI753" s="20"/>
      <c r="CJ753" s="20"/>
      <c r="CK753" s="20"/>
      <c r="CL753" s="20"/>
      <c r="CM753" s="20"/>
      <c r="CN753" s="20"/>
      <c r="CO753" s="20"/>
      <c r="CP753" s="20"/>
      <c r="CQ753" s="20"/>
      <c r="CR753" s="20"/>
      <c r="CS753" s="20"/>
      <c r="CT753" s="20"/>
      <c r="CU753" s="20"/>
      <c r="CV753" s="20"/>
      <c r="CW753" s="20"/>
      <c r="CX753" s="20">
        <v>10150403</v>
      </c>
      <c r="DA753" s="20" t="s">
        <v>409</v>
      </c>
      <c r="DB753" s="20" t="s">
        <v>357</v>
      </c>
      <c r="DC753" s="20">
        <v>10000</v>
      </c>
      <c r="DD753" s="20">
        <v>200</v>
      </c>
      <c r="DE753" s="20" t="s">
        <v>361</v>
      </c>
      <c r="DF753" s="20">
        <v>0</v>
      </c>
      <c r="DG753" s="20"/>
      <c r="DH753" s="20"/>
      <c r="DI753" s="20"/>
      <c r="DJ753" s="20"/>
      <c r="DK753" s="20"/>
      <c r="DL753" s="20"/>
      <c r="DM753" s="20"/>
      <c r="DN753" s="20"/>
      <c r="DO753" s="20"/>
      <c r="DP753" s="20"/>
      <c r="DQ753" s="20"/>
      <c r="DR753" s="20"/>
      <c r="DS753" s="20"/>
      <c r="DT753" s="20"/>
      <c r="DU753" s="20"/>
      <c r="DV753" s="20"/>
      <c r="DW753" s="20"/>
      <c r="DX753" s="20"/>
      <c r="DY753" s="20"/>
      <c r="DZ753" s="20"/>
      <c r="EA753" s="20"/>
      <c r="EB753" s="20"/>
      <c r="EC753" s="20"/>
      <c r="ED753" s="20"/>
      <c r="EE753" s="20"/>
      <c r="EF753" s="20"/>
      <c r="EG753" s="20"/>
      <c r="EH753" s="20"/>
      <c r="EI753" s="20"/>
      <c r="EJ753" s="20"/>
      <c r="EK753" s="20"/>
      <c r="EL753" s="20"/>
      <c r="EM753" s="20"/>
      <c r="EN753" s="20"/>
      <c r="EO753" s="20"/>
      <c r="EP753" s="20"/>
      <c r="EQ753" s="20"/>
      <c r="ER753" s="20"/>
      <c r="ES753" s="20"/>
      <c r="ET753" s="20"/>
      <c r="EU753" s="20"/>
      <c r="EV753" s="20"/>
      <c r="EW753" s="20">
        <v>10150403</v>
      </c>
      <c r="EX753"/>
      <c r="EY753"/>
      <c r="EZ753" s="20"/>
      <c r="FA753" s="20"/>
      <c r="FB753" s="20"/>
      <c r="FC753" s="20"/>
      <c r="FD753" s="20"/>
      <c r="FE753" s="20"/>
      <c r="FF753" s="20"/>
      <c r="FG753" s="20"/>
      <c r="FH753" s="20"/>
      <c r="FI753" s="20"/>
      <c r="FJ753" s="20"/>
      <c r="FK753" s="20"/>
      <c r="FL753" s="20"/>
      <c r="FM753" s="20"/>
      <c r="FN753" s="20"/>
      <c r="FO753" s="20"/>
      <c r="FP753" s="20"/>
      <c r="FQ753" s="20"/>
      <c r="FR753" s="20"/>
      <c r="FS753" s="20"/>
      <c r="FT753" s="20"/>
      <c r="FU753" s="20"/>
      <c r="FV753" s="20"/>
      <c r="FW753" s="20"/>
      <c r="FX753" s="20"/>
      <c r="FY753" s="20"/>
      <c r="FZ753" s="20"/>
      <c r="GA753" s="20"/>
      <c r="GB753" s="20"/>
      <c r="GC753" s="20"/>
      <c r="GD753" s="20"/>
      <c r="GE753" s="20"/>
      <c r="GF753" s="20"/>
      <c r="GG753" s="20"/>
      <c r="GH753" s="20"/>
      <c r="GI753" s="20"/>
      <c r="GJ753" s="20"/>
      <c r="GK753" s="20"/>
      <c r="GL753" s="20"/>
      <c r="GM753" s="20"/>
      <c r="GN753" s="20"/>
      <c r="GO753" s="20"/>
      <c r="GP753" s="20"/>
      <c r="GQ753" s="20"/>
      <c r="GR753" s="20"/>
      <c r="GS753" s="20"/>
      <c r="GT753" s="20"/>
      <c r="GU753" s="20"/>
      <c r="GV753" s="20"/>
      <c r="GW753"/>
      <c r="GX753"/>
      <c r="GY753" s="20">
        <v>0</v>
      </c>
      <c r="GZ753" s="20">
        <v>0</v>
      </c>
      <c r="HA753" s="20" t="s">
        <v>373</v>
      </c>
      <c r="HB753" s="20">
        <v>0</v>
      </c>
      <c r="HC753" s="20"/>
      <c r="HD753" s="20"/>
      <c r="HE753" s="20" t="b">
        <v>0</v>
      </c>
      <c r="HF753" s="20">
        <v>0</v>
      </c>
      <c r="HG753" s="20" t="b">
        <v>1</v>
      </c>
      <c r="HH753" s="20">
        <v>0</v>
      </c>
      <c r="HI753" s="20">
        <v>0</v>
      </c>
      <c r="HJ753" s="20">
        <v>0</v>
      </c>
      <c r="HK753" s="20">
        <v>0</v>
      </c>
      <c r="HL753" s="20" t="b">
        <v>0</v>
      </c>
      <c r="HM753" s="20">
        <v>0</v>
      </c>
      <c r="HN753" s="20">
        <v>0</v>
      </c>
      <c r="HO753" s="20" t="s">
        <v>374</v>
      </c>
      <c r="HP753" s="20" t="s">
        <v>363</v>
      </c>
      <c r="HQ753" s="20">
        <v>0</v>
      </c>
      <c r="HR753" s="20">
        <v>0</v>
      </c>
      <c r="HS753" s="20">
        <v>0</v>
      </c>
      <c r="HT753" s="20">
        <v>0</v>
      </c>
      <c r="HU753" s="20" t="b">
        <v>0</v>
      </c>
      <c r="HZ753" s="20"/>
    </row>
    <row r="754" ht="30" customHeight="1" spans="2:234">
      <c r="B754" s="34">
        <f>10000000+INDEX(编号表!$B:$B,MATCH(D754,编号表!$A:$A,0))*10000+J754</f>
        <v>10150403</v>
      </c>
      <c r="C754" s="20" t="s">
        <v>770</v>
      </c>
      <c r="D754" s="20" t="s">
        <v>425</v>
      </c>
      <c r="E754" s="20" t="s">
        <v>363</v>
      </c>
      <c r="F754" s="39" t="s">
        <v>747</v>
      </c>
      <c r="G754" s="20" t="s">
        <v>352</v>
      </c>
      <c r="H754" s="20" t="b">
        <v>0</v>
      </c>
      <c r="I754" s="20" t="b">
        <v>1</v>
      </c>
      <c r="J754" s="20">
        <v>403</v>
      </c>
      <c r="K754" s="20" t="str">
        <f t="shared" si="31"/>
        <v>101504</v>
      </c>
      <c r="L754" s="20" t="s">
        <v>353</v>
      </c>
      <c r="M754" s="20">
        <v>0</v>
      </c>
      <c r="N754" s="20">
        <v>10150404</v>
      </c>
      <c r="O754" s="20"/>
      <c r="P754" s="20">
        <v>0</v>
      </c>
      <c r="Q754" s="20">
        <v>0</v>
      </c>
      <c r="R754" s="20">
        <v>0</v>
      </c>
      <c r="S754" s="20">
        <v>0</v>
      </c>
      <c r="T754" s="20">
        <v>0</v>
      </c>
      <c r="U754" s="20">
        <v>0</v>
      </c>
      <c r="V754" s="20"/>
      <c r="W754" s="20">
        <v>0</v>
      </c>
      <c r="X754" s="20">
        <v>0</v>
      </c>
      <c r="Y754" s="20" t="s">
        <v>355</v>
      </c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 t="s">
        <v>359</v>
      </c>
      <c r="BA754" s="20">
        <v>11200</v>
      </c>
      <c r="BB754" s="20" t="s">
        <v>409</v>
      </c>
      <c r="BC754" s="20" t="s">
        <v>357</v>
      </c>
      <c r="BD754" s="20">
        <v>10000</v>
      </c>
      <c r="BE754" s="20">
        <v>0</v>
      </c>
      <c r="BF754" s="20" t="s">
        <v>361</v>
      </c>
      <c r="BG754" s="20">
        <v>0</v>
      </c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  <c r="CD754" s="20"/>
      <c r="CE754" s="20"/>
      <c r="CF754" s="20"/>
      <c r="CG754" s="20"/>
      <c r="CH754" s="20"/>
      <c r="CI754" s="20"/>
      <c r="CJ754" s="20"/>
      <c r="CK754" s="20"/>
      <c r="CL754" s="20"/>
      <c r="CM754" s="20"/>
      <c r="CN754" s="20"/>
      <c r="CO754" s="20"/>
      <c r="CP754" s="20"/>
      <c r="CQ754" s="20"/>
      <c r="CR754" s="20"/>
      <c r="CS754" s="20"/>
      <c r="CT754" s="20"/>
      <c r="CU754" s="20"/>
      <c r="CV754" s="20"/>
      <c r="CW754" s="20"/>
      <c r="CX754" s="20">
        <v>10150103</v>
      </c>
      <c r="DA754" s="20" t="s">
        <v>409</v>
      </c>
      <c r="DB754" s="20" t="s">
        <v>357</v>
      </c>
      <c r="DC754" s="20">
        <v>10000</v>
      </c>
      <c r="DD754" s="20">
        <v>100</v>
      </c>
      <c r="DE754" s="20" t="s">
        <v>361</v>
      </c>
      <c r="DF754" s="20">
        <v>0</v>
      </c>
      <c r="DG754" s="20"/>
      <c r="DH754" s="20"/>
      <c r="DI754" s="20"/>
      <c r="DJ754" s="20"/>
      <c r="DK754" s="20"/>
      <c r="DL754" s="20"/>
      <c r="DM754" s="20"/>
      <c r="DN754" s="20"/>
      <c r="DO754" s="20"/>
      <c r="DP754" s="20"/>
      <c r="DQ754" s="20"/>
      <c r="DR754" s="20"/>
      <c r="DS754" s="20"/>
      <c r="DT754" s="20"/>
      <c r="DU754" s="20"/>
      <c r="DV754" s="20"/>
      <c r="DW754" s="20"/>
      <c r="DX754" s="20"/>
      <c r="DY754" s="20"/>
      <c r="DZ754" s="20"/>
      <c r="EA754" s="20"/>
      <c r="EB754" s="20"/>
      <c r="EC754" s="20"/>
      <c r="ED754" s="20"/>
      <c r="EE754" s="20"/>
      <c r="EF754" s="20"/>
      <c r="EG754" s="20"/>
      <c r="EH754" s="20"/>
      <c r="EI754" s="20"/>
      <c r="EJ754" s="20"/>
      <c r="EK754" s="20"/>
      <c r="EL754" s="20"/>
      <c r="EM754" s="20"/>
      <c r="EN754" s="20"/>
      <c r="EO754" s="20"/>
      <c r="EP754" s="20"/>
      <c r="EQ754" s="20"/>
      <c r="ER754" s="20"/>
      <c r="ES754" s="20"/>
      <c r="ET754" s="20"/>
      <c r="EU754" s="20"/>
      <c r="EV754" s="20"/>
      <c r="EW754" s="20">
        <v>10150103</v>
      </c>
      <c r="EX754"/>
      <c r="EY754"/>
      <c r="EZ754" s="20"/>
      <c r="FA754" s="20"/>
      <c r="FB754" s="20"/>
      <c r="FC754" s="20"/>
      <c r="FD754" s="20"/>
      <c r="FE754" s="20"/>
      <c r="FF754" s="20"/>
      <c r="FG754" s="20"/>
      <c r="FH754" s="20"/>
      <c r="FI754" s="20"/>
      <c r="FJ754" s="20"/>
      <c r="FK754" s="20"/>
      <c r="FL754" s="20"/>
      <c r="FM754" s="20"/>
      <c r="FN754" s="20"/>
      <c r="FO754" s="20"/>
      <c r="FP754" s="20"/>
      <c r="FQ754" s="20"/>
      <c r="FR754" s="20"/>
      <c r="FS754" s="20"/>
      <c r="FT754" s="20"/>
      <c r="FU754" s="20"/>
      <c r="FV754" s="20"/>
      <c r="FW754" s="20"/>
      <c r="FX754" s="20"/>
      <c r="FY754" s="20"/>
      <c r="FZ754" s="20"/>
      <c r="GA754" s="20"/>
      <c r="GB754" s="20"/>
      <c r="GC754" s="20"/>
      <c r="GD754" s="20"/>
      <c r="GE754" s="20"/>
      <c r="GF754" s="20"/>
      <c r="GG754" s="20"/>
      <c r="GH754" s="20"/>
      <c r="GI754" s="20"/>
      <c r="GJ754" s="20"/>
      <c r="GK754" s="20"/>
      <c r="GL754" s="20"/>
      <c r="GM754" s="20"/>
      <c r="GN754" s="20"/>
      <c r="GO754" s="20"/>
      <c r="GP754" s="20"/>
      <c r="GQ754" s="20"/>
      <c r="GR754" s="20"/>
      <c r="GS754" s="20"/>
      <c r="GT754" s="20"/>
      <c r="GU754" s="20"/>
      <c r="GV754" s="20"/>
      <c r="GW754"/>
      <c r="GX754"/>
      <c r="GY754" s="20">
        <v>0</v>
      </c>
      <c r="GZ754" s="20">
        <v>0</v>
      </c>
      <c r="HA754" s="20" t="s">
        <v>373</v>
      </c>
      <c r="HB754" s="20">
        <v>0</v>
      </c>
      <c r="HC754" s="20"/>
      <c r="HD754" s="20"/>
      <c r="HE754" s="20" t="b">
        <v>0</v>
      </c>
      <c r="HF754" s="20">
        <v>0</v>
      </c>
      <c r="HG754" s="20" t="b">
        <v>1</v>
      </c>
      <c r="HH754" s="20">
        <v>0</v>
      </c>
      <c r="HI754" s="20">
        <v>0</v>
      </c>
      <c r="HJ754" s="20">
        <v>0</v>
      </c>
      <c r="HK754" s="20">
        <v>0</v>
      </c>
      <c r="HL754" s="20" t="b">
        <v>0</v>
      </c>
      <c r="HM754" s="20">
        <v>0</v>
      </c>
      <c r="HN754" s="20">
        <v>0</v>
      </c>
      <c r="HO754" s="20" t="s">
        <v>374</v>
      </c>
      <c r="HP754" s="20" t="s">
        <v>363</v>
      </c>
      <c r="HQ754" s="20">
        <v>0</v>
      </c>
      <c r="HR754" s="20">
        <v>0</v>
      </c>
      <c r="HS754" s="20">
        <v>0</v>
      </c>
      <c r="HT754" s="20">
        <v>0</v>
      </c>
      <c r="HU754" s="20" t="b">
        <v>0</v>
      </c>
      <c r="HZ754" s="20"/>
    </row>
    <row r="755" ht="30" customHeight="1" spans="2:234">
      <c r="B755" s="34">
        <f>10000000+INDEX(编号表!$B:$B,MATCH(D755,编号表!$A:$A,0))*10000+J755</f>
        <v>10110104</v>
      </c>
      <c r="C755" s="20" t="s">
        <v>766</v>
      </c>
      <c r="D755" s="20" t="s">
        <v>415</v>
      </c>
      <c r="E755" s="20" t="s">
        <v>363</v>
      </c>
      <c r="F755" s="39" t="s">
        <v>767</v>
      </c>
      <c r="G755" s="20" t="s">
        <v>403</v>
      </c>
      <c r="H755" s="20" t="b">
        <v>0</v>
      </c>
      <c r="I755" s="20" t="b">
        <v>1</v>
      </c>
      <c r="J755" s="20">
        <v>104</v>
      </c>
      <c r="K755" s="20" t="str">
        <f t="shared" si="31"/>
        <v>101101</v>
      </c>
      <c r="L755" s="20" t="s">
        <v>353</v>
      </c>
      <c r="M755" s="20">
        <v>10110004</v>
      </c>
      <c r="N755" s="20">
        <v>10110105</v>
      </c>
      <c r="O755" s="20"/>
      <c r="P755" s="20">
        <v>10202010</v>
      </c>
      <c r="Q755" s="20">
        <v>0</v>
      </c>
      <c r="R755" s="20">
        <v>0</v>
      </c>
      <c r="S755" s="20">
        <v>25</v>
      </c>
      <c r="T755" s="20">
        <v>0</v>
      </c>
      <c r="U755" s="20">
        <v>100</v>
      </c>
      <c r="V755" s="20" t="s">
        <v>370</v>
      </c>
      <c r="W755" s="20">
        <v>0</v>
      </c>
      <c r="X755" s="20">
        <v>0</v>
      </c>
      <c r="Y755" s="20" t="s">
        <v>355</v>
      </c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 t="s">
        <v>388</v>
      </c>
      <c r="BA755" s="20">
        <v>11300</v>
      </c>
      <c r="BB755" s="20" t="s">
        <v>409</v>
      </c>
      <c r="BC755" s="20" t="s">
        <v>357</v>
      </c>
      <c r="BD755" s="20">
        <v>10000</v>
      </c>
      <c r="BE755" s="20">
        <v>1000</v>
      </c>
      <c r="BF755" s="20" t="s">
        <v>361</v>
      </c>
      <c r="BG755" s="20">
        <v>0</v>
      </c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  <c r="CD755" s="20"/>
      <c r="CE755" s="20"/>
      <c r="CF755" s="20"/>
      <c r="CG755" s="20"/>
      <c r="CH755" s="20"/>
      <c r="CI755" s="20"/>
      <c r="CJ755" s="20"/>
      <c r="CK755" s="20"/>
      <c r="CL755" s="20"/>
      <c r="CM755" s="20"/>
      <c r="CN755" s="20"/>
      <c r="CO755" s="20"/>
      <c r="CP755" s="20"/>
      <c r="CQ755" s="20"/>
      <c r="CR755" s="20"/>
      <c r="CS755" s="20"/>
      <c r="CT755" s="20"/>
      <c r="CU755" s="20"/>
      <c r="CV755" s="20"/>
      <c r="CW755" s="20"/>
      <c r="CX755" s="20">
        <v>10110204</v>
      </c>
      <c r="DA755" s="20" t="s">
        <v>409</v>
      </c>
      <c r="DB755" s="20" t="s">
        <v>357</v>
      </c>
      <c r="DC755" s="20">
        <v>10000</v>
      </c>
      <c r="DD755" s="20">
        <v>2000</v>
      </c>
      <c r="DE755" s="20" t="s">
        <v>361</v>
      </c>
      <c r="DF755" s="20">
        <v>0</v>
      </c>
      <c r="DG755" s="20"/>
      <c r="DH755" s="20"/>
      <c r="DI755" s="20"/>
      <c r="DJ755" s="20"/>
      <c r="DK755" s="20"/>
      <c r="DL755" s="20"/>
      <c r="DM755" s="20"/>
      <c r="DN755" s="20"/>
      <c r="DO755" s="20"/>
      <c r="DP755" s="20"/>
      <c r="DQ755" s="20"/>
      <c r="DR755" s="20"/>
      <c r="DS755" s="20"/>
      <c r="DT755" s="20"/>
      <c r="DU755" s="20"/>
      <c r="DV755" s="20"/>
      <c r="DW755" s="20"/>
      <c r="DX755" s="20"/>
      <c r="DY755" s="20"/>
      <c r="DZ755" s="20"/>
      <c r="EA755" s="20"/>
      <c r="EB755" s="20"/>
      <c r="EC755" s="20"/>
      <c r="ED755" s="20"/>
      <c r="EE755" s="20"/>
      <c r="EF755" s="20"/>
      <c r="EG755" s="20"/>
      <c r="EH755" s="20"/>
      <c r="EI755" s="20"/>
      <c r="EJ755" s="20"/>
      <c r="EK755" s="20"/>
      <c r="EL755" s="20"/>
      <c r="EM755" s="20"/>
      <c r="EN755" s="20"/>
      <c r="EO755" s="20"/>
      <c r="EP755" s="20"/>
      <c r="EQ755" s="20"/>
      <c r="ER755" s="20"/>
      <c r="ES755" s="20"/>
      <c r="ET755" s="20"/>
      <c r="EU755" s="20"/>
      <c r="EV755" s="20"/>
      <c r="EW755" s="20">
        <v>10110204</v>
      </c>
      <c r="EX755"/>
      <c r="EY755"/>
      <c r="EZ755" s="20"/>
      <c r="FA755" s="20"/>
      <c r="FB755" s="20"/>
      <c r="FC755" s="20"/>
      <c r="FD755" s="20"/>
      <c r="FE755" s="20"/>
      <c r="FF755" s="20"/>
      <c r="FG755" s="20"/>
      <c r="FH755" s="20"/>
      <c r="FI755" s="20"/>
      <c r="FJ755" s="20"/>
      <c r="FK755" s="20"/>
      <c r="FL755" s="20"/>
      <c r="FM755" s="20"/>
      <c r="FN755" s="20"/>
      <c r="FO755" s="20"/>
      <c r="FP755" s="20"/>
      <c r="FQ755" s="20"/>
      <c r="FR755" s="20"/>
      <c r="FS755" s="20"/>
      <c r="FT755" s="20"/>
      <c r="FU755" s="20"/>
      <c r="FV755" s="20"/>
      <c r="FW755" s="20"/>
      <c r="FX755" s="20"/>
      <c r="FY755" s="20"/>
      <c r="FZ755" s="20"/>
      <c r="GA755" s="20"/>
      <c r="GB755" s="20"/>
      <c r="GC755" s="20"/>
      <c r="GD755" s="20"/>
      <c r="GE755" s="20"/>
      <c r="GF755" s="20"/>
      <c r="GG755" s="20"/>
      <c r="GH755" s="20"/>
      <c r="GI755" s="20"/>
      <c r="GJ755" s="20"/>
      <c r="GK755" s="20"/>
      <c r="GL755" s="20"/>
      <c r="GM755" s="20"/>
      <c r="GN755" s="20"/>
      <c r="GO755" s="20"/>
      <c r="GP755" s="20"/>
      <c r="GQ755" s="20"/>
      <c r="GR755" s="20"/>
      <c r="GS755" s="20"/>
      <c r="GT755" s="20"/>
      <c r="GU755" s="20"/>
      <c r="GV755" s="20"/>
      <c r="GW755"/>
      <c r="GX755"/>
      <c r="GY755" s="20">
        <v>0</v>
      </c>
      <c r="GZ755" s="20">
        <v>0</v>
      </c>
      <c r="HA755" s="20" t="s">
        <v>373</v>
      </c>
      <c r="HB755" s="20">
        <v>0</v>
      </c>
      <c r="HC755" s="20">
        <v>0</v>
      </c>
      <c r="HD755" s="20" t="s">
        <v>373</v>
      </c>
      <c r="HE755" s="20" t="b">
        <v>1</v>
      </c>
      <c r="HF755" s="20">
        <v>0</v>
      </c>
      <c r="HG755" s="20" t="b">
        <v>0</v>
      </c>
      <c r="HH755" s="20">
        <v>0</v>
      </c>
      <c r="HI755" s="20">
        <v>0</v>
      </c>
      <c r="HJ755" s="20">
        <v>0</v>
      </c>
      <c r="HK755" s="20">
        <v>0</v>
      </c>
      <c r="HL755" s="20" t="b">
        <v>0</v>
      </c>
      <c r="HM755" s="20">
        <v>0</v>
      </c>
      <c r="HN755" s="20">
        <v>10001</v>
      </c>
      <c r="HO755" s="20" t="s">
        <v>374</v>
      </c>
      <c r="HP755" s="20" t="s">
        <v>363</v>
      </c>
      <c r="HQ755" s="20">
        <v>0</v>
      </c>
      <c r="HR755" s="20">
        <v>0</v>
      </c>
      <c r="HS755" s="20">
        <v>0</v>
      </c>
      <c r="HT755" s="20">
        <v>0</v>
      </c>
      <c r="HU755" s="20" t="b">
        <v>0</v>
      </c>
      <c r="HZ755" s="20"/>
    </row>
    <row r="756" ht="30" customHeight="1" spans="2:234">
      <c r="B756" s="34">
        <f>10000000+INDEX(编号表!$B:$B,MATCH(D756,编号表!$A:$A,0))*10000+J756</f>
        <v>10150204</v>
      </c>
      <c r="C756" s="20" t="s">
        <v>768</v>
      </c>
      <c r="D756" s="20" t="s">
        <v>425</v>
      </c>
      <c r="E756" s="20" t="s">
        <v>363</v>
      </c>
      <c r="F756" s="39" t="s">
        <v>747</v>
      </c>
      <c r="G756" s="20" t="s">
        <v>352</v>
      </c>
      <c r="H756" s="20" t="b">
        <v>0</v>
      </c>
      <c r="I756" s="20" t="b">
        <v>1</v>
      </c>
      <c r="J756" s="20">
        <v>204</v>
      </c>
      <c r="K756" s="20" t="str">
        <f t="shared" si="31"/>
        <v>101502</v>
      </c>
      <c r="L756" s="20" t="s">
        <v>353</v>
      </c>
      <c r="M756" s="20">
        <v>0</v>
      </c>
      <c r="N756" s="20">
        <v>10150205</v>
      </c>
      <c r="O756" s="20"/>
      <c r="P756" s="20">
        <v>0</v>
      </c>
      <c r="Q756" s="20">
        <v>0</v>
      </c>
      <c r="R756" s="20">
        <v>0</v>
      </c>
      <c r="S756" s="20">
        <v>0</v>
      </c>
      <c r="T756" s="20">
        <v>0</v>
      </c>
      <c r="U756" s="20">
        <v>0</v>
      </c>
      <c r="V756" s="20"/>
      <c r="W756" s="20">
        <v>0</v>
      </c>
      <c r="X756" s="20">
        <v>0</v>
      </c>
      <c r="Y756" s="20" t="s">
        <v>355</v>
      </c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 t="s">
        <v>359</v>
      </c>
      <c r="BA756" s="20">
        <v>11300</v>
      </c>
      <c r="BB756" s="20" t="s">
        <v>409</v>
      </c>
      <c r="BC756" s="20" t="s">
        <v>357</v>
      </c>
      <c r="BD756" s="20">
        <v>10000</v>
      </c>
      <c r="BE756" s="20">
        <v>0</v>
      </c>
      <c r="BF756" s="20" t="s">
        <v>361</v>
      </c>
      <c r="BG756" s="20">
        <v>0</v>
      </c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  <c r="CD756" s="20"/>
      <c r="CE756" s="20"/>
      <c r="CF756" s="20"/>
      <c r="CG756" s="20"/>
      <c r="CH756" s="20"/>
      <c r="CI756" s="20"/>
      <c r="CJ756" s="20"/>
      <c r="CK756" s="20"/>
      <c r="CL756" s="20"/>
      <c r="CM756" s="20"/>
      <c r="CN756" s="20"/>
      <c r="CO756" s="20"/>
      <c r="CP756" s="20"/>
      <c r="CQ756" s="20"/>
      <c r="CR756" s="20"/>
      <c r="CS756" s="20"/>
      <c r="CT756" s="20"/>
      <c r="CU756" s="20"/>
      <c r="CV756" s="20"/>
      <c r="CW756" s="20"/>
      <c r="CX756" s="20">
        <v>10150304</v>
      </c>
      <c r="DA756" s="20" t="s">
        <v>409</v>
      </c>
      <c r="DB756" s="20" t="s">
        <v>357</v>
      </c>
      <c r="DC756" s="20">
        <v>10000</v>
      </c>
      <c r="DD756" s="20">
        <v>400</v>
      </c>
      <c r="DE756" s="20" t="s">
        <v>361</v>
      </c>
      <c r="DF756" s="20">
        <v>0</v>
      </c>
      <c r="DG756" s="20"/>
      <c r="DH756" s="20"/>
      <c r="DI756" s="20"/>
      <c r="DJ756" s="20"/>
      <c r="DK756" s="20"/>
      <c r="DL756" s="20"/>
      <c r="DM756" s="20"/>
      <c r="DN756" s="20"/>
      <c r="DO756" s="20"/>
      <c r="DP756" s="20"/>
      <c r="DQ756" s="20"/>
      <c r="DR756" s="20"/>
      <c r="DS756" s="20"/>
      <c r="DT756" s="20"/>
      <c r="DU756" s="20"/>
      <c r="DV756" s="20"/>
      <c r="DW756" s="20"/>
      <c r="DX756" s="20"/>
      <c r="DY756" s="20"/>
      <c r="DZ756" s="20"/>
      <c r="EA756" s="20"/>
      <c r="EB756" s="20"/>
      <c r="EC756" s="20"/>
      <c r="ED756" s="20"/>
      <c r="EE756" s="20"/>
      <c r="EF756" s="20"/>
      <c r="EG756" s="20"/>
      <c r="EH756" s="20"/>
      <c r="EI756" s="20"/>
      <c r="EJ756" s="20"/>
      <c r="EK756" s="20"/>
      <c r="EL756" s="20"/>
      <c r="EM756" s="20"/>
      <c r="EN756" s="20"/>
      <c r="EO756" s="20"/>
      <c r="EP756" s="20"/>
      <c r="EQ756" s="20"/>
      <c r="ER756" s="20"/>
      <c r="ES756" s="20"/>
      <c r="ET756" s="20"/>
      <c r="EU756" s="20"/>
      <c r="EV756" s="20"/>
      <c r="EW756" s="20">
        <v>10150304</v>
      </c>
      <c r="EX756"/>
      <c r="EY756"/>
      <c r="EZ756" s="20"/>
      <c r="FA756" s="20"/>
      <c r="FB756" s="20"/>
      <c r="FC756" s="20"/>
      <c r="FD756" s="20"/>
      <c r="FE756" s="20"/>
      <c r="FF756" s="20"/>
      <c r="FG756" s="20"/>
      <c r="FH756" s="20"/>
      <c r="FI756" s="20"/>
      <c r="FJ756" s="20"/>
      <c r="FK756" s="20"/>
      <c r="FL756" s="20"/>
      <c r="FM756" s="20"/>
      <c r="FN756" s="20"/>
      <c r="FO756" s="20"/>
      <c r="FP756" s="20"/>
      <c r="FQ756" s="20"/>
      <c r="FR756" s="20"/>
      <c r="FS756" s="20"/>
      <c r="FT756" s="20"/>
      <c r="FU756" s="20"/>
      <c r="FV756" s="20"/>
      <c r="FW756" s="20"/>
      <c r="FX756" s="20"/>
      <c r="FY756" s="20"/>
      <c r="FZ756" s="20"/>
      <c r="GA756" s="20"/>
      <c r="GB756" s="20"/>
      <c r="GC756" s="20"/>
      <c r="GD756" s="20"/>
      <c r="GE756" s="20"/>
      <c r="GF756" s="20"/>
      <c r="GG756" s="20"/>
      <c r="GH756" s="20"/>
      <c r="GI756" s="20"/>
      <c r="GJ756" s="20"/>
      <c r="GK756" s="20"/>
      <c r="GL756" s="20"/>
      <c r="GM756" s="20"/>
      <c r="GN756" s="20"/>
      <c r="GO756" s="20"/>
      <c r="GP756" s="20"/>
      <c r="GQ756" s="20"/>
      <c r="GR756" s="20"/>
      <c r="GS756" s="20"/>
      <c r="GT756" s="20"/>
      <c r="GU756" s="20"/>
      <c r="GV756" s="20"/>
      <c r="GW756"/>
      <c r="GX756"/>
      <c r="GY756" s="20">
        <v>0</v>
      </c>
      <c r="GZ756" s="20">
        <v>0</v>
      </c>
      <c r="HA756" s="20" t="s">
        <v>373</v>
      </c>
      <c r="HB756" s="20">
        <v>0</v>
      </c>
      <c r="HC756" s="20"/>
      <c r="HD756" s="20"/>
      <c r="HE756" s="20" t="b">
        <v>0</v>
      </c>
      <c r="HF756" s="20">
        <v>0</v>
      </c>
      <c r="HG756" s="20" t="b">
        <v>1</v>
      </c>
      <c r="HH756" s="20">
        <v>0</v>
      </c>
      <c r="HI756" s="20">
        <v>0</v>
      </c>
      <c r="HJ756" s="20">
        <v>0</v>
      </c>
      <c r="HK756" s="20">
        <v>0</v>
      </c>
      <c r="HL756" s="20" t="b">
        <v>0</v>
      </c>
      <c r="HM756" s="20">
        <v>0</v>
      </c>
      <c r="HN756" s="20">
        <v>0</v>
      </c>
      <c r="HO756" s="20" t="s">
        <v>374</v>
      </c>
      <c r="HP756" s="20" t="s">
        <v>363</v>
      </c>
      <c r="HQ756" s="20">
        <v>0</v>
      </c>
      <c r="HR756" s="20">
        <v>0</v>
      </c>
      <c r="HS756" s="20">
        <v>0</v>
      </c>
      <c r="HT756" s="20">
        <v>0</v>
      </c>
      <c r="HU756" s="20" t="b">
        <v>0</v>
      </c>
      <c r="HZ756" s="20"/>
    </row>
    <row r="757" ht="30" customHeight="1" spans="2:234">
      <c r="B757" s="34">
        <f>10000000+INDEX(编号表!$B:$B,MATCH(D757,编号表!$A:$A,0))*10000+J757</f>
        <v>10150304</v>
      </c>
      <c r="C757" s="20" t="s">
        <v>769</v>
      </c>
      <c r="D757" s="20" t="s">
        <v>425</v>
      </c>
      <c r="E757" s="20" t="s">
        <v>363</v>
      </c>
      <c r="F757" s="39" t="s">
        <v>747</v>
      </c>
      <c r="G757" s="20" t="s">
        <v>352</v>
      </c>
      <c r="H757" s="20" t="b">
        <v>0</v>
      </c>
      <c r="I757" s="20" t="b">
        <v>1</v>
      </c>
      <c r="J757" s="20">
        <v>304</v>
      </c>
      <c r="K757" s="20" t="str">
        <f t="shared" si="31"/>
        <v>101503</v>
      </c>
      <c r="L757" s="20" t="s">
        <v>353</v>
      </c>
      <c r="M757" s="20">
        <v>0</v>
      </c>
      <c r="N757" s="20">
        <v>10150305</v>
      </c>
      <c r="O757" s="20"/>
      <c r="P757" s="20">
        <v>0</v>
      </c>
      <c r="Q757" s="20">
        <v>0</v>
      </c>
      <c r="R757" s="20">
        <v>0</v>
      </c>
      <c r="S757" s="20">
        <v>0</v>
      </c>
      <c r="T757" s="20">
        <v>0</v>
      </c>
      <c r="U757" s="20">
        <v>0</v>
      </c>
      <c r="V757" s="20"/>
      <c r="W757" s="20">
        <v>0</v>
      </c>
      <c r="X757" s="20">
        <v>0</v>
      </c>
      <c r="Y757" s="20" t="s">
        <v>355</v>
      </c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 t="s">
        <v>359</v>
      </c>
      <c r="BA757" s="20">
        <v>11300</v>
      </c>
      <c r="BB757" s="20" t="s">
        <v>409</v>
      </c>
      <c r="BC757" s="20" t="s">
        <v>357</v>
      </c>
      <c r="BD757" s="20">
        <v>10000</v>
      </c>
      <c r="BE757" s="20">
        <v>0</v>
      </c>
      <c r="BF757" s="20" t="s">
        <v>361</v>
      </c>
      <c r="BG757" s="20">
        <v>0</v>
      </c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  <c r="CD757" s="20"/>
      <c r="CE757" s="20"/>
      <c r="CF757" s="20"/>
      <c r="CG757" s="20"/>
      <c r="CH757" s="20"/>
      <c r="CI757" s="20"/>
      <c r="CJ757" s="20"/>
      <c r="CK757" s="20"/>
      <c r="CL757" s="20"/>
      <c r="CM757" s="20"/>
      <c r="CN757" s="20"/>
      <c r="CO757" s="20"/>
      <c r="CP757" s="20"/>
      <c r="CQ757" s="20"/>
      <c r="CR757" s="20"/>
      <c r="CS757" s="20"/>
      <c r="CT757" s="20"/>
      <c r="CU757" s="20"/>
      <c r="CV757" s="20"/>
      <c r="CW757" s="20"/>
      <c r="CX757" s="20">
        <v>10150404</v>
      </c>
      <c r="DA757" s="20" t="s">
        <v>409</v>
      </c>
      <c r="DB757" s="20" t="s">
        <v>357</v>
      </c>
      <c r="DC757" s="20">
        <v>10000</v>
      </c>
      <c r="DD757" s="20">
        <v>200</v>
      </c>
      <c r="DE757" s="20" t="s">
        <v>361</v>
      </c>
      <c r="DF757" s="20">
        <v>0</v>
      </c>
      <c r="DG757" s="20"/>
      <c r="DH757" s="20"/>
      <c r="DI757" s="20"/>
      <c r="DJ757" s="20"/>
      <c r="DK757" s="20"/>
      <c r="DL757" s="20"/>
      <c r="DM757" s="20"/>
      <c r="DN757" s="20"/>
      <c r="DO757" s="20"/>
      <c r="DP757" s="20"/>
      <c r="DQ757" s="20"/>
      <c r="DR757" s="20"/>
      <c r="DS757" s="20"/>
      <c r="DT757" s="20"/>
      <c r="DU757" s="20"/>
      <c r="DV757" s="20"/>
      <c r="DW757" s="20"/>
      <c r="DX757" s="20"/>
      <c r="DY757" s="20"/>
      <c r="DZ757" s="20"/>
      <c r="EA757" s="20"/>
      <c r="EB757" s="20"/>
      <c r="EC757" s="20"/>
      <c r="ED757" s="20"/>
      <c r="EE757" s="20"/>
      <c r="EF757" s="20"/>
      <c r="EG757" s="20"/>
      <c r="EH757" s="20"/>
      <c r="EI757" s="20"/>
      <c r="EJ757" s="20"/>
      <c r="EK757" s="20"/>
      <c r="EL757" s="20"/>
      <c r="EM757" s="20"/>
      <c r="EN757" s="20"/>
      <c r="EO757" s="20"/>
      <c r="EP757" s="20"/>
      <c r="EQ757" s="20"/>
      <c r="ER757" s="20"/>
      <c r="ES757" s="20"/>
      <c r="ET757" s="20"/>
      <c r="EU757" s="20"/>
      <c r="EV757" s="20"/>
      <c r="EW757" s="20">
        <v>10150404</v>
      </c>
      <c r="EX757"/>
      <c r="EY757"/>
      <c r="EZ757" s="20"/>
      <c r="FA757" s="20"/>
      <c r="FB757" s="20"/>
      <c r="FC757" s="20"/>
      <c r="FD757" s="20"/>
      <c r="FE757" s="20"/>
      <c r="FF757" s="20"/>
      <c r="FG757" s="20"/>
      <c r="FH757" s="20"/>
      <c r="FI757" s="20"/>
      <c r="FJ757" s="20"/>
      <c r="FK757" s="20"/>
      <c r="FL757" s="20"/>
      <c r="FM757" s="20"/>
      <c r="FN757" s="20"/>
      <c r="FO757" s="20"/>
      <c r="FP757" s="20"/>
      <c r="FQ757" s="20"/>
      <c r="FR757" s="20"/>
      <c r="FS757" s="20"/>
      <c r="FT757" s="20"/>
      <c r="FU757" s="20"/>
      <c r="FV757" s="20"/>
      <c r="FW757" s="20"/>
      <c r="FX757" s="20"/>
      <c r="FY757" s="20"/>
      <c r="FZ757" s="20"/>
      <c r="GA757" s="20"/>
      <c r="GB757" s="20"/>
      <c r="GC757" s="20"/>
      <c r="GD757" s="20"/>
      <c r="GE757" s="20"/>
      <c r="GF757" s="20"/>
      <c r="GG757" s="20"/>
      <c r="GH757" s="20"/>
      <c r="GI757" s="20"/>
      <c r="GJ757" s="20"/>
      <c r="GK757" s="20"/>
      <c r="GL757" s="20"/>
      <c r="GM757" s="20"/>
      <c r="GN757" s="20"/>
      <c r="GO757" s="20"/>
      <c r="GP757" s="20"/>
      <c r="GQ757" s="20"/>
      <c r="GR757" s="20"/>
      <c r="GS757" s="20"/>
      <c r="GT757" s="20"/>
      <c r="GU757" s="20"/>
      <c r="GV757" s="20"/>
      <c r="GW757"/>
      <c r="GX757"/>
      <c r="GY757" s="20">
        <v>0</v>
      </c>
      <c r="GZ757" s="20">
        <v>0</v>
      </c>
      <c r="HA757" s="20" t="s">
        <v>373</v>
      </c>
      <c r="HB757" s="20">
        <v>0</v>
      </c>
      <c r="HC757" s="20"/>
      <c r="HD757" s="20"/>
      <c r="HE757" s="20" t="b">
        <v>0</v>
      </c>
      <c r="HF757" s="20">
        <v>0</v>
      </c>
      <c r="HG757" s="20" t="b">
        <v>1</v>
      </c>
      <c r="HH757" s="20">
        <v>0</v>
      </c>
      <c r="HI757" s="20">
        <v>0</v>
      </c>
      <c r="HJ757" s="20">
        <v>0</v>
      </c>
      <c r="HK757" s="20">
        <v>0</v>
      </c>
      <c r="HL757" s="20" t="b">
        <v>0</v>
      </c>
      <c r="HM757" s="20">
        <v>0</v>
      </c>
      <c r="HN757" s="20">
        <v>0</v>
      </c>
      <c r="HO757" s="20" t="s">
        <v>374</v>
      </c>
      <c r="HP757" s="20" t="s">
        <v>363</v>
      </c>
      <c r="HQ757" s="20">
        <v>0</v>
      </c>
      <c r="HR757" s="20">
        <v>0</v>
      </c>
      <c r="HS757" s="20">
        <v>0</v>
      </c>
      <c r="HT757" s="20">
        <v>0</v>
      </c>
      <c r="HU757" s="20" t="b">
        <v>0</v>
      </c>
      <c r="HZ757" s="20"/>
    </row>
    <row r="758" ht="30" customHeight="1" spans="2:234">
      <c r="B758" s="34">
        <f>10000000+INDEX(编号表!$B:$B,MATCH(D758,编号表!$A:$A,0))*10000+J758</f>
        <v>10150404</v>
      </c>
      <c r="C758" s="20" t="s">
        <v>770</v>
      </c>
      <c r="D758" s="20" t="s">
        <v>425</v>
      </c>
      <c r="E758" s="20" t="s">
        <v>363</v>
      </c>
      <c r="F758" s="39" t="s">
        <v>747</v>
      </c>
      <c r="G758" s="20" t="s">
        <v>352</v>
      </c>
      <c r="H758" s="20" t="b">
        <v>0</v>
      </c>
      <c r="I758" s="20" t="b">
        <v>1</v>
      </c>
      <c r="J758" s="20">
        <v>404</v>
      </c>
      <c r="K758" s="20" t="str">
        <f t="shared" si="31"/>
        <v>101504</v>
      </c>
      <c r="L758" s="20" t="s">
        <v>353</v>
      </c>
      <c r="M758" s="20">
        <v>0</v>
      </c>
      <c r="N758" s="20">
        <v>10150405</v>
      </c>
      <c r="O758" s="20"/>
      <c r="P758" s="20">
        <v>0</v>
      </c>
      <c r="Q758" s="20">
        <v>0</v>
      </c>
      <c r="R758" s="20">
        <v>0</v>
      </c>
      <c r="S758" s="20">
        <v>0</v>
      </c>
      <c r="T758" s="20">
        <v>0</v>
      </c>
      <c r="U758" s="20">
        <v>0</v>
      </c>
      <c r="V758" s="20"/>
      <c r="W758" s="20">
        <v>0</v>
      </c>
      <c r="X758" s="20">
        <v>0</v>
      </c>
      <c r="Y758" s="20" t="s">
        <v>355</v>
      </c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 t="s">
        <v>359</v>
      </c>
      <c r="BA758" s="20">
        <v>11300</v>
      </c>
      <c r="BB758" s="20" t="s">
        <v>409</v>
      </c>
      <c r="BC758" s="20" t="s">
        <v>357</v>
      </c>
      <c r="BD758" s="20">
        <v>10000</v>
      </c>
      <c r="BE758" s="20">
        <v>0</v>
      </c>
      <c r="BF758" s="20" t="s">
        <v>361</v>
      </c>
      <c r="BG758" s="20">
        <v>0</v>
      </c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  <c r="CD758" s="20"/>
      <c r="CE758" s="20"/>
      <c r="CF758" s="20"/>
      <c r="CG758" s="20"/>
      <c r="CH758" s="20"/>
      <c r="CI758" s="20"/>
      <c r="CJ758" s="20"/>
      <c r="CK758" s="20"/>
      <c r="CL758" s="20"/>
      <c r="CM758" s="20"/>
      <c r="CN758" s="20"/>
      <c r="CO758" s="20"/>
      <c r="CP758" s="20"/>
      <c r="CQ758" s="20"/>
      <c r="CR758" s="20"/>
      <c r="CS758" s="20"/>
      <c r="CT758" s="20"/>
      <c r="CU758" s="20"/>
      <c r="CV758" s="20"/>
      <c r="CW758" s="20"/>
      <c r="CX758" s="20">
        <v>10150104</v>
      </c>
      <c r="DA758" s="20" t="s">
        <v>409</v>
      </c>
      <c r="DB758" s="20" t="s">
        <v>357</v>
      </c>
      <c r="DC758" s="20">
        <v>10000</v>
      </c>
      <c r="DD758" s="20">
        <v>100</v>
      </c>
      <c r="DE758" s="20" t="s">
        <v>361</v>
      </c>
      <c r="DF758" s="20">
        <v>0</v>
      </c>
      <c r="DG758" s="20"/>
      <c r="DH758" s="20"/>
      <c r="DI758" s="20"/>
      <c r="DJ758" s="20"/>
      <c r="DK758" s="20"/>
      <c r="DL758" s="20"/>
      <c r="DM758" s="20"/>
      <c r="DN758" s="20"/>
      <c r="DO758" s="20"/>
      <c r="DP758" s="20"/>
      <c r="DQ758" s="20"/>
      <c r="DR758" s="20"/>
      <c r="DS758" s="20"/>
      <c r="DT758" s="20"/>
      <c r="DU758" s="20"/>
      <c r="DV758" s="20"/>
      <c r="DW758" s="20"/>
      <c r="DX758" s="20"/>
      <c r="DY758" s="20"/>
      <c r="DZ758" s="20"/>
      <c r="EA758" s="20"/>
      <c r="EB758" s="20"/>
      <c r="EC758" s="20"/>
      <c r="ED758" s="20"/>
      <c r="EE758" s="20"/>
      <c r="EF758" s="20"/>
      <c r="EG758" s="20"/>
      <c r="EH758" s="20"/>
      <c r="EI758" s="20"/>
      <c r="EJ758" s="20"/>
      <c r="EK758" s="20"/>
      <c r="EL758" s="20"/>
      <c r="EM758" s="20"/>
      <c r="EN758" s="20"/>
      <c r="EO758" s="20"/>
      <c r="EP758" s="20"/>
      <c r="EQ758" s="20"/>
      <c r="ER758" s="20"/>
      <c r="ES758" s="20"/>
      <c r="ET758" s="20"/>
      <c r="EU758" s="20"/>
      <c r="EV758" s="20"/>
      <c r="EW758" s="20">
        <v>10150104</v>
      </c>
      <c r="EX758"/>
      <c r="EY758"/>
      <c r="EZ758" s="20"/>
      <c r="FA758" s="20"/>
      <c r="FB758" s="20"/>
      <c r="FC758" s="20"/>
      <c r="FD758" s="20"/>
      <c r="FE758" s="20"/>
      <c r="FF758" s="20"/>
      <c r="FG758" s="20"/>
      <c r="FH758" s="20"/>
      <c r="FI758" s="20"/>
      <c r="FJ758" s="20"/>
      <c r="FK758" s="20"/>
      <c r="FL758" s="20"/>
      <c r="FM758" s="20"/>
      <c r="FN758" s="20"/>
      <c r="FO758" s="20"/>
      <c r="FP758" s="20"/>
      <c r="FQ758" s="20"/>
      <c r="FR758" s="20"/>
      <c r="FS758" s="20"/>
      <c r="FT758" s="20"/>
      <c r="FU758" s="20"/>
      <c r="FV758" s="20"/>
      <c r="FW758" s="20"/>
      <c r="FX758" s="20"/>
      <c r="FY758" s="20"/>
      <c r="FZ758" s="20"/>
      <c r="GA758" s="20"/>
      <c r="GB758" s="20"/>
      <c r="GC758" s="20"/>
      <c r="GD758" s="20"/>
      <c r="GE758" s="20"/>
      <c r="GF758" s="20"/>
      <c r="GG758" s="20"/>
      <c r="GH758" s="20"/>
      <c r="GI758" s="20"/>
      <c r="GJ758" s="20"/>
      <c r="GK758" s="20"/>
      <c r="GL758" s="20"/>
      <c r="GM758" s="20"/>
      <c r="GN758" s="20"/>
      <c r="GO758" s="20"/>
      <c r="GP758" s="20"/>
      <c r="GQ758" s="20"/>
      <c r="GR758" s="20"/>
      <c r="GS758" s="20"/>
      <c r="GT758" s="20"/>
      <c r="GU758" s="20"/>
      <c r="GV758" s="20"/>
      <c r="GW758"/>
      <c r="GX758"/>
      <c r="GY758" s="20">
        <v>0</v>
      </c>
      <c r="GZ758" s="20">
        <v>0</v>
      </c>
      <c r="HA758" s="20" t="s">
        <v>373</v>
      </c>
      <c r="HB758" s="20">
        <v>0</v>
      </c>
      <c r="HC758" s="20"/>
      <c r="HD758" s="20"/>
      <c r="HE758" s="20" t="b">
        <v>0</v>
      </c>
      <c r="HF758" s="20">
        <v>0</v>
      </c>
      <c r="HG758" s="20" t="b">
        <v>1</v>
      </c>
      <c r="HH758" s="20">
        <v>0</v>
      </c>
      <c r="HI758" s="20">
        <v>0</v>
      </c>
      <c r="HJ758" s="20">
        <v>0</v>
      </c>
      <c r="HK758" s="20">
        <v>0</v>
      </c>
      <c r="HL758" s="20" t="b">
        <v>0</v>
      </c>
      <c r="HM758" s="20">
        <v>0</v>
      </c>
      <c r="HN758" s="20">
        <v>0</v>
      </c>
      <c r="HO758" s="20" t="s">
        <v>374</v>
      </c>
      <c r="HP758" s="20" t="s">
        <v>363</v>
      </c>
      <c r="HQ758" s="20">
        <v>0</v>
      </c>
      <c r="HR758" s="20">
        <v>0</v>
      </c>
      <c r="HS758" s="20">
        <v>0</v>
      </c>
      <c r="HT758" s="20">
        <v>0</v>
      </c>
      <c r="HU758" s="20" t="b">
        <v>0</v>
      </c>
      <c r="HZ758" s="20"/>
    </row>
    <row r="759" ht="30" customHeight="1" spans="2:234">
      <c r="B759" s="34">
        <f>10000000+INDEX(编号表!$B:$B,MATCH(D759,编号表!$A:$A,0))*10000+J759</f>
        <v>10110105</v>
      </c>
      <c r="C759" s="20" t="s">
        <v>766</v>
      </c>
      <c r="D759" s="20" t="s">
        <v>415</v>
      </c>
      <c r="E759" s="20" t="s">
        <v>363</v>
      </c>
      <c r="F759" s="39" t="s">
        <v>767</v>
      </c>
      <c r="G759" s="20" t="s">
        <v>403</v>
      </c>
      <c r="H759" s="20" t="b">
        <v>0</v>
      </c>
      <c r="I759" s="20" t="b">
        <v>1</v>
      </c>
      <c r="J759" s="20">
        <v>105</v>
      </c>
      <c r="K759" s="20" t="str">
        <f t="shared" si="31"/>
        <v>101101</v>
      </c>
      <c r="L759" s="20" t="s">
        <v>353</v>
      </c>
      <c r="M759" s="20">
        <v>10110005</v>
      </c>
      <c r="N759" s="20">
        <v>10110106</v>
      </c>
      <c r="O759" s="20"/>
      <c r="P759" s="20">
        <v>10202010</v>
      </c>
      <c r="Q759" s="20">
        <v>0</v>
      </c>
      <c r="R759" s="20">
        <v>0</v>
      </c>
      <c r="S759" s="20">
        <v>30</v>
      </c>
      <c r="T759" s="20">
        <v>0</v>
      </c>
      <c r="U759" s="20">
        <v>100</v>
      </c>
      <c r="V759" s="20" t="s">
        <v>370</v>
      </c>
      <c r="W759" s="20">
        <v>0</v>
      </c>
      <c r="X759" s="20">
        <v>0</v>
      </c>
      <c r="Y759" s="20" t="s">
        <v>355</v>
      </c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 t="s">
        <v>388</v>
      </c>
      <c r="BA759" s="20">
        <v>11600</v>
      </c>
      <c r="BB759" s="20" t="s">
        <v>409</v>
      </c>
      <c r="BC759" s="20" t="s">
        <v>357</v>
      </c>
      <c r="BD759" s="20">
        <v>10000</v>
      </c>
      <c r="BE759" s="20">
        <v>1000</v>
      </c>
      <c r="BF759" s="20" t="s">
        <v>361</v>
      </c>
      <c r="BG759" s="20">
        <v>0</v>
      </c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  <c r="CD759" s="20"/>
      <c r="CE759" s="20"/>
      <c r="CF759" s="20"/>
      <c r="CG759" s="20"/>
      <c r="CH759" s="20"/>
      <c r="CI759" s="20"/>
      <c r="CJ759" s="20"/>
      <c r="CK759" s="20"/>
      <c r="CL759" s="20"/>
      <c r="CM759" s="20"/>
      <c r="CN759" s="20"/>
      <c r="CO759" s="20"/>
      <c r="CP759" s="20"/>
      <c r="CQ759" s="20"/>
      <c r="CR759" s="20"/>
      <c r="CS759" s="20"/>
      <c r="CT759" s="20"/>
      <c r="CU759" s="20"/>
      <c r="CV759" s="20"/>
      <c r="CW759" s="20"/>
      <c r="CX759" s="20">
        <v>10110205</v>
      </c>
      <c r="DA759" s="20" t="s">
        <v>409</v>
      </c>
      <c r="DB759" s="20" t="s">
        <v>357</v>
      </c>
      <c r="DC759" s="20">
        <v>10000</v>
      </c>
      <c r="DD759" s="20">
        <v>2000</v>
      </c>
      <c r="DE759" s="20" t="s">
        <v>361</v>
      </c>
      <c r="DF759" s="20">
        <v>0</v>
      </c>
      <c r="DG759" s="20"/>
      <c r="DH759" s="20"/>
      <c r="DI759" s="20"/>
      <c r="DJ759" s="20"/>
      <c r="DK759" s="20"/>
      <c r="DL759" s="20"/>
      <c r="DM759" s="20"/>
      <c r="DN759" s="20"/>
      <c r="DO759" s="20"/>
      <c r="DP759" s="20"/>
      <c r="DQ759" s="20"/>
      <c r="DR759" s="20"/>
      <c r="DS759" s="20"/>
      <c r="DT759" s="20"/>
      <c r="DU759" s="20"/>
      <c r="DV759" s="20"/>
      <c r="DW759" s="20"/>
      <c r="DX759" s="20"/>
      <c r="DY759" s="20"/>
      <c r="DZ759" s="20"/>
      <c r="EA759" s="20"/>
      <c r="EB759" s="20"/>
      <c r="EC759" s="20"/>
      <c r="ED759" s="20"/>
      <c r="EE759" s="20"/>
      <c r="EF759" s="20"/>
      <c r="EG759" s="20"/>
      <c r="EH759" s="20"/>
      <c r="EI759" s="20"/>
      <c r="EJ759" s="20"/>
      <c r="EK759" s="20"/>
      <c r="EL759" s="20"/>
      <c r="EM759" s="20"/>
      <c r="EN759" s="20"/>
      <c r="EO759" s="20"/>
      <c r="EP759" s="20"/>
      <c r="EQ759" s="20"/>
      <c r="ER759" s="20"/>
      <c r="ES759" s="20"/>
      <c r="ET759" s="20"/>
      <c r="EU759" s="20"/>
      <c r="EV759" s="20"/>
      <c r="EW759" s="20">
        <v>10110205</v>
      </c>
      <c r="EX759"/>
      <c r="EY759"/>
      <c r="EZ759" s="20"/>
      <c r="FA759" s="20"/>
      <c r="FB759" s="20"/>
      <c r="FC759" s="20"/>
      <c r="FD759" s="20"/>
      <c r="FE759" s="20"/>
      <c r="FF759" s="20"/>
      <c r="FG759" s="20"/>
      <c r="FH759" s="20"/>
      <c r="FI759" s="20"/>
      <c r="FJ759" s="20"/>
      <c r="FK759" s="20"/>
      <c r="FL759" s="20"/>
      <c r="FM759" s="20"/>
      <c r="FN759" s="20"/>
      <c r="FO759" s="20"/>
      <c r="FP759" s="20"/>
      <c r="FQ759" s="20"/>
      <c r="FR759" s="20"/>
      <c r="FS759" s="20"/>
      <c r="FT759" s="20"/>
      <c r="FU759" s="20"/>
      <c r="FV759" s="20"/>
      <c r="FW759" s="20"/>
      <c r="FX759" s="20"/>
      <c r="FY759" s="20"/>
      <c r="FZ759" s="20"/>
      <c r="GA759" s="20"/>
      <c r="GB759" s="20"/>
      <c r="GC759" s="20"/>
      <c r="GD759" s="20"/>
      <c r="GE759" s="20"/>
      <c r="GF759" s="20"/>
      <c r="GG759" s="20"/>
      <c r="GH759" s="20"/>
      <c r="GI759" s="20"/>
      <c r="GJ759" s="20"/>
      <c r="GK759" s="20"/>
      <c r="GL759" s="20"/>
      <c r="GM759" s="20"/>
      <c r="GN759" s="20"/>
      <c r="GO759" s="20"/>
      <c r="GP759" s="20"/>
      <c r="GQ759" s="20"/>
      <c r="GR759" s="20"/>
      <c r="GS759" s="20"/>
      <c r="GT759" s="20"/>
      <c r="GU759" s="20"/>
      <c r="GV759" s="20"/>
      <c r="GW759"/>
      <c r="GX759"/>
      <c r="GY759" s="20">
        <v>0</v>
      </c>
      <c r="GZ759" s="20">
        <v>0</v>
      </c>
      <c r="HA759" s="20" t="s">
        <v>373</v>
      </c>
      <c r="HB759" s="20">
        <v>0</v>
      </c>
      <c r="HC759" s="20">
        <v>0</v>
      </c>
      <c r="HD759" s="20" t="s">
        <v>373</v>
      </c>
      <c r="HE759" s="20" t="b">
        <v>1</v>
      </c>
      <c r="HF759" s="20">
        <v>0</v>
      </c>
      <c r="HG759" s="20" t="b">
        <v>0</v>
      </c>
      <c r="HH759" s="20">
        <v>0</v>
      </c>
      <c r="HI759" s="20">
        <v>0</v>
      </c>
      <c r="HJ759" s="20">
        <v>0</v>
      </c>
      <c r="HK759" s="20">
        <v>0</v>
      </c>
      <c r="HL759" s="20" t="b">
        <v>0</v>
      </c>
      <c r="HM759" s="20">
        <v>0</v>
      </c>
      <c r="HN759" s="20">
        <v>10001</v>
      </c>
      <c r="HO759" s="20" t="s">
        <v>374</v>
      </c>
      <c r="HP759" s="20" t="s">
        <v>363</v>
      </c>
      <c r="HQ759" s="20">
        <v>0</v>
      </c>
      <c r="HR759" s="20">
        <v>0</v>
      </c>
      <c r="HS759" s="20">
        <v>0</v>
      </c>
      <c r="HT759" s="20">
        <v>0</v>
      </c>
      <c r="HU759" s="20" t="b">
        <v>0</v>
      </c>
      <c r="HZ759" s="20"/>
    </row>
    <row r="760" ht="30" customHeight="1" spans="2:234">
      <c r="B760" s="34">
        <f>10000000+INDEX(编号表!$B:$B,MATCH(D760,编号表!$A:$A,0))*10000+J760</f>
        <v>10150205</v>
      </c>
      <c r="C760" s="20" t="s">
        <v>768</v>
      </c>
      <c r="D760" s="20" t="s">
        <v>425</v>
      </c>
      <c r="E760" s="20" t="s">
        <v>363</v>
      </c>
      <c r="F760" s="39" t="s">
        <v>747</v>
      </c>
      <c r="G760" s="20" t="s">
        <v>352</v>
      </c>
      <c r="H760" s="20" t="b">
        <v>0</v>
      </c>
      <c r="I760" s="20" t="b">
        <v>1</v>
      </c>
      <c r="J760" s="20">
        <v>205</v>
      </c>
      <c r="K760" s="20" t="str">
        <f t="shared" si="31"/>
        <v>101502</v>
      </c>
      <c r="L760" s="20" t="s">
        <v>353</v>
      </c>
      <c r="M760" s="20">
        <v>0</v>
      </c>
      <c r="N760" s="20">
        <v>10150206</v>
      </c>
      <c r="O760" s="20"/>
      <c r="P760" s="20">
        <v>0</v>
      </c>
      <c r="Q760" s="20">
        <v>0</v>
      </c>
      <c r="R760" s="20">
        <v>0</v>
      </c>
      <c r="S760" s="20">
        <v>0</v>
      </c>
      <c r="T760" s="20">
        <v>0</v>
      </c>
      <c r="U760" s="20">
        <v>0</v>
      </c>
      <c r="V760" s="20"/>
      <c r="W760" s="20">
        <v>0</v>
      </c>
      <c r="X760" s="20">
        <v>0</v>
      </c>
      <c r="Y760" s="20" t="s">
        <v>355</v>
      </c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 t="s">
        <v>359</v>
      </c>
      <c r="BA760" s="20">
        <v>11600</v>
      </c>
      <c r="BB760" s="20" t="s">
        <v>409</v>
      </c>
      <c r="BC760" s="20" t="s">
        <v>357</v>
      </c>
      <c r="BD760" s="20">
        <v>10000</v>
      </c>
      <c r="BE760" s="20">
        <v>0</v>
      </c>
      <c r="BF760" s="20" t="s">
        <v>361</v>
      </c>
      <c r="BG760" s="20">
        <v>0</v>
      </c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  <c r="CD760" s="20"/>
      <c r="CE760" s="20"/>
      <c r="CF760" s="20"/>
      <c r="CG760" s="20"/>
      <c r="CH760" s="20"/>
      <c r="CI760" s="20"/>
      <c r="CJ760" s="20"/>
      <c r="CK760" s="20"/>
      <c r="CL760" s="20"/>
      <c r="CM760" s="20"/>
      <c r="CN760" s="20"/>
      <c r="CO760" s="20"/>
      <c r="CP760" s="20"/>
      <c r="CQ760" s="20"/>
      <c r="CR760" s="20"/>
      <c r="CS760" s="20"/>
      <c r="CT760" s="20"/>
      <c r="CU760" s="20"/>
      <c r="CV760" s="20"/>
      <c r="CW760" s="20"/>
      <c r="CX760" s="20">
        <v>10150305</v>
      </c>
      <c r="DA760" s="20" t="s">
        <v>409</v>
      </c>
      <c r="DB760" s="20" t="s">
        <v>357</v>
      </c>
      <c r="DC760" s="20">
        <v>10000</v>
      </c>
      <c r="DD760" s="20">
        <v>400</v>
      </c>
      <c r="DE760" s="20" t="s">
        <v>361</v>
      </c>
      <c r="DF760" s="20">
        <v>0</v>
      </c>
      <c r="DG760" s="20"/>
      <c r="DH760" s="20"/>
      <c r="DI760" s="20"/>
      <c r="DJ760" s="20"/>
      <c r="DK760" s="20"/>
      <c r="DL760" s="20"/>
      <c r="DM760" s="20"/>
      <c r="DN760" s="20"/>
      <c r="DO760" s="20"/>
      <c r="DP760" s="20"/>
      <c r="DQ760" s="20"/>
      <c r="DR760" s="20"/>
      <c r="DS760" s="20"/>
      <c r="DT760" s="20"/>
      <c r="DU760" s="20"/>
      <c r="DV760" s="20"/>
      <c r="DW760" s="20"/>
      <c r="DX760" s="20"/>
      <c r="DY760" s="20"/>
      <c r="DZ760" s="20"/>
      <c r="EA760" s="20"/>
      <c r="EB760" s="20"/>
      <c r="EC760" s="20"/>
      <c r="ED760" s="20"/>
      <c r="EE760" s="20"/>
      <c r="EF760" s="20"/>
      <c r="EG760" s="20"/>
      <c r="EH760" s="20"/>
      <c r="EI760" s="20"/>
      <c r="EJ760" s="20"/>
      <c r="EK760" s="20"/>
      <c r="EL760" s="20"/>
      <c r="EM760" s="20"/>
      <c r="EN760" s="20"/>
      <c r="EO760" s="20"/>
      <c r="EP760" s="20"/>
      <c r="EQ760" s="20"/>
      <c r="ER760" s="20"/>
      <c r="ES760" s="20"/>
      <c r="ET760" s="20"/>
      <c r="EU760" s="20"/>
      <c r="EV760" s="20"/>
      <c r="EW760" s="20">
        <v>10150305</v>
      </c>
      <c r="EX760"/>
      <c r="EY760"/>
      <c r="EZ760" s="20"/>
      <c r="FA760" s="20"/>
      <c r="FB760" s="20"/>
      <c r="FC760" s="20"/>
      <c r="FD760" s="20"/>
      <c r="FE760" s="20"/>
      <c r="FF760" s="20"/>
      <c r="FG760" s="20"/>
      <c r="FH760" s="20"/>
      <c r="FI760" s="20"/>
      <c r="FJ760" s="20"/>
      <c r="FK760" s="20"/>
      <c r="FL760" s="20"/>
      <c r="FM760" s="20"/>
      <c r="FN760" s="20"/>
      <c r="FO760" s="20"/>
      <c r="FP760" s="20"/>
      <c r="FQ760" s="20"/>
      <c r="FR760" s="20"/>
      <c r="FS760" s="20"/>
      <c r="FT760" s="20"/>
      <c r="FU760" s="20"/>
      <c r="FV760" s="20"/>
      <c r="FW760" s="20"/>
      <c r="FX760" s="20"/>
      <c r="FY760" s="20"/>
      <c r="FZ760" s="20"/>
      <c r="GA760" s="20"/>
      <c r="GB760" s="20"/>
      <c r="GC760" s="20"/>
      <c r="GD760" s="20"/>
      <c r="GE760" s="20"/>
      <c r="GF760" s="20"/>
      <c r="GG760" s="20"/>
      <c r="GH760" s="20"/>
      <c r="GI760" s="20"/>
      <c r="GJ760" s="20"/>
      <c r="GK760" s="20"/>
      <c r="GL760" s="20"/>
      <c r="GM760" s="20"/>
      <c r="GN760" s="20"/>
      <c r="GO760" s="20"/>
      <c r="GP760" s="20"/>
      <c r="GQ760" s="20"/>
      <c r="GR760" s="20"/>
      <c r="GS760" s="20"/>
      <c r="GT760" s="20"/>
      <c r="GU760" s="20"/>
      <c r="GV760" s="20"/>
      <c r="GW760"/>
      <c r="GX760"/>
      <c r="GY760" s="20">
        <v>0</v>
      </c>
      <c r="GZ760" s="20">
        <v>0</v>
      </c>
      <c r="HA760" s="20" t="s">
        <v>373</v>
      </c>
      <c r="HB760" s="20">
        <v>0</v>
      </c>
      <c r="HC760" s="20"/>
      <c r="HD760" s="20"/>
      <c r="HE760" s="20" t="b">
        <v>0</v>
      </c>
      <c r="HF760" s="20">
        <v>0</v>
      </c>
      <c r="HG760" s="20" t="b">
        <v>1</v>
      </c>
      <c r="HH760" s="20">
        <v>0</v>
      </c>
      <c r="HI760" s="20">
        <v>0</v>
      </c>
      <c r="HJ760" s="20">
        <v>0</v>
      </c>
      <c r="HK760" s="20">
        <v>0</v>
      </c>
      <c r="HL760" s="20" t="b">
        <v>0</v>
      </c>
      <c r="HM760" s="20">
        <v>0</v>
      </c>
      <c r="HN760" s="20">
        <v>0</v>
      </c>
      <c r="HO760" s="20" t="s">
        <v>374</v>
      </c>
      <c r="HP760" s="20" t="s">
        <v>363</v>
      </c>
      <c r="HQ760" s="20">
        <v>0</v>
      </c>
      <c r="HR760" s="20">
        <v>0</v>
      </c>
      <c r="HS760" s="20">
        <v>0</v>
      </c>
      <c r="HT760" s="20">
        <v>0</v>
      </c>
      <c r="HU760" s="20" t="b">
        <v>0</v>
      </c>
      <c r="HZ760" s="20"/>
    </row>
    <row r="761" ht="30" customHeight="1" spans="2:234">
      <c r="B761" s="34">
        <f>10000000+INDEX(编号表!$B:$B,MATCH(D761,编号表!$A:$A,0))*10000+J761</f>
        <v>10150305</v>
      </c>
      <c r="C761" s="20" t="s">
        <v>769</v>
      </c>
      <c r="D761" s="20" t="s">
        <v>425</v>
      </c>
      <c r="E761" s="20" t="s">
        <v>363</v>
      </c>
      <c r="F761" s="39" t="s">
        <v>747</v>
      </c>
      <c r="G761" s="20" t="s">
        <v>352</v>
      </c>
      <c r="H761" s="20" t="b">
        <v>0</v>
      </c>
      <c r="I761" s="20" t="b">
        <v>1</v>
      </c>
      <c r="J761" s="20">
        <v>305</v>
      </c>
      <c r="K761" s="20" t="str">
        <f t="shared" si="31"/>
        <v>101503</v>
      </c>
      <c r="L761" s="20" t="s">
        <v>353</v>
      </c>
      <c r="M761" s="20">
        <v>0</v>
      </c>
      <c r="N761" s="20">
        <v>10150306</v>
      </c>
      <c r="O761" s="20"/>
      <c r="P761" s="20">
        <v>0</v>
      </c>
      <c r="Q761" s="20">
        <v>0</v>
      </c>
      <c r="R761" s="20">
        <v>0</v>
      </c>
      <c r="S761" s="20">
        <v>0</v>
      </c>
      <c r="T761" s="20">
        <v>0</v>
      </c>
      <c r="U761" s="20">
        <v>0</v>
      </c>
      <c r="V761" s="20"/>
      <c r="W761" s="20">
        <v>0</v>
      </c>
      <c r="X761" s="20">
        <v>0</v>
      </c>
      <c r="Y761" s="20" t="s">
        <v>355</v>
      </c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 t="s">
        <v>359</v>
      </c>
      <c r="BA761" s="20">
        <v>11600</v>
      </c>
      <c r="BB761" s="20" t="s">
        <v>409</v>
      </c>
      <c r="BC761" s="20" t="s">
        <v>357</v>
      </c>
      <c r="BD761" s="20">
        <v>10000</v>
      </c>
      <c r="BE761" s="20">
        <v>0</v>
      </c>
      <c r="BF761" s="20" t="s">
        <v>361</v>
      </c>
      <c r="BG761" s="20">
        <v>0</v>
      </c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  <c r="CD761" s="20"/>
      <c r="CE761" s="20"/>
      <c r="CF761" s="20"/>
      <c r="CG761" s="20"/>
      <c r="CH761" s="20"/>
      <c r="CI761" s="20"/>
      <c r="CJ761" s="20"/>
      <c r="CK761" s="20"/>
      <c r="CL761" s="20"/>
      <c r="CM761" s="20"/>
      <c r="CN761" s="20"/>
      <c r="CO761" s="20"/>
      <c r="CP761" s="20"/>
      <c r="CQ761" s="20"/>
      <c r="CR761" s="20"/>
      <c r="CS761" s="20"/>
      <c r="CT761" s="20"/>
      <c r="CU761" s="20"/>
      <c r="CV761" s="20"/>
      <c r="CW761" s="20"/>
      <c r="CX761" s="20">
        <v>10150405</v>
      </c>
      <c r="DA761" s="20" t="s">
        <v>409</v>
      </c>
      <c r="DB761" s="20" t="s">
        <v>357</v>
      </c>
      <c r="DC761" s="20">
        <v>10000</v>
      </c>
      <c r="DD761" s="20">
        <v>200</v>
      </c>
      <c r="DE761" s="20" t="s">
        <v>361</v>
      </c>
      <c r="DF761" s="20">
        <v>0</v>
      </c>
      <c r="DG761" s="20"/>
      <c r="DH761" s="20"/>
      <c r="DI761" s="20"/>
      <c r="DJ761" s="20"/>
      <c r="DK761" s="20"/>
      <c r="DL761" s="20"/>
      <c r="DM761" s="20"/>
      <c r="DN761" s="20"/>
      <c r="DO761" s="20"/>
      <c r="DP761" s="20"/>
      <c r="DQ761" s="20"/>
      <c r="DR761" s="20"/>
      <c r="DS761" s="20"/>
      <c r="DT761" s="20"/>
      <c r="DU761" s="20"/>
      <c r="DV761" s="20"/>
      <c r="DW761" s="20"/>
      <c r="DX761" s="20"/>
      <c r="DY761" s="20"/>
      <c r="DZ761" s="20"/>
      <c r="EA761" s="20"/>
      <c r="EB761" s="20"/>
      <c r="EC761" s="20"/>
      <c r="ED761" s="20"/>
      <c r="EE761" s="20"/>
      <c r="EF761" s="20"/>
      <c r="EG761" s="20"/>
      <c r="EH761" s="20"/>
      <c r="EI761" s="20"/>
      <c r="EJ761" s="20"/>
      <c r="EK761" s="20"/>
      <c r="EL761" s="20"/>
      <c r="EM761" s="20"/>
      <c r="EN761" s="20"/>
      <c r="EO761" s="20"/>
      <c r="EP761" s="20"/>
      <c r="EQ761" s="20"/>
      <c r="ER761" s="20"/>
      <c r="ES761" s="20"/>
      <c r="ET761" s="20"/>
      <c r="EU761" s="20"/>
      <c r="EV761" s="20"/>
      <c r="EW761" s="20">
        <v>10150405</v>
      </c>
      <c r="EX761"/>
      <c r="EY761"/>
      <c r="EZ761" s="20"/>
      <c r="FA761" s="20"/>
      <c r="FB761" s="20"/>
      <c r="FC761" s="20"/>
      <c r="FD761" s="20"/>
      <c r="FE761" s="20"/>
      <c r="FF761" s="20"/>
      <c r="FG761" s="20"/>
      <c r="FH761" s="20"/>
      <c r="FI761" s="20"/>
      <c r="FJ761" s="20"/>
      <c r="FK761" s="20"/>
      <c r="FL761" s="20"/>
      <c r="FM761" s="20"/>
      <c r="FN761" s="20"/>
      <c r="FO761" s="20"/>
      <c r="FP761" s="20"/>
      <c r="FQ761" s="20"/>
      <c r="FR761" s="20"/>
      <c r="FS761" s="20"/>
      <c r="FT761" s="20"/>
      <c r="FU761" s="20"/>
      <c r="FV761" s="20"/>
      <c r="FW761" s="20"/>
      <c r="FX761" s="20"/>
      <c r="FY761" s="20"/>
      <c r="FZ761" s="20"/>
      <c r="GA761" s="20"/>
      <c r="GB761" s="20"/>
      <c r="GC761" s="20"/>
      <c r="GD761" s="20"/>
      <c r="GE761" s="20"/>
      <c r="GF761" s="20"/>
      <c r="GG761" s="20"/>
      <c r="GH761" s="20"/>
      <c r="GI761" s="20"/>
      <c r="GJ761" s="20"/>
      <c r="GK761" s="20"/>
      <c r="GL761" s="20"/>
      <c r="GM761" s="20"/>
      <c r="GN761" s="20"/>
      <c r="GO761" s="20"/>
      <c r="GP761" s="20"/>
      <c r="GQ761" s="20"/>
      <c r="GR761" s="20"/>
      <c r="GS761" s="20"/>
      <c r="GT761" s="20"/>
      <c r="GU761" s="20"/>
      <c r="GV761" s="20"/>
      <c r="GW761"/>
      <c r="GX761"/>
      <c r="GY761" s="20">
        <v>0</v>
      </c>
      <c r="GZ761" s="20">
        <v>0</v>
      </c>
      <c r="HA761" s="20" t="s">
        <v>373</v>
      </c>
      <c r="HB761" s="20">
        <v>0</v>
      </c>
      <c r="HC761" s="20"/>
      <c r="HD761" s="20"/>
      <c r="HE761" s="20" t="b">
        <v>0</v>
      </c>
      <c r="HF761" s="20">
        <v>0</v>
      </c>
      <c r="HG761" s="20" t="b">
        <v>1</v>
      </c>
      <c r="HH761" s="20">
        <v>0</v>
      </c>
      <c r="HI761" s="20">
        <v>0</v>
      </c>
      <c r="HJ761" s="20">
        <v>0</v>
      </c>
      <c r="HK761" s="20">
        <v>0</v>
      </c>
      <c r="HL761" s="20" t="b">
        <v>0</v>
      </c>
      <c r="HM761" s="20">
        <v>0</v>
      </c>
      <c r="HN761" s="20">
        <v>0</v>
      </c>
      <c r="HO761" s="20" t="s">
        <v>374</v>
      </c>
      <c r="HP761" s="20" t="s">
        <v>363</v>
      </c>
      <c r="HQ761" s="20">
        <v>0</v>
      </c>
      <c r="HR761" s="20">
        <v>0</v>
      </c>
      <c r="HS761" s="20">
        <v>0</v>
      </c>
      <c r="HT761" s="20">
        <v>0</v>
      </c>
      <c r="HU761" s="20" t="b">
        <v>0</v>
      </c>
      <c r="HZ761" s="20"/>
    </row>
    <row r="762" ht="30" customHeight="1" spans="2:234">
      <c r="B762" s="34">
        <f>10000000+INDEX(编号表!$B:$B,MATCH(D762,编号表!$A:$A,0))*10000+J762</f>
        <v>10150405</v>
      </c>
      <c r="C762" s="20" t="s">
        <v>770</v>
      </c>
      <c r="D762" s="20" t="s">
        <v>425</v>
      </c>
      <c r="E762" s="20" t="s">
        <v>363</v>
      </c>
      <c r="F762" s="39" t="s">
        <v>747</v>
      </c>
      <c r="G762" s="20" t="s">
        <v>352</v>
      </c>
      <c r="H762" s="20" t="b">
        <v>0</v>
      </c>
      <c r="I762" s="20" t="b">
        <v>1</v>
      </c>
      <c r="J762" s="20">
        <v>405</v>
      </c>
      <c r="K762" s="20" t="str">
        <f t="shared" si="31"/>
        <v>101504</v>
      </c>
      <c r="L762" s="20" t="s">
        <v>353</v>
      </c>
      <c r="M762" s="20">
        <v>0</v>
      </c>
      <c r="N762" s="20">
        <v>10150406</v>
      </c>
      <c r="O762" s="20"/>
      <c r="P762" s="20">
        <v>0</v>
      </c>
      <c r="Q762" s="20">
        <v>0</v>
      </c>
      <c r="R762" s="20">
        <v>0</v>
      </c>
      <c r="S762" s="20">
        <v>0</v>
      </c>
      <c r="T762" s="20">
        <v>0</v>
      </c>
      <c r="U762" s="20">
        <v>0</v>
      </c>
      <c r="V762" s="20"/>
      <c r="W762" s="20">
        <v>0</v>
      </c>
      <c r="X762" s="20">
        <v>0</v>
      </c>
      <c r="Y762" s="20" t="s">
        <v>355</v>
      </c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 t="s">
        <v>359</v>
      </c>
      <c r="BA762" s="20">
        <v>11600</v>
      </c>
      <c r="BB762" s="20" t="s">
        <v>409</v>
      </c>
      <c r="BC762" s="20" t="s">
        <v>357</v>
      </c>
      <c r="BD762" s="20">
        <v>10000</v>
      </c>
      <c r="BE762" s="20">
        <v>0</v>
      </c>
      <c r="BF762" s="20" t="s">
        <v>361</v>
      </c>
      <c r="BG762" s="20">
        <v>0</v>
      </c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  <c r="CD762" s="20"/>
      <c r="CE762" s="20"/>
      <c r="CF762" s="20"/>
      <c r="CG762" s="20"/>
      <c r="CH762" s="20"/>
      <c r="CI762" s="20"/>
      <c r="CJ762" s="20"/>
      <c r="CK762" s="20"/>
      <c r="CL762" s="20"/>
      <c r="CM762" s="20"/>
      <c r="CN762" s="20"/>
      <c r="CO762" s="20"/>
      <c r="CP762" s="20"/>
      <c r="CQ762" s="20"/>
      <c r="CR762" s="20"/>
      <c r="CS762" s="20"/>
      <c r="CT762" s="20"/>
      <c r="CU762" s="20"/>
      <c r="CV762" s="20"/>
      <c r="CW762" s="20"/>
      <c r="CX762" s="20">
        <v>10150105</v>
      </c>
      <c r="DA762" s="20" t="s">
        <v>409</v>
      </c>
      <c r="DB762" s="20" t="s">
        <v>357</v>
      </c>
      <c r="DC762" s="20">
        <v>10000</v>
      </c>
      <c r="DD762" s="20">
        <v>100</v>
      </c>
      <c r="DE762" s="20" t="s">
        <v>361</v>
      </c>
      <c r="DF762" s="20">
        <v>0</v>
      </c>
      <c r="DG762" s="20"/>
      <c r="DH762" s="20"/>
      <c r="DI762" s="20"/>
      <c r="DJ762" s="20"/>
      <c r="DK762" s="20"/>
      <c r="DL762" s="20"/>
      <c r="DM762" s="20"/>
      <c r="DN762" s="20"/>
      <c r="DO762" s="20"/>
      <c r="DP762" s="20"/>
      <c r="DQ762" s="20"/>
      <c r="DR762" s="20"/>
      <c r="DS762" s="20"/>
      <c r="DT762" s="20"/>
      <c r="DU762" s="20"/>
      <c r="DV762" s="20"/>
      <c r="DW762" s="20"/>
      <c r="DX762" s="20"/>
      <c r="DY762" s="20"/>
      <c r="DZ762" s="20"/>
      <c r="EA762" s="20"/>
      <c r="EB762" s="20"/>
      <c r="EC762" s="20"/>
      <c r="ED762" s="20"/>
      <c r="EE762" s="20"/>
      <c r="EF762" s="20"/>
      <c r="EG762" s="20"/>
      <c r="EH762" s="20"/>
      <c r="EI762" s="20"/>
      <c r="EJ762" s="20"/>
      <c r="EK762" s="20"/>
      <c r="EL762" s="20"/>
      <c r="EM762" s="20"/>
      <c r="EN762" s="20"/>
      <c r="EO762" s="20"/>
      <c r="EP762" s="20"/>
      <c r="EQ762" s="20"/>
      <c r="ER762" s="20"/>
      <c r="ES762" s="20"/>
      <c r="ET762" s="20"/>
      <c r="EU762" s="20"/>
      <c r="EV762" s="20"/>
      <c r="EW762" s="20">
        <v>10150105</v>
      </c>
      <c r="EX762"/>
      <c r="EY762"/>
      <c r="EZ762" s="20"/>
      <c r="FA762" s="20"/>
      <c r="FB762" s="20"/>
      <c r="FC762" s="20"/>
      <c r="FD762" s="20"/>
      <c r="FE762" s="20"/>
      <c r="FF762" s="20"/>
      <c r="FG762" s="20"/>
      <c r="FH762" s="20"/>
      <c r="FI762" s="20"/>
      <c r="FJ762" s="20"/>
      <c r="FK762" s="20"/>
      <c r="FL762" s="20"/>
      <c r="FM762" s="20"/>
      <c r="FN762" s="20"/>
      <c r="FO762" s="20"/>
      <c r="FP762" s="20"/>
      <c r="FQ762" s="20"/>
      <c r="FR762" s="20"/>
      <c r="FS762" s="20"/>
      <c r="FT762" s="20"/>
      <c r="FU762" s="20"/>
      <c r="FV762" s="20"/>
      <c r="FW762" s="20"/>
      <c r="FX762" s="20"/>
      <c r="FY762" s="20"/>
      <c r="FZ762" s="20"/>
      <c r="GA762" s="20"/>
      <c r="GB762" s="20"/>
      <c r="GC762" s="20"/>
      <c r="GD762" s="20"/>
      <c r="GE762" s="20"/>
      <c r="GF762" s="20"/>
      <c r="GG762" s="20"/>
      <c r="GH762" s="20"/>
      <c r="GI762" s="20"/>
      <c r="GJ762" s="20"/>
      <c r="GK762" s="20"/>
      <c r="GL762" s="20"/>
      <c r="GM762" s="20"/>
      <c r="GN762" s="20"/>
      <c r="GO762" s="20"/>
      <c r="GP762" s="20"/>
      <c r="GQ762" s="20"/>
      <c r="GR762" s="20"/>
      <c r="GS762" s="20"/>
      <c r="GT762" s="20"/>
      <c r="GU762" s="20"/>
      <c r="GV762" s="20"/>
      <c r="GW762"/>
      <c r="GX762"/>
      <c r="GY762" s="20">
        <v>0</v>
      </c>
      <c r="GZ762" s="20">
        <v>0</v>
      </c>
      <c r="HA762" s="20" t="s">
        <v>373</v>
      </c>
      <c r="HB762" s="20">
        <v>0</v>
      </c>
      <c r="HC762" s="20"/>
      <c r="HD762" s="20"/>
      <c r="HE762" s="20" t="b">
        <v>0</v>
      </c>
      <c r="HF762" s="20">
        <v>0</v>
      </c>
      <c r="HG762" s="20" t="b">
        <v>1</v>
      </c>
      <c r="HH762" s="20">
        <v>0</v>
      </c>
      <c r="HI762" s="20">
        <v>0</v>
      </c>
      <c r="HJ762" s="20">
        <v>0</v>
      </c>
      <c r="HK762" s="20">
        <v>0</v>
      </c>
      <c r="HL762" s="20" t="b">
        <v>0</v>
      </c>
      <c r="HM762" s="20">
        <v>0</v>
      </c>
      <c r="HN762" s="20">
        <v>0</v>
      </c>
      <c r="HO762" s="20" t="s">
        <v>374</v>
      </c>
      <c r="HP762" s="20" t="s">
        <v>363</v>
      </c>
      <c r="HQ762" s="20">
        <v>0</v>
      </c>
      <c r="HR762" s="20">
        <v>0</v>
      </c>
      <c r="HS762" s="20">
        <v>0</v>
      </c>
      <c r="HT762" s="20">
        <v>0</v>
      </c>
      <c r="HU762" s="20" t="b">
        <v>0</v>
      </c>
      <c r="HZ762" s="20"/>
    </row>
    <row r="763" ht="30" customHeight="1" spans="2:234">
      <c r="B763" s="34">
        <f>10000000+INDEX(编号表!$B:$B,MATCH(D763,编号表!$A:$A,0))*10000+J763</f>
        <v>10110106</v>
      </c>
      <c r="C763" s="20" t="s">
        <v>766</v>
      </c>
      <c r="D763" s="20" t="s">
        <v>415</v>
      </c>
      <c r="E763" s="20" t="s">
        <v>363</v>
      </c>
      <c r="F763" s="39" t="s">
        <v>767</v>
      </c>
      <c r="G763" s="20" t="s">
        <v>403</v>
      </c>
      <c r="H763" s="20" t="b">
        <v>0</v>
      </c>
      <c r="I763" s="20" t="b">
        <v>1</v>
      </c>
      <c r="J763" s="20">
        <v>106</v>
      </c>
      <c r="K763" s="20" t="str">
        <f t="shared" si="31"/>
        <v>101101</v>
      </c>
      <c r="L763" s="20" t="s">
        <v>353</v>
      </c>
      <c r="M763" s="20">
        <v>10110006</v>
      </c>
      <c r="N763" s="20">
        <v>10110107</v>
      </c>
      <c r="O763" s="20"/>
      <c r="P763" s="20">
        <v>10202010</v>
      </c>
      <c r="Q763" s="20">
        <v>0</v>
      </c>
      <c r="R763" s="20">
        <v>0</v>
      </c>
      <c r="S763" s="20">
        <v>35</v>
      </c>
      <c r="T763" s="20">
        <v>0</v>
      </c>
      <c r="U763" s="20">
        <v>100</v>
      </c>
      <c r="V763" s="20" t="s">
        <v>370</v>
      </c>
      <c r="W763" s="20">
        <v>0</v>
      </c>
      <c r="X763" s="20">
        <v>0</v>
      </c>
      <c r="Y763" s="20" t="s">
        <v>355</v>
      </c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 t="s">
        <v>388</v>
      </c>
      <c r="BA763" s="20">
        <v>11700</v>
      </c>
      <c r="BB763" s="20" t="s">
        <v>409</v>
      </c>
      <c r="BC763" s="20" t="s">
        <v>357</v>
      </c>
      <c r="BD763" s="20">
        <v>10000</v>
      </c>
      <c r="BE763" s="20">
        <v>1000</v>
      </c>
      <c r="BF763" s="20" t="s">
        <v>361</v>
      </c>
      <c r="BG763" s="20">
        <v>0</v>
      </c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  <c r="CD763" s="20"/>
      <c r="CE763" s="20"/>
      <c r="CF763" s="20"/>
      <c r="CG763" s="20"/>
      <c r="CH763" s="20"/>
      <c r="CI763" s="20"/>
      <c r="CJ763" s="20"/>
      <c r="CK763" s="20"/>
      <c r="CL763" s="20"/>
      <c r="CM763" s="20"/>
      <c r="CN763" s="20"/>
      <c r="CO763" s="20"/>
      <c r="CP763" s="20"/>
      <c r="CQ763" s="20"/>
      <c r="CR763" s="20"/>
      <c r="CS763" s="20"/>
      <c r="CT763" s="20"/>
      <c r="CU763" s="20"/>
      <c r="CV763" s="20"/>
      <c r="CW763" s="20"/>
      <c r="CX763" s="20">
        <v>10110206</v>
      </c>
      <c r="DA763" s="20" t="s">
        <v>409</v>
      </c>
      <c r="DB763" s="20" t="s">
        <v>357</v>
      </c>
      <c r="DC763" s="20">
        <v>10000</v>
      </c>
      <c r="DD763" s="20">
        <v>2000</v>
      </c>
      <c r="DE763" s="20" t="s">
        <v>361</v>
      </c>
      <c r="DF763" s="20">
        <v>0</v>
      </c>
      <c r="DG763" s="20"/>
      <c r="DH763" s="20"/>
      <c r="DI763" s="20"/>
      <c r="DJ763" s="20"/>
      <c r="DK763" s="20"/>
      <c r="DL763" s="20"/>
      <c r="DM763" s="20"/>
      <c r="DN763" s="20"/>
      <c r="DO763" s="20"/>
      <c r="DP763" s="20"/>
      <c r="DQ763" s="20"/>
      <c r="DR763" s="20"/>
      <c r="DS763" s="20"/>
      <c r="DT763" s="20"/>
      <c r="DU763" s="20"/>
      <c r="DV763" s="20"/>
      <c r="DW763" s="20"/>
      <c r="DX763" s="20"/>
      <c r="DY763" s="20"/>
      <c r="DZ763" s="20"/>
      <c r="EA763" s="20"/>
      <c r="EB763" s="20"/>
      <c r="EC763" s="20"/>
      <c r="ED763" s="20"/>
      <c r="EE763" s="20"/>
      <c r="EF763" s="20"/>
      <c r="EG763" s="20"/>
      <c r="EH763" s="20"/>
      <c r="EI763" s="20"/>
      <c r="EJ763" s="20"/>
      <c r="EK763" s="20"/>
      <c r="EL763" s="20"/>
      <c r="EM763" s="20"/>
      <c r="EN763" s="20"/>
      <c r="EO763" s="20"/>
      <c r="EP763" s="20"/>
      <c r="EQ763" s="20"/>
      <c r="ER763" s="20"/>
      <c r="ES763" s="20"/>
      <c r="ET763" s="20"/>
      <c r="EU763" s="20"/>
      <c r="EV763" s="20"/>
      <c r="EW763" s="20">
        <v>10110206</v>
      </c>
      <c r="EX763"/>
      <c r="EY763"/>
      <c r="EZ763" s="20"/>
      <c r="FA763" s="20"/>
      <c r="FB763" s="20"/>
      <c r="FC763" s="20"/>
      <c r="FD763" s="20"/>
      <c r="FE763" s="20"/>
      <c r="FF763" s="20"/>
      <c r="FG763" s="20"/>
      <c r="FH763" s="20"/>
      <c r="FI763" s="20"/>
      <c r="FJ763" s="20"/>
      <c r="FK763" s="20"/>
      <c r="FL763" s="20"/>
      <c r="FM763" s="20"/>
      <c r="FN763" s="20"/>
      <c r="FO763" s="20"/>
      <c r="FP763" s="20"/>
      <c r="FQ763" s="20"/>
      <c r="FR763" s="20"/>
      <c r="FS763" s="20"/>
      <c r="FT763" s="20"/>
      <c r="FU763" s="20"/>
      <c r="FV763" s="20"/>
      <c r="FW763" s="20"/>
      <c r="FX763" s="20"/>
      <c r="FY763" s="20"/>
      <c r="FZ763" s="20"/>
      <c r="GA763" s="20"/>
      <c r="GB763" s="20"/>
      <c r="GC763" s="20"/>
      <c r="GD763" s="20"/>
      <c r="GE763" s="20"/>
      <c r="GF763" s="20"/>
      <c r="GG763" s="20"/>
      <c r="GH763" s="20"/>
      <c r="GI763" s="20"/>
      <c r="GJ763" s="20"/>
      <c r="GK763" s="20"/>
      <c r="GL763" s="20"/>
      <c r="GM763" s="20"/>
      <c r="GN763" s="20"/>
      <c r="GO763" s="20"/>
      <c r="GP763" s="20"/>
      <c r="GQ763" s="20"/>
      <c r="GR763" s="20"/>
      <c r="GS763" s="20"/>
      <c r="GT763" s="20"/>
      <c r="GU763" s="20"/>
      <c r="GV763" s="20"/>
      <c r="GW763"/>
      <c r="GX763"/>
      <c r="GY763" s="20">
        <v>0</v>
      </c>
      <c r="GZ763" s="20">
        <v>0</v>
      </c>
      <c r="HA763" s="20" t="s">
        <v>373</v>
      </c>
      <c r="HB763" s="20">
        <v>0</v>
      </c>
      <c r="HC763" s="20">
        <v>0</v>
      </c>
      <c r="HD763" s="20" t="s">
        <v>373</v>
      </c>
      <c r="HE763" s="20" t="b">
        <v>1</v>
      </c>
      <c r="HF763" s="20">
        <v>0</v>
      </c>
      <c r="HG763" s="20" t="b">
        <v>0</v>
      </c>
      <c r="HH763" s="20">
        <v>0</v>
      </c>
      <c r="HI763" s="20">
        <v>0</v>
      </c>
      <c r="HJ763" s="20">
        <v>0</v>
      </c>
      <c r="HK763" s="20">
        <v>0</v>
      </c>
      <c r="HL763" s="20" t="b">
        <v>0</v>
      </c>
      <c r="HM763" s="20">
        <v>0</v>
      </c>
      <c r="HN763" s="20">
        <v>10001</v>
      </c>
      <c r="HO763" s="20" t="s">
        <v>374</v>
      </c>
      <c r="HP763" s="20" t="s">
        <v>363</v>
      </c>
      <c r="HQ763" s="20">
        <v>0</v>
      </c>
      <c r="HR763" s="20">
        <v>0</v>
      </c>
      <c r="HS763" s="20">
        <v>0</v>
      </c>
      <c r="HT763" s="20">
        <v>0</v>
      </c>
      <c r="HU763" s="20" t="b">
        <v>0</v>
      </c>
      <c r="HZ763" s="20"/>
    </row>
    <row r="764" ht="30" customHeight="1" spans="2:234">
      <c r="B764" s="34">
        <f>10000000+INDEX(编号表!$B:$B,MATCH(D764,编号表!$A:$A,0))*10000+J764</f>
        <v>10150206</v>
      </c>
      <c r="C764" s="20" t="s">
        <v>768</v>
      </c>
      <c r="D764" s="20" t="s">
        <v>425</v>
      </c>
      <c r="E764" s="20" t="s">
        <v>363</v>
      </c>
      <c r="F764" s="39" t="s">
        <v>747</v>
      </c>
      <c r="G764" s="20" t="s">
        <v>352</v>
      </c>
      <c r="H764" s="20" t="b">
        <v>0</v>
      </c>
      <c r="I764" s="20" t="b">
        <v>1</v>
      </c>
      <c r="J764" s="20">
        <v>206</v>
      </c>
      <c r="K764" s="20" t="str">
        <f t="shared" si="31"/>
        <v>101502</v>
      </c>
      <c r="L764" s="20" t="s">
        <v>353</v>
      </c>
      <c r="M764" s="20">
        <v>0</v>
      </c>
      <c r="N764" s="20">
        <v>10150207</v>
      </c>
      <c r="O764" s="20"/>
      <c r="P764" s="20">
        <v>0</v>
      </c>
      <c r="Q764" s="20">
        <v>0</v>
      </c>
      <c r="R764" s="20">
        <v>0</v>
      </c>
      <c r="S764" s="20">
        <v>0</v>
      </c>
      <c r="T764" s="20">
        <v>0</v>
      </c>
      <c r="U764" s="20">
        <v>0</v>
      </c>
      <c r="V764" s="20"/>
      <c r="W764" s="20">
        <v>0</v>
      </c>
      <c r="X764" s="20">
        <v>0</v>
      </c>
      <c r="Y764" s="20" t="s">
        <v>355</v>
      </c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 t="s">
        <v>359</v>
      </c>
      <c r="BA764" s="20">
        <v>11700</v>
      </c>
      <c r="BB764" s="20" t="s">
        <v>409</v>
      </c>
      <c r="BC764" s="20" t="s">
        <v>357</v>
      </c>
      <c r="BD764" s="20">
        <v>10000</v>
      </c>
      <c r="BE764" s="20">
        <v>0</v>
      </c>
      <c r="BF764" s="20" t="s">
        <v>361</v>
      </c>
      <c r="BG764" s="20">
        <v>0</v>
      </c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  <c r="CD764" s="20"/>
      <c r="CE764" s="20"/>
      <c r="CF764" s="20"/>
      <c r="CG764" s="20"/>
      <c r="CH764" s="20"/>
      <c r="CI764" s="20"/>
      <c r="CJ764" s="20"/>
      <c r="CK764" s="20"/>
      <c r="CL764" s="20"/>
      <c r="CM764" s="20"/>
      <c r="CN764" s="20"/>
      <c r="CO764" s="20"/>
      <c r="CP764" s="20"/>
      <c r="CQ764" s="20"/>
      <c r="CR764" s="20"/>
      <c r="CS764" s="20"/>
      <c r="CT764" s="20"/>
      <c r="CU764" s="20"/>
      <c r="CV764" s="20"/>
      <c r="CW764" s="20"/>
      <c r="CX764" s="20">
        <v>10150306</v>
      </c>
      <c r="DA764" s="20" t="s">
        <v>409</v>
      </c>
      <c r="DB764" s="20" t="s">
        <v>357</v>
      </c>
      <c r="DC764" s="20">
        <v>10000</v>
      </c>
      <c r="DD764" s="20">
        <v>400</v>
      </c>
      <c r="DE764" s="20" t="s">
        <v>361</v>
      </c>
      <c r="DF764" s="20">
        <v>0</v>
      </c>
      <c r="DG764" s="20"/>
      <c r="DH764" s="20"/>
      <c r="DI764" s="20"/>
      <c r="DJ764" s="20"/>
      <c r="DK764" s="20"/>
      <c r="DL764" s="20"/>
      <c r="DM764" s="20"/>
      <c r="DN764" s="20"/>
      <c r="DO764" s="20"/>
      <c r="DP764" s="20"/>
      <c r="DQ764" s="20"/>
      <c r="DR764" s="20"/>
      <c r="DS764" s="20"/>
      <c r="DT764" s="20"/>
      <c r="DU764" s="20"/>
      <c r="DV764" s="20"/>
      <c r="DW764" s="20"/>
      <c r="DX764" s="20"/>
      <c r="DY764" s="20"/>
      <c r="DZ764" s="20"/>
      <c r="EA764" s="20"/>
      <c r="EB764" s="20"/>
      <c r="EC764" s="20"/>
      <c r="ED764" s="20"/>
      <c r="EE764" s="20"/>
      <c r="EF764" s="20"/>
      <c r="EG764" s="20"/>
      <c r="EH764" s="20"/>
      <c r="EI764" s="20"/>
      <c r="EJ764" s="20"/>
      <c r="EK764" s="20"/>
      <c r="EL764" s="20"/>
      <c r="EM764" s="20"/>
      <c r="EN764" s="20"/>
      <c r="EO764" s="20"/>
      <c r="EP764" s="20"/>
      <c r="EQ764" s="20"/>
      <c r="ER764" s="20"/>
      <c r="ES764" s="20"/>
      <c r="ET764" s="20"/>
      <c r="EU764" s="20"/>
      <c r="EV764" s="20"/>
      <c r="EW764" s="20">
        <v>10150306</v>
      </c>
      <c r="EX764"/>
      <c r="EY764"/>
      <c r="EZ764" s="20"/>
      <c r="FA764" s="20"/>
      <c r="FB764" s="20"/>
      <c r="FC764" s="20"/>
      <c r="FD764" s="20"/>
      <c r="FE764" s="20"/>
      <c r="FF764" s="20"/>
      <c r="FG764" s="20"/>
      <c r="FH764" s="20"/>
      <c r="FI764" s="20"/>
      <c r="FJ764" s="20"/>
      <c r="FK764" s="20"/>
      <c r="FL764" s="20"/>
      <c r="FM764" s="20"/>
      <c r="FN764" s="20"/>
      <c r="FO764" s="20"/>
      <c r="FP764" s="20"/>
      <c r="FQ764" s="20"/>
      <c r="FR764" s="20"/>
      <c r="FS764" s="20"/>
      <c r="FT764" s="20"/>
      <c r="FU764" s="20"/>
      <c r="FV764" s="20"/>
      <c r="FW764" s="20"/>
      <c r="FX764" s="20"/>
      <c r="FY764" s="20"/>
      <c r="FZ764" s="20"/>
      <c r="GA764" s="20"/>
      <c r="GB764" s="20"/>
      <c r="GC764" s="20"/>
      <c r="GD764" s="20"/>
      <c r="GE764" s="20"/>
      <c r="GF764" s="20"/>
      <c r="GG764" s="20"/>
      <c r="GH764" s="20"/>
      <c r="GI764" s="20"/>
      <c r="GJ764" s="20"/>
      <c r="GK764" s="20"/>
      <c r="GL764" s="20"/>
      <c r="GM764" s="20"/>
      <c r="GN764" s="20"/>
      <c r="GO764" s="20"/>
      <c r="GP764" s="20"/>
      <c r="GQ764" s="20"/>
      <c r="GR764" s="20"/>
      <c r="GS764" s="20"/>
      <c r="GT764" s="20"/>
      <c r="GU764" s="20"/>
      <c r="GV764" s="20"/>
      <c r="GW764"/>
      <c r="GX764"/>
      <c r="GY764" s="20">
        <v>0</v>
      </c>
      <c r="GZ764" s="20">
        <v>0</v>
      </c>
      <c r="HA764" s="20" t="s">
        <v>373</v>
      </c>
      <c r="HB764" s="20">
        <v>0</v>
      </c>
      <c r="HC764" s="20"/>
      <c r="HD764" s="20"/>
      <c r="HE764" s="20" t="b">
        <v>0</v>
      </c>
      <c r="HF764" s="20">
        <v>0</v>
      </c>
      <c r="HG764" s="20" t="b">
        <v>1</v>
      </c>
      <c r="HH764" s="20">
        <v>0</v>
      </c>
      <c r="HI764" s="20">
        <v>0</v>
      </c>
      <c r="HJ764" s="20">
        <v>0</v>
      </c>
      <c r="HK764" s="20">
        <v>0</v>
      </c>
      <c r="HL764" s="20" t="b">
        <v>0</v>
      </c>
      <c r="HM764" s="20">
        <v>0</v>
      </c>
      <c r="HN764" s="20">
        <v>0</v>
      </c>
      <c r="HO764" s="20" t="s">
        <v>374</v>
      </c>
      <c r="HP764" s="20" t="s">
        <v>363</v>
      </c>
      <c r="HQ764" s="20">
        <v>0</v>
      </c>
      <c r="HR764" s="20">
        <v>0</v>
      </c>
      <c r="HS764" s="20">
        <v>0</v>
      </c>
      <c r="HT764" s="20">
        <v>0</v>
      </c>
      <c r="HU764" s="20" t="b">
        <v>0</v>
      </c>
      <c r="HZ764" s="20"/>
    </row>
    <row r="765" ht="30" customHeight="1" spans="2:234">
      <c r="B765" s="34">
        <f>10000000+INDEX(编号表!$B:$B,MATCH(D765,编号表!$A:$A,0))*10000+J765</f>
        <v>10150306</v>
      </c>
      <c r="C765" s="20" t="s">
        <v>769</v>
      </c>
      <c r="D765" s="20" t="s">
        <v>425</v>
      </c>
      <c r="E765" s="20" t="s">
        <v>363</v>
      </c>
      <c r="F765" s="39" t="s">
        <v>747</v>
      </c>
      <c r="G765" s="20" t="s">
        <v>352</v>
      </c>
      <c r="H765" s="20" t="b">
        <v>0</v>
      </c>
      <c r="I765" s="20" t="b">
        <v>1</v>
      </c>
      <c r="J765" s="20">
        <v>306</v>
      </c>
      <c r="K765" s="20" t="str">
        <f t="shared" si="31"/>
        <v>101503</v>
      </c>
      <c r="L765" s="20" t="s">
        <v>353</v>
      </c>
      <c r="M765" s="20">
        <v>0</v>
      </c>
      <c r="N765" s="20">
        <v>10150307</v>
      </c>
      <c r="O765" s="20"/>
      <c r="P765" s="20">
        <v>0</v>
      </c>
      <c r="Q765" s="20">
        <v>0</v>
      </c>
      <c r="R765" s="20">
        <v>0</v>
      </c>
      <c r="S765" s="20">
        <v>0</v>
      </c>
      <c r="T765" s="20">
        <v>0</v>
      </c>
      <c r="U765" s="20">
        <v>0</v>
      </c>
      <c r="V765" s="20"/>
      <c r="W765" s="20">
        <v>0</v>
      </c>
      <c r="X765" s="20">
        <v>0</v>
      </c>
      <c r="Y765" s="20" t="s">
        <v>355</v>
      </c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 t="s">
        <v>359</v>
      </c>
      <c r="BA765" s="20">
        <v>11700</v>
      </c>
      <c r="BB765" s="20" t="s">
        <v>409</v>
      </c>
      <c r="BC765" s="20" t="s">
        <v>357</v>
      </c>
      <c r="BD765" s="20">
        <v>10000</v>
      </c>
      <c r="BE765" s="20">
        <v>0</v>
      </c>
      <c r="BF765" s="20" t="s">
        <v>361</v>
      </c>
      <c r="BG765" s="20">
        <v>0</v>
      </c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  <c r="CD765" s="20"/>
      <c r="CE765" s="20"/>
      <c r="CF765" s="20"/>
      <c r="CG765" s="20"/>
      <c r="CH765" s="20"/>
      <c r="CI765" s="20"/>
      <c r="CJ765" s="20"/>
      <c r="CK765" s="20"/>
      <c r="CL765" s="20"/>
      <c r="CM765" s="20"/>
      <c r="CN765" s="20"/>
      <c r="CO765" s="20"/>
      <c r="CP765" s="20"/>
      <c r="CQ765" s="20"/>
      <c r="CR765" s="20"/>
      <c r="CS765" s="20"/>
      <c r="CT765" s="20"/>
      <c r="CU765" s="20"/>
      <c r="CV765" s="20"/>
      <c r="CW765" s="20"/>
      <c r="CX765" s="20">
        <v>10150406</v>
      </c>
      <c r="DA765" s="20" t="s">
        <v>409</v>
      </c>
      <c r="DB765" s="20" t="s">
        <v>357</v>
      </c>
      <c r="DC765" s="20">
        <v>10000</v>
      </c>
      <c r="DD765" s="20">
        <v>200</v>
      </c>
      <c r="DE765" s="20" t="s">
        <v>361</v>
      </c>
      <c r="DF765" s="20">
        <v>0</v>
      </c>
      <c r="DG765" s="20"/>
      <c r="DH765" s="20"/>
      <c r="DI765" s="20"/>
      <c r="DJ765" s="20"/>
      <c r="DK765" s="20"/>
      <c r="DL765" s="20"/>
      <c r="DM765" s="20"/>
      <c r="DN765" s="20"/>
      <c r="DO765" s="20"/>
      <c r="DP765" s="20"/>
      <c r="DQ765" s="20"/>
      <c r="DR765" s="20"/>
      <c r="DS765" s="20"/>
      <c r="DT765" s="20"/>
      <c r="DU765" s="20"/>
      <c r="DV765" s="20"/>
      <c r="DW765" s="20"/>
      <c r="DX765" s="20"/>
      <c r="DY765" s="20"/>
      <c r="DZ765" s="20"/>
      <c r="EA765" s="20"/>
      <c r="EB765" s="20"/>
      <c r="EC765" s="20"/>
      <c r="ED765" s="20"/>
      <c r="EE765" s="20"/>
      <c r="EF765" s="20"/>
      <c r="EG765" s="20"/>
      <c r="EH765" s="20"/>
      <c r="EI765" s="20"/>
      <c r="EJ765" s="20"/>
      <c r="EK765" s="20"/>
      <c r="EL765" s="20"/>
      <c r="EM765" s="20"/>
      <c r="EN765" s="20"/>
      <c r="EO765" s="20"/>
      <c r="EP765" s="20"/>
      <c r="EQ765" s="20"/>
      <c r="ER765" s="20"/>
      <c r="ES765" s="20"/>
      <c r="ET765" s="20"/>
      <c r="EU765" s="20"/>
      <c r="EV765" s="20"/>
      <c r="EW765" s="20">
        <v>10150406</v>
      </c>
      <c r="EX765"/>
      <c r="EY765"/>
      <c r="EZ765" s="20"/>
      <c r="FA765" s="20"/>
      <c r="FB765" s="20"/>
      <c r="FC765" s="20"/>
      <c r="FD765" s="20"/>
      <c r="FE765" s="20"/>
      <c r="FF765" s="20"/>
      <c r="FG765" s="20"/>
      <c r="FH765" s="20"/>
      <c r="FI765" s="20"/>
      <c r="FJ765" s="20"/>
      <c r="FK765" s="20"/>
      <c r="FL765" s="20"/>
      <c r="FM765" s="20"/>
      <c r="FN765" s="20"/>
      <c r="FO765" s="20"/>
      <c r="FP765" s="20"/>
      <c r="FQ765" s="20"/>
      <c r="FR765" s="20"/>
      <c r="FS765" s="20"/>
      <c r="FT765" s="20"/>
      <c r="FU765" s="20"/>
      <c r="FV765" s="20"/>
      <c r="FW765" s="20"/>
      <c r="FX765" s="20"/>
      <c r="FY765" s="20"/>
      <c r="FZ765" s="20"/>
      <c r="GA765" s="20"/>
      <c r="GB765" s="20"/>
      <c r="GC765" s="20"/>
      <c r="GD765" s="20"/>
      <c r="GE765" s="20"/>
      <c r="GF765" s="20"/>
      <c r="GG765" s="20"/>
      <c r="GH765" s="20"/>
      <c r="GI765" s="20"/>
      <c r="GJ765" s="20"/>
      <c r="GK765" s="20"/>
      <c r="GL765" s="20"/>
      <c r="GM765" s="20"/>
      <c r="GN765" s="20"/>
      <c r="GO765" s="20"/>
      <c r="GP765" s="20"/>
      <c r="GQ765" s="20"/>
      <c r="GR765" s="20"/>
      <c r="GS765" s="20"/>
      <c r="GT765" s="20"/>
      <c r="GU765" s="20"/>
      <c r="GV765" s="20"/>
      <c r="GW765"/>
      <c r="GX765"/>
      <c r="GY765" s="20">
        <v>0</v>
      </c>
      <c r="GZ765" s="20">
        <v>0</v>
      </c>
      <c r="HA765" s="20" t="s">
        <v>373</v>
      </c>
      <c r="HB765" s="20">
        <v>0</v>
      </c>
      <c r="HC765" s="20"/>
      <c r="HD765" s="20"/>
      <c r="HE765" s="20" t="b">
        <v>0</v>
      </c>
      <c r="HF765" s="20">
        <v>0</v>
      </c>
      <c r="HG765" s="20" t="b">
        <v>1</v>
      </c>
      <c r="HH765" s="20">
        <v>0</v>
      </c>
      <c r="HI765" s="20">
        <v>0</v>
      </c>
      <c r="HJ765" s="20">
        <v>0</v>
      </c>
      <c r="HK765" s="20">
        <v>0</v>
      </c>
      <c r="HL765" s="20" t="b">
        <v>0</v>
      </c>
      <c r="HM765" s="20">
        <v>0</v>
      </c>
      <c r="HN765" s="20">
        <v>0</v>
      </c>
      <c r="HO765" s="20" t="s">
        <v>374</v>
      </c>
      <c r="HP765" s="20" t="s">
        <v>363</v>
      </c>
      <c r="HQ765" s="20">
        <v>0</v>
      </c>
      <c r="HR765" s="20">
        <v>0</v>
      </c>
      <c r="HS765" s="20">
        <v>0</v>
      </c>
      <c r="HT765" s="20">
        <v>0</v>
      </c>
      <c r="HU765" s="20" t="b">
        <v>0</v>
      </c>
      <c r="HZ765" s="20"/>
    </row>
    <row r="766" ht="30" customHeight="1" spans="2:234">
      <c r="B766" s="34">
        <f>10000000+INDEX(编号表!$B:$B,MATCH(D766,编号表!$A:$A,0))*10000+J766</f>
        <v>10150406</v>
      </c>
      <c r="C766" s="20" t="s">
        <v>770</v>
      </c>
      <c r="D766" s="20" t="s">
        <v>425</v>
      </c>
      <c r="E766" s="20" t="s">
        <v>363</v>
      </c>
      <c r="F766" s="39" t="s">
        <v>747</v>
      </c>
      <c r="G766" s="20" t="s">
        <v>352</v>
      </c>
      <c r="H766" s="20" t="b">
        <v>0</v>
      </c>
      <c r="I766" s="20" t="b">
        <v>1</v>
      </c>
      <c r="J766" s="20">
        <v>406</v>
      </c>
      <c r="K766" s="20" t="str">
        <f t="shared" si="31"/>
        <v>101504</v>
      </c>
      <c r="L766" s="20" t="s">
        <v>353</v>
      </c>
      <c r="M766" s="20">
        <v>0</v>
      </c>
      <c r="N766" s="20">
        <v>10150407</v>
      </c>
      <c r="O766" s="20"/>
      <c r="P766" s="20">
        <v>0</v>
      </c>
      <c r="Q766" s="20">
        <v>0</v>
      </c>
      <c r="R766" s="20">
        <v>0</v>
      </c>
      <c r="S766" s="20">
        <v>0</v>
      </c>
      <c r="T766" s="20">
        <v>0</v>
      </c>
      <c r="U766" s="20">
        <v>0</v>
      </c>
      <c r="V766" s="20"/>
      <c r="W766" s="20">
        <v>0</v>
      </c>
      <c r="X766" s="20">
        <v>0</v>
      </c>
      <c r="Y766" s="20" t="s">
        <v>355</v>
      </c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 t="s">
        <v>359</v>
      </c>
      <c r="BA766" s="20">
        <v>11700</v>
      </c>
      <c r="BB766" s="20" t="s">
        <v>409</v>
      </c>
      <c r="BC766" s="20" t="s">
        <v>357</v>
      </c>
      <c r="BD766" s="20">
        <v>10000</v>
      </c>
      <c r="BE766" s="20">
        <v>0</v>
      </c>
      <c r="BF766" s="20" t="s">
        <v>361</v>
      </c>
      <c r="BG766" s="20">
        <v>0</v>
      </c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  <c r="CD766" s="20"/>
      <c r="CE766" s="20"/>
      <c r="CF766" s="20"/>
      <c r="CG766" s="20"/>
      <c r="CH766" s="20"/>
      <c r="CI766" s="20"/>
      <c r="CJ766" s="20"/>
      <c r="CK766" s="20"/>
      <c r="CL766" s="20"/>
      <c r="CM766" s="20"/>
      <c r="CN766" s="20"/>
      <c r="CO766" s="20"/>
      <c r="CP766" s="20"/>
      <c r="CQ766" s="20"/>
      <c r="CR766" s="20"/>
      <c r="CS766" s="20"/>
      <c r="CT766" s="20"/>
      <c r="CU766" s="20"/>
      <c r="CV766" s="20"/>
      <c r="CW766" s="20"/>
      <c r="CX766" s="20">
        <v>10150106</v>
      </c>
      <c r="DA766" s="20" t="s">
        <v>409</v>
      </c>
      <c r="DB766" s="20" t="s">
        <v>357</v>
      </c>
      <c r="DC766" s="20">
        <v>10000</v>
      </c>
      <c r="DD766" s="20">
        <v>100</v>
      </c>
      <c r="DE766" s="20" t="s">
        <v>361</v>
      </c>
      <c r="DF766" s="20">
        <v>0</v>
      </c>
      <c r="DG766" s="20"/>
      <c r="DH766" s="20"/>
      <c r="DI766" s="20"/>
      <c r="DJ766" s="20"/>
      <c r="DK766" s="20"/>
      <c r="DL766" s="20"/>
      <c r="DM766" s="20"/>
      <c r="DN766" s="20"/>
      <c r="DO766" s="20"/>
      <c r="DP766" s="20"/>
      <c r="DQ766" s="20"/>
      <c r="DR766" s="20"/>
      <c r="DS766" s="20"/>
      <c r="DT766" s="20"/>
      <c r="DU766" s="20"/>
      <c r="DV766" s="20"/>
      <c r="DW766" s="20"/>
      <c r="DX766" s="20"/>
      <c r="DY766" s="20"/>
      <c r="DZ766" s="20"/>
      <c r="EA766" s="20"/>
      <c r="EB766" s="20"/>
      <c r="EC766" s="20"/>
      <c r="ED766" s="20"/>
      <c r="EE766" s="20"/>
      <c r="EF766" s="20"/>
      <c r="EG766" s="20"/>
      <c r="EH766" s="20"/>
      <c r="EI766" s="20"/>
      <c r="EJ766" s="20"/>
      <c r="EK766" s="20"/>
      <c r="EL766" s="20"/>
      <c r="EM766" s="20"/>
      <c r="EN766" s="20"/>
      <c r="EO766" s="20"/>
      <c r="EP766" s="20"/>
      <c r="EQ766" s="20"/>
      <c r="ER766" s="20"/>
      <c r="ES766" s="20"/>
      <c r="ET766" s="20"/>
      <c r="EU766" s="20"/>
      <c r="EV766" s="20"/>
      <c r="EW766" s="20">
        <v>10150106</v>
      </c>
      <c r="EX766"/>
      <c r="EY766"/>
      <c r="EZ766" s="20"/>
      <c r="FA766" s="20"/>
      <c r="FB766" s="20"/>
      <c r="FC766" s="20"/>
      <c r="FD766" s="20"/>
      <c r="FE766" s="20"/>
      <c r="FF766" s="20"/>
      <c r="FG766" s="20"/>
      <c r="FH766" s="20"/>
      <c r="FI766" s="20"/>
      <c r="FJ766" s="20"/>
      <c r="FK766" s="20"/>
      <c r="FL766" s="20"/>
      <c r="FM766" s="20"/>
      <c r="FN766" s="20"/>
      <c r="FO766" s="20"/>
      <c r="FP766" s="20"/>
      <c r="FQ766" s="20"/>
      <c r="FR766" s="20"/>
      <c r="FS766" s="20"/>
      <c r="FT766" s="20"/>
      <c r="FU766" s="20"/>
      <c r="FV766" s="20"/>
      <c r="FW766" s="20"/>
      <c r="FX766" s="20"/>
      <c r="FY766" s="20"/>
      <c r="FZ766" s="20"/>
      <c r="GA766" s="20"/>
      <c r="GB766" s="20"/>
      <c r="GC766" s="20"/>
      <c r="GD766" s="20"/>
      <c r="GE766" s="20"/>
      <c r="GF766" s="20"/>
      <c r="GG766" s="20"/>
      <c r="GH766" s="20"/>
      <c r="GI766" s="20"/>
      <c r="GJ766" s="20"/>
      <c r="GK766" s="20"/>
      <c r="GL766" s="20"/>
      <c r="GM766" s="20"/>
      <c r="GN766" s="20"/>
      <c r="GO766" s="20"/>
      <c r="GP766" s="20"/>
      <c r="GQ766" s="20"/>
      <c r="GR766" s="20"/>
      <c r="GS766" s="20"/>
      <c r="GT766" s="20"/>
      <c r="GU766" s="20"/>
      <c r="GV766" s="20"/>
      <c r="GW766"/>
      <c r="GX766"/>
      <c r="GY766" s="20">
        <v>0</v>
      </c>
      <c r="GZ766" s="20">
        <v>0</v>
      </c>
      <c r="HA766" s="20" t="s">
        <v>373</v>
      </c>
      <c r="HB766" s="20">
        <v>0</v>
      </c>
      <c r="HC766" s="20"/>
      <c r="HD766" s="20"/>
      <c r="HE766" s="20" t="b">
        <v>0</v>
      </c>
      <c r="HF766" s="20">
        <v>0</v>
      </c>
      <c r="HG766" s="20" t="b">
        <v>1</v>
      </c>
      <c r="HH766" s="20">
        <v>0</v>
      </c>
      <c r="HI766" s="20">
        <v>0</v>
      </c>
      <c r="HJ766" s="20">
        <v>0</v>
      </c>
      <c r="HK766" s="20">
        <v>0</v>
      </c>
      <c r="HL766" s="20" t="b">
        <v>0</v>
      </c>
      <c r="HM766" s="20">
        <v>0</v>
      </c>
      <c r="HN766" s="20">
        <v>0</v>
      </c>
      <c r="HO766" s="20" t="s">
        <v>374</v>
      </c>
      <c r="HP766" s="20" t="s">
        <v>363</v>
      </c>
      <c r="HQ766" s="20">
        <v>0</v>
      </c>
      <c r="HR766" s="20">
        <v>0</v>
      </c>
      <c r="HS766" s="20">
        <v>0</v>
      </c>
      <c r="HT766" s="20">
        <v>0</v>
      </c>
      <c r="HU766" s="20" t="b">
        <v>0</v>
      </c>
      <c r="HZ766" s="20"/>
    </row>
    <row r="767" ht="30" customHeight="1" spans="2:234">
      <c r="B767" s="34">
        <f>10000000+INDEX(编号表!$B:$B,MATCH(D767,编号表!$A:$A,0))*10000+J767</f>
        <v>10110107</v>
      </c>
      <c r="C767" s="20" t="s">
        <v>766</v>
      </c>
      <c r="D767" s="20" t="s">
        <v>415</v>
      </c>
      <c r="E767" s="20" t="s">
        <v>363</v>
      </c>
      <c r="F767" s="39" t="s">
        <v>767</v>
      </c>
      <c r="G767" s="20" t="s">
        <v>403</v>
      </c>
      <c r="H767" s="20" t="b">
        <v>0</v>
      </c>
      <c r="I767" s="20" t="b">
        <v>1</v>
      </c>
      <c r="J767" s="20">
        <v>107</v>
      </c>
      <c r="K767" s="20" t="str">
        <f t="shared" si="31"/>
        <v>101101</v>
      </c>
      <c r="L767" s="20" t="s">
        <v>353</v>
      </c>
      <c r="M767" s="20">
        <v>10110007</v>
      </c>
      <c r="N767" s="20">
        <v>10110108</v>
      </c>
      <c r="O767" s="20"/>
      <c r="P767" s="20">
        <v>10202010</v>
      </c>
      <c r="Q767" s="20">
        <v>0</v>
      </c>
      <c r="R767" s="20">
        <v>0</v>
      </c>
      <c r="S767" s="20">
        <v>35</v>
      </c>
      <c r="T767" s="20">
        <v>0</v>
      </c>
      <c r="U767" s="20">
        <v>100</v>
      </c>
      <c r="V767" s="20" t="s">
        <v>370</v>
      </c>
      <c r="W767" s="20">
        <v>0</v>
      </c>
      <c r="X767" s="20">
        <v>0</v>
      </c>
      <c r="Y767" s="20" t="s">
        <v>355</v>
      </c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 t="s">
        <v>388</v>
      </c>
      <c r="BA767" s="20">
        <v>11800</v>
      </c>
      <c r="BB767" s="20" t="s">
        <v>409</v>
      </c>
      <c r="BC767" s="20" t="s">
        <v>357</v>
      </c>
      <c r="BD767" s="20">
        <v>10000</v>
      </c>
      <c r="BE767" s="20">
        <v>1000</v>
      </c>
      <c r="BF767" s="20" t="s">
        <v>361</v>
      </c>
      <c r="BG767" s="20">
        <v>0</v>
      </c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  <c r="CD767" s="20"/>
      <c r="CE767" s="20"/>
      <c r="CF767" s="20"/>
      <c r="CG767" s="20"/>
      <c r="CH767" s="20"/>
      <c r="CI767" s="20"/>
      <c r="CJ767" s="20"/>
      <c r="CK767" s="20"/>
      <c r="CL767" s="20"/>
      <c r="CM767" s="20"/>
      <c r="CN767" s="20"/>
      <c r="CO767" s="20"/>
      <c r="CP767" s="20"/>
      <c r="CQ767" s="20"/>
      <c r="CR767" s="20"/>
      <c r="CS767" s="20"/>
      <c r="CT767" s="20"/>
      <c r="CU767" s="20"/>
      <c r="CV767" s="20"/>
      <c r="CW767" s="20"/>
      <c r="CX767" s="20">
        <v>10110207</v>
      </c>
      <c r="DA767" s="20" t="s">
        <v>409</v>
      </c>
      <c r="DB767" s="20" t="s">
        <v>357</v>
      </c>
      <c r="DC767" s="20">
        <v>10000</v>
      </c>
      <c r="DD767" s="20">
        <v>2000</v>
      </c>
      <c r="DE767" s="20" t="s">
        <v>361</v>
      </c>
      <c r="DF767" s="20">
        <v>0</v>
      </c>
      <c r="DG767" s="20"/>
      <c r="DH767" s="20"/>
      <c r="DI767" s="20"/>
      <c r="DJ767" s="20"/>
      <c r="DK767" s="20"/>
      <c r="DL767" s="20"/>
      <c r="DM767" s="20"/>
      <c r="DN767" s="20"/>
      <c r="DO767" s="20"/>
      <c r="DP767" s="20"/>
      <c r="DQ767" s="20"/>
      <c r="DR767" s="20"/>
      <c r="DS767" s="20"/>
      <c r="DT767" s="20"/>
      <c r="DU767" s="20"/>
      <c r="DV767" s="20"/>
      <c r="DW767" s="20"/>
      <c r="DX767" s="20"/>
      <c r="DY767" s="20"/>
      <c r="DZ767" s="20"/>
      <c r="EA767" s="20"/>
      <c r="EB767" s="20"/>
      <c r="EC767" s="20"/>
      <c r="ED767" s="20"/>
      <c r="EE767" s="20"/>
      <c r="EF767" s="20"/>
      <c r="EG767" s="20"/>
      <c r="EH767" s="20"/>
      <c r="EI767" s="20"/>
      <c r="EJ767" s="20"/>
      <c r="EK767" s="20"/>
      <c r="EL767" s="20"/>
      <c r="EM767" s="20"/>
      <c r="EN767" s="20"/>
      <c r="EO767" s="20"/>
      <c r="EP767" s="20"/>
      <c r="EQ767" s="20"/>
      <c r="ER767" s="20"/>
      <c r="ES767" s="20"/>
      <c r="ET767" s="20"/>
      <c r="EU767" s="20"/>
      <c r="EV767" s="20"/>
      <c r="EW767" s="20">
        <v>10110207</v>
      </c>
      <c r="EX767"/>
      <c r="EY767"/>
      <c r="EZ767" s="20"/>
      <c r="FA767" s="20"/>
      <c r="FB767" s="20"/>
      <c r="FC767" s="20"/>
      <c r="FD767" s="20"/>
      <c r="FE767" s="20"/>
      <c r="FF767" s="20"/>
      <c r="FG767" s="20"/>
      <c r="FH767" s="20"/>
      <c r="FI767" s="20"/>
      <c r="FJ767" s="20"/>
      <c r="FK767" s="20"/>
      <c r="FL767" s="20"/>
      <c r="FM767" s="20"/>
      <c r="FN767" s="20"/>
      <c r="FO767" s="20"/>
      <c r="FP767" s="20"/>
      <c r="FQ767" s="20"/>
      <c r="FR767" s="20"/>
      <c r="FS767" s="20"/>
      <c r="FT767" s="20"/>
      <c r="FU767" s="20"/>
      <c r="FV767" s="20"/>
      <c r="FW767" s="20"/>
      <c r="FX767" s="20"/>
      <c r="FY767" s="20"/>
      <c r="FZ767" s="20"/>
      <c r="GA767" s="20"/>
      <c r="GB767" s="20"/>
      <c r="GC767" s="20"/>
      <c r="GD767" s="20"/>
      <c r="GE767" s="20"/>
      <c r="GF767" s="20"/>
      <c r="GG767" s="20"/>
      <c r="GH767" s="20"/>
      <c r="GI767" s="20"/>
      <c r="GJ767" s="20"/>
      <c r="GK767" s="20"/>
      <c r="GL767" s="20"/>
      <c r="GM767" s="20"/>
      <c r="GN767" s="20"/>
      <c r="GO767" s="20"/>
      <c r="GP767" s="20"/>
      <c r="GQ767" s="20"/>
      <c r="GR767" s="20"/>
      <c r="GS767" s="20"/>
      <c r="GT767" s="20"/>
      <c r="GU767" s="20"/>
      <c r="GV767" s="20"/>
      <c r="GW767"/>
      <c r="GX767"/>
      <c r="GY767" s="20">
        <v>0</v>
      </c>
      <c r="GZ767" s="20">
        <v>0</v>
      </c>
      <c r="HA767" s="20" t="s">
        <v>373</v>
      </c>
      <c r="HB767" s="20">
        <v>0</v>
      </c>
      <c r="HC767" s="20">
        <v>0</v>
      </c>
      <c r="HD767" s="20" t="s">
        <v>373</v>
      </c>
      <c r="HE767" s="20" t="b">
        <v>1</v>
      </c>
      <c r="HF767" s="20">
        <v>0</v>
      </c>
      <c r="HG767" s="20" t="b">
        <v>0</v>
      </c>
      <c r="HH767" s="20">
        <v>0</v>
      </c>
      <c r="HI767" s="20">
        <v>0</v>
      </c>
      <c r="HJ767" s="20">
        <v>0</v>
      </c>
      <c r="HK767" s="20">
        <v>0</v>
      </c>
      <c r="HL767" s="20" t="b">
        <v>0</v>
      </c>
      <c r="HM767" s="20">
        <v>0</v>
      </c>
      <c r="HN767" s="20">
        <v>10001</v>
      </c>
      <c r="HO767" s="20" t="s">
        <v>374</v>
      </c>
      <c r="HP767" s="20" t="s">
        <v>363</v>
      </c>
      <c r="HQ767" s="20">
        <v>0</v>
      </c>
      <c r="HR767" s="20">
        <v>0</v>
      </c>
      <c r="HS767" s="20">
        <v>0</v>
      </c>
      <c r="HT767" s="20">
        <v>0</v>
      </c>
      <c r="HU767" s="20" t="b">
        <v>0</v>
      </c>
      <c r="HZ767" s="20"/>
    </row>
    <row r="768" ht="30" customHeight="1" spans="2:234">
      <c r="B768" s="34">
        <f>10000000+INDEX(编号表!$B:$B,MATCH(D768,编号表!$A:$A,0))*10000+J768</f>
        <v>10150207</v>
      </c>
      <c r="C768" s="20" t="s">
        <v>768</v>
      </c>
      <c r="D768" s="20" t="s">
        <v>425</v>
      </c>
      <c r="E768" s="20" t="s">
        <v>363</v>
      </c>
      <c r="F768" s="39" t="s">
        <v>747</v>
      </c>
      <c r="G768" s="20" t="s">
        <v>352</v>
      </c>
      <c r="H768" s="20" t="b">
        <v>0</v>
      </c>
      <c r="I768" s="20" t="b">
        <v>1</v>
      </c>
      <c r="J768" s="20">
        <v>207</v>
      </c>
      <c r="K768" s="20" t="str">
        <f t="shared" si="31"/>
        <v>101502</v>
      </c>
      <c r="L768" s="20" t="s">
        <v>353</v>
      </c>
      <c r="M768" s="20">
        <v>0</v>
      </c>
      <c r="N768" s="20">
        <v>10150208</v>
      </c>
      <c r="O768" s="20"/>
      <c r="P768" s="20">
        <v>0</v>
      </c>
      <c r="Q768" s="20">
        <v>0</v>
      </c>
      <c r="R768" s="20">
        <v>0</v>
      </c>
      <c r="S768" s="20">
        <v>0</v>
      </c>
      <c r="T768" s="20">
        <v>0</v>
      </c>
      <c r="U768" s="20">
        <v>0</v>
      </c>
      <c r="V768" s="20"/>
      <c r="W768" s="20">
        <v>0</v>
      </c>
      <c r="X768" s="20">
        <v>0</v>
      </c>
      <c r="Y768" s="20" t="s">
        <v>355</v>
      </c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 t="s">
        <v>359</v>
      </c>
      <c r="BA768" s="20">
        <v>11800</v>
      </c>
      <c r="BB768" s="20" t="s">
        <v>409</v>
      </c>
      <c r="BC768" s="20" t="s">
        <v>357</v>
      </c>
      <c r="BD768" s="20">
        <v>10000</v>
      </c>
      <c r="BE768" s="20">
        <v>0</v>
      </c>
      <c r="BF768" s="20" t="s">
        <v>361</v>
      </c>
      <c r="BG768" s="20">
        <v>0</v>
      </c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  <c r="CD768" s="20"/>
      <c r="CE768" s="20"/>
      <c r="CF768" s="20"/>
      <c r="CG768" s="20"/>
      <c r="CH768" s="20"/>
      <c r="CI768" s="20"/>
      <c r="CJ768" s="20"/>
      <c r="CK768" s="20"/>
      <c r="CL768" s="20"/>
      <c r="CM768" s="20"/>
      <c r="CN768" s="20"/>
      <c r="CO768" s="20"/>
      <c r="CP768" s="20"/>
      <c r="CQ768" s="20"/>
      <c r="CR768" s="20"/>
      <c r="CS768" s="20"/>
      <c r="CT768" s="20"/>
      <c r="CU768" s="20"/>
      <c r="CV768" s="20"/>
      <c r="CW768" s="20"/>
      <c r="CX768" s="20">
        <v>10150307</v>
      </c>
      <c r="DA768" s="20" t="s">
        <v>409</v>
      </c>
      <c r="DB768" s="20" t="s">
        <v>357</v>
      </c>
      <c r="DC768" s="20">
        <v>10000</v>
      </c>
      <c r="DD768" s="20">
        <v>400</v>
      </c>
      <c r="DE768" s="20" t="s">
        <v>361</v>
      </c>
      <c r="DF768" s="20">
        <v>0</v>
      </c>
      <c r="DG768" s="20"/>
      <c r="DH768" s="20"/>
      <c r="DI768" s="20"/>
      <c r="DJ768" s="20"/>
      <c r="DK768" s="20"/>
      <c r="DL768" s="20"/>
      <c r="DM768" s="20"/>
      <c r="DN768" s="20"/>
      <c r="DO768" s="20"/>
      <c r="DP768" s="20"/>
      <c r="DQ768" s="20"/>
      <c r="DR768" s="20"/>
      <c r="DS768" s="20"/>
      <c r="DT768" s="20"/>
      <c r="DU768" s="20"/>
      <c r="DV768" s="20"/>
      <c r="DW768" s="20"/>
      <c r="DX768" s="20"/>
      <c r="DY768" s="20"/>
      <c r="DZ768" s="20"/>
      <c r="EA768" s="20"/>
      <c r="EB768" s="20"/>
      <c r="EC768" s="20"/>
      <c r="ED768" s="20"/>
      <c r="EE768" s="20"/>
      <c r="EF768" s="20"/>
      <c r="EG768" s="20"/>
      <c r="EH768" s="20"/>
      <c r="EI768" s="20"/>
      <c r="EJ768" s="20"/>
      <c r="EK768" s="20"/>
      <c r="EL768" s="20"/>
      <c r="EM768" s="20"/>
      <c r="EN768" s="20"/>
      <c r="EO768" s="20"/>
      <c r="EP768" s="20"/>
      <c r="EQ768" s="20"/>
      <c r="ER768" s="20"/>
      <c r="ES768" s="20"/>
      <c r="ET768" s="20"/>
      <c r="EU768" s="20"/>
      <c r="EV768" s="20"/>
      <c r="EW768" s="20">
        <v>10150307</v>
      </c>
      <c r="EX768"/>
      <c r="EY768"/>
      <c r="EZ768" s="20"/>
      <c r="FA768" s="20"/>
      <c r="FB768" s="20"/>
      <c r="FC768" s="20"/>
      <c r="FD768" s="20"/>
      <c r="FE768" s="20"/>
      <c r="FF768" s="20"/>
      <c r="FG768" s="20"/>
      <c r="FH768" s="20"/>
      <c r="FI768" s="20"/>
      <c r="FJ768" s="20"/>
      <c r="FK768" s="20"/>
      <c r="FL768" s="20"/>
      <c r="FM768" s="20"/>
      <c r="FN768" s="20"/>
      <c r="FO768" s="20"/>
      <c r="FP768" s="20"/>
      <c r="FQ768" s="20"/>
      <c r="FR768" s="20"/>
      <c r="FS768" s="20"/>
      <c r="FT768" s="20"/>
      <c r="FU768" s="20"/>
      <c r="FV768" s="20"/>
      <c r="FW768" s="20"/>
      <c r="FX768" s="20"/>
      <c r="FY768" s="20"/>
      <c r="FZ768" s="20"/>
      <c r="GA768" s="20"/>
      <c r="GB768" s="20"/>
      <c r="GC768" s="20"/>
      <c r="GD768" s="20"/>
      <c r="GE768" s="20"/>
      <c r="GF768" s="20"/>
      <c r="GG768" s="20"/>
      <c r="GH768" s="20"/>
      <c r="GI768" s="20"/>
      <c r="GJ768" s="20"/>
      <c r="GK768" s="20"/>
      <c r="GL768" s="20"/>
      <c r="GM768" s="20"/>
      <c r="GN768" s="20"/>
      <c r="GO768" s="20"/>
      <c r="GP768" s="20"/>
      <c r="GQ768" s="20"/>
      <c r="GR768" s="20"/>
      <c r="GS768" s="20"/>
      <c r="GT768" s="20"/>
      <c r="GU768" s="20"/>
      <c r="GV768" s="20"/>
      <c r="GW768"/>
      <c r="GX768"/>
      <c r="GY768" s="20">
        <v>0</v>
      </c>
      <c r="GZ768" s="20">
        <v>0</v>
      </c>
      <c r="HA768" s="20" t="s">
        <v>373</v>
      </c>
      <c r="HB768" s="20">
        <v>0</v>
      </c>
      <c r="HC768" s="20"/>
      <c r="HD768" s="20"/>
      <c r="HE768" s="20" t="b">
        <v>0</v>
      </c>
      <c r="HF768" s="20">
        <v>0</v>
      </c>
      <c r="HG768" s="20" t="b">
        <v>1</v>
      </c>
      <c r="HH768" s="20">
        <v>0</v>
      </c>
      <c r="HI768" s="20">
        <v>0</v>
      </c>
      <c r="HJ768" s="20">
        <v>0</v>
      </c>
      <c r="HK768" s="20">
        <v>0</v>
      </c>
      <c r="HL768" s="20" t="b">
        <v>0</v>
      </c>
      <c r="HM768" s="20">
        <v>0</v>
      </c>
      <c r="HN768" s="20">
        <v>0</v>
      </c>
      <c r="HO768" s="20" t="s">
        <v>374</v>
      </c>
      <c r="HP768" s="20" t="s">
        <v>363</v>
      </c>
      <c r="HQ768" s="20">
        <v>0</v>
      </c>
      <c r="HR768" s="20">
        <v>0</v>
      </c>
      <c r="HS768" s="20">
        <v>0</v>
      </c>
      <c r="HT768" s="20">
        <v>0</v>
      </c>
      <c r="HU768" s="20" t="b">
        <v>0</v>
      </c>
      <c r="HZ768" s="20"/>
    </row>
    <row r="769" ht="30" customHeight="1" spans="2:234">
      <c r="B769" s="34">
        <f>10000000+INDEX(编号表!$B:$B,MATCH(D769,编号表!$A:$A,0))*10000+J769</f>
        <v>10150307</v>
      </c>
      <c r="C769" s="20" t="s">
        <v>769</v>
      </c>
      <c r="D769" s="20" t="s">
        <v>425</v>
      </c>
      <c r="E769" s="20" t="s">
        <v>363</v>
      </c>
      <c r="F769" s="39" t="s">
        <v>747</v>
      </c>
      <c r="G769" s="20" t="s">
        <v>352</v>
      </c>
      <c r="H769" s="20" t="b">
        <v>0</v>
      </c>
      <c r="I769" s="20" t="b">
        <v>1</v>
      </c>
      <c r="J769" s="20">
        <v>307</v>
      </c>
      <c r="K769" s="20" t="str">
        <f t="shared" si="31"/>
        <v>101503</v>
      </c>
      <c r="L769" s="20" t="s">
        <v>353</v>
      </c>
      <c r="M769" s="20">
        <v>0</v>
      </c>
      <c r="N769" s="20">
        <v>10150308</v>
      </c>
      <c r="O769" s="20"/>
      <c r="P769" s="20">
        <v>0</v>
      </c>
      <c r="Q769" s="20">
        <v>0</v>
      </c>
      <c r="R769" s="20">
        <v>0</v>
      </c>
      <c r="S769" s="20">
        <v>0</v>
      </c>
      <c r="T769" s="20">
        <v>0</v>
      </c>
      <c r="U769" s="20">
        <v>0</v>
      </c>
      <c r="V769" s="20"/>
      <c r="W769" s="20">
        <v>0</v>
      </c>
      <c r="X769" s="20">
        <v>0</v>
      </c>
      <c r="Y769" s="20" t="s">
        <v>355</v>
      </c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 t="s">
        <v>359</v>
      </c>
      <c r="BA769" s="20">
        <v>11800</v>
      </c>
      <c r="BB769" s="20" t="s">
        <v>409</v>
      </c>
      <c r="BC769" s="20" t="s">
        <v>357</v>
      </c>
      <c r="BD769" s="20">
        <v>10000</v>
      </c>
      <c r="BE769" s="20">
        <v>0</v>
      </c>
      <c r="BF769" s="20" t="s">
        <v>361</v>
      </c>
      <c r="BG769" s="20">
        <v>0</v>
      </c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  <c r="CD769" s="20"/>
      <c r="CE769" s="20"/>
      <c r="CF769" s="20"/>
      <c r="CG769" s="20"/>
      <c r="CH769" s="20"/>
      <c r="CI769" s="20"/>
      <c r="CJ769" s="20"/>
      <c r="CK769" s="20"/>
      <c r="CL769" s="20"/>
      <c r="CM769" s="20"/>
      <c r="CN769" s="20"/>
      <c r="CO769" s="20"/>
      <c r="CP769" s="20"/>
      <c r="CQ769" s="20"/>
      <c r="CR769" s="20"/>
      <c r="CS769" s="20"/>
      <c r="CT769" s="20"/>
      <c r="CU769" s="20"/>
      <c r="CV769" s="20"/>
      <c r="CW769" s="20"/>
      <c r="CX769" s="20">
        <v>10150407</v>
      </c>
      <c r="DA769" s="20" t="s">
        <v>409</v>
      </c>
      <c r="DB769" s="20" t="s">
        <v>357</v>
      </c>
      <c r="DC769" s="20">
        <v>10000</v>
      </c>
      <c r="DD769" s="20">
        <v>200</v>
      </c>
      <c r="DE769" s="20" t="s">
        <v>361</v>
      </c>
      <c r="DF769" s="20">
        <v>0</v>
      </c>
      <c r="DG769" s="20"/>
      <c r="DH769" s="20"/>
      <c r="DI769" s="20"/>
      <c r="DJ769" s="20"/>
      <c r="DK769" s="20"/>
      <c r="DL769" s="20"/>
      <c r="DM769" s="20"/>
      <c r="DN769" s="20"/>
      <c r="DO769" s="20"/>
      <c r="DP769" s="20"/>
      <c r="DQ769" s="20"/>
      <c r="DR769" s="20"/>
      <c r="DS769" s="20"/>
      <c r="DT769" s="20"/>
      <c r="DU769" s="20"/>
      <c r="DV769" s="20"/>
      <c r="DW769" s="20"/>
      <c r="DX769" s="20"/>
      <c r="DY769" s="20"/>
      <c r="DZ769" s="20"/>
      <c r="EA769" s="20"/>
      <c r="EB769" s="20"/>
      <c r="EC769" s="20"/>
      <c r="ED769" s="20"/>
      <c r="EE769" s="20"/>
      <c r="EF769" s="20"/>
      <c r="EG769" s="20"/>
      <c r="EH769" s="20"/>
      <c r="EI769" s="20"/>
      <c r="EJ769" s="20"/>
      <c r="EK769" s="20"/>
      <c r="EL769" s="20"/>
      <c r="EM769" s="20"/>
      <c r="EN769" s="20"/>
      <c r="EO769" s="20"/>
      <c r="EP769" s="20"/>
      <c r="EQ769" s="20"/>
      <c r="ER769" s="20"/>
      <c r="ES769" s="20"/>
      <c r="ET769" s="20"/>
      <c r="EU769" s="20"/>
      <c r="EV769" s="20"/>
      <c r="EW769" s="20">
        <v>10150407</v>
      </c>
      <c r="EX769"/>
      <c r="EY769"/>
      <c r="EZ769" s="20"/>
      <c r="FA769" s="20"/>
      <c r="FB769" s="20"/>
      <c r="FC769" s="20"/>
      <c r="FD769" s="20"/>
      <c r="FE769" s="20"/>
      <c r="FF769" s="20"/>
      <c r="FG769" s="20"/>
      <c r="FH769" s="20"/>
      <c r="FI769" s="20"/>
      <c r="FJ769" s="20"/>
      <c r="FK769" s="20"/>
      <c r="FL769" s="20"/>
      <c r="FM769" s="20"/>
      <c r="FN769" s="20"/>
      <c r="FO769" s="20"/>
      <c r="FP769" s="20"/>
      <c r="FQ769" s="20"/>
      <c r="FR769" s="20"/>
      <c r="FS769" s="20"/>
      <c r="FT769" s="20"/>
      <c r="FU769" s="20"/>
      <c r="FV769" s="20"/>
      <c r="FW769" s="20"/>
      <c r="FX769" s="20"/>
      <c r="FY769" s="20"/>
      <c r="FZ769" s="20"/>
      <c r="GA769" s="20"/>
      <c r="GB769" s="20"/>
      <c r="GC769" s="20"/>
      <c r="GD769" s="20"/>
      <c r="GE769" s="20"/>
      <c r="GF769" s="20"/>
      <c r="GG769" s="20"/>
      <c r="GH769" s="20"/>
      <c r="GI769" s="20"/>
      <c r="GJ769" s="20"/>
      <c r="GK769" s="20"/>
      <c r="GL769" s="20"/>
      <c r="GM769" s="20"/>
      <c r="GN769" s="20"/>
      <c r="GO769" s="20"/>
      <c r="GP769" s="20"/>
      <c r="GQ769" s="20"/>
      <c r="GR769" s="20"/>
      <c r="GS769" s="20"/>
      <c r="GT769" s="20"/>
      <c r="GU769" s="20"/>
      <c r="GV769" s="20"/>
      <c r="GW769"/>
      <c r="GX769"/>
      <c r="GY769" s="20">
        <v>0</v>
      </c>
      <c r="GZ769" s="20">
        <v>0</v>
      </c>
      <c r="HA769" s="20" t="s">
        <v>373</v>
      </c>
      <c r="HB769" s="20">
        <v>0</v>
      </c>
      <c r="HC769" s="20"/>
      <c r="HD769" s="20"/>
      <c r="HE769" s="20" t="b">
        <v>0</v>
      </c>
      <c r="HF769" s="20">
        <v>0</v>
      </c>
      <c r="HG769" s="20" t="b">
        <v>1</v>
      </c>
      <c r="HH769" s="20">
        <v>0</v>
      </c>
      <c r="HI769" s="20">
        <v>0</v>
      </c>
      <c r="HJ769" s="20">
        <v>0</v>
      </c>
      <c r="HK769" s="20">
        <v>0</v>
      </c>
      <c r="HL769" s="20" t="b">
        <v>0</v>
      </c>
      <c r="HM769" s="20">
        <v>0</v>
      </c>
      <c r="HN769" s="20">
        <v>0</v>
      </c>
      <c r="HO769" s="20" t="s">
        <v>374</v>
      </c>
      <c r="HP769" s="20" t="s">
        <v>363</v>
      </c>
      <c r="HQ769" s="20">
        <v>0</v>
      </c>
      <c r="HR769" s="20">
        <v>0</v>
      </c>
      <c r="HS769" s="20">
        <v>0</v>
      </c>
      <c r="HT769" s="20">
        <v>0</v>
      </c>
      <c r="HU769" s="20" t="b">
        <v>0</v>
      </c>
      <c r="HZ769" s="20"/>
    </row>
    <row r="770" ht="30" customHeight="1" spans="2:234">
      <c r="B770" s="34">
        <f>10000000+INDEX(编号表!$B:$B,MATCH(D770,编号表!$A:$A,0))*10000+J770</f>
        <v>10150407</v>
      </c>
      <c r="C770" s="20" t="s">
        <v>770</v>
      </c>
      <c r="D770" s="20" t="s">
        <v>425</v>
      </c>
      <c r="E770" s="20" t="s">
        <v>363</v>
      </c>
      <c r="F770" s="39" t="s">
        <v>747</v>
      </c>
      <c r="G770" s="20" t="s">
        <v>352</v>
      </c>
      <c r="H770" s="20" t="b">
        <v>0</v>
      </c>
      <c r="I770" s="20" t="b">
        <v>1</v>
      </c>
      <c r="J770" s="20">
        <v>407</v>
      </c>
      <c r="K770" s="20" t="str">
        <f t="shared" si="31"/>
        <v>101504</v>
      </c>
      <c r="L770" s="20" t="s">
        <v>353</v>
      </c>
      <c r="M770" s="20">
        <v>0</v>
      </c>
      <c r="N770" s="20">
        <v>10150408</v>
      </c>
      <c r="O770" s="20"/>
      <c r="P770" s="20">
        <v>0</v>
      </c>
      <c r="Q770" s="20">
        <v>0</v>
      </c>
      <c r="R770" s="20">
        <v>0</v>
      </c>
      <c r="S770" s="20">
        <v>0</v>
      </c>
      <c r="T770" s="20">
        <v>0</v>
      </c>
      <c r="U770" s="20">
        <v>0</v>
      </c>
      <c r="V770" s="20"/>
      <c r="W770" s="20">
        <v>0</v>
      </c>
      <c r="X770" s="20">
        <v>0</v>
      </c>
      <c r="Y770" s="20" t="s">
        <v>355</v>
      </c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 t="s">
        <v>359</v>
      </c>
      <c r="BA770" s="20">
        <v>11800</v>
      </c>
      <c r="BB770" s="20" t="s">
        <v>409</v>
      </c>
      <c r="BC770" s="20" t="s">
        <v>357</v>
      </c>
      <c r="BD770" s="20">
        <v>10000</v>
      </c>
      <c r="BE770" s="20">
        <v>0</v>
      </c>
      <c r="BF770" s="20" t="s">
        <v>361</v>
      </c>
      <c r="BG770" s="20">
        <v>0</v>
      </c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  <c r="CD770" s="20"/>
      <c r="CE770" s="20"/>
      <c r="CF770" s="20"/>
      <c r="CG770" s="20"/>
      <c r="CH770" s="20"/>
      <c r="CI770" s="20"/>
      <c r="CJ770" s="20"/>
      <c r="CK770" s="20"/>
      <c r="CL770" s="20"/>
      <c r="CM770" s="20"/>
      <c r="CN770" s="20"/>
      <c r="CO770" s="20"/>
      <c r="CP770" s="20"/>
      <c r="CQ770" s="20"/>
      <c r="CR770" s="20"/>
      <c r="CS770" s="20"/>
      <c r="CT770" s="20"/>
      <c r="CU770" s="20"/>
      <c r="CV770" s="20"/>
      <c r="CW770" s="20"/>
      <c r="CX770" s="20">
        <v>10150107</v>
      </c>
      <c r="DA770" s="20" t="s">
        <v>409</v>
      </c>
      <c r="DB770" s="20" t="s">
        <v>357</v>
      </c>
      <c r="DC770" s="20">
        <v>10000</v>
      </c>
      <c r="DD770" s="20">
        <v>100</v>
      </c>
      <c r="DE770" s="20" t="s">
        <v>361</v>
      </c>
      <c r="DF770" s="20">
        <v>0</v>
      </c>
      <c r="DG770" s="20"/>
      <c r="DH770" s="20"/>
      <c r="DI770" s="20"/>
      <c r="DJ770" s="20"/>
      <c r="DK770" s="20"/>
      <c r="DL770" s="20"/>
      <c r="DM770" s="20"/>
      <c r="DN770" s="20"/>
      <c r="DO770" s="20"/>
      <c r="DP770" s="20"/>
      <c r="DQ770" s="20"/>
      <c r="DR770" s="20"/>
      <c r="DS770" s="20"/>
      <c r="DT770" s="20"/>
      <c r="DU770" s="20"/>
      <c r="DV770" s="20"/>
      <c r="DW770" s="20"/>
      <c r="DX770" s="20"/>
      <c r="DY770" s="20"/>
      <c r="DZ770" s="20"/>
      <c r="EA770" s="20"/>
      <c r="EB770" s="20"/>
      <c r="EC770" s="20"/>
      <c r="ED770" s="20"/>
      <c r="EE770" s="20"/>
      <c r="EF770" s="20"/>
      <c r="EG770" s="20"/>
      <c r="EH770" s="20"/>
      <c r="EI770" s="20"/>
      <c r="EJ770" s="20"/>
      <c r="EK770" s="20"/>
      <c r="EL770" s="20"/>
      <c r="EM770" s="20"/>
      <c r="EN770" s="20"/>
      <c r="EO770" s="20"/>
      <c r="EP770" s="20"/>
      <c r="EQ770" s="20"/>
      <c r="ER770" s="20"/>
      <c r="ES770" s="20"/>
      <c r="ET770" s="20"/>
      <c r="EU770" s="20"/>
      <c r="EV770" s="20"/>
      <c r="EW770" s="20">
        <v>10150107</v>
      </c>
      <c r="EX770"/>
      <c r="EY770"/>
      <c r="EZ770" s="20"/>
      <c r="FA770" s="20"/>
      <c r="FB770" s="20"/>
      <c r="FC770" s="20"/>
      <c r="FD770" s="20"/>
      <c r="FE770" s="20"/>
      <c r="FF770" s="20"/>
      <c r="FG770" s="20"/>
      <c r="FH770" s="20"/>
      <c r="FI770" s="20"/>
      <c r="FJ770" s="20"/>
      <c r="FK770" s="20"/>
      <c r="FL770" s="20"/>
      <c r="FM770" s="20"/>
      <c r="FN770" s="20"/>
      <c r="FO770" s="20"/>
      <c r="FP770" s="20"/>
      <c r="FQ770" s="20"/>
      <c r="FR770" s="20"/>
      <c r="FS770" s="20"/>
      <c r="FT770" s="20"/>
      <c r="FU770" s="20"/>
      <c r="FV770" s="20"/>
      <c r="FW770" s="20"/>
      <c r="FX770" s="20"/>
      <c r="FY770" s="20"/>
      <c r="FZ770" s="20"/>
      <c r="GA770" s="20"/>
      <c r="GB770" s="20"/>
      <c r="GC770" s="20"/>
      <c r="GD770" s="20"/>
      <c r="GE770" s="20"/>
      <c r="GF770" s="20"/>
      <c r="GG770" s="20"/>
      <c r="GH770" s="20"/>
      <c r="GI770" s="20"/>
      <c r="GJ770" s="20"/>
      <c r="GK770" s="20"/>
      <c r="GL770" s="20"/>
      <c r="GM770" s="20"/>
      <c r="GN770" s="20"/>
      <c r="GO770" s="20"/>
      <c r="GP770" s="20"/>
      <c r="GQ770" s="20"/>
      <c r="GR770" s="20"/>
      <c r="GS770" s="20"/>
      <c r="GT770" s="20"/>
      <c r="GU770" s="20"/>
      <c r="GV770" s="20"/>
      <c r="GW770"/>
      <c r="GX770"/>
      <c r="GY770" s="20">
        <v>0</v>
      </c>
      <c r="GZ770" s="20">
        <v>0</v>
      </c>
      <c r="HA770" s="20" t="s">
        <v>373</v>
      </c>
      <c r="HB770" s="20">
        <v>0</v>
      </c>
      <c r="HC770" s="20"/>
      <c r="HD770" s="20"/>
      <c r="HE770" s="20" t="b">
        <v>0</v>
      </c>
      <c r="HF770" s="20">
        <v>0</v>
      </c>
      <c r="HG770" s="20" t="b">
        <v>1</v>
      </c>
      <c r="HH770" s="20">
        <v>0</v>
      </c>
      <c r="HI770" s="20">
        <v>0</v>
      </c>
      <c r="HJ770" s="20">
        <v>0</v>
      </c>
      <c r="HK770" s="20">
        <v>0</v>
      </c>
      <c r="HL770" s="20" t="b">
        <v>0</v>
      </c>
      <c r="HM770" s="20">
        <v>0</v>
      </c>
      <c r="HN770" s="20">
        <v>0</v>
      </c>
      <c r="HO770" s="20" t="s">
        <v>374</v>
      </c>
      <c r="HP770" s="20" t="s">
        <v>363</v>
      </c>
      <c r="HQ770" s="20">
        <v>0</v>
      </c>
      <c r="HR770" s="20">
        <v>0</v>
      </c>
      <c r="HS770" s="20">
        <v>0</v>
      </c>
      <c r="HT770" s="20">
        <v>0</v>
      </c>
      <c r="HU770" s="20" t="b">
        <v>0</v>
      </c>
      <c r="HZ770" s="20"/>
    </row>
    <row r="771" ht="30" customHeight="1" spans="2:234">
      <c r="B771" s="34">
        <f>10000000+INDEX(编号表!$B:$B,MATCH(D771,编号表!$A:$A,0))*10000+J771</f>
        <v>10110108</v>
      </c>
      <c r="C771" s="20" t="s">
        <v>766</v>
      </c>
      <c r="D771" s="20" t="s">
        <v>415</v>
      </c>
      <c r="E771" s="20" t="s">
        <v>363</v>
      </c>
      <c r="F771" s="39" t="s">
        <v>767</v>
      </c>
      <c r="G771" s="20" t="s">
        <v>403</v>
      </c>
      <c r="H771" s="20" t="b">
        <v>0</v>
      </c>
      <c r="I771" s="20" t="b">
        <v>1</v>
      </c>
      <c r="J771" s="20">
        <v>108</v>
      </c>
      <c r="K771" s="20" t="str">
        <f t="shared" si="31"/>
        <v>101101</v>
      </c>
      <c r="L771" s="20" t="s">
        <v>353</v>
      </c>
      <c r="M771" s="20">
        <v>10110008</v>
      </c>
      <c r="N771" s="20">
        <v>10110109</v>
      </c>
      <c r="O771" s="20"/>
      <c r="P771" s="20">
        <v>10202010</v>
      </c>
      <c r="Q771" s="20">
        <v>0</v>
      </c>
      <c r="R771" s="20">
        <v>0</v>
      </c>
      <c r="S771" s="20">
        <v>40</v>
      </c>
      <c r="T771" s="20">
        <v>0</v>
      </c>
      <c r="U771" s="20">
        <v>100</v>
      </c>
      <c r="V771" s="20" t="s">
        <v>370</v>
      </c>
      <c r="W771" s="20">
        <v>0</v>
      </c>
      <c r="X771" s="20">
        <v>0</v>
      </c>
      <c r="Y771" s="20" t="s">
        <v>355</v>
      </c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 t="s">
        <v>388</v>
      </c>
      <c r="BA771" s="20">
        <v>11900</v>
      </c>
      <c r="BB771" s="20" t="s">
        <v>409</v>
      </c>
      <c r="BC771" s="20" t="s">
        <v>357</v>
      </c>
      <c r="BD771" s="20">
        <v>10000</v>
      </c>
      <c r="BE771" s="20">
        <v>1000</v>
      </c>
      <c r="BF771" s="20" t="s">
        <v>361</v>
      </c>
      <c r="BG771" s="20">
        <v>0</v>
      </c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  <c r="CD771" s="20"/>
      <c r="CE771" s="20"/>
      <c r="CF771" s="20"/>
      <c r="CG771" s="20"/>
      <c r="CH771" s="20"/>
      <c r="CI771" s="20"/>
      <c r="CJ771" s="20"/>
      <c r="CK771" s="20"/>
      <c r="CL771" s="20"/>
      <c r="CM771" s="20"/>
      <c r="CN771" s="20"/>
      <c r="CO771" s="20"/>
      <c r="CP771" s="20"/>
      <c r="CQ771" s="20"/>
      <c r="CR771" s="20"/>
      <c r="CS771" s="20"/>
      <c r="CT771" s="20"/>
      <c r="CU771" s="20"/>
      <c r="CV771" s="20"/>
      <c r="CW771" s="20"/>
      <c r="CX771" s="20">
        <v>10110208</v>
      </c>
      <c r="DA771" s="20" t="s">
        <v>409</v>
      </c>
      <c r="DB771" s="20" t="s">
        <v>357</v>
      </c>
      <c r="DC771" s="20">
        <v>10000</v>
      </c>
      <c r="DD771" s="20">
        <v>2000</v>
      </c>
      <c r="DE771" s="20" t="s">
        <v>361</v>
      </c>
      <c r="DF771" s="20">
        <v>0</v>
      </c>
      <c r="DG771" s="20"/>
      <c r="DH771" s="20"/>
      <c r="DI771" s="20"/>
      <c r="DJ771" s="20"/>
      <c r="DK771" s="20"/>
      <c r="DL771" s="20"/>
      <c r="DM771" s="20"/>
      <c r="DN771" s="20"/>
      <c r="DO771" s="20"/>
      <c r="DP771" s="20"/>
      <c r="DQ771" s="20"/>
      <c r="DR771" s="20"/>
      <c r="DS771" s="20"/>
      <c r="DT771" s="20"/>
      <c r="DU771" s="20"/>
      <c r="DV771" s="20"/>
      <c r="DW771" s="20"/>
      <c r="DX771" s="20"/>
      <c r="DY771" s="20"/>
      <c r="DZ771" s="20"/>
      <c r="EA771" s="20"/>
      <c r="EB771" s="20"/>
      <c r="EC771" s="20"/>
      <c r="ED771" s="20"/>
      <c r="EE771" s="20"/>
      <c r="EF771" s="20"/>
      <c r="EG771" s="20"/>
      <c r="EH771" s="20"/>
      <c r="EI771" s="20"/>
      <c r="EJ771" s="20"/>
      <c r="EK771" s="20"/>
      <c r="EL771" s="20"/>
      <c r="EM771" s="20"/>
      <c r="EN771" s="20"/>
      <c r="EO771" s="20"/>
      <c r="EP771" s="20"/>
      <c r="EQ771" s="20"/>
      <c r="ER771" s="20"/>
      <c r="ES771" s="20"/>
      <c r="ET771" s="20"/>
      <c r="EU771" s="20"/>
      <c r="EV771" s="20"/>
      <c r="EW771" s="20">
        <v>10110208</v>
      </c>
      <c r="EX771"/>
      <c r="EY771"/>
      <c r="EZ771" s="20"/>
      <c r="FA771" s="20"/>
      <c r="FB771" s="20"/>
      <c r="FC771" s="20"/>
      <c r="FD771" s="20"/>
      <c r="FE771" s="20"/>
      <c r="FF771" s="20"/>
      <c r="FG771" s="20"/>
      <c r="FH771" s="20"/>
      <c r="FI771" s="20"/>
      <c r="FJ771" s="20"/>
      <c r="FK771" s="20"/>
      <c r="FL771" s="20"/>
      <c r="FM771" s="20"/>
      <c r="FN771" s="20"/>
      <c r="FO771" s="20"/>
      <c r="FP771" s="20"/>
      <c r="FQ771" s="20"/>
      <c r="FR771" s="20"/>
      <c r="FS771" s="20"/>
      <c r="FT771" s="20"/>
      <c r="FU771" s="20"/>
      <c r="FV771" s="20"/>
      <c r="FW771" s="20"/>
      <c r="FX771" s="20"/>
      <c r="FY771" s="20"/>
      <c r="FZ771" s="20"/>
      <c r="GA771" s="20"/>
      <c r="GB771" s="20"/>
      <c r="GC771" s="20"/>
      <c r="GD771" s="20"/>
      <c r="GE771" s="20"/>
      <c r="GF771" s="20"/>
      <c r="GG771" s="20"/>
      <c r="GH771" s="20"/>
      <c r="GI771" s="20"/>
      <c r="GJ771" s="20"/>
      <c r="GK771" s="20"/>
      <c r="GL771" s="20"/>
      <c r="GM771" s="20"/>
      <c r="GN771" s="20"/>
      <c r="GO771" s="20"/>
      <c r="GP771" s="20"/>
      <c r="GQ771" s="20"/>
      <c r="GR771" s="20"/>
      <c r="GS771" s="20"/>
      <c r="GT771" s="20"/>
      <c r="GU771" s="20"/>
      <c r="GV771" s="20"/>
      <c r="GW771"/>
      <c r="GX771"/>
      <c r="GY771" s="20">
        <v>0</v>
      </c>
      <c r="GZ771" s="20">
        <v>0</v>
      </c>
      <c r="HA771" s="20" t="s">
        <v>373</v>
      </c>
      <c r="HB771" s="20">
        <v>0</v>
      </c>
      <c r="HC771" s="20">
        <v>0</v>
      </c>
      <c r="HD771" s="20" t="s">
        <v>373</v>
      </c>
      <c r="HE771" s="20" t="b">
        <v>1</v>
      </c>
      <c r="HF771" s="20">
        <v>0</v>
      </c>
      <c r="HG771" s="20" t="b">
        <v>0</v>
      </c>
      <c r="HH771" s="20">
        <v>0</v>
      </c>
      <c r="HI771" s="20">
        <v>0</v>
      </c>
      <c r="HJ771" s="20">
        <v>0</v>
      </c>
      <c r="HK771" s="20">
        <v>0</v>
      </c>
      <c r="HL771" s="20" t="b">
        <v>0</v>
      </c>
      <c r="HM771" s="20">
        <v>0</v>
      </c>
      <c r="HN771" s="20">
        <v>10001</v>
      </c>
      <c r="HO771" s="20" t="s">
        <v>374</v>
      </c>
      <c r="HP771" s="20" t="s">
        <v>363</v>
      </c>
      <c r="HQ771" s="20">
        <v>0</v>
      </c>
      <c r="HR771" s="20">
        <v>0</v>
      </c>
      <c r="HS771" s="20">
        <v>0</v>
      </c>
      <c r="HT771" s="20">
        <v>0</v>
      </c>
      <c r="HU771" s="20" t="b">
        <v>0</v>
      </c>
      <c r="HZ771" s="20"/>
    </row>
    <row r="772" ht="30" customHeight="1" spans="2:234">
      <c r="B772" s="34">
        <f>10000000+INDEX(编号表!$B:$B,MATCH(D772,编号表!$A:$A,0))*10000+J772</f>
        <v>10150208</v>
      </c>
      <c r="C772" s="20" t="s">
        <v>768</v>
      </c>
      <c r="D772" s="20" t="s">
        <v>425</v>
      </c>
      <c r="E772" s="20" t="s">
        <v>363</v>
      </c>
      <c r="F772" s="39" t="s">
        <v>747</v>
      </c>
      <c r="G772" s="20" t="s">
        <v>352</v>
      </c>
      <c r="H772" s="20" t="b">
        <v>0</v>
      </c>
      <c r="I772" s="20" t="b">
        <v>1</v>
      </c>
      <c r="J772" s="20">
        <v>208</v>
      </c>
      <c r="K772" s="20" t="str">
        <f t="shared" si="31"/>
        <v>101502</v>
      </c>
      <c r="L772" s="20" t="s">
        <v>353</v>
      </c>
      <c r="M772" s="20">
        <v>0</v>
      </c>
      <c r="N772" s="20">
        <v>10150209</v>
      </c>
      <c r="O772" s="20"/>
      <c r="P772" s="20">
        <v>0</v>
      </c>
      <c r="Q772" s="20">
        <v>0</v>
      </c>
      <c r="R772" s="20">
        <v>0</v>
      </c>
      <c r="S772" s="20">
        <v>0</v>
      </c>
      <c r="T772" s="20">
        <v>0</v>
      </c>
      <c r="U772" s="20">
        <v>0</v>
      </c>
      <c r="V772" s="20"/>
      <c r="W772" s="20">
        <v>0</v>
      </c>
      <c r="X772" s="20">
        <v>0</v>
      </c>
      <c r="Y772" s="20" t="s">
        <v>355</v>
      </c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 t="s">
        <v>359</v>
      </c>
      <c r="BA772" s="20">
        <v>11900</v>
      </c>
      <c r="BB772" s="20" t="s">
        <v>409</v>
      </c>
      <c r="BC772" s="20" t="s">
        <v>357</v>
      </c>
      <c r="BD772" s="20">
        <v>10000</v>
      </c>
      <c r="BE772" s="20">
        <v>0</v>
      </c>
      <c r="BF772" s="20" t="s">
        <v>361</v>
      </c>
      <c r="BG772" s="20">
        <v>0</v>
      </c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  <c r="CD772" s="20"/>
      <c r="CE772" s="20"/>
      <c r="CF772" s="20"/>
      <c r="CG772" s="20"/>
      <c r="CH772" s="20"/>
      <c r="CI772" s="20"/>
      <c r="CJ772" s="20"/>
      <c r="CK772" s="20"/>
      <c r="CL772" s="20"/>
      <c r="CM772" s="20"/>
      <c r="CN772" s="20"/>
      <c r="CO772" s="20"/>
      <c r="CP772" s="20"/>
      <c r="CQ772" s="20"/>
      <c r="CR772" s="20"/>
      <c r="CS772" s="20"/>
      <c r="CT772" s="20"/>
      <c r="CU772" s="20"/>
      <c r="CV772" s="20"/>
      <c r="CW772" s="20"/>
      <c r="CX772" s="20">
        <v>10150308</v>
      </c>
      <c r="DA772" s="20" t="s">
        <v>409</v>
      </c>
      <c r="DB772" s="20" t="s">
        <v>357</v>
      </c>
      <c r="DC772" s="20">
        <v>10000</v>
      </c>
      <c r="DD772" s="20">
        <v>400</v>
      </c>
      <c r="DE772" s="20" t="s">
        <v>361</v>
      </c>
      <c r="DF772" s="20">
        <v>0</v>
      </c>
      <c r="DG772" s="20"/>
      <c r="DH772" s="20"/>
      <c r="DI772" s="20"/>
      <c r="DJ772" s="20"/>
      <c r="DK772" s="20"/>
      <c r="DL772" s="20"/>
      <c r="DM772" s="20"/>
      <c r="DN772" s="20"/>
      <c r="DO772" s="20"/>
      <c r="DP772" s="20"/>
      <c r="DQ772" s="20"/>
      <c r="DR772" s="20"/>
      <c r="DS772" s="20"/>
      <c r="DT772" s="20"/>
      <c r="DU772" s="20"/>
      <c r="DV772" s="20"/>
      <c r="DW772" s="20"/>
      <c r="DX772" s="20"/>
      <c r="DY772" s="20"/>
      <c r="DZ772" s="20"/>
      <c r="EA772" s="20"/>
      <c r="EB772" s="20"/>
      <c r="EC772" s="20"/>
      <c r="ED772" s="20"/>
      <c r="EE772" s="20"/>
      <c r="EF772" s="20"/>
      <c r="EG772" s="20"/>
      <c r="EH772" s="20"/>
      <c r="EI772" s="20"/>
      <c r="EJ772" s="20"/>
      <c r="EK772" s="20"/>
      <c r="EL772" s="20"/>
      <c r="EM772" s="20"/>
      <c r="EN772" s="20"/>
      <c r="EO772" s="20"/>
      <c r="EP772" s="20"/>
      <c r="EQ772" s="20"/>
      <c r="ER772" s="20"/>
      <c r="ES772" s="20"/>
      <c r="ET772" s="20"/>
      <c r="EU772" s="20"/>
      <c r="EV772" s="20"/>
      <c r="EW772" s="20">
        <v>10150308</v>
      </c>
      <c r="EX772"/>
      <c r="EY772"/>
      <c r="EZ772" s="20"/>
      <c r="FA772" s="20"/>
      <c r="FB772" s="20"/>
      <c r="FC772" s="20"/>
      <c r="FD772" s="20"/>
      <c r="FE772" s="20"/>
      <c r="FF772" s="20"/>
      <c r="FG772" s="20"/>
      <c r="FH772" s="20"/>
      <c r="FI772" s="20"/>
      <c r="FJ772" s="20"/>
      <c r="FK772" s="20"/>
      <c r="FL772" s="20"/>
      <c r="FM772" s="20"/>
      <c r="FN772" s="20"/>
      <c r="FO772" s="20"/>
      <c r="FP772" s="20"/>
      <c r="FQ772" s="20"/>
      <c r="FR772" s="20"/>
      <c r="FS772" s="20"/>
      <c r="FT772" s="20"/>
      <c r="FU772" s="20"/>
      <c r="FV772" s="20"/>
      <c r="FW772" s="20"/>
      <c r="FX772" s="20"/>
      <c r="FY772" s="20"/>
      <c r="FZ772" s="20"/>
      <c r="GA772" s="20"/>
      <c r="GB772" s="20"/>
      <c r="GC772" s="20"/>
      <c r="GD772" s="20"/>
      <c r="GE772" s="20"/>
      <c r="GF772" s="20"/>
      <c r="GG772" s="20"/>
      <c r="GH772" s="20"/>
      <c r="GI772" s="20"/>
      <c r="GJ772" s="20"/>
      <c r="GK772" s="20"/>
      <c r="GL772" s="20"/>
      <c r="GM772" s="20"/>
      <c r="GN772" s="20"/>
      <c r="GO772" s="20"/>
      <c r="GP772" s="20"/>
      <c r="GQ772" s="20"/>
      <c r="GR772" s="20"/>
      <c r="GS772" s="20"/>
      <c r="GT772" s="20"/>
      <c r="GU772" s="20"/>
      <c r="GV772" s="20"/>
      <c r="GW772"/>
      <c r="GX772"/>
      <c r="GY772" s="20">
        <v>0</v>
      </c>
      <c r="GZ772" s="20">
        <v>0</v>
      </c>
      <c r="HA772" s="20" t="s">
        <v>373</v>
      </c>
      <c r="HB772" s="20">
        <v>0</v>
      </c>
      <c r="HC772" s="20"/>
      <c r="HD772" s="20"/>
      <c r="HE772" s="20" t="b">
        <v>0</v>
      </c>
      <c r="HF772" s="20">
        <v>0</v>
      </c>
      <c r="HG772" s="20" t="b">
        <v>1</v>
      </c>
      <c r="HH772" s="20">
        <v>0</v>
      </c>
      <c r="HI772" s="20">
        <v>0</v>
      </c>
      <c r="HJ772" s="20">
        <v>0</v>
      </c>
      <c r="HK772" s="20">
        <v>0</v>
      </c>
      <c r="HL772" s="20" t="b">
        <v>0</v>
      </c>
      <c r="HM772" s="20">
        <v>0</v>
      </c>
      <c r="HN772" s="20">
        <v>0</v>
      </c>
      <c r="HO772" s="20" t="s">
        <v>374</v>
      </c>
      <c r="HP772" s="20" t="s">
        <v>363</v>
      </c>
      <c r="HQ772" s="20">
        <v>0</v>
      </c>
      <c r="HR772" s="20">
        <v>0</v>
      </c>
      <c r="HS772" s="20">
        <v>0</v>
      </c>
      <c r="HT772" s="20">
        <v>0</v>
      </c>
      <c r="HU772" s="20" t="b">
        <v>0</v>
      </c>
      <c r="HZ772" s="20"/>
    </row>
    <row r="773" ht="30" customHeight="1" spans="2:234">
      <c r="B773" s="34">
        <f>10000000+INDEX(编号表!$B:$B,MATCH(D773,编号表!$A:$A,0))*10000+J773</f>
        <v>10150308</v>
      </c>
      <c r="C773" s="20" t="s">
        <v>769</v>
      </c>
      <c r="D773" s="20" t="s">
        <v>425</v>
      </c>
      <c r="E773" s="20" t="s">
        <v>363</v>
      </c>
      <c r="F773" s="39" t="s">
        <v>747</v>
      </c>
      <c r="G773" s="20" t="s">
        <v>352</v>
      </c>
      <c r="H773" s="20" t="b">
        <v>0</v>
      </c>
      <c r="I773" s="20" t="b">
        <v>1</v>
      </c>
      <c r="J773" s="20">
        <v>308</v>
      </c>
      <c r="K773" s="20" t="str">
        <f t="shared" si="31"/>
        <v>101503</v>
      </c>
      <c r="L773" s="20" t="s">
        <v>353</v>
      </c>
      <c r="M773" s="20">
        <v>0</v>
      </c>
      <c r="N773" s="20">
        <v>10150309</v>
      </c>
      <c r="O773" s="20"/>
      <c r="P773" s="20">
        <v>0</v>
      </c>
      <c r="Q773" s="20">
        <v>0</v>
      </c>
      <c r="R773" s="20">
        <v>0</v>
      </c>
      <c r="S773" s="20">
        <v>0</v>
      </c>
      <c r="T773" s="20">
        <v>0</v>
      </c>
      <c r="U773" s="20">
        <v>0</v>
      </c>
      <c r="V773" s="20"/>
      <c r="W773" s="20">
        <v>0</v>
      </c>
      <c r="X773" s="20">
        <v>0</v>
      </c>
      <c r="Y773" s="20" t="s">
        <v>355</v>
      </c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 t="s">
        <v>359</v>
      </c>
      <c r="BA773" s="20">
        <v>11900</v>
      </c>
      <c r="BB773" s="20" t="s">
        <v>409</v>
      </c>
      <c r="BC773" s="20" t="s">
        <v>357</v>
      </c>
      <c r="BD773" s="20">
        <v>10000</v>
      </c>
      <c r="BE773" s="20">
        <v>0</v>
      </c>
      <c r="BF773" s="20" t="s">
        <v>361</v>
      </c>
      <c r="BG773" s="20">
        <v>0</v>
      </c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  <c r="CD773" s="20"/>
      <c r="CE773" s="20"/>
      <c r="CF773" s="20"/>
      <c r="CG773" s="20"/>
      <c r="CH773" s="20"/>
      <c r="CI773" s="20"/>
      <c r="CJ773" s="20"/>
      <c r="CK773" s="20"/>
      <c r="CL773" s="20"/>
      <c r="CM773" s="20"/>
      <c r="CN773" s="20"/>
      <c r="CO773" s="20"/>
      <c r="CP773" s="20"/>
      <c r="CQ773" s="20"/>
      <c r="CR773" s="20"/>
      <c r="CS773" s="20"/>
      <c r="CT773" s="20"/>
      <c r="CU773" s="20"/>
      <c r="CV773" s="20"/>
      <c r="CW773" s="20"/>
      <c r="CX773" s="20">
        <v>10150408</v>
      </c>
      <c r="DA773" s="20" t="s">
        <v>409</v>
      </c>
      <c r="DB773" s="20" t="s">
        <v>357</v>
      </c>
      <c r="DC773" s="20">
        <v>10000</v>
      </c>
      <c r="DD773" s="20">
        <v>200</v>
      </c>
      <c r="DE773" s="20" t="s">
        <v>361</v>
      </c>
      <c r="DF773" s="20">
        <v>0</v>
      </c>
      <c r="DG773" s="20"/>
      <c r="DH773" s="20"/>
      <c r="DI773" s="20"/>
      <c r="DJ773" s="20"/>
      <c r="DK773" s="20"/>
      <c r="DL773" s="20"/>
      <c r="DM773" s="20"/>
      <c r="DN773" s="20"/>
      <c r="DO773" s="20"/>
      <c r="DP773" s="20"/>
      <c r="DQ773" s="20"/>
      <c r="DR773" s="20"/>
      <c r="DS773" s="20"/>
      <c r="DT773" s="20"/>
      <c r="DU773" s="20"/>
      <c r="DV773" s="20"/>
      <c r="DW773" s="20"/>
      <c r="DX773" s="20"/>
      <c r="DY773" s="20"/>
      <c r="DZ773" s="20"/>
      <c r="EA773" s="20"/>
      <c r="EB773" s="20"/>
      <c r="EC773" s="20"/>
      <c r="ED773" s="20"/>
      <c r="EE773" s="20"/>
      <c r="EF773" s="20"/>
      <c r="EG773" s="20"/>
      <c r="EH773" s="20"/>
      <c r="EI773" s="20"/>
      <c r="EJ773" s="20"/>
      <c r="EK773" s="20"/>
      <c r="EL773" s="20"/>
      <c r="EM773" s="20"/>
      <c r="EN773" s="20"/>
      <c r="EO773" s="20"/>
      <c r="EP773" s="20"/>
      <c r="EQ773" s="20"/>
      <c r="ER773" s="20"/>
      <c r="ES773" s="20"/>
      <c r="ET773" s="20"/>
      <c r="EU773" s="20"/>
      <c r="EV773" s="20"/>
      <c r="EW773" s="20">
        <v>10150408</v>
      </c>
      <c r="EX773"/>
      <c r="EY773"/>
      <c r="EZ773" s="20"/>
      <c r="FA773" s="20"/>
      <c r="FB773" s="20"/>
      <c r="FC773" s="20"/>
      <c r="FD773" s="20"/>
      <c r="FE773" s="20"/>
      <c r="FF773" s="20"/>
      <c r="FG773" s="20"/>
      <c r="FH773" s="20"/>
      <c r="FI773" s="20"/>
      <c r="FJ773" s="20"/>
      <c r="FK773" s="20"/>
      <c r="FL773" s="20"/>
      <c r="FM773" s="20"/>
      <c r="FN773" s="20"/>
      <c r="FO773" s="20"/>
      <c r="FP773" s="20"/>
      <c r="FQ773" s="20"/>
      <c r="FR773" s="20"/>
      <c r="FS773" s="20"/>
      <c r="FT773" s="20"/>
      <c r="FU773" s="20"/>
      <c r="FV773" s="20"/>
      <c r="FW773" s="20"/>
      <c r="FX773" s="20"/>
      <c r="FY773" s="20"/>
      <c r="FZ773" s="20"/>
      <c r="GA773" s="20"/>
      <c r="GB773" s="20"/>
      <c r="GC773" s="20"/>
      <c r="GD773" s="20"/>
      <c r="GE773" s="20"/>
      <c r="GF773" s="20"/>
      <c r="GG773" s="20"/>
      <c r="GH773" s="20"/>
      <c r="GI773" s="20"/>
      <c r="GJ773" s="20"/>
      <c r="GK773" s="20"/>
      <c r="GL773" s="20"/>
      <c r="GM773" s="20"/>
      <c r="GN773" s="20"/>
      <c r="GO773" s="20"/>
      <c r="GP773" s="20"/>
      <c r="GQ773" s="20"/>
      <c r="GR773" s="20"/>
      <c r="GS773" s="20"/>
      <c r="GT773" s="20"/>
      <c r="GU773" s="20"/>
      <c r="GV773" s="20"/>
      <c r="GW773"/>
      <c r="GX773"/>
      <c r="GY773" s="20">
        <v>0</v>
      </c>
      <c r="GZ773" s="20">
        <v>0</v>
      </c>
      <c r="HA773" s="20" t="s">
        <v>373</v>
      </c>
      <c r="HB773" s="20">
        <v>0</v>
      </c>
      <c r="HC773" s="20"/>
      <c r="HD773" s="20"/>
      <c r="HE773" s="20" t="b">
        <v>0</v>
      </c>
      <c r="HF773" s="20">
        <v>0</v>
      </c>
      <c r="HG773" s="20" t="b">
        <v>1</v>
      </c>
      <c r="HH773" s="20">
        <v>0</v>
      </c>
      <c r="HI773" s="20">
        <v>0</v>
      </c>
      <c r="HJ773" s="20">
        <v>0</v>
      </c>
      <c r="HK773" s="20">
        <v>0</v>
      </c>
      <c r="HL773" s="20" t="b">
        <v>0</v>
      </c>
      <c r="HM773" s="20">
        <v>0</v>
      </c>
      <c r="HN773" s="20">
        <v>0</v>
      </c>
      <c r="HO773" s="20" t="s">
        <v>374</v>
      </c>
      <c r="HP773" s="20" t="s">
        <v>363</v>
      </c>
      <c r="HQ773" s="20">
        <v>0</v>
      </c>
      <c r="HR773" s="20">
        <v>0</v>
      </c>
      <c r="HS773" s="20">
        <v>0</v>
      </c>
      <c r="HT773" s="20">
        <v>0</v>
      </c>
      <c r="HU773" s="20" t="b">
        <v>0</v>
      </c>
      <c r="HZ773" s="20"/>
    </row>
    <row r="774" ht="30" customHeight="1" spans="2:234">
      <c r="B774" s="34">
        <f>10000000+INDEX(编号表!$B:$B,MATCH(D774,编号表!$A:$A,0))*10000+J774</f>
        <v>10150408</v>
      </c>
      <c r="C774" s="20" t="s">
        <v>770</v>
      </c>
      <c r="D774" s="20" t="s">
        <v>425</v>
      </c>
      <c r="E774" s="20" t="s">
        <v>363</v>
      </c>
      <c r="F774" s="39" t="s">
        <v>747</v>
      </c>
      <c r="G774" s="20" t="s">
        <v>352</v>
      </c>
      <c r="H774" s="20" t="b">
        <v>0</v>
      </c>
      <c r="I774" s="20" t="b">
        <v>1</v>
      </c>
      <c r="J774" s="20">
        <v>408</v>
      </c>
      <c r="K774" s="20" t="str">
        <f t="shared" si="31"/>
        <v>101504</v>
      </c>
      <c r="L774" s="20" t="s">
        <v>353</v>
      </c>
      <c r="M774" s="20">
        <v>0</v>
      </c>
      <c r="N774" s="20">
        <v>10150409</v>
      </c>
      <c r="O774" s="20"/>
      <c r="P774" s="20">
        <v>0</v>
      </c>
      <c r="Q774" s="20">
        <v>0</v>
      </c>
      <c r="R774" s="20">
        <v>0</v>
      </c>
      <c r="S774" s="20">
        <v>0</v>
      </c>
      <c r="T774" s="20">
        <v>0</v>
      </c>
      <c r="U774" s="20">
        <v>0</v>
      </c>
      <c r="V774" s="20"/>
      <c r="W774" s="20">
        <v>0</v>
      </c>
      <c r="X774" s="20">
        <v>0</v>
      </c>
      <c r="Y774" s="20" t="s">
        <v>355</v>
      </c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 t="s">
        <v>359</v>
      </c>
      <c r="BA774" s="20">
        <v>11900</v>
      </c>
      <c r="BB774" s="20" t="s">
        <v>409</v>
      </c>
      <c r="BC774" s="20" t="s">
        <v>357</v>
      </c>
      <c r="BD774" s="20">
        <v>10000</v>
      </c>
      <c r="BE774" s="20">
        <v>0</v>
      </c>
      <c r="BF774" s="20" t="s">
        <v>361</v>
      </c>
      <c r="BG774" s="20">
        <v>0</v>
      </c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  <c r="CD774" s="20"/>
      <c r="CE774" s="20"/>
      <c r="CF774" s="20"/>
      <c r="CG774" s="20"/>
      <c r="CH774" s="20"/>
      <c r="CI774" s="20"/>
      <c r="CJ774" s="20"/>
      <c r="CK774" s="20"/>
      <c r="CL774" s="20"/>
      <c r="CM774" s="20"/>
      <c r="CN774" s="20"/>
      <c r="CO774" s="20"/>
      <c r="CP774" s="20"/>
      <c r="CQ774" s="20"/>
      <c r="CR774" s="20"/>
      <c r="CS774" s="20"/>
      <c r="CT774" s="20"/>
      <c r="CU774" s="20"/>
      <c r="CV774" s="20"/>
      <c r="CW774" s="20"/>
      <c r="CX774" s="20">
        <v>10150108</v>
      </c>
      <c r="DA774" s="20" t="s">
        <v>409</v>
      </c>
      <c r="DB774" s="20" t="s">
        <v>357</v>
      </c>
      <c r="DC774" s="20">
        <v>10000</v>
      </c>
      <c r="DD774" s="20">
        <v>100</v>
      </c>
      <c r="DE774" s="20" t="s">
        <v>361</v>
      </c>
      <c r="DF774" s="20">
        <v>0</v>
      </c>
      <c r="DG774" s="20"/>
      <c r="DH774" s="20"/>
      <c r="DI774" s="20"/>
      <c r="DJ774" s="20"/>
      <c r="DK774" s="20"/>
      <c r="DL774" s="20"/>
      <c r="DM774" s="20"/>
      <c r="DN774" s="20"/>
      <c r="DO774" s="20"/>
      <c r="DP774" s="20"/>
      <c r="DQ774" s="20"/>
      <c r="DR774" s="20"/>
      <c r="DS774" s="20"/>
      <c r="DT774" s="20"/>
      <c r="DU774" s="20"/>
      <c r="DV774" s="20"/>
      <c r="DW774" s="20"/>
      <c r="DX774" s="20"/>
      <c r="DY774" s="20"/>
      <c r="DZ774" s="20"/>
      <c r="EA774" s="20"/>
      <c r="EB774" s="20"/>
      <c r="EC774" s="20"/>
      <c r="ED774" s="20"/>
      <c r="EE774" s="20"/>
      <c r="EF774" s="20"/>
      <c r="EG774" s="20"/>
      <c r="EH774" s="20"/>
      <c r="EI774" s="20"/>
      <c r="EJ774" s="20"/>
      <c r="EK774" s="20"/>
      <c r="EL774" s="20"/>
      <c r="EM774" s="20"/>
      <c r="EN774" s="20"/>
      <c r="EO774" s="20"/>
      <c r="EP774" s="20"/>
      <c r="EQ774" s="20"/>
      <c r="ER774" s="20"/>
      <c r="ES774" s="20"/>
      <c r="ET774" s="20"/>
      <c r="EU774" s="20"/>
      <c r="EV774" s="20"/>
      <c r="EW774" s="20">
        <v>10150108</v>
      </c>
      <c r="EX774"/>
      <c r="EY774"/>
      <c r="EZ774" s="20"/>
      <c r="FA774" s="20"/>
      <c r="FB774" s="20"/>
      <c r="FC774" s="20"/>
      <c r="FD774" s="20"/>
      <c r="FE774" s="20"/>
      <c r="FF774" s="20"/>
      <c r="FG774" s="20"/>
      <c r="FH774" s="20"/>
      <c r="FI774" s="20"/>
      <c r="FJ774" s="20"/>
      <c r="FK774" s="20"/>
      <c r="FL774" s="20"/>
      <c r="FM774" s="20"/>
      <c r="FN774" s="20"/>
      <c r="FO774" s="20"/>
      <c r="FP774" s="20"/>
      <c r="FQ774" s="20"/>
      <c r="FR774" s="20"/>
      <c r="FS774" s="20"/>
      <c r="FT774" s="20"/>
      <c r="FU774" s="20"/>
      <c r="FV774" s="20"/>
      <c r="FW774" s="20"/>
      <c r="FX774" s="20"/>
      <c r="FY774" s="20"/>
      <c r="FZ774" s="20"/>
      <c r="GA774" s="20"/>
      <c r="GB774" s="20"/>
      <c r="GC774" s="20"/>
      <c r="GD774" s="20"/>
      <c r="GE774" s="20"/>
      <c r="GF774" s="20"/>
      <c r="GG774" s="20"/>
      <c r="GH774" s="20"/>
      <c r="GI774" s="20"/>
      <c r="GJ774" s="20"/>
      <c r="GK774" s="20"/>
      <c r="GL774" s="20"/>
      <c r="GM774" s="20"/>
      <c r="GN774" s="20"/>
      <c r="GO774" s="20"/>
      <c r="GP774" s="20"/>
      <c r="GQ774" s="20"/>
      <c r="GR774" s="20"/>
      <c r="GS774" s="20"/>
      <c r="GT774" s="20"/>
      <c r="GU774" s="20"/>
      <c r="GV774" s="20"/>
      <c r="GW774"/>
      <c r="GX774"/>
      <c r="GY774" s="20">
        <v>0</v>
      </c>
      <c r="GZ774" s="20">
        <v>0</v>
      </c>
      <c r="HA774" s="20" t="s">
        <v>373</v>
      </c>
      <c r="HB774" s="20">
        <v>0</v>
      </c>
      <c r="HC774" s="20"/>
      <c r="HD774" s="20"/>
      <c r="HE774" s="20" t="b">
        <v>0</v>
      </c>
      <c r="HF774" s="20">
        <v>0</v>
      </c>
      <c r="HG774" s="20" t="b">
        <v>1</v>
      </c>
      <c r="HH774" s="20">
        <v>0</v>
      </c>
      <c r="HI774" s="20">
        <v>0</v>
      </c>
      <c r="HJ774" s="20">
        <v>0</v>
      </c>
      <c r="HK774" s="20">
        <v>0</v>
      </c>
      <c r="HL774" s="20" t="b">
        <v>0</v>
      </c>
      <c r="HM774" s="20">
        <v>0</v>
      </c>
      <c r="HN774" s="20">
        <v>0</v>
      </c>
      <c r="HO774" s="20" t="s">
        <v>374</v>
      </c>
      <c r="HP774" s="20" t="s">
        <v>363</v>
      </c>
      <c r="HQ774" s="20">
        <v>0</v>
      </c>
      <c r="HR774" s="20">
        <v>0</v>
      </c>
      <c r="HS774" s="20">
        <v>0</v>
      </c>
      <c r="HT774" s="20">
        <v>0</v>
      </c>
      <c r="HU774" s="20" t="b">
        <v>0</v>
      </c>
      <c r="HZ774" s="20"/>
    </row>
    <row r="775" ht="30" customHeight="1" spans="2:234">
      <c r="B775" s="34">
        <f>10000000+INDEX(编号表!$B:$B,MATCH(D775,编号表!$A:$A,0))*10000+J775</f>
        <v>10110109</v>
      </c>
      <c r="C775" s="20" t="s">
        <v>766</v>
      </c>
      <c r="D775" s="20" t="s">
        <v>415</v>
      </c>
      <c r="E775" s="20" t="s">
        <v>363</v>
      </c>
      <c r="F775" s="39" t="s">
        <v>767</v>
      </c>
      <c r="G775" s="20" t="s">
        <v>403</v>
      </c>
      <c r="H775" s="20" t="b">
        <v>0</v>
      </c>
      <c r="I775" s="20" t="b">
        <v>1</v>
      </c>
      <c r="J775" s="20">
        <v>109</v>
      </c>
      <c r="K775" s="20" t="str">
        <f t="shared" ref="K775:K838" si="32">LEFT(B775,6)</f>
        <v>101101</v>
      </c>
      <c r="L775" s="20" t="s">
        <v>353</v>
      </c>
      <c r="M775" s="20">
        <v>10110009</v>
      </c>
      <c r="N775" s="20">
        <v>0</v>
      </c>
      <c r="O775" s="20"/>
      <c r="P775" s="20">
        <v>10202010</v>
      </c>
      <c r="Q775" s="20">
        <v>0</v>
      </c>
      <c r="R775" s="20">
        <v>0</v>
      </c>
      <c r="S775" s="20">
        <v>40</v>
      </c>
      <c r="T775" s="20">
        <v>0</v>
      </c>
      <c r="U775" s="20">
        <v>0</v>
      </c>
      <c r="V775" s="20" t="s">
        <v>370</v>
      </c>
      <c r="W775" s="20">
        <v>0</v>
      </c>
      <c r="X775" s="20">
        <v>0</v>
      </c>
      <c r="Y775" s="20" t="s">
        <v>355</v>
      </c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 t="s">
        <v>388</v>
      </c>
      <c r="BA775" s="20">
        <v>12000</v>
      </c>
      <c r="BB775" s="20" t="s">
        <v>409</v>
      </c>
      <c r="BC775" s="20" t="s">
        <v>357</v>
      </c>
      <c r="BD775" s="20">
        <v>10000</v>
      </c>
      <c r="BE775" s="20">
        <v>1000</v>
      </c>
      <c r="BF775" s="20" t="s">
        <v>361</v>
      </c>
      <c r="BG775" s="20">
        <v>0</v>
      </c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  <c r="CD775" s="20"/>
      <c r="CE775" s="20"/>
      <c r="CF775" s="20"/>
      <c r="CG775" s="20"/>
      <c r="CH775" s="20"/>
      <c r="CI775" s="20"/>
      <c r="CJ775" s="20"/>
      <c r="CK775" s="20"/>
      <c r="CL775" s="20"/>
      <c r="CM775" s="20"/>
      <c r="CN775" s="20"/>
      <c r="CO775" s="20"/>
      <c r="CP775" s="20"/>
      <c r="CQ775" s="20"/>
      <c r="CR775" s="20"/>
      <c r="CS775" s="20"/>
      <c r="CT775" s="20"/>
      <c r="CU775" s="20"/>
      <c r="CV775" s="20"/>
      <c r="CW775" s="20"/>
      <c r="CX775" s="20">
        <v>10110209</v>
      </c>
      <c r="DA775" s="20" t="s">
        <v>409</v>
      </c>
      <c r="DB775" s="20" t="s">
        <v>357</v>
      </c>
      <c r="DC775" s="20">
        <v>10000</v>
      </c>
      <c r="DD775" s="20">
        <v>2000</v>
      </c>
      <c r="DE775" s="20" t="s">
        <v>361</v>
      </c>
      <c r="DF775" s="20">
        <v>0</v>
      </c>
      <c r="DG775" s="20"/>
      <c r="DH775" s="20"/>
      <c r="DI775" s="20"/>
      <c r="DJ775" s="20"/>
      <c r="DK775" s="20"/>
      <c r="DL775" s="20"/>
      <c r="DM775" s="20"/>
      <c r="DN775" s="20"/>
      <c r="DO775" s="20"/>
      <c r="DP775" s="20"/>
      <c r="DQ775" s="20"/>
      <c r="DR775" s="20"/>
      <c r="DS775" s="20"/>
      <c r="DT775" s="20"/>
      <c r="DU775" s="20"/>
      <c r="DV775" s="20"/>
      <c r="DW775" s="20"/>
      <c r="DX775" s="20"/>
      <c r="DY775" s="20"/>
      <c r="DZ775" s="20"/>
      <c r="EA775" s="20"/>
      <c r="EB775" s="20"/>
      <c r="EC775" s="20"/>
      <c r="ED775" s="20"/>
      <c r="EE775" s="20"/>
      <c r="EF775" s="20"/>
      <c r="EG775" s="20"/>
      <c r="EH775" s="20"/>
      <c r="EI775" s="20"/>
      <c r="EJ775" s="20"/>
      <c r="EK775" s="20"/>
      <c r="EL775" s="20"/>
      <c r="EM775" s="20"/>
      <c r="EN775" s="20"/>
      <c r="EO775" s="20"/>
      <c r="EP775" s="20"/>
      <c r="EQ775" s="20"/>
      <c r="ER775" s="20"/>
      <c r="ES775" s="20"/>
      <c r="ET775" s="20"/>
      <c r="EU775" s="20"/>
      <c r="EV775" s="20"/>
      <c r="EW775" s="20">
        <v>10110209</v>
      </c>
      <c r="EX775"/>
      <c r="EY775"/>
      <c r="EZ775" s="20"/>
      <c r="FA775" s="20"/>
      <c r="FB775" s="20"/>
      <c r="FC775" s="20"/>
      <c r="FD775" s="20"/>
      <c r="FE775" s="20"/>
      <c r="FF775" s="20"/>
      <c r="FG775" s="20"/>
      <c r="FH775" s="20"/>
      <c r="FI775" s="20"/>
      <c r="FJ775" s="20"/>
      <c r="FK775" s="20"/>
      <c r="FL775" s="20"/>
      <c r="FM775" s="20"/>
      <c r="FN775" s="20"/>
      <c r="FO775" s="20"/>
      <c r="FP775" s="20"/>
      <c r="FQ775" s="20"/>
      <c r="FR775" s="20"/>
      <c r="FS775" s="20"/>
      <c r="FT775" s="20"/>
      <c r="FU775" s="20"/>
      <c r="FV775" s="20"/>
      <c r="FW775" s="20"/>
      <c r="FX775" s="20"/>
      <c r="FY775" s="20"/>
      <c r="FZ775" s="20"/>
      <c r="GA775" s="20"/>
      <c r="GB775" s="20"/>
      <c r="GC775" s="20"/>
      <c r="GD775" s="20"/>
      <c r="GE775" s="20"/>
      <c r="GF775" s="20"/>
      <c r="GG775" s="20"/>
      <c r="GH775" s="20"/>
      <c r="GI775" s="20"/>
      <c r="GJ775" s="20"/>
      <c r="GK775" s="20"/>
      <c r="GL775" s="20"/>
      <c r="GM775" s="20"/>
      <c r="GN775" s="20"/>
      <c r="GO775" s="20"/>
      <c r="GP775" s="20"/>
      <c r="GQ775" s="20"/>
      <c r="GR775" s="20"/>
      <c r="GS775" s="20"/>
      <c r="GT775" s="20"/>
      <c r="GU775" s="20"/>
      <c r="GV775" s="20"/>
      <c r="GW775"/>
      <c r="GX775"/>
      <c r="GY775" s="20">
        <v>0</v>
      </c>
      <c r="GZ775" s="20">
        <v>0</v>
      </c>
      <c r="HA775" s="20" t="s">
        <v>373</v>
      </c>
      <c r="HB775" s="20">
        <v>0</v>
      </c>
      <c r="HC775" s="20">
        <v>0</v>
      </c>
      <c r="HD775" s="20" t="s">
        <v>373</v>
      </c>
      <c r="HE775" s="20" t="b">
        <v>1</v>
      </c>
      <c r="HF775" s="20">
        <v>0</v>
      </c>
      <c r="HG775" s="20" t="b">
        <v>0</v>
      </c>
      <c r="HH775" s="20">
        <v>0</v>
      </c>
      <c r="HI775" s="20">
        <v>0</v>
      </c>
      <c r="HJ775" s="20">
        <v>0</v>
      </c>
      <c r="HK775" s="20">
        <v>0</v>
      </c>
      <c r="HL775" s="20" t="b">
        <v>0</v>
      </c>
      <c r="HM775" s="20">
        <v>0</v>
      </c>
      <c r="HN775" s="20">
        <v>10001</v>
      </c>
      <c r="HO775" s="20" t="s">
        <v>374</v>
      </c>
      <c r="HP775" s="20" t="s">
        <v>363</v>
      </c>
      <c r="HQ775" s="20">
        <v>0</v>
      </c>
      <c r="HR775" s="20">
        <v>0</v>
      </c>
      <c r="HS775" s="20">
        <v>0</v>
      </c>
      <c r="HT775" s="20">
        <v>0</v>
      </c>
      <c r="HU775" s="20" t="b">
        <v>0</v>
      </c>
      <c r="HZ775" s="20"/>
    </row>
    <row r="776" ht="30" customHeight="1" spans="2:234">
      <c r="B776" s="34">
        <f>10000000+INDEX(编号表!$B:$B,MATCH(D776,编号表!$A:$A,0))*10000+J776</f>
        <v>10150209</v>
      </c>
      <c r="C776" s="20" t="s">
        <v>768</v>
      </c>
      <c r="D776" s="20" t="s">
        <v>425</v>
      </c>
      <c r="E776" s="20" t="s">
        <v>363</v>
      </c>
      <c r="F776" s="39" t="s">
        <v>747</v>
      </c>
      <c r="G776" s="20" t="s">
        <v>352</v>
      </c>
      <c r="H776" s="20" t="b">
        <v>0</v>
      </c>
      <c r="I776" s="20" t="b">
        <v>1</v>
      </c>
      <c r="J776" s="20">
        <v>209</v>
      </c>
      <c r="K776" s="20" t="str">
        <f t="shared" si="32"/>
        <v>101502</v>
      </c>
      <c r="L776" s="20" t="s">
        <v>353</v>
      </c>
      <c r="M776" s="20">
        <v>0</v>
      </c>
      <c r="N776" s="20">
        <v>0</v>
      </c>
      <c r="O776" s="20"/>
      <c r="P776" s="20">
        <v>0</v>
      </c>
      <c r="Q776" s="20">
        <v>0</v>
      </c>
      <c r="R776" s="20">
        <v>0</v>
      </c>
      <c r="S776" s="20">
        <v>0</v>
      </c>
      <c r="T776" s="20">
        <v>0</v>
      </c>
      <c r="U776" s="20">
        <v>0</v>
      </c>
      <c r="V776" s="20"/>
      <c r="W776" s="20">
        <v>0</v>
      </c>
      <c r="X776" s="20">
        <v>0</v>
      </c>
      <c r="Y776" s="20" t="s">
        <v>355</v>
      </c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 t="s">
        <v>359</v>
      </c>
      <c r="BA776" s="20">
        <v>12000</v>
      </c>
      <c r="BB776" s="20" t="s">
        <v>409</v>
      </c>
      <c r="BC776" s="20" t="s">
        <v>357</v>
      </c>
      <c r="BD776" s="20">
        <v>10000</v>
      </c>
      <c r="BE776" s="20">
        <v>0</v>
      </c>
      <c r="BF776" s="20" t="s">
        <v>361</v>
      </c>
      <c r="BG776" s="20">
        <v>0</v>
      </c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  <c r="CD776" s="20"/>
      <c r="CE776" s="20"/>
      <c r="CF776" s="20"/>
      <c r="CG776" s="20"/>
      <c r="CH776" s="20"/>
      <c r="CI776" s="20"/>
      <c r="CJ776" s="20"/>
      <c r="CK776" s="20"/>
      <c r="CL776" s="20"/>
      <c r="CM776" s="20"/>
      <c r="CN776" s="20"/>
      <c r="CO776" s="20"/>
      <c r="CP776" s="20"/>
      <c r="CQ776" s="20"/>
      <c r="CR776" s="20"/>
      <c r="CS776" s="20"/>
      <c r="CT776" s="20"/>
      <c r="CU776" s="20"/>
      <c r="CV776" s="20"/>
      <c r="CW776" s="20"/>
      <c r="CX776" s="20">
        <v>10150309</v>
      </c>
      <c r="DA776" s="20" t="s">
        <v>409</v>
      </c>
      <c r="DB776" s="20" t="s">
        <v>357</v>
      </c>
      <c r="DC776" s="20">
        <v>10000</v>
      </c>
      <c r="DD776" s="20">
        <v>400</v>
      </c>
      <c r="DE776" s="20" t="s">
        <v>361</v>
      </c>
      <c r="DF776" s="20">
        <v>0</v>
      </c>
      <c r="DG776" s="20"/>
      <c r="DH776" s="20"/>
      <c r="DI776" s="20"/>
      <c r="DJ776" s="20"/>
      <c r="DK776" s="20"/>
      <c r="DL776" s="20"/>
      <c r="DM776" s="20"/>
      <c r="DN776" s="20"/>
      <c r="DO776" s="20"/>
      <c r="DP776" s="20"/>
      <c r="DQ776" s="20"/>
      <c r="DR776" s="20"/>
      <c r="DS776" s="20"/>
      <c r="DT776" s="20"/>
      <c r="DU776" s="20"/>
      <c r="DV776" s="20"/>
      <c r="DW776" s="20"/>
      <c r="DX776" s="20"/>
      <c r="DY776" s="20"/>
      <c r="DZ776" s="20"/>
      <c r="EA776" s="20"/>
      <c r="EB776" s="20"/>
      <c r="EC776" s="20"/>
      <c r="ED776" s="20"/>
      <c r="EE776" s="20"/>
      <c r="EF776" s="20"/>
      <c r="EG776" s="20"/>
      <c r="EH776" s="20"/>
      <c r="EI776" s="20"/>
      <c r="EJ776" s="20"/>
      <c r="EK776" s="20"/>
      <c r="EL776" s="20"/>
      <c r="EM776" s="20"/>
      <c r="EN776" s="20"/>
      <c r="EO776" s="20"/>
      <c r="EP776" s="20"/>
      <c r="EQ776" s="20"/>
      <c r="ER776" s="20"/>
      <c r="ES776" s="20"/>
      <c r="ET776" s="20"/>
      <c r="EU776" s="20"/>
      <c r="EV776" s="20"/>
      <c r="EW776" s="20">
        <v>10150309</v>
      </c>
      <c r="EX776"/>
      <c r="EY776"/>
      <c r="EZ776" s="20"/>
      <c r="FA776" s="20"/>
      <c r="FB776" s="20"/>
      <c r="FC776" s="20"/>
      <c r="FD776" s="20"/>
      <c r="FE776" s="20"/>
      <c r="FF776" s="20"/>
      <c r="FG776" s="20"/>
      <c r="FH776" s="20"/>
      <c r="FI776" s="20"/>
      <c r="FJ776" s="20"/>
      <c r="FK776" s="20"/>
      <c r="FL776" s="20"/>
      <c r="FM776" s="20"/>
      <c r="FN776" s="20"/>
      <c r="FO776" s="20"/>
      <c r="FP776" s="20"/>
      <c r="FQ776" s="20"/>
      <c r="FR776" s="20"/>
      <c r="FS776" s="20"/>
      <c r="FT776" s="20"/>
      <c r="FU776" s="20"/>
      <c r="FV776" s="20"/>
      <c r="FW776" s="20"/>
      <c r="FX776" s="20"/>
      <c r="FY776" s="20"/>
      <c r="FZ776" s="20"/>
      <c r="GA776" s="20"/>
      <c r="GB776" s="20"/>
      <c r="GC776" s="20"/>
      <c r="GD776" s="20"/>
      <c r="GE776" s="20"/>
      <c r="GF776" s="20"/>
      <c r="GG776" s="20"/>
      <c r="GH776" s="20"/>
      <c r="GI776" s="20"/>
      <c r="GJ776" s="20"/>
      <c r="GK776" s="20"/>
      <c r="GL776" s="20"/>
      <c r="GM776" s="20"/>
      <c r="GN776" s="20"/>
      <c r="GO776" s="20"/>
      <c r="GP776" s="20"/>
      <c r="GQ776" s="20"/>
      <c r="GR776" s="20"/>
      <c r="GS776" s="20"/>
      <c r="GT776" s="20"/>
      <c r="GU776" s="20"/>
      <c r="GV776" s="20"/>
      <c r="GW776"/>
      <c r="GX776"/>
      <c r="GY776" s="20">
        <v>0</v>
      </c>
      <c r="GZ776" s="20">
        <v>0</v>
      </c>
      <c r="HA776" s="20" t="s">
        <v>373</v>
      </c>
      <c r="HB776" s="20">
        <v>0</v>
      </c>
      <c r="HC776" s="20"/>
      <c r="HD776" s="20"/>
      <c r="HE776" s="20" t="b">
        <v>0</v>
      </c>
      <c r="HF776" s="20">
        <v>0</v>
      </c>
      <c r="HG776" s="20" t="b">
        <v>1</v>
      </c>
      <c r="HH776" s="20">
        <v>0</v>
      </c>
      <c r="HI776" s="20">
        <v>0</v>
      </c>
      <c r="HJ776" s="20">
        <v>0</v>
      </c>
      <c r="HK776" s="20">
        <v>0</v>
      </c>
      <c r="HL776" s="20" t="b">
        <v>0</v>
      </c>
      <c r="HM776" s="20">
        <v>0</v>
      </c>
      <c r="HN776" s="20">
        <v>0</v>
      </c>
      <c r="HO776" s="20" t="s">
        <v>374</v>
      </c>
      <c r="HP776" s="20" t="s">
        <v>363</v>
      </c>
      <c r="HQ776" s="20">
        <v>0</v>
      </c>
      <c r="HR776" s="20">
        <v>0</v>
      </c>
      <c r="HS776" s="20">
        <v>0</v>
      </c>
      <c r="HT776" s="20">
        <v>0</v>
      </c>
      <c r="HU776" s="20" t="b">
        <v>0</v>
      </c>
      <c r="HZ776" s="20"/>
    </row>
    <row r="777" ht="30" customHeight="1" spans="2:234">
      <c r="B777" s="34">
        <f>10000000+INDEX(编号表!$B:$B,MATCH(D777,编号表!$A:$A,0))*10000+J777</f>
        <v>10150309</v>
      </c>
      <c r="C777" s="20" t="s">
        <v>769</v>
      </c>
      <c r="D777" s="20" t="s">
        <v>425</v>
      </c>
      <c r="E777" s="20" t="s">
        <v>363</v>
      </c>
      <c r="F777" s="39" t="s">
        <v>747</v>
      </c>
      <c r="G777" s="20" t="s">
        <v>352</v>
      </c>
      <c r="H777" s="20" t="b">
        <v>0</v>
      </c>
      <c r="I777" s="20" t="b">
        <v>1</v>
      </c>
      <c r="J777" s="20">
        <v>309</v>
      </c>
      <c r="K777" s="20" t="str">
        <f t="shared" si="32"/>
        <v>101503</v>
      </c>
      <c r="L777" s="20" t="s">
        <v>353</v>
      </c>
      <c r="M777" s="20">
        <v>0</v>
      </c>
      <c r="N777" s="20">
        <v>0</v>
      </c>
      <c r="O777" s="20"/>
      <c r="P777" s="20">
        <v>0</v>
      </c>
      <c r="Q777" s="20">
        <v>0</v>
      </c>
      <c r="R777" s="20">
        <v>0</v>
      </c>
      <c r="S777" s="20">
        <v>0</v>
      </c>
      <c r="T777" s="20">
        <v>0</v>
      </c>
      <c r="U777" s="20">
        <v>0</v>
      </c>
      <c r="V777" s="20"/>
      <c r="W777" s="20">
        <v>0</v>
      </c>
      <c r="X777" s="20">
        <v>0</v>
      </c>
      <c r="Y777" s="20" t="s">
        <v>355</v>
      </c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 t="s">
        <v>359</v>
      </c>
      <c r="BA777" s="20">
        <v>12000</v>
      </c>
      <c r="BB777" s="20" t="s">
        <v>409</v>
      </c>
      <c r="BC777" s="20" t="s">
        <v>357</v>
      </c>
      <c r="BD777" s="20">
        <v>10000</v>
      </c>
      <c r="BE777" s="20">
        <v>0</v>
      </c>
      <c r="BF777" s="20" t="s">
        <v>361</v>
      </c>
      <c r="BG777" s="20">
        <v>0</v>
      </c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  <c r="CD777" s="20"/>
      <c r="CE777" s="20"/>
      <c r="CF777" s="20"/>
      <c r="CG777" s="20"/>
      <c r="CH777" s="20"/>
      <c r="CI777" s="20"/>
      <c r="CJ777" s="20"/>
      <c r="CK777" s="20"/>
      <c r="CL777" s="20"/>
      <c r="CM777" s="20"/>
      <c r="CN777" s="20"/>
      <c r="CO777" s="20"/>
      <c r="CP777" s="20"/>
      <c r="CQ777" s="20"/>
      <c r="CR777" s="20"/>
      <c r="CS777" s="20"/>
      <c r="CT777" s="20"/>
      <c r="CU777" s="20"/>
      <c r="CV777" s="20"/>
      <c r="CW777" s="20"/>
      <c r="CX777" s="20">
        <v>10150409</v>
      </c>
      <c r="DA777" s="20" t="s">
        <v>409</v>
      </c>
      <c r="DB777" s="20" t="s">
        <v>357</v>
      </c>
      <c r="DC777" s="20">
        <v>10000</v>
      </c>
      <c r="DD777" s="20">
        <v>200</v>
      </c>
      <c r="DE777" s="20" t="s">
        <v>361</v>
      </c>
      <c r="DF777" s="20">
        <v>0</v>
      </c>
      <c r="DG777" s="20"/>
      <c r="DH777" s="20"/>
      <c r="DI777" s="20"/>
      <c r="DJ777" s="20"/>
      <c r="DK777" s="20"/>
      <c r="DL777" s="20"/>
      <c r="DM777" s="20"/>
      <c r="DN777" s="20"/>
      <c r="DO777" s="20"/>
      <c r="DP777" s="20"/>
      <c r="DQ777" s="20"/>
      <c r="DR777" s="20"/>
      <c r="DS777" s="20"/>
      <c r="DT777" s="20"/>
      <c r="DU777" s="20"/>
      <c r="DV777" s="20"/>
      <c r="DW777" s="20"/>
      <c r="DX777" s="20"/>
      <c r="DY777" s="20"/>
      <c r="DZ777" s="20"/>
      <c r="EA777" s="20"/>
      <c r="EB777" s="20"/>
      <c r="EC777" s="20"/>
      <c r="ED777" s="20"/>
      <c r="EE777" s="20"/>
      <c r="EF777" s="20"/>
      <c r="EG777" s="20"/>
      <c r="EH777" s="20"/>
      <c r="EI777" s="20"/>
      <c r="EJ777" s="20"/>
      <c r="EK777" s="20"/>
      <c r="EL777" s="20"/>
      <c r="EM777" s="20"/>
      <c r="EN777" s="20"/>
      <c r="EO777" s="20"/>
      <c r="EP777" s="20"/>
      <c r="EQ777" s="20"/>
      <c r="ER777" s="20"/>
      <c r="ES777" s="20"/>
      <c r="ET777" s="20"/>
      <c r="EU777" s="20"/>
      <c r="EV777" s="20"/>
      <c r="EW777" s="20">
        <v>10150409</v>
      </c>
      <c r="EX777"/>
      <c r="EY777"/>
      <c r="EZ777" s="20"/>
      <c r="FA777" s="20"/>
      <c r="FB777" s="20"/>
      <c r="FC777" s="20"/>
      <c r="FD777" s="20"/>
      <c r="FE777" s="20"/>
      <c r="FF777" s="20"/>
      <c r="FG777" s="20"/>
      <c r="FH777" s="20"/>
      <c r="FI777" s="20"/>
      <c r="FJ777" s="20"/>
      <c r="FK777" s="20"/>
      <c r="FL777" s="20"/>
      <c r="FM777" s="20"/>
      <c r="FN777" s="20"/>
      <c r="FO777" s="20"/>
      <c r="FP777" s="20"/>
      <c r="FQ777" s="20"/>
      <c r="FR777" s="20"/>
      <c r="FS777" s="20"/>
      <c r="FT777" s="20"/>
      <c r="FU777" s="20"/>
      <c r="FV777" s="20"/>
      <c r="FW777" s="20"/>
      <c r="FX777" s="20"/>
      <c r="FY777" s="20"/>
      <c r="FZ777" s="20"/>
      <c r="GA777" s="20"/>
      <c r="GB777" s="20"/>
      <c r="GC777" s="20"/>
      <c r="GD777" s="20"/>
      <c r="GE777" s="20"/>
      <c r="GF777" s="20"/>
      <c r="GG777" s="20"/>
      <c r="GH777" s="20"/>
      <c r="GI777" s="20"/>
      <c r="GJ777" s="20"/>
      <c r="GK777" s="20"/>
      <c r="GL777" s="20"/>
      <c r="GM777" s="20"/>
      <c r="GN777" s="20"/>
      <c r="GO777" s="20"/>
      <c r="GP777" s="20"/>
      <c r="GQ777" s="20"/>
      <c r="GR777" s="20"/>
      <c r="GS777" s="20"/>
      <c r="GT777" s="20"/>
      <c r="GU777" s="20"/>
      <c r="GV777" s="20"/>
      <c r="GW777"/>
      <c r="GX777"/>
      <c r="GY777" s="20">
        <v>0</v>
      </c>
      <c r="GZ777" s="20">
        <v>0</v>
      </c>
      <c r="HA777" s="20" t="s">
        <v>373</v>
      </c>
      <c r="HB777" s="20">
        <v>0</v>
      </c>
      <c r="HC777" s="20"/>
      <c r="HD777" s="20"/>
      <c r="HE777" s="20" t="b">
        <v>0</v>
      </c>
      <c r="HF777" s="20">
        <v>0</v>
      </c>
      <c r="HG777" s="20" t="b">
        <v>1</v>
      </c>
      <c r="HH777" s="20">
        <v>0</v>
      </c>
      <c r="HI777" s="20">
        <v>0</v>
      </c>
      <c r="HJ777" s="20">
        <v>0</v>
      </c>
      <c r="HK777" s="20">
        <v>0</v>
      </c>
      <c r="HL777" s="20" t="b">
        <v>0</v>
      </c>
      <c r="HM777" s="20">
        <v>0</v>
      </c>
      <c r="HN777" s="20">
        <v>0</v>
      </c>
      <c r="HO777" s="20" t="s">
        <v>374</v>
      </c>
      <c r="HP777" s="20" t="s">
        <v>363</v>
      </c>
      <c r="HQ777" s="20">
        <v>0</v>
      </c>
      <c r="HR777" s="20">
        <v>0</v>
      </c>
      <c r="HS777" s="20">
        <v>0</v>
      </c>
      <c r="HT777" s="20">
        <v>0</v>
      </c>
      <c r="HU777" s="20" t="b">
        <v>0</v>
      </c>
      <c r="HZ777" s="20"/>
    </row>
    <row r="778" ht="30" customHeight="1" spans="2:234">
      <c r="B778" s="34">
        <f>10000000+INDEX(编号表!$B:$B,MATCH(D778,编号表!$A:$A,0))*10000+J778</f>
        <v>10150409</v>
      </c>
      <c r="C778" s="20" t="s">
        <v>770</v>
      </c>
      <c r="D778" s="20" t="s">
        <v>425</v>
      </c>
      <c r="E778" s="20" t="s">
        <v>363</v>
      </c>
      <c r="F778" s="39" t="s">
        <v>747</v>
      </c>
      <c r="G778" s="20" t="s">
        <v>352</v>
      </c>
      <c r="H778" s="20" t="b">
        <v>0</v>
      </c>
      <c r="I778" s="20" t="b">
        <v>1</v>
      </c>
      <c r="J778" s="20">
        <v>409</v>
      </c>
      <c r="K778" s="20" t="str">
        <f t="shared" si="32"/>
        <v>101504</v>
      </c>
      <c r="L778" s="20" t="s">
        <v>353</v>
      </c>
      <c r="M778" s="20">
        <v>0</v>
      </c>
      <c r="N778" s="20">
        <v>0</v>
      </c>
      <c r="O778" s="20"/>
      <c r="P778" s="20">
        <v>0</v>
      </c>
      <c r="Q778" s="20">
        <v>0</v>
      </c>
      <c r="R778" s="20">
        <v>0</v>
      </c>
      <c r="S778" s="20">
        <v>0</v>
      </c>
      <c r="T778" s="20">
        <v>0</v>
      </c>
      <c r="U778" s="20">
        <v>0</v>
      </c>
      <c r="V778" s="20"/>
      <c r="W778" s="20">
        <v>0</v>
      </c>
      <c r="X778" s="20">
        <v>0</v>
      </c>
      <c r="Y778" s="20" t="s">
        <v>355</v>
      </c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 t="s">
        <v>359</v>
      </c>
      <c r="BA778" s="20">
        <v>12000</v>
      </c>
      <c r="BB778" s="20" t="s">
        <v>409</v>
      </c>
      <c r="BC778" s="20" t="s">
        <v>357</v>
      </c>
      <c r="BD778" s="20">
        <v>10000</v>
      </c>
      <c r="BE778" s="20">
        <v>0</v>
      </c>
      <c r="BF778" s="20" t="s">
        <v>361</v>
      </c>
      <c r="BG778" s="20">
        <v>0</v>
      </c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  <c r="CD778" s="20"/>
      <c r="CE778" s="20"/>
      <c r="CF778" s="20"/>
      <c r="CG778" s="20"/>
      <c r="CH778" s="20"/>
      <c r="CI778" s="20"/>
      <c r="CJ778" s="20"/>
      <c r="CK778" s="20"/>
      <c r="CL778" s="20"/>
      <c r="CM778" s="20"/>
      <c r="CN778" s="20"/>
      <c r="CO778" s="20"/>
      <c r="CP778" s="20"/>
      <c r="CQ778" s="20"/>
      <c r="CR778" s="20"/>
      <c r="CS778" s="20"/>
      <c r="CT778" s="20"/>
      <c r="CU778" s="20"/>
      <c r="CV778" s="20"/>
      <c r="CW778" s="20"/>
      <c r="CX778" s="20">
        <v>10150109</v>
      </c>
      <c r="DA778" s="20" t="s">
        <v>409</v>
      </c>
      <c r="DB778" s="20" t="s">
        <v>357</v>
      </c>
      <c r="DC778" s="20">
        <v>10000</v>
      </c>
      <c r="DD778" s="20">
        <v>100</v>
      </c>
      <c r="DE778" s="20" t="s">
        <v>361</v>
      </c>
      <c r="DF778" s="20">
        <v>0</v>
      </c>
      <c r="DG778" s="20"/>
      <c r="DH778" s="20"/>
      <c r="DI778" s="20"/>
      <c r="DJ778" s="20"/>
      <c r="DK778" s="20"/>
      <c r="DL778" s="20"/>
      <c r="DM778" s="20"/>
      <c r="DN778" s="20"/>
      <c r="DO778" s="20"/>
      <c r="DP778" s="20"/>
      <c r="DQ778" s="20"/>
      <c r="DR778" s="20"/>
      <c r="DS778" s="20"/>
      <c r="DT778" s="20"/>
      <c r="DU778" s="20"/>
      <c r="DV778" s="20"/>
      <c r="DW778" s="20"/>
      <c r="DX778" s="20"/>
      <c r="DY778" s="20"/>
      <c r="DZ778" s="20"/>
      <c r="EA778" s="20"/>
      <c r="EB778" s="20"/>
      <c r="EC778" s="20"/>
      <c r="ED778" s="20"/>
      <c r="EE778" s="20"/>
      <c r="EF778" s="20"/>
      <c r="EG778" s="20"/>
      <c r="EH778" s="20"/>
      <c r="EI778" s="20"/>
      <c r="EJ778" s="20"/>
      <c r="EK778" s="20"/>
      <c r="EL778" s="20"/>
      <c r="EM778" s="20"/>
      <c r="EN778" s="20"/>
      <c r="EO778" s="20"/>
      <c r="EP778" s="20"/>
      <c r="EQ778" s="20"/>
      <c r="ER778" s="20"/>
      <c r="ES778" s="20"/>
      <c r="ET778" s="20"/>
      <c r="EU778" s="20"/>
      <c r="EV778" s="20"/>
      <c r="EW778" s="20">
        <v>10150109</v>
      </c>
      <c r="EX778"/>
      <c r="EY778"/>
      <c r="EZ778" s="20"/>
      <c r="FA778" s="20"/>
      <c r="FB778" s="20"/>
      <c r="FC778" s="20"/>
      <c r="FD778" s="20"/>
      <c r="FE778" s="20"/>
      <c r="FF778" s="20"/>
      <c r="FG778" s="20"/>
      <c r="FH778" s="20"/>
      <c r="FI778" s="20"/>
      <c r="FJ778" s="20"/>
      <c r="FK778" s="20"/>
      <c r="FL778" s="20"/>
      <c r="FM778" s="20"/>
      <c r="FN778" s="20"/>
      <c r="FO778" s="20"/>
      <c r="FP778" s="20"/>
      <c r="FQ778" s="20"/>
      <c r="FR778" s="20"/>
      <c r="FS778" s="20"/>
      <c r="FT778" s="20"/>
      <c r="FU778" s="20"/>
      <c r="FV778" s="20"/>
      <c r="FW778" s="20"/>
      <c r="FX778" s="20"/>
      <c r="FY778" s="20"/>
      <c r="FZ778" s="20"/>
      <c r="GA778" s="20"/>
      <c r="GB778" s="20"/>
      <c r="GC778" s="20"/>
      <c r="GD778" s="20"/>
      <c r="GE778" s="20"/>
      <c r="GF778" s="20"/>
      <c r="GG778" s="20"/>
      <c r="GH778" s="20"/>
      <c r="GI778" s="20"/>
      <c r="GJ778" s="20"/>
      <c r="GK778" s="20"/>
      <c r="GL778" s="20"/>
      <c r="GM778" s="20"/>
      <c r="GN778" s="20"/>
      <c r="GO778" s="20"/>
      <c r="GP778" s="20"/>
      <c r="GQ778" s="20"/>
      <c r="GR778" s="20"/>
      <c r="GS778" s="20"/>
      <c r="GT778" s="20"/>
      <c r="GU778" s="20"/>
      <c r="GV778" s="20"/>
      <c r="GW778"/>
      <c r="GX778"/>
      <c r="GY778" s="20">
        <v>0</v>
      </c>
      <c r="GZ778" s="20">
        <v>0</v>
      </c>
      <c r="HA778" s="20" t="s">
        <v>373</v>
      </c>
      <c r="HB778" s="20">
        <v>0</v>
      </c>
      <c r="HC778" s="20"/>
      <c r="HD778" s="20"/>
      <c r="HE778" s="20" t="b">
        <v>0</v>
      </c>
      <c r="HF778" s="20">
        <v>0</v>
      </c>
      <c r="HG778" s="20" t="b">
        <v>1</v>
      </c>
      <c r="HH778" s="20">
        <v>0</v>
      </c>
      <c r="HI778" s="20">
        <v>0</v>
      </c>
      <c r="HJ778" s="20">
        <v>0</v>
      </c>
      <c r="HK778" s="20">
        <v>0</v>
      </c>
      <c r="HL778" s="20" t="b">
        <v>0</v>
      </c>
      <c r="HM778" s="20">
        <v>0</v>
      </c>
      <c r="HN778" s="20">
        <v>0</v>
      </c>
      <c r="HO778" s="20" t="s">
        <v>374</v>
      </c>
      <c r="HP778" s="20" t="s">
        <v>363</v>
      </c>
      <c r="HQ778" s="20">
        <v>0</v>
      </c>
      <c r="HR778" s="20">
        <v>0</v>
      </c>
      <c r="HS778" s="20">
        <v>0</v>
      </c>
      <c r="HT778" s="20">
        <v>0</v>
      </c>
      <c r="HU778" s="20" t="b">
        <v>0</v>
      </c>
      <c r="HZ778" s="20"/>
    </row>
    <row r="779" ht="30" customHeight="1" spans="2:234">
      <c r="B779" s="34">
        <f>10000000+INDEX(编号表!$B:$B,MATCH(D779,编号表!$A:$A,0))*10000+J779</f>
        <v>10090100</v>
      </c>
      <c r="C779" s="20" t="s">
        <v>771</v>
      </c>
      <c r="D779" s="20" t="s">
        <v>405</v>
      </c>
      <c r="E779" s="20" t="s">
        <v>363</v>
      </c>
      <c r="F779" s="39" t="s">
        <v>772</v>
      </c>
      <c r="G779" s="20" t="s">
        <v>407</v>
      </c>
      <c r="H779" s="20" t="b">
        <v>0</v>
      </c>
      <c r="I779" s="20" t="b">
        <v>1</v>
      </c>
      <c r="J779" s="20">
        <v>100</v>
      </c>
      <c r="K779" s="20" t="str">
        <f t="shared" si="32"/>
        <v>100901</v>
      </c>
      <c r="L779" s="20" t="s">
        <v>353</v>
      </c>
      <c r="M779" s="20">
        <v>0</v>
      </c>
      <c r="N779" s="20">
        <v>10090101</v>
      </c>
      <c r="O779" s="20"/>
      <c r="P779" s="20">
        <v>10202008</v>
      </c>
      <c r="Q779" s="20">
        <v>0</v>
      </c>
      <c r="R779" s="20">
        <v>0</v>
      </c>
      <c r="S779" s="20">
        <v>1</v>
      </c>
      <c r="T779" s="20">
        <v>0</v>
      </c>
      <c r="U779" s="20">
        <v>100</v>
      </c>
      <c r="V779" s="20" t="s">
        <v>370</v>
      </c>
      <c r="W779" s="20">
        <v>0</v>
      </c>
      <c r="X779" s="20">
        <v>0</v>
      </c>
      <c r="Y779" s="20" t="s">
        <v>371</v>
      </c>
      <c r="Z779" s="20" t="s">
        <v>372</v>
      </c>
      <c r="AA779" s="20" t="s">
        <v>357</v>
      </c>
      <c r="AB779" s="20">
        <v>0</v>
      </c>
      <c r="AC779" s="20">
        <v>0</v>
      </c>
      <c r="AD779" s="20" t="b">
        <v>0</v>
      </c>
      <c r="AE779" s="20" t="s">
        <v>358</v>
      </c>
      <c r="AF779" s="20">
        <v>370</v>
      </c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 t="s">
        <v>388</v>
      </c>
      <c r="BA779" s="20">
        <v>10000</v>
      </c>
      <c r="BB779" s="20" t="s">
        <v>360</v>
      </c>
      <c r="BC779" s="20" t="s">
        <v>357</v>
      </c>
      <c r="BD779" s="20">
        <v>10000</v>
      </c>
      <c r="BE779" s="20">
        <v>0</v>
      </c>
      <c r="BF779" s="20" t="s">
        <v>361</v>
      </c>
      <c r="BG779" s="20">
        <v>0</v>
      </c>
      <c r="BH779" s="20" t="s">
        <v>389</v>
      </c>
      <c r="BI779" s="20">
        <v>11000</v>
      </c>
      <c r="BJ779" s="20">
        <v>3</v>
      </c>
      <c r="BK779" s="20" t="b">
        <v>1</v>
      </c>
      <c r="BL779" s="20">
        <v>0</v>
      </c>
      <c r="BM779" s="20">
        <v>10000</v>
      </c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  <c r="CD779" s="20"/>
      <c r="CE779" s="20"/>
      <c r="CF779" s="20"/>
      <c r="CG779" s="20"/>
      <c r="CH779" s="20"/>
      <c r="CI779" s="20"/>
      <c r="CJ779" s="20"/>
      <c r="CK779" s="20"/>
      <c r="CL779" s="20"/>
      <c r="CM779" s="20"/>
      <c r="CN779" s="20"/>
      <c r="CO779" s="20"/>
      <c r="CP779" s="20"/>
      <c r="CQ779" s="20"/>
      <c r="CR779" s="20"/>
      <c r="CS779" s="20"/>
      <c r="CT779" s="20"/>
      <c r="CU779" s="20"/>
      <c r="CV779" s="20"/>
      <c r="CW779" s="20"/>
      <c r="CX779" s="20"/>
      <c r="DA779" s="20"/>
      <c r="DB779" s="20"/>
      <c r="DC779" s="20"/>
      <c r="DD779" s="20"/>
      <c r="DE779" s="20"/>
      <c r="DF779" s="20"/>
      <c r="DG779" s="20"/>
      <c r="DH779" s="20"/>
      <c r="DI779" s="20"/>
      <c r="DJ779" s="20"/>
      <c r="DK779" s="20"/>
      <c r="DL779" s="20"/>
      <c r="DM779" s="20"/>
      <c r="DN779" s="20"/>
      <c r="DO779" s="20"/>
      <c r="DP779" s="20"/>
      <c r="DQ779" s="20"/>
      <c r="DR779" s="20"/>
      <c r="DS779" s="20"/>
      <c r="DT779" s="20"/>
      <c r="DU779" s="20"/>
      <c r="DV779" s="20"/>
      <c r="DW779" s="20"/>
      <c r="DX779" s="20"/>
      <c r="DY779" s="20"/>
      <c r="DZ779" s="20"/>
      <c r="EA779" s="20"/>
      <c r="EB779" s="20"/>
      <c r="EC779" s="20"/>
      <c r="ED779" s="20"/>
      <c r="EE779" s="20"/>
      <c r="EF779" s="20"/>
      <c r="EG779" s="20"/>
      <c r="EH779" s="20"/>
      <c r="EI779" s="20"/>
      <c r="EJ779" s="20"/>
      <c r="EK779" s="20"/>
      <c r="EL779" s="20"/>
      <c r="EM779" s="20"/>
      <c r="EN779" s="20"/>
      <c r="EO779" s="20"/>
      <c r="EP779" s="20"/>
      <c r="EQ779" s="20"/>
      <c r="ER779" s="20"/>
      <c r="ES779" s="20"/>
      <c r="ET779" s="20"/>
      <c r="EU779" s="20"/>
      <c r="EV779" s="20"/>
      <c r="EW779" s="20"/>
      <c r="EZ779" s="20"/>
      <c r="FA779" s="20"/>
      <c r="FB779" s="20"/>
      <c r="FC779" s="20"/>
      <c r="FD779" s="20"/>
      <c r="FE779" s="20"/>
      <c r="FF779" s="20"/>
      <c r="FG779" s="20"/>
      <c r="FH779" s="20"/>
      <c r="FI779" s="20"/>
      <c r="FJ779" s="20"/>
      <c r="FK779" s="20"/>
      <c r="FL779" s="20"/>
      <c r="FM779" s="20"/>
      <c r="FN779" s="20"/>
      <c r="FO779" s="20"/>
      <c r="FP779" s="20"/>
      <c r="FQ779" s="20"/>
      <c r="FR779" s="20"/>
      <c r="FS779" s="20"/>
      <c r="FT779" s="20"/>
      <c r="FU779" s="20"/>
      <c r="FV779" s="20"/>
      <c r="FW779" s="20"/>
      <c r="FX779" s="20"/>
      <c r="FY779" s="20"/>
      <c r="FZ779" s="20"/>
      <c r="GA779" s="20"/>
      <c r="GB779" s="20"/>
      <c r="GC779" s="20"/>
      <c r="GD779" s="20"/>
      <c r="GE779" s="20"/>
      <c r="GF779" s="20"/>
      <c r="GG779" s="20"/>
      <c r="GH779" s="20"/>
      <c r="GI779" s="20"/>
      <c r="GJ779" s="20"/>
      <c r="GK779" s="20"/>
      <c r="GL779" s="20"/>
      <c r="GM779" s="20"/>
      <c r="GN779" s="20"/>
      <c r="GO779" s="20"/>
      <c r="GP779" s="20"/>
      <c r="GQ779" s="20"/>
      <c r="GR779" s="20"/>
      <c r="GS779" s="20"/>
      <c r="GT779" s="20"/>
      <c r="GU779" s="20"/>
      <c r="GV779" s="20"/>
      <c r="GY779" s="20">
        <v>0</v>
      </c>
      <c r="GZ779" s="20">
        <v>0</v>
      </c>
      <c r="HA779" s="20" t="s">
        <v>373</v>
      </c>
      <c r="HB779" s="20">
        <v>0</v>
      </c>
      <c r="HC779" s="20">
        <v>0</v>
      </c>
      <c r="HD779" s="20" t="s">
        <v>373</v>
      </c>
      <c r="HE779" s="20" t="b">
        <v>1</v>
      </c>
      <c r="HF779" s="20">
        <v>0</v>
      </c>
      <c r="HG779" s="20" t="b">
        <v>0</v>
      </c>
      <c r="HH779" s="20">
        <v>0</v>
      </c>
      <c r="HI779" s="20">
        <v>0</v>
      </c>
      <c r="HJ779" s="20">
        <v>0</v>
      </c>
      <c r="HK779" s="20">
        <v>0</v>
      </c>
      <c r="HL779" s="20" t="b">
        <v>0</v>
      </c>
      <c r="HM779" s="20">
        <v>0</v>
      </c>
      <c r="HN779" s="20">
        <v>10001</v>
      </c>
      <c r="HO779" s="20" t="s">
        <v>374</v>
      </c>
      <c r="HP779" s="20" t="s">
        <v>363</v>
      </c>
      <c r="HQ779" s="20">
        <v>0</v>
      </c>
      <c r="HR779" s="20">
        <v>0</v>
      </c>
      <c r="HS779" s="20">
        <v>0</v>
      </c>
      <c r="HT779" s="20">
        <v>0</v>
      </c>
      <c r="HU779" s="20" t="b">
        <v>0</v>
      </c>
      <c r="HZ779" s="20"/>
    </row>
    <row r="780" ht="30" customHeight="1" spans="2:234">
      <c r="B780" s="34">
        <f>10000000+INDEX(编号表!$B:$B,MATCH(D780,编号表!$A:$A,0))*10000+J780</f>
        <v>10090101</v>
      </c>
      <c r="C780" s="20" t="s">
        <v>771</v>
      </c>
      <c r="D780" s="20" t="s">
        <v>405</v>
      </c>
      <c r="E780" s="20" t="s">
        <v>363</v>
      </c>
      <c r="F780" s="39" t="s">
        <v>772</v>
      </c>
      <c r="G780" s="20" t="s">
        <v>407</v>
      </c>
      <c r="H780" s="20" t="b">
        <v>0</v>
      </c>
      <c r="I780" s="20" t="b">
        <v>1</v>
      </c>
      <c r="J780" s="20">
        <v>101</v>
      </c>
      <c r="K780" s="20" t="str">
        <f t="shared" si="32"/>
        <v>100901</v>
      </c>
      <c r="L780" s="20" t="s">
        <v>353</v>
      </c>
      <c r="M780" s="20">
        <v>10090001</v>
      </c>
      <c r="N780" s="20">
        <v>10090102</v>
      </c>
      <c r="O780" s="20"/>
      <c r="P780" s="20">
        <v>10202008</v>
      </c>
      <c r="Q780" s="20">
        <v>0</v>
      </c>
      <c r="R780" s="20">
        <v>0</v>
      </c>
      <c r="S780" s="20">
        <v>7</v>
      </c>
      <c r="T780" s="20">
        <v>0</v>
      </c>
      <c r="U780" s="20">
        <v>100</v>
      </c>
      <c r="V780" s="20" t="s">
        <v>370</v>
      </c>
      <c r="W780" s="20">
        <v>0</v>
      </c>
      <c r="X780" s="20">
        <v>0</v>
      </c>
      <c r="Y780" s="20" t="s">
        <v>371</v>
      </c>
      <c r="Z780" s="20" t="s">
        <v>372</v>
      </c>
      <c r="AA780" s="20" t="s">
        <v>357</v>
      </c>
      <c r="AB780" s="20">
        <v>0</v>
      </c>
      <c r="AC780" s="20">
        <v>0</v>
      </c>
      <c r="AD780" s="20" t="b">
        <v>0</v>
      </c>
      <c r="AE780" s="20" t="s">
        <v>358</v>
      </c>
      <c r="AF780" s="20">
        <v>370</v>
      </c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 t="s">
        <v>388</v>
      </c>
      <c r="BA780" s="20">
        <v>10400</v>
      </c>
      <c r="BB780" s="20" t="s">
        <v>360</v>
      </c>
      <c r="BC780" s="20" t="s">
        <v>357</v>
      </c>
      <c r="BD780" s="20">
        <v>10000</v>
      </c>
      <c r="BE780" s="20">
        <v>0</v>
      </c>
      <c r="BF780" s="20" t="s">
        <v>361</v>
      </c>
      <c r="BG780" s="20">
        <v>0</v>
      </c>
      <c r="BH780" s="20" t="s">
        <v>389</v>
      </c>
      <c r="BI780" s="20">
        <v>11000</v>
      </c>
      <c r="BJ780" s="20">
        <v>4</v>
      </c>
      <c r="BK780" s="20" t="b">
        <v>1</v>
      </c>
      <c r="BL780" s="20">
        <v>0</v>
      </c>
      <c r="BM780" s="20">
        <v>10000</v>
      </c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  <c r="CD780" s="20"/>
      <c r="CE780" s="20"/>
      <c r="CF780" s="20"/>
      <c r="CG780" s="20"/>
      <c r="CH780" s="20"/>
      <c r="CI780" s="20"/>
      <c r="CJ780" s="20"/>
      <c r="CK780" s="20"/>
      <c r="CL780" s="20"/>
      <c r="CM780" s="20"/>
      <c r="CN780" s="20"/>
      <c r="CO780" s="20"/>
      <c r="CP780" s="20"/>
      <c r="CQ780" s="20"/>
      <c r="CR780" s="20"/>
      <c r="CS780" s="20"/>
      <c r="CT780" s="20"/>
      <c r="CU780" s="20"/>
      <c r="CV780" s="20"/>
      <c r="CW780" s="20"/>
      <c r="CX780" s="20"/>
      <c r="DA780" s="20"/>
      <c r="DB780" s="20"/>
      <c r="DC780" s="20"/>
      <c r="DD780" s="20"/>
      <c r="DE780" s="20"/>
      <c r="DF780" s="20"/>
      <c r="DG780" s="20"/>
      <c r="DH780" s="20"/>
      <c r="DI780" s="20"/>
      <c r="DJ780" s="20"/>
      <c r="DK780" s="20"/>
      <c r="DL780" s="20"/>
      <c r="DM780" s="20"/>
      <c r="DN780" s="20"/>
      <c r="DO780" s="20"/>
      <c r="DP780" s="20"/>
      <c r="DQ780" s="20"/>
      <c r="DR780" s="20"/>
      <c r="DS780" s="20"/>
      <c r="DT780" s="20"/>
      <c r="DU780" s="20"/>
      <c r="DV780" s="20"/>
      <c r="DW780" s="20"/>
      <c r="DX780" s="20"/>
      <c r="DY780" s="20"/>
      <c r="DZ780" s="20"/>
      <c r="EA780" s="20"/>
      <c r="EB780" s="20"/>
      <c r="EC780" s="20"/>
      <c r="ED780" s="20"/>
      <c r="EE780" s="20"/>
      <c r="EF780" s="20"/>
      <c r="EG780" s="20"/>
      <c r="EH780" s="20"/>
      <c r="EI780" s="20"/>
      <c r="EJ780" s="20"/>
      <c r="EK780" s="20"/>
      <c r="EL780" s="20"/>
      <c r="EM780" s="20"/>
      <c r="EN780" s="20"/>
      <c r="EO780" s="20"/>
      <c r="EP780" s="20"/>
      <c r="EQ780" s="20"/>
      <c r="ER780" s="20"/>
      <c r="ES780" s="20"/>
      <c r="ET780" s="20"/>
      <c r="EU780" s="20"/>
      <c r="EV780" s="20"/>
      <c r="EW780" s="20"/>
      <c r="EZ780" s="20"/>
      <c r="FA780" s="20"/>
      <c r="FB780" s="20"/>
      <c r="FC780" s="20"/>
      <c r="FD780" s="20"/>
      <c r="FE780" s="20"/>
      <c r="FF780" s="20"/>
      <c r="FG780" s="20"/>
      <c r="FH780" s="20"/>
      <c r="FI780" s="20"/>
      <c r="FJ780" s="20"/>
      <c r="FK780" s="20"/>
      <c r="FL780" s="20"/>
      <c r="FM780" s="20"/>
      <c r="FN780" s="20"/>
      <c r="FO780" s="20"/>
      <c r="FP780" s="20"/>
      <c r="FQ780" s="20"/>
      <c r="FR780" s="20"/>
      <c r="FS780" s="20"/>
      <c r="FT780" s="20"/>
      <c r="FU780" s="20"/>
      <c r="FV780" s="20"/>
      <c r="FW780" s="20"/>
      <c r="FX780" s="20"/>
      <c r="FY780" s="20"/>
      <c r="FZ780" s="20"/>
      <c r="GA780" s="20"/>
      <c r="GB780" s="20"/>
      <c r="GC780" s="20"/>
      <c r="GD780" s="20"/>
      <c r="GE780" s="20"/>
      <c r="GF780" s="20"/>
      <c r="GG780" s="20"/>
      <c r="GH780" s="20"/>
      <c r="GI780" s="20"/>
      <c r="GJ780" s="20"/>
      <c r="GK780" s="20"/>
      <c r="GL780" s="20"/>
      <c r="GM780" s="20"/>
      <c r="GN780" s="20"/>
      <c r="GO780" s="20"/>
      <c r="GP780" s="20"/>
      <c r="GQ780" s="20"/>
      <c r="GR780" s="20"/>
      <c r="GS780" s="20"/>
      <c r="GT780" s="20"/>
      <c r="GU780" s="20"/>
      <c r="GV780" s="20"/>
      <c r="GY780" s="20">
        <v>0</v>
      </c>
      <c r="GZ780" s="20">
        <v>0</v>
      </c>
      <c r="HA780" s="20" t="s">
        <v>373</v>
      </c>
      <c r="HB780" s="20">
        <v>0</v>
      </c>
      <c r="HC780" s="20">
        <v>0</v>
      </c>
      <c r="HD780" s="20" t="s">
        <v>373</v>
      </c>
      <c r="HE780" s="20" t="b">
        <v>1</v>
      </c>
      <c r="HF780" s="20">
        <v>0</v>
      </c>
      <c r="HG780" s="20" t="b">
        <v>0</v>
      </c>
      <c r="HH780" s="20">
        <v>0</v>
      </c>
      <c r="HI780" s="20">
        <v>0</v>
      </c>
      <c r="HJ780" s="20">
        <v>0</v>
      </c>
      <c r="HK780" s="20">
        <v>0</v>
      </c>
      <c r="HL780" s="20" t="b">
        <v>0</v>
      </c>
      <c r="HM780" s="20">
        <v>0</v>
      </c>
      <c r="HN780" s="20">
        <v>10001</v>
      </c>
      <c r="HO780" s="20" t="s">
        <v>374</v>
      </c>
      <c r="HP780" s="20" t="s">
        <v>363</v>
      </c>
      <c r="HQ780" s="20">
        <v>0</v>
      </c>
      <c r="HR780" s="20">
        <v>0</v>
      </c>
      <c r="HS780" s="20">
        <v>0</v>
      </c>
      <c r="HT780" s="20">
        <v>0</v>
      </c>
      <c r="HU780" s="20" t="b">
        <v>0</v>
      </c>
      <c r="HZ780" s="20"/>
    </row>
    <row r="781" ht="30" customHeight="1" spans="2:234">
      <c r="B781" s="34">
        <f>10000000+INDEX(编号表!$B:$B,MATCH(D781,编号表!$A:$A,0))*10000+J781</f>
        <v>10090102</v>
      </c>
      <c r="C781" s="20" t="s">
        <v>771</v>
      </c>
      <c r="D781" s="20" t="s">
        <v>405</v>
      </c>
      <c r="E781" s="20" t="s">
        <v>363</v>
      </c>
      <c r="F781" s="39" t="s">
        <v>772</v>
      </c>
      <c r="G781" s="20" t="s">
        <v>407</v>
      </c>
      <c r="H781" s="20" t="b">
        <v>0</v>
      </c>
      <c r="I781" s="20" t="b">
        <v>1</v>
      </c>
      <c r="J781" s="20">
        <v>102</v>
      </c>
      <c r="K781" s="20" t="str">
        <f t="shared" si="32"/>
        <v>100901</v>
      </c>
      <c r="L781" s="20" t="s">
        <v>353</v>
      </c>
      <c r="M781" s="20">
        <v>10090002</v>
      </c>
      <c r="N781" s="20">
        <v>10090103</v>
      </c>
      <c r="O781" s="20"/>
      <c r="P781" s="20">
        <v>10202008</v>
      </c>
      <c r="Q781" s="20">
        <v>0</v>
      </c>
      <c r="R781" s="20">
        <v>0</v>
      </c>
      <c r="S781" s="20">
        <v>11</v>
      </c>
      <c r="T781" s="20">
        <v>0</v>
      </c>
      <c r="U781" s="20">
        <v>100</v>
      </c>
      <c r="V781" s="20" t="s">
        <v>370</v>
      </c>
      <c r="W781" s="20">
        <v>0</v>
      </c>
      <c r="X781" s="20">
        <v>0</v>
      </c>
      <c r="Y781" s="20" t="s">
        <v>371</v>
      </c>
      <c r="Z781" s="20" t="s">
        <v>372</v>
      </c>
      <c r="AA781" s="20" t="s">
        <v>357</v>
      </c>
      <c r="AB781" s="20">
        <v>0</v>
      </c>
      <c r="AC781" s="20">
        <v>0</v>
      </c>
      <c r="AD781" s="20" t="b">
        <v>0</v>
      </c>
      <c r="AE781" s="20" t="s">
        <v>358</v>
      </c>
      <c r="AF781" s="20">
        <v>370</v>
      </c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 t="s">
        <v>388</v>
      </c>
      <c r="BA781" s="20">
        <v>10800</v>
      </c>
      <c r="BB781" s="20" t="s">
        <v>360</v>
      </c>
      <c r="BC781" s="20" t="s">
        <v>357</v>
      </c>
      <c r="BD781" s="20">
        <v>10000</v>
      </c>
      <c r="BE781" s="20">
        <v>0</v>
      </c>
      <c r="BF781" s="20" t="s">
        <v>361</v>
      </c>
      <c r="BG781" s="20">
        <v>0</v>
      </c>
      <c r="BH781" s="20" t="s">
        <v>389</v>
      </c>
      <c r="BI781" s="20">
        <v>11000</v>
      </c>
      <c r="BJ781" s="20">
        <v>5</v>
      </c>
      <c r="BK781" s="20" t="b">
        <v>1</v>
      </c>
      <c r="BL781" s="20">
        <v>0</v>
      </c>
      <c r="BM781" s="20">
        <v>10000</v>
      </c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  <c r="CD781" s="20"/>
      <c r="CE781" s="20"/>
      <c r="CF781" s="20"/>
      <c r="CG781" s="20"/>
      <c r="CH781" s="20"/>
      <c r="CI781" s="20"/>
      <c r="CJ781" s="20"/>
      <c r="CK781" s="20"/>
      <c r="CL781" s="20"/>
      <c r="CM781" s="20"/>
      <c r="CN781" s="20"/>
      <c r="CO781" s="20"/>
      <c r="CP781" s="20"/>
      <c r="CQ781" s="20"/>
      <c r="CR781" s="20"/>
      <c r="CS781" s="20"/>
      <c r="CT781" s="20"/>
      <c r="CU781" s="20"/>
      <c r="CV781" s="20"/>
      <c r="CW781" s="20"/>
      <c r="CX781" s="20"/>
      <c r="DA781" s="20"/>
      <c r="DB781" s="20"/>
      <c r="DC781" s="20"/>
      <c r="DD781" s="20"/>
      <c r="DE781" s="20"/>
      <c r="DF781" s="20"/>
      <c r="DG781" s="20"/>
      <c r="DH781" s="20"/>
      <c r="DI781" s="20"/>
      <c r="DJ781" s="20"/>
      <c r="DK781" s="20"/>
      <c r="DL781" s="20"/>
      <c r="DM781" s="20"/>
      <c r="DN781" s="20"/>
      <c r="DO781" s="20"/>
      <c r="DP781" s="20"/>
      <c r="DQ781" s="20"/>
      <c r="DR781" s="20"/>
      <c r="DS781" s="20"/>
      <c r="DT781" s="20"/>
      <c r="DU781" s="20"/>
      <c r="DV781" s="20"/>
      <c r="DW781" s="20"/>
      <c r="DX781" s="20"/>
      <c r="DY781" s="20"/>
      <c r="DZ781" s="20"/>
      <c r="EA781" s="20"/>
      <c r="EB781" s="20"/>
      <c r="EC781" s="20"/>
      <c r="ED781" s="20"/>
      <c r="EE781" s="20"/>
      <c r="EF781" s="20"/>
      <c r="EG781" s="20"/>
      <c r="EH781" s="20"/>
      <c r="EI781" s="20"/>
      <c r="EJ781" s="20"/>
      <c r="EK781" s="20"/>
      <c r="EL781" s="20"/>
      <c r="EM781" s="20"/>
      <c r="EN781" s="20"/>
      <c r="EO781" s="20"/>
      <c r="EP781" s="20"/>
      <c r="EQ781" s="20"/>
      <c r="ER781" s="20"/>
      <c r="ES781" s="20"/>
      <c r="ET781" s="20"/>
      <c r="EU781" s="20"/>
      <c r="EV781" s="20"/>
      <c r="EW781" s="20"/>
      <c r="EZ781" s="20"/>
      <c r="FA781" s="20"/>
      <c r="FB781" s="20"/>
      <c r="FC781" s="20"/>
      <c r="FD781" s="20"/>
      <c r="FE781" s="20"/>
      <c r="FF781" s="20"/>
      <c r="FG781" s="20"/>
      <c r="FH781" s="20"/>
      <c r="FI781" s="20"/>
      <c r="FJ781" s="20"/>
      <c r="FK781" s="20"/>
      <c r="FL781" s="20"/>
      <c r="FM781" s="20"/>
      <c r="FN781" s="20"/>
      <c r="FO781" s="20"/>
      <c r="FP781" s="20"/>
      <c r="FQ781" s="20"/>
      <c r="FR781" s="20"/>
      <c r="FS781" s="20"/>
      <c r="FT781" s="20"/>
      <c r="FU781" s="20"/>
      <c r="FV781" s="20"/>
      <c r="FW781" s="20"/>
      <c r="FX781" s="20"/>
      <c r="FY781" s="20"/>
      <c r="FZ781" s="20"/>
      <c r="GA781" s="20"/>
      <c r="GB781" s="20"/>
      <c r="GC781" s="20"/>
      <c r="GD781" s="20"/>
      <c r="GE781" s="20"/>
      <c r="GF781" s="20"/>
      <c r="GG781" s="20"/>
      <c r="GH781" s="20"/>
      <c r="GI781" s="20"/>
      <c r="GJ781" s="20"/>
      <c r="GK781" s="20"/>
      <c r="GL781" s="20"/>
      <c r="GM781" s="20"/>
      <c r="GN781" s="20"/>
      <c r="GO781" s="20"/>
      <c r="GP781" s="20"/>
      <c r="GQ781" s="20"/>
      <c r="GR781" s="20"/>
      <c r="GS781" s="20"/>
      <c r="GT781" s="20"/>
      <c r="GU781" s="20"/>
      <c r="GV781" s="20"/>
      <c r="GY781" s="20">
        <v>0</v>
      </c>
      <c r="GZ781" s="20">
        <v>0</v>
      </c>
      <c r="HA781" s="20" t="s">
        <v>373</v>
      </c>
      <c r="HB781" s="20">
        <v>0</v>
      </c>
      <c r="HC781" s="20">
        <v>0</v>
      </c>
      <c r="HD781" s="20" t="s">
        <v>373</v>
      </c>
      <c r="HE781" s="20" t="b">
        <v>1</v>
      </c>
      <c r="HF781" s="20">
        <v>0</v>
      </c>
      <c r="HG781" s="20" t="b">
        <v>0</v>
      </c>
      <c r="HH781" s="20">
        <v>0</v>
      </c>
      <c r="HI781" s="20">
        <v>0</v>
      </c>
      <c r="HJ781" s="20">
        <v>0</v>
      </c>
      <c r="HK781" s="20">
        <v>0</v>
      </c>
      <c r="HL781" s="20" t="b">
        <v>0</v>
      </c>
      <c r="HM781" s="20">
        <v>0</v>
      </c>
      <c r="HN781" s="20">
        <v>10001</v>
      </c>
      <c r="HO781" s="20" t="s">
        <v>374</v>
      </c>
      <c r="HP781" s="20" t="s">
        <v>363</v>
      </c>
      <c r="HQ781" s="20">
        <v>0</v>
      </c>
      <c r="HR781" s="20">
        <v>0</v>
      </c>
      <c r="HS781" s="20">
        <v>0</v>
      </c>
      <c r="HT781" s="20">
        <v>0</v>
      </c>
      <c r="HU781" s="20" t="b">
        <v>0</v>
      </c>
      <c r="HZ781" s="20"/>
    </row>
    <row r="782" ht="30" customHeight="1" spans="2:234">
      <c r="B782" s="34">
        <f>10000000+INDEX(编号表!$B:$B,MATCH(D782,编号表!$A:$A,0))*10000+J782</f>
        <v>10090103</v>
      </c>
      <c r="C782" s="20" t="s">
        <v>771</v>
      </c>
      <c r="D782" s="20" t="s">
        <v>405</v>
      </c>
      <c r="E782" s="20" t="s">
        <v>363</v>
      </c>
      <c r="F782" s="39" t="s">
        <v>772</v>
      </c>
      <c r="G782" s="20" t="s">
        <v>407</v>
      </c>
      <c r="H782" s="20" t="b">
        <v>0</v>
      </c>
      <c r="I782" s="20" t="b">
        <v>1</v>
      </c>
      <c r="J782" s="20">
        <v>103</v>
      </c>
      <c r="K782" s="20" t="str">
        <f t="shared" si="32"/>
        <v>100901</v>
      </c>
      <c r="L782" s="20" t="s">
        <v>353</v>
      </c>
      <c r="M782" s="20">
        <v>10090003</v>
      </c>
      <c r="N782" s="20">
        <v>10090104</v>
      </c>
      <c r="O782" s="20"/>
      <c r="P782" s="20">
        <v>10202008</v>
      </c>
      <c r="Q782" s="20">
        <v>0</v>
      </c>
      <c r="R782" s="20">
        <v>0</v>
      </c>
      <c r="S782" s="20">
        <v>16</v>
      </c>
      <c r="T782" s="20">
        <v>0</v>
      </c>
      <c r="U782" s="20">
        <v>100</v>
      </c>
      <c r="V782" s="20" t="s">
        <v>370</v>
      </c>
      <c r="W782" s="20">
        <v>0</v>
      </c>
      <c r="X782" s="20">
        <v>0</v>
      </c>
      <c r="Y782" s="20" t="s">
        <v>371</v>
      </c>
      <c r="Z782" s="20" t="s">
        <v>372</v>
      </c>
      <c r="AA782" s="20" t="s">
        <v>357</v>
      </c>
      <c r="AB782" s="20">
        <v>0</v>
      </c>
      <c r="AC782" s="20">
        <v>0</v>
      </c>
      <c r="AD782" s="20" t="b">
        <v>0</v>
      </c>
      <c r="AE782" s="20" t="s">
        <v>358</v>
      </c>
      <c r="AF782" s="20">
        <v>370</v>
      </c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 t="s">
        <v>388</v>
      </c>
      <c r="BA782" s="20">
        <v>11200</v>
      </c>
      <c r="BB782" s="20" t="s">
        <v>360</v>
      </c>
      <c r="BC782" s="20" t="s">
        <v>357</v>
      </c>
      <c r="BD782" s="20">
        <v>10000</v>
      </c>
      <c r="BE782" s="20">
        <v>0</v>
      </c>
      <c r="BF782" s="20" t="s">
        <v>361</v>
      </c>
      <c r="BG782" s="20">
        <v>0</v>
      </c>
      <c r="BH782" s="20" t="s">
        <v>389</v>
      </c>
      <c r="BI782" s="20">
        <v>11000</v>
      </c>
      <c r="BJ782" s="20">
        <v>6</v>
      </c>
      <c r="BK782" s="20" t="b">
        <v>1</v>
      </c>
      <c r="BL782" s="20">
        <v>0</v>
      </c>
      <c r="BM782" s="20">
        <v>10000</v>
      </c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  <c r="CD782" s="20"/>
      <c r="CE782" s="20"/>
      <c r="CF782" s="20"/>
      <c r="CG782" s="20"/>
      <c r="CH782" s="20"/>
      <c r="CI782" s="20"/>
      <c r="CJ782" s="20"/>
      <c r="CK782" s="20"/>
      <c r="CL782" s="20"/>
      <c r="CM782" s="20"/>
      <c r="CN782" s="20"/>
      <c r="CO782" s="20"/>
      <c r="CP782" s="20"/>
      <c r="CQ782" s="20"/>
      <c r="CR782" s="20"/>
      <c r="CS782" s="20"/>
      <c r="CT782" s="20"/>
      <c r="CU782" s="20"/>
      <c r="CV782" s="20"/>
      <c r="CW782" s="20"/>
      <c r="CX782" s="20"/>
      <c r="DA782" s="20"/>
      <c r="DB782" s="20"/>
      <c r="DC782" s="20"/>
      <c r="DD782" s="20"/>
      <c r="DE782" s="20"/>
      <c r="DF782" s="20"/>
      <c r="DG782" s="20"/>
      <c r="DH782" s="20"/>
      <c r="DI782" s="20"/>
      <c r="DJ782" s="20"/>
      <c r="DK782" s="20"/>
      <c r="DL782" s="20"/>
      <c r="DM782" s="20"/>
      <c r="DN782" s="20"/>
      <c r="DO782" s="20"/>
      <c r="DP782" s="20"/>
      <c r="DQ782" s="20"/>
      <c r="DR782" s="20"/>
      <c r="DS782" s="20"/>
      <c r="DT782" s="20"/>
      <c r="DU782" s="20"/>
      <c r="DV782" s="20"/>
      <c r="DW782" s="20"/>
      <c r="DX782" s="20"/>
      <c r="DY782" s="20"/>
      <c r="DZ782" s="20"/>
      <c r="EA782" s="20"/>
      <c r="EB782" s="20"/>
      <c r="EC782" s="20"/>
      <c r="ED782" s="20"/>
      <c r="EE782" s="20"/>
      <c r="EF782" s="20"/>
      <c r="EG782" s="20"/>
      <c r="EH782" s="20"/>
      <c r="EI782" s="20"/>
      <c r="EJ782" s="20"/>
      <c r="EK782" s="20"/>
      <c r="EL782" s="20"/>
      <c r="EM782" s="20"/>
      <c r="EN782" s="20"/>
      <c r="EO782" s="20"/>
      <c r="EP782" s="20"/>
      <c r="EQ782" s="20"/>
      <c r="ER782" s="20"/>
      <c r="ES782" s="20"/>
      <c r="ET782" s="20"/>
      <c r="EU782" s="20"/>
      <c r="EV782" s="20"/>
      <c r="EW782" s="20"/>
      <c r="EZ782" s="20"/>
      <c r="FA782" s="20"/>
      <c r="FB782" s="20"/>
      <c r="FC782" s="20"/>
      <c r="FD782" s="20"/>
      <c r="FE782" s="20"/>
      <c r="FF782" s="20"/>
      <c r="FG782" s="20"/>
      <c r="FH782" s="20"/>
      <c r="FI782" s="20"/>
      <c r="FJ782" s="20"/>
      <c r="FK782" s="20"/>
      <c r="FL782" s="20"/>
      <c r="FM782" s="20"/>
      <c r="FN782" s="20"/>
      <c r="FO782" s="20"/>
      <c r="FP782" s="20"/>
      <c r="FQ782" s="20"/>
      <c r="FR782" s="20"/>
      <c r="FS782" s="20"/>
      <c r="FT782" s="20"/>
      <c r="FU782" s="20"/>
      <c r="FV782" s="20"/>
      <c r="FW782" s="20"/>
      <c r="FX782" s="20"/>
      <c r="FY782" s="20"/>
      <c r="FZ782" s="20"/>
      <c r="GA782" s="20"/>
      <c r="GB782" s="20"/>
      <c r="GC782" s="20"/>
      <c r="GD782" s="20"/>
      <c r="GE782" s="20"/>
      <c r="GF782" s="20"/>
      <c r="GG782" s="20"/>
      <c r="GH782" s="20"/>
      <c r="GI782" s="20"/>
      <c r="GJ782" s="20"/>
      <c r="GK782" s="20"/>
      <c r="GL782" s="20"/>
      <c r="GM782" s="20"/>
      <c r="GN782" s="20"/>
      <c r="GO782" s="20"/>
      <c r="GP782" s="20"/>
      <c r="GQ782" s="20"/>
      <c r="GR782" s="20"/>
      <c r="GS782" s="20"/>
      <c r="GT782" s="20"/>
      <c r="GU782" s="20"/>
      <c r="GV782" s="20"/>
      <c r="GY782" s="20">
        <v>0</v>
      </c>
      <c r="GZ782" s="20">
        <v>0</v>
      </c>
      <c r="HA782" s="20" t="s">
        <v>373</v>
      </c>
      <c r="HB782" s="20">
        <v>0</v>
      </c>
      <c r="HC782" s="20">
        <v>0</v>
      </c>
      <c r="HD782" s="20" t="s">
        <v>373</v>
      </c>
      <c r="HE782" s="20" t="b">
        <v>1</v>
      </c>
      <c r="HF782" s="20">
        <v>0</v>
      </c>
      <c r="HG782" s="20" t="b">
        <v>0</v>
      </c>
      <c r="HH782" s="20">
        <v>0</v>
      </c>
      <c r="HI782" s="20">
        <v>0</v>
      </c>
      <c r="HJ782" s="20">
        <v>0</v>
      </c>
      <c r="HK782" s="20">
        <v>0</v>
      </c>
      <c r="HL782" s="20" t="b">
        <v>0</v>
      </c>
      <c r="HM782" s="20">
        <v>0</v>
      </c>
      <c r="HN782" s="20">
        <v>10001</v>
      </c>
      <c r="HO782" s="20" t="s">
        <v>374</v>
      </c>
      <c r="HP782" s="20" t="s">
        <v>363</v>
      </c>
      <c r="HQ782" s="20">
        <v>0</v>
      </c>
      <c r="HR782" s="20">
        <v>0</v>
      </c>
      <c r="HS782" s="20">
        <v>0</v>
      </c>
      <c r="HT782" s="20">
        <v>0</v>
      </c>
      <c r="HU782" s="20" t="b">
        <v>0</v>
      </c>
      <c r="HZ782" s="20"/>
    </row>
    <row r="783" ht="30" customHeight="1" spans="2:234">
      <c r="B783" s="34">
        <f>10000000+INDEX(编号表!$B:$B,MATCH(D783,编号表!$A:$A,0))*10000+J783</f>
        <v>10090104</v>
      </c>
      <c r="C783" s="20" t="s">
        <v>771</v>
      </c>
      <c r="D783" s="20" t="s">
        <v>405</v>
      </c>
      <c r="E783" s="20" t="s">
        <v>363</v>
      </c>
      <c r="F783" s="39" t="s">
        <v>772</v>
      </c>
      <c r="G783" s="20" t="s">
        <v>407</v>
      </c>
      <c r="H783" s="20" t="b">
        <v>0</v>
      </c>
      <c r="I783" s="20" t="b">
        <v>1</v>
      </c>
      <c r="J783" s="20">
        <v>104</v>
      </c>
      <c r="K783" s="20" t="str">
        <f t="shared" si="32"/>
        <v>100901</v>
      </c>
      <c r="L783" s="20" t="s">
        <v>353</v>
      </c>
      <c r="M783" s="20">
        <v>10090004</v>
      </c>
      <c r="N783" s="20">
        <v>10090105</v>
      </c>
      <c r="O783" s="20"/>
      <c r="P783" s="20">
        <v>10202008</v>
      </c>
      <c r="Q783" s="20">
        <v>0</v>
      </c>
      <c r="R783" s="20">
        <v>0</v>
      </c>
      <c r="S783" s="20">
        <v>25</v>
      </c>
      <c r="T783" s="20">
        <v>0</v>
      </c>
      <c r="U783" s="20">
        <v>100</v>
      </c>
      <c r="V783" s="20" t="s">
        <v>370</v>
      </c>
      <c r="W783" s="20">
        <v>0</v>
      </c>
      <c r="X783" s="20">
        <v>0</v>
      </c>
      <c r="Y783" s="20" t="s">
        <v>371</v>
      </c>
      <c r="Z783" s="20" t="s">
        <v>372</v>
      </c>
      <c r="AA783" s="20" t="s">
        <v>357</v>
      </c>
      <c r="AB783" s="20">
        <v>0</v>
      </c>
      <c r="AC783" s="20">
        <v>0</v>
      </c>
      <c r="AD783" s="20" t="b">
        <v>0</v>
      </c>
      <c r="AE783" s="20" t="s">
        <v>358</v>
      </c>
      <c r="AF783" s="20">
        <v>370</v>
      </c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 t="s">
        <v>388</v>
      </c>
      <c r="BA783" s="20">
        <v>11300</v>
      </c>
      <c r="BB783" s="20" t="s">
        <v>360</v>
      </c>
      <c r="BC783" s="20" t="s">
        <v>357</v>
      </c>
      <c r="BD783" s="20">
        <v>10000</v>
      </c>
      <c r="BE783" s="20">
        <v>0</v>
      </c>
      <c r="BF783" s="20" t="s">
        <v>361</v>
      </c>
      <c r="BG783" s="20">
        <v>0</v>
      </c>
      <c r="BH783" s="20" t="s">
        <v>389</v>
      </c>
      <c r="BI783" s="20">
        <v>11000</v>
      </c>
      <c r="BJ783" s="20">
        <v>6</v>
      </c>
      <c r="BK783" s="20" t="b">
        <v>1</v>
      </c>
      <c r="BL783" s="20">
        <v>0</v>
      </c>
      <c r="BM783" s="20">
        <v>10000</v>
      </c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  <c r="CD783" s="20"/>
      <c r="CE783" s="20"/>
      <c r="CF783" s="20"/>
      <c r="CG783" s="20"/>
      <c r="CH783" s="20"/>
      <c r="CI783" s="20"/>
      <c r="CJ783" s="20"/>
      <c r="CK783" s="20"/>
      <c r="CL783" s="20"/>
      <c r="CM783" s="20"/>
      <c r="CN783" s="20"/>
      <c r="CO783" s="20"/>
      <c r="CP783" s="20"/>
      <c r="CQ783" s="20"/>
      <c r="CR783" s="20"/>
      <c r="CS783" s="20"/>
      <c r="CT783" s="20"/>
      <c r="CU783" s="20"/>
      <c r="CV783" s="20"/>
      <c r="CW783" s="20"/>
      <c r="CX783" s="20"/>
      <c r="DA783" s="20"/>
      <c r="DB783" s="20"/>
      <c r="DC783" s="20"/>
      <c r="DD783" s="20"/>
      <c r="DE783" s="20"/>
      <c r="DF783" s="20"/>
      <c r="DG783" s="20"/>
      <c r="DH783" s="20"/>
      <c r="DI783" s="20"/>
      <c r="DJ783" s="20"/>
      <c r="DK783" s="20"/>
      <c r="DL783" s="20"/>
      <c r="DM783" s="20"/>
      <c r="DN783" s="20"/>
      <c r="DO783" s="20"/>
      <c r="DP783" s="20"/>
      <c r="DQ783" s="20"/>
      <c r="DR783" s="20"/>
      <c r="DS783" s="20"/>
      <c r="DT783" s="20"/>
      <c r="DU783" s="20"/>
      <c r="DV783" s="20"/>
      <c r="DW783" s="20"/>
      <c r="DX783" s="20"/>
      <c r="DY783" s="20"/>
      <c r="DZ783" s="20"/>
      <c r="EA783" s="20"/>
      <c r="EB783" s="20"/>
      <c r="EC783" s="20"/>
      <c r="ED783" s="20"/>
      <c r="EE783" s="20"/>
      <c r="EF783" s="20"/>
      <c r="EG783" s="20"/>
      <c r="EH783" s="20"/>
      <c r="EI783" s="20"/>
      <c r="EJ783" s="20"/>
      <c r="EK783" s="20"/>
      <c r="EL783" s="20"/>
      <c r="EM783" s="20"/>
      <c r="EN783" s="20"/>
      <c r="EO783" s="20"/>
      <c r="EP783" s="20"/>
      <c r="EQ783" s="20"/>
      <c r="ER783" s="20"/>
      <c r="ES783" s="20"/>
      <c r="ET783" s="20"/>
      <c r="EU783" s="20"/>
      <c r="EV783" s="20"/>
      <c r="EW783" s="20"/>
      <c r="EZ783" s="20"/>
      <c r="FA783" s="20"/>
      <c r="FB783" s="20"/>
      <c r="FC783" s="20"/>
      <c r="FD783" s="20"/>
      <c r="FE783" s="20"/>
      <c r="FF783" s="20"/>
      <c r="FG783" s="20"/>
      <c r="FH783" s="20"/>
      <c r="FI783" s="20"/>
      <c r="FJ783" s="20"/>
      <c r="FK783" s="20"/>
      <c r="FL783" s="20"/>
      <c r="FM783" s="20"/>
      <c r="FN783" s="20"/>
      <c r="FO783" s="20"/>
      <c r="FP783" s="20"/>
      <c r="FQ783" s="20"/>
      <c r="FR783" s="20"/>
      <c r="FS783" s="20"/>
      <c r="FT783" s="20"/>
      <c r="FU783" s="20"/>
      <c r="FV783" s="20"/>
      <c r="FW783" s="20"/>
      <c r="FX783" s="20"/>
      <c r="FY783" s="20"/>
      <c r="FZ783" s="20"/>
      <c r="GA783" s="20"/>
      <c r="GB783" s="20"/>
      <c r="GC783" s="20"/>
      <c r="GD783" s="20"/>
      <c r="GE783" s="20"/>
      <c r="GF783" s="20"/>
      <c r="GG783" s="20"/>
      <c r="GH783" s="20"/>
      <c r="GI783" s="20"/>
      <c r="GJ783" s="20"/>
      <c r="GK783" s="20"/>
      <c r="GL783" s="20"/>
      <c r="GM783" s="20"/>
      <c r="GN783" s="20"/>
      <c r="GO783" s="20"/>
      <c r="GP783" s="20"/>
      <c r="GQ783" s="20"/>
      <c r="GR783" s="20"/>
      <c r="GS783" s="20"/>
      <c r="GT783" s="20"/>
      <c r="GU783" s="20"/>
      <c r="GV783" s="20"/>
      <c r="GY783" s="20">
        <v>0</v>
      </c>
      <c r="GZ783" s="20">
        <v>0</v>
      </c>
      <c r="HA783" s="20" t="s">
        <v>373</v>
      </c>
      <c r="HB783" s="20">
        <v>0</v>
      </c>
      <c r="HC783" s="20">
        <v>0</v>
      </c>
      <c r="HD783" s="20" t="s">
        <v>373</v>
      </c>
      <c r="HE783" s="20" t="b">
        <v>1</v>
      </c>
      <c r="HF783" s="20">
        <v>0</v>
      </c>
      <c r="HG783" s="20" t="b">
        <v>0</v>
      </c>
      <c r="HH783" s="20">
        <v>0</v>
      </c>
      <c r="HI783" s="20">
        <v>0</v>
      </c>
      <c r="HJ783" s="20">
        <v>0</v>
      </c>
      <c r="HK783" s="20">
        <v>0</v>
      </c>
      <c r="HL783" s="20" t="b">
        <v>0</v>
      </c>
      <c r="HM783" s="20">
        <v>0</v>
      </c>
      <c r="HN783" s="20">
        <v>10001</v>
      </c>
      <c r="HO783" s="20" t="s">
        <v>374</v>
      </c>
      <c r="HP783" s="20" t="s">
        <v>363</v>
      </c>
      <c r="HQ783" s="20">
        <v>0</v>
      </c>
      <c r="HR783" s="20">
        <v>0</v>
      </c>
      <c r="HS783" s="20">
        <v>0</v>
      </c>
      <c r="HT783" s="20">
        <v>0</v>
      </c>
      <c r="HU783" s="20" t="b">
        <v>0</v>
      </c>
      <c r="HZ783" s="20"/>
    </row>
    <row r="784" ht="30" customHeight="1" spans="2:234">
      <c r="B784" s="34">
        <f>10000000+INDEX(编号表!$B:$B,MATCH(D784,编号表!$A:$A,0))*10000+J784</f>
        <v>10090105</v>
      </c>
      <c r="C784" s="20" t="s">
        <v>771</v>
      </c>
      <c r="D784" s="20" t="s">
        <v>405</v>
      </c>
      <c r="E784" s="20" t="s">
        <v>363</v>
      </c>
      <c r="F784" s="39" t="s">
        <v>772</v>
      </c>
      <c r="G784" s="20" t="s">
        <v>407</v>
      </c>
      <c r="H784" s="20" t="b">
        <v>0</v>
      </c>
      <c r="I784" s="20" t="b">
        <v>1</v>
      </c>
      <c r="J784" s="20">
        <v>105</v>
      </c>
      <c r="K784" s="20" t="str">
        <f t="shared" si="32"/>
        <v>100901</v>
      </c>
      <c r="L784" s="20" t="s">
        <v>353</v>
      </c>
      <c r="M784" s="20">
        <v>10090005</v>
      </c>
      <c r="N784" s="20">
        <v>10090106</v>
      </c>
      <c r="O784" s="20"/>
      <c r="P784" s="20">
        <v>10202008</v>
      </c>
      <c r="Q784" s="20">
        <v>0</v>
      </c>
      <c r="R784" s="20">
        <v>0</v>
      </c>
      <c r="S784" s="20">
        <v>30</v>
      </c>
      <c r="T784" s="20">
        <v>0</v>
      </c>
      <c r="U784" s="20">
        <v>100</v>
      </c>
      <c r="V784" s="20" t="s">
        <v>370</v>
      </c>
      <c r="W784" s="20">
        <v>0</v>
      </c>
      <c r="X784" s="20">
        <v>0</v>
      </c>
      <c r="Y784" s="20" t="s">
        <v>371</v>
      </c>
      <c r="Z784" s="20" t="s">
        <v>372</v>
      </c>
      <c r="AA784" s="20" t="s">
        <v>357</v>
      </c>
      <c r="AB784" s="20">
        <v>0</v>
      </c>
      <c r="AC784" s="20">
        <v>0</v>
      </c>
      <c r="AD784" s="20" t="b">
        <v>0</v>
      </c>
      <c r="AE784" s="20" t="s">
        <v>358</v>
      </c>
      <c r="AF784" s="20">
        <v>370</v>
      </c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 t="s">
        <v>388</v>
      </c>
      <c r="BA784" s="20">
        <v>11600</v>
      </c>
      <c r="BB784" s="20" t="s">
        <v>360</v>
      </c>
      <c r="BC784" s="20" t="s">
        <v>357</v>
      </c>
      <c r="BD784" s="20">
        <v>10000</v>
      </c>
      <c r="BE784" s="20">
        <v>0</v>
      </c>
      <c r="BF784" s="20" t="s">
        <v>361</v>
      </c>
      <c r="BG784" s="20">
        <v>0</v>
      </c>
      <c r="BH784" s="20" t="s">
        <v>389</v>
      </c>
      <c r="BI784" s="20">
        <v>11000</v>
      </c>
      <c r="BJ784" s="20">
        <v>7</v>
      </c>
      <c r="BK784" s="20" t="b">
        <v>1</v>
      </c>
      <c r="BL784" s="20">
        <v>0</v>
      </c>
      <c r="BM784" s="20">
        <v>10000</v>
      </c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  <c r="CD784" s="20"/>
      <c r="CE784" s="20"/>
      <c r="CF784" s="20"/>
      <c r="CG784" s="20"/>
      <c r="CH784" s="20"/>
      <c r="CI784" s="20"/>
      <c r="CJ784" s="20"/>
      <c r="CK784" s="20"/>
      <c r="CL784" s="20"/>
      <c r="CM784" s="20"/>
      <c r="CN784" s="20"/>
      <c r="CO784" s="20"/>
      <c r="CP784" s="20"/>
      <c r="CQ784" s="20"/>
      <c r="CR784" s="20"/>
      <c r="CS784" s="20"/>
      <c r="CT784" s="20"/>
      <c r="CU784" s="20"/>
      <c r="CV784" s="20"/>
      <c r="CW784" s="20"/>
      <c r="CX784" s="20"/>
      <c r="DA784" s="20"/>
      <c r="DB784" s="20"/>
      <c r="DC784" s="20"/>
      <c r="DD784" s="20"/>
      <c r="DE784" s="20"/>
      <c r="DF784" s="20"/>
      <c r="DG784" s="20"/>
      <c r="DH784" s="20"/>
      <c r="DI784" s="20"/>
      <c r="DJ784" s="20"/>
      <c r="DK784" s="20"/>
      <c r="DL784" s="20"/>
      <c r="DM784" s="20"/>
      <c r="DN784" s="20"/>
      <c r="DO784" s="20"/>
      <c r="DP784" s="20"/>
      <c r="DQ784" s="20"/>
      <c r="DR784" s="20"/>
      <c r="DS784" s="20"/>
      <c r="DT784" s="20"/>
      <c r="DU784" s="20"/>
      <c r="DV784" s="20"/>
      <c r="DW784" s="20"/>
      <c r="DX784" s="20"/>
      <c r="DY784" s="20"/>
      <c r="DZ784" s="20"/>
      <c r="EA784" s="20"/>
      <c r="EB784" s="20"/>
      <c r="EC784" s="20"/>
      <c r="ED784" s="20"/>
      <c r="EE784" s="20"/>
      <c r="EF784" s="20"/>
      <c r="EG784" s="20"/>
      <c r="EH784" s="20"/>
      <c r="EI784" s="20"/>
      <c r="EJ784" s="20"/>
      <c r="EK784" s="20"/>
      <c r="EL784" s="20"/>
      <c r="EM784" s="20"/>
      <c r="EN784" s="20"/>
      <c r="EO784" s="20"/>
      <c r="EP784" s="20"/>
      <c r="EQ784" s="20"/>
      <c r="ER784" s="20"/>
      <c r="ES784" s="20"/>
      <c r="ET784" s="20"/>
      <c r="EU784" s="20"/>
      <c r="EV784" s="20"/>
      <c r="EW784" s="20"/>
      <c r="EZ784" s="20"/>
      <c r="FA784" s="20"/>
      <c r="FB784" s="20"/>
      <c r="FC784" s="20"/>
      <c r="FD784" s="20"/>
      <c r="FE784" s="20"/>
      <c r="FF784" s="20"/>
      <c r="FG784" s="20"/>
      <c r="FH784" s="20"/>
      <c r="FI784" s="20"/>
      <c r="FJ784" s="20"/>
      <c r="FK784" s="20"/>
      <c r="FL784" s="20"/>
      <c r="FM784" s="20"/>
      <c r="FN784" s="20"/>
      <c r="FO784" s="20"/>
      <c r="FP784" s="20"/>
      <c r="FQ784" s="20"/>
      <c r="FR784" s="20"/>
      <c r="FS784" s="20"/>
      <c r="FT784" s="20"/>
      <c r="FU784" s="20"/>
      <c r="FV784" s="20"/>
      <c r="FW784" s="20"/>
      <c r="FX784" s="20"/>
      <c r="FY784" s="20"/>
      <c r="FZ784" s="20"/>
      <c r="GA784" s="20"/>
      <c r="GB784" s="20"/>
      <c r="GC784" s="20"/>
      <c r="GD784" s="20"/>
      <c r="GE784" s="20"/>
      <c r="GF784" s="20"/>
      <c r="GG784" s="20"/>
      <c r="GH784" s="20"/>
      <c r="GI784" s="20"/>
      <c r="GJ784" s="20"/>
      <c r="GK784" s="20"/>
      <c r="GL784" s="20"/>
      <c r="GM784" s="20"/>
      <c r="GN784" s="20"/>
      <c r="GO784" s="20"/>
      <c r="GP784" s="20"/>
      <c r="GQ784" s="20"/>
      <c r="GR784" s="20"/>
      <c r="GS784" s="20"/>
      <c r="GT784" s="20"/>
      <c r="GU784" s="20"/>
      <c r="GV784" s="20"/>
      <c r="GY784" s="20">
        <v>0</v>
      </c>
      <c r="GZ784" s="20">
        <v>0</v>
      </c>
      <c r="HA784" s="20" t="s">
        <v>373</v>
      </c>
      <c r="HB784" s="20">
        <v>0</v>
      </c>
      <c r="HC784" s="20">
        <v>0</v>
      </c>
      <c r="HD784" s="20" t="s">
        <v>373</v>
      </c>
      <c r="HE784" s="20" t="b">
        <v>1</v>
      </c>
      <c r="HF784" s="20">
        <v>0</v>
      </c>
      <c r="HG784" s="20" t="b">
        <v>0</v>
      </c>
      <c r="HH784" s="20">
        <v>0</v>
      </c>
      <c r="HI784" s="20">
        <v>0</v>
      </c>
      <c r="HJ784" s="20">
        <v>0</v>
      </c>
      <c r="HK784" s="20">
        <v>0</v>
      </c>
      <c r="HL784" s="20" t="b">
        <v>0</v>
      </c>
      <c r="HM784" s="20">
        <v>0</v>
      </c>
      <c r="HN784" s="20">
        <v>10001</v>
      </c>
      <c r="HO784" s="20" t="s">
        <v>374</v>
      </c>
      <c r="HP784" s="20" t="s">
        <v>363</v>
      </c>
      <c r="HQ784" s="20">
        <v>0</v>
      </c>
      <c r="HR784" s="20">
        <v>0</v>
      </c>
      <c r="HS784" s="20">
        <v>0</v>
      </c>
      <c r="HT784" s="20">
        <v>0</v>
      </c>
      <c r="HU784" s="20" t="b">
        <v>0</v>
      </c>
      <c r="HZ784" s="20"/>
    </row>
    <row r="785" ht="30" customHeight="1" spans="2:234">
      <c r="B785" s="34">
        <f>10000000+INDEX(编号表!$B:$B,MATCH(D785,编号表!$A:$A,0))*10000+J785</f>
        <v>10090106</v>
      </c>
      <c r="C785" s="20" t="s">
        <v>771</v>
      </c>
      <c r="D785" s="20" t="s">
        <v>405</v>
      </c>
      <c r="E785" s="20" t="s">
        <v>363</v>
      </c>
      <c r="F785" s="39" t="s">
        <v>772</v>
      </c>
      <c r="G785" s="20" t="s">
        <v>407</v>
      </c>
      <c r="H785" s="20" t="b">
        <v>0</v>
      </c>
      <c r="I785" s="20" t="b">
        <v>1</v>
      </c>
      <c r="J785" s="20">
        <v>106</v>
      </c>
      <c r="K785" s="20" t="str">
        <f t="shared" si="32"/>
        <v>100901</v>
      </c>
      <c r="L785" s="20" t="s">
        <v>353</v>
      </c>
      <c r="M785" s="20">
        <v>10090006</v>
      </c>
      <c r="N785" s="20">
        <v>10090107</v>
      </c>
      <c r="O785" s="20"/>
      <c r="P785" s="20">
        <v>10202008</v>
      </c>
      <c r="Q785" s="20">
        <v>0</v>
      </c>
      <c r="R785" s="20">
        <v>0</v>
      </c>
      <c r="S785" s="20">
        <v>35</v>
      </c>
      <c r="T785" s="20">
        <v>0</v>
      </c>
      <c r="U785" s="20">
        <v>100</v>
      </c>
      <c r="V785" s="20" t="s">
        <v>370</v>
      </c>
      <c r="W785" s="20">
        <v>0</v>
      </c>
      <c r="X785" s="20">
        <v>0</v>
      </c>
      <c r="Y785" s="20" t="s">
        <v>371</v>
      </c>
      <c r="Z785" s="20" t="s">
        <v>372</v>
      </c>
      <c r="AA785" s="20" t="s">
        <v>357</v>
      </c>
      <c r="AB785" s="20">
        <v>0</v>
      </c>
      <c r="AC785" s="20">
        <v>0</v>
      </c>
      <c r="AD785" s="20" t="b">
        <v>0</v>
      </c>
      <c r="AE785" s="20" t="s">
        <v>358</v>
      </c>
      <c r="AF785" s="20">
        <v>370</v>
      </c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 t="s">
        <v>388</v>
      </c>
      <c r="BA785" s="20">
        <v>11700</v>
      </c>
      <c r="BB785" s="20" t="s">
        <v>360</v>
      </c>
      <c r="BC785" s="20" t="s">
        <v>357</v>
      </c>
      <c r="BD785" s="20">
        <v>10000</v>
      </c>
      <c r="BE785" s="20">
        <v>0</v>
      </c>
      <c r="BF785" s="20" t="s">
        <v>361</v>
      </c>
      <c r="BG785" s="20">
        <v>0</v>
      </c>
      <c r="BH785" s="20" t="s">
        <v>389</v>
      </c>
      <c r="BI785" s="20">
        <v>11000</v>
      </c>
      <c r="BJ785" s="20">
        <v>9</v>
      </c>
      <c r="BK785" s="20" t="b">
        <v>1</v>
      </c>
      <c r="BL785" s="20">
        <v>0</v>
      </c>
      <c r="BM785" s="20">
        <v>10000</v>
      </c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  <c r="CD785" s="20"/>
      <c r="CE785" s="20"/>
      <c r="CF785" s="20"/>
      <c r="CG785" s="20"/>
      <c r="CH785" s="20"/>
      <c r="CI785" s="20"/>
      <c r="CJ785" s="20"/>
      <c r="CK785" s="20"/>
      <c r="CL785" s="20"/>
      <c r="CM785" s="20"/>
      <c r="CN785" s="20"/>
      <c r="CO785" s="20"/>
      <c r="CP785" s="20"/>
      <c r="CQ785" s="20"/>
      <c r="CR785" s="20"/>
      <c r="CS785" s="20"/>
      <c r="CT785" s="20"/>
      <c r="CU785" s="20"/>
      <c r="CV785" s="20"/>
      <c r="CW785" s="20"/>
      <c r="CX785" s="20"/>
      <c r="DA785" s="20"/>
      <c r="DB785" s="20"/>
      <c r="DC785" s="20"/>
      <c r="DD785" s="20"/>
      <c r="DE785" s="20"/>
      <c r="DF785" s="20"/>
      <c r="DG785" s="20"/>
      <c r="DH785" s="20"/>
      <c r="DI785" s="20"/>
      <c r="DJ785" s="20"/>
      <c r="DK785" s="20"/>
      <c r="DL785" s="20"/>
      <c r="DM785" s="20"/>
      <c r="DN785" s="20"/>
      <c r="DO785" s="20"/>
      <c r="DP785" s="20"/>
      <c r="DQ785" s="20"/>
      <c r="DR785" s="20"/>
      <c r="DS785" s="20"/>
      <c r="DT785" s="20"/>
      <c r="DU785" s="20"/>
      <c r="DV785" s="20"/>
      <c r="DW785" s="20"/>
      <c r="DX785" s="20"/>
      <c r="DY785" s="20"/>
      <c r="DZ785" s="20"/>
      <c r="EA785" s="20"/>
      <c r="EB785" s="20"/>
      <c r="EC785" s="20"/>
      <c r="ED785" s="20"/>
      <c r="EE785" s="20"/>
      <c r="EF785" s="20"/>
      <c r="EG785" s="20"/>
      <c r="EH785" s="20"/>
      <c r="EI785" s="20"/>
      <c r="EJ785" s="20"/>
      <c r="EK785" s="20"/>
      <c r="EL785" s="20"/>
      <c r="EM785" s="20"/>
      <c r="EN785" s="20"/>
      <c r="EO785" s="20"/>
      <c r="EP785" s="20"/>
      <c r="EQ785" s="20"/>
      <c r="ER785" s="20"/>
      <c r="ES785" s="20"/>
      <c r="ET785" s="20"/>
      <c r="EU785" s="20"/>
      <c r="EV785" s="20"/>
      <c r="EW785" s="20"/>
      <c r="EZ785" s="20"/>
      <c r="FA785" s="20"/>
      <c r="FB785" s="20"/>
      <c r="FC785" s="20"/>
      <c r="FD785" s="20"/>
      <c r="FE785" s="20"/>
      <c r="FF785" s="20"/>
      <c r="FG785" s="20"/>
      <c r="FH785" s="20"/>
      <c r="FI785" s="20"/>
      <c r="FJ785" s="20"/>
      <c r="FK785" s="20"/>
      <c r="FL785" s="20"/>
      <c r="FM785" s="20"/>
      <c r="FN785" s="20"/>
      <c r="FO785" s="20"/>
      <c r="FP785" s="20"/>
      <c r="FQ785" s="20"/>
      <c r="FR785" s="20"/>
      <c r="FS785" s="20"/>
      <c r="FT785" s="20"/>
      <c r="FU785" s="20"/>
      <c r="FV785" s="20"/>
      <c r="FW785" s="20"/>
      <c r="FX785" s="20"/>
      <c r="FY785" s="20"/>
      <c r="FZ785" s="20"/>
      <c r="GA785" s="20"/>
      <c r="GB785" s="20"/>
      <c r="GC785" s="20"/>
      <c r="GD785" s="20"/>
      <c r="GE785" s="20"/>
      <c r="GF785" s="20"/>
      <c r="GG785" s="20"/>
      <c r="GH785" s="20"/>
      <c r="GI785" s="20"/>
      <c r="GJ785" s="20"/>
      <c r="GK785" s="20"/>
      <c r="GL785" s="20"/>
      <c r="GM785" s="20"/>
      <c r="GN785" s="20"/>
      <c r="GO785" s="20"/>
      <c r="GP785" s="20"/>
      <c r="GQ785" s="20"/>
      <c r="GR785" s="20"/>
      <c r="GS785" s="20"/>
      <c r="GT785" s="20"/>
      <c r="GU785" s="20"/>
      <c r="GV785" s="20"/>
      <c r="GY785" s="20">
        <v>0</v>
      </c>
      <c r="GZ785" s="20">
        <v>0</v>
      </c>
      <c r="HA785" s="20" t="s">
        <v>373</v>
      </c>
      <c r="HB785" s="20">
        <v>0</v>
      </c>
      <c r="HC785" s="20">
        <v>0</v>
      </c>
      <c r="HD785" s="20" t="s">
        <v>373</v>
      </c>
      <c r="HE785" s="20" t="b">
        <v>1</v>
      </c>
      <c r="HF785" s="20">
        <v>0</v>
      </c>
      <c r="HG785" s="20" t="b">
        <v>0</v>
      </c>
      <c r="HH785" s="20">
        <v>0</v>
      </c>
      <c r="HI785" s="20">
        <v>0</v>
      </c>
      <c r="HJ785" s="20">
        <v>0</v>
      </c>
      <c r="HK785" s="20">
        <v>0</v>
      </c>
      <c r="HL785" s="20" t="b">
        <v>0</v>
      </c>
      <c r="HM785" s="20">
        <v>0</v>
      </c>
      <c r="HN785" s="20">
        <v>10001</v>
      </c>
      <c r="HO785" s="20" t="s">
        <v>374</v>
      </c>
      <c r="HP785" s="20" t="s">
        <v>363</v>
      </c>
      <c r="HQ785" s="20">
        <v>0</v>
      </c>
      <c r="HR785" s="20">
        <v>0</v>
      </c>
      <c r="HS785" s="20">
        <v>0</v>
      </c>
      <c r="HT785" s="20">
        <v>0</v>
      </c>
      <c r="HU785" s="20" t="b">
        <v>0</v>
      </c>
      <c r="HZ785" s="20"/>
    </row>
    <row r="786" ht="30" customHeight="1" spans="2:234">
      <c r="B786" s="34">
        <f>10000000+INDEX(编号表!$B:$B,MATCH(D786,编号表!$A:$A,0))*10000+J786</f>
        <v>10090107</v>
      </c>
      <c r="C786" s="20" t="s">
        <v>771</v>
      </c>
      <c r="D786" s="20" t="s">
        <v>405</v>
      </c>
      <c r="E786" s="20" t="s">
        <v>363</v>
      </c>
      <c r="F786" s="39" t="s">
        <v>772</v>
      </c>
      <c r="G786" s="20" t="s">
        <v>407</v>
      </c>
      <c r="H786" s="20" t="b">
        <v>0</v>
      </c>
      <c r="I786" s="20" t="b">
        <v>1</v>
      </c>
      <c r="J786" s="20">
        <v>107</v>
      </c>
      <c r="K786" s="20" t="str">
        <f t="shared" si="32"/>
        <v>100901</v>
      </c>
      <c r="L786" s="20" t="s">
        <v>353</v>
      </c>
      <c r="M786" s="20">
        <v>10090007</v>
      </c>
      <c r="N786" s="20">
        <v>10090108</v>
      </c>
      <c r="O786" s="20"/>
      <c r="P786" s="20">
        <v>10202008</v>
      </c>
      <c r="Q786" s="20">
        <v>0</v>
      </c>
      <c r="R786" s="20">
        <v>0</v>
      </c>
      <c r="S786" s="20">
        <v>35</v>
      </c>
      <c r="T786" s="20">
        <v>0</v>
      </c>
      <c r="U786" s="20">
        <v>100</v>
      </c>
      <c r="V786" s="20" t="s">
        <v>370</v>
      </c>
      <c r="W786" s="20">
        <v>0</v>
      </c>
      <c r="X786" s="20">
        <v>0</v>
      </c>
      <c r="Y786" s="20" t="s">
        <v>371</v>
      </c>
      <c r="Z786" s="20" t="s">
        <v>372</v>
      </c>
      <c r="AA786" s="20" t="s">
        <v>357</v>
      </c>
      <c r="AB786" s="20">
        <v>0</v>
      </c>
      <c r="AC786" s="20">
        <v>0</v>
      </c>
      <c r="AD786" s="20" t="b">
        <v>0</v>
      </c>
      <c r="AE786" s="20" t="s">
        <v>358</v>
      </c>
      <c r="AF786" s="20">
        <v>370</v>
      </c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 t="s">
        <v>388</v>
      </c>
      <c r="BA786" s="20">
        <v>11800</v>
      </c>
      <c r="BB786" s="20" t="s">
        <v>360</v>
      </c>
      <c r="BC786" s="20" t="s">
        <v>357</v>
      </c>
      <c r="BD786" s="20">
        <v>10000</v>
      </c>
      <c r="BE786" s="20">
        <v>0</v>
      </c>
      <c r="BF786" s="20" t="s">
        <v>361</v>
      </c>
      <c r="BG786" s="20">
        <v>0</v>
      </c>
      <c r="BH786" s="20" t="s">
        <v>389</v>
      </c>
      <c r="BI786" s="20">
        <v>11000</v>
      </c>
      <c r="BJ786" s="20">
        <v>10</v>
      </c>
      <c r="BK786" s="20" t="b">
        <v>1</v>
      </c>
      <c r="BL786" s="20">
        <v>0</v>
      </c>
      <c r="BM786" s="20">
        <v>10000</v>
      </c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  <c r="CD786" s="20"/>
      <c r="CE786" s="20"/>
      <c r="CF786" s="20"/>
      <c r="CG786" s="20"/>
      <c r="CH786" s="20"/>
      <c r="CI786" s="20"/>
      <c r="CJ786" s="20"/>
      <c r="CK786" s="20"/>
      <c r="CL786" s="20"/>
      <c r="CM786" s="20"/>
      <c r="CN786" s="20"/>
      <c r="CO786" s="20"/>
      <c r="CP786" s="20"/>
      <c r="CQ786" s="20"/>
      <c r="CR786" s="20"/>
      <c r="CS786" s="20"/>
      <c r="CT786" s="20"/>
      <c r="CU786" s="20"/>
      <c r="CV786" s="20"/>
      <c r="CW786" s="20"/>
      <c r="CX786" s="20"/>
      <c r="DA786" s="20"/>
      <c r="DB786" s="20"/>
      <c r="DC786" s="20"/>
      <c r="DD786" s="20"/>
      <c r="DE786" s="20"/>
      <c r="DF786" s="20"/>
      <c r="DG786" s="20"/>
      <c r="DH786" s="20"/>
      <c r="DI786" s="20"/>
      <c r="DJ786" s="20"/>
      <c r="DK786" s="20"/>
      <c r="DL786" s="20"/>
      <c r="DM786" s="20"/>
      <c r="DN786" s="20"/>
      <c r="DO786" s="20"/>
      <c r="DP786" s="20"/>
      <c r="DQ786" s="20"/>
      <c r="DR786" s="20"/>
      <c r="DS786" s="20"/>
      <c r="DT786" s="20"/>
      <c r="DU786" s="20"/>
      <c r="DV786" s="20"/>
      <c r="DW786" s="20"/>
      <c r="DX786" s="20"/>
      <c r="DY786" s="20"/>
      <c r="DZ786" s="20"/>
      <c r="EA786" s="20"/>
      <c r="EB786" s="20"/>
      <c r="EC786" s="20"/>
      <c r="ED786" s="20"/>
      <c r="EE786" s="20"/>
      <c r="EF786" s="20"/>
      <c r="EG786" s="20"/>
      <c r="EH786" s="20"/>
      <c r="EI786" s="20"/>
      <c r="EJ786" s="20"/>
      <c r="EK786" s="20"/>
      <c r="EL786" s="20"/>
      <c r="EM786" s="20"/>
      <c r="EN786" s="20"/>
      <c r="EO786" s="20"/>
      <c r="EP786" s="20"/>
      <c r="EQ786" s="20"/>
      <c r="ER786" s="20"/>
      <c r="ES786" s="20"/>
      <c r="ET786" s="20"/>
      <c r="EU786" s="20"/>
      <c r="EV786" s="20"/>
      <c r="EW786" s="20"/>
      <c r="EZ786" s="20"/>
      <c r="FA786" s="20"/>
      <c r="FB786" s="20"/>
      <c r="FC786" s="20"/>
      <c r="FD786" s="20"/>
      <c r="FE786" s="20"/>
      <c r="FF786" s="20"/>
      <c r="FG786" s="20"/>
      <c r="FH786" s="20"/>
      <c r="FI786" s="20"/>
      <c r="FJ786" s="20"/>
      <c r="FK786" s="20"/>
      <c r="FL786" s="20"/>
      <c r="FM786" s="20"/>
      <c r="FN786" s="20"/>
      <c r="FO786" s="20"/>
      <c r="FP786" s="20"/>
      <c r="FQ786" s="20"/>
      <c r="FR786" s="20"/>
      <c r="FS786" s="20"/>
      <c r="FT786" s="20"/>
      <c r="FU786" s="20"/>
      <c r="FV786" s="20"/>
      <c r="FW786" s="20"/>
      <c r="FX786" s="20"/>
      <c r="FY786" s="20"/>
      <c r="FZ786" s="20"/>
      <c r="GA786" s="20"/>
      <c r="GB786" s="20"/>
      <c r="GC786" s="20"/>
      <c r="GD786" s="20"/>
      <c r="GE786" s="20"/>
      <c r="GF786" s="20"/>
      <c r="GG786" s="20"/>
      <c r="GH786" s="20"/>
      <c r="GI786" s="20"/>
      <c r="GJ786" s="20"/>
      <c r="GK786" s="20"/>
      <c r="GL786" s="20"/>
      <c r="GM786" s="20"/>
      <c r="GN786" s="20"/>
      <c r="GO786" s="20"/>
      <c r="GP786" s="20"/>
      <c r="GQ786" s="20"/>
      <c r="GR786" s="20"/>
      <c r="GS786" s="20"/>
      <c r="GT786" s="20"/>
      <c r="GU786" s="20"/>
      <c r="GV786" s="20"/>
      <c r="GY786" s="20">
        <v>0</v>
      </c>
      <c r="GZ786" s="20">
        <v>0</v>
      </c>
      <c r="HA786" s="20" t="s">
        <v>373</v>
      </c>
      <c r="HB786" s="20">
        <v>0</v>
      </c>
      <c r="HC786" s="20">
        <v>0</v>
      </c>
      <c r="HD786" s="20" t="s">
        <v>373</v>
      </c>
      <c r="HE786" s="20" t="b">
        <v>1</v>
      </c>
      <c r="HF786" s="20">
        <v>0</v>
      </c>
      <c r="HG786" s="20" t="b">
        <v>0</v>
      </c>
      <c r="HH786" s="20">
        <v>0</v>
      </c>
      <c r="HI786" s="20">
        <v>0</v>
      </c>
      <c r="HJ786" s="20">
        <v>0</v>
      </c>
      <c r="HK786" s="20">
        <v>0</v>
      </c>
      <c r="HL786" s="20" t="b">
        <v>0</v>
      </c>
      <c r="HM786" s="20">
        <v>0</v>
      </c>
      <c r="HN786" s="20">
        <v>10001</v>
      </c>
      <c r="HO786" s="20" t="s">
        <v>374</v>
      </c>
      <c r="HP786" s="20" t="s">
        <v>363</v>
      </c>
      <c r="HQ786" s="20">
        <v>0</v>
      </c>
      <c r="HR786" s="20">
        <v>0</v>
      </c>
      <c r="HS786" s="20">
        <v>0</v>
      </c>
      <c r="HT786" s="20">
        <v>0</v>
      </c>
      <c r="HU786" s="20" t="b">
        <v>0</v>
      </c>
      <c r="HZ786" s="20"/>
    </row>
    <row r="787" ht="30" customHeight="1" spans="2:234">
      <c r="B787" s="34">
        <f>10000000+INDEX(编号表!$B:$B,MATCH(D787,编号表!$A:$A,0))*10000+J787</f>
        <v>10090108</v>
      </c>
      <c r="C787" s="20" t="s">
        <v>771</v>
      </c>
      <c r="D787" s="20" t="s">
        <v>405</v>
      </c>
      <c r="E787" s="20" t="s">
        <v>363</v>
      </c>
      <c r="F787" s="39" t="s">
        <v>772</v>
      </c>
      <c r="G787" s="20" t="s">
        <v>407</v>
      </c>
      <c r="H787" s="20" t="b">
        <v>0</v>
      </c>
      <c r="I787" s="20" t="b">
        <v>1</v>
      </c>
      <c r="J787" s="20">
        <v>108</v>
      </c>
      <c r="K787" s="20" t="str">
        <f t="shared" si="32"/>
        <v>100901</v>
      </c>
      <c r="L787" s="20" t="s">
        <v>353</v>
      </c>
      <c r="M787" s="20">
        <v>10090008</v>
      </c>
      <c r="N787" s="20">
        <v>10090109</v>
      </c>
      <c r="O787" s="20"/>
      <c r="P787" s="20">
        <v>10202008</v>
      </c>
      <c r="Q787" s="20">
        <v>0</v>
      </c>
      <c r="R787" s="20">
        <v>0</v>
      </c>
      <c r="S787" s="20">
        <v>40</v>
      </c>
      <c r="T787" s="20">
        <v>0</v>
      </c>
      <c r="U787" s="20">
        <v>100</v>
      </c>
      <c r="V787" s="20" t="s">
        <v>370</v>
      </c>
      <c r="W787" s="20">
        <v>0</v>
      </c>
      <c r="X787" s="20">
        <v>0</v>
      </c>
      <c r="Y787" s="20" t="s">
        <v>371</v>
      </c>
      <c r="Z787" s="20" t="s">
        <v>372</v>
      </c>
      <c r="AA787" s="20" t="s">
        <v>357</v>
      </c>
      <c r="AB787" s="20">
        <v>0</v>
      </c>
      <c r="AC787" s="20">
        <v>0</v>
      </c>
      <c r="AD787" s="20" t="b">
        <v>0</v>
      </c>
      <c r="AE787" s="20" t="s">
        <v>358</v>
      </c>
      <c r="AF787" s="20">
        <v>370</v>
      </c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 t="s">
        <v>388</v>
      </c>
      <c r="BA787" s="20">
        <v>11900</v>
      </c>
      <c r="BB787" s="20" t="s">
        <v>360</v>
      </c>
      <c r="BC787" s="20" t="s">
        <v>357</v>
      </c>
      <c r="BD787" s="20">
        <v>10000</v>
      </c>
      <c r="BE787" s="20">
        <v>0</v>
      </c>
      <c r="BF787" s="20" t="s">
        <v>361</v>
      </c>
      <c r="BG787" s="20">
        <v>0</v>
      </c>
      <c r="BH787" s="20" t="s">
        <v>389</v>
      </c>
      <c r="BI787" s="20">
        <v>11000</v>
      </c>
      <c r="BJ787" s="20">
        <v>12</v>
      </c>
      <c r="BK787" s="20" t="b">
        <v>1</v>
      </c>
      <c r="BL787" s="20">
        <v>0</v>
      </c>
      <c r="BM787" s="20">
        <v>10000</v>
      </c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  <c r="CD787" s="20"/>
      <c r="CE787" s="20"/>
      <c r="CF787" s="20"/>
      <c r="CG787" s="20"/>
      <c r="CH787" s="20"/>
      <c r="CI787" s="20"/>
      <c r="CJ787" s="20"/>
      <c r="CK787" s="20"/>
      <c r="CL787" s="20"/>
      <c r="CM787" s="20"/>
      <c r="CN787" s="20"/>
      <c r="CO787" s="20"/>
      <c r="CP787" s="20"/>
      <c r="CQ787" s="20"/>
      <c r="CR787" s="20"/>
      <c r="CS787" s="20"/>
      <c r="CT787" s="20"/>
      <c r="CU787" s="20"/>
      <c r="CV787" s="20"/>
      <c r="CW787" s="20"/>
      <c r="CX787" s="20"/>
      <c r="DA787" s="20"/>
      <c r="DB787" s="20"/>
      <c r="DC787" s="20"/>
      <c r="DD787" s="20"/>
      <c r="DE787" s="20"/>
      <c r="DF787" s="20"/>
      <c r="DG787" s="20"/>
      <c r="DH787" s="20"/>
      <c r="DI787" s="20"/>
      <c r="DJ787" s="20"/>
      <c r="DK787" s="20"/>
      <c r="DL787" s="20"/>
      <c r="DM787" s="20"/>
      <c r="DN787" s="20"/>
      <c r="DO787" s="20"/>
      <c r="DP787" s="20"/>
      <c r="DQ787" s="20"/>
      <c r="DR787" s="20"/>
      <c r="DS787" s="20"/>
      <c r="DT787" s="20"/>
      <c r="DU787" s="20"/>
      <c r="DV787" s="20"/>
      <c r="DW787" s="20"/>
      <c r="DX787" s="20"/>
      <c r="DY787" s="20"/>
      <c r="DZ787" s="20"/>
      <c r="EA787" s="20"/>
      <c r="EB787" s="20"/>
      <c r="EC787" s="20"/>
      <c r="ED787" s="20"/>
      <c r="EE787" s="20"/>
      <c r="EF787" s="20"/>
      <c r="EG787" s="20"/>
      <c r="EH787" s="20"/>
      <c r="EI787" s="20"/>
      <c r="EJ787" s="20"/>
      <c r="EK787" s="20"/>
      <c r="EL787" s="20"/>
      <c r="EM787" s="20"/>
      <c r="EN787" s="20"/>
      <c r="EO787" s="20"/>
      <c r="EP787" s="20"/>
      <c r="EQ787" s="20"/>
      <c r="ER787" s="20"/>
      <c r="ES787" s="20"/>
      <c r="ET787" s="20"/>
      <c r="EU787" s="20"/>
      <c r="EV787" s="20"/>
      <c r="EW787" s="20"/>
      <c r="EZ787" s="20"/>
      <c r="FA787" s="20"/>
      <c r="FB787" s="20"/>
      <c r="FC787" s="20"/>
      <c r="FD787" s="20"/>
      <c r="FE787" s="20"/>
      <c r="FF787" s="20"/>
      <c r="FG787" s="20"/>
      <c r="FH787" s="20"/>
      <c r="FI787" s="20"/>
      <c r="FJ787" s="20"/>
      <c r="FK787" s="20"/>
      <c r="FL787" s="20"/>
      <c r="FM787" s="20"/>
      <c r="FN787" s="20"/>
      <c r="FO787" s="20"/>
      <c r="FP787" s="20"/>
      <c r="FQ787" s="20"/>
      <c r="FR787" s="20"/>
      <c r="FS787" s="20"/>
      <c r="FT787" s="20"/>
      <c r="FU787" s="20"/>
      <c r="FV787" s="20"/>
      <c r="FW787" s="20"/>
      <c r="FX787" s="20"/>
      <c r="FY787" s="20"/>
      <c r="FZ787" s="20"/>
      <c r="GA787" s="20"/>
      <c r="GB787" s="20"/>
      <c r="GC787" s="20"/>
      <c r="GD787" s="20"/>
      <c r="GE787" s="20"/>
      <c r="GF787" s="20"/>
      <c r="GG787" s="20"/>
      <c r="GH787" s="20"/>
      <c r="GI787" s="20"/>
      <c r="GJ787" s="20"/>
      <c r="GK787" s="20"/>
      <c r="GL787" s="20"/>
      <c r="GM787" s="20"/>
      <c r="GN787" s="20"/>
      <c r="GO787" s="20"/>
      <c r="GP787" s="20"/>
      <c r="GQ787" s="20"/>
      <c r="GR787" s="20"/>
      <c r="GS787" s="20"/>
      <c r="GT787" s="20"/>
      <c r="GU787" s="20"/>
      <c r="GV787" s="20"/>
      <c r="GY787" s="20">
        <v>0</v>
      </c>
      <c r="GZ787" s="20">
        <v>0</v>
      </c>
      <c r="HA787" s="20" t="s">
        <v>373</v>
      </c>
      <c r="HB787" s="20">
        <v>0</v>
      </c>
      <c r="HC787" s="20">
        <v>0</v>
      </c>
      <c r="HD787" s="20" t="s">
        <v>373</v>
      </c>
      <c r="HE787" s="20" t="b">
        <v>1</v>
      </c>
      <c r="HF787" s="20">
        <v>0</v>
      </c>
      <c r="HG787" s="20" t="b">
        <v>0</v>
      </c>
      <c r="HH787" s="20">
        <v>0</v>
      </c>
      <c r="HI787" s="20">
        <v>0</v>
      </c>
      <c r="HJ787" s="20">
        <v>0</v>
      </c>
      <c r="HK787" s="20">
        <v>0</v>
      </c>
      <c r="HL787" s="20" t="b">
        <v>0</v>
      </c>
      <c r="HM787" s="20">
        <v>0</v>
      </c>
      <c r="HN787" s="20">
        <v>10001</v>
      </c>
      <c r="HO787" s="20" t="s">
        <v>374</v>
      </c>
      <c r="HP787" s="20" t="s">
        <v>363</v>
      </c>
      <c r="HQ787" s="20">
        <v>0</v>
      </c>
      <c r="HR787" s="20">
        <v>0</v>
      </c>
      <c r="HS787" s="20">
        <v>0</v>
      </c>
      <c r="HT787" s="20">
        <v>0</v>
      </c>
      <c r="HU787" s="20" t="b">
        <v>0</v>
      </c>
      <c r="HZ787" s="20"/>
    </row>
    <row r="788" ht="30" customHeight="1" spans="2:234">
      <c r="B788" s="34">
        <f>10000000+INDEX(编号表!$B:$B,MATCH(D788,编号表!$A:$A,0))*10000+J788</f>
        <v>10090109</v>
      </c>
      <c r="C788" s="20" t="s">
        <v>771</v>
      </c>
      <c r="D788" s="20" t="s">
        <v>405</v>
      </c>
      <c r="E788" s="20" t="s">
        <v>363</v>
      </c>
      <c r="F788" s="39" t="s">
        <v>772</v>
      </c>
      <c r="G788" s="20" t="s">
        <v>407</v>
      </c>
      <c r="H788" s="20" t="b">
        <v>0</v>
      </c>
      <c r="I788" s="20" t="b">
        <v>1</v>
      </c>
      <c r="J788" s="20">
        <v>109</v>
      </c>
      <c r="K788" s="20" t="str">
        <f t="shared" si="32"/>
        <v>100901</v>
      </c>
      <c r="L788" s="20" t="s">
        <v>353</v>
      </c>
      <c r="M788" s="20">
        <v>10090009</v>
      </c>
      <c r="N788" s="20">
        <v>0</v>
      </c>
      <c r="O788" s="20"/>
      <c r="P788" s="20">
        <v>10202008</v>
      </c>
      <c r="Q788" s="20">
        <v>0</v>
      </c>
      <c r="R788" s="20">
        <v>0</v>
      </c>
      <c r="S788" s="20">
        <v>40</v>
      </c>
      <c r="T788" s="20">
        <v>0</v>
      </c>
      <c r="U788" s="20">
        <v>0</v>
      </c>
      <c r="V788" s="20" t="s">
        <v>370</v>
      </c>
      <c r="W788" s="20">
        <v>0</v>
      </c>
      <c r="X788" s="20">
        <v>0</v>
      </c>
      <c r="Y788" s="20" t="s">
        <v>371</v>
      </c>
      <c r="Z788" s="20" t="s">
        <v>372</v>
      </c>
      <c r="AA788" s="20" t="s">
        <v>357</v>
      </c>
      <c r="AB788" s="20">
        <v>0</v>
      </c>
      <c r="AC788" s="20">
        <v>0</v>
      </c>
      <c r="AD788" s="20" t="b">
        <v>0</v>
      </c>
      <c r="AE788" s="20" t="s">
        <v>358</v>
      </c>
      <c r="AF788" s="20">
        <v>370</v>
      </c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 t="s">
        <v>388</v>
      </c>
      <c r="BA788" s="20">
        <v>12000</v>
      </c>
      <c r="BB788" s="20" t="s">
        <v>360</v>
      </c>
      <c r="BC788" s="20" t="s">
        <v>357</v>
      </c>
      <c r="BD788" s="20">
        <v>10000</v>
      </c>
      <c r="BE788" s="20">
        <v>0</v>
      </c>
      <c r="BF788" s="20" t="s">
        <v>361</v>
      </c>
      <c r="BG788" s="20">
        <v>0</v>
      </c>
      <c r="BH788" s="20" t="s">
        <v>389</v>
      </c>
      <c r="BI788" s="20">
        <v>11000</v>
      </c>
      <c r="BJ788" s="20">
        <v>15</v>
      </c>
      <c r="BK788" s="20" t="b">
        <v>1</v>
      </c>
      <c r="BL788" s="20">
        <v>0</v>
      </c>
      <c r="BM788" s="20">
        <v>10000</v>
      </c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  <c r="CD788" s="20"/>
      <c r="CE788" s="20"/>
      <c r="CF788" s="20"/>
      <c r="CG788" s="20"/>
      <c r="CH788" s="20"/>
      <c r="CI788" s="20"/>
      <c r="CJ788" s="20"/>
      <c r="CK788" s="20"/>
      <c r="CL788" s="20"/>
      <c r="CM788" s="20"/>
      <c r="CN788" s="20"/>
      <c r="CO788" s="20"/>
      <c r="CP788" s="20"/>
      <c r="CQ788" s="20"/>
      <c r="CR788" s="20"/>
      <c r="CS788" s="20"/>
      <c r="CT788" s="20"/>
      <c r="CU788" s="20"/>
      <c r="CV788" s="20"/>
      <c r="CW788" s="20"/>
      <c r="CX788" s="20"/>
      <c r="DA788" s="20"/>
      <c r="DB788" s="20"/>
      <c r="DC788" s="20"/>
      <c r="DD788" s="20"/>
      <c r="DE788" s="20"/>
      <c r="DF788" s="20"/>
      <c r="DG788" s="20"/>
      <c r="DH788" s="20"/>
      <c r="DI788" s="20"/>
      <c r="DJ788" s="20"/>
      <c r="DK788" s="20"/>
      <c r="DL788" s="20"/>
      <c r="DM788" s="20"/>
      <c r="DN788" s="20"/>
      <c r="DO788" s="20"/>
      <c r="DP788" s="20"/>
      <c r="DQ788" s="20"/>
      <c r="DR788" s="20"/>
      <c r="DS788" s="20"/>
      <c r="DT788" s="20"/>
      <c r="DU788" s="20"/>
      <c r="DV788" s="20"/>
      <c r="DW788" s="20"/>
      <c r="DX788" s="20"/>
      <c r="DY788" s="20"/>
      <c r="DZ788" s="20"/>
      <c r="EA788" s="20"/>
      <c r="EB788" s="20"/>
      <c r="EC788" s="20"/>
      <c r="ED788" s="20"/>
      <c r="EE788" s="20"/>
      <c r="EF788" s="20"/>
      <c r="EG788" s="20"/>
      <c r="EH788" s="20"/>
      <c r="EI788" s="20"/>
      <c r="EJ788" s="20"/>
      <c r="EK788" s="20"/>
      <c r="EL788" s="20"/>
      <c r="EM788" s="20"/>
      <c r="EN788" s="20"/>
      <c r="EO788" s="20"/>
      <c r="EP788" s="20"/>
      <c r="EQ788" s="20"/>
      <c r="ER788" s="20"/>
      <c r="ES788" s="20"/>
      <c r="ET788" s="20"/>
      <c r="EU788" s="20"/>
      <c r="EV788" s="20"/>
      <c r="EW788" s="20"/>
      <c r="EZ788" s="20"/>
      <c r="FA788" s="20"/>
      <c r="FB788" s="20"/>
      <c r="FC788" s="20"/>
      <c r="FD788" s="20"/>
      <c r="FE788" s="20"/>
      <c r="FF788" s="20"/>
      <c r="FG788" s="20"/>
      <c r="FH788" s="20"/>
      <c r="FI788" s="20"/>
      <c r="FJ788" s="20"/>
      <c r="FK788" s="20"/>
      <c r="FL788" s="20"/>
      <c r="FM788" s="20"/>
      <c r="FN788" s="20"/>
      <c r="FO788" s="20"/>
      <c r="FP788" s="20"/>
      <c r="FQ788" s="20"/>
      <c r="FR788" s="20"/>
      <c r="FS788" s="20"/>
      <c r="FT788" s="20"/>
      <c r="FU788" s="20"/>
      <c r="FV788" s="20"/>
      <c r="FW788" s="20"/>
      <c r="FX788" s="20"/>
      <c r="FY788" s="20"/>
      <c r="FZ788" s="20"/>
      <c r="GA788" s="20"/>
      <c r="GB788" s="20"/>
      <c r="GC788" s="20"/>
      <c r="GD788" s="20"/>
      <c r="GE788" s="20"/>
      <c r="GF788" s="20"/>
      <c r="GG788" s="20"/>
      <c r="GH788" s="20"/>
      <c r="GI788" s="20"/>
      <c r="GJ788" s="20"/>
      <c r="GK788" s="20"/>
      <c r="GL788" s="20"/>
      <c r="GM788" s="20"/>
      <c r="GN788" s="20"/>
      <c r="GO788" s="20"/>
      <c r="GP788" s="20"/>
      <c r="GQ788" s="20"/>
      <c r="GR788" s="20"/>
      <c r="GS788" s="20"/>
      <c r="GT788" s="20"/>
      <c r="GU788" s="20"/>
      <c r="GV788" s="20"/>
      <c r="GY788" s="20">
        <v>0</v>
      </c>
      <c r="GZ788" s="20">
        <v>0</v>
      </c>
      <c r="HA788" s="20" t="s">
        <v>373</v>
      </c>
      <c r="HB788" s="20">
        <v>0</v>
      </c>
      <c r="HC788" s="20">
        <v>0</v>
      </c>
      <c r="HD788" s="20" t="s">
        <v>373</v>
      </c>
      <c r="HE788" s="20" t="b">
        <v>1</v>
      </c>
      <c r="HF788" s="20">
        <v>0</v>
      </c>
      <c r="HG788" s="20" t="b">
        <v>0</v>
      </c>
      <c r="HH788" s="20">
        <v>0</v>
      </c>
      <c r="HI788" s="20">
        <v>0</v>
      </c>
      <c r="HJ788" s="20">
        <v>0</v>
      </c>
      <c r="HK788" s="20">
        <v>0</v>
      </c>
      <c r="HL788" s="20" t="b">
        <v>0</v>
      </c>
      <c r="HM788" s="20">
        <v>0</v>
      </c>
      <c r="HN788" s="20">
        <v>10001</v>
      </c>
      <c r="HO788" s="20" t="s">
        <v>374</v>
      </c>
      <c r="HP788" s="20" t="s">
        <v>363</v>
      </c>
      <c r="HQ788" s="20">
        <v>0</v>
      </c>
      <c r="HR788" s="20">
        <v>0</v>
      </c>
      <c r="HS788" s="20">
        <v>0</v>
      </c>
      <c r="HT788" s="20">
        <v>0</v>
      </c>
      <c r="HU788" s="20" t="b">
        <v>0</v>
      </c>
      <c r="HZ788" s="20"/>
    </row>
    <row r="789" ht="30" customHeight="1" spans="2:234">
      <c r="B789" s="34">
        <f>10000000+INDEX(编号表!$B:$B,MATCH(D789,编号表!$A:$A,0))*10000+J789</f>
        <v>10110200</v>
      </c>
      <c r="C789" s="20" t="s">
        <v>773</v>
      </c>
      <c r="D789" s="20" t="s">
        <v>415</v>
      </c>
      <c r="E789" s="20" t="s">
        <v>363</v>
      </c>
      <c r="F789" s="39" t="s">
        <v>767</v>
      </c>
      <c r="G789" s="20" t="s">
        <v>403</v>
      </c>
      <c r="H789" s="20" t="b">
        <v>0</v>
      </c>
      <c r="I789" s="20" t="b">
        <v>1</v>
      </c>
      <c r="J789" s="20">
        <v>200</v>
      </c>
      <c r="K789" s="20" t="str">
        <f t="shared" si="32"/>
        <v>101102</v>
      </c>
      <c r="L789" s="20" t="s">
        <v>353</v>
      </c>
      <c r="M789" s="20">
        <v>0</v>
      </c>
      <c r="N789" s="20">
        <v>10110201</v>
      </c>
      <c r="O789" s="20"/>
      <c r="P789" s="20">
        <v>10202010</v>
      </c>
      <c r="Q789" s="20">
        <v>0</v>
      </c>
      <c r="R789" s="20">
        <v>0</v>
      </c>
      <c r="S789" s="20">
        <v>1</v>
      </c>
      <c r="T789" s="20">
        <v>0</v>
      </c>
      <c r="U789" s="20">
        <v>100</v>
      </c>
      <c r="V789" s="20" t="s">
        <v>370</v>
      </c>
      <c r="W789" s="20">
        <v>0</v>
      </c>
      <c r="X789" s="20">
        <v>0</v>
      </c>
      <c r="Y789" s="20" t="s">
        <v>371</v>
      </c>
      <c r="Z789" s="20" t="s">
        <v>372</v>
      </c>
      <c r="AA789" s="20" t="s">
        <v>357</v>
      </c>
      <c r="AB789" s="20">
        <v>0</v>
      </c>
      <c r="AC789" s="20">
        <v>0</v>
      </c>
      <c r="AD789" s="20" t="b">
        <v>0</v>
      </c>
      <c r="AE789" s="20" t="s">
        <v>358</v>
      </c>
      <c r="AF789" s="20">
        <v>130</v>
      </c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 t="s">
        <v>388</v>
      </c>
      <c r="BA789" s="20">
        <v>10000</v>
      </c>
      <c r="BB789" s="20" t="s">
        <v>360</v>
      </c>
      <c r="BC789" s="20" t="s">
        <v>357</v>
      </c>
      <c r="BD789" s="20">
        <v>10000</v>
      </c>
      <c r="BE789" s="20">
        <v>0</v>
      </c>
      <c r="BF789" s="20" t="s">
        <v>361</v>
      </c>
      <c r="BG789" s="20">
        <v>0</v>
      </c>
      <c r="BH789" s="20" t="s">
        <v>389</v>
      </c>
      <c r="BI789" s="20">
        <v>8500</v>
      </c>
      <c r="BJ789" s="20">
        <v>3</v>
      </c>
      <c r="BK789" s="20" t="b">
        <v>1</v>
      </c>
      <c r="BL789" s="20">
        <v>0</v>
      </c>
      <c r="BM789" s="20">
        <v>6000</v>
      </c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  <c r="CD789" s="20"/>
      <c r="CE789" s="20"/>
      <c r="CF789" s="20"/>
      <c r="CG789" s="20"/>
      <c r="CH789" s="20"/>
      <c r="CI789" s="20"/>
      <c r="CJ789" s="20"/>
      <c r="CK789" s="20"/>
      <c r="CL789" s="20"/>
      <c r="CM789" s="20"/>
      <c r="CN789" s="20"/>
      <c r="CO789" s="20"/>
      <c r="CP789" s="20"/>
      <c r="CQ789" s="20"/>
      <c r="CR789" s="20"/>
      <c r="CS789" s="20"/>
      <c r="CT789" s="20"/>
      <c r="CU789" s="20"/>
      <c r="CV789" s="20"/>
      <c r="CW789" s="20"/>
      <c r="CX789" s="20"/>
      <c r="DA789" s="20"/>
      <c r="DB789" s="20"/>
      <c r="DC789" s="20"/>
      <c r="DD789" s="20"/>
      <c r="DE789" s="20"/>
      <c r="DF789" s="20"/>
      <c r="DG789" s="20"/>
      <c r="DH789" s="20"/>
      <c r="DI789" s="20"/>
      <c r="DJ789" s="20"/>
      <c r="DK789" s="20"/>
      <c r="DL789" s="20"/>
      <c r="DM789" s="20"/>
      <c r="DN789" s="20"/>
      <c r="DO789" s="20"/>
      <c r="DP789" s="20"/>
      <c r="DQ789" s="20"/>
      <c r="DR789" s="20"/>
      <c r="DS789" s="20"/>
      <c r="DT789" s="20"/>
      <c r="DU789" s="20"/>
      <c r="DV789" s="20"/>
      <c r="DW789" s="20"/>
      <c r="DX789" s="20"/>
      <c r="DY789" s="20"/>
      <c r="DZ789" s="20"/>
      <c r="EA789" s="20"/>
      <c r="EB789" s="20"/>
      <c r="EC789" s="20"/>
      <c r="ED789" s="20"/>
      <c r="EE789" s="20"/>
      <c r="EF789" s="20"/>
      <c r="EG789" s="20"/>
      <c r="EH789" s="20"/>
      <c r="EI789" s="20"/>
      <c r="EJ789" s="20"/>
      <c r="EK789" s="20"/>
      <c r="EL789" s="20"/>
      <c r="EM789" s="20"/>
      <c r="EN789" s="20"/>
      <c r="EO789" s="20"/>
      <c r="EP789" s="20"/>
      <c r="EQ789" s="20"/>
      <c r="ER789" s="20"/>
      <c r="ES789" s="20"/>
      <c r="ET789" s="20"/>
      <c r="EU789" s="20"/>
      <c r="EV789" s="20"/>
      <c r="EW789" s="20"/>
      <c r="EZ789" s="20"/>
      <c r="FA789" s="20"/>
      <c r="FB789" s="20"/>
      <c r="FC789" s="20"/>
      <c r="FD789" s="20"/>
      <c r="FE789" s="20"/>
      <c r="FF789" s="20"/>
      <c r="FG789" s="20"/>
      <c r="FH789" s="20"/>
      <c r="FI789" s="20"/>
      <c r="FJ789" s="20"/>
      <c r="FK789" s="20"/>
      <c r="FL789" s="20"/>
      <c r="FM789" s="20"/>
      <c r="FN789" s="20"/>
      <c r="FO789" s="20"/>
      <c r="FP789" s="20"/>
      <c r="FQ789" s="20"/>
      <c r="FR789" s="20"/>
      <c r="FS789" s="20"/>
      <c r="FT789" s="20"/>
      <c r="FU789" s="20"/>
      <c r="FV789" s="20"/>
      <c r="FW789" s="20"/>
      <c r="FX789" s="20"/>
      <c r="FY789" s="20"/>
      <c r="FZ789" s="20"/>
      <c r="GA789" s="20"/>
      <c r="GB789" s="20"/>
      <c r="GC789" s="20"/>
      <c r="GD789" s="20"/>
      <c r="GE789" s="20"/>
      <c r="GF789" s="20"/>
      <c r="GG789" s="20"/>
      <c r="GH789" s="20"/>
      <c r="GI789" s="20"/>
      <c r="GJ789" s="20"/>
      <c r="GK789" s="20"/>
      <c r="GL789" s="20"/>
      <c r="GM789" s="20"/>
      <c r="GN789" s="20"/>
      <c r="GO789" s="20"/>
      <c r="GP789" s="20"/>
      <c r="GQ789" s="20"/>
      <c r="GR789" s="20"/>
      <c r="GS789" s="20"/>
      <c r="GT789" s="20"/>
      <c r="GU789" s="20"/>
      <c r="GV789" s="20"/>
      <c r="GY789" s="20">
        <v>0</v>
      </c>
      <c r="GZ789" s="20">
        <v>0</v>
      </c>
      <c r="HA789" s="20" t="s">
        <v>373</v>
      </c>
      <c r="HB789" s="20">
        <v>0</v>
      </c>
      <c r="HC789" s="20">
        <v>0</v>
      </c>
      <c r="HD789" s="20" t="s">
        <v>373</v>
      </c>
      <c r="HE789" s="20" t="b">
        <v>1</v>
      </c>
      <c r="HF789" s="20">
        <v>0</v>
      </c>
      <c r="HG789" s="20" t="b">
        <v>0</v>
      </c>
      <c r="HH789" s="20">
        <v>0</v>
      </c>
      <c r="HI789" s="20">
        <v>0</v>
      </c>
      <c r="HJ789" s="20">
        <v>0</v>
      </c>
      <c r="HK789" s="20">
        <v>0</v>
      </c>
      <c r="HL789" s="20" t="b">
        <v>0</v>
      </c>
      <c r="HM789" s="20">
        <v>0</v>
      </c>
      <c r="HN789" s="20">
        <v>10001</v>
      </c>
      <c r="HO789" s="20" t="s">
        <v>374</v>
      </c>
      <c r="HP789" s="20" t="s">
        <v>363</v>
      </c>
      <c r="HQ789" s="20">
        <v>0</v>
      </c>
      <c r="HR789" s="20">
        <v>0</v>
      </c>
      <c r="HS789" s="20">
        <v>0</v>
      </c>
      <c r="HT789" s="20">
        <v>0</v>
      </c>
      <c r="HU789" s="20" t="b">
        <v>0</v>
      </c>
      <c r="HZ789" s="20"/>
    </row>
    <row r="790" ht="30" customHeight="1" spans="2:234">
      <c r="B790" s="34">
        <f>10000000+INDEX(编号表!$B:$B,MATCH(D790,编号表!$A:$A,0))*10000+J790</f>
        <v>10110201</v>
      </c>
      <c r="C790" s="20" t="s">
        <v>773</v>
      </c>
      <c r="D790" s="20" t="s">
        <v>415</v>
      </c>
      <c r="E790" s="20" t="s">
        <v>363</v>
      </c>
      <c r="F790" s="39" t="s">
        <v>767</v>
      </c>
      <c r="G790" s="20" t="s">
        <v>403</v>
      </c>
      <c r="H790" s="20" t="b">
        <v>0</v>
      </c>
      <c r="I790" s="20" t="b">
        <v>1</v>
      </c>
      <c r="J790" s="20">
        <v>201</v>
      </c>
      <c r="K790" s="20" t="str">
        <f t="shared" si="32"/>
        <v>101102</v>
      </c>
      <c r="L790" s="20" t="s">
        <v>353</v>
      </c>
      <c r="M790" s="20">
        <v>10110001</v>
      </c>
      <c r="N790" s="20">
        <v>10110202</v>
      </c>
      <c r="O790" s="20"/>
      <c r="P790" s="20">
        <v>10202010</v>
      </c>
      <c r="Q790" s="20">
        <v>0</v>
      </c>
      <c r="R790" s="20">
        <v>0</v>
      </c>
      <c r="S790" s="20">
        <v>7</v>
      </c>
      <c r="T790" s="20">
        <v>0</v>
      </c>
      <c r="U790" s="20">
        <v>100</v>
      </c>
      <c r="V790" s="20" t="s">
        <v>370</v>
      </c>
      <c r="W790" s="20">
        <v>0</v>
      </c>
      <c r="X790" s="20">
        <v>0</v>
      </c>
      <c r="Y790" s="20" t="s">
        <v>371</v>
      </c>
      <c r="Z790" s="20" t="s">
        <v>372</v>
      </c>
      <c r="AA790" s="20" t="s">
        <v>357</v>
      </c>
      <c r="AB790" s="20">
        <v>0</v>
      </c>
      <c r="AC790" s="20">
        <v>0</v>
      </c>
      <c r="AD790" s="20" t="b">
        <v>0</v>
      </c>
      <c r="AE790" s="20" t="s">
        <v>358</v>
      </c>
      <c r="AF790" s="20">
        <v>130</v>
      </c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 t="s">
        <v>388</v>
      </c>
      <c r="BA790" s="20">
        <v>10400</v>
      </c>
      <c r="BB790" s="20" t="s">
        <v>360</v>
      </c>
      <c r="BC790" s="20" t="s">
        <v>357</v>
      </c>
      <c r="BD790" s="20">
        <v>10000</v>
      </c>
      <c r="BE790" s="20">
        <v>0</v>
      </c>
      <c r="BF790" s="20" t="s">
        <v>361</v>
      </c>
      <c r="BG790" s="20">
        <v>0</v>
      </c>
      <c r="BH790" s="20" t="s">
        <v>389</v>
      </c>
      <c r="BI790" s="20">
        <v>8500</v>
      </c>
      <c r="BJ790" s="20">
        <v>4</v>
      </c>
      <c r="BK790" s="20" t="b">
        <v>1</v>
      </c>
      <c r="BL790" s="20">
        <v>0</v>
      </c>
      <c r="BM790" s="20">
        <v>6000</v>
      </c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  <c r="CD790" s="20"/>
      <c r="CE790" s="20"/>
      <c r="CF790" s="20"/>
      <c r="CG790" s="20"/>
      <c r="CH790" s="20"/>
      <c r="CI790" s="20"/>
      <c r="CJ790" s="20"/>
      <c r="CK790" s="20"/>
      <c r="CL790" s="20"/>
      <c r="CM790" s="20"/>
      <c r="CN790" s="20"/>
      <c r="CO790" s="20"/>
      <c r="CP790" s="20"/>
      <c r="CQ790" s="20"/>
      <c r="CR790" s="20"/>
      <c r="CS790" s="20"/>
      <c r="CT790" s="20"/>
      <c r="CU790" s="20"/>
      <c r="CV790" s="20"/>
      <c r="CW790" s="20"/>
      <c r="CX790" s="20"/>
      <c r="DA790" s="20"/>
      <c r="DB790" s="20"/>
      <c r="DC790" s="20"/>
      <c r="DD790" s="20"/>
      <c r="DE790" s="20"/>
      <c r="DF790" s="20"/>
      <c r="DG790" s="20"/>
      <c r="DH790" s="20"/>
      <c r="DI790" s="20"/>
      <c r="DJ790" s="20"/>
      <c r="DK790" s="20"/>
      <c r="DL790" s="20"/>
      <c r="DM790" s="20"/>
      <c r="DN790" s="20"/>
      <c r="DO790" s="20"/>
      <c r="DP790" s="20"/>
      <c r="DQ790" s="20"/>
      <c r="DR790" s="20"/>
      <c r="DS790" s="20"/>
      <c r="DT790" s="20"/>
      <c r="DU790" s="20"/>
      <c r="DV790" s="20"/>
      <c r="DW790" s="20"/>
      <c r="DX790" s="20"/>
      <c r="DY790" s="20"/>
      <c r="DZ790" s="20"/>
      <c r="EA790" s="20"/>
      <c r="EB790" s="20"/>
      <c r="EC790" s="20"/>
      <c r="ED790" s="20"/>
      <c r="EE790" s="20"/>
      <c r="EF790" s="20"/>
      <c r="EG790" s="20"/>
      <c r="EH790" s="20"/>
      <c r="EI790" s="20"/>
      <c r="EJ790" s="20"/>
      <c r="EK790" s="20"/>
      <c r="EL790" s="20"/>
      <c r="EM790" s="20"/>
      <c r="EN790" s="20"/>
      <c r="EO790" s="20"/>
      <c r="EP790" s="20"/>
      <c r="EQ790" s="20"/>
      <c r="ER790" s="20"/>
      <c r="ES790" s="20"/>
      <c r="ET790" s="20"/>
      <c r="EU790" s="20"/>
      <c r="EV790" s="20"/>
      <c r="EW790" s="20"/>
      <c r="EZ790" s="20"/>
      <c r="FA790" s="20"/>
      <c r="FB790" s="20"/>
      <c r="FC790" s="20"/>
      <c r="FD790" s="20"/>
      <c r="FE790" s="20"/>
      <c r="FF790" s="20"/>
      <c r="FG790" s="20"/>
      <c r="FH790" s="20"/>
      <c r="FI790" s="20"/>
      <c r="FJ790" s="20"/>
      <c r="FK790" s="20"/>
      <c r="FL790" s="20"/>
      <c r="FM790" s="20"/>
      <c r="FN790" s="20"/>
      <c r="FO790" s="20"/>
      <c r="FP790" s="20"/>
      <c r="FQ790" s="20"/>
      <c r="FR790" s="20"/>
      <c r="FS790" s="20"/>
      <c r="FT790" s="20"/>
      <c r="FU790" s="20"/>
      <c r="FV790" s="20"/>
      <c r="FW790" s="20"/>
      <c r="FX790" s="20"/>
      <c r="FY790" s="20"/>
      <c r="FZ790" s="20"/>
      <c r="GA790" s="20"/>
      <c r="GB790" s="20"/>
      <c r="GC790" s="20"/>
      <c r="GD790" s="20"/>
      <c r="GE790" s="20"/>
      <c r="GF790" s="20"/>
      <c r="GG790" s="20"/>
      <c r="GH790" s="20"/>
      <c r="GI790" s="20"/>
      <c r="GJ790" s="20"/>
      <c r="GK790" s="20"/>
      <c r="GL790" s="20"/>
      <c r="GM790" s="20"/>
      <c r="GN790" s="20"/>
      <c r="GO790" s="20"/>
      <c r="GP790" s="20"/>
      <c r="GQ790" s="20"/>
      <c r="GR790" s="20"/>
      <c r="GS790" s="20"/>
      <c r="GT790" s="20"/>
      <c r="GU790" s="20"/>
      <c r="GV790" s="20"/>
      <c r="GY790" s="20">
        <v>0</v>
      </c>
      <c r="GZ790" s="20">
        <v>0</v>
      </c>
      <c r="HA790" s="20" t="s">
        <v>373</v>
      </c>
      <c r="HB790" s="20">
        <v>0</v>
      </c>
      <c r="HC790" s="20">
        <v>0</v>
      </c>
      <c r="HD790" s="20" t="s">
        <v>373</v>
      </c>
      <c r="HE790" s="20" t="b">
        <v>1</v>
      </c>
      <c r="HF790" s="20">
        <v>0</v>
      </c>
      <c r="HG790" s="20" t="b">
        <v>0</v>
      </c>
      <c r="HH790" s="20">
        <v>0</v>
      </c>
      <c r="HI790" s="20">
        <v>0</v>
      </c>
      <c r="HJ790" s="20">
        <v>0</v>
      </c>
      <c r="HK790" s="20">
        <v>0</v>
      </c>
      <c r="HL790" s="20" t="b">
        <v>0</v>
      </c>
      <c r="HM790" s="20">
        <v>0</v>
      </c>
      <c r="HN790" s="20">
        <v>10001</v>
      </c>
      <c r="HO790" s="20" t="s">
        <v>374</v>
      </c>
      <c r="HP790" s="20" t="s">
        <v>363</v>
      </c>
      <c r="HQ790" s="20">
        <v>0</v>
      </c>
      <c r="HR790" s="20">
        <v>0</v>
      </c>
      <c r="HS790" s="20">
        <v>0</v>
      </c>
      <c r="HT790" s="20">
        <v>0</v>
      </c>
      <c r="HU790" s="20" t="b">
        <v>0</v>
      </c>
      <c r="HZ790" s="20"/>
    </row>
    <row r="791" ht="30" customHeight="1" spans="2:234">
      <c r="B791" s="34">
        <f>10000000+INDEX(编号表!$B:$B,MATCH(D791,编号表!$A:$A,0))*10000+J791</f>
        <v>10110202</v>
      </c>
      <c r="C791" s="20" t="s">
        <v>773</v>
      </c>
      <c r="D791" s="20" t="s">
        <v>415</v>
      </c>
      <c r="E791" s="20" t="s">
        <v>363</v>
      </c>
      <c r="F791" s="39" t="s">
        <v>767</v>
      </c>
      <c r="G791" s="20" t="s">
        <v>403</v>
      </c>
      <c r="H791" s="20" t="b">
        <v>0</v>
      </c>
      <c r="I791" s="20" t="b">
        <v>1</v>
      </c>
      <c r="J791" s="20">
        <v>202</v>
      </c>
      <c r="K791" s="20" t="str">
        <f t="shared" si="32"/>
        <v>101102</v>
      </c>
      <c r="L791" s="20" t="s">
        <v>353</v>
      </c>
      <c r="M791" s="20">
        <v>10110002</v>
      </c>
      <c r="N791" s="20">
        <v>10110203</v>
      </c>
      <c r="O791" s="20"/>
      <c r="P791" s="20">
        <v>10202010</v>
      </c>
      <c r="Q791" s="20">
        <v>0</v>
      </c>
      <c r="R791" s="20">
        <v>0</v>
      </c>
      <c r="S791" s="20">
        <v>11</v>
      </c>
      <c r="T791" s="20">
        <v>0</v>
      </c>
      <c r="U791" s="20">
        <v>100</v>
      </c>
      <c r="V791" s="20" t="s">
        <v>370</v>
      </c>
      <c r="W791" s="20">
        <v>0</v>
      </c>
      <c r="X791" s="20">
        <v>0</v>
      </c>
      <c r="Y791" s="20" t="s">
        <v>371</v>
      </c>
      <c r="Z791" s="20" t="s">
        <v>372</v>
      </c>
      <c r="AA791" s="20" t="s">
        <v>357</v>
      </c>
      <c r="AB791" s="20">
        <v>0</v>
      </c>
      <c r="AC791" s="20">
        <v>0</v>
      </c>
      <c r="AD791" s="20" t="b">
        <v>0</v>
      </c>
      <c r="AE791" s="20" t="s">
        <v>358</v>
      </c>
      <c r="AF791" s="20">
        <v>130</v>
      </c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 t="s">
        <v>388</v>
      </c>
      <c r="BA791" s="20">
        <v>10800</v>
      </c>
      <c r="BB791" s="20" t="s">
        <v>360</v>
      </c>
      <c r="BC791" s="20" t="s">
        <v>357</v>
      </c>
      <c r="BD791" s="20">
        <v>10000</v>
      </c>
      <c r="BE791" s="20">
        <v>0</v>
      </c>
      <c r="BF791" s="20" t="s">
        <v>361</v>
      </c>
      <c r="BG791" s="20">
        <v>0</v>
      </c>
      <c r="BH791" s="20" t="s">
        <v>389</v>
      </c>
      <c r="BI791" s="20">
        <v>8500</v>
      </c>
      <c r="BJ791" s="20">
        <v>5</v>
      </c>
      <c r="BK791" s="20" t="b">
        <v>1</v>
      </c>
      <c r="BL791" s="20">
        <v>0</v>
      </c>
      <c r="BM791" s="20">
        <v>6000</v>
      </c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  <c r="CD791" s="20"/>
      <c r="CE791" s="20"/>
      <c r="CF791" s="20"/>
      <c r="CG791" s="20"/>
      <c r="CH791" s="20"/>
      <c r="CI791" s="20"/>
      <c r="CJ791" s="20"/>
      <c r="CK791" s="20"/>
      <c r="CL791" s="20"/>
      <c r="CM791" s="20"/>
      <c r="CN791" s="20"/>
      <c r="CO791" s="20"/>
      <c r="CP791" s="20"/>
      <c r="CQ791" s="20"/>
      <c r="CR791" s="20"/>
      <c r="CS791" s="20"/>
      <c r="CT791" s="20"/>
      <c r="CU791" s="20"/>
      <c r="CV791" s="20"/>
      <c r="CW791" s="20"/>
      <c r="CX791" s="20"/>
      <c r="DA791" s="20"/>
      <c r="DB791" s="20"/>
      <c r="DC791" s="20"/>
      <c r="DD791" s="20"/>
      <c r="DE791" s="20"/>
      <c r="DF791" s="20"/>
      <c r="DG791" s="20"/>
      <c r="DH791" s="20"/>
      <c r="DI791" s="20"/>
      <c r="DJ791" s="20"/>
      <c r="DK791" s="20"/>
      <c r="DL791" s="20"/>
      <c r="DM791" s="20"/>
      <c r="DN791" s="20"/>
      <c r="DO791" s="20"/>
      <c r="DP791" s="20"/>
      <c r="DQ791" s="20"/>
      <c r="DR791" s="20"/>
      <c r="DS791" s="20"/>
      <c r="DT791" s="20"/>
      <c r="DU791" s="20"/>
      <c r="DV791" s="20"/>
      <c r="DW791" s="20"/>
      <c r="DX791" s="20"/>
      <c r="DY791" s="20"/>
      <c r="DZ791" s="20"/>
      <c r="EA791" s="20"/>
      <c r="EB791" s="20"/>
      <c r="EC791" s="20"/>
      <c r="ED791" s="20"/>
      <c r="EE791" s="20"/>
      <c r="EF791" s="20"/>
      <c r="EG791" s="20"/>
      <c r="EH791" s="20"/>
      <c r="EI791" s="20"/>
      <c r="EJ791" s="20"/>
      <c r="EK791" s="20"/>
      <c r="EL791" s="20"/>
      <c r="EM791" s="20"/>
      <c r="EN791" s="20"/>
      <c r="EO791" s="20"/>
      <c r="EP791" s="20"/>
      <c r="EQ791" s="20"/>
      <c r="ER791" s="20"/>
      <c r="ES791" s="20"/>
      <c r="ET791" s="20"/>
      <c r="EU791" s="20"/>
      <c r="EV791" s="20"/>
      <c r="EW791" s="20"/>
      <c r="EZ791" s="20"/>
      <c r="FA791" s="20"/>
      <c r="FB791" s="20"/>
      <c r="FC791" s="20"/>
      <c r="FD791" s="20"/>
      <c r="FE791" s="20"/>
      <c r="FF791" s="20"/>
      <c r="FG791" s="20"/>
      <c r="FH791" s="20"/>
      <c r="FI791" s="20"/>
      <c r="FJ791" s="20"/>
      <c r="FK791" s="20"/>
      <c r="FL791" s="20"/>
      <c r="FM791" s="20"/>
      <c r="FN791" s="20"/>
      <c r="FO791" s="20"/>
      <c r="FP791" s="20"/>
      <c r="FQ791" s="20"/>
      <c r="FR791" s="20"/>
      <c r="FS791" s="20"/>
      <c r="FT791" s="20"/>
      <c r="FU791" s="20"/>
      <c r="FV791" s="20"/>
      <c r="FW791" s="20"/>
      <c r="FX791" s="20"/>
      <c r="FY791" s="20"/>
      <c r="FZ791" s="20"/>
      <c r="GA791" s="20"/>
      <c r="GB791" s="20"/>
      <c r="GC791" s="20"/>
      <c r="GD791" s="20"/>
      <c r="GE791" s="20"/>
      <c r="GF791" s="20"/>
      <c r="GG791" s="20"/>
      <c r="GH791" s="20"/>
      <c r="GI791" s="20"/>
      <c r="GJ791" s="20"/>
      <c r="GK791" s="20"/>
      <c r="GL791" s="20"/>
      <c r="GM791" s="20"/>
      <c r="GN791" s="20"/>
      <c r="GO791" s="20"/>
      <c r="GP791" s="20"/>
      <c r="GQ791" s="20"/>
      <c r="GR791" s="20"/>
      <c r="GS791" s="20"/>
      <c r="GT791" s="20"/>
      <c r="GU791" s="20"/>
      <c r="GV791" s="20"/>
      <c r="GY791" s="20">
        <v>0</v>
      </c>
      <c r="GZ791" s="20">
        <v>0</v>
      </c>
      <c r="HA791" s="20" t="s">
        <v>373</v>
      </c>
      <c r="HB791" s="20">
        <v>0</v>
      </c>
      <c r="HC791" s="20">
        <v>0</v>
      </c>
      <c r="HD791" s="20" t="s">
        <v>373</v>
      </c>
      <c r="HE791" s="20" t="b">
        <v>1</v>
      </c>
      <c r="HF791" s="20">
        <v>0</v>
      </c>
      <c r="HG791" s="20" t="b">
        <v>0</v>
      </c>
      <c r="HH791" s="20">
        <v>0</v>
      </c>
      <c r="HI791" s="20">
        <v>0</v>
      </c>
      <c r="HJ791" s="20">
        <v>0</v>
      </c>
      <c r="HK791" s="20">
        <v>0</v>
      </c>
      <c r="HL791" s="20" t="b">
        <v>0</v>
      </c>
      <c r="HM791" s="20">
        <v>0</v>
      </c>
      <c r="HN791" s="20">
        <v>10001</v>
      </c>
      <c r="HO791" s="20" t="s">
        <v>374</v>
      </c>
      <c r="HP791" s="20" t="s">
        <v>363</v>
      </c>
      <c r="HQ791" s="20">
        <v>0</v>
      </c>
      <c r="HR791" s="20">
        <v>0</v>
      </c>
      <c r="HS791" s="20">
        <v>0</v>
      </c>
      <c r="HT791" s="20">
        <v>0</v>
      </c>
      <c r="HU791" s="20" t="b">
        <v>0</v>
      </c>
      <c r="HZ791" s="20"/>
    </row>
    <row r="792" ht="30" customHeight="1" spans="2:234">
      <c r="B792" s="34">
        <f>10000000+INDEX(编号表!$B:$B,MATCH(D792,编号表!$A:$A,0))*10000+J792</f>
        <v>10110203</v>
      </c>
      <c r="C792" s="20" t="s">
        <v>773</v>
      </c>
      <c r="D792" s="20" t="s">
        <v>415</v>
      </c>
      <c r="E792" s="20" t="s">
        <v>363</v>
      </c>
      <c r="F792" s="39" t="s">
        <v>767</v>
      </c>
      <c r="G792" s="20" t="s">
        <v>403</v>
      </c>
      <c r="H792" s="20" t="b">
        <v>0</v>
      </c>
      <c r="I792" s="20" t="b">
        <v>1</v>
      </c>
      <c r="J792" s="20">
        <v>203</v>
      </c>
      <c r="K792" s="20" t="str">
        <f t="shared" si="32"/>
        <v>101102</v>
      </c>
      <c r="L792" s="20" t="s">
        <v>353</v>
      </c>
      <c r="M792" s="20">
        <v>10110003</v>
      </c>
      <c r="N792" s="20">
        <v>10110204</v>
      </c>
      <c r="O792" s="20"/>
      <c r="P792" s="20">
        <v>10202010</v>
      </c>
      <c r="Q792" s="20">
        <v>0</v>
      </c>
      <c r="R792" s="20">
        <v>0</v>
      </c>
      <c r="S792" s="20">
        <v>16</v>
      </c>
      <c r="T792" s="20">
        <v>0</v>
      </c>
      <c r="U792" s="20">
        <v>100</v>
      </c>
      <c r="V792" s="20" t="s">
        <v>370</v>
      </c>
      <c r="W792" s="20">
        <v>0</v>
      </c>
      <c r="X792" s="20">
        <v>0</v>
      </c>
      <c r="Y792" s="20" t="s">
        <v>371</v>
      </c>
      <c r="Z792" s="20" t="s">
        <v>372</v>
      </c>
      <c r="AA792" s="20" t="s">
        <v>357</v>
      </c>
      <c r="AB792" s="20">
        <v>0</v>
      </c>
      <c r="AC792" s="20">
        <v>0</v>
      </c>
      <c r="AD792" s="20" t="b">
        <v>0</v>
      </c>
      <c r="AE792" s="20" t="s">
        <v>358</v>
      </c>
      <c r="AF792" s="20">
        <v>130</v>
      </c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 t="s">
        <v>388</v>
      </c>
      <c r="BA792" s="20">
        <v>11200</v>
      </c>
      <c r="BB792" s="20" t="s">
        <v>360</v>
      </c>
      <c r="BC792" s="20" t="s">
        <v>357</v>
      </c>
      <c r="BD792" s="20">
        <v>10000</v>
      </c>
      <c r="BE792" s="20">
        <v>0</v>
      </c>
      <c r="BF792" s="20" t="s">
        <v>361</v>
      </c>
      <c r="BG792" s="20">
        <v>0</v>
      </c>
      <c r="BH792" s="20" t="s">
        <v>389</v>
      </c>
      <c r="BI792" s="20">
        <v>8500</v>
      </c>
      <c r="BJ792" s="20">
        <v>6</v>
      </c>
      <c r="BK792" s="20" t="b">
        <v>1</v>
      </c>
      <c r="BL792" s="20">
        <v>0</v>
      </c>
      <c r="BM792" s="20">
        <v>6000</v>
      </c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  <c r="CD792" s="20"/>
      <c r="CE792" s="20"/>
      <c r="CF792" s="20"/>
      <c r="CG792" s="20"/>
      <c r="CH792" s="20"/>
      <c r="CI792" s="20"/>
      <c r="CJ792" s="20"/>
      <c r="CK792" s="20"/>
      <c r="CL792" s="20"/>
      <c r="CM792" s="20"/>
      <c r="CN792" s="20"/>
      <c r="CO792" s="20"/>
      <c r="CP792" s="20"/>
      <c r="CQ792" s="20"/>
      <c r="CR792" s="20"/>
      <c r="CS792" s="20"/>
      <c r="CT792" s="20"/>
      <c r="CU792" s="20"/>
      <c r="CV792" s="20"/>
      <c r="CW792" s="20"/>
      <c r="CX792" s="20"/>
      <c r="DA792" s="20"/>
      <c r="DB792" s="20"/>
      <c r="DC792" s="20"/>
      <c r="DD792" s="20"/>
      <c r="DE792" s="20"/>
      <c r="DF792" s="20"/>
      <c r="DG792" s="20"/>
      <c r="DH792" s="20"/>
      <c r="DI792" s="20"/>
      <c r="DJ792" s="20"/>
      <c r="DK792" s="20"/>
      <c r="DL792" s="20"/>
      <c r="DM792" s="20"/>
      <c r="DN792" s="20"/>
      <c r="DO792" s="20"/>
      <c r="DP792" s="20"/>
      <c r="DQ792" s="20"/>
      <c r="DR792" s="20"/>
      <c r="DS792" s="20"/>
      <c r="DT792" s="20"/>
      <c r="DU792" s="20"/>
      <c r="DV792" s="20"/>
      <c r="DW792" s="20"/>
      <c r="DX792" s="20"/>
      <c r="DY792" s="20"/>
      <c r="DZ792" s="20"/>
      <c r="EA792" s="20"/>
      <c r="EB792" s="20"/>
      <c r="EC792" s="20"/>
      <c r="ED792" s="20"/>
      <c r="EE792" s="20"/>
      <c r="EF792" s="20"/>
      <c r="EG792" s="20"/>
      <c r="EH792" s="20"/>
      <c r="EI792" s="20"/>
      <c r="EJ792" s="20"/>
      <c r="EK792" s="20"/>
      <c r="EL792" s="20"/>
      <c r="EM792" s="20"/>
      <c r="EN792" s="20"/>
      <c r="EO792" s="20"/>
      <c r="EP792" s="20"/>
      <c r="EQ792" s="20"/>
      <c r="ER792" s="20"/>
      <c r="ES792" s="20"/>
      <c r="ET792" s="20"/>
      <c r="EU792" s="20"/>
      <c r="EV792" s="20"/>
      <c r="EW792" s="20"/>
      <c r="EZ792" s="20"/>
      <c r="FA792" s="20"/>
      <c r="FB792" s="20"/>
      <c r="FC792" s="20"/>
      <c r="FD792" s="20"/>
      <c r="FE792" s="20"/>
      <c r="FF792" s="20"/>
      <c r="FG792" s="20"/>
      <c r="FH792" s="20"/>
      <c r="FI792" s="20"/>
      <c r="FJ792" s="20"/>
      <c r="FK792" s="20"/>
      <c r="FL792" s="20"/>
      <c r="FM792" s="20"/>
      <c r="FN792" s="20"/>
      <c r="FO792" s="20"/>
      <c r="FP792" s="20"/>
      <c r="FQ792" s="20"/>
      <c r="FR792" s="20"/>
      <c r="FS792" s="20"/>
      <c r="FT792" s="20"/>
      <c r="FU792" s="20"/>
      <c r="FV792" s="20"/>
      <c r="FW792" s="20"/>
      <c r="FX792" s="20"/>
      <c r="FY792" s="20"/>
      <c r="FZ792" s="20"/>
      <c r="GA792" s="20"/>
      <c r="GB792" s="20"/>
      <c r="GC792" s="20"/>
      <c r="GD792" s="20"/>
      <c r="GE792" s="20"/>
      <c r="GF792" s="20"/>
      <c r="GG792" s="20"/>
      <c r="GH792" s="20"/>
      <c r="GI792" s="20"/>
      <c r="GJ792" s="20"/>
      <c r="GK792" s="20"/>
      <c r="GL792" s="20"/>
      <c r="GM792" s="20"/>
      <c r="GN792" s="20"/>
      <c r="GO792" s="20"/>
      <c r="GP792" s="20"/>
      <c r="GQ792" s="20"/>
      <c r="GR792" s="20"/>
      <c r="GS792" s="20"/>
      <c r="GT792" s="20"/>
      <c r="GU792" s="20"/>
      <c r="GV792" s="20"/>
      <c r="GY792" s="20">
        <v>0</v>
      </c>
      <c r="GZ792" s="20">
        <v>0</v>
      </c>
      <c r="HA792" s="20" t="s">
        <v>373</v>
      </c>
      <c r="HB792" s="20">
        <v>0</v>
      </c>
      <c r="HC792" s="20">
        <v>0</v>
      </c>
      <c r="HD792" s="20" t="s">
        <v>373</v>
      </c>
      <c r="HE792" s="20" t="b">
        <v>1</v>
      </c>
      <c r="HF792" s="20">
        <v>0</v>
      </c>
      <c r="HG792" s="20" t="b">
        <v>0</v>
      </c>
      <c r="HH792" s="20">
        <v>0</v>
      </c>
      <c r="HI792" s="20">
        <v>0</v>
      </c>
      <c r="HJ792" s="20">
        <v>0</v>
      </c>
      <c r="HK792" s="20">
        <v>0</v>
      </c>
      <c r="HL792" s="20" t="b">
        <v>0</v>
      </c>
      <c r="HM792" s="20">
        <v>0</v>
      </c>
      <c r="HN792" s="20">
        <v>10001</v>
      </c>
      <c r="HO792" s="20" t="s">
        <v>374</v>
      </c>
      <c r="HP792" s="20" t="s">
        <v>363</v>
      </c>
      <c r="HQ792" s="20">
        <v>0</v>
      </c>
      <c r="HR792" s="20">
        <v>0</v>
      </c>
      <c r="HS792" s="20">
        <v>0</v>
      </c>
      <c r="HT792" s="20">
        <v>0</v>
      </c>
      <c r="HU792" s="20" t="b">
        <v>0</v>
      </c>
      <c r="HZ792" s="20"/>
    </row>
    <row r="793" ht="30" customHeight="1" spans="2:234">
      <c r="B793" s="34">
        <f>10000000+INDEX(编号表!$B:$B,MATCH(D793,编号表!$A:$A,0))*10000+J793</f>
        <v>10110204</v>
      </c>
      <c r="C793" s="20" t="s">
        <v>773</v>
      </c>
      <c r="D793" s="20" t="s">
        <v>415</v>
      </c>
      <c r="E793" s="20" t="s">
        <v>363</v>
      </c>
      <c r="F793" s="39" t="s">
        <v>767</v>
      </c>
      <c r="G793" s="20" t="s">
        <v>403</v>
      </c>
      <c r="H793" s="20" t="b">
        <v>0</v>
      </c>
      <c r="I793" s="20" t="b">
        <v>1</v>
      </c>
      <c r="J793" s="20">
        <v>204</v>
      </c>
      <c r="K793" s="20" t="str">
        <f t="shared" si="32"/>
        <v>101102</v>
      </c>
      <c r="L793" s="20" t="s">
        <v>353</v>
      </c>
      <c r="M793" s="20">
        <v>10110004</v>
      </c>
      <c r="N793" s="20">
        <v>10110205</v>
      </c>
      <c r="O793" s="20"/>
      <c r="P793" s="20">
        <v>10202010</v>
      </c>
      <c r="Q793" s="20">
        <v>0</v>
      </c>
      <c r="R793" s="20">
        <v>0</v>
      </c>
      <c r="S793" s="20">
        <v>25</v>
      </c>
      <c r="T793" s="20">
        <v>0</v>
      </c>
      <c r="U793" s="20">
        <v>100</v>
      </c>
      <c r="V793" s="20" t="s">
        <v>370</v>
      </c>
      <c r="W793" s="20">
        <v>0</v>
      </c>
      <c r="X793" s="20">
        <v>0</v>
      </c>
      <c r="Y793" s="20" t="s">
        <v>371</v>
      </c>
      <c r="Z793" s="20" t="s">
        <v>372</v>
      </c>
      <c r="AA793" s="20" t="s">
        <v>357</v>
      </c>
      <c r="AB793" s="20">
        <v>0</v>
      </c>
      <c r="AC793" s="20">
        <v>0</v>
      </c>
      <c r="AD793" s="20" t="b">
        <v>0</v>
      </c>
      <c r="AE793" s="20" t="s">
        <v>358</v>
      </c>
      <c r="AF793" s="20">
        <v>130</v>
      </c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 t="s">
        <v>388</v>
      </c>
      <c r="BA793" s="20">
        <v>11300</v>
      </c>
      <c r="BB793" s="20" t="s">
        <v>360</v>
      </c>
      <c r="BC793" s="20" t="s">
        <v>357</v>
      </c>
      <c r="BD793" s="20">
        <v>10000</v>
      </c>
      <c r="BE793" s="20">
        <v>0</v>
      </c>
      <c r="BF793" s="20" t="s">
        <v>361</v>
      </c>
      <c r="BG793" s="20">
        <v>0</v>
      </c>
      <c r="BH793" s="20" t="s">
        <v>389</v>
      </c>
      <c r="BI793" s="20">
        <v>8500</v>
      </c>
      <c r="BJ793" s="20">
        <v>6</v>
      </c>
      <c r="BK793" s="20" t="b">
        <v>1</v>
      </c>
      <c r="BL793" s="20">
        <v>0</v>
      </c>
      <c r="BM793" s="20">
        <v>6000</v>
      </c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  <c r="CD793" s="20"/>
      <c r="CE793" s="20"/>
      <c r="CF793" s="20"/>
      <c r="CG793" s="20"/>
      <c r="CH793" s="20"/>
      <c r="CI793" s="20"/>
      <c r="CJ793" s="20"/>
      <c r="CK793" s="20"/>
      <c r="CL793" s="20"/>
      <c r="CM793" s="20"/>
      <c r="CN793" s="20"/>
      <c r="CO793" s="20"/>
      <c r="CP793" s="20"/>
      <c r="CQ793" s="20"/>
      <c r="CR793" s="20"/>
      <c r="CS793" s="20"/>
      <c r="CT793" s="20"/>
      <c r="CU793" s="20"/>
      <c r="CV793" s="20"/>
      <c r="CW793" s="20"/>
      <c r="CX793" s="20"/>
      <c r="DA793" s="20"/>
      <c r="DB793" s="20"/>
      <c r="DC793" s="20"/>
      <c r="DD793" s="20"/>
      <c r="DE793" s="20"/>
      <c r="DF793" s="20"/>
      <c r="DG793" s="20"/>
      <c r="DH793" s="20"/>
      <c r="DI793" s="20"/>
      <c r="DJ793" s="20"/>
      <c r="DK793" s="20"/>
      <c r="DL793" s="20"/>
      <c r="DM793" s="20"/>
      <c r="DN793" s="20"/>
      <c r="DO793" s="20"/>
      <c r="DP793" s="20"/>
      <c r="DQ793" s="20"/>
      <c r="DR793" s="20"/>
      <c r="DS793" s="20"/>
      <c r="DT793" s="20"/>
      <c r="DU793" s="20"/>
      <c r="DV793" s="20"/>
      <c r="DW793" s="20"/>
      <c r="DX793" s="20"/>
      <c r="DY793" s="20"/>
      <c r="DZ793" s="20"/>
      <c r="EA793" s="20"/>
      <c r="EB793" s="20"/>
      <c r="EC793" s="20"/>
      <c r="ED793" s="20"/>
      <c r="EE793" s="20"/>
      <c r="EF793" s="20"/>
      <c r="EG793" s="20"/>
      <c r="EH793" s="20"/>
      <c r="EI793" s="20"/>
      <c r="EJ793" s="20"/>
      <c r="EK793" s="20"/>
      <c r="EL793" s="20"/>
      <c r="EM793" s="20"/>
      <c r="EN793" s="20"/>
      <c r="EO793" s="20"/>
      <c r="EP793" s="20"/>
      <c r="EQ793" s="20"/>
      <c r="ER793" s="20"/>
      <c r="ES793" s="20"/>
      <c r="ET793" s="20"/>
      <c r="EU793" s="20"/>
      <c r="EV793" s="20"/>
      <c r="EW793" s="20"/>
      <c r="EZ793" s="20"/>
      <c r="FA793" s="20"/>
      <c r="FB793" s="20"/>
      <c r="FC793" s="20"/>
      <c r="FD793" s="20"/>
      <c r="FE793" s="20"/>
      <c r="FF793" s="20"/>
      <c r="FG793" s="20"/>
      <c r="FH793" s="20"/>
      <c r="FI793" s="20"/>
      <c r="FJ793" s="20"/>
      <c r="FK793" s="20"/>
      <c r="FL793" s="20"/>
      <c r="FM793" s="20"/>
      <c r="FN793" s="20"/>
      <c r="FO793" s="20"/>
      <c r="FP793" s="20"/>
      <c r="FQ793" s="20"/>
      <c r="FR793" s="20"/>
      <c r="FS793" s="20"/>
      <c r="FT793" s="20"/>
      <c r="FU793" s="20"/>
      <c r="FV793" s="20"/>
      <c r="FW793" s="20"/>
      <c r="FX793" s="20"/>
      <c r="FY793" s="20"/>
      <c r="FZ793" s="20"/>
      <c r="GA793" s="20"/>
      <c r="GB793" s="20"/>
      <c r="GC793" s="20"/>
      <c r="GD793" s="20"/>
      <c r="GE793" s="20"/>
      <c r="GF793" s="20"/>
      <c r="GG793" s="20"/>
      <c r="GH793" s="20"/>
      <c r="GI793" s="20"/>
      <c r="GJ793" s="20"/>
      <c r="GK793" s="20"/>
      <c r="GL793" s="20"/>
      <c r="GM793" s="20"/>
      <c r="GN793" s="20"/>
      <c r="GO793" s="20"/>
      <c r="GP793" s="20"/>
      <c r="GQ793" s="20"/>
      <c r="GR793" s="20"/>
      <c r="GS793" s="20"/>
      <c r="GT793" s="20"/>
      <c r="GU793" s="20"/>
      <c r="GV793" s="20"/>
      <c r="GY793" s="20">
        <v>0</v>
      </c>
      <c r="GZ793" s="20">
        <v>0</v>
      </c>
      <c r="HA793" s="20" t="s">
        <v>373</v>
      </c>
      <c r="HB793" s="20">
        <v>0</v>
      </c>
      <c r="HC793" s="20">
        <v>0</v>
      </c>
      <c r="HD793" s="20" t="s">
        <v>373</v>
      </c>
      <c r="HE793" s="20" t="b">
        <v>1</v>
      </c>
      <c r="HF793" s="20">
        <v>0</v>
      </c>
      <c r="HG793" s="20" t="b">
        <v>0</v>
      </c>
      <c r="HH793" s="20">
        <v>0</v>
      </c>
      <c r="HI793" s="20">
        <v>0</v>
      </c>
      <c r="HJ793" s="20">
        <v>0</v>
      </c>
      <c r="HK793" s="20">
        <v>0</v>
      </c>
      <c r="HL793" s="20" t="b">
        <v>0</v>
      </c>
      <c r="HM793" s="20">
        <v>0</v>
      </c>
      <c r="HN793" s="20">
        <v>10001</v>
      </c>
      <c r="HO793" s="20" t="s">
        <v>374</v>
      </c>
      <c r="HP793" s="20" t="s">
        <v>363</v>
      </c>
      <c r="HQ793" s="20">
        <v>0</v>
      </c>
      <c r="HR793" s="20">
        <v>0</v>
      </c>
      <c r="HS793" s="20">
        <v>0</v>
      </c>
      <c r="HT793" s="20">
        <v>0</v>
      </c>
      <c r="HU793" s="20" t="b">
        <v>0</v>
      </c>
      <c r="HZ793" s="20"/>
    </row>
    <row r="794" ht="30" customHeight="1" spans="2:234">
      <c r="B794" s="34">
        <f>10000000+INDEX(编号表!$B:$B,MATCH(D794,编号表!$A:$A,0))*10000+J794</f>
        <v>10110205</v>
      </c>
      <c r="C794" s="20" t="s">
        <v>773</v>
      </c>
      <c r="D794" s="20" t="s">
        <v>415</v>
      </c>
      <c r="E794" s="20" t="s">
        <v>363</v>
      </c>
      <c r="F794" s="39" t="s">
        <v>767</v>
      </c>
      <c r="G794" s="20" t="s">
        <v>403</v>
      </c>
      <c r="H794" s="20" t="b">
        <v>0</v>
      </c>
      <c r="I794" s="20" t="b">
        <v>1</v>
      </c>
      <c r="J794" s="20">
        <v>205</v>
      </c>
      <c r="K794" s="20" t="str">
        <f t="shared" si="32"/>
        <v>101102</v>
      </c>
      <c r="L794" s="20" t="s">
        <v>353</v>
      </c>
      <c r="M794" s="20">
        <v>10110005</v>
      </c>
      <c r="N794" s="20">
        <v>10110206</v>
      </c>
      <c r="O794" s="20"/>
      <c r="P794" s="20">
        <v>10202010</v>
      </c>
      <c r="Q794" s="20">
        <v>0</v>
      </c>
      <c r="R794" s="20">
        <v>0</v>
      </c>
      <c r="S794" s="20">
        <v>30</v>
      </c>
      <c r="T794" s="20">
        <v>0</v>
      </c>
      <c r="U794" s="20">
        <v>100</v>
      </c>
      <c r="V794" s="20" t="s">
        <v>370</v>
      </c>
      <c r="W794" s="20">
        <v>0</v>
      </c>
      <c r="X794" s="20">
        <v>0</v>
      </c>
      <c r="Y794" s="20" t="s">
        <v>371</v>
      </c>
      <c r="Z794" s="20" t="s">
        <v>372</v>
      </c>
      <c r="AA794" s="20" t="s">
        <v>357</v>
      </c>
      <c r="AB794" s="20">
        <v>0</v>
      </c>
      <c r="AC794" s="20">
        <v>0</v>
      </c>
      <c r="AD794" s="20" t="b">
        <v>0</v>
      </c>
      <c r="AE794" s="20" t="s">
        <v>358</v>
      </c>
      <c r="AF794" s="20">
        <v>130</v>
      </c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 t="s">
        <v>388</v>
      </c>
      <c r="BA794" s="20">
        <v>11600</v>
      </c>
      <c r="BB794" s="20" t="s">
        <v>360</v>
      </c>
      <c r="BC794" s="20" t="s">
        <v>357</v>
      </c>
      <c r="BD794" s="20">
        <v>10000</v>
      </c>
      <c r="BE794" s="20">
        <v>0</v>
      </c>
      <c r="BF794" s="20" t="s">
        <v>361</v>
      </c>
      <c r="BG794" s="20">
        <v>0</v>
      </c>
      <c r="BH794" s="20" t="s">
        <v>389</v>
      </c>
      <c r="BI794" s="20">
        <v>8500</v>
      </c>
      <c r="BJ794" s="20">
        <v>7</v>
      </c>
      <c r="BK794" s="20" t="b">
        <v>1</v>
      </c>
      <c r="BL794" s="20">
        <v>0</v>
      </c>
      <c r="BM794" s="20">
        <v>6000</v>
      </c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  <c r="CD794" s="20"/>
      <c r="CE794" s="20"/>
      <c r="CF794" s="20"/>
      <c r="CG794" s="20"/>
      <c r="CH794" s="20"/>
      <c r="CI794" s="20"/>
      <c r="CJ794" s="20"/>
      <c r="CK794" s="20"/>
      <c r="CL794" s="20"/>
      <c r="CM794" s="20"/>
      <c r="CN794" s="20"/>
      <c r="CO794" s="20"/>
      <c r="CP794" s="20"/>
      <c r="CQ794" s="20"/>
      <c r="CR794" s="20"/>
      <c r="CS794" s="20"/>
      <c r="CT794" s="20"/>
      <c r="CU794" s="20"/>
      <c r="CV794" s="20"/>
      <c r="CW794" s="20"/>
      <c r="CX794" s="20"/>
      <c r="DA794" s="20"/>
      <c r="DB794" s="20"/>
      <c r="DC794" s="20"/>
      <c r="DD794" s="20"/>
      <c r="DE794" s="20"/>
      <c r="DF794" s="20"/>
      <c r="DG794" s="20"/>
      <c r="DH794" s="20"/>
      <c r="DI794" s="20"/>
      <c r="DJ794" s="20"/>
      <c r="DK794" s="20"/>
      <c r="DL794" s="20"/>
      <c r="DM794" s="20"/>
      <c r="DN794" s="20"/>
      <c r="DO794" s="20"/>
      <c r="DP794" s="20"/>
      <c r="DQ794" s="20"/>
      <c r="DR794" s="20"/>
      <c r="DS794" s="20"/>
      <c r="DT794" s="20"/>
      <c r="DU794" s="20"/>
      <c r="DV794" s="20"/>
      <c r="DW794" s="20"/>
      <c r="DX794" s="20"/>
      <c r="DY794" s="20"/>
      <c r="DZ794" s="20"/>
      <c r="EA794" s="20"/>
      <c r="EB794" s="20"/>
      <c r="EC794" s="20"/>
      <c r="ED794" s="20"/>
      <c r="EE794" s="20"/>
      <c r="EF794" s="20"/>
      <c r="EG794" s="20"/>
      <c r="EH794" s="20"/>
      <c r="EI794" s="20"/>
      <c r="EJ794" s="20"/>
      <c r="EK794" s="20"/>
      <c r="EL794" s="20"/>
      <c r="EM794" s="20"/>
      <c r="EN794" s="20"/>
      <c r="EO794" s="20"/>
      <c r="EP794" s="20"/>
      <c r="EQ794" s="20"/>
      <c r="ER794" s="20"/>
      <c r="ES794" s="20"/>
      <c r="ET794" s="20"/>
      <c r="EU794" s="20"/>
      <c r="EV794" s="20"/>
      <c r="EW794" s="20"/>
      <c r="EZ794" s="20"/>
      <c r="FA794" s="20"/>
      <c r="FB794" s="20"/>
      <c r="FC794" s="20"/>
      <c r="FD794" s="20"/>
      <c r="FE794" s="20"/>
      <c r="FF794" s="20"/>
      <c r="FG794" s="20"/>
      <c r="FH794" s="20"/>
      <c r="FI794" s="20"/>
      <c r="FJ794" s="20"/>
      <c r="FK794" s="20"/>
      <c r="FL794" s="20"/>
      <c r="FM794" s="20"/>
      <c r="FN794" s="20"/>
      <c r="FO794" s="20"/>
      <c r="FP794" s="20"/>
      <c r="FQ794" s="20"/>
      <c r="FR794" s="20"/>
      <c r="FS794" s="20"/>
      <c r="FT794" s="20"/>
      <c r="FU794" s="20"/>
      <c r="FV794" s="20"/>
      <c r="FW794" s="20"/>
      <c r="FX794" s="20"/>
      <c r="FY794" s="20"/>
      <c r="FZ794" s="20"/>
      <c r="GA794" s="20"/>
      <c r="GB794" s="20"/>
      <c r="GC794" s="20"/>
      <c r="GD794" s="20"/>
      <c r="GE794" s="20"/>
      <c r="GF794" s="20"/>
      <c r="GG794" s="20"/>
      <c r="GH794" s="20"/>
      <c r="GI794" s="20"/>
      <c r="GJ794" s="20"/>
      <c r="GK794" s="20"/>
      <c r="GL794" s="20"/>
      <c r="GM794" s="20"/>
      <c r="GN794" s="20"/>
      <c r="GO794" s="20"/>
      <c r="GP794" s="20"/>
      <c r="GQ794" s="20"/>
      <c r="GR794" s="20"/>
      <c r="GS794" s="20"/>
      <c r="GT794" s="20"/>
      <c r="GU794" s="20"/>
      <c r="GV794" s="20"/>
      <c r="GY794" s="20">
        <v>0</v>
      </c>
      <c r="GZ794" s="20">
        <v>0</v>
      </c>
      <c r="HA794" s="20" t="s">
        <v>373</v>
      </c>
      <c r="HB794" s="20">
        <v>0</v>
      </c>
      <c r="HC794" s="20">
        <v>0</v>
      </c>
      <c r="HD794" s="20" t="s">
        <v>373</v>
      </c>
      <c r="HE794" s="20" t="b">
        <v>1</v>
      </c>
      <c r="HF794" s="20">
        <v>0</v>
      </c>
      <c r="HG794" s="20" t="b">
        <v>0</v>
      </c>
      <c r="HH794" s="20">
        <v>0</v>
      </c>
      <c r="HI794" s="20">
        <v>0</v>
      </c>
      <c r="HJ794" s="20">
        <v>0</v>
      </c>
      <c r="HK794" s="20">
        <v>0</v>
      </c>
      <c r="HL794" s="20" t="b">
        <v>0</v>
      </c>
      <c r="HM794" s="20">
        <v>0</v>
      </c>
      <c r="HN794" s="20">
        <v>10001</v>
      </c>
      <c r="HO794" s="20" t="s">
        <v>374</v>
      </c>
      <c r="HP794" s="20" t="s">
        <v>363</v>
      </c>
      <c r="HQ794" s="20">
        <v>0</v>
      </c>
      <c r="HR794" s="20">
        <v>0</v>
      </c>
      <c r="HS794" s="20">
        <v>0</v>
      </c>
      <c r="HT794" s="20">
        <v>0</v>
      </c>
      <c r="HU794" s="20" t="b">
        <v>0</v>
      </c>
      <c r="HZ794" s="20"/>
    </row>
    <row r="795" ht="30" customHeight="1" spans="2:234">
      <c r="B795" s="34">
        <f>10000000+INDEX(编号表!$B:$B,MATCH(D795,编号表!$A:$A,0))*10000+J795</f>
        <v>10110206</v>
      </c>
      <c r="C795" s="20" t="s">
        <v>773</v>
      </c>
      <c r="D795" s="20" t="s">
        <v>415</v>
      </c>
      <c r="E795" s="20" t="s">
        <v>363</v>
      </c>
      <c r="F795" s="39" t="s">
        <v>767</v>
      </c>
      <c r="G795" s="20" t="s">
        <v>403</v>
      </c>
      <c r="H795" s="20" t="b">
        <v>0</v>
      </c>
      <c r="I795" s="20" t="b">
        <v>1</v>
      </c>
      <c r="J795" s="20">
        <v>206</v>
      </c>
      <c r="K795" s="20" t="str">
        <f t="shared" si="32"/>
        <v>101102</v>
      </c>
      <c r="L795" s="20" t="s">
        <v>353</v>
      </c>
      <c r="M795" s="20">
        <v>10110006</v>
      </c>
      <c r="N795" s="20">
        <v>10110207</v>
      </c>
      <c r="O795" s="20"/>
      <c r="P795" s="20">
        <v>10202010</v>
      </c>
      <c r="Q795" s="20">
        <v>0</v>
      </c>
      <c r="R795" s="20">
        <v>0</v>
      </c>
      <c r="S795" s="20">
        <v>35</v>
      </c>
      <c r="T795" s="20">
        <v>0</v>
      </c>
      <c r="U795" s="20">
        <v>100</v>
      </c>
      <c r="V795" s="20" t="s">
        <v>370</v>
      </c>
      <c r="W795" s="20">
        <v>0</v>
      </c>
      <c r="X795" s="20">
        <v>0</v>
      </c>
      <c r="Y795" s="20" t="s">
        <v>371</v>
      </c>
      <c r="Z795" s="20" t="s">
        <v>372</v>
      </c>
      <c r="AA795" s="20" t="s">
        <v>357</v>
      </c>
      <c r="AB795" s="20">
        <v>0</v>
      </c>
      <c r="AC795" s="20">
        <v>0</v>
      </c>
      <c r="AD795" s="20" t="b">
        <v>0</v>
      </c>
      <c r="AE795" s="20" t="s">
        <v>358</v>
      </c>
      <c r="AF795" s="20">
        <v>130</v>
      </c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 t="s">
        <v>388</v>
      </c>
      <c r="BA795" s="20">
        <v>11700</v>
      </c>
      <c r="BB795" s="20" t="s">
        <v>360</v>
      </c>
      <c r="BC795" s="20" t="s">
        <v>357</v>
      </c>
      <c r="BD795" s="20">
        <v>10000</v>
      </c>
      <c r="BE795" s="20">
        <v>0</v>
      </c>
      <c r="BF795" s="20" t="s">
        <v>361</v>
      </c>
      <c r="BG795" s="20">
        <v>0</v>
      </c>
      <c r="BH795" s="20" t="s">
        <v>389</v>
      </c>
      <c r="BI795" s="20">
        <v>8500</v>
      </c>
      <c r="BJ795" s="20">
        <v>9</v>
      </c>
      <c r="BK795" s="20" t="b">
        <v>1</v>
      </c>
      <c r="BL795" s="20">
        <v>0</v>
      </c>
      <c r="BM795" s="20">
        <v>6000</v>
      </c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  <c r="CD795" s="20"/>
      <c r="CE795" s="20"/>
      <c r="CF795" s="20"/>
      <c r="CG795" s="20"/>
      <c r="CH795" s="20"/>
      <c r="CI795" s="20"/>
      <c r="CJ795" s="20"/>
      <c r="CK795" s="20"/>
      <c r="CL795" s="20"/>
      <c r="CM795" s="20"/>
      <c r="CN795" s="20"/>
      <c r="CO795" s="20"/>
      <c r="CP795" s="20"/>
      <c r="CQ795" s="20"/>
      <c r="CR795" s="20"/>
      <c r="CS795" s="20"/>
      <c r="CT795" s="20"/>
      <c r="CU795" s="20"/>
      <c r="CV795" s="20"/>
      <c r="CW795" s="20"/>
      <c r="CX795" s="20"/>
      <c r="DA795" s="20"/>
      <c r="DB795" s="20"/>
      <c r="DC795" s="20"/>
      <c r="DD795" s="20"/>
      <c r="DE795" s="20"/>
      <c r="DF795" s="20"/>
      <c r="DG795" s="20"/>
      <c r="DH795" s="20"/>
      <c r="DI795" s="20"/>
      <c r="DJ795" s="20"/>
      <c r="DK795" s="20"/>
      <c r="DL795" s="20"/>
      <c r="DM795" s="20"/>
      <c r="DN795" s="20"/>
      <c r="DO795" s="20"/>
      <c r="DP795" s="20"/>
      <c r="DQ795" s="20"/>
      <c r="DR795" s="20"/>
      <c r="DS795" s="20"/>
      <c r="DT795" s="20"/>
      <c r="DU795" s="20"/>
      <c r="DV795" s="20"/>
      <c r="DW795" s="20"/>
      <c r="DX795" s="20"/>
      <c r="DY795" s="20"/>
      <c r="DZ795" s="20"/>
      <c r="EA795" s="20"/>
      <c r="EB795" s="20"/>
      <c r="EC795" s="20"/>
      <c r="ED795" s="20"/>
      <c r="EE795" s="20"/>
      <c r="EF795" s="20"/>
      <c r="EG795" s="20"/>
      <c r="EH795" s="20"/>
      <c r="EI795" s="20"/>
      <c r="EJ795" s="20"/>
      <c r="EK795" s="20"/>
      <c r="EL795" s="20"/>
      <c r="EM795" s="20"/>
      <c r="EN795" s="20"/>
      <c r="EO795" s="20"/>
      <c r="EP795" s="20"/>
      <c r="EQ795" s="20"/>
      <c r="ER795" s="20"/>
      <c r="ES795" s="20"/>
      <c r="ET795" s="20"/>
      <c r="EU795" s="20"/>
      <c r="EV795" s="20"/>
      <c r="EW795" s="20"/>
      <c r="EZ795" s="20"/>
      <c r="FA795" s="20"/>
      <c r="FB795" s="20"/>
      <c r="FC795" s="20"/>
      <c r="FD795" s="20"/>
      <c r="FE795" s="20"/>
      <c r="FF795" s="20"/>
      <c r="FG795" s="20"/>
      <c r="FH795" s="20"/>
      <c r="FI795" s="20"/>
      <c r="FJ795" s="20"/>
      <c r="FK795" s="20"/>
      <c r="FL795" s="20"/>
      <c r="FM795" s="20"/>
      <c r="FN795" s="20"/>
      <c r="FO795" s="20"/>
      <c r="FP795" s="20"/>
      <c r="FQ795" s="20"/>
      <c r="FR795" s="20"/>
      <c r="FS795" s="20"/>
      <c r="FT795" s="20"/>
      <c r="FU795" s="20"/>
      <c r="FV795" s="20"/>
      <c r="FW795" s="20"/>
      <c r="FX795" s="20"/>
      <c r="FY795" s="20"/>
      <c r="FZ795" s="20"/>
      <c r="GA795" s="20"/>
      <c r="GB795" s="20"/>
      <c r="GC795" s="20"/>
      <c r="GD795" s="20"/>
      <c r="GE795" s="20"/>
      <c r="GF795" s="20"/>
      <c r="GG795" s="20"/>
      <c r="GH795" s="20"/>
      <c r="GI795" s="20"/>
      <c r="GJ795" s="20"/>
      <c r="GK795" s="20"/>
      <c r="GL795" s="20"/>
      <c r="GM795" s="20"/>
      <c r="GN795" s="20"/>
      <c r="GO795" s="20"/>
      <c r="GP795" s="20"/>
      <c r="GQ795" s="20"/>
      <c r="GR795" s="20"/>
      <c r="GS795" s="20"/>
      <c r="GT795" s="20"/>
      <c r="GU795" s="20"/>
      <c r="GV795" s="20"/>
      <c r="GY795" s="20">
        <v>0</v>
      </c>
      <c r="GZ795" s="20">
        <v>0</v>
      </c>
      <c r="HA795" s="20" t="s">
        <v>373</v>
      </c>
      <c r="HB795" s="20">
        <v>0</v>
      </c>
      <c r="HC795" s="20">
        <v>0</v>
      </c>
      <c r="HD795" s="20" t="s">
        <v>373</v>
      </c>
      <c r="HE795" s="20" t="b">
        <v>1</v>
      </c>
      <c r="HF795" s="20">
        <v>0</v>
      </c>
      <c r="HG795" s="20" t="b">
        <v>0</v>
      </c>
      <c r="HH795" s="20">
        <v>0</v>
      </c>
      <c r="HI795" s="20">
        <v>0</v>
      </c>
      <c r="HJ795" s="20">
        <v>0</v>
      </c>
      <c r="HK795" s="20">
        <v>0</v>
      </c>
      <c r="HL795" s="20" t="b">
        <v>0</v>
      </c>
      <c r="HM795" s="20">
        <v>0</v>
      </c>
      <c r="HN795" s="20">
        <v>10001</v>
      </c>
      <c r="HO795" s="20" t="s">
        <v>374</v>
      </c>
      <c r="HP795" s="20" t="s">
        <v>363</v>
      </c>
      <c r="HQ795" s="20">
        <v>0</v>
      </c>
      <c r="HR795" s="20">
        <v>0</v>
      </c>
      <c r="HS795" s="20">
        <v>0</v>
      </c>
      <c r="HT795" s="20">
        <v>0</v>
      </c>
      <c r="HU795" s="20" t="b">
        <v>0</v>
      </c>
      <c r="HZ795" s="20"/>
    </row>
    <row r="796" ht="30" customHeight="1" spans="2:234">
      <c r="B796" s="34">
        <f>10000000+INDEX(编号表!$B:$B,MATCH(D796,编号表!$A:$A,0))*10000+J796</f>
        <v>10110207</v>
      </c>
      <c r="C796" s="20" t="s">
        <v>773</v>
      </c>
      <c r="D796" s="20" t="s">
        <v>415</v>
      </c>
      <c r="E796" s="20" t="s">
        <v>363</v>
      </c>
      <c r="F796" s="39" t="s">
        <v>767</v>
      </c>
      <c r="G796" s="20" t="s">
        <v>403</v>
      </c>
      <c r="H796" s="20" t="b">
        <v>0</v>
      </c>
      <c r="I796" s="20" t="b">
        <v>1</v>
      </c>
      <c r="J796" s="20">
        <v>207</v>
      </c>
      <c r="K796" s="20" t="str">
        <f t="shared" si="32"/>
        <v>101102</v>
      </c>
      <c r="L796" s="20" t="s">
        <v>353</v>
      </c>
      <c r="M796" s="20">
        <v>10110007</v>
      </c>
      <c r="N796" s="20">
        <v>10110208</v>
      </c>
      <c r="O796" s="20"/>
      <c r="P796" s="20">
        <v>10202010</v>
      </c>
      <c r="Q796" s="20">
        <v>0</v>
      </c>
      <c r="R796" s="20">
        <v>0</v>
      </c>
      <c r="S796" s="20">
        <v>35</v>
      </c>
      <c r="T796" s="20">
        <v>0</v>
      </c>
      <c r="U796" s="20">
        <v>100</v>
      </c>
      <c r="V796" s="20" t="s">
        <v>370</v>
      </c>
      <c r="W796" s="20">
        <v>0</v>
      </c>
      <c r="X796" s="20">
        <v>0</v>
      </c>
      <c r="Y796" s="20" t="s">
        <v>371</v>
      </c>
      <c r="Z796" s="20" t="s">
        <v>372</v>
      </c>
      <c r="AA796" s="20" t="s">
        <v>357</v>
      </c>
      <c r="AB796" s="20">
        <v>0</v>
      </c>
      <c r="AC796" s="20">
        <v>0</v>
      </c>
      <c r="AD796" s="20" t="b">
        <v>0</v>
      </c>
      <c r="AE796" s="20" t="s">
        <v>358</v>
      </c>
      <c r="AF796" s="20">
        <v>130</v>
      </c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 t="s">
        <v>388</v>
      </c>
      <c r="BA796" s="20">
        <v>11800</v>
      </c>
      <c r="BB796" s="20" t="s">
        <v>360</v>
      </c>
      <c r="BC796" s="20" t="s">
        <v>357</v>
      </c>
      <c r="BD796" s="20">
        <v>10000</v>
      </c>
      <c r="BE796" s="20">
        <v>0</v>
      </c>
      <c r="BF796" s="20" t="s">
        <v>361</v>
      </c>
      <c r="BG796" s="20">
        <v>0</v>
      </c>
      <c r="BH796" s="20" t="s">
        <v>389</v>
      </c>
      <c r="BI796" s="20">
        <v>8500</v>
      </c>
      <c r="BJ796" s="20">
        <v>10</v>
      </c>
      <c r="BK796" s="20" t="b">
        <v>1</v>
      </c>
      <c r="BL796" s="20">
        <v>0</v>
      </c>
      <c r="BM796" s="20">
        <v>6000</v>
      </c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  <c r="CD796" s="20"/>
      <c r="CE796" s="20"/>
      <c r="CF796" s="20"/>
      <c r="CG796" s="20"/>
      <c r="CH796" s="20"/>
      <c r="CI796" s="20"/>
      <c r="CJ796" s="20"/>
      <c r="CK796" s="20"/>
      <c r="CL796" s="20"/>
      <c r="CM796" s="20"/>
      <c r="CN796" s="20"/>
      <c r="CO796" s="20"/>
      <c r="CP796" s="20"/>
      <c r="CQ796" s="20"/>
      <c r="CR796" s="20"/>
      <c r="CS796" s="20"/>
      <c r="CT796" s="20"/>
      <c r="CU796" s="20"/>
      <c r="CV796" s="20"/>
      <c r="CW796" s="20"/>
      <c r="CX796" s="20"/>
      <c r="DA796" s="20"/>
      <c r="DB796" s="20"/>
      <c r="DC796" s="20"/>
      <c r="DD796" s="20"/>
      <c r="DE796" s="20"/>
      <c r="DF796" s="20"/>
      <c r="DG796" s="20"/>
      <c r="DH796" s="20"/>
      <c r="DI796" s="20"/>
      <c r="DJ796" s="20"/>
      <c r="DK796" s="20"/>
      <c r="DL796" s="20"/>
      <c r="DM796" s="20"/>
      <c r="DN796" s="20"/>
      <c r="DO796" s="20"/>
      <c r="DP796" s="20"/>
      <c r="DQ796" s="20"/>
      <c r="DR796" s="20"/>
      <c r="DS796" s="20"/>
      <c r="DT796" s="20"/>
      <c r="DU796" s="20"/>
      <c r="DV796" s="20"/>
      <c r="DW796" s="20"/>
      <c r="DX796" s="20"/>
      <c r="DY796" s="20"/>
      <c r="DZ796" s="20"/>
      <c r="EA796" s="20"/>
      <c r="EB796" s="20"/>
      <c r="EC796" s="20"/>
      <c r="ED796" s="20"/>
      <c r="EE796" s="20"/>
      <c r="EF796" s="20"/>
      <c r="EG796" s="20"/>
      <c r="EH796" s="20"/>
      <c r="EI796" s="20"/>
      <c r="EJ796" s="20"/>
      <c r="EK796" s="20"/>
      <c r="EL796" s="20"/>
      <c r="EM796" s="20"/>
      <c r="EN796" s="20"/>
      <c r="EO796" s="20"/>
      <c r="EP796" s="20"/>
      <c r="EQ796" s="20"/>
      <c r="ER796" s="20"/>
      <c r="ES796" s="20"/>
      <c r="ET796" s="20"/>
      <c r="EU796" s="20"/>
      <c r="EV796" s="20"/>
      <c r="EW796" s="20"/>
      <c r="EZ796" s="20"/>
      <c r="FA796" s="20"/>
      <c r="FB796" s="20"/>
      <c r="FC796" s="20"/>
      <c r="FD796" s="20"/>
      <c r="FE796" s="20"/>
      <c r="FF796" s="20"/>
      <c r="FG796" s="20"/>
      <c r="FH796" s="20"/>
      <c r="FI796" s="20"/>
      <c r="FJ796" s="20"/>
      <c r="FK796" s="20"/>
      <c r="FL796" s="20"/>
      <c r="FM796" s="20"/>
      <c r="FN796" s="20"/>
      <c r="FO796" s="20"/>
      <c r="FP796" s="20"/>
      <c r="FQ796" s="20"/>
      <c r="FR796" s="20"/>
      <c r="FS796" s="20"/>
      <c r="FT796" s="20"/>
      <c r="FU796" s="20"/>
      <c r="FV796" s="20"/>
      <c r="FW796" s="20"/>
      <c r="FX796" s="20"/>
      <c r="FY796" s="20"/>
      <c r="FZ796" s="20"/>
      <c r="GA796" s="20"/>
      <c r="GB796" s="20"/>
      <c r="GC796" s="20"/>
      <c r="GD796" s="20"/>
      <c r="GE796" s="20"/>
      <c r="GF796" s="20"/>
      <c r="GG796" s="20"/>
      <c r="GH796" s="20"/>
      <c r="GI796" s="20"/>
      <c r="GJ796" s="20"/>
      <c r="GK796" s="20"/>
      <c r="GL796" s="20"/>
      <c r="GM796" s="20"/>
      <c r="GN796" s="20"/>
      <c r="GO796" s="20"/>
      <c r="GP796" s="20"/>
      <c r="GQ796" s="20"/>
      <c r="GR796" s="20"/>
      <c r="GS796" s="20"/>
      <c r="GT796" s="20"/>
      <c r="GU796" s="20"/>
      <c r="GV796" s="20"/>
      <c r="GY796" s="20">
        <v>0</v>
      </c>
      <c r="GZ796" s="20">
        <v>0</v>
      </c>
      <c r="HA796" s="20" t="s">
        <v>373</v>
      </c>
      <c r="HB796" s="20">
        <v>0</v>
      </c>
      <c r="HC796" s="20">
        <v>0</v>
      </c>
      <c r="HD796" s="20" t="s">
        <v>373</v>
      </c>
      <c r="HE796" s="20" t="b">
        <v>1</v>
      </c>
      <c r="HF796" s="20">
        <v>0</v>
      </c>
      <c r="HG796" s="20" t="b">
        <v>0</v>
      </c>
      <c r="HH796" s="20">
        <v>0</v>
      </c>
      <c r="HI796" s="20">
        <v>0</v>
      </c>
      <c r="HJ796" s="20">
        <v>0</v>
      </c>
      <c r="HK796" s="20">
        <v>0</v>
      </c>
      <c r="HL796" s="20" t="b">
        <v>0</v>
      </c>
      <c r="HM796" s="20">
        <v>0</v>
      </c>
      <c r="HN796" s="20">
        <v>10001</v>
      </c>
      <c r="HO796" s="20" t="s">
        <v>374</v>
      </c>
      <c r="HP796" s="20" t="s">
        <v>363</v>
      </c>
      <c r="HQ796" s="20">
        <v>0</v>
      </c>
      <c r="HR796" s="20">
        <v>0</v>
      </c>
      <c r="HS796" s="20">
        <v>0</v>
      </c>
      <c r="HT796" s="20">
        <v>0</v>
      </c>
      <c r="HU796" s="20" t="b">
        <v>0</v>
      </c>
      <c r="HZ796" s="20"/>
    </row>
    <row r="797" ht="30" customHeight="1" spans="2:234">
      <c r="B797" s="34">
        <f>10000000+INDEX(编号表!$B:$B,MATCH(D797,编号表!$A:$A,0))*10000+J797</f>
        <v>10110208</v>
      </c>
      <c r="C797" s="20" t="s">
        <v>773</v>
      </c>
      <c r="D797" s="20" t="s">
        <v>415</v>
      </c>
      <c r="E797" s="20" t="s">
        <v>363</v>
      </c>
      <c r="F797" s="39" t="s">
        <v>767</v>
      </c>
      <c r="G797" s="20" t="s">
        <v>403</v>
      </c>
      <c r="H797" s="20" t="b">
        <v>0</v>
      </c>
      <c r="I797" s="20" t="b">
        <v>1</v>
      </c>
      <c r="J797" s="20">
        <v>208</v>
      </c>
      <c r="K797" s="20" t="str">
        <f t="shared" si="32"/>
        <v>101102</v>
      </c>
      <c r="L797" s="20" t="s">
        <v>353</v>
      </c>
      <c r="M797" s="20">
        <v>10110008</v>
      </c>
      <c r="N797" s="20">
        <v>10110209</v>
      </c>
      <c r="O797" s="20"/>
      <c r="P797" s="20">
        <v>10202010</v>
      </c>
      <c r="Q797" s="20">
        <v>0</v>
      </c>
      <c r="R797" s="20">
        <v>0</v>
      </c>
      <c r="S797" s="20">
        <v>40</v>
      </c>
      <c r="T797" s="20">
        <v>0</v>
      </c>
      <c r="U797" s="20">
        <v>100</v>
      </c>
      <c r="V797" s="20" t="s">
        <v>370</v>
      </c>
      <c r="W797" s="20">
        <v>0</v>
      </c>
      <c r="X797" s="20">
        <v>0</v>
      </c>
      <c r="Y797" s="20" t="s">
        <v>371</v>
      </c>
      <c r="Z797" s="20" t="s">
        <v>372</v>
      </c>
      <c r="AA797" s="20" t="s">
        <v>357</v>
      </c>
      <c r="AB797" s="20">
        <v>0</v>
      </c>
      <c r="AC797" s="20">
        <v>0</v>
      </c>
      <c r="AD797" s="20" t="b">
        <v>0</v>
      </c>
      <c r="AE797" s="20" t="s">
        <v>358</v>
      </c>
      <c r="AF797" s="20">
        <v>130</v>
      </c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 t="s">
        <v>388</v>
      </c>
      <c r="BA797" s="20">
        <v>11900</v>
      </c>
      <c r="BB797" s="20" t="s">
        <v>360</v>
      </c>
      <c r="BC797" s="20" t="s">
        <v>357</v>
      </c>
      <c r="BD797" s="20">
        <v>10000</v>
      </c>
      <c r="BE797" s="20">
        <v>0</v>
      </c>
      <c r="BF797" s="20" t="s">
        <v>361</v>
      </c>
      <c r="BG797" s="20">
        <v>0</v>
      </c>
      <c r="BH797" s="20" t="s">
        <v>389</v>
      </c>
      <c r="BI797" s="20">
        <v>8500</v>
      </c>
      <c r="BJ797" s="20">
        <v>12</v>
      </c>
      <c r="BK797" s="20" t="b">
        <v>1</v>
      </c>
      <c r="BL797" s="20">
        <v>0</v>
      </c>
      <c r="BM797" s="20">
        <v>6000</v>
      </c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  <c r="CD797" s="20"/>
      <c r="CE797" s="20"/>
      <c r="CF797" s="20"/>
      <c r="CG797" s="20"/>
      <c r="CH797" s="20"/>
      <c r="CI797" s="20"/>
      <c r="CJ797" s="20"/>
      <c r="CK797" s="20"/>
      <c r="CL797" s="20"/>
      <c r="CM797" s="20"/>
      <c r="CN797" s="20"/>
      <c r="CO797" s="20"/>
      <c r="CP797" s="20"/>
      <c r="CQ797" s="20"/>
      <c r="CR797" s="20"/>
      <c r="CS797" s="20"/>
      <c r="CT797" s="20"/>
      <c r="CU797" s="20"/>
      <c r="CV797" s="20"/>
      <c r="CW797" s="20"/>
      <c r="CX797" s="20"/>
      <c r="DA797" s="20"/>
      <c r="DB797" s="20"/>
      <c r="DC797" s="20"/>
      <c r="DD797" s="20"/>
      <c r="DE797" s="20"/>
      <c r="DF797" s="20"/>
      <c r="DG797" s="20"/>
      <c r="DH797" s="20"/>
      <c r="DI797" s="20"/>
      <c r="DJ797" s="20"/>
      <c r="DK797" s="20"/>
      <c r="DL797" s="20"/>
      <c r="DM797" s="20"/>
      <c r="DN797" s="20"/>
      <c r="DO797" s="20"/>
      <c r="DP797" s="20"/>
      <c r="DQ797" s="20"/>
      <c r="DR797" s="20"/>
      <c r="DS797" s="20"/>
      <c r="DT797" s="20"/>
      <c r="DU797" s="20"/>
      <c r="DV797" s="20"/>
      <c r="DW797" s="20"/>
      <c r="DX797" s="20"/>
      <c r="DY797" s="20"/>
      <c r="DZ797" s="20"/>
      <c r="EA797" s="20"/>
      <c r="EB797" s="20"/>
      <c r="EC797" s="20"/>
      <c r="ED797" s="20"/>
      <c r="EE797" s="20"/>
      <c r="EF797" s="20"/>
      <c r="EG797" s="20"/>
      <c r="EH797" s="20"/>
      <c r="EI797" s="20"/>
      <c r="EJ797" s="20"/>
      <c r="EK797" s="20"/>
      <c r="EL797" s="20"/>
      <c r="EM797" s="20"/>
      <c r="EN797" s="20"/>
      <c r="EO797" s="20"/>
      <c r="EP797" s="20"/>
      <c r="EQ797" s="20"/>
      <c r="ER797" s="20"/>
      <c r="ES797" s="20"/>
      <c r="ET797" s="20"/>
      <c r="EU797" s="20"/>
      <c r="EV797" s="20"/>
      <c r="EW797" s="20"/>
      <c r="EZ797" s="20"/>
      <c r="FA797" s="20"/>
      <c r="FB797" s="20"/>
      <c r="FC797" s="20"/>
      <c r="FD797" s="20"/>
      <c r="FE797" s="20"/>
      <c r="FF797" s="20"/>
      <c r="FG797" s="20"/>
      <c r="FH797" s="20"/>
      <c r="FI797" s="20"/>
      <c r="FJ797" s="20"/>
      <c r="FK797" s="20"/>
      <c r="FL797" s="20"/>
      <c r="FM797" s="20"/>
      <c r="FN797" s="20"/>
      <c r="FO797" s="20"/>
      <c r="FP797" s="20"/>
      <c r="FQ797" s="20"/>
      <c r="FR797" s="20"/>
      <c r="FS797" s="20"/>
      <c r="FT797" s="20"/>
      <c r="FU797" s="20"/>
      <c r="FV797" s="20"/>
      <c r="FW797" s="20"/>
      <c r="FX797" s="20"/>
      <c r="FY797" s="20"/>
      <c r="FZ797" s="20"/>
      <c r="GA797" s="20"/>
      <c r="GB797" s="20"/>
      <c r="GC797" s="20"/>
      <c r="GD797" s="20"/>
      <c r="GE797" s="20"/>
      <c r="GF797" s="20"/>
      <c r="GG797" s="20"/>
      <c r="GH797" s="20"/>
      <c r="GI797" s="20"/>
      <c r="GJ797" s="20"/>
      <c r="GK797" s="20"/>
      <c r="GL797" s="20"/>
      <c r="GM797" s="20"/>
      <c r="GN797" s="20"/>
      <c r="GO797" s="20"/>
      <c r="GP797" s="20"/>
      <c r="GQ797" s="20"/>
      <c r="GR797" s="20"/>
      <c r="GS797" s="20"/>
      <c r="GT797" s="20"/>
      <c r="GU797" s="20"/>
      <c r="GV797" s="20"/>
      <c r="GY797" s="20">
        <v>0</v>
      </c>
      <c r="GZ797" s="20">
        <v>0</v>
      </c>
      <c r="HA797" s="20" t="s">
        <v>373</v>
      </c>
      <c r="HB797" s="20">
        <v>0</v>
      </c>
      <c r="HC797" s="20">
        <v>0</v>
      </c>
      <c r="HD797" s="20" t="s">
        <v>373</v>
      </c>
      <c r="HE797" s="20" t="b">
        <v>1</v>
      </c>
      <c r="HF797" s="20">
        <v>0</v>
      </c>
      <c r="HG797" s="20" t="b">
        <v>0</v>
      </c>
      <c r="HH797" s="20">
        <v>0</v>
      </c>
      <c r="HI797" s="20">
        <v>0</v>
      </c>
      <c r="HJ797" s="20">
        <v>0</v>
      </c>
      <c r="HK797" s="20">
        <v>0</v>
      </c>
      <c r="HL797" s="20" t="b">
        <v>0</v>
      </c>
      <c r="HM797" s="20">
        <v>0</v>
      </c>
      <c r="HN797" s="20">
        <v>10001</v>
      </c>
      <c r="HO797" s="20" t="s">
        <v>374</v>
      </c>
      <c r="HP797" s="20" t="s">
        <v>363</v>
      </c>
      <c r="HQ797" s="20">
        <v>0</v>
      </c>
      <c r="HR797" s="20">
        <v>0</v>
      </c>
      <c r="HS797" s="20">
        <v>0</v>
      </c>
      <c r="HT797" s="20">
        <v>0</v>
      </c>
      <c r="HU797" s="20" t="b">
        <v>0</v>
      </c>
      <c r="HZ797" s="20"/>
    </row>
    <row r="798" ht="30" customHeight="1" spans="2:234">
      <c r="B798" s="34">
        <f>10000000+INDEX(编号表!$B:$B,MATCH(D798,编号表!$A:$A,0))*10000+J798</f>
        <v>10110209</v>
      </c>
      <c r="C798" s="20" t="s">
        <v>773</v>
      </c>
      <c r="D798" s="20" t="s">
        <v>415</v>
      </c>
      <c r="E798" s="20" t="s">
        <v>363</v>
      </c>
      <c r="F798" s="39" t="s">
        <v>767</v>
      </c>
      <c r="G798" s="20" t="s">
        <v>403</v>
      </c>
      <c r="H798" s="20" t="b">
        <v>0</v>
      </c>
      <c r="I798" s="20" t="b">
        <v>1</v>
      </c>
      <c r="J798" s="20">
        <v>209</v>
      </c>
      <c r="K798" s="20" t="str">
        <f t="shared" si="32"/>
        <v>101102</v>
      </c>
      <c r="L798" s="20" t="s">
        <v>353</v>
      </c>
      <c r="M798" s="20">
        <v>10110009</v>
      </c>
      <c r="N798" s="20">
        <v>0</v>
      </c>
      <c r="O798" s="20"/>
      <c r="P798" s="20">
        <v>10202010</v>
      </c>
      <c r="Q798" s="20">
        <v>0</v>
      </c>
      <c r="R798" s="20">
        <v>0</v>
      </c>
      <c r="S798" s="20">
        <v>40</v>
      </c>
      <c r="T798" s="20">
        <v>0</v>
      </c>
      <c r="U798" s="20">
        <v>0</v>
      </c>
      <c r="V798" s="20" t="s">
        <v>370</v>
      </c>
      <c r="W798" s="20">
        <v>0</v>
      </c>
      <c r="X798" s="20">
        <v>0</v>
      </c>
      <c r="Y798" s="20" t="s">
        <v>371</v>
      </c>
      <c r="Z798" s="20" t="s">
        <v>372</v>
      </c>
      <c r="AA798" s="20" t="s">
        <v>357</v>
      </c>
      <c r="AB798" s="20">
        <v>0</v>
      </c>
      <c r="AC798" s="20">
        <v>0</v>
      </c>
      <c r="AD798" s="20" t="b">
        <v>0</v>
      </c>
      <c r="AE798" s="20" t="s">
        <v>358</v>
      </c>
      <c r="AF798" s="20">
        <v>130</v>
      </c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 t="s">
        <v>388</v>
      </c>
      <c r="BA798" s="20">
        <v>12000</v>
      </c>
      <c r="BB798" s="20" t="s">
        <v>360</v>
      </c>
      <c r="BC798" s="20" t="s">
        <v>357</v>
      </c>
      <c r="BD798" s="20">
        <v>10000</v>
      </c>
      <c r="BE798" s="20">
        <v>0</v>
      </c>
      <c r="BF798" s="20" t="s">
        <v>361</v>
      </c>
      <c r="BG798" s="20">
        <v>0</v>
      </c>
      <c r="BH798" s="20" t="s">
        <v>389</v>
      </c>
      <c r="BI798" s="20">
        <v>8500</v>
      </c>
      <c r="BJ798" s="20">
        <v>15</v>
      </c>
      <c r="BK798" s="20" t="b">
        <v>1</v>
      </c>
      <c r="BL798" s="20">
        <v>0</v>
      </c>
      <c r="BM798" s="20">
        <v>6000</v>
      </c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  <c r="CD798" s="20"/>
      <c r="CE798" s="20"/>
      <c r="CF798" s="20"/>
      <c r="CG798" s="20"/>
      <c r="CH798" s="20"/>
      <c r="CI798" s="20"/>
      <c r="CJ798" s="20"/>
      <c r="CK798" s="20"/>
      <c r="CL798" s="20"/>
      <c r="CM798" s="20"/>
      <c r="CN798" s="20"/>
      <c r="CO798" s="20"/>
      <c r="CP798" s="20"/>
      <c r="CQ798" s="20"/>
      <c r="CR798" s="20"/>
      <c r="CS798" s="20"/>
      <c r="CT798" s="20"/>
      <c r="CU798" s="20"/>
      <c r="CV798" s="20"/>
      <c r="CW798" s="20"/>
      <c r="CX798" s="20"/>
      <c r="DA798" s="20"/>
      <c r="DB798" s="20"/>
      <c r="DC798" s="20"/>
      <c r="DD798" s="20"/>
      <c r="DE798" s="20"/>
      <c r="DF798" s="20"/>
      <c r="DG798" s="20"/>
      <c r="DH798" s="20"/>
      <c r="DI798" s="20"/>
      <c r="DJ798" s="20"/>
      <c r="DK798" s="20"/>
      <c r="DL798" s="20"/>
      <c r="DM798" s="20"/>
      <c r="DN798" s="20"/>
      <c r="DO798" s="20"/>
      <c r="DP798" s="20"/>
      <c r="DQ798" s="20"/>
      <c r="DR798" s="20"/>
      <c r="DS798" s="20"/>
      <c r="DT798" s="20"/>
      <c r="DU798" s="20"/>
      <c r="DV798" s="20"/>
      <c r="DW798" s="20"/>
      <c r="DX798" s="20"/>
      <c r="DY798" s="20"/>
      <c r="DZ798" s="20"/>
      <c r="EA798" s="20"/>
      <c r="EB798" s="20"/>
      <c r="EC798" s="20"/>
      <c r="ED798" s="20"/>
      <c r="EE798" s="20"/>
      <c r="EF798" s="20"/>
      <c r="EG798" s="20"/>
      <c r="EH798" s="20"/>
      <c r="EI798" s="20"/>
      <c r="EJ798" s="20"/>
      <c r="EK798" s="20"/>
      <c r="EL798" s="20"/>
      <c r="EM798" s="20"/>
      <c r="EN798" s="20"/>
      <c r="EO798" s="20"/>
      <c r="EP798" s="20"/>
      <c r="EQ798" s="20"/>
      <c r="ER798" s="20"/>
      <c r="ES798" s="20"/>
      <c r="ET798" s="20"/>
      <c r="EU798" s="20"/>
      <c r="EV798" s="20"/>
      <c r="EW798" s="20"/>
      <c r="EZ798" s="20"/>
      <c r="FA798" s="20"/>
      <c r="FB798" s="20"/>
      <c r="FC798" s="20"/>
      <c r="FD798" s="20"/>
      <c r="FE798" s="20"/>
      <c r="FF798" s="20"/>
      <c r="FG798" s="20"/>
      <c r="FH798" s="20"/>
      <c r="FI798" s="20"/>
      <c r="FJ798" s="20"/>
      <c r="FK798" s="20"/>
      <c r="FL798" s="20"/>
      <c r="FM798" s="20"/>
      <c r="FN798" s="20"/>
      <c r="FO798" s="20"/>
      <c r="FP798" s="20"/>
      <c r="FQ798" s="20"/>
      <c r="FR798" s="20"/>
      <c r="FS798" s="20"/>
      <c r="FT798" s="20"/>
      <c r="FU798" s="20"/>
      <c r="FV798" s="20"/>
      <c r="FW798" s="20"/>
      <c r="FX798" s="20"/>
      <c r="FY798" s="20"/>
      <c r="FZ798" s="20"/>
      <c r="GA798" s="20"/>
      <c r="GB798" s="20"/>
      <c r="GC798" s="20"/>
      <c r="GD798" s="20"/>
      <c r="GE798" s="20"/>
      <c r="GF798" s="20"/>
      <c r="GG798" s="20"/>
      <c r="GH798" s="20"/>
      <c r="GI798" s="20"/>
      <c r="GJ798" s="20"/>
      <c r="GK798" s="20"/>
      <c r="GL798" s="20"/>
      <c r="GM798" s="20"/>
      <c r="GN798" s="20"/>
      <c r="GO798" s="20"/>
      <c r="GP798" s="20"/>
      <c r="GQ798" s="20"/>
      <c r="GR798" s="20"/>
      <c r="GS798" s="20"/>
      <c r="GT798" s="20"/>
      <c r="GU798" s="20"/>
      <c r="GV798" s="20"/>
      <c r="GY798" s="20">
        <v>0</v>
      </c>
      <c r="GZ798" s="20">
        <v>0</v>
      </c>
      <c r="HA798" s="20" t="s">
        <v>373</v>
      </c>
      <c r="HB798" s="20">
        <v>0</v>
      </c>
      <c r="HC798" s="20">
        <v>0</v>
      </c>
      <c r="HD798" s="20" t="s">
        <v>373</v>
      </c>
      <c r="HE798" s="20" t="b">
        <v>1</v>
      </c>
      <c r="HF798" s="20">
        <v>0</v>
      </c>
      <c r="HG798" s="20" t="b">
        <v>0</v>
      </c>
      <c r="HH798" s="20">
        <v>0</v>
      </c>
      <c r="HI798" s="20">
        <v>0</v>
      </c>
      <c r="HJ798" s="20">
        <v>0</v>
      </c>
      <c r="HK798" s="20">
        <v>0</v>
      </c>
      <c r="HL798" s="20" t="b">
        <v>0</v>
      </c>
      <c r="HM798" s="20">
        <v>0</v>
      </c>
      <c r="HN798" s="20">
        <v>10001</v>
      </c>
      <c r="HO798" s="20" t="s">
        <v>374</v>
      </c>
      <c r="HP798" s="20" t="s">
        <v>363</v>
      </c>
      <c r="HQ798" s="20">
        <v>0</v>
      </c>
      <c r="HR798" s="20">
        <v>0</v>
      </c>
      <c r="HS798" s="20">
        <v>0</v>
      </c>
      <c r="HT798" s="20">
        <v>0</v>
      </c>
      <c r="HU798" s="20" t="b">
        <v>0</v>
      </c>
      <c r="HZ798" s="20"/>
    </row>
    <row r="799" ht="30" customHeight="1" spans="2:234">
      <c r="B799" s="34">
        <f>10000000+INDEX(编号表!$B:$B,MATCH(D799,编号表!$A:$A,0))*10000+J799</f>
        <v>11320001</v>
      </c>
      <c r="C799" s="34" t="s">
        <v>774</v>
      </c>
      <c r="D799" s="34" t="s">
        <v>774</v>
      </c>
      <c r="E799" s="34" t="s">
        <v>775</v>
      </c>
      <c r="F799" s="39" t="s">
        <v>776</v>
      </c>
      <c r="G799" s="34" t="s">
        <v>352</v>
      </c>
      <c r="H799" s="34" t="b">
        <v>1</v>
      </c>
      <c r="I799" s="34" t="b">
        <v>0</v>
      </c>
      <c r="J799" s="34">
        <v>1</v>
      </c>
      <c r="K799" s="34" t="str">
        <f t="shared" si="32"/>
        <v>113200</v>
      </c>
      <c r="L799" s="34" t="s">
        <v>777</v>
      </c>
      <c r="M799">
        <v>0</v>
      </c>
      <c r="N799" s="34">
        <v>0</v>
      </c>
      <c r="O799" s="34" t="s">
        <v>778</v>
      </c>
      <c r="P799" s="34">
        <v>15001001</v>
      </c>
      <c r="Q799" s="34">
        <v>0</v>
      </c>
      <c r="R799" s="34">
        <v>0</v>
      </c>
      <c r="S799" s="34">
        <v>0</v>
      </c>
      <c r="T799">
        <v>0</v>
      </c>
      <c r="U799" s="34">
        <v>0</v>
      </c>
      <c r="W799" s="34">
        <v>0</v>
      </c>
      <c r="X799" s="34">
        <v>0</v>
      </c>
      <c r="Y799" s="34" t="s">
        <v>363</v>
      </c>
      <c r="AZ799" s="34" t="s">
        <v>359</v>
      </c>
      <c r="BA799" s="34">
        <v>10000</v>
      </c>
      <c r="BB799" s="34" t="s">
        <v>434</v>
      </c>
      <c r="BC799" s="34" t="s">
        <v>442</v>
      </c>
      <c r="BD799" s="34">
        <v>10000</v>
      </c>
      <c r="BE799" s="34">
        <v>0</v>
      </c>
      <c r="BF799" s="34" t="s">
        <v>361</v>
      </c>
      <c r="BG799" s="34">
        <v>0</v>
      </c>
      <c r="BN799">
        <v>20690001</v>
      </c>
      <c r="GY799" s="34">
        <v>0</v>
      </c>
      <c r="GZ799" s="34">
        <v>0</v>
      </c>
      <c r="HA799" s="34" t="s">
        <v>373</v>
      </c>
      <c r="HB799" s="34">
        <v>0</v>
      </c>
      <c r="HC799">
        <v>0</v>
      </c>
      <c r="HD799">
        <v>0</v>
      </c>
      <c r="HE799" s="34" t="b">
        <v>0</v>
      </c>
      <c r="HF799">
        <v>0</v>
      </c>
      <c r="HG799" s="34" t="b">
        <v>0</v>
      </c>
      <c r="HH799" s="34">
        <v>0</v>
      </c>
      <c r="HI799" s="34">
        <v>0</v>
      </c>
      <c r="HJ799" s="34">
        <v>0</v>
      </c>
      <c r="HK799" s="34">
        <v>0</v>
      </c>
      <c r="HL799" s="34" t="b">
        <v>0</v>
      </c>
      <c r="HM799">
        <v>0</v>
      </c>
      <c r="HN799" s="34">
        <v>0</v>
      </c>
      <c r="HO799" t="s">
        <v>373</v>
      </c>
      <c r="HP799" s="34" t="s">
        <v>514</v>
      </c>
      <c r="HQ799" s="34">
        <v>0</v>
      </c>
      <c r="HR799" s="34">
        <v>0</v>
      </c>
      <c r="HS799" s="34">
        <v>0</v>
      </c>
      <c r="HT799">
        <v>0</v>
      </c>
      <c r="HU799" t="b">
        <v>0</v>
      </c>
      <c r="HV799">
        <v>0</v>
      </c>
      <c r="HW799" t="b">
        <v>0</v>
      </c>
      <c r="HX799" t="b">
        <v>0</v>
      </c>
      <c r="HY799" t="s">
        <v>779</v>
      </c>
      <c r="HZ799"/>
    </row>
    <row r="800" ht="30" customHeight="1" spans="2:234">
      <c r="B800" s="34">
        <f>10000000+INDEX(编号表!$B:$B,MATCH(D800,编号表!$A:$A,0))*10000+J800</f>
        <v>11320002</v>
      </c>
      <c r="C800" s="34" t="s">
        <v>774</v>
      </c>
      <c r="D800" s="34" t="s">
        <v>774</v>
      </c>
      <c r="E800" s="34" t="s">
        <v>775</v>
      </c>
      <c r="F800" s="39" t="s">
        <v>776</v>
      </c>
      <c r="G800" s="34" t="s">
        <v>352</v>
      </c>
      <c r="H800" s="34" t="b">
        <v>1</v>
      </c>
      <c r="I800" s="34" t="b">
        <v>0</v>
      </c>
      <c r="J800" s="34">
        <v>2</v>
      </c>
      <c r="K800" s="34" t="str">
        <f t="shared" si="32"/>
        <v>113200</v>
      </c>
      <c r="L800" s="34" t="s">
        <v>777</v>
      </c>
      <c r="M800">
        <v>0</v>
      </c>
      <c r="N800" s="34">
        <v>0</v>
      </c>
      <c r="O800" s="34" t="s">
        <v>780</v>
      </c>
      <c r="P800" s="34">
        <v>15001001</v>
      </c>
      <c r="Q800" s="34">
        <v>0</v>
      </c>
      <c r="R800" s="34">
        <v>0</v>
      </c>
      <c r="S800" s="34">
        <v>0</v>
      </c>
      <c r="T800">
        <v>0</v>
      </c>
      <c r="U800" s="34">
        <v>0</v>
      </c>
      <c r="W800" s="34">
        <v>0</v>
      </c>
      <c r="X800" s="34">
        <v>0</v>
      </c>
      <c r="Y800" s="34" t="s">
        <v>363</v>
      </c>
      <c r="AZ800" s="34" t="s">
        <v>359</v>
      </c>
      <c r="BA800" s="34">
        <v>10000</v>
      </c>
      <c r="BB800" s="34" t="s">
        <v>434</v>
      </c>
      <c r="BC800" s="34" t="s">
        <v>442</v>
      </c>
      <c r="BD800" s="34">
        <v>10000</v>
      </c>
      <c r="BE800" s="34">
        <v>0</v>
      </c>
      <c r="BF800" s="34" t="s">
        <v>361</v>
      </c>
      <c r="BG800" s="34">
        <v>0</v>
      </c>
      <c r="BN800">
        <v>20690002</v>
      </c>
      <c r="GY800" s="34">
        <v>0</v>
      </c>
      <c r="GZ800" s="34">
        <v>0</v>
      </c>
      <c r="HA800" s="34" t="s">
        <v>373</v>
      </c>
      <c r="HB800" s="34">
        <v>0</v>
      </c>
      <c r="HC800">
        <v>0</v>
      </c>
      <c r="HD800">
        <v>0</v>
      </c>
      <c r="HE800" s="34" t="b">
        <v>0</v>
      </c>
      <c r="HF800">
        <v>0</v>
      </c>
      <c r="HG800" s="34" t="b">
        <v>0</v>
      </c>
      <c r="HH800" s="34">
        <v>0</v>
      </c>
      <c r="HI800" s="34">
        <v>0</v>
      </c>
      <c r="HJ800" s="34">
        <v>0</v>
      </c>
      <c r="HK800" s="34">
        <v>0</v>
      </c>
      <c r="HL800" s="34" t="b">
        <v>0</v>
      </c>
      <c r="HM800">
        <v>0</v>
      </c>
      <c r="HN800" s="34">
        <v>0</v>
      </c>
      <c r="HO800" t="s">
        <v>373</v>
      </c>
      <c r="HP800" s="34" t="s">
        <v>514</v>
      </c>
      <c r="HQ800" s="34">
        <v>0</v>
      </c>
      <c r="HR800" s="34">
        <v>0</v>
      </c>
      <c r="HS800" s="34">
        <v>0</v>
      </c>
      <c r="HT800">
        <v>0</v>
      </c>
      <c r="HU800" t="b">
        <v>0</v>
      </c>
      <c r="HV800">
        <v>0</v>
      </c>
      <c r="HW800" t="b">
        <v>0</v>
      </c>
      <c r="HX800" t="b">
        <v>0</v>
      </c>
      <c r="HY800" t="s">
        <v>779</v>
      </c>
      <c r="HZ800"/>
    </row>
    <row r="801" ht="30" customHeight="1" spans="2:234">
      <c r="B801" s="34">
        <f>10000000+INDEX(编号表!$B:$B,MATCH(D801,编号表!$A:$A,0))*10000+J801</f>
        <v>11320003</v>
      </c>
      <c r="C801" s="34" t="s">
        <v>774</v>
      </c>
      <c r="D801" s="34" t="s">
        <v>774</v>
      </c>
      <c r="E801" s="34" t="s">
        <v>775</v>
      </c>
      <c r="F801" s="39" t="s">
        <v>776</v>
      </c>
      <c r="G801" s="34" t="s">
        <v>352</v>
      </c>
      <c r="H801" s="34" t="b">
        <v>1</v>
      </c>
      <c r="I801" s="34" t="b">
        <v>0</v>
      </c>
      <c r="J801" s="34">
        <v>3</v>
      </c>
      <c r="K801" s="34" t="str">
        <f t="shared" si="32"/>
        <v>113200</v>
      </c>
      <c r="L801" s="34" t="s">
        <v>777</v>
      </c>
      <c r="M801">
        <v>0</v>
      </c>
      <c r="N801" s="34">
        <v>0</v>
      </c>
      <c r="O801" s="34" t="s">
        <v>781</v>
      </c>
      <c r="P801" s="34">
        <v>15001001</v>
      </c>
      <c r="Q801" s="34">
        <v>0</v>
      </c>
      <c r="R801" s="34">
        <v>0</v>
      </c>
      <c r="S801" s="34">
        <v>0</v>
      </c>
      <c r="T801">
        <v>0</v>
      </c>
      <c r="U801" s="34">
        <v>0</v>
      </c>
      <c r="W801" s="34">
        <v>0</v>
      </c>
      <c r="X801" s="34">
        <v>0</v>
      </c>
      <c r="Y801" s="34" t="s">
        <v>363</v>
      </c>
      <c r="AZ801" s="34" t="s">
        <v>359</v>
      </c>
      <c r="BA801" s="34">
        <v>10000</v>
      </c>
      <c r="BB801" s="34" t="s">
        <v>434</v>
      </c>
      <c r="BC801" s="34" t="s">
        <v>442</v>
      </c>
      <c r="BD801" s="34">
        <v>10000</v>
      </c>
      <c r="BE801" s="34">
        <v>0</v>
      </c>
      <c r="BF801" s="34" t="s">
        <v>361</v>
      </c>
      <c r="BG801" s="34">
        <v>0</v>
      </c>
      <c r="BN801">
        <v>20690003</v>
      </c>
      <c r="GY801" s="34">
        <v>0</v>
      </c>
      <c r="GZ801" s="34">
        <v>0</v>
      </c>
      <c r="HA801" s="34" t="s">
        <v>373</v>
      </c>
      <c r="HB801" s="34">
        <v>0</v>
      </c>
      <c r="HC801">
        <v>0</v>
      </c>
      <c r="HD801">
        <v>0</v>
      </c>
      <c r="HE801" s="34" t="b">
        <v>0</v>
      </c>
      <c r="HF801">
        <v>0</v>
      </c>
      <c r="HG801" s="34" t="b">
        <v>0</v>
      </c>
      <c r="HH801" s="34">
        <v>0</v>
      </c>
      <c r="HI801" s="34">
        <v>0</v>
      </c>
      <c r="HJ801" s="34">
        <v>0</v>
      </c>
      <c r="HK801" s="34">
        <v>0</v>
      </c>
      <c r="HL801" s="34" t="b">
        <v>0</v>
      </c>
      <c r="HM801">
        <v>0</v>
      </c>
      <c r="HN801" s="34">
        <v>0</v>
      </c>
      <c r="HO801" t="s">
        <v>373</v>
      </c>
      <c r="HP801" s="34" t="s">
        <v>514</v>
      </c>
      <c r="HQ801" s="34">
        <v>0</v>
      </c>
      <c r="HR801" s="34">
        <v>0</v>
      </c>
      <c r="HS801" s="34">
        <v>0</v>
      </c>
      <c r="HT801">
        <v>0</v>
      </c>
      <c r="HU801" t="b">
        <v>0</v>
      </c>
      <c r="HV801">
        <v>0</v>
      </c>
      <c r="HW801" t="b">
        <v>0</v>
      </c>
      <c r="HX801" t="b">
        <v>0</v>
      </c>
      <c r="HY801" t="s">
        <v>779</v>
      </c>
      <c r="HZ801"/>
    </row>
    <row r="802" ht="30" customHeight="1" spans="2:234">
      <c r="B802" s="34">
        <f>10000000+INDEX(编号表!$B:$B,MATCH(D802,编号表!$A:$A,0))*10000+J802</f>
        <v>11330001</v>
      </c>
      <c r="C802" s="34" t="s">
        <v>782</v>
      </c>
      <c r="D802" s="34" t="s">
        <v>782</v>
      </c>
      <c r="E802" s="34" t="s">
        <v>775</v>
      </c>
      <c r="F802" s="39" t="s">
        <v>776</v>
      </c>
      <c r="G802" s="34" t="s">
        <v>695</v>
      </c>
      <c r="H802" s="34" t="b">
        <v>1</v>
      </c>
      <c r="I802" s="34" t="b">
        <v>0</v>
      </c>
      <c r="J802" s="34">
        <v>1</v>
      </c>
      <c r="K802" s="34" t="str">
        <f t="shared" si="32"/>
        <v>113300</v>
      </c>
      <c r="L802" s="34" t="s">
        <v>777</v>
      </c>
      <c r="M802">
        <v>0</v>
      </c>
      <c r="N802" s="34">
        <v>0</v>
      </c>
      <c r="O802" s="34" t="s">
        <v>783</v>
      </c>
      <c r="P802" s="34">
        <v>15001001</v>
      </c>
      <c r="Q802" s="34">
        <v>0</v>
      </c>
      <c r="R802" s="34">
        <v>0</v>
      </c>
      <c r="S802" s="34">
        <v>0</v>
      </c>
      <c r="T802">
        <v>0</v>
      </c>
      <c r="U802" s="34">
        <v>0</v>
      </c>
      <c r="W802" s="34">
        <v>0</v>
      </c>
      <c r="X802" s="34">
        <v>0</v>
      </c>
      <c r="Y802" s="34" t="s">
        <v>363</v>
      </c>
      <c r="AZ802" s="34" t="s">
        <v>359</v>
      </c>
      <c r="BA802" s="34">
        <v>10000</v>
      </c>
      <c r="BB802" s="34" t="s">
        <v>434</v>
      </c>
      <c r="BC802" s="34" t="s">
        <v>442</v>
      </c>
      <c r="BD802" s="34">
        <v>10000</v>
      </c>
      <c r="BE802" s="34">
        <v>0</v>
      </c>
      <c r="BF802" s="34" t="s">
        <v>361</v>
      </c>
      <c r="BG802" s="34">
        <v>0</v>
      </c>
      <c r="BN802">
        <v>20180001</v>
      </c>
      <c r="GY802" s="34">
        <v>0</v>
      </c>
      <c r="GZ802" s="34">
        <v>0</v>
      </c>
      <c r="HA802" s="34" t="s">
        <v>373</v>
      </c>
      <c r="HB802" s="34">
        <v>0</v>
      </c>
      <c r="HC802">
        <v>0</v>
      </c>
      <c r="HD802">
        <v>0</v>
      </c>
      <c r="HE802" s="34" t="b">
        <v>0</v>
      </c>
      <c r="HF802">
        <v>0</v>
      </c>
      <c r="HG802" s="34" t="b">
        <v>0</v>
      </c>
      <c r="HH802" s="34">
        <v>0</v>
      </c>
      <c r="HI802" s="34">
        <v>0</v>
      </c>
      <c r="HJ802" s="34">
        <v>0</v>
      </c>
      <c r="HK802" s="34">
        <v>0</v>
      </c>
      <c r="HL802" s="34" t="b">
        <v>0</v>
      </c>
      <c r="HM802">
        <v>0</v>
      </c>
      <c r="HN802" s="34">
        <v>0</v>
      </c>
      <c r="HO802" t="s">
        <v>373</v>
      </c>
      <c r="HP802" s="34" t="s">
        <v>514</v>
      </c>
      <c r="HQ802" s="34">
        <v>0</v>
      </c>
      <c r="HR802" s="34">
        <v>0</v>
      </c>
      <c r="HS802" s="34">
        <v>0</v>
      </c>
      <c r="HT802">
        <v>0</v>
      </c>
      <c r="HU802" t="b">
        <v>0</v>
      </c>
      <c r="HV802">
        <v>0</v>
      </c>
      <c r="HW802" t="b">
        <v>0</v>
      </c>
      <c r="HX802" t="b">
        <v>0</v>
      </c>
      <c r="HY802" t="s">
        <v>779</v>
      </c>
      <c r="HZ802"/>
    </row>
    <row r="803" ht="30" customHeight="1" spans="2:234">
      <c r="B803" s="34">
        <f>10000000+INDEX(编号表!$B:$B,MATCH(D803,编号表!$A:$A,0))*10000+J803</f>
        <v>11330002</v>
      </c>
      <c r="C803" s="34" t="s">
        <v>782</v>
      </c>
      <c r="D803" s="34" t="s">
        <v>782</v>
      </c>
      <c r="E803" s="34" t="s">
        <v>775</v>
      </c>
      <c r="F803" s="39" t="s">
        <v>776</v>
      </c>
      <c r="G803" s="34" t="s">
        <v>695</v>
      </c>
      <c r="H803" s="34" t="b">
        <v>1</v>
      </c>
      <c r="I803" s="34" t="b">
        <v>0</v>
      </c>
      <c r="J803" s="34">
        <v>2</v>
      </c>
      <c r="K803" s="34" t="str">
        <f t="shared" si="32"/>
        <v>113300</v>
      </c>
      <c r="L803" s="34" t="s">
        <v>777</v>
      </c>
      <c r="M803">
        <v>0</v>
      </c>
      <c r="N803" s="34">
        <v>0</v>
      </c>
      <c r="O803" s="34" t="s">
        <v>784</v>
      </c>
      <c r="P803" s="34">
        <v>15001001</v>
      </c>
      <c r="Q803" s="34">
        <v>0</v>
      </c>
      <c r="R803" s="34">
        <v>0</v>
      </c>
      <c r="S803" s="34">
        <v>0</v>
      </c>
      <c r="T803">
        <v>0</v>
      </c>
      <c r="U803" s="34">
        <v>0</v>
      </c>
      <c r="W803" s="34">
        <v>0</v>
      </c>
      <c r="X803" s="34">
        <v>0</v>
      </c>
      <c r="Y803" s="34" t="s">
        <v>363</v>
      </c>
      <c r="AZ803" s="34" t="s">
        <v>359</v>
      </c>
      <c r="BA803" s="34">
        <v>10000</v>
      </c>
      <c r="BB803" s="34" t="s">
        <v>434</v>
      </c>
      <c r="BC803" s="34" t="s">
        <v>442</v>
      </c>
      <c r="BD803" s="34">
        <v>10000</v>
      </c>
      <c r="BE803" s="34">
        <v>0</v>
      </c>
      <c r="BF803" s="34" t="s">
        <v>361</v>
      </c>
      <c r="BG803" s="34">
        <v>0</v>
      </c>
      <c r="BN803">
        <v>20180002</v>
      </c>
      <c r="GY803" s="34">
        <v>0</v>
      </c>
      <c r="GZ803" s="34">
        <v>0</v>
      </c>
      <c r="HA803" s="34" t="s">
        <v>373</v>
      </c>
      <c r="HB803" s="34">
        <v>0</v>
      </c>
      <c r="HC803">
        <v>0</v>
      </c>
      <c r="HD803">
        <v>0</v>
      </c>
      <c r="HE803" s="34" t="b">
        <v>0</v>
      </c>
      <c r="HF803">
        <v>0</v>
      </c>
      <c r="HG803" s="34" t="b">
        <v>0</v>
      </c>
      <c r="HH803" s="34">
        <v>0</v>
      </c>
      <c r="HI803" s="34">
        <v>0</v>
      </c>
      <c r="HJ803" s="34">
        <v>0</v>
      </c>
      <c r="HK803" s="34">
        <v>0</v>
      </c>
      <c r="HL803" s="34" t="b">
        <v>0</v>
      </c>
      <c r="HM803">
        <v>0</v>
      </c>
      <c r="HN803" s="34">
        <v>0</v>
      </c>
      <c r="HO803" t="s">
        <v>373</v>
      </c>
      <c r="HP803" s="34" t="s">
        <v>514</v>
      </c>
      <c r="HQ803" s="34">
        <v>0</v>
      </c>
      <c r="HR803" s="34">
        <v>0</v>
      </c>
      <c r="HS803" s="34">
        <v>0</v>
      </c>
      <c r="HT803">
        <v>0</v>
      </c>
      <c r="HU803" t="b">
        <v>0</v>
      </c>
      <c r="HV803">
        <v>0</v>
      </c>
      <c r="HW803" t="b">
        <v>0</v>
      </c>
      <c r="HX803" t="b">
        <v>0</v>
      </c>
      <c r="HY803" t="s">
        <v>779</v>
      </c>
      <c r="HZ803"/>
    </row>
    <row r="804" ht="30" customHeight="1" spans="2:234">
      <c r="B804" s="34">
        <f>10000000+INDEX(编号表!$B:$B,MATCH(D804,编号表!$A:$A,0))*10000+J804</f>
        <v>11330003</v>
      </c>
      <c r="C804" s="34" t="s">
        <v>782</v>
      </c>
      <c r="D804" s="34" t="s">
        <v>782</v>
      </c>
      <c r="E804" s="34" t="s">
        <v>775</v>
      </c>
      <c r="F804" s="39" t="s">
        <v>776</v>
      </c>
      <c r="G804" s="34" t="s">
        <v>695</v>
      </c>
      <c r="H804" s="34" t="b">
        <v>1</v>
      </c>
      <c r="I804" s="34" t="b">
        <v>0</v>
      </c>
      <c r="J804" s="34">
        <v>3</v>
      </c>
      <c r="K804" s="34" t="str">
        <f t="shared" si="32"/>
        <v>113300</v>
      </c>
      <c r="L804" s="34" t="s">
        <v>777</v>
      </c>
      <c r="M804">
        <v>0</v>
      </c>
      <c r="N804" s="34">
        <v>0</v>
      </c>
      <c r="O804" s="34" t="s">
        <v>785</v>
      </c>
      <c r="P804" s="34">
        <v>15001001</v>
      </c>
      <c r="Q804" s="34">
        <v>0</v>
      </c>
      <c r="R804" s="34">
        <v>0</v>
      </c>
      <c r="S804" s="34">
        <v>0</v>
      </c>
      <c r="T804">
        <v>0</v>
      </c>
      <c r="U804" s="34">
        <v>0</v>
      </c>
      <c r="W804" s="34">
        <v>0</v>
      </c>
      <c r="X804" s="34">
        <v>0</v>
      </c>
      <c r="Y804" s="34" t="s">
        <v>363</v>
      </c>
      <c r="AZ804" s="34" t="s">
        <v>359</v>
      </c>
      <c r="BA804" s="34">
        <v>10000</v>
      </c>
      <c r="BB804" s="34" t="s">
        <v>434</v>
      </c>
      <c r="BC804" s="34" t="s">
        <v>442</v>
      </c>
      <c r="BD804" s="34">
        <v>10000</v>
      </c>
      <c r="BE804" s="34">
        <v>0</v>
      </c>
      <c r="BF804" s="34" t="s">
        <v>361</v>
      </c>
      <c r="BG804" s="34">
        <v>0</v>
      </c>
      <c r="BN804">
        <v>20180003</v>
      </c>
      <c r="GY804" s="34">
        <v>0</v>
      </c>
      <c r="GZ804" s="34">
        <v>0</v>
      </c>
      <c r="HA804" s="34" t="s">
        <v>373</v>
      </c>
      <c r="HB804" s="34">
        <v>0</v>
      </c>
      <c r="HC804">
        <v>0</v>
      </c>
      <c r="HD804">
        <v>0</v>
      </c>
      <c r="HE804" s="34" t="b">
        <v>0</v>
      </c>
      <c r="HF804">
        <v>0</v>
      </c>
      <c r="HG804" s="34" t="b">
        <v>0</v>
      </c>
      <c r="HH804" s="34">
        <v>0</v>
      </c>
      <c r="HI804" s="34">
        <v>0</v>
      </c>
      <c r="HJ804" s="34">
        <v>0</v>
      </c>
      <c r="HK804" s="34">
        <v>0</v>
      </c>
      <c r="HL804" s="34" t="b">
        <v>0</v>
      </c>
      <c r="HM804">
        <v>0</v>
      </c>
      <c r="HN804" s="34">
        <v>0</v>
      </c>
      <c r="HO804" t="s">
        <v>373</v>
      </c>
      <c r="HP804" s="34" t="s">
        <v>514</v>
      </c>
      <c r="HQ804" s="34">
        <v>0</v>
      </c>
      <c r="HR804" s="34">
        <v>0</v>
      </c>
      <c r="HS804" s="34">
        <v>0</v>
      </c>
      <c r="HT804">
        <v>0</v>
      </c>
      <c r="HU804" t="b">
        <v>0</v>
      </c>
      <c r="HV804">
        <v>0</v>
      </c>
      <c r="HW804" t="b">
        <v>0</v>
      </c>
      <c r="HX804" t="b">
        <v>0</v>
      </c>
      <c r="HY804" t="s">
        <v>779</v>
      </c>
      <c r="HZ804"/>
    </row>
    <row r="805" ht="30" customHeight="1" spans="2:234">
      <c r="B805" s="34">
        <f>10000000+INDEX(编号表!$B:$B,MATCH(D805,编号表!$A:$A,0))*10000+J805</f>
        <v>11340001</v>
      </c>
      <c r="C805" s="34" t="s">
        <v>786</v>
      </c>
      <c r="D805" s="34" t="s">
        <v>786</v>
      </c>
      <c r="E805" s="34" t="s">
        <v>775</v>
      </c>
      <c r="F805" s="39" t="s">
        <v>776</v>
      </c>
      <c r="G805" s="34" t="s">
        <v>368</v>
      </c>
      <c r="H805" s="34" t="b">
        <v>1</v>
      </c>
      <c r="I805" s="34" t="b">
        <v>0</v>
      </c>
      <c r="J805" s="34">
        <v>1</v>
      </c>
      <c r="K805" s="34" t="str">
        <f t="shared" si="32"/>
        <v>113400</v>
      </c>
      <c r="L805" s="34" t="s">
        <v>777</v>
      </c>
      <c r="M805">
        <v>0</v>
      </c>
      <c r="N805" s="34">
        <v>0</v>
      </c>
      <c r="O805" s="34" t="s">
        <v>787</v>
      </c>
      <c r="P805" s="34">
        <v>15001001</v>
      </c>
      <c r="Q805" s="34">
        <v>0</v>
      </c>
      <c r="R805" s="34">
        <v>0</v>
      </c>
      <c r="S805" s="34">
        <v>0</v>
      </c>
      <c r="T805">
        <v>0</v>
      </c>
      <c r="U805" s="34">
        <v>0</v>
      </c>
      <c r="W805" s="34">
        <v>0</v>
      </c>
      <c r="X805" s="34">
        <v>0</v>
      </c>
      <c r="Y805" s="34" t="s">
        <v>363</v>
      </c>
      <c r="AZ805" s="34" t="s">
        <v>359</v>
      </c>
      <c r="BA805" s="34">
        <v>10000</v>
      </c>
      <c r="BB805" s="34" t="s">
        <v>434</v>
      </c>
      <c r="BC805" s="34" t="s">
        <v>442</v>
      </c>
      <c r="BD805" s="34">
        <v>10000</v>
      </c>
      <c r="BE805" s="34">
        <v>0</v>
      </c>
      <c r="BF805" s="34" t="s">
        <v>361</v>
      </c>
      <c r="BG805" s="34">
        <v>0</v>
      </c>
      <c r="BN805">
        <v>20190001</v>
      </c>
      <c r="GY805" s="34">
        <v>0</v>
      </c>
      <c r="GZ805" s="34">
        <v>0</v>
      </c>
      <c r="HA805" s="34" t="s">
        <v>373</v>
      </c>
      <c r="HB805" s="34">
        <v>0</v>
      </c>
      <c r="HC805">
        <v>0</v>
      </c>
      <c r="HD805">
        <v>0</v>
      </c>
      <c r="HE805" s="34" t="b">
        <v>0</v>
      </c>
      <c r="HF805">
        <v>0</v>
      </c>
      <c r="HG805" s="34" t="b">
        <v>0</v>
      </c>
      <c r="HH805" s="34">
        <v>0</v>
      </c>
      <c r="HI805" s="34">
        <v>0</v>
      </c>
      <c r="HJ805" s="34">
        <v>0</v>
      </c>
      <c r="HK805" s="34">
        <v>0</v>
      </c>
      <c r="HL805" s="34" t="b">
        <v>0</v>
      </c>
      <c r="HM805">
        <v>0</v>
      </c>
      <c r="HN805" s="34">
        <v>0</v>
      </c>
      <c r="HO805" t="s">
        <v>373</v>
      </c>
      <c r="HP805" s="34" t="s">
        <v>514</v>
      </c>
      <c r="HQ805" s="34">
        <v>0</v>
      </c>
      <c r="HR805" s="34">
        <v>0</v>
      </c>
      <c r="HS805" s="34">
        <v>0</v>
      </c>
      <c r="HT805">
        <v>0</v>
      </c>
      <c r="HU805" t="b">
        <v>0</v>
      </c>
      <c r="HV805">
        <v>0</v>
      </c>
      <c r="HW805" t="b">
        <v>0</v>
      </c>
      <c r="HX805" t="b">
        <v>0</v>
      </c>
      <c r="HY805" t="s">
        <v>779</v>
      </c>
      <c r="HZ805"/>
    </row>
    <row r="806" ht="30" customHeight="1" spans="2:234">
      <c r="B806" s="34">
        <f>10000000+INDEX(编号表!$B:$B,MATCH(D806,编号表!$A:$A,0))*10000+J806</f>
        <v>11340002</v>
      </c>
      <c r="C806" s="34" t="s">
        <v>786</v>
      </c>
      <c r="D806" s="34" t="s">
        <v>786</v>
      </c>
      <c r="E806" s="34" t="s">
        <v>775</v>
      </c>
      <c r="F806" s="39" t="s">
        <v>776</v>
      </c>
      <c r="G806" s="34" t="s">
        <v>368</v>
      </c>
      <c r="H806" s="34" t="b">
        <v>1</v>
      </c>
      <c r="I806" s="34" t="b">
        <v>0</v>
      </c>
      <c r="J806" s="34">
        <v>2</v>
      </c>
      <c r="K806" s="34" t="str">
        <f t="shared" si="32"/>
        <v>113400</v>
      </c>
      <c r="L806" s="34" t="s">
        <v>777</v>
      </c>
      <c r="M806">
        <v>0</v>
      </c>
      <c r="N806" s="34">
        <v>0</v>
      </c>
      <c r="O806" s="34" t="s">
        <v>788</v>
      </c>
      <c r="P806" s="34">
        <v>15001001</v>
      </c>
      <c r="Q806" s="34">
        <v>0</v>
      </c>
      <c r="R806" s="34">
        <v>0</v>
      </c>
      <c r="S806" s="34">
        <v>0</v>
      </c>
      <c r="T806">
        <v>0</v>
      </c>
      <c r="U806" s="34">
        <v>0</v>
      </c>
      <c r="W806" s="34">
        <v>0</v>
      </c>
      <c r="X806" s="34">
        <v>0</v>
      </c>
      <c r="Y806" s="34" t="s">
        <v>363</v>
      </c>
      <c r="AZ806" s="34" t="s">
        <v>359</v>
      </c>
      <c r="BA806" s="34">
        <v>10000</v>
      </c>
      <c r="BB806" s="34" t="s">
        <v>434</v>
      </c>
      <c r="BC806" s="34" t="s">
        <v>442</v>
      </c>
      <c r="BD806" s="34">
        <v>10000</v>
      </c>
      <c r="BE806" s="34">
        <v>0</v>
      </c>
      <c r="BF806" s="34" t="s">
        <v>361</v>
      </c>
      <c r="BG806" s="34">
        <v>0</v>
      </c>
      <c r="BN806">
        <v>20190002</v>
      </c>
      <c r="GY806" s="34">
        <v>0</v>
      </c>
      <c r="GZ806" s="34">
        <v>0</v>
      </c>
      <c r="HA806" s="34" t="s">
        <v>373</v>
      </c>
      <c r="HB806" s="34">
        <v>0</v>
      </c>
      <c r="HC806">
        <v>0</v>
      </c>
      <c r="HD806">
        <v>0</v>
      </c>
      <c r="HE806" s="34" t="b">
        <v>0</v>
      </c>
      <c r="HF806">
        <v>0</v>
      </c>
      <c r="HG806" s="34" t="b">
        <v>0</v>
      </c>
      <c r="HH806" s="34">
        <v>0</v>
      </c>
      <c r="HI806" s="34">
        <v>0</v>
      </c>
      <c r="HJ806" s="34">
        <v>0</v>
      </c>
      <c r="HK806" s="34">
        <v>0</v>
      </c>
      <c r="HL806" s="34" t="b">
        <v>0</v>
      </c>
      <c r="HM806">
        <v>0</v>
      </c>
      <c r="HN806" s="34">
        <v>0</v>
      </c>
      <c r="HO806" t="s">
        <v>373</v>
      </c>
      <c r="HP806" s="34" t="s">
        <v>514</v>
      </c>
      <c r="HQ806" s="34">
        <v>0</v>
      </c>
      <c r="HR806" s="34">
        <v>0</v>
      </c>
      <c r="HS806" s="34">
        <v>0</v>
      </c>
      <c r="HT806">
        <v>0</v>
      </c>
      <c r="HU806" t="b">
        <v>0</v>
      </c>
      <c r="HV806">
        <v>0</v>
      </c>
      <c r="HW806" t="b">
        <v>0</v>
      </c>
      <c r="HX806" t="b">
        <v>0</v>
      </c>
      <c r="HY806" t="s">
        <v>779</v>
      </c>
      <c r="HZ806"/>
    </row>
    <row r="807" ht="30" customHeight="1" spans="2:234">
      <c r="B807" s="34">
        <f>10000000+INDEX(编号表!$B:$B,MATCH(D807,编号表!$A:$A,0))*10000+J807</f>
        <v>11340003</v>
      </c>
      <c r="C807" s="34" t="s">
        <v>786</v>
      </c>
      <c r="D807" s="34" t="s">
        <v>786</v>
      </c>
      <c r="E807" s="34" t="s">
        <v>775</v>
      </c>
      <c r="F807" s="39" t="s">
        <v>776</v>
      </c>
      <c r="G807" s="34" t="s">
        <v>368</v>
      </c>
      <c r="H807" s="34" t="b">
        <v>1</v>
      </c>
      <c r="I807" s="34" t="b">
        <v>0</v>
      </c>
      <c r="J807" s="34">
        <v>3</v>
      </c>
      <c r="K807" s="34" t="str">
        <f t="shared" si="32"/>
        <v>113400</v>
      </c>
      <c r="L807" s="34" t="s">
        <v>777</v>
      </c>
      <c r="M807">
        <v>0</v>
      </c>
      <c r="N807" s="34">
        <v>0</v>
      </c>
      <c r="O807" s="34" t="s">
        <v>789</v>
      </c>
      <c r="P807" s="34">
        <v>15001001</v>
      </c>
      <c r="Q807" s="34">
        <v>0</v>
      </c>
      <c r="R807" s="34">
        <v>0</v>
      </c>
      <c r="S807" s="34">
        <v>0</v>
      </c>
      <c r="T807">
        <v>0</v>
      </c>
      <c r="U807" s="34">
        <v>0</v>
      </c>
      <c r="W807" s="34">
        <v>0</v>
      </c>
      <c r="X807" s="34">
        <v>0</v>
      </c>
      <c r="Y807" s="34" t="s">
        <v>363</v>
      </c>
      <c r="AZ807" s="34" t="s">
        <v>359</v>
      </c>
      <c r="BA807" s="34">
        <v>10000</v>
      </c>
      <c r="BB807" s="34" t="s">
        <v>434</v>
      </c>
      <c r="BC807" s="34" t="s">
        <v>442</v>
      </c>
      <c r="BD807" s="34">
        <v>10000</v>
      </c>
      <c r="BE807" s="34">
        <v>0</v>
      </c>
      <c r="BF807" s="34" t="s">
        <v>361</v>
      </c>
      <c r="BG807" s="34">
        <v>0</v>
      </c>
      <c r="BN807">
        <v>20190003</v>
      </c>
      <c r="GY807" s="34">
        <v>0</v>
      </c>
      <c r="GZ807" s="34">
        <v>0</v>
      </c>
      <c r="HA807" s="34" t="s">
        <v>373</v>
      </c>
      <c r="HB807" s="34">
        <v>0</v>
      </c>
      <c r="HC807">
        <v>0</v>
      </c>
      <c r="HD807">
        <v>0</v>
      </c>
      <c r="HE807" s="34" t="b">
        <v>0</v>
      </c>
      <c r="HF807">
        <v>0</v>
      </c>
      <c r="HG807" s="34" t="b">
        <v>0</v>
      </c>
      <c r="HH807" s="34">
        <v>0</v>
      </c>
      <c r="HI807" s="34">
        <v>0</v>
      </c>
      <c r="HJ807" s="34">
        <v>0</v>
      </c>
      <c r="HK807" s="34">
        <v>0</v>
      </c>
      <c r="HL807" s="34" t="b">
        <v>0</v>
      </c>
      <c r="HM807">
        <v>0</v>
      </c>
      <c r="HN807" s="34">
        <v>0</v>
      </c>
      <c r="HO807" t="s">
        <v>373</v>
      </c>
      <c r="HP807" s="34" t="s">
        <v>514</v>
      </c>
      <c r="HQ807" s="34">
        <v>0</v>
      </c>
      <c r="HR807" s="34">
        <v>0</v>
      </c>
      <c r="HS807" s="34">
        <v>0</v>
      </c>
      <c r="HT807">
        <v>0</v>
      </c>
      <c r="HU807" t="b">
        <v>0</v>
      </c>
      <c r="HV807">
        <v>0</v>
      </c>
      <c r="HW807" t="b">
        <v>0</v>
      </c>
      <c r="HX807" t="b">
        <v>0</v>
      </c>
      <c r="HY807" t="s">
        <v>779</v>
      </c>
      <c r="HZ807"/>
    </row>
    <row r="808" ht="30" customHeight="1" spans="2:234">
      <c r="B808" s="34">
        <f>10000000+INDEX(编号表!$B:$B,MATCH(D808,编号表!$A:$A,0))*10000+J808</f>
        <v>11350001</v>
      </c>
      <c r="C808" s="34" t="s">
        <v>790</v>
      </c>
      <c r="D808" s="34" t="s">
        <v>790</v>
      </c>
      <c r="E808" s="34" t="s">
        <v>775</v>
      </c>
      <c r="F808" s="39" t="s">
        <v>791</v>
      </c>
      <c r="G808" s="34" t="s">
        <v>363</v>
      </c>
      <c r="H808" s="34" t="b">
        <v>1</v>
      </c>
      <c r="I808" s="34" t="b">
        <v>0</v>
      </c>
      <c r="J808" s="34">
        <v>1</v>
      </c>
      <c r="K808" s="34" t="str">
        <f t="shared" si="32"/>
        <v>113500</v>
      </c>
      <c r="L808" s="34" t="s">
        <v>777</v>
      </c>
      <c r="M808">
        <v>0</v>
      </c>
      <c r="N808" s="34">
        <v>0</v>
      </c>
      <c r="O808" s="34" t="s">
        <v>792</v>
      </c>
      <c r="P808" s="34">
        <v>15001001</v>
      </c>
      <c r="Q808" s="34">
        <v>0</v>
      </c>
      <c r="R808" s="34">
        <v>0</v>
      </c>
      <c r="S808" s="34">
        <v>0</v>
      </c>
      <c r="T808">
        <v>0</v>
      </c>
      <c r="U808" s="34">
        <v>0</v>
      </c>
      <c r="W808" s="34">
        <v>0</v>
      </c>
      <c r="X808" s="34">
        <v>0</v>
      </c>
      <c r="Y808" s="34" t="s">
        <v>363</v>
      </c>
      <c r="AZ808" s="34" t="s">
        <v>359</v>
      </c>
      <c r="BA808" s="34">
        <v>10000</v>
      </c>
      <c r="BB808" s="34" t="s">
        <v>434</v>
      </c>
      <c r="BC808" s="34" t="s">
        <v>442</v>
      </c>
      <c r="BD808" s="34">
        <v>10000</v>
      </c>
      <c r="BE808" s="34">
        <v>0</v>
      </c>
      <c r="BF808" s="34" t="s">
        <v>361</v>
      </c>
      <c r="BG808" s="34">
        <v>0</v>
      </c>
      <c r="BN808">
        <v>20200001</v>
      </c>
      <c r="GY808" s="34">
        <v>0</v>
      </c>
      <c r="GZ808" s="34">
        <v>0</v>
      </c>
      <c r="HA808" s="34" t="s">
        <v>373</v>
      </c>
      <c r="HB808" s="34">
        <v>0</v>
      </c>
      <c r="HC808">
        <v>0</v>
      </c>
      <c r="HD808">
        <v>0</v>
      </c>
      <c r="HE808" s="34" t="b">
        <v>0</v>
      </c>
      <c r="HF808">
        <v>0</v>
      </c>
      <c r="HG808" s="34" t="b">
        <v>0</v>
      </c>
      <c r="HH808" s="34">
        <v>0</v>
      </c>
      <c r="HI808" s="34">
        <v>0</v>
      </c>
      <c r="HJ808" s="34">
        <v>0</v>
      </c>
      <c r="HK808" s="34">
        <v>0</v>
      </c>
      <c r="HL808" s="34" t="b">
        <v>0</v>
      </c>
      <c r="HM808">
        <v>0</v>
      </c>
      <c r="HN808" s="34">
        <v>0</v>
      </c>
      <c r="HO808" t="s">
        <v>373</v>
      </c>
      <c r="HP808" s="34" t="s">
        <v>514</v>
      </c>
      <c r="HQ808" s="34">
        <v>0</v>
      </c>
      <c r="HR808" s="34">
        <v>0</v>
      </c>
      <c r="HS808" s="34">
        <v>0</v>
      </c>
      <c r="HT808">
        <v>0</v>
      </c>
      <c r="HU808" t="b">
        <v>0</v>
      </c>
      <c r="HV808">
        <v>0</v>
      </c>
      <c r="HW808" t="b">
        <v>0</v>
      </c>
      <c r="HX808" t="b">
        <v>0</v>
      </c>
      <c r="HY808" t="s">
        <v>779</v>
      </c>
      <c r="HZ808"/>
    </row>
    <row r="809" ht="30" customHeight="1" spans="2:234">
      <c r="B809" s="34">
        <f>10000000+INDEX(编号表!$B:$B,MATCH(D809,编号表!$A:$A,0))*10000+J809</f>
        <v>11350002</v>
      </c>
      <c r="C809" s="34" t="s">
        <v>790</v>
      </c>
      <c r="D809" s="34" t="s">
        <v>790</v>
      </c>
      <c r="E809" s="34" t="s">
        <v>775</v>
      </c>
      <c r="F809" s="39" t="s">
        <v>791</v>
      </c>
      <c r="G809" s="34" t="s">
        <v>363</v>
      </c>
      <c r="H809" s="34" t="b">
        <v>1</v>
      </c>
      <c r="I809" s="34" t="b">
        <v>0</v>
      </c>
      <c r="J809" s="34">
        <v>2</v>
      </c>
      <c r="K809" s="34" t="str">
        <f t="shared" si="32"/>
        <v>113500</v>
      </c>
      <c r="L809" s="34" t="s">
        <v>777</v>
      </c>
      <c r="M809">
        <v>0</v>
      </c>
      <c r="N809" s="34">
        <v>0</v>
      </c>
      <c r="O809" s="34" t="s">
        <v>793</v>
      </c>
      <c r="P809" s="34">
        <v>15001001</v>
      </c>
      <c r="Q809" s="34">
        <v>0</v>
      </c>
      <c r="R809" s="34">
        <v>0</v>
      </c>
      <c r="S809" s="34">
        <v>0</v>
      </c>
      <c r="T809">
        <v>0</v>
      </c>
      <c r="U809" s="34">
        <v>0</v>
      </c>
      <c r="W809" s="34">
        <v>0</v>
      </c>
      <c r="X809" s="34">
        <v>0</v>
      </c>
      <c r="Y809" s="34" t="s">
        <v>363</v>
      </c>
      <c r="AZ809" s="34" t="s">
        <v>359</v>
      </c>
      <c r="BA809" s="34">
        <v>10000</v>
      </c>
      <c r="BB809" s="34" t="s">
        <v>434</v>
      </c>
      <c r="BC809" s="34" t="s">
        <v>442</v>
      </c>
      <c r="BD809" s="34">
        <v>10000</v>
      </c>
      <c r="BE809" s="34">
        <v>0</v>
      </c>
      <c r="BF809" s="34" t="s">
        <v>361</v>
      </c>
      <c r="BG809" s="34">
        <v>0</v>
      </c>
      <c r="BN809">
        <v>20200002</v>
      </c>
      <c r="GY809" s="34">
        <v>0</v>
      </c>
      <c r="GZ809" s="34">
        <v>0</v>
      </c>
      <c r="HA809" s="34" t="s">
        <v>373</v>
      </c>
      <c r="HB809" s="34">
        <v>0</v>
      </c>
      <c r="HC809">
        <v>0</v>
      </c>
      <c r="HD809">
        <v>0</v>
      </c>
      <c r="HE809" s="34" t="b">
        <v>0</v>
      </c>
      <c r="HF809">
        <v>0</v>
      </c>
      <c r="HG809" s="34" t="b">
        <v>0</v>
      </c>
      <c r="HH809" s="34">
        <v>0</v>
      </c>
      <c r="HI809" s="34">
        <v>0</v>
      </c>
      <c r="HJ809" s="34">
        <v>0</v>
      </c>
      <c r="HK809" s="34">
        <v>0</v>
      </c>
      <c r="HL809" s="34" t="b">
        <v>0</v>
      </c>
      <c r="HM809">
        <v>0</v>
      </c>
      <c r="HN809" s="34">
        <v>0</v>
      </c>
      <c r="HO809" t="s">
        <v>373</v>
      </c>
      <c r="HP809" s="34" t="s">
        <v>514</v>
      </c>
      <c r="HQ809" s="34">
        <v>0</v>
      </c>
      <c r="HR809" s="34">
        <v>0</v>
      </c>
      <c r="HS809" s="34">
        <v>0</v>
      </c>
      <c r="HT809">
        <v>0</v>
      </c>
      <c r="HU809" t="b">
        <v>0</v>
      </c>
      <c r="HV809">
        <v>0</v>
      </c>
      <c r="HW809" t="b">
        <v>0</v>
      </c>
      <c r="HX809" t="b">
        <v>0</v>
      </c>
      <c r="HY809" t="s">
        <v>779</v>
      </c>
      <c r="HZ809"/>
    </row>
    <row r="810" ht="30" customHeight="1" spans="2:234">
      <c r="B810" s="34">
        <f>10000000+INDEX(编号表!$B:$B,MATCH(D810,编号表!$A:$A,0))*10000+J810</f>
        <v>11350003</v>
      </c>
      <c r="C810" s="34" t="s">
        <v>790</v>
      </c>
      <c r="D810" s="34" t="s">
        <v>790</v>
      </c>
      <c r="E810" s="34" t="s">
        <v>775</v>
      </c>
      <c r="F810" s="39" t="s">
        <v>791</v>
      </c>
      <c r="G810" s="34" t="s">
        <v>363</v>
      </c>
      <c r="H810" s="34" t="b">
        <v>1</v>
      </c>
      <c r="I810" s="34" t="b">
        <v>0</v>
      </c>
      <c r="J810" s="34">
        <v>3</v>
      </c>
      <c r="K810" s="34" t="str">
        <f t="shared" si="32"/>
        <v>113500</v>
      </c>
      <c r="L810" s="34" t="s">
        <v>777</v>
      </c>
      <c r="M810">
        <v>0</v>
      </c>
      <c r="N810" s="34">
        <v>0</v>
      </c>
      <c r="O810" s="34" t="s">
        <v>794</v>
      </c>
      <c r="P810" s="34">
        <v>15001001</v>
      </c>
      <c r="Q810" s="34">
        <v>0</v>
      </c>
      <c r="R810" s="34">
        <v>0</v>
      </c>
      <c r="S810" s="34">
        <v>0</v>
      </c>
      <c r="T810">
        <v>0</v>
      </c>
      <c r="U810" s="34">
        <v>0</v>
      </c>
      <c r="W810" s="34">
        <v>0</v>
      </c>
      <c r="X810" s="34">
        <v>0</v>
      </c>
      <c r="Y810" s="34" t="s">
        <v>363</v>
      </c>
      <c r="AZ810" s="34" t="s">
        <v>359</v>
      </c>
      <c r="BA810" s="34">
        <v>10000</v>
      </c>
      <c r="BB810" s="34" t="s">
        <v>434</v>
      </c>
      <c r="BC810" s="34" t="s">
        <v>442</v>
      </c>
      <c r="BD810" s="34">
        <v>10000</v>
      </c>
      <c r="BE810" s="34">
        <v>0</v>
      </c>
      <c r="BF810" s="34" t="s">
        <v>361</v>
      </c>
      <c r="BG810" s="34">
        <v>0</v>
      </c>
      <c r="BN810">
        <v>20200003</v>
      </c>
      <c r="GY810" s="34">
        <v>0</v>
      </c>
      <c r="GZ810" s="34">
        <v>0</v>
      </c>
      <c r="HA810" s="34" t="s">
        <v>373</v>
      </c>
      <c r="HB810" s="34">
        <v>0</v>
      </c>
      <c r="HC810">
        <v>0</v>
      </c>
      <c r="HD810">
        <v>0</v>
      </c>
      <c r="HE810" s="34" t="b">
        <v>0</v>
      </c>
      <c r="HF810">
        <v>0</v>
      </c>
      <c r="HG810" s="34" t="b">
        <v>0</v>
      </c>
      <c r="HH810" s="34">
        <v>0</v>
      </c>
      <c r="HI810" s="34">
        <v>0</v>
      </c>
      <c r="HJ810" s="34">
        <v>0</v>
      </c>
      <c r="HK810" s="34">
        <v>0</v>
      </c>
      <c r="HL810" s="34" t="b">
        <v>0</v>
      </c>
      <c r="HM810">
        <v>0</v>
      </c>
      <c r="HN810" s="34">
        <v>0</v>
      </c>
      <c r="HO810" t="s">
        <v>373</v>
      </c>
      <c r="HP810" s="34" t="s">
        <v>514</v>
      </c>
      <c r="HQ810" s="34">
        <v>0</v>
      </c>
      <c r="HR810" s="34">
        <v>0</v>
      </c>
      <c r="HS810" s="34">
        <v>0</v>
      </c>
      <c r="HT810">
        <v>0</v>
      </c>
      <c r="HU810" t="b">
        <v>0</v>
      </c>
      <c r="HV810">
        <v>0</v>
      </c>
      <c r="HW810" t="b">
        <v>0</v>
      </c>
      <c r="HX810" t="b">
        <v>0</v>
      </c>
      <c r="HY810" t="s">
        <v>779</v>
      </c>
      <c r="HZ810"/>
    </row>
    <row r="811" ht="30" customHeight="1" spans="2:234">
      <c r="B811" s="34">
        <f>10000000+INDEX(编号表!$B:$B,MATCH(D811,编号表!$A:$A,0))*10000+J811</f>
        <v>11360001</v>
      </c>
      <c r="C811" s="34" t="s">
        <v>795</v>
      </c>
      <c r="D811" s="34" t="s">
        <v>795</v>
      </c>
      <c r="E811" s="34" t="s">
        <v>775</v>
      </c>
      <c r="F811" s="39" t="s">
        <v>791</v>
      </c>
      <c r="G811" s="34" t="s">
        <v>363</v>
      </c>
      <c r="H811" s="34" t="b">
        <v>1</v>
      </c>
      <c r="I811" s="34" t="b">
        <v>0</v>
      </c>
      <c r="J811" s="34">
        <v>1</v>
      </c>
      <c r="K811" s="34" t="str">
        <f t="shared" si="32"/>
        <v>113600</v>
      </c>
      <c r="L811" s="34" t="s">
        <v>777</v>
      </c>
      <c r="M811">
        <v>0</v>
      </c>
      <c r="N811" s="34">
        <v>0</v>
      </c>
      <c r="O811" s="34" t="s">
        <v>796</v>
      </c>
      <c r="P811" s="34">
        <v>15001001</v>
      </c>
      <c r="Q811" s="34">
        <v>0</v>
      </c>
      <c r="R811" s="34">
        <v>0</v>
      </c>
      <c r="S811" s="34">
        <v>0</v>
      </c>
      <c r="T811">
        <v>0</v>
      </c>
      <c r="U811" s="34">
        <v>0</v>
      </c>
      <c r="W811" s="34">
        <v>0</v>
      </c>
      <c r="X811" s="34">
        <v>0</v>
      </c>
      <c r="Y811" s="34" t="s">
        <v>363</v>
      </c>
      <c r="AZ811" s="34" t="s">
        <v>359</v>
      </c>
      <c r="BA811" s="34">
        <v>10000</v>
      </c>
      <c r="BB811" s="34" t="s">
        <v>434</v>
      </c>
      <c r="BC811" s="34" t="s">
        <v>442</v>
      </c>
      <c r="BD811" s="34">
        <v>10000</v>
      </c>
      <c r="BE811" s="34">
        <v>0</v>
      </c>
      <c r="BF811" s="34" t="s">
        <v>361</v>
      </c>
      <c r="BG811" s="34">
        <v>0</v>
      </c>
      <c r="BN811">
        <v>20210001</v>
      </c>
      <c r="GY811" s="34">
        <v>0</v>
      </c>
      <c r="GZ811" s="34">
        <v>0</v>
      </c>
      <c r="HA811" s="34" t="s">
        <v>373</v>
      </c>
      <c r="HB811" s="34">
        <v>0</v>
      </c>
      <c r="HC811">
        <v>0</v>
      </c>
      <c r="HD811">
        <v>0</v>
      </c>
      <c r="HE811" s="34" t="b">
        <v>0</v>
      </c>
      <c r="HF811">
        <v>0</v>
      </c>
      <c r="HG811" s="34" t="b">
        <v>0</v>
      </c>
      <c r="HH811" s="34">
        <v>0</v>
      </c>
      <c r="HI811" s="34">
        <v>0</v>
      </c>
      <c r="HJ811" s="34">
        <v>0</v>
      </c>
      <c r="HK811" s="34">
        <v>0</v>
      </c>
      <c r="HL811" s="34" t="b">
        <v>0</v>
      </c>
      <c r="HM811">
        <v>0</v>
      </c>
      <c r="HN811" s="34">
        <v>0</v>
      </c>
      <c r="HO811" t="s">
        <v>373</v>
      </c>
      <c r="HP811" s="34" t="s">
        <v>514</v>
      </c>
      <c r="HQ811" s="34">
        <v>0</v>
      </c>
      <c r="HR811" s="34">
        <v>0</v>
      </c>
      <c r="HS811" s="34">
        <v>0</v>
      </c>
      <c r="HT811">
        <v>0</v>
      </c>
      <c r="HU811" t="b">
        <v>0</v>
      </c>
      <c r="HV811">
        <v>0</v>
      </c>
      <c r="HW811" t="b">
        <v>0</v>
      </c>
      <c r="HX811" t="b">
        <v>0</v>
      </c>
      <c r="HY811" t="s">
        <v>779</v>
      </c>
      <c r="HZ811"/>
    </row>
    <row r="812" ht="30" customHeight="1" spans="2:234">
      <c r="B812" s="34">
        <f>10000000+INDEX(编号表!$B:$B,MATCH(D812,编号表!$A:$A,0))*10000+J812</f>
        <v>11360002</v>
      </c>
      <c r="C812" s="34" t="s">
        <v>795</v>
      </c>
      <c r="D812" s="34" t="s">
        <v>795</v>
      </c>
      <c r="E812" s="34" t="s">
        <v>775</v>
      </c>
      <c r="F812" s="39" t="s">
        <v>791</v>
      </c>
      <c r="G812" s="34" t="s">
        <v>363</v>
      </c>
      <c r="H812" s="34" t="b">
        <v>1</v>
      </c>
      <c r="I812" s="34" t="b">
        <v>0</v>
      </c>
      <c r="J812" s="34">
        <v>2</v>
      </c>
      <c r="K812" s="34" t="str">
        <f t="shared" si="32"/>
        <v>113600</v>
      </c>
      <c r="L812" s="34" t="s">
        <v>777</v>
      </c>
      <c r="M812">
        <v>0</v>
      </c>
      <c r="N812" s="34">
        <v>0</v>
      </c>
      <c r="O812" s="34" t="s">
        <v>797</v>
      </c>
      <c r="P812" s="34">
        <v>15001001</v>
      </c>
      <c r="Q812" s="34">
        <v>0</v>
      </c>
      <c r="R812" s="34">
        <v>0</v>
      </c>
      <c r="S812" s="34">
        <v>0</v>
      </c>
      <c r="T812">
        <v>0</v>
      </c>
      <c r="U812" s="34">
        <v>0</v>
      </c>
      <c r="W812" s="34">
        <v>0</v>
      </c>
      <c r="X812" s="34">
        <v>0</v>
      </c>
      <c r="Y812" s="34" t="s">
        <v>363</v>
      </c>
      <c r="AZ812" s="34" t="s">
        <v>359</v>
      </c>
      <c r="BA812" s="34">
        <v>10000</v>
      </c>
      <c r="BB812" s="34" t="s">
        <v>434</v>
      </c>
      <c r="BC812" s="34" t="s">
        <v>442</v>
      </c>
      <c r="BD812" s="34">
        <v>10000</v>
      </c>
      <c r="BE812" s="34">
        <v>0</v>
      </c>
      <c r="BF812" s="34" t="s">
        <v>361</v>
      </c>
      <c r="BG812" s="34">
        <v>0</v>
      </c>
      <c r="BN812">
        <v>20210002</v>
      </c>
      <c r="GY812" s="34">
        <v>0</v>
      </c>
      <c r="GZ812" s="34">
        <v>0</v>
      </c>
      <c r="HA812" s="34" t="s">
        <v>373</v>
      </c>
      <c r="HB812" s="34">
        <v>0</v>
      </c>
      <c r="HC812">
        <v>0</v>
      </c>
      <c r="HD812">
        <v>0</v>
      </c>
      <c r="HE812" s="34" t="b">
        <v>0</v>
      </c>
      <c r="HF812">
        <v>0</v>
      </c>
      <c r="HG812" s="34" t="b">
        <v>0</v>
      </c>
      <c r="HH812" s="34">
        <v>0</v>
      </c>
      <c r="HI812" s="34">
        <v>0</v>
      </c>
      <c r="HJ812" s="34">
        <v>0</v>
      </c>
      <c r="HK812" s="34">
        <v>0</v>
      </c>
      <c r="HL812" s="34" t="b">
        <v>0</v>
      </c>
      <c r="HM812">
        <v>0</v>
      </c>
      <c r="HN812" s="34">
        <v>0</v>
      </c>
      <c r="HO812" t="s">
        <v>373</v>
      </c>
      <c r="HP812" s="34" t="s">
        <v>514</v>
      </c>
      <c r="HQ812" s="34">
        <v>0</v>
      </c>
      <c r="HR812" s="34">
        <v>0</v>
      </c>
      <c r="HS812" s="34">
        <v>0</v>
      </c>
      <c r="HT812">
        <v>0</v>
      </c>
      <c r="HU812" t="b">
        <v>0</v>
      </c>
      <c r="HV812">
        <v>0</v>
      </c>
      <c r="HW812" t="b">
        <v>0</v>
      </c>
      <c r="HX812" t="b">
        <v>0</v>
      </c>
      <c r="HY812" t="s">
        <v>779</v>
      </c>
      <c r="HZ812"/>
    </row>
    <row r="813" ht="30" customHeight="1" spans="2:234">
      <c r="B813" s="34">
        <f>10000000+INDEX(编号表!$B:$B,MATCH(D813,编号表!$A:$A,0))*10000+J813</f>
        <v>11360003</v>
      </c>
      <c r="C813" s="34" t="s">
        <v>795</v>
      </c>
      <c r="D813" s="34" t="s">
        <v>795</v>
      </c>
      <c r="E813" s="34" t="s">
        <v>775</v>
      </c>
      <c r="F813" s="39" t="s">
        <v>791</v>
      </c>
      <c r="G813" s="34" t="s">
        <v>363</v>
      </c>
      <c r="H813" s="34" t="b">
        <v>1</v>
      </c>
      <c r="I813" s="34" t="b">
        <v>0</v>
      </c>
      <c r="J813" s="34">
        <v>3</v>
      </c>
      <c r="K813" s="34" t="str">
        <f t="shared" si="32"/>
        <v>113600</v>
      </c>
      <c r="L813" s="34" t="s">
        <v>777</v>
      </c>
      <c r="M813">
        <v>0</v>
      </c>
      <c r="N813" s="34">
        <v>0</v>
      </c>
      <c r="O813" s="34" t="s">
        <v>798</v>
      </c>
      <c r="P813" s="34">
        <v>15001001</v>
      </c>
      <c r="Q813" s="34">
        <v>0</v>
      </c>
      <c r="R813" s="34">
        <v>0</v>
      </c>
      <c r="S813" s="34">
        <v>0</v>
      </c>
      <c r="T813">
        <v>0</v>
      </c>
      <c r="U813" s="34">
        <v>0</v>
      </c>
      <c r="W813" s="34">
        <v>0</v>
      </c>
      <c r="X813" s="34">
        <v>0</v>
      </c>
      <c r="Y813" s="34" t="s">
        <v>363</v>
      </c>
      <c r="AZ813" s="34" t="s">
        <v>359</v>
      </c>
      <c r="BA813" s="34">
        <v>10000</v>
      </c>
      <c r="BB813" s="34" t="s">
        <v>434</v>
      </c>
      <c r="BC813" s="34" t="s">
        <v>442</v>
      </c>
      <c r="BD813" s="34">
        <v>10000</v>
      </c>
      <c r="BE813" s="34">
        <v>0</v>
      </c>
      <c r="BF813" s="34" t="s">
        <v>361</v>
      </c>
      <c r="BG813" s="34">
        <v>0</v>
      </c>
      <c r="BN813">
        <v>20210003</v>
      </c>
      <c r="GY813" s="34">
        <v>0</v>
      </c>
      <c r="GZ813" s="34">
        <v>0</v>
      </c>
      <c r="HA813" s="34" t="s">
        <v>373</v>
      </c>
      <c r="HB813" s="34">
        <v>0</v>
      </c>
      <c r="HC813">
        <v>0</v>
      </c>
      <c r="HD813">
        <v>0</v>
      </c>
      <c r="HE813" s="34" t="b">
        <v>0</v>
      </c>
      <c r="HF813">
        <v>0</v>
      </c>
      <c r="HG813" s="34" t="b">
        <v>0</v>
      </c>
      <c r="HH813" s="34">
        <v>0</v>
      </c>
      <c r="HI813" s="34">
        <v>0</v>
      </c>
      <c r="HJ813" s="34">
        <v>0</v>
      </c>
      <c r="HK813" s="34">
        <v>0</v>
      </c>
      <c r="HL813" s="34" t="b">
        <v>0</v>
      </c>
      <c r="HM813">
        <v>0</v>
      </c>
      <c r="HN813" s="34">
        <v>0</v>
      </c>
      <c r="HO813" t="s">
        <v>373</v>
      </c>
      <c r="HP813" s="34" t="s">
        <v>514</v>
      </c>
      <c r="HQ813" s="34">
        <v>0</v>
      </c>
      <c r="HR813" s="34">
        <v>0</v>
      </c>
      <c r="HS813" s="34">
        <v>0</v>
      </c>
      <c r="HT813">
        <v>0</v>
      </c>
      <c r="HU813" t="b">
        <v>0</v>
      </c>
      <c r="HV813">
        <v>0</v>
      </c>
      <c r="HW813" t="b">
        <v>0</v>
      </c>
      <c r="HX813" t="b">
        <v>0</v>
      </c>
      <c r="HY813" t="s">
        <v>779</v>
      </c>
      <c r="HZ813"/>
    </row>
    <row r="814" ht="30" customHeight="1" spans="2:234">
      <c r="B814" s="34">
        <f>10000000+INDEX(编号表!$B:$B,MATCH(D814,编号表!$A:$A,0))*10000+J814</f>
        <v>11370001</v>
      </c>
      <c r="C814" s="34" t="s">
        <v>799</v>
      </c>
      <c r="D814" s="34" t="s">
        <v>799</v>
      </c>
      <c r="E814" s="34" t="s">
        <v>775</v>
      </c>
      <c r="F814" s="39" t="s">
        <v>800</v>
      </c>
      <c r="G814" s="34" t="s">
        <v>363</v>
      </c>
      <c r="H814" s="34" t="b">
        <v>1</v>
      </c>
      <c r="I814" s="34" t="b">
        <v>0</v>
      </c>
      <c r="J814" s="34">
        <v>1</v>
      </c>
      <c r="K814" s="34" t="str">
        <f t="shared" si="32"/>
        <v>113700</v>
      </c>
      <c r="L814" s="34" t="s">
        <v>777</v>
      </c>
      <c r="M814">
        <v>0</v>
      </c>
      <c r="N814" s="34">
        <v>0</v>
      </c>
      <c r="O814" s="34" t="s">
        <v>801</v>
      </c>
      <c r="P814" s="34">
        <v>15001001</v>
      </c>
      <c r="Q814" s="34">
        <v>0</v>
      </c>
      <c r="R814" s="34">
        <v>0</v>
      </c>
      <c r="S814" s="34">
        <v>0</v>
      </c>
      <c r="T814">
        <v>0</v>
      </c>
      <c r="U814" s="34">
        <v>0</v>
      </c>
      <c r="W814" s="34">
        <v>0</v>
      </c>
      <c r="X814" s="34">
        <v>0</v>
      </c>
      <c r="Y814" s="34" t="s">
        <v>363</v>
      </c>
      <c r="AZ814" s="34" t="s">
        <v>359</v>
      </c>
      <c r="BA814" s="34">
        <v>10000</v>
      </c>
      <c r="BB814" s="34" t="s">
        <v>434</v>
      </c>
      <c r="BC814" s="34" t="s">
        <v>442</v>
      </c>
      <c r="BD814" s="34">
        <v>10000</v>
      </c>
      <c r="BE814" s="34">
        <v>0</v>
      </c>
      <c r="BF814" s="34" t="s">
        <v>361</v>
      </c>
      <c r="BG814" s="34">
        <v>0</v>
      </c>
      <c r="BN814">
        <v>20220001</v>
      </c>
      <c r="GY814" s="34">
        <v>0</v>
      </c>
      <c r="GZ814" s="34">
        <v>0</v>
      </c>
      <c r="HA814" s="34" t="s">
        <v>373</v>
      </c>
      <c r="HB814" s="34">
        <v>0</v>
      </c>
      <c r="HC814">
        <v>0</v>
      </c>
      <c r="HD814">
        <v>0</v>
      </c>
      <c r="HE814" s="34" t="b">
        <v>0</v>
      </c>
      <c r="HF814">
        <v>0</v>
      </c>
      <c r="HG814" s="34" t="b">
        <v>0</v>
      </c>
      <c r="HH814" s="34">
        <v>0</v>
      </c>
      <c r="HI814" s="34">
        <v>0</v>
      </c>
      <c r="HJ814" s="34">
        <v>0</v>
      </c>
      <c r="HK814" s="34">
        <v>0</v>
      </c>
      <c r="HL814" s="34" t="b">
        <v>0</v>
      </c>
      <c r="HM814">
        <v>0</v>
      </c>
      <c r="HN814" s="34">
        <v>0</v>
      </c>
      <c r="HO814" t="s">
        <v>373</v>
      </c>
      <c r="HP814" s="34" t="s">
        <v>514</v>
      </c>
      <c r="HQ814" s="34">
        <v>0</v>
      </c>
      <c r="HR814" s="34">
        <v>0</v>
      </c>
      <c r="HS814" s="34">
        <v>0</v>
      </c>
      <c r="HT814">
        <v>0</v>
      </c>
      <c r="HU814" t="b">
        <v>0</v>
      </c>
      <c r="HV814">
        <v>0</v>
      </c>
      <c r="HW814" t="b">
        <v>0</v>
      </c>
      <c r="HX814" t="b">
        <v>0</v>
      </c>
      <c r="HY814" t="s">
        <v>779</v>
      </c>
      <c r="HZ814"/>
    </row>
    <row r="815" ht="30" customHeight="1" spans="2:234">
      <c r="B815" s="34">
        <f>10000000+INDEX(编号表!$B:$B,MATCH(D815,编号表!$A:$A,0))*10000+J815</f>
        <v>11370002</v>
      </c>
      <c r="C815" s="34" t="s">
        <v>799</v>
      </c>
      <c r="D815" s="34" t="s">
        <v>799</v>
      </c>
      <c r="E815" s="34" t="s">
        <v>775</v>
      </c>
      <c r="F815" s="39" t="s">
        <v>800</v>
      </c>
      <c r="G815" s="34" t="s">
        <v>363</v>
      </c>
      <c r="H815" s="34" t="b">
        <v>1</v>
      </c>
      <c r="I815" s="34" t="b">
        <v>0</v>
      </c>
      <c r="J815" s="34">
        <v>2</v>
      </c>
      <c r="K815" s="34" t="str">
        <f t="shared" si="32"/>
        <v>113700</v>
      </c>
      <c r="L815" s="34" t="s">
        <v>777</v>
      </c>
      <c r="M815">
        <v>0</v>
      </c>
      <c r="N815" s="34">
        <v>0</v>
      </c>
      <c r="O815" s="34" t="s">
        <v>802</v>
      </c>
      <c r="P815" s="34">
        <v>15001001</v>
      </c>
      <c r="Q815" s="34">
        <v>0</v>
      </c>
      <c r="R815" s="34">
        <v>0</v>
      </c>
      <c r="S815" s="34">
        <v>0</v>
      </c>
      <c r="T815">
        <v>0</v>
      </c>
      <c r="U815" s="34">
        <v>0</v>
      </c>
      <c r="W815" s="34">
        <v>0</v>
      </c>
      <c r="X815" s="34">
        <v>0</v>
      </c>
      <c r="Y815" s="34" t="s">
        <v>363</v>
      </c>
      <c r="AZ815" s="34" t="s">
        <v>359</v>
      </c>
      <c r="BA815" s="34">
        <v>10000</v>
      </c>
      <c r="BB815" s="34" t="s">
        <v>434</v>
      </c>
      <c r="BC815" s="34" t="s">
        <v>442</v>
      </c>
      <c r="BD815" s="34">
        <v>10000</v>
      </c>
      <c r="BE815" s="34">
        <v>0</v>
      </c>
      <c r="BF815" s="34" t="s">
        <v>361</v>
      </c>
      <c r="BG815" s="34">
        <v>0</v>
      </c>
      <c r="BN815">
        <v>20220002</v>
      </c>
      <c r="GY815" s="34">
        <v>0</v>
      </c>
      <c r="GZ815" s="34">
        <v>0</v>
      </c>
      <c r="HA815" s="34" t="s">
        <v>373</v>
      </c>
      <c r="HB815" s="34">
        <v>0</v>
      </c>
      <c r="HC815">
        <v>0</v>
      </c>
      <c r="HD815">
        <v>0</v>
      </c>
      <c r="HE815" s="34" t="b">
        <v>0</v>
      </c>
      <c r="HF815">
        <v>0</v>
      </c>
      <c r="HG815" s="34" t="b">
        <v>0</v>
      </c>
      <c r="HH815" s="34">
        <v>0</v>
      </c>
      <c r="HI815" s="34">
        <v>0</v>
      </c>
      <c r="HJ815" s="34">
        <v>0</v>
      </c>
      <c r="HK815" s="34">
        <v>0</v>
      </c>
      <c r="HL815" s="34" t="b">
        <v>0</v>
      </c>
      <c r="HM815">
        <v>0</v>
      </c>
      <c r="HN815" s="34">
        <v>0</v>
      </c>
      <c r="HO815" t="s">
        <v>373</v>
      </c>
      <c r="HP815" s="34" t="s">
        <v>514</v>
      </c>
      <c r="HQ815" s="34">
        <v>0</v>
      </c>
      <c r="HR815" s="34">
        <v>0</v>
      </c>
      <c r="HS815" s="34">
        <v>0</v>
      </c>
      <c r="HT815">
        <v>0</v>
      </c>
      <c r="HU815" t="b">
        <v>0</v>
      </c>
      <c r="HV815">
        <v>0</v>
      </c>
      <c r="HW815" t="b">
        <v>0</v>
      </c>
      <c r="HX815" t="b">
        <v>0</v>
      </c>
      <c r="HY815" t="s">
        <v>779</v>
      </c>
      <c r="HZ815"/>
    </row>
    <row r="816" ht="30" customHeight="1" spans="2:234">
      <c r="B816" s="34">
        <f>10000000+INDEX(编号表!$B:$B,MATCH(D816,编号表!$A:$A,0))*10000+J816</f>
        <v>11370003</v>
      </c>
      <c r="C816" s="34" t="s">
        <v>799</v>
      </c>
      <c r="D816" s="34" t="s">
        <v>799</v>
      </c>
      <c r="E816" s="34" t="s">
        <v>775</v>
      </c>
      <c r="F816" s="39" t="s">
        <v>800</v>
      </c>
      <c r="G816" s="34" t="s">
        <v>363</v>
      </c>
      <c r="H816" s="34" t="b">
        <v>1</v>
      </c>
      <c r="I816" s="34" t="b">
        <v>0</v>
      </c>
      <c r="J816" s="34">
        <v>3</v>
      </c>
      <c r="K816" s="34" t="str">
        <f t="shared" si="32"/>
        <v>113700</v>
      </c>
      <c r="L816" s="34" t="s">
        <v>777</v>
      </c>
      <c r="M816">
        <v>0</v>
      </c>
      <c r="N816" s="34">
        <v>0</v>
      </c>
      <c r="O816" s="34" t="s">
        <v>803</v>
      </c>
      <c r="P816" s="34">
        <v>15001001</v>
      </c>
      <c r="Q816" s="34">
        <v>0</v>
      </c>
      <c r="R816" s="34">
        <v>0</v>
      </c>
      <c r="S816" s="34">
        <v>0</v>
      </c>
      <c r="T816">
        <v>0</v>
      </c>
      <c r="U816" s="34">
        <v>0</v>
      </c>
      <c r="W816" s="34">
        <v>0</v>
      </c>
      <c r="X816" s="34">
        <v>0</v>
      </c>
      <c r="Y816" s="34" t="s">
        <v>363</v>
      </c>
      <c r="AZ816" s="34" t="s">
        <v>359</v>
      </c>
      <c r="BA816" s="34">
        <v>10000</v>
      </c>
      <c r="BB816" s="34" t="s">
        <v>434</v>
      </c>
      <c r="BC816" s="34" t="s">
        <v>442</v>
      </c>
      <c r="BD816" s="34">
        <v>10000</v>
      </c>
      <c r="BE816" s="34">
        <v>0</v>
      </c>
      <c r="BF816" s="34" t="s">
        <v>361</v>
      </c>
      <c r="BG816" s="34">
        <v>0</v>
      </c>
      <c r="BN816">
        <v>20220003</v>
      </c>
      <c r="GY816" s="34">
        <v>0</v>
      </c>
      <c r="GZ816" s="34">
        <v>0</v>
      </c>
      <c r="HA816" s="34" t="s">
        <v>373</v>
      </c>
      <c r="HB816" s="34">
        <v>0</v>
      </c>
      <c r="HC816">
        <v>0</v>
      </c>
      <c r="HD816">
        <v>0</v>
      </c>
      <c r="HE816" s="34" t="b">
        <v>0</v>
      </c>
      <c r="HF816">
        <v>0</v>
      </c>
      <c r="HG816" s="34" t="b">
        <v>0</v>
      </c>
      <c r="HH816" s="34">
        <v>0</v>
      </c>
      <c r="HI816" s="34">
        <v>0</v>
      </c>
      <c r="HJ816" s="34">
        <v>0</v>
      </c>
      <c r="HK816" s="34">
        <v>0</v>
      </c>
      <c r="HL816" s="34" t="b">
        <v>0</v>
      </c>
      <c r="HM816">
        <v>0</v>
      </c>
      <c r="HN816" s="34">
        <v>0</v>
      </c>
      <c r="HO816" t="s">
        <v>373</v>
      </c>
      <c r="HP816" s="34" t="s">
        <v>514</v>
      </c>
      <c r="HQ816" s="34">
        <v>0</v>
      </c>
      <c r="HR816" s="34">
        <v>0</v>
      </c>
      <c r="HS816" s="34">
        <v>0</v>
      </c>
      <c r="HT816">
        <v>0</v>
      </c>
      <c r="HU816" t="b">
        <v>0</v>
      </c>
      <c r="HV816">
        <v>0</v>
      </c>
      <c r="HW816" t="b">
        <v>0</v>
      </c>
      <c r="HX816" t="b">
        <v>0</v>
      </c>
      <c r="HY816" t="s">
        <v>779</v>
      </c>
      <c r="HZ816"/>
    </row>
    <row r="817" ht="30" customHeight="1" spans="2:234">
      <c r="B817" s="34">
        <f>10000000+INDEX(编号表!$B:$B,MATCH(D817,编号表!$A:$A,0))*10000+J817</f>
        <v>11380001</v>
      </c>
      <c r="C817" s="34" t="s">
        <v>804</v>
      </c>
      <c r="D817" s="34" t="s">
        <v>804</v>
      </c>
      <c r="E817" s="34" t="s">
        <v>775</v>
      </c>
      <c r="F817" s="39" t="s">
        <v>800</v>
      </c>
      <c r="G817" s="34" t="s">
        <v>363</v>
      </c>
      <c r="H817" s="34" t="b">
        <v>1</v>
      </c>
      <c r="I817" s="34" t="b">
        <v>0</v>
      </c>
      <c r="J817" s="34">
        <v>1</v>
      </c>
      <c r="K817" s="34" t="str">
        <f t="shared" si="32"/>
        <v>113800</v>
      </c>
      <c r="L817" s="34" t="s">
        <v>777</v>
      </c>
      <c r="M817">
        <v>0</v>
      </c>
      <c r="N817" s="34">
        <v>0</v>
      </c>
      <c r="O817" s="34" t="s">
        <v>805</v>
      </c>
      <c r="P817" s="34">
        <v>15001001</v>
      </c>
      <c r="Q817" s="34">
        <v>0</v>
      </c>
      <c r="R817" s="34">
        <v>0</v>
      </c>
      <c r="S817" s="34">
        <v>0</v>
      </c>
      <c r="T817">
        <v>0</v>
      </c>
      <c r="U817" s="34">
        <v>0</v>
      </c>
      <c r="W817" s="34">
        <v>0</v>
      </c>
      <c r="X817" s="34">
        <v>0</v>
      </c>
      <c r="Y817" s="34" t="s">
        <v>363</v>
      </c>
      <c r="AZ817" s="34" t="s">
        <v>359</v>
      </c>
      <c r="BA817" s="34">
        <v>10000</v>
      </c>
      <c r="BB817" s="34" t="s">
        <v>434</v>
      </c>
      <c r="BC817" s="34" t="s">
        <v>442</v>
      </c>
      <c r="BD817" s="34">
        <v>10000</v>
      </c>
      <c r="BE817" s="34">
        <v>0</v>
      </c>
      <c r="BF817" s="34" t="s">
        <v>361</v>
      </c>
      <c r="BG817" s="34">
        <v>0</v>
      </c>
      <c r="BN817">
        <v>20230001</v>
      </c>
      <c r="GY817" s="34">
        <v>0</v>
      </c>
      <c r="GZ817" s="34">
        <v>0</v>
      </c>
      <c r="HA817" s="34" t="s">
        <v>373</v>
      </c>
      <c r="HB817" s="34">
        <v>0</v>
      </c>
      <c r="HC817">
        <v>0</v>
      </c>
      <c r="HD817">
        <v>0</v>
      </c>
      <c r="HE817" s="34" t="b">
        <v>0</v>
      </c>
      <c r="HF817">
        <v>0</v>
      </c>
      <c r="HG817" s="34" t="b">
        <v>0</v>
      </c>
      <c r="HH817" s="34">
        <v>0</v>
      </c>
      <c r="HI817" s="34">
        <v>0</v>
      </c>
      <c r="HJ817" s="34">
        <v>0</v>
      </c>
      <c r="HK817" s="34">
        <v>0</v>
      </c>
      <c r="HL817" s="34" t="b">
        <v>0</v>
      </c>
      <c r="HM817">
        <v>0</v>
      </c>
      <c r="HN817" s="34">
        <v>0</v>
      </c>
      <c r="HO817" t="s">
        <v>373</v>
      </c>
      <c r="HP817" s="34" t="s">
        <v>514</v>
      </c>
      <c r="HQ817" s="34">
        <v>0</v>
      </c>
      <c r="HR817" s="34">
        <v>0</v>
      </c>
      <c r="HS817" s="34">
        <v>0</v>
      </c>
      <c r="HT817">
        <v>0</v>
      </c>
      <c r="HU817" t="b">
        <v>0</v>
      </c>
      <c r="HV817">
        <v>0</v>
      </c>
      <c r="HW817" t="b">
        <v>0</v>
      </c>
      <c r="HX817" t="b">
        <v>0</v>
      </c>
      <c r="HY817" t="s">
        <v>779</v>
      </c>
      <c r="HZ817"/>
    </row>
    <row r="818" ht="30" customHeight="1" spans="2:234">
      <c r="B818" s="34">
        <f>10000000+INDEX(编号表!$B:$B,MATCH(D818,编号表!$A:$A,0))*10000+J818</f>
        <v>11380002</v>
      </c>
      <c r="C818" s="34" t="s">
        <v>804</v>
      </c>
      <c r="D818" s="34" t="s">
        <v>804</v>
      </c>
      <c r="E818" s="34" t="s">
        <v>775</v>
      </c>
      <c r="F818" s="39" t="s">
        <v>800</v>
      </c>
      <c r="G818" s="34" t="s">
        <v>363</v>
      </c>
      <c r="H818" s="34" t="b">
        <v>1</v>
      </c>
      <c r="I818" s="34" t="b">
        <v>0</v>
      </c>
      <c r="J818" s="34">
        <v>2</v>
      </c>
      <c r="K818" s="34" t="str">
        <f t="shared" si="32"/>
        <v>113800</v>
      </c>
      <c r="L818" s="34" t="s">
        <v>777</v>
      </c>
      <c r="M818">
        <v>0</v>
      </c>
      <c r="N818" s="34">
        <v>0</v>
      </c>
      <c r="O818" s="34" t="s">
        <v>806</v>
      </c>
      <c r="P818" s="34">
        <v>15001001</v>
      </c>
      <c r="Q818" s="34">
        <v>0</v>
      </c>
      <c r="R818" s="34">
        <v>0</v>
      </c>
      <c r="S818" s="34">
        <v>0</v>
      </c>
      <c r="T818">
        <v>0</v>
      </c>
      <c r="U818" s="34">
        <v>0</v>
      </c>
      <c r="W818" s="34">
        <v>0</v>
      </c>
      <c r="X818" s="34">
        <v>0</v>
      </c>
      <c r="Y818" s="34" t="s">
        <v>363</v>
      </c>
      <c r="AZ818" s="34" t="s">
        <v>359</v>
      </c>
      <c r="BA818" s="34">
        <v>10000</v>
      </c>
      <c r="BB818" s="34" t="s">
        <v>434</v>
      </c>
      <c r="BC818" s="34" t="s">
        <v>442</v>
      </c>
      <c r="BD818" s="34">
        <v>10000</v>
      </c>
      <c r="BE818" s="34">
        <v>0</v>
      </c>
      <c r="BF818" s="34" t="s">
        <v>361</v>
      </c>
      <c r="BG818" s="34">
        <v>0</v>
      </c>
      <c r="BN818">
        <v>20230002</v>
      </c>
      <c r="GY818" s="34">
        <v>0</v>
      </c>
      <c r="GZ818" s="34">
        <v>0</v>
      </c>
      <c r="HA818" s="34" t="s">
        <v>373</v>
      </c>
      <c r="HB818" s="34">
        <v>0</v>
      </c>
      <c r="HC818">
        <v>0</v>
      </c>
      <c r="HD818">
        <v>0</v>
      </c>
      <c r="HE818" s="34" t="b">
        <v>0</v>
      </c>
      <c r="HF818">
        <v>0</v>
      </c>
      <c r="HG818" s="34" t="b">
        <v>0</v>
      </c>
      <c r="HH818" s="34">
        <v>0</v>
      </c>
      <c r="HI818" s="34">
        <v>0</v>
      </c>
      <c r="HJ818" s="34">
        <v>0</v>
      </c>
      <c r="HK818" s="34">
        <v>0</v>
      </c>
      <c r="HL818" s="34" t="b">
        <v>0</v>
      </c>
      <c r="HM818">
        <v>0</v>
      </c>
      <c r="HN818" s="34">
        <v>0</v>
      </c>
      <c r="HO818" t="s">
        <v>373</v>
      </c>
      <c r="HP818" s="34" t="s">
        <v>514</v>
      </c>
      <c r="HQ818" s="34">
        <v>0</v>
      </c>
      <c r="HR818" s="34">
        <v>0</v>
      </c>
      <c r="HS818" s="34">
        <v>0</v>
      </c>
      <c r="HT818">
        <v>0</v>
      </c>
      <c r="HU818" t="b">
        <v>0</v>
      </c>
      <c r="HV818">
        <v>0</v>
      </c>
      <c r="HW818" t="b">
        <v>0</v>
      </c>
      <c r="HX818" t="b">
        <v>0</v>
      </c>
      <c r="HY818" t="s">
        <v>779</v>
      </c>
      <c r="HZ818"/>
    </row>
    <row r="819" ht="30" customHeight="1" spans="2:234">
      <c r="B819" s="34">
        <f>10000000+INDEX(编号表!$B:$B,MATCH(D819,编号表!$A:$A,0))*10000+J819</f>
        <v>11380003</v>
      </c>
      <c r="C819" s="34" t="s">
        <v>804</v>
      </c>
      <c r="D819" s="34" t="s">
        <v>804</v>
      </c>
      <c r="E819" s="34" t="s">
        <v>775</v>
      </c>
      <c r="F819" s="39" t="s">
        <v>800</v>
      </c>
      <c r="G819" s="34" t="s">
        <v>363</v>
      </c>
      <c r="H819" s="34" t="b">
        <v>1</v>
      </c>
      <c r="I819" s="34" t="b">
        <v>0</v>
      </c>
      <c r="J819" s="34">
        <v>3</v>
      </c>
      <c r="K819" s="34" t="str">
        <f t="shared" si="32"/>
        <v>113800</v>
      </c>
      <c r="L819" s="34" t="s">
        <v>777</v>
      </c>
      <c r="M819">
        <v>0</v>
      </c>
      <c r="N819" s="34">
        <v>0</v>
      </c>
      <c r="O819" s="34" t="s">
        <v>807</v>
      </c>
      <c r="P819" s="34">
        <v>15001001</v>
      </c>
      <c r="Q819" s="34">
        <v>0</v>
      </c>
      <c r="R819" s="34">
        <v>0</v>
      </c>
      <c r="S819" s="34">
        <v>0</v>
      </c>
      <c r="T819">
        <v>0</v>
      </c>
      <c r="U819" s="34">
        <v>0</v>
      </c>
      <c r="W819" s="34">
        <v>0</v>
      </c>
      <c r="X819" s="34">
        <v>0</v>
      </c>
      <c r="Y819" s="34" t="s">
        <v>363</v>
      </c>
      <c r="AZ819" s="34" t="s">
        <v>359</v>
      </c>
      <c r="BA819" s="34">
        <v>10000</v>
      </c>
      <c r="BB819" s="34" t="s">
        <v>434</v>
      </c>
      <c r="BC819" s="34" t="s">
        <v>442</v>
      </c>
      <c r="BD819" s="34">
        <v>10000</v>
      </c>
      <c r="BE819" s="34">
        <v>0</v>
      </c>
      <c r="BF819" s="34" t="s">
        <v>361</v>
      </c>
      <c r="BG819" s="34">
        <v>0</v>
      </c>
      <c r="BN819">
        <v>20230003</v>
      </c>
      <c r="GY819" s="34">
        <v>0</v>
      </c>
      <c r="GZ819" s="34">
        <v>0</v>
      </c>
      <c r="HA819" s="34" t="s">
        <v>373</v>
      </c>
      <c r="HB819" s="34">
        <v>0</v>
      </c>
      <c r="HC819">
        <v>0</v>
      </c>
      <c r="HD819">
        <v>0</v>
      </c>
      <c r="HE819" s="34" t="b">
        <v>0</v>
      </c>
      <c r="HF819">
        <v>0</v>
      </c>
      <c r="HG819" s="34" t="b">
        <v>0</v>
      </c>
      <c r="HH819" s="34">
        <v>0</v>
      </c>
      <c r="HI819" s="34">
        <v>0</v>
      </c>
      <c r="HJ819" s="34">
        <v>0</v>
      </c>
      <c r="HK819" s="34">
        <v>0</v>
      </c>
      <c r="HL819" s="34" t="b">
        <v>0</v>
      </c>
      <c r="HM819">
        <v>0</v>
      </c>
      <c r="HN819" s="34">
        <v>0</v>
      </c>
      <c r="HO819" t="s">
        <v>373</v>
      </c>
      <c r="HP819" s="34" t="s">
        <v>514</v>
      </c>
      <c r="HQ819" s="34">
        <v>0</v>
      </c>
      <c r="HR819" s="34">
        <v>0</v>
      </c>
      <c r="HS819" s="34">
        <v>0</v>
      </c>
      <c r="HT819">
        <v>0</v>
      </c>
      <c r="HU819" t="b">
        <v>0</v>
      </c>
      <c r="HV819">
        <v>0</v>
      </c>
      <c r="HW819" t="b">
        <v>0</v>
      </c>
      <c r="HX819" t="b">
        <v>0</v>
      </c>
      <c r="HY819" t="s">
        <v>779</v>
      </c>
      <c r="HZ819"/>
    </row>
    <row r="820" ht="30" customHeight="1" spans="2:234">
      <c r="B820" s="34">
        <f>10000000+INDEX(编号表!$B:$B,MATCH(D820,编号表!$A:$A,0))*10000+J820</f>
        <v>11390001</v>
      </c>
      <c r="C820" s="34" t="s">
        <v>808</v>
      </c>
      <c r="D820" s="34" t="s">
        <v>808</v>
      </c>
      <c r="E820" s="34" t="s">
        <v>775</v>
      </c>
      <c r="F820" s="39" t="s">
        <v>800</v>
      </c>
      <c r="G820" s="34" t="s">
        <v>363</v>
      </c>
      <c r="H820" s="34" t="b">
        <v>1</v>
      </c>
      <c r="I820" s="34" t="b">
        <v>0</v>
      </c>
      <c r="J820" s="34">
        <v>1</v>
      </c>
      <c r="K820" s="34" t="str">
        <f t="shared" si="32"/>
        <v>113900</v>
      </c>
      <c r="L820" s="34" t="s">
        <v>777</v>
      </c>
      <c r="M820">
        <v>0</v>
      </c>
      <c r="N820" s="34">
        <v>0</v>
      </c>
      <c r="O820" s="34" t="s">
        <v>801</v>
      </c>
      <c r="P820" s="34">
        <v>15001001</v>
      </c>
      <c r="Q820" s="34">
        <v>0</v>
      </c>
      <c r="R820" s="34">
        <v>0</v>
      </c>
      <c r="S820" s="34">
        <v>0</v>
      </c>
      <c r="T820">
        <v>0</v>
      </c>
      <c r="U820" s="34">
        <v>0</v>
      </c>
      <c r="W820" s="34">
        <v>0</v>
      </c>
      <c r="X820" s="34">
        <v>0</v>
      </c>
      <c r="Y820" s="34" t="s">
        <v>363</v>
      </c>
      <c r="AZ820" s="34" t="s">
        <v>359</v>
      </c>
      <c r="BA820" s="34">
        <v>10000</v>
      </c>
      <c r="BB820" s="34" t="s">
        <v>434</v>
      </c>
      <c r="BC820" s="34" t="s">
        <v>442</v>
      </c>
      <c r="BD820" s="34">
        <v>10000</v>
      </c>
      <c r="BE820" s="34">
        <v>0</v>
      </c>
      <c r="BF820" s="34" t="s">
        <v>361</v>
      </c>
      <c r="BG820" s="34">
        <v>0</v>
      </c>
      <c r="BN820">
        <v>20240001</v>
      </c>
      <c r="GY820" s="34">
        <v>0</v>
      </c>
      <c r="GZ820" s="34">
        <v>0</v>
      </c>
      <c r="HA820" s="34" t="s">
        <v>373</v>
      </c>
      <c r="HB820" s="34">
        <v>0</v>
      </c>
      <c r="HC820">
        <v>0</v>
      </c>
      <c r="HD820">
        <v>0</v>
      </c>
      <c r="HE820" s="34" t="b">
        <v>0</v>
      </c>
      <c r="HF820">
        <v>0</v>
      </c>
      <c r="HG820" s="34" t="b">
        <v>0</v>
      </c>
      <c r="HH820" s="34">
        <v>0</v>
      </c>
      <c r="HI820" s="34">
        <v>0</v>
      </c>
      <c r="HJ820" s="34">
        <v>0</v>
      </c>
      <c r="HK820" s="34">
        <v>0</v>
      </c>
      <c r="HL820" s="34" t="b">
        <v>0</v>
      </c>
      <c r="HM820">
        <v>0</v>
      </c>
      <c r="HN820" s="34">
        <v>0</v>
      </c>
      <c r="HO820" t="s">
        <v>373</v>
      </c>
      <c r="HP820" s="34" t="s">
        <v>514</v>
      </c>
      <c r="HQ820" s="34">
        <v>0</v>
      </c>
      <c r="HR820" s="34">
        <v>0</v>
      </c>
      <c r="HS820" s="34">
        <v>0</v>
      </c>
      <c r="HT820">
        <v>0</v>
      </c>
      <c r="HU820" t="b">
        <v>0</v>
      </c>
      <c r="HV820">
        <v>0</v>
      </c>
      <c r="HW820" t="b">
        <v>0</v>
      </c>
      <c r="HX820" t="b">
        <v>0</v>
      </c>
      <c r="HY820" t="s">
        <v>779</v>
      </c>
      <c r="HZ820"/>
    </row>
    <row r="821" ht="30" customHeight="1" spans="2:234">
      <c r="B821" s="34">
        <f>10000000+INDEX(编号表!$B:$B,MATCH(D821,编号表!$A:$A,0))*10000+J821</f>
        <v>11390002</v>
      </c>
      <c r="C821" s="34" t="s">
        <v>808</v>
      </c>
      <c r="D821" s="34" t="s">
        <v>808</v>
      </c>
      <c r="E821" s="34" t="s">
        <v>775</v>
      </c>
      <c r="F821" s="39" t="s">
        <v>800</v>
      </c>
      <c r="G821" s="34" t="s">
        <v>363</v>
      </c>
      <c r="H821" s="34" t="b">
        <v>1</v>
      </c>
      <c r="I821" s="34" t="b">
        <v>0</v>
      </c>
      <c r="J821" s="34">
        <v>2</v>
      </c>
      <c r="K821" s="34" t="str">
        <f t="shared" si="32"/>
        <v>113900</v>
      </c>
      <c r="L821" s="34" t="s">
        <v>777</v>
      </c>
      <c r="M821">
        <v>0</v>
      </c>
      <c r="N821" s="34">
        <v>0</v>
      </c>
      <c r="O821" s="34" t="s">
        <v>802</v>
      </c>
      <c r="P821" s="34">
        <v>15001001</v>
      </c>
      <c r="Q821" s="34">
        <v>0</v>
      </c>
      <c r="R821" s="34">
        <v>0</v>
      </c>
      <c r="S821" s="34">
        <v>0</v>
      </c>
      <c r="T821">
        <v>0</v>
      </c>
      <c r="U821" s="34">
        <v>0</v>
      </c>
      <c r="W821" s="34">
        <v>0</v>
      </c>
      <c r="X821" s="34">
        <v>0</v>
      </c>
      <c r="Y821" s="34" t="s">
        <v>363</v>
      </c>
      <c r="AZ821" s="34" t="s">
        <v>359</v>
      </c>
      <c r="BA821" s="34">
        <v>10000</v>
      </c>
      <c r="BB821" s="34" t="s">
        <v>434</v>
      </c>
      <c r="BC821" s="34" t="s">
        <v>442</v>
      </c>
      <c r="BD821" s="34">
        <v>10000</v>
      </c>
      <c r="BE821" s="34">
        <v>0</v>
      </c>
      <c r="BF821" s="34" t="s">
        <v>361</v>
      </c>
      <c r="BG821" s="34">
        <v>0</v>
      </c>
      <c r="BN821">
        <v>20240002</v>
      </c>
      <c r="GY821" s="34">
        <v>0</v>
      </c>
      <c r="GZ821" s="34">
        <v>0</v>
      </c>
      <c r="HA821" s="34" t="s">
        <v>373</v>
      </c>
      <c r="HB821" s="34">
        <v>0</v>
      </c>
      <c r="HC821">
        <v>0</v>
      </c>
      <c r="HD821">
        <v>0</v>
      </c>
      <c r="HE821" s="34" t="b">
        <v>0</v>
      </c>
      <c r="HF821">
        <v>0</v>
      </c>
      <c r="HG821" s="34" t="b">
        <v>0</v>
      </c>
      <c r="HH821" s="34">
        <v>0</v>
      </c>
      <c r="HI821" s="34">
        <v>0</v>
      </c>
      <c r="HJ821" s="34">
        <v>0</v>
      </c>
      <c r="HK821" s="34">
        <v>0</v>
      </c>
      <c r="HL821" s="34" t="b">
        <v>0</v>
      </c>
      <c r="HM821">
        <v>0</v>
      </c>
      <c r="HN821" s="34">
        <v>0</v>
      </c>
      <c r="HO821" t="s">
        <v>373</v>
      </c>
      <c r="HP821" s="34" t="s">
        <v>514</v>
      </c>
      <c r="HQ821" s="34">
        <v>0</v>
      </c>
      <c r="HR821" s="34">
        <v>0</v>
      </c>
      <c r="HS821" s="34">
        <v>0</v>
      </c>
      <c r="HT821">
        <v>0</v>
      </c>
      <c r="HU821" t="b">
        <v>0</v>
      </c>
      <c r="HV821">
        <v>0</v>
      </c>
      <c r="HW821" t="b">
        <v>0</v>
      </c>
      <c r="HX821" t="b">
        <v>0</v>
      </c>
      <c r="HY821" t="s">
        <v>779</v>
      </c>
      <c r="HZ821"/>
    </row>
    <row r="822" ht="30" customHeight="1" spans="2:234">
      <c r="B822" s="34">
        <f>10000000+INDEX(编号表!$B:$B,MATCH(D822,编号表!$A:$A,0))*10000+J822</f>
        <v>11390003</v>
      </c>
      <c r="C822" s="34" t="s">
        <v>808</v>
      </c>
      <c r="D822" s="34" t="s">
        <v>808</v>
      </c>
      <c r="E822" s="34" t="s">
        <v>775</v>
      </c>
      <c r="F822" s="39" t="s">
        <v>800</v>
      </c>
      <c r="G822" s="34" t="s">
        <v>363</v>
      </c>
      <c r="H822" s="34" t="b">
        <v>1</v>
      </c>
      <c r="I822" s="34" t="b">
        <v>0</v>
      </c>
      <c r="J822" s="34">
        <v>3</v>
      </c>
      <c r="K822" s="34" t="str">
        <f t="shared" si="32"/>
        <v>113900</v>
      </c>
      <c r="L822" s="34" t="s">
        <v>777</v>
      </c>
      <c r="M822">
        <v>0</v>
      </c>
      <c r="N822" s="34">
        <v>0</v>
      </c>
      <c r="O822" s="34" t="s">
        <v>803</v>
      </c>
      <c r="P822" s="34">
        <v>15001001</v>
      </c>
      <c r="Q822" s="34">
        <v>0</v>
      </c>
      <c r="R822" s="34">
        <v>0</v>
      </c>
      <c r="S822" s="34">
        <v>0</v>
      </c>
      <c r="T822">
        <v>0</v>
      </c>
      <c r="U822" s="34">
        <v>0</v>
      </c>
      <c r="W822" s="34">
        <v>0</v>
      </c>
      <c r="X822" s="34">
        <v>0</v>
      </c>
      <c r="Y822" s="34" t="s">
        <v>363</v>
      </c>
      <c r="AZ822" s="34" t="s">
        <v>359</v>
      </c>
      <c r="BA822" s="34">
        <v>10000</v>
      </c>
      <c r="BB822" s="34" t="s">
        <v>434</v>
      </c>
      <c r="BC822" s="34" t="s">
        <v>442</v>
      </c>
      <c r="BD822" s="34">
        <v>10000</v>
      </c>
      <c r="BE822" s="34">
        <v>0</v>
      </c>
      <c r="BF822" s="34" t="s">
        <v>361</v>
      </c>
      <c r="BG822" s="34">
        <v>0</v>
      </c>
      <c r="BN822">
        <v>20240003</v>
      </c>
      <c r="GY822" s="34">
        <v>0</v>
      </c>
      <c r="GZ822" s="34">
        <v>0</v>
      </c>
      <c r="HA822" s="34" t="s">
        <v>373</v>
      </c>
      <c r="HB822" s="34">
        <v>0</v>
      </c>
      <c r="HC822">
        <v>0</v>
      </c>
      <c r="HD822">
        <v>0</v>
      </c>
      <c r="HE822" s="34" t="b">
        <v>0</v>
      </c>
      <c r="HF822">
        <v>0</v>
      </c>
      <c r="HG822" s="34" t="b">
        <v>0</v>
      </c>
      <c r="HH822" s="34">
        <v>0</v>
      </c>
      <c r="HI822" s="34">
        <v>0</v>
      </c>
      <c r="HJ822" s="34">
        <v>0</v>
      </c>
      <c r="HK822" s="34">
        <v>0</v>
      </c>
      <c r="HL822" s="34" t="b">
        <v>0</v>
      </c>
      <c r="HM822">
        <v>0</v>
      </c>
      <c r="HN822" s="34">
        <v>0</v>
      </c>
      <c r="HO822" t="s">
        <v>373</v>
      </c>
      <c r="HP822" s="34" t="s">
        <v>514</v>
      </c>
      <c r="HQ822" s="34">
        <v>0</v>
      </c>
      <c r="HR822" s="34">
        <v>0</v>
      </c>
      <c r="HS822" s="34">
        <v>0</v>
      </c>
      <c r="HT822">
        <v>0</v>
      </c>
      <c r="HU822" t="b">
        <v>0</v>
      </c>
      <c r="HV822">
        <v>0</v>
      </c>
      <c r="HW822" t="b">
        <v>0</v>
      </c>
      <c r="HX822" t="b">
        <v>0</v>
      </c>
      <c r="HY822" t="s">
        <v>779</v>
      </c>
      <c r="HZ822"/>
    </row>
    <row r="823" ht="30" customHeight="1" spans="2:234">
      <c r="B823" s="34">
        <f>10000000+INDEX(编号表!$B:$B,MATCH(D823,编号表!$A:$A,0))*10000+J823</f>
        <v>11400001</v>
      </c>
      <c r="C823" s="34" t="s">
        <v>809</v>
      </c>
      <c r="D823" s="34" t="s">
        <v>809</v>
      </c>
      <c r="E823" s="34" t="s">
        <v>775</v>
      </c>
      <c r="F823" s="39" t="s">
        <v>810</v>
      </c>
      <c r="G823" s="34" t="s">
        <v>363</v>
      </c>
      <c r="H823" s="34" t="b">
        <v>1</v>
      </c>
      <c r="I823" s="34" t="b">
        <v>0</v>
      </c>
      <c r="J823" s="34">
        <v>1</v>
      </c>
      <c r="K823" s="34" t="str">
        <f t="shared" si="32"/>
        <v>114000</v>
      </c>
      <c r="L823" s="34" t="s">
        <v>777</v>
      </c>
      <c r="M823">
        <v>0</v>
      </c>
      <c r="N823" s="34">
        <v>0</v>
      </c>
      <c r="O823" s="34" t="s">
        <v>811</v>
      </c>
      <c r="P823" s="34">
        <v>15001001</v>
      </c>
      <c r="Q823" s="34">
        <v>0</v>
      </c>
      <c r="R823" s="34">
        <v>0</v>
      </c>
      <c r="S823" s="34">
        <v>0</v>
      </c>
      <c r="T823">
        <v>0</v>
      </c>
      <c r="U823" s="34">
        <v>0</v>
      </c>
      <c r="W823" s="34">
        <v>0</v>
      </c>
      <c r="X823" s="34">
        <v>0</v>
      </c>
      <c r="Y823" s="34" t="s">
        <v>363</v>
      </c>
      <c r="AZ823" s="34" t="s">
        <v>359</v>
      </c>
      <c r="BA823" s="34">
        <v>10000</v>
      </c>
      <c r="BB823" s="34" t="s">
        <v>434</v>
      </c>
      <c r="BC823" s="34" t="s">
        <v>442</v>
      </c>
      <c r="BD823" s="34">
        <v>10000</v>
      </c>
      <c r="BE823" s="34">
        <v>0</v>
      </c>
      <c r="BF823" s="34" t="s">
        <v>361</v>
      </c>
      <c r="BG823" s="34">
        <v>0</v>
      </c>
      <c r="BN823">
        <v>20250001</v>
      </c>
      <c r="GY823" s="34">
        <v>0</v>
      </c>
      <c r="GZ823" s="34">
        <v>0</v>
      </c>
      <c r="HA823" s="34" t="s">
        <v>373</v>
      </c>
      <c r="HB823" s="34">
        <v>0</v>
      </c>
      <c r="HC823">
        <v>0</v>
      </c>
      <c r="HD823">
        <v>0</v>
      </c>
      <c r="HE823" s="34" t="b">
        <v>0</v>
      </c>
      <c r="HF823">
        <v>0</v>
      </c>
      <c r="HG823" s="34" t="b">
        <v>0</v>
      </c>
      <c r="HH823" s="34">
        <v>0</v>
      </c>
      <c r="HI823" s="34">
        <v>0</v>
      </c>
      <c r="HJ823" s="34">
        <v>0</v>
      </c>
      <c r="HK823" s="34">
        <v>0</v>
      </c>
      <c r="HL823" s="34" t="b">
        <v>0</v>
      </c>
      <c r="HM823">
        <v>0</v>
      </c>
      <c r="HN823" s="34">
        <v>0</v>
      </c>
      <c r="HO823" t="s">
        <v>373</v>
      </c>
      <c r="HP823" s="34" t="s">
        <v>514</v>
      </c>
      <c r="HQ823" s="34">
        <v>0</v>
      </c>
      <c r="HR823" s="34">
        <v>0</v>
      </c>
      <c r="HS823" s="34">
        <v>0</v>
      </c>
      <c r="HT823">
        <v>0</v>
      </c>
      <c r="HU823" t="b">
        <v>0</v>
      </c>
      <c r="HV823">
        <v>0</v>
      </c>
      <c r="HW823" t="b">
        <v>0</v>
      </c>
      <c r="HX823" t="b">
        <v>0</v>
      </c>
      <c r="HY823" t="s">
        <v>779</v>
      </c>
      <c r="HZ823"/>
    </row>
    <row r="824" ht="30" customHeight="1" spans="2:234">
      <c r="B824" s="34">
        <f>10000000+INDEX(编号表!$B:$B,MATCH(D824,编号表!$A:$A,0))*10000+J824</f>
        <v>11400002</v>
      </c>
      <c r="C824" s="34" t="s">
        <v>809</v>
      </c>
      <c r="D824" s="34" t="s">
        <v>809</v>
      </c>
      <c r="E824" s="34" t="s">
        <v>775</v>
      </c>
      <c r="F824" s="39" t="s">
        <v>810</v>
      </c>
      <c r="G824" s="34" t="s">
        <v>363</v>
      </c>
      <c r="H824" s="34" t="b">
        <v>1</v>
      </c>
      <c r="I824" s="34" t="b">
        <v>0</v>
      </c>
      <c r="J824" s="34">
        <v>2</v>
      </c>
      <c r="K824" s="34" t="str">
        <f t="shared" si="32"/>
        <v>114000</v>
      </c>
      <c r="L824" s="34" t="s">
        <v>777</v>
      </c>
      <c r="M824">
        <v>0</v>
      </c>
      <c r="N824" s="34">
        <v>0</v>
      </c>
      <c r="O824" s="34" t="s">
        <v>812</v>
      </c>
      <c r="P824" s="34">
        <v>15001001</v>
      </c>
      <c r="Q824" s="34">
        <v>0</v>
      </c>
      <c r="R824" s="34">
        <v>0</v>
      </c>
      <c r="S824" s="34">
        <v>0</v>
      </c>
      <c r="T824">
        <v>0</v>
      </c>
      <c r="U824" s="34">
        <v>0</v>
      </c>
      <c r="W824" s="34">
        <v>0</v>
      </c>
      <c r="X824" s="34">
        <v>0</v>
      </c>
      <c r="Y824" s="34" t="s">
        <v>363</v>
      </c>
      <c r="AZ824" s="34" t="s">
        <v>359</v>
      </c>
      <c r="BA824" s="34">
        <v>10000</v>
      </c>
      <c r="BB824" s="34" t="s">
        <v>434</v>
      </c>
      <c r="BC824" s="34" t="s">
        <v>442</v>
      </c>
      <c r="BD824" s="34">
        <v>10000</v>
      </c>
      <c r="BE824" s="34">
        <v>0</v>
      </c>
      <c r="BF824" s="34" t="s">
        <v>361</v>
      </c>
      <c r="BG824" s="34">
        <v>0</v>
      </c>
      <c r="BN824">
        <v>20250002</v>
      </c>
      <c r="GY824" s="34">
        <v>0</v>
      </c>
      <c r="GZ824" s="34">
        <v>0</v>
      </c>
      <c r="HA824" s="34" t="s">
        <v>373</v>
      </c>
      <c r="HB824" s="34">
        <v>0</v>
      </c>
      <c r="HC824">
        <v>0</v>
      </c>
      <c r="HD824">
        <v>0</v>
      </c>
      <c r="HE824" s="34" t="b">
        <v>0</v>
      </c>
      <c r="HF824">
        <v>0</v>
      </c>
      <c r="HG824" s="34" t="b">
        <v>0</v>
      </c>
      <c r="HH824" s="34">
        <v>0</v>
      </c>
      <c r="HI824" s="34">
        <v>0</v>
      </c>
      <c r="HJ824" s="34">
        <v>0</v>
      </c>
      <c r="HK824" s="34">
        <v>0</v>
      </c>
      <c r="HL824" s="34" t="b">
        <v>0</v>
      </c>
      <c r="HM824">
        <v>0</v>
      </c>
      <c r="HN824" s="34">
        <v>0</v>
      </c>
      <c r="HO824" t="s">
        <v>373</v>
      </c>
      <c r="HP824" s="34" t="s">
        <v>514</v>
      </c>
      <c r="HQ824" s="34">
        <v>0</v>
      </c>
      <c r="HR824" s="34">
        <v>0</v>
      </c>
      <c r="HS824" s="34">
        <v>0</v>
      </c>
      <c r="HT824">
        <v>0</v>
      </c>
      <c r="HU824" t="b">
        <v>0</v>
      </c>
      <c r="HV824">
        <v>0</v>
      </c>
      <c r="HW824" t="b">
        <v>0</v>
      </c>
      <c r="HX824" t="b">
        <v>0</v>
      </c>
      <c r="HY824" t="s">
        <v>779</v>
      </c>
      <c r="HZ824"/>
    </row>
    <row r="825" ht="30" customHeight="1" spans="2:234">
      <c r="B825" s="34">
        <f>10000000+INDEX(编号表!$B:$B,MATCH(D825,编号表!$A:$A,0))*10000+J825</f>
        <v>11400003</v>
      </c>
      <c r="C825" s="34" t="s">
        <v>809</v>
      </c>
      <c r="D825" s="34" t="s">
        <v>809</v>
      </c>
      <c r="E825" s="34" t="s">
        <v>775</v>
      </c>
      <c r="F825" s="39" t="s">
        <v>810</v>
      </c>
      <c r="G825" s="34" t="s">
        <v>363</v>
      </c>
      <c r="H825" s="34" t="b">
        <v>1</v>
      </c>
      <c r="I825" s="34" t="b">
        <v>0</v>
      </c>
      <c r="J825" s="34">
        <v>3</v>
      </c>
      <c r="K825" s="34" t="str">
        <f t="shared" si="32"/>
        <v>114000</v>
      </c>
      <c r="L825" s="34" t="s">
        <v>777</v>
      </c>
      <c r="M825">
        <v>0</v>
      </c>
      <c r="N825" s="34">
        <v>0</v>
      </c>
      <c r="O825" s="34" t="s">
        <v>813</v>
      </c>
      <c r="P825" s="34">
        <v>15001001</v>
      </c>
      <c r="Q825" s="34">
        <v>0</v>
      </c>
      <c r="R825" s="34">
        <v>0</v>
      </c>
      <c r="S825" s="34">
        <v>0</v>
      </c>
      <c r="T825">
        <v>0</v>
      </c>
      <c r="U825" s="34">
        <v>0</v>
      </c>
      <c r="W825" s="34">
        <v>0</v>
      </c>
      <c r="X825" s="34">
        <v>0</v>
      </c>
      <c r="Y825" s="34" t="s">
        <v>363</v>
      </c>
      <c r="AZ825" s="34" t="s">
        <v>359</v>
      </c>
      <c r="BA825" s="34">
        <v>10000</v>
      </c>
      <c r="BB825" s="34" t="s">
        <v>434</v>
      </c>
      <c r="BC825" s="34" t="s">
        <v>442</v>
      </c>
      <c r="BD825" s="34">
        <v>10000</v>
      </c>
      <c r="BE825" s="34">
        <v>0</v>
      </c>
      <c r="BF825" s="34" t="s">
        <v>361</v>
      </c>
      <c r="BG825" s="34">
        <v>0</v>
      </c>
      <c r="BN825">
        <v>20250003</v>
      </c>
      <c r="GY825" s="34">
        <v>0</v>
      </c>
      <c r="GZ825" s="34">
        <v>0</v>
      </c>
      <c r="HA825" s="34" t="s">
        <v>373</v>
      </c>
      <c r="HB825" s="34">
        <v>0</v>
      </c>
      <c r="HC825">
        <v>0</v>
      </c>
      <c r="HD825">
        <v>0</v>
      </c>
      <c r="HE825" s="34" t="b">
        <v>0</v>
      </c>
      <c r="HF825">
        <v>0</v>
      </c>
      <c r="HG825" s="34" t="b">
        <v>0</v>
      </c>
      <c r="HH825" s="34">
        <v>0</v>
      </c>
      <c r="HI825" s="34">
        <v>0</v>
      </c>
      <c r="HJ825" s="34">
        <v>0</v>
      </c>
      <c r="HK825" s="34">
        <v>0</v>
      </c>
      <c r="HL825" s="34" t="b">
        <v>0</v>
      </c>
      <c r="HM825">
        <v>0</v>
      </c>
      <c r="HN825" s="34">
        <v>0</v>
      </c>
      <c r="HO825" t="s">
        <v>373</v>
      </c>
      <c r="HP825" s="34" t="s">
        <v>514</v>
      </c>
      <c r="HQ825" s="34">
        <v>0</v>
      </c>
      <c r="HR825" s="34">
        <v>0</v>
      </c>
      <c r="HS825" s="34">
        <v>0</v>
      </c>
      <c r="HT825">
        <v>0</v>
      </c>
      <c r="HU825" t="b">
        <v>0</v>
      </c>
      <c r="HV825">
        <v>0</v>
      </c>
      <c r="HW825" t="b">
        <v>0</v>
      </c>
      <c r="HX825" t="b">
        <v>0</v>
      </c>
      <c r="HY825" t="s">
        <v>779</v>
      </c>
      <c r="HZ825"/>
    </row>
    <row r="826" ht="30" customHeight="1" spans="2:234">
      <c r="B826" s="34">
        <f>10000000+INDEX(编号表!$B:$B,MATCH(D826,编号表!$A:$A,0))*10000+J826</f>
        <v>11410001</v>
      </c>
      <c r="C826" s="34" t="s">
        <v>814</v>
      </c>
      <c r="D826" s="34" t="s">
        <v>814</v>
      </c>
      <c r="E826" s="34" t="s">
        <v>775</v>
      </c>
      <c r="F826" s="39" t="s">
        <v>800</v>
      </c>
      <c r="G826" s="34" t="s">
        <v>363</v>
      </c>
      <c r="H826" s="34" t="b">
        <v>1</v>
      </c>
      <c r="I826" s="34" t="b">
        <v>0</v>
      </c>
      <c r="J826" s="34">
        <v>1</v>
      </c>
      <c r="K826" s="34" t="str">
        <f t="shared" si="32"/>
        <v>114100</v>
      </c>
      <c r="L826" s="34" t="s">
        <v>777</v>
      </c>
      <c r="M826">
        <v>0</v>
      </c>
      <c r="N826" s="34">
        <v>0</v>
      </c>
      <c r="O826" s="34" t="s">
        <v>815</v>
      </c>
      <c r="P826" s="34">
        <v>15001001</v>
      </c>
      <c r="Q826" s="34">
        <v>0</v>
      </c>
      <c r="R826" s="34">
        <v>0</v>
      </c>
      <c r="S826" s="34">
        <v>0</v>
      </c>
      <c r="T826">
        <v>0</v>
      </c>
      <c r="U826" s="34">
        <v>0</v>
      </c>
      <c r="W826" s="34">
        <v>0</v>
      </c>
      <c r="X826" s="34">
        <v>0</v>
      </c>
      <c r="Y826" s="34" t="s">
        <v>363</v>
      </c>
      <c r="AZ826" s="34" t="s">
        <v>359</v>
      </c>
      <c r="BA826" s="34">
        <v>10000</v>
      </c>
      <c r="BB826" s="34" t="s">
        <v>434</v>
      </c>
      <c r="BC826" s="34" t="s">
        <v>442</v>
      </c>
      <c r="BD826" s="34">
        <v>10000</v>
      </c>
      <c r="BE826" s="34">
        <v>0</v>
      </c>
      <c r="BF826" s="34" t="s">
        <v>361</v>
      </c>
      <c r="BG826" s="34">
        <v>0</v>
      </c>
      <c r="BN826">
        <v>20260001</v>
      </c>
      <c r="GY826" s="34">
        <v>0</v>
      </c>
      <c r="GZ826" s="34">
        <v>0</v>
      </c>
      <c r="HA826" s="34" t="s">
        <v>373</v>
      </c>
      <c r="HB826" s="34">
        <v>0</v>
      </c>
      <c r="HC826">
        <v>0</v>
      </c>
      <c r="HD826">
        <v>0</v>
      </c>
      <c r="HE826" s="34" t="b">
        <v>0</v>
      </c>
      <c r="HF826">
        <v>0</v>
      </c>
      <c r="HG826" s="34" t="b">
        <v>0</v>
      </c>
      <c r="HH826" s="34">
        <v>0</v>
      </c>
      <c r="HI826" s="34">
        <v>0</v>
      </c>
      <c r="HJ826" s="34">
        <v>0</v>
      </c>
      <c r="HK826" s="34">
        <v>0</v>
      </c>
      <c r="HL826" s="34" t="b">
        <v>0</v>
      </c>
      <c r="HM826">
        <v>0</v>
      </c>
      <c r="HN826" s="34">
        <v>0</v>
      </c>
      <c r="HO826" t="s">
        <v>373</v>
      </c>
      <c r="HP826" s="34" t="s">
        <v>514</v>
      </c>
      <c r="HQ826" s="34">
        <v>0</v>
      </c>
      <c r="HR826" s="34">
        <v>0</v>
      </c>
      <c r="HS826" s="34">
        <v>0</v>
      </c>
      <c r="HT826">
        <v>0</v>
      </c>
      <c r="HU826" t="b">
        <v>0</v>
      </c>
      <c r="HV826">
        <v>0</v>
      </c>
      <c r="HW826" t="b">
        <v>0</v>
      </c>
      <c r="HX826" t="b">
        <v>0</v>
      </c>
      <c r="HY826" t="s">
        <v>779</v>
      </c>
      <c r="HZ826"/>
    </row>
    <row r="827" ht="30" customHeight="1" spans="2:234">
      <c r="B827" s="34">
        <f>10000000+INDEX(编号表!$B:$B,MATCH(D827,编号表!$A:$A,0))*10000+J827</f>
        <v>11410002</v>
      </c>
      <c r="C827" s="34" t="s">
        <v>814</v>
      </c>
      <c r="D827" s="34" t="s">
        <v>814</v>
      </c>
      <c r="E827" s="34" t="s">
        <v>775</v>
      </c>
      <c r="F827" s="39" t="s">
        <v>800</v>
      </c>
      <c r="G827" s="34" t="s">
        <v>363</v>
      </c>
      <c r="H827" s="34" t="b">
        <v>1</v>
      </c>
      <c r="I827" s="34" t="b">
        <v>0</v>
      </c>
      <c r="J827" s="34">
        <v>2</v>
      </c>
      <c r="K827" s="34" t="str">
        <f t="shared" si="32"/>
        <v>114100</v>
      </c>
      <c r="L827" s="34" t="s">
        <v>777</v>
      </c>
      <c r="M827">
        <v>0</v>
      </c>
      <c r="N827" s="34">
        <v>0</v>
      </c>
      <c r="O827" s="34" t="s">
        <v>816</v>
      </c>
      <c r="P827" s="34">
        <v>15001001</v>
      </c>
      <c r="Q827" s="34">
        <v>0</v>
      </c>
      <c r="R827" s="34">
        <v>0</v>
      </c>
      <c r="S827" s="34">
        <v>0</v>
      </c>
      <c r="T827">
        <v>0</v>
      </c>
      <c r="U827" s="34">
        <v>0</v>
      </c>
      <c r="W827" s="34">
        <v>0</v>
      </c>
      <c r="X827" s="34">
        <v>0</v>
      </c>
      <c r="Y827" s="34" t="s">
        <v>363</v>
      </c>
      <c r="AZ827" s="34" t="s">
        <v>359</v>
      </c>
      <c r="BA827" s="34">
        <v>10000</v>
      </c>
      <c r="BB827" s="34" t="s">
        <v>434</v>
      </c>
      <c r="BC827" s="34" t="s">
        <v>442</v>
      </c>
      <c r="BD827" s="34">
        <v>10000</v>
      </c>
      <c r="BE827" s="34">
        <v>0</v>
      </c>
      <c r="BF827" s="34" t="s">
        <v>361</v>
      </c>
      <c r="BG827" s="34">
        <v>0</v>
      </c>
      <c r="BN827">
        <v>20260002</v>
      </c>
      <c r="GY827" s="34">
        <v>0</v>
      </c>
      <c r="GZ827" s="34">
        <v>0</v>
      </c>
      <c r="HA827" s="34" t="s">
        <v>373</v>
      </c>
      <c r="HB827" s="34">
        <v>0</v>
      </c>
      <c r="HC827">
        <v>0</v>
      </c>
      <c r="HD827">
        <v>0</v>
      </c>
      <c r="HE827" s="34" t="b">
        <v>0</v>
      </c>
      <c r="HF827">
        <v>0</v>
      </c>
      <c r="HG827" s="34" t="b">
        <v>0</v>
      </c>
      <c r="HH827" s="34">
        <v>0</v>
      </c>
      <c r="HI827" s="34">
        <v>0</v>
      </c>
      <c r="HJ827" s="34">
        <v>0</v>
      </c>
      <c r="HK827" s="34">
        <v>0</v>
      </c>
      <c r="HL827" s="34" t="b">
        <v>0</v>
      </c>
      <c r="HM827">
        <v>0</v>
      </c>
      <c r="HN827" s="34">
        <v>0</v>
      </c>
      <c r="HO827" t="s">
        <v>373</v>
      </c>
      <c r="HP827" s="34" t="s">
        <v>514</v>
      </c>
      <c r="HQ827" s="34">
        <v>0</v>
      </c>
      <c r="HR827" s="34">
        <v>0</v>
      </c>
      <c r="HS827" s="34">
        <v>0</v>
      </c>
      <c r="HT827">
        <v>0</v>
      </c>
      <c r="HU827" t="b">
        <v>0</v>
      </c>
      <c r="HV827">
        <v>0</v>
      </c>
      <c r="HW827" t="b">
        <v>0</v>
      </c>
      <c r="HX827" t="b">
        <v>0</v>
      </c>
      <c r="HY827" t="s">
        <v>779</v>
      </c>
      <c r="HZ827"/>
    </row>
    <row r="828" ht="30" customHeight="1" spans="2:234">
      <c r="B828" s="34">
        <f>10000000+INDEX(编号表!$B:$B,MATCH(D828,编号表!$A:$A,0))*10000+J828</f>
        <v>11410003</v>
      </c>
      <c r="C828" s="34" t="s">
        <v>814</v>
      </c>
      <c r="D828" s="34" t="s">
        <v>814</v>
      </c>
      <c r="E828" s="34" t="s">
        <v>775</v>
      </c>
      <c r="F828" s="39" t="s">
        <v>800</v>
      </c>
      <c r="G828" s="34" t="s">
        <v>363</v>
      </c>
      <c r="H828" s="34" t="b">
        <v>1</v>
      </c>
      <c r="I828" s="34" t="b">
        <v>0</v>
      </c>
      <c r="J828" s="34">
        <v>3</v>
      </c>
      <c r="K828" s="34" t="str">
        <f t="shared" si="32"/>
        <v>114100</v>
      </c>
      <c r="L828" s="34" t="s">
        <v>777</v>
      </c>
      <c r="M828">
        <v>0</v>
      </c>
      <c r="N828" s="34">
        <v>0</v>
      </c>
      <c r="O828" s="34" t="s">
        <v>817</v>
      </c>
      <c r="P828" s="34">
        <v>15001001</v>
      </c>
      <c r="Q828" s="34">
        <v>0</v>
      </c>
      <c r="R828" s="34">
        <v>0</v>
      </c>
      <c r="S828" s="34">
        <v>0</v>
      </c>
      <c r="T828">
        <v>0</v>
      </c>
      <c r="U828" s="34">
        <v>0</v>
      </c>
      <c r="W828" s="34">
        <v>0</v>
      </c>
      <c r="X828" s="34">
        <v>0</v>
      </c>
      <c r="Y828" s="34" t="s">
        <v>363</v>
      </c>
      <c r="AZ828" s="34" t="s">
        <v>359</v>
      </c>
      <c r="BA828" s="34">
        <v>10000</v>
      </c>
      <c r="BB828" s="34" t="s">
        <v>434</v>
      </c>
      <c r="BC828" s="34" t="s">
        <v>442</v>
      </c>
      <c r="BD828" s="34">
        <v>10000</v>
      </c>
      <c r="BE828" s="34">
        <v>0</v>
      </c>
      <c r="BF828" s="34" t="s">
        <v>361</v>
      </c>
      <c r="BG828" s="34">
        <v>0</v>
      </c>
      <c r="BN828">
        <v>20260003</v>
      </c>
      <c r="GY828" s="34">
        <v>0</v>
      </c>
      <c r="GZ828" s="34">
        <v>0</v>
      </c>
      <c r="HA828" s="34" t="s">
        <v>373</v>
      </c>
      <c r="HB828" s="34">
        <v>0</v>
      </c>
      <c r="HC828">
        <v>0</v>
      </c>
      <c r="HD828">
        <v>0</v>
      </c>
      <c r="HE828" s="34" t="b">
        <v>0</v>
      </c>
      <c r="HF828">
        <v>0</v>
      </c>
      <c r="HG828" s="34" t="b">
        <v>0</v>
      </c>
      <c r="HH828" s="34">
        <v>0</v>
      </c>
      <c r="HI828" s="34">
        <v>0</v>
      </c>
      <c r="HJ828" s="34">
        <v>0</v>
      </c>
      <c r="HK828" s="34">
        <v>0</v>
      </c>
      <c r="HL828" s="34" t="b">
        <v>0</v>
      </c>
      <c r="HM828">
        <v>0</v>
      </c>
      <c r="HN828" s="34">
        <v>0</v>
      </c>
      <c r="HO828" t="s">
        <v>373</v>
      </c>
      <c r="HP828" s="34" t="s">
        <v>514</v>
      </c>
      <c r="HQ828" s="34">
        <v>0</v>
      </c>
      <c r="HR828" s="34">
        <v>0</v>
      </c>
      <c r="HS828" s="34">
        <v>0</v>
      </c>
      <c r="HT828">
        <v>0</v>
      </c>
      <c r="HU828" t="b">
        <v>0</v>
      </c>
      <c r="HV828">
        <v>0</v>
      </c>
      <c r="HW828" t="b">
        <v>0</v>
      </c>
      <c r="HX828" t="b">
        <v>0</v>
      </c>
      <c r="HY828" t="s">
        <v>779</v>
      </c>
      <c r="HZ828"/>
    </row>
    <row r="829" ht="30" customHeight="1" spans="2:234">
      <c r="B829" s="34">
        <f>10000000+INDEX(编号表!$B:$B,MATCH(D829,编号表!$A:$A,0))*10000+J829</f>
        <v>11420001</v>
      </c>
      <c r="C829" s="34" t="s">
        <v>818</v>
      </c>
      <c r="D829" s="34" t="s">
        <v>818</v>
      </c>
      <c r="E829" s="34" t="s">
        <v>775</v>
      </c>
      <c r="F829" s="39" t="s">
        <v>819</v>
      </c>
      <c r="G829" s="34" t="s">
        <v>407</v>
      </c>
      <c r="H829" s="34" t="b">
        <v>1</v>
      </c>
      <c r="I829" s="34" t="b">
        <v>0</v>
      </c>
      <c r="J829" s="34">
        <v>1</v>
      </c>
      <c r="K829" s="34" t="str">
        <f t="shared" si="32"/>
        <v>114200</v>
      </c>
      <c r="L829" s="34" t="s">
        <v>777</v>
      </c>
      <c r="M829">
        <v>0</v>
      </c>
      <c r="N829" s="34">
        <v>0</v>
      </c>
      <c r="O829" s="34" t="s">
        <v>820</v>
      </c>
      <c r="P829" s="34">
        <v>15001001</v>
      </c>
      <c r="Q829" s="34">
        <v>0</v>
      </c>
      <c r="R829" s="34">
        <v>0</v>
      </c>
      <c r="S829" s="34">
        <v>0</v>
      </c>
      <c r="T829">
        <v>0</v>
      </c>
      <c r="U829" s="34">
        <v>0</v>
      </c>
      <c r="W829" s="34">
        <v>0</v>
      </c>
      <c r="X829" s="34">
        <v>0</v>
      </c>
      <c r="Y829" s="34" t="s">
        <v>419</v>
      </c>
      <c r="AZ829" s="34" t="s">
        <v>359</v>
      </c>
      <c r="BA829" s="34">
        <v>10000</v>
      </c>
      <c r="BB829" s="34" t="s">
        <v>434</v>
      </c>
      <c r="BC829" s="34" t="s">
        <v>357</v>
      </c>
      <c r="BD829" s="34">
        <v>10000</v>
      </c>
      <c r="BE829" s="34">
        <v>0</v>
      </c>
      <c r="BF829" s="34" t="s">
        <v>361</v>
      </c>
      <c r="BG829" s="34">
        <v>0</v>
      </c>
      <c r="BN829">
        <v>20270001</v>
      </c>
      <c r="GY829" s="34">
        <v>0</v>
      </c>
      <c r="GZ829" s="34">
        <v>0</v>
      </c>
      <c r="HA829" s="34" t="s">
        <v>373</v>
      </c>
      <c r="HB829" s="34">
        <v>0</v>
      </c>
      <c r="HC829">
        <v>0</v>
      </c>
      <c r="HD829">
        <v>0</v>
      </c>
      <c r="HE829" s="34" t="b">
        <v>0</v>
      </c>
      <c r="HF829">
        <v>0</v>
      </c>
      <c r="HG829" s="34" t="b">
        <v>0</v>
      </c>
      <c r="HH829" s="34">
        <v>0</v>
      </c>
      <c r="HI829" s="34">
        <v>0</v>
      </c>
      <c r="HJ829" s="34">
        <v>0</v>
      </c>
      <c r="HK829" s="34">
        <v>0</v>
      </c>
      <c r="HL829" s="34" t="b">
        <v>0</v>
      </c>
      <c r="HM829">
        <v>0</v>
      </c>
      <c r="HN829" s="34">
        <v>0</v>
      </c>
      <c r="HO829" t="s">
        <v>373</v>
      </c>
      <c r="HP829" s="34" t="s">
        <v>821</v>
      </c>
      <c r="HQ829" s="34">
        <v>0</v>
      </c>
      <c r="HR829" s="34">
        <v>10000</v>
      </c>
      <c r="HS829" s="34">
        <v>0</v>
      </c>
      <c r="HT829">
        <v>0</v>
      </c>
      <c r="HU829" t="b">
        <v>0</v>
      </c>
      <c r="HV829">
        <v>0</v>
      </c>
      <c r="HW829" t="b">
        <v>0</v>
      </c>
      <c r="HX829" t="b">
        <v>0</v>
      </c>
      <c r="HY829" t="s">
        <v>779</v>
      </c>
      <c r="HZ829"/>
    </row>
    <row r="830" ht="30" customHeight="1" spans="2:234">
      <c r="B830" s="34">
        <f>10000000+INDEX(编号表!$B:$B,MATCH(D830,编号表!$A:$A,0))*10000+J830</f>
        <v>11420002</v>
      </c>
      <c r="C830" s="34" t="s">
        <v>818</v>
      </c>
      <c r="D830" s="34" t="s">
        <v>818</v>
      </c>
      <c r="E830" s="34" t="s">
        <v>775</v>
      </c>
      <c r="F830" s="39" t="s">
        <v>819</v>
      </c>
      <c r="G830" s="34" t="s">
        <v>407</v>
      </c>
      <c r="H830" s="34" t="b">
        <v>1</v>
      </c>
      <c r="I830" s="34" t="b">
        <v>0</v>
      </c>
      <c r="J830" s="34">
        <v>2</v>
      </c>
      <c r="K830" s="34" t="str">
        <f t="shared" si="32"/>
        <v>114200</v>
      </c>
      <c r="L830" s="34" t="s">
        <v>777</v>
      </c>
      <c r="M830">
        <v>0</v>
      </c>
      <c r="N830" s="34">
        <v>0</v>
      </c>
      <c r="O830" s="34" t="s">
        <v>822</v>
      </c>
      <c r="P830" s="34">
        <v>15001001</v>
      </c>
      <c r="Q830" s="34">
        <v>0</v>
      </c>
      <c r="R830" s="34">
        <v>0</v>
      </c>
      <c r="S830" s="34">
        <v>0</v>
      </c>
      <c r="T830">
        <v>0</v>
      </c>
      <c r="U830" s="34">
        <v>0</v>
      </c>
      <c r="W830" s="34">
        <v>0</v>
      </c>
      <c r="X830" s="34">
        <v>0</v>
      </c>
      <c r="Y830" s="34" t="s">
        <v>419</v>
      </c>
      <c r="AZ830" s="34" t="s">
        <v>359</v>
      </c>
      <c r="BA830" s="34">
        <v>10000</v>
      </c>
      <c r="BB830" s="34" t="s">
        <v>434</v>
      </c>
      <c r="BC830" s="34" t="s">
        <v>357</v>
      </c>
      <c r="BD830" s="34">
        <v>10000</v>
      </c>
      <c r="BE830" s="34">
        <v>0</v>
      </c>
      <c r="BF830" s="34" t="s">
        <v>361</v>
      </c>
      <c r="BG830" s="34">
        <v>0</v>
      </c>
      <c r="BN830">
        <v>20270002</v>
      </c>
      <c r="GY830" s="34">
        <v>0</v>
      </c>
      <c r="GZ830" s="34">
        <v>0</v>
      </c>
      <c r="HA830" s="34" t="s">
        <v>373</v>
      </c>
      <c r="HB830" s="34">
        <v>0</v>
      </c>
      <c r="HC830">
        <v>0</v>
      </c>
      <c r="HD830">
        <v>0</v>
      </c>
      <c r="HE830" s="34" t="b">
        <v>0</v>
      </c>
      <c r="HF830">
        <v>0</v>
      </c>
      <c r="HG830" s="34" t="b">
        <v>0</v>
      </c>
      <c r="HH830" s="34">
        <v>0</v>
      </c>
      <c r="HI830" s="34">
        <v>0</v>
      </c>
      <c r="HJ830" s="34">
        <v>0</v>
      </c>
      <c r="HK830" s="34">
        <v>0</v>
      </c>
      <c r="HL830" s="34" t="b">
        <v>0</v>
      </c>
      <c r="HM830">
        <v>0</v>
      </c>
      <c r="HN830" s="34">
        <v>0</v>
      </c>
      <c r="HO830" t="s">
        <v>373</v>
      </c>
      <c r="HP830" s="34" t="s">
        <v>821</v>
      </c>
      <c r="HQ830" s="34">
        <v>0</v>
      </c>
      <c r="HR830" s="34">
        <v>10000</v>
      </c>
      <c r="HS830" s="34">
        <v>0</v>
      </c>
      <c r="HT830">
        <v>0</v>
      </c>
      <c r="HU830" t="b">
        <v>0</v>
      </c>
      <c r="HV830">
        <v>0</v>
      </c>
      <c r="HW830" t="b">
        <v>0</v>
      </c>
      <c r="HX830" t="b">
        <v>0</v>
      </c>
      <c r="HY830" t="s">
        <v>779</v>
      </c>
      <c r="HZ830"/>
    </row>
    <row r="831" ht="30" customHeight="1" spans="2:234">
      <c r="B831" s="34">
        <f>10000000+INDEX(编号表!$B:$B,MATCH(D831,编号表!$A:$A,0))*10000+J831</f>
        <v>11420003</v>
      </c>
      <c r="C831" s="34" t="s">
        <v>818</v>
      </c>
      <c r="D831" s="34" t="s">
        <v>818</v>
      </c>
      <c r="E831" s="34" t="s">
        <v>775</v>
      </c>
      <c r="F831" s="39" t="s">
        <v>819</v>
      </c>
      <c r="G831" s="34" t="s">
        <v>407</v>
      </c>
      <c r="H831" s="34" t="b">
        <v>1</v>
      </c>
      <c r="I831" s="34" t="b">
        <v>0</v>
      </c>
      <c r="J831" s="34">
        <v>3</v>
      </c>
      <c r="K831" s="34" t="str">
        <f t="shared" si="32"/>
        <v>114200</v>
      </c>
      <c r="L831" s="34" t="s">
        <v>777</v>
      </c>
      <c r="M831">
        <v>0</v>
      </c>
      <c r="N831" s="34">
        <v>0</v>
      </c>
      <c r="O831" s="34" t="s">
        <v>823</v>
      </c>
      <c r="P831" s="34">
        <v>15001001</v>
      </c>
      <c r="Q831" s="34">
        <v>0</v>
      </c>
      <c r="R831" s="34">
        <v>0</v>
      </c>
      <c r="S831" s="34">
        <v>0</v>
      </c>
      <c r="T831">
        <v>0</v>
      </c>
      <c r="U831" s="34">
        <v>0</v>
      </c>
      <c r="W831" s="34">
        <v>0</v>
      </c>
      <c r="X831" s="34">
        <v>0</v>
      </c>
      <c r="Y831" s="34" t="s">
        <v>419</v>
      </c>
      <c r="AZ831" s="34" t="s">
        <v>359</v>
      </c>
      <c r="BA831" s="34">
        <v>10000</v>
      </c>
      <c r="BB831" s="34" t="s">
        <v>434</v>
      </c>
      <c r="BC831" s="34" t="s">
        <v>357</v>
      </c>
      <c r="BD831" s="34">
        <v>10000</v>
      </c>
      <c r="BE831" s="34">
        <v>0</v>
      </c>
      <c r="BF831" s="34" t="s">
        <v>361</v>
      </c>
      <c r="BG831" s="34">
        <v>0</v>
      </c>
      <c r="BN831">
        <v>20270003</v>
      </c>
      <c r="GY831" s="34">
        <v>0</v>
      </c>
      <c r="GZ831" s="34">
        <v>0</v>
      </c>
      <c r="HA831" s="34" t="s">
        <v>373</v>
      </c>
      <c r="HB831" s="34">
        <v>0</v>
      </c>
      <c r="HC831">
        <v>0</v>
      </c>
      <c r="HD831">
        <v>0</v>
      </c>
      <c r="HE831" s="34" t="b">
        <v>0</v>
      </c>
      <c r="HF831">
        <v>0</v>
      </c>
      <c r="HG831" s="34" t="b">
        <v>0</v>
      </c>
      <c r="HH831" s="34">
        <v>0</v>
      </c>
      <c r="HI831" s="34">
        <v>0</v>
      </c>
      <c r="HJ831" s="34">
        <v>0</v>
      </c>
      <c r="HK831" s="34">
        <v>0</v>
      </c>
      <c r="HL831" s="34" t="b">
        <v>0</v>
      </c>
      <c r="HM831">
        <v>0</v>
      </c>
      <c r="HN831" s="34">
        <v>0</v>
      </c>
      <c r="HO831" t="s">
        <v>373</v>
      </c>
      <c r="HP831" s="34" t="s">
        <v>821</v>
      </c>
      <c r="HQ831" s="34">
        <v>0</v>
      </c>
      <c r="HR831" s="34">
        <v>10000</v>
      </c>
      <c r="HS831" s="34">
        <v>0</v>
      </c>
      <c r="HT831">
        <v>0</v>
      </c>
      <c r="HU831" t="b">
        <v>0</v>
      </c>
      <c r="HV831">
        <v>0</v>
      </c>
      <c r="HW831" t="b">
        <v>0</v>
      </c>
      <c r="HX831" t="b">
        <v>0</v>
      </c>
      <c r="HY831" t="s">
        <v>779</v>
      </c>
      <c r="HZ831"/>
    </row>
    <row r="832" ht="30" customHeight="1" spans="2:234">
      <c r="B832" s="34">
        <f>10000000+INDEX(编号表!$B:$B,MATCH(D832,编号表!$A:$A,0))*10000+J832</f>
        <v>11430001</v>
      </c>
      <c r="C832" s="34" t="s">
        <v>824</v>
      </c>
      <c r="D832" s="34" t="s">
        <v>824</v>
      </c>
      <c r="E832" s="34" t="s">
        <v>775</v>
      </c>
      <c r="F832" s="39" t="s">
        <v>776</v>
      </c>
      <c r="G832" s="34" t="s">
        <v>695</v>
      </c>
      <c r="H832" s="34" t="b">
        <v>1</v>
      </c>
      <c r="I832" s="34" t="b">
        <v>0</v>
      </c>
      <c r="J832" s="34">
        <v>1</v>
      </c>
      <c r="K832" s="34" t="str">
        <f t="shared" si="32"/>
        <v>114300</v>
      </c>
      <c r="L832" s="34" t="s">
        <v>777</v>
      </c>
      <c r="M832">
        <v>0</v>
      </c>
      <c r="N832" s="34">
        <v>0</v>
      </c>
      <c r="O832" s="34" t="s">
        <v>825</v>
      </c>
      <c r="P832" s="34">
        <v>15001001</v>
      </c>
      <c r="Q832" s="34">
        <v>0</v>
      </c>
      <c r="R832" s="34">
        <v>0</v>
      </c>
      <c r="S832" s="34">
        <v>0</v>
      </c>
      <c r="T832">
        <v>0</v>
      </c>
      <c r="U832" s="34">
        <v>0</v>
      </c>
      <c r="W832" s="34">
        <v>0</v>
      </c>
      <c r="X832" s="34">
        <v>0</v>
      </c>
      <c r="Y832" s="34" t="s">
        <v>363</v>
      </c>
      <c r="AZ832" s="34" t="s">
        <v>359</v>
      </c>
      <c r="BA832" s="34">
        <v>10000</v>
      </c>
      <c r="BB832" s="34" t="s">
        <v>434</v>
      </c>
      <c r="BC832" s="34" t="s">
        <v>442</v>
      </c>
      <c r="BD832" s="34">
        <v>10000</v>
      </c>
      <c r="BE832" s="34">
        <v>0</v>
      </c>
      <c r="BF832" s="34" t="s">
        <v>361</v>
      </c>
      <c r="BG832" s="34">
        <v>0</v>
      </c>
      <c r="BN832">
        <v>20280001</v>
      </c>
      <c r="GY832" s="34">
        <v>0</v>
      </c>
      <c r="GZ832" s="34">
        <v>0</v>
      </c>
      <c r="HA832" s="34" t="s">
        <v>373</v>
      </c>
      <c r="HB832" s="34">
        <v>0</v>
      </c>
      <c r="HC832">
        <v>0</v>
      </c>
      <c r="HD832">
        <v>0</v>
      </c>
      <c r="HE832" s="34" t="b">
        <v>0</v>
      </c>
      <c r="HF832">
        <v>0</v>
      </c>
      <c r="HG832" s="34" t="b">
        <v>0</v>
      </c>
      <c r="HH832" s="34">
        <v>0</v>
      </c>
      <c r="HI832" s="34">
        <v>0</v>
      </c>
      <c r="HJ832" s="34">
        <v>0</v>
      </c>
      <c r="HK832" s="34">
        <v>0</v>
      </c>
      <c r="HL832" s="34" t="b">
        <v>0</v>
      </c>
      <c r="HM832">
        <v>0</v>
      </c>
      <c r="HN832" s="34">
        <v>0</v>
      </c>
      <c r="HO832" t="s">
        <v>373</v>
      </c>
      <c r="HP832" s="34" t="s">
        <v>514</v>
      </c>
      <c r="HQ832" s="34">
        <v>0</v>
      </c>
      <c r="HR832" s="34">
        <v>0</v>
      </c>
      <c r="HS832" s="34">
        <v>0</v>
      </c>
      <c r="HT832">
        <v>0</v>
      </c>
      <c r="HU832" t="b">
        <v>0</v>
      </c>
      <c r="HV832">
        <v>0</v>
      </c>
      <c r="HW832" t="b">
        <v>0</v>
      </c>
      <c r="HX832" t="b">
        <v>0</v>
      </c>
      <c r="HY832" t="s">
        <v>779</v>
      </c>
      <c r="HZ832"/>
    </row>
    <row r="833" ht="30" customHeight="1" spans="2:234">
      <c r="B833" s="34">
        <f>10000000+INDEX(编号表!$B:$B,MATCH(D833,编号表!$A:$A,0))*10000+J833</f>
        <v>11430002</v>
      </c>
      <c r="C833" s="34" t="s">
        <v>824</v>
      </c>
      <c r="D833" s="34" t="s">
        <v>824</v>
      </c>
      <c r="E833" s="34" t="s">
        <v>775</v>
      </c>
      <c r="F833" s="39" t="s">
        <v>776</v>
      </c>
      <c r="G833" s="34" t="s">
        <v>695</v>
      </c>
      <c r="H833" s="34" t="b">
        <v>1</v>
      </c>
      <c r="I833" s="34" t="b">
        <v>0</v>
      </c>
      <c r="J833" s="34">
        <v>2</v>
      </c>
      <c r="K833" s="34" t="str">
        <f t="shared" si="32"/>
        <v>114300</v>
      </c>
      <c r="L833" s="34" t="s">
        <v>777</v>
      </c>
      <c r="M833">
        <v>0</v>
      </c>
      <c r="N833" s="34">
        <v>0</v>
      </c>
      <c r="O833" s="34" t="s">
        <v>826</v>
      </c>
      <c r="P833" s="34">
        <v>15001001</v>
      </c>
      <c r="Q833" s="34">
        <v>0</v>
      </c>
      <c r="R833" s="34">
        <v>0</v>
      </c>
      <c r="S833" s="34">
        <v>0</v>
      </c>
      <c r="T833">
        <v>0</v>
      </c>
      <c r="U833" s="34">
        <v>0</v>
      </c>
      <c r="W833" s="34">
        <v>0</v>
      </c>
      <c r="X833" s="34">
        <v>0</v>
      </c>
      <c r="Y833" s="34" t="s">
        <v>363</v>
      </c>
      <c r="AZ833" s="34" t="s">
        <v>359</v>
      </c>
      <c r="BA833" s="34">
        <v>10000</v>
      </c>
      <c r="BB833" s="34" t="s">
        <v>434</v>
      </c>
      <c r="BC833" s="34" t="s">
        <v>442</v>
      </c>
      <c r="BD833" s="34">
        <v>10000</v>
      </c>
      <c r="BE833" s="34">
        <v>0</v>
      </c>
      <c r="BF833" s="34" t="s">
        <v>361</v>
      </c>
      <c r="BG833" s="34">
        <v>0</v>
      </c>
      <c r="BN833">
        <v>20280002</v>
      </c>
      <c r="GY833" s="34">
        <v>0</v>
      </c>
      <c r="GZ833" s="34">
        <v>0</v>
      </c>
      <c r="HA833" s="34" t="s">
        <v>373</v>
      </c>
      <c r="HB833" s="34">
        <v>0</v>
      </c>
      <c r="HC833">
        <v>0</v>
      </c>
      <c r="HD833">
        <v>0</v>
      </c>
      <c r="HE833" s="34" t="b">
        <v>0</v>
      </c>
      <c r="HF833">
        <v>0</v>
      </c>
      <c r="HG833" s="34" t="b">
        <v>0</v>
      </c>
      <c r="HH833" s="34">
        <v>0</v>
      </c>
      <c r="HI833" s="34">
        <v>0</v>
      </c>
      <c r="HJ833" s="34">
        <v>0</v>
      </c>
      <c r="HK833" s="34">
        <v>0</v>
      </c>
      <c r="HL833" s="34" t="b">
        <v>0</v>
      </c>
      <c r="HM833">
        <v>0</v>
      </c>
      <c r="HN833" s="34">
        <v>0</v>
      </c>
      <c r="HO833" t="s">
        <v>373</v>
      </c>
      <c r="HP833" s="34" t="s">
        <v>514</v>
      </c>
      <c r="HQ833" s="34">
        <v>0</v>
      </c>
      <c r="HR833" s="34">
        <v>0</v>
      </c>
      <c r="HS833" s="34">
        <v>0</v>
      </c>
      <c r="HT833">
        <v>0</v>
      </c>
      <c r="HU833" t="b">
        <v>0</v>
      </c>
      <c r="HV833">
        <v>0</v>
      </c>
      <c r="HW833" t="b">
        <v>0</v>
      </c>
      <c r="HX833" t="b">
        <v>0</v>
      </c>
      <c r="HY833" t="s">
        <v>779</v>
      </c>
      <c r="HZ833"/>
    </row>
    <row r="834" ht="30" customHeight="1" spans="2:234">
      <c r="B834" s="34">
        <f>10000000+INDEX(编号表!$B:$B,MATCH(D834,编号表!$A:$A,0))*10000+J834</f>
        <v>11430003</v>
      </c>
      <c r="C834" s="34" t="s">
        <v>824</v>
      </c>
      <c r="D834" s="34" t="s">
        <v>824</v>
      </c>
      <c r="E834" s="34" t="s">
        <v>775</v>
      </c>
      <c r="F834" s="39" t="s">
        <v>776</v>
      </c>
      <c r="G834" s="34" t="s">
        <v>695</v>
      </c>
      <c r="H834" s="34" t="b">
        <v>1</v>
      </c>
      <c r="I834" s="34" t="b">
        <v>0</v>
      </c>
      <c r="J834" s="34">
        <v>3</v>
      </c>
      <c r="K834" s="34" t="str">
        <f t="shared" si="32"/>
        <v>114300</v>
      </c>
      <c r="L834" s="34" t="s">
        <v>777</v>
      </c>
      <c r="M834">
        <v>0</v>
      </c>
      <c r="N834" s="34">
        <v>0</v>
      </c>
      <c r="O834" s="34" t="s">
        <v>827</v>
      </c>
      <c r="P834" s="34">
        <v>15001001</v>
      </c>
      <c r="Q834" s="34">
        <v>0</v>
      </c>
      <c r="R834" s="34">
        <v>0</v>
      </c>
      <c r="S834" s="34">
        <v>0</v>
      </c>
      <c r="T834">
        <v>0</v>
      </c>
      <c r="U834" s="34">
        <v>0</v>
      </c>
      <c r="W834" s="34">
        <v>0</v>
      </c>
      <c r="X834" s="34">
        <v>0</v>
      </c>
      <c r="Y834" s="34" t="s">
        <v>363</v>
      </c>
      <c r="AZ834" s="34" t="s">
        <v>359</v>
      </c>
      <c r="BA834" s="34">
        <v>10000</v>
      </c>
      <c r="BB834" s="34" t="s">
        <v>434</v>
      </c>
      <c r="BC834" s="34" t="s">
        <v>442</v>
      </c>
      <c r="BD834" s="34">
        <v>10000</v>
      </c>
      <c r="BE834" s="34">
        <v>0</v>
      </c>
      <c r="BF834" s="34" t="s">
        <v>361</v>
      </c>
      <c r="BG834" s="34">
        <v>0</v>
      </c>
      <c r="BN834">
        <v>20280003</v>
      </c>
      <c r="GY834" s="34">
        <v>0</v>
      </c>
      <c r="GZ834" s="34">
        <v>0</v>
      </c>
      <c r="HA834" s="34" t="s">
        <v>373</v>
      </c>
      <c r="HB834" s="34">
        <v>0</v>
      </c>
      <c r="HC834">
        <v>0</v>
      </c>
      <c r="HD834">
        <v>0</v>
      </c>
      <c r="HE834" s="34" t="b">
        <v>0</v>
      </c>
      <c r="HF834">
        <v>0</v>
      </c>
      <c r="HG834" s="34" t="b">
        <v>0</v>
      </c>
      <c r="HH834" s="34">
        <v>0</v>
      </c>
      <c r="HI834" s="34">
        <v>0</v>
      </c>
      <c r="HJ834" s="34">
        <v>0</v>
      </c>
      <c r="HK834" s="34">
        <v>0</v>
      </c>
      <c r="HL834" s="34" t="b">
        <v>0</v>
      </c>
      <c r="HM834">
        <v>0</v>
      </c>
      <c r="HN834" s="34">
        <v>0</v>
      </c>
      <c r="HO834" t="s">
        <v>373</v>
      </c>
      <c r="HP834" s="34" t="s">
        <v>514</v>
      </c>
      <c r="HQ834" s="34">
        <v>0</v>
      </c>
      <c r="HR834" s="34">
        <v>0</v>
      </c>
      <c r="HS834" s="34">
        <v>0</v>
      </c>
      <c r="HT834">
        <v>0</v>
      </c>
      <c r="HU834" t="b">
        <v>0</v>
      </c>
      <c r="HV834">
        <v>0</v>
      </c>
      <c r="HW834" t="b">
        <v>0</v>
      </c>
      <c r="HX834" t="b">
        <v>0</v>
      </c>
      <c r="HY834" t="s">
        <v>779</v>
      </c>
      <c r="HZ834"/>
    </row>
    <row r="835" ht="30" customHeight="1" spans="2:234">
      <c r="B835" s="34">
        <f>10000000+INDEX(编号表!$B:$B,MATCH(D835,编号表!$A:$A,0))*10000+J835</f>
        <v>11440001</v>
      </c>
      <c r="C835" s="34" t="s">
        <v>828</v>
      </c>
      <c r="D835" s="34" t="s">
        <v>828</v>
      </c>
      <c r="E835" s="34" t="s">
        <v>775</v>
      </c>
      <c r="F835" s="39" t="s">
        <v>829</v>
      </c>
      <c r="G835" s="34" t="s">
        <v>363</v>
      </c>
      <c r="H835" s="34" t="b">
        <v>1</v>
      </c>
      <c r="I835" s="34" t="b">
        <v>0</v>
      </c>
      <c r="J835" s="34">
        <v>1</v>
      </c>
      <c r="K835" s="34" t="str">
        <f t="shared" si="32"/>
        <v>114400</v>
      </c>
      <c r="L835" s="34" t="s">
        <v>777</v>
      </c>
      <c r="M835">
        <v>0</v>
      </c>
      <c r="N835" s="34">
        <v>0</v>
      </c>
      <c r="O835" s="34" t="s">
        <v>830</v>
      </c>
      <c r="P835" s="34">
        <v>15001001</v>
      </c>
      <c r="Q835" s="34">
        <v>0</v>
      </c>
      <c r="R835" s="34">
        <v>0</v>
      </c>
      <c r="S835" s="34">
        <v>0</v>
      </c>
      <c r="T835">
        <v>0</v>
      </c>
      <c r="U835" s="34">
        <v>0</v>
      </c>
      <c r="W835" s="34">
        <v>0</v>
      </c>
      <c r="X835" s="34">
        <v>0</v>
      </c>
      <c r="Y835" s="34" t="s">
        <v>363</v>
      </c>
      <c r="AZ835" s="34" t="s">
        <v>359</v>
      </c>
      <c r="BA835" s="34">
        <v>10000</v>
      </c>
      <c r="BB835" s="34" t="s">
        <v>434</v>
      </c>
      <c r="BC835" s="34" t="s">
        <v>442</v>
      </c>
      <c r="BD835" s="34">
        <v>10000</v>
      </c>
      <c r="BE835" s="34">
        <v>0</v>
      </c>
      <c r="BF835" s="34" t="s">
        <v>361</v>
      </c>
      <c r="BG835" s="34">
        <v>0</v>
      </c>
      <c r="BN835">
        <v>20290001</v>
      </c>
      <c r="GY835" s="34">
        <v>0</v>
      </c>
      <c r="GZ835" s="34">
        <v>0</v>
      </c>
      <c r="HA835" s="34" t="s">
        <v>373</v>
      </c>
      <c r="HB835" s="34">
        <v>0</v>
      </c>
      <c r="HC835">
        <v>0</v>
      </c>
      <c r="HD835">
        <v>0</v>
      </c>
      <c r="HE835" s="34" t="b">
        <v>0</v>
      </c>
      <c r="HF835">
        <v>0</v>
      </c>
      <c r="HG835" s="34" t="b">
        <v>0</v>
      </c>
      <c r="HH835" s="34">
        <v>0</v>
      </c>
      <c r="HI835" s="34">
        <v>0</v>
      </c>
      <c r="HJ835" s="34">
        <v>0</v>
      </c>
      <c r="HK835" s="34">
        <v>0</v>
      </c>
      <c r="HL835" s="34" t="b">
        <v>0</v>
      </c>
      <c r="HM835">
        <v>0</v>
      </c>
      <c r="HN835" s="34">
        <v>0</v>
      </c>
      <c r="HO835" t="s">
        <v>373</v>
      </c>
      <c r="HP835" s="34" t="s">
        <v>514</v>
      </c>
      <c r="HQ835" s="34">
        <v>0</v>
      </c>
      <c r="HR835" s="34">
        <v>0</v>
      </c>
      <c r="HS835" s="34">
        <v>0</v>
      </c>
      <c r="HT835">
        <v>0</v>
      </c>
      <c r="HU835" t="b">
        <v>0</v>
      </c>
      <c r="HV835">
        <v>0</v>
      </c>
      <c r="HW835" t="b">
        <v>0</v>
      </c>
      <c r="HX835" t="b">
        <v>0</v>
      </c>
      <c r="HY835" t="s">
        <v>779</v>
      </c>
      <c r="HZ835"/>
    </row>
    <row r="836" ht="30" customHeight="1" spans="2:234">
      <c r="B836" s="34">
        <f>10000000+INDEX(编号表!$B:$B,MATCH(D836,编号表!$A:$A,0))*10000+J836</f>
        <v>11440002</v>
      </c>
      <c r="C836" s="34" t="s">
        <v>828</v>
      </c>
      <c r="D836" s="34" t="s">
        <v>828</v>
      </c>
      <c r="E836" s="34" t="s">
        <v>775</v>
      </c>
      <c r="F836" s="39" t="s">
        <v>829</v>
      </c>
      <c r="G836" s="34" t="s">
        <v>363</v>
      </c>
      <c r="H836" s="34" t="b">
        <v>1</v>
      </c>
      <c r="I836" s="34" t="b">
        <v>0</v>
      </c>
      <c r="J836" s="34">
        <v>2</v>
      </c>
      <c r="K836" s="34" t="str">
        <f t="shared" si="32"/>
        <v>114400</v>
      </c>
      <c r="L836" s="34" t="s">
        <v>777</v>
      </c>
      <c r="M836">
        <v>0</v>
      </c>
      <c r="N836" s="34">
        <v>0</v>
      </c>
      <c r="O836" s="34" t="s">
        <v>831</v>
      </c>
      <c r="P836" s="34">
        <v>15001001</v>
      </c>
      <c r="Q836" s="34">
        <v>0</v>
      </c>
      <c r="R836" s="34">
        <v>0</v>
      </c>
      <c r="S836" s="34">
        <v>0</v>
      </c>
      <c r="T836">
        <v>0</v>
      </c>
      <c r="U836" s="34">
        <v>0</v>
      </c>
      <c r="W836" s="34">
        <v>0</v>
      </c>
      <c r="X836" s="34">
        <v>0</v>
      </c>
      <c r="Y836" s="34" t="s">
        <v>363</v>
      </c>
      <c r="AZ836" s="34" t="s">
        <v>359</v>
      </c>
      <c r="BA836" s="34">
        <v>10000</v>
      </c>
      <c r="BB836" s="34" t="s">
        <v>434</v>
      </c>
      <c r="BC836" s="34" t="s">
        <v>442</v>
      </c>
      <c r="BD836" s="34">
        <v>10000</v>
      </c>
      <c r="BE836" s="34">
        <v>0</v>
      </c>
      <c r="BF836" s="34" t="s">
        <v>361</v>
      </c>
      <c r="BG836" s="34">
        <v>0</v>
      </c>
      <c r="BN836">
        <v>20290002</v>
      </c>
      <c r="GY836" s="34">
        <v>0</v>
      </c>
      <c r="GZ836" s="34">
        <v>0</v>
      </c>
      <c r="HA836" s="34" t="s">
        <v>373</v>
      </c>
      <c r="HB836" s="34">
        <v>0</v>
      </c>
      <c r="HC836">
        <v>0</v>
      </c>
      <c r="HD836">
        <v>0</v>
      </c>
      <c r="HE836" s="34" t="b">
        <v>0</v>
      </c>
      <c r="HF836">
        <v>0</v>
      </c>
      <c r="HG836" s="34" t="b">
        <v>0</v>
      </c>
      <c r="HH836" s="34">
        <v>0</v>
      </c>
      <c r="HI836" s="34">
        <v>0</v>
      </c>
      <c r="HJ836" s="34">
        <v>0</v>
      </c>
      <c r="HK836" s="34">
        <v>0</v>
      </c>
      <c r="HL836" s="34" t="b">
        <v>0</v>
      </c>
      <c r="HM836">
        <v>0</v>
      </c>
      <c r="HN836" s="34">
        <v>0</v>
      </c>
      <c r="HO836" t="s">
        <v>373</v>
      </c>
      <c r="HP836" s="34" t="s">
        <v>514</v>
      </c>
      <c r="HQ836" s="34">
        <v>0</v>
      </c>
      <c r="HR836" s="34">
        <v>0</v>
      </c>
      <c r="HS836" s="34">
        <v>0</v>
      </c>
      <c r="HT836">
        <v>0</v>
      </c>
      <c r="HU836" t="b">
        <v>0</v>
      </c>
      <c r="HV836">
        <v>0</v>
      </c>
      <c r="HW836" t="b">
        <v>0</v>
      </c>
      <c r="HX836" t="b">
        <v>0</v>
      </c>
      <c r="HY836" t="s">
        <v>779</v>
      </c>
      <c r="HZ836"/>
    </row>
    <row r="837" ht="30" customHeight="1" spans="2:234">
      <c r="B837" s="34">
        <f>10000000+INDEX(编号表!$B:$B,MATCH(D837,编号表!$A:$A,0))*10000+J837</f>
        <v>11440003</v>
      </c>
      <c r="C837" s="34" t="s">
        <v>828</v>
      </c>
      <c r="D837" s="34" t="s">
        <v>828</v>
      </c>
      <c r="E837" s="34" t="s">
        <v>775</v>
      </c>
      <c r="F837" s="39" t="s">
        <v>829</v>
      </c>
      <c r="G837" s="34" t="s">
        <v>363</v>
      </c>
      <c r="H837" s="34" t="b">
        <v>1</v>
      </c>
      <c r="I837" s="34" t="b">
        <v>0</v>
      </c>
      <c r="J837" s="34">
        <v>3</v>
      </c>
      <c r="K837" s="34" t="str">
        <f t="shared" si="32"/>
        <v>114400</v>
      </c>
      <c r="L837" s="34" t="s">
        <v>777</v>
      </c>
      <c r="M837">
        <v>0</v>
      </c>
      <c r="N837" s="34">
        <v>0</v>
      </c>
      <c r="O837" s="34" t="s">
        <v>832</v>
      </c>
      <c r="P837" s="34">
        <v>15001001</v>
      </c>
      <c r="Q837" s="34">
        <v>0</v>
      </c>
      <c r="R837" s="34">
        <v>0</v>
      </c>
      <c r="S837" s="34">
        <v>0</v>
      </c>
      <c r="T837">
        <v>0</v>
      </c>
      <c r="U837" s="34">
        <v>0</v>
      </c>
      <c r="W837" s="34">
        <v>0</v>
      </c>
      <c r="X837" s="34">
        <v>0</v>
      </c>
      <c r="Y837" s="34" t="s">
        <v>363</v>
      </c>
      <c r="AZ837" s="34" t="s">
        <v>359</v>
      </c>
      <c r="BA837" s="34">
        <v>10000</v>
      </c>
      <c r="BB837" s="34" t="s">
        <v>434</v>
      </c>
      <c r="BC837" s="34" t="s">
        <v>442</v>
      </c>
      <c r="BD837" s="34">
        <v>10000</v>
      </c>
      <c r="BE837" s="34">
        <v>0</v>
      </c>
      <c r="BF837" s="34" t="s">
        <v>361</v>
      </c>
      <c r="BG837" s="34">
        <v>0</v>
      </c>
      <c r="BN837">
        <v>20290003</v>
      </c>
      <c r="GY837" s="34">
        <v>0</v>
      </c>
      <c r="GZ837" s="34">
        <v>0</v>
      </c>
      <c r="HA837" s="34" t="s">
        <v>373</v>
      </c>
      <c r="HB837" s="34">
        <v>0</v>
      </c>
      <c r="HC837">
        <v>0</v>
      </c>
      <c r="HD837">
        <v>0</v>
      </c>
      <c r="HE837" s="34" t="b">
        <v>0</v>
      </c>
      <c r="HF837">
        <v>0</v>
      </c>
      <c r="HG837" s="34" t="b">
        <v>0</v>
      </c>
      <c r="HH837" s="34">
        <v>0</v>
      </c>
      <c r="HI837" s="34">
        <v>0</v>
      </c>
      <c r="HJ837" s="34">
        <v>0</v>
      </c>
      <c r="HK837" s="34">
        <v>0</v>
      </c>
      <c r="HL837" s="34" t="b">
        <v>0</v>
      </c>
      <c r="HM837">
        <v>0</v>
      </c>
      <c r="HN837" s="34">
        <v>0</v>
      </c>
      <c r="HO837" t="s">
        <v>373</v>
      </c>
      <c r="HP837" s="34" t="s">
        <v>514</v>
      </c>
      <c r="HQ837" s="34">
        <v>0</v>
      </c>
      <c r="HR837" s="34">
        <v>0</v>
      </c>
      <c r="HS837" s="34">
        <v>0</v>
      </c>
      <c r="HT837">
        <v>0</v>
      </c>
      <c r="HU837" t="b">
        <v>0</v>
      </c>
      <c r="HV837">
        <v>0</v>
      </c>
      <c r="HW837" t="b">
        <v>0</v>
      </c>
      <c r="HX837" t="b">
        <v>0</v>
      </c>
      <c r="HY837" t="s">
        <v>779</v>
      </c>
      <c r="HZ837"/>
    </row>
    <row r="838" ht="30" customHeight="1" spans="2:234">
      <c r="B838" s="34">
        <f>10000000+INDEX(编号表!$B:$B,MATCH(D838,编号表!$A:$A,0))*10000+J838</f>
        <v>11450001</v>
      </c>
      <c r="C838" s="34" t="s">
        <v>833</v>
      </c>
      <c r="D838" s="34" t="s">
        <v>833</v>
      </c>
      <c r="E838" s="34" t="s">
        <v>775</v>
      </c>
      <c r="F838" s="39" t="s">
        <v>829</v>
      </c>
      <c r="G838" s="34" t="s">
        <v>363</v>
      </c>
      <c r="H838" s="34" t="b">
        <v>1</v>
      </c>
      <c r="I838" s="34" t="b">
        <v>0</v>
      </c>
      <c r="J838" s="34">
        <v>1</v>
      </c>
      <c r="K838" s="34" t="str">
        <f t="shared" si="32"/>
        <v>114500</v>
      </c>
      <c r="L838" s="34" t="s">
        <v>777</v>
      </c>
      <c r="M838">
        <v>0</v>
      </c>
      <c r="N838" s="34">
        <v>0</v>
      </c>
      <c r="O838" s="34" t="s">
        <v>834</v>
      </c>
      <c r="P838" s="34">
        <v>15001001</v>
      </c>
      <c r="Q838" s="34">
        <v>0</v>
      </c>
      <c r="R838" s="34">
        <v>0</v>
      </c>
      <c r="S838" s="34">
        <v>0</v>
      </c>
      <c r="T838">
        <v>0</v>
      </c>
      <c r="U838" s="34">
        <v>0</v>
      </c>
      <c r="W838" s="34">
        <v>0</v>
      </c>
      <c r="X838" s="34">
        <v>0</v>
      </c>
      <c r="Y838" s="34" t="s">
        <v>363</v>
      </c>
      <c r="AZ838" s="34" t="s">
        <v>359</v>
      </c>
      <c r="BA838" s="34">
        <v>10000</v>
      </c>
      <c r="BB838" s="34" t="s">
        <v>434</v>
      </c>
      <c r="BC838" s="34" t="s">
        <v>442</v>
      </c>
      <c r="BD838" s="34">
        <v>10000</v>
      </c>
      <c r="BE838" s="34">
        <v>0</v>
      </c>
      <c r="BF838" s="34" t="s">
        <v>361</v>
      </c>
      <c r="BG838" s="34">
        <v>0</v>
      </c>
      <c r="BN838">
        <v>20300001</v>
      </c>
      <c r="GY838" s="34">
        <v>0</v>
      </c>
      <c r="GZ838" s="34">
        <v>0</v>
      </c>
      <c r="HA838" s="34" t="s">
        <v>373</v>
      </c>
      <c r="HB838" s="34">
        <v>0</v>
      </c>
      <c r="HC838">
        <v>0</v>
      </c>
      <c r="HD838">
        <v>0</v>
      </c>
      <c r="HE838" s="34" t="b">
        <v>0</v>
      </c>
      <c r="HF838">
        <v>0</v>
      </c>
      <c r="HG838" s="34" t="b">
        <v>0</v>
      </c>
      <c r="HH838" s="34">
        <v>0</v>
      </c>
      <c r="HI838" s="34">
        <v>0</v>
      </c>
      <c r="HJ838" s="34">
        <v>0</v>
      </c>
      <c r="HK838" s="34">
        <v>0</v>
      </c>
      <c r="HL838" s="34" t="b">
        <v>0</v>
      </c>
      <c r="HM838">
        <v>0</v>
      </c>
      <c r="HN838" s="34">
        <v>0</v>
      </c>
      <c r="HO838" t="s">
        <v>373</v>
      </c>
      <c r="HP838" s="34" t="s">
        <v>514</v>
      </c>
      <c r="HQ838" s="34">
        <v>0</v>
      </c>
      <c r="HR838" s="34">
        <v>0</v>
      </c>
      <c r="HS838" s="34">
        <v>0</v>
      </c>
      <c r="HT838">
        <v>0</v>
      </c>
      <c r="HU838" t="b">
        <v>0</v>
      </c>
      <c r="HV838">
        <v>0</v>
      </c>
      <c r="HW838" t="b">
        <v>0</v>
      </c>
      <c r="HX838" t="b">
        <v>0</v>
      </c>
      <c r="HY838" t="s">
        <v>779</v>
      </c>
      <c r="HZ838"/>
    </row>
    <row r="839" ht="30" customHeight="1" spans="2:234">
      <c r="B839" s="34">
        <f>10000000+INDEX(编号表!$B:$B,MATCH(D839,编号表!$A:$A,0))*10000+J839</f>
        <v>11450002</v>
      </c>
      <c r="C839" s="34" t="s">
        <v>833</v>
      </c>
      <c r="D839" s="34" t="s">
        <v>833</v>
      </c>
      <c r="E839" s="34" t="s">
        <v>775</v>
      </c>
      <c r="F839" s="39" t="s">
        <v>829</v>
      </c>
      <c r="G839" s="34" t="s">
        <v>363</v>
      </c>
      <c r="H839" s="34" t="b">
        <v>1</v>
      </c>
      <c r="I839" s="34" t="b">
        <v>0</v>
      </c>
      <c r="J839" s="34">
        <v>2</v>
      </c>
      <c r="K839" s="34" t="str">
        <f t="shared" ref="K839:K902" si="33">LEFT(B839,6)</f>
        <v>114500</v>
      </c>
      <c r="L839" s="34" t="s">
        <v>777</v>
      </c>
      <c r="M839">
        <v>0</v>
      </c>
      <c r="N839" s="34">
        <v>0</v>
      </c>
      <c r="O839" s="34" t="s">
        <v>835</v>
      </c>
      <c r="P839" s="34">
        <v>15001001</v>
      </c>
      <c r="Q839" s="34">
        <v>0</v>
      </c>
      <c r="R839" s="34">
        <v>0</v>
      </c>
      <c r="S839" s="34">
        <v>0</v>
      </c>
      <c r="T839">
        <v>0</v>
      </c>
      <c r="U839" s="34">
        <v>0</v>
      </c>
      <c r="W839" s="34">
        <v>0</v>
      </c>
      <c r="X839" s="34">
        <v>0</v>
      </c>
      <c r="Y839" s="34" t="s">
        <v>363</v>
      </c>
      <c r="AZ839" s="34" t="s">
        <v>359</v>
      </c>
      <c r="BA839" s="34">
        <v>10000</v>
      </c>
      <c r="BB839" s="34" t="s">
        <v>434</v>
      </c>
      <c r="BC839" s="34" t="s">
        <v>442</v>
      </c>
      <c r="BD839" s="34">
        <v>10000</v>
      </c>
      <c r="BE839" s="34">
        <v>0</v>
      </c>
      <c r="BF839" s="34" t="s">
        <v>361</v>
      </c>
      <c r="BG839" s="34">
        <v>0</v>
      </c>
      <c r="BN839">
        <v>20300002</v>
      </c>
      <c r="GY839" s="34">
        <v>0</v>
      </c>
      <c r="GZ839" s="34">
        <v>0</v>
      </c>
      <c r="HA839" s="34" t="s">
        <v>373</v>
      </c>
      <c r="HB839" s="34">
        <v>0</v>
      </c>
      <c r="HC839">
        <v>0</v>
      </c>
      <c r="HD839">
        <v>0</v>
      </c>
      <c r="HE839" s="34" t="b">
        <v>0</v>
      </c>
      <c r="HF839">
        <v>0</v>
      </c>
      <c r="HG839" s="34" t="b">
        <v>0</v>
      </c>
      <c r="HH839" s="34">
        <v>0</v>
      </c>
      <c r="HI839" s="34">
        <v>0</v>
      </c>
      <c r="HJ839" s="34">
        <v>0</v>
      </c>
      <c r="HK839" s="34">
        <v>0</v>
      </c>
      <c r="HL839" s="34" t="b">
        <v>0</v>
      </c>
      <c r="HM839">
        <v>0</v>
      </c>
      <c r="HN839" s="34">
        <v>0</v>
      </c>
      <c r="HO839" t="s">
        <v>373</v>
      </c>
      <c r="HP839" s="34" t="s">
        <v>514</v>
      </c>
      <c r="HQ839" s="34">
        <v>0</v>
      </c>
      <c r="HR839" s="34">
        <v>0</v>
      </c>
      <c r="HS839" s="34">
        <v>0</v>
      </c>
      <c r="HT839">
        <v>0</v>
      </c>
      <c r="HU839" t="b">
        <v>0</v>
      </c>
      <c r="HV839">
        <v>0</v>
      </c>
      <c r="HW839" t="b">
        <v>0</v>
      </c>
      <c r="HX839" t="b">
        <v>0</v>
      </c>
      <c r="HY839" t="s">
        <v>779</v>
      </c>
      <c r="HZ839"/>
    </row>
    <row r="840" ht="30" customHeight="1" spans="2:234">
      <c r="B840" s="34">
        <f>10000000+INDEX(编号表!$B:$B,MATCH(D840,编号表!$A:$A,0))*10000+J840</f>
        <v>11450003</v>
      </c>
      <c r="C840" s="34" t="s">
        <v>833</v>
      </c>
      <c r="D840" s="34" t="s">
        <v>833</v>
      </c>
      <c r="E840" s="34" t="s">
        <v>775</v>
      </c>
      <c r="F840" s="39" t="s">
        <v>829</v>
      </c>
      <c r="G840" s="34" t="s">
        <v>363</v>
      </c>
      <c r="H840" s="34" t="b">
        <v>1</v>
      </c>
      <c r="I840" s="34" t="b">
        <v>0</v>
      </c>
      <c r="J840" s="34">
        <v>3</v>
      </c>
      <c r="K840" s="34" t="str">
        <f t="shared" si="33"/>
        <v>114500</v>
      </c>
      <c r="L840" s="34" t="s">
        <v>777</v>
      </c>
      <c r="M840">
        <v>0</v>
      </c>
      <c r="N840" s="34">
        <v>0</v>
      </c>
      <c r="O840" s="34" t="s">
        <v>836</v>
      </c>
      <c r="P840" s="34">
        <v>15001001</v>
      </c>
      <c r="Q840" s="34">
        <v>0</v>
      </c>
      <c r="R840" s="34">
        <v>0</v>
      </c>
      <c r="S840" s="34">
        <v>0</v>
      </c>
      <c r="T840">
        <v>0</v>
      </c>
      <c r="U840" s="34">
        <v>0</v>
      </c>
      <c r="W840" s="34">
        <v>0</v>
      </c>
      <c r="X840" s="34">
        <v>0</v>
      </c>
      <c r="Y840" s="34" t="s">
        <v>363</v>
      </c>
      <c r="AZ840" s="34" t="s">
        <v>359</v>
      </c>
      <c r="BA840" s="34">
        <v>10000</v>
      </c>
      <c r="BB840" s="34" t="s">
        <v>434</v>
      </c>
      <c r="BC840" s="34" t="s">
        <v>442</v>
      </c>
      <c r="BD840" s="34">
        <v>10000</v>
      </c>
      <c r="BE840" s="34">
        <v>0</v>
      </c>
      <c r="BF840" s="34" t="s">
        <v>361</v>
      </c>
      <c r="BG840" s="34">
        <v>0</v>
      </c>
      <c r="BN840">
        <v>20300003</v>
      </c>
      <c r="GY840" s="34">
        <v>0</v>
      </c>
      <c r="GZ840" s="34">
        <v>0</v>
      </c>
      <c r="HA840" s="34" t="s">
        <v>373</v>
      </c>
      <c r="HB840" s="34">
        <v>0</v>
      </c>
      <c r="HC840">
        <v>0</v>
      </c>
      <c r="HD840">
        <v>0</v>
      </c>
      <c r="HE840" s="34" t="b">
        <v>0</v>
      </c>
      <c r="HF840">
        <v>0</v>
      </c>
      <c r="HG840" s="34" t="b">
        <v>0</v>
      </c>
      <c r="HH840" s="34">
        <v>0</v>
      </c>
      <c r="HI840" s="34">
        <v>0</v>
      </c>
      <c r="HJ840" s="34">
        <v>0</v>
      </c>
      <c r="HK840" s="34">
        <v>0</v>
      </c>
      <c r="HL840" s="34" t="b">
        <v>0</v>
      </c>
      <c r="HM840">
        <v>0</v>
      </c>
      <c r="HN840" s="34">
        <v>0</v>
      </c>
      <c r="HO840" t="s">
        <v>373</v>
      </c>
      <c r="HP840" s="34" t="s">
        <v>514</v>
      </c>
      <c r="HQ840" s="34">
        <v>0</v>
      </c>
      <c r="HR840" s="34">
        <v>0</v>
      </c>
      <c r="HS840" s="34">
        <v>0</v>
      </c>
      <c r="HT840">
        <v>0</v>
      </c>
      <c r="HU840" t="b">
        <v>0</v>
      </c>
      <c r="HV840">
        <v>0</v>
      </c>
      <c r="HW840" t="b">
        <v>0</v>
      </c>
      <c r="HX840" t="b">
        <v>0</v>
      </c>
      <c r="HY840" t="s">
        <v>779</v>
      </c>
      <c r="HZ840"/>
    </row>
    <row r="841" ht="30" customHeight="1" spans="2:234">
      <c r="B841" s="34">
        <f>10000000+INDEX(编号表!$B:$B,MATCH(D841,编号表!$A:$A,0))*10000+J841</f>
        <v>11460001</v>
      </c>
      <c r="C841" s="34" t="s">
        <v>837</v>
      </c>
      <c r="D841" s="34" t="s">
        <v>837</v>
      </c>
      <c r="E841" s="34" t="s">
        <v>775</v>
      </c>
      <c r="F841" s="39" t="s">
        <v>838</v>
      </c>
      <c r="G841" s="34" t="s">
        <v>385</v>
      </c>
      <c r="H841" s="34" t="b">
        <v>1</v>
      </c>
      <c r="I841" s="34" t="b">
        <v>0</v>
      </c>
      <c r="J841" s="34">
        <v>1</v>
      </c>
      <c r="K841" s="34" t="str">
        <f t="shared" si="33"/>
        <v>114600</v>
      </c>
      <c r="L841" s="34" t="s">
        <v>777</v>
      </c>
      <c r="M841">
        <v>0</v>
      </c>
      <c r="N841" s="34">
        <v>0</v>
      </c>
      <c r="O841" s="34" t="s">
        <v>839</v>
      </c>
      <c r="P841" s="34">
        <v>15001001</v>
      </c>
      <c r="Q841" s="34">
        <v>0</v>
      </c>
      <c r="R841" s="34">
        <v>0</v>
      </c>
      <c r="S841" s="34">
        <v>0</v>
      </c>
      <c r="T841">
        <v>0</v>
      </c>
      <c r="U841" s="34">
        <v>0</v>
      </c>
      <c r="W841" s="34">
        <v>0</v>
      </c>
      <c r="X841" s="34">
        <v>0</v>
      </c>
      <c r="Y841" s="34" t="s">
        <v>363</v>
      </c>
      <c r="AZ841" s="34" t="s">
        <v>359</v>
      </c>
      <c r="BA841" s="34">
        <v>10000</v>
      </c>
      <c r="BB841" s="34" t="s">
        <v>434</v>
      </c>
      <c r="BC841" s="34" t="s">
        <v>442</v>
      </c>
      <c r="BD841" s="34">
        <v>10000</v>
      </c>
      <c r="BE841" s="34">
        <v>0</v>
      </c>
      <c r="BF841" s="34" t="s">
        <v>361</v>
      </c>
      <c r="BG841" s="34">
        <v>0</v>
      </c>
      <c r="BN841">
        <v>20310001</v>
      </c>
      <c r="GY841" s="34">
        <v>0</v>
      </c>
      <c r="GZ841" s="34">
        <v>0</v>
      </c>
      <c r="HA841" s="34" t="s">
        <v>373</v>
      </c>
      <c r="HB841" s="34">
        <v>0</v>
      </c>
      <c r="HC841">
        <v>0</v>
      </c>
      <c r="HD841">
        <v>0</v>
      </c>
      <c r="HE841" s="34" t="b">
        <v>0</v>
      </c>
      <c r="HF841">
        <v>0</v>
      </c>
      <c r="HG841" s="34" t="b">
        <v>0</v>
      </c>
      <c r="HH841" s="34">
        <v>0</v>
      </c>
      <c r="HI841" s="34">
        <v>0</v>
      </c>
      <c r="HJ841" s="34">
        <v>0</v>
      </c>
      <c r="HK841" s="34">
        <v>0</v>
      </c>
      <c r="HL841" s="34" t="b">
        <v>0</v>
      </c>
      <c r="HM841">
        <v>0</v>
      </c>
      <c r="HN841" s="34">
        <v>0</v>
      </c>
      <c r="HO841" t="s">
        <v>373</v>
      </c>
      <c r="HP841" s="34" t="s">
        <v>514</v>
      </c>
      <c r="HQ841" s="34">
        <v>0</v>
      </c>
      <c r="HR841" s="34">
        <v>0</v>
      </c>
      <c r="HS841" s="34">
        <v>0</v>
      </c>
      <c r="HT841">
        <v>0</v>
      </c>
      <c r="HU841" t="b">
        <v>0</v>
      </c>
      <c r="HV841">
        <v>0</v>
      </c>
      <c r="HW841" t="b">
        <v>0</v>
      </c>
      <c r="HX841" t="b">
        <v>0</v>
      </c>
      <c r="HY841" t="s">
        <v>779</v>
      </c>
      <c r="HZ841"/>
    </row>
    <row r="842" ht="30" customHeight="1" spans="2:234">
      <c r="B842" s="34">
        <f>10000000+INDEX(编号表!$B:$B,MATCH(D842,编号表!$A:$A,0))*10000+J842</f>
        <v>11460002</v>
      </c>
      <c r="C842" s="34" t="s">
        <v>837</v>
      </c>
      <c r="D842" s="34" t="s">
        <v>837</v>
      </c>
      <c r="E842" s="34" t="s">
        <v>775</v>
      </c>
      <c r="F842" s="39" t="s">
        <v>838</v>
      </c>
      <c r="G842" s="34" t="s">
        <v>385</v>
      </c>
      <c r="H842" s="34" t="b">
        <v>1</v>
      </c>
      <c r="I842" s="34" t="b">
        <v>0</v>
      </c>
      <c r="J842" s="34">
        <v>2</v>
      </c>
      <c r="K842" s="34" t="str">
        <f t="shared" si="33"/>
        <v>114600</v>
      </c>
      <c r="L842" s="34" t="s">
        <v>777</v>
      </c>
      <c r="M842">
        <v>0</v>
      </c>
      <c r="N842" s="34">
        <v>0</v>
      </c>
      <c r="O842" s="34" t="s">
        <v>840</v>
      </c>
      <c r="P842" s="34">
        <v>15001001</v>
      </c>
      <c r="Q842" s="34">
        <v>0</v>
      </c>
      <c r="R842" s="34">
        <v>0</v>
      </c>
      <c r="S842" s="34">
        <v>0</v>
      </c>
      <c r="T842">
        <v>0</v>
      </c>
      <c r="U842" s="34">
        <v>0</v>
      </c>
      <c r="W842" s="34">
        <v>0</v>
      </c>
      <c r="X842" s="34">
        <v>0</v>
      </c>
      <c r="Y842" s="34" t="s">
        <v>363</v>
      </c>
      <c r="AZ842" s="34" t="s">
        <v>359</v>
      </c>
      <c r="BA842" s="34">
        <v>10000</v>
      </c>
      <c r="BB842" s="34" t="s">
        <v>434</v>
      </c>
      <c r="BC842" s="34" t="s">
        <v>442</v>
      </c>
      <c r="BD842" s="34">
        <v>10000</v>
      </c>
      <c r="BE842" s="34">
        <v>0</v>
      </c>
      <c r="BF842" s="34" t="s">
        <v>361</v>
      </c>
      <c r="BG842" s="34">
        <v>0</v>
      </c>
      <c r="BN842">
        <v>20310002</v>
      </c>
      <c r="GY842" s="34">
        <v>0</v>
      </c>
      <c r="GZ842" s="34">
        <v>0</v>
      </c>
      <c r="HA842" s="34" t="s">
        <v>373</v>
      </c>
      <c r="HB842" s="34">
        <v>0</v>
      </c>
      <c r="HC842">
        <v>0</v>
      </c>
      <c r="HD842">
        <v>0</v>
      </c>
      <c r="HE842" s="34" t="b">
        <v>0</v>
      </c>
      <c r="HF842">
        <v>0</v>
      </c>
      <c r="HG842" s="34" t="b">
        <v>0</v>
      </c>
      <c r="HH842" s="34">
        <v>0</v>
      </c>
      <c r="HI842" s="34">
        <v>0</v>
      </c>
      <c r="HJ842" s="34">
        <v>0</v>
      </c>
      <c r="HK842" s="34">
        <v>0</v>
      </c>
      <c r="HL842" s="34" t="b">
        <v>0</v>
      </c>
      <c r="HM842">
        <v>0</v>
      </c>
      <c r="HN842" s="34">
        <v>0</v>
      </c>
      <c r="HO842" t="s">
        <v>373</v>
      </c>
      <c r="HP842" s="34" t="s">
        <v>514</v>
      </c>
      <c r="HQ842" s="34">
        <v>0</v>
      </c>
      <c r="HR842" s="34">
        <v>0</v>
      </c>
      <c r="HS842" s="34">
        <v>0</v>
      </c>
      <c r="HT842">
        <v>0</v>
      </c>
      <c r="HU842" t="b">
        <v>0</v>
      </c>
      <c r="HV842">
        <v>0</v>
      </c>
      <c r="HW842" t="b">
        <v>0</v>
      </c>
      <c r="HX842" t="b">
        <v>0</v>
      </c>
      <c r="HY842" t="s">
        <v>779</v>
      </c>
      <c r="HZ842"/>
    </row>
    <row r="843" ht="30" customHeight="1" spans="2:234">
      <c r="B843" s="34">
        <f>10000000+INDEX(编号表!$B:$B,MATCH(D843,编号表!$A:$A,0))*10000+J843</f>
        <v>11460003</v>
      </c>
      <c r="C843" s="34" t="s">
        <v>837</v>
      </c>
      <c r="D843" s="34" t="s">
        <v>837</v>
      </c>
      <c r="E843" s="34" t="s">
        <v>775</v>
      </c>
      <c r="F843" s="39" t="s">
        <v>838</v>
      </c>
      <c r="G843" s="34" t="s">
        <v>385</v>
      </c>
      <c r="H843" s="34" t="b">
        <v>1</v>
      </c>
      <c r="I843" s="34" t="b">
        <v>0</v>
      </c>
      <c r="J843" s="34">
        <v>3</v>
      </c>
      <c r="K843" s="34" t="str">
        <f t="shared" si="33"/>
        <v>114600</v>
      </c>
      <c r="L843" s="34" t="s">
        <v>777</v>
      </c>
      <c r="M843">
        <v>0</v>
      </c>
      <c r="N843" s="34">
        <v>0</v>
      </c>
      <c r="O843" s="34" t="s">
        <v>841</v>
      </c>
      <c r="P843" s="34">
        <v>15001001</v>
      </c>
      <c r="Q843" s="34">
        <v>0</v>
      </c>
      <c r="R843" s="34">
        <v>0</v>
      </c>
      <c r="S843" s="34">
        <v>0</v>
      </c>
      <c r="T843">
        <v>0</v>
      </c>
      <c r="U843" s="34">
        <v>0</v>
      </c>
      <c r="W843" s="34">
        <v>0</v>
      </c>
      <c r="X843" s="34">
        <v>0</v>
      </c>
      <c r="Y843" s="34" t="s">
        <v>363</v>
      </c>
      <c r="AZ843" s="34" t="s">
        <v>359</v>
      </c>
      <c r="BA843" s="34">
        <v>10000</v>
      </c>
      <c r="BB843" s="34" t="s">
        <v>434</v>
      </c>
      <c r="BC843" s="34" t="s">
        <v>442</v>
      </c>
      <c r="BD843" s="34">
        <v>10000</v>
      </c>
      <c r="BE843" s="34">
        <v>0</v>
      </c>
      <c r="BF843" s="34" t="s">
        <v>361</v>
      </c>
      <c r="BG843" s="34">
        <v>0</v>
      </c>
      <c r="BN843">
        <v>20310003</v>
      </c>
      <c r="GY843" s="34">
        <v>0</v>
      </c>
      <c r="GZ843" s="34">
        <v>0</v>
      </c>
      <c r="HA843" s="34" t="s">
        <v>373</v>
      </c>
      <c r="HB843" s="34">
        <v>0</v>
      </c>
      <c r="HC843">
        <v>0</v>
      </c>
      <c r="HD843">
        <v>0</v>
      </c>
      <c r="HE843" s="34" t="b">
        <v>0</v>
      </c>
      <c r="HF843">
        <v>0</v>
      </c>
      <c r="HG843" s="34" t="b">
        <v>0</v>
      </c>
      <c r="HH843" s="34">
        <v>0</v>
      </c>
      <c r="HI843" s="34">
        <v>0</v>
      </c>
      <c r="HJ843" s="34">
        <v>0</v>
      </c>
      <c r="HK843" s="34">
        <v>0</v>
      </c>
      <c r="HL843" s="34" t="b">
        <v>0</v>
      </c>
      <c r="HM843">
        <v>0</v>
      </c>
      <c r="HN843" s="34">
        <v>0</v>
      </c>
      <c r="HO843" t="s">
        <v>373</v>
      </c>
      <c r="HP843" s="34" t="s">
        <v>514</v>
      </c>
      <c r="HQ843" s="34">
        <v>0</v>
      </c>
      <c r="HR843" s="34">
        <v>0</v>
      </c>
      <c r="HS843" s="34">
        <v>0</v>
      </c>
      <c r="HT843">
        <v>0</v>
      </c>
      <c r="HU843" t="b">
        <v>0</v>
      </c>
      <c r="HV843">
        <v>0</v>
      </c>
      <c r="HW843" t="b">
        <v>0</v>
      </c>
      <c r="HX843" t="b">
        <v>0</v>
      </c>
      <c r="HY843" t="s">
        <v>779</v>
      </c>
      <c r="HZ843"/>
    </row>
    <row r="844" ht="30" customHeight="1" spans="2:234">
      <c r="B844" s="34">
        <f>10000000+INDEX(编号表!$B:$B,MATCH(D844,编号表!$A:$A,0))*10000+J844</f>
        <v>11470001</v>
      </c>
      <c r="C844" s="34" t="s">
        <v>842</v>
      </c>
      <c r="D844" s="34" t="s">
        <v>842</v>
      </c>
      <c r="E844" s="34" t="s">
        <v>775</v>
      </c>
      <c r="F844" s="39" t="s">
        <v>838</v>
      </c>
      <c r="G844" s="34" t="s">
        <v>393</v>
      </c>
      <c r="H844" s="34" t="b">
        <v>1</v>
      </c>
      <c r="I844" s="34" t="b">
        <v>0</v>
      </c>
      <c r="J844" s="34">
        <v>1</v>
      </c>
      <c r="K844" s="34" t="str">
        <f t="shared" si="33"/>
        <v>114700</v>
      </c>
      <c r="L844" s="34" t="s">
        <v>777</v>
      </c>
      <c r="M844">
        <v>0</v>
      </c>
      <c r="N844" s="34">
        <v>0</v>
      </c>
      <c r="O844" s="34" t="s">
        <v>843</v>
      </c>
      <c r="P844" s="34">
        <v>15001001</v>
      </c>
      <c r="Q844" s="34">
        <v>0</v>
      </c>
      <c r="R844" s="34">
        <v>0</v>
      </c>
      <c r="S844" s="34">
        <v>0</v>
      </c>
      <c r="T844">
        <v>0</v>
      </c>
      <c r="U844" s="34">
        <v>0</v>
      </c>
      <c r="W844" s="34">
        <v>0</v>
      </c>
      <c r="X844" s="34">
        <v>0</v>
      </c>
      <c r="Y844" s="34" t="s">
        <v>363</v>
      </c>
      <c r="AZ844" s="34" t="s">
        <v>359</v>
      </c>
      <c r="BA844" s="34">
        <v>10000</v>
      </c>
      <c r="BB844" s="34" t="s">
        <v>434</v>
      </c>
      <c r="BC844" s="34" t="s">
        <v>442</v>
      </c>
      <c r="BD844" s="34">
        <v>10000</v>
      </c>
      <c r="BE844" s="34">
        <v>0</v>
      </c>
      <c r="BF844" s="34" t="s">
        <v>361</v>
      </c>
      <c r="BG844" s="34">
        <v>0</v>
      </c>
      <c r="BN844">
        <v>20320001</v>
      </c>
      <c r="GY844" s="34">
        <v>0</v>
      </c>
      <c r="GZ844" s="34">
        <v>0</v>
      </c>
      <c r="HA844" s="34" t="s">
        <v>373</v>
      </c>
      <c r="HB844" s="34">
        <v>0</v>
      </c>
      <c r="HC844">
        <v>0</v>
      </c>
      <c r="HD844">
        <v>0</v>
      </c>
      <c r="HE844" s="34" t="b">
        <v>0</v>
      </c>
      <c r="HF844">
        <v>0</v>
      </c>
      <c r="HG844" s="34" t="b">
        <v>0</v>
      </c>
      <c r="HH844" s="34">
        <v>0</v>
      </c>
      <c r="HI844" s="34">
        <v>0</v>
      </c>
      <c r="HJ844" s="34">
        <v>0</v>
      </c>
      <c r="HK844" s="34">
        <v>0</v>
      </c>
      <c r="HL844" s="34" t="b">
        <v>0</v>
      </c>
      <c r="HM844">
        <v>0</v>
      </c>
      <c r="HN844" s="34">
        <v>0</v>
      </c>
      <c r="HO844" t="s">
        <v>373</v>
      </c>
      <c r="HP844" s="34" t="s">
        <v>514</v>
      </c>
      <c r="HQ844" s="34">
        <v>0</v>
      </c>
      <c r="HR844" s="34">
        <v>0</v>
      </c>
      <c r="HS844" s="34">
        <v>0</v>
      </c>
      <c r="HT844">
        <v>0</v>
      </c>
      <c r="HU844" t="b">
        <v>0</v>
      </c>
      <c r="HV844">
        <v>0</v>
      </c>
      <c r="HW844" t="b">
        <v>0</v>
      </c>
      <c r="HX844" t="b">
        <v>0</v>
      </c>
      <c r="HY844" t="s">
        <v>779</v>
      </c>
      <c r="HZ844"/>
    </row>
    <row r="845" ht="30" customHeight="1" spans="2:234">
      <c r="B845" s="34">
        <f>10000000+INDEX(编号表!$B:$B,MATCH(D845,编号表!$A:$A,0))*10000+J845</f>
        <v>11470002</v>
      </c>
      <c r="C845" s="34" t="s">
        <v>842</v>
      </c>
      <c r="D845" s="34" t="s">
        <v>842</v>
      </c>
      <c r="E845" s="34" t="s">
        <v>775</v>
      </c>
      <c r="F845" s="39" t="s">
        <v>838</v>
      </c>
      <c r="G845" s="34" t="s">
        <v>393</v>
      </c>
      <c r="H845" s="34" t="b">
        <v>1</v>
      </c>
      <c r="I845" s="34" t="b">
        <v>0</v>
      </c>
      <c r="J845" s="34">
        <v>2</v>
      </c>
      <c r="K845" s="34" t="str">
        <f t="shared" si="33"/>
        <v>114700</v>
      </c>
      <c r="L845" s="34" t="s">
        <v>777</v>
      </c>
      <c r="M845">
        <v>0</v>
      </c>
      <c r="N845" s="34">
        <v>0</v>
      </c>
      <c r="O845" s="34" t="s">
        <v>844</v>
      </c>
      <c r="P845" s="34">
        <v>15001001</v>
      </c>
      <c r="Q845" s="34">
        <v>0</v>
      </c>
      <c r="R845" s="34">
        <v>0</v>
      </c>
      <c r="S845" s="34">
        <v>0</v>
      </c>
      <c r="T845">
        <v>0</v>
      </c>
      <c r="U845" s="34">
        <v>0</v>
      </c>
      <c r="W845" s="34">
        <v>0</v>
      </c>
      <c r="X845" s="34">
        <v>0</v>
      </c>
      <c r="Y845" s="34" t="s">
        <v>363</v>
      </c>
      <c r="AZ845" s="34" t="s">
        <v>359</v>
      </c>
      <c r="BA845" s="34">
        <v>10000</v>
      </c>
      <c r="BB845" s="34" t="s">
        <v>434</v>
      </c>
      <c r="BC845" s="34" t="s">
        <v>442</v>
      </c>
      <c r="BD845" s="34">
        <v>10000</v>
      </c>
      <c r="BE845" s="34">
        <v>0</v>
      </c>
      <c r="BF845" s="34" t="s">
        <v>361</v>
      </c>
      <c r="BG845" s="34">
        <v>0</v>
      </c>
      <c r="BN845">
        <v>20320002</v>
      </c>
      <c r="GY845" s="34">
        <v>0</v>
      </c>
      <c r="GZ845" s="34">
        <v>0</v>
      </c>
      <c r="HA845" s="34" t="s">
        <v>373</v>
      </c>
      <c r="HB845" s="34">
        <v>0</v>
      </c>
      <c r="HC845">
        <v>0</v>
      </c>
      <c r="HD845">
        <v>0</v>
      </c>
      <c r="HE845" s="34" t="b">
        <v>0</v>
      </c>
      <c r="HF845">
        <v>0</v>
      </c>
      <c r="HG845" s="34" t="b">
        <v>0</v>
      </c>
      <c r="HH845" s="34">
        <v>0</v>
      </c>
      <c r="HI845" s="34">
        <v>0</v>
      </c>
      <c r="HJ845" s="34">
        <v>0</v>
      </c>
      <c r="HK845" s="34">
        <v>0</v>
      </c>
      <c r="HL845" s="34" t="b">
        <v>0</v>
      </c>
      <c r="HM845">
        <v>0</v>
      </c>
      <c r="HN845" s="34">
        <v>0</v>
      </c>
      <c r="HO845" t="s">
        <v>373</v>
      </c>
      <c r="HP845" s="34" t="s">
        <v>514</v>
      </c>
      <c r="HQ845" s="34">
        <v>0</v>
      </c>
      <c r="HR845" s="34">
        <v>0</v>
      </c>
      <c r="HS845" s="34">
        <v>0</v>
      </c>
      <c r="HT845">
        <v>0</v>
      </c>
      <c r="HU845" t="b">
        <v>0</v>
      </c>
      <c r="HV845">
        <v>0</v>
      </c>
      <c r="HW845" t="b">
        <v>0</v>
      </c>
      <c r="HX845" t="b">
        <v>0</v>
      </c>
      <c r="HY845" t="s">
        <v>779</v>
      </c>
      <c r="HZ845"/>
    </row>
    <row r="846" ht="30" customHeight="1" spans="2:234">
      <c r="B846" s="34">
        <f>10000000+INDEX(编号表!$B:$B,MATCH(D846,编号表!$A:$A,0))*10000+J846</f>
        <v>11470003</v>
      </c>
      <c r="C846" s="34" t="s">
        <v>842</v>
      </c>
      <c r="D846" s="34" t="s">
        <v>842</v>
      </c>
      <c r="E846" s="34" t="s">
        <v>775</v>
      </c>
      <c r="F846" s="39" t="s">
        <v>838</v>
      </c>
      <c r="G846" s="34" t="s">
        <v>393</v>
      </c>
      <c r="H846" s="34" t="b">
        <v>1</v>
      </c>
      <c r="I846" s="34" t="b">
        <v>0</v>
      </c>
      <c r="J846" s="34">
        <v>3</v>
      </c>
      <c r="K846" s="34" t="str">
        <f t="shared" si="33"/>
        <v>114700</v>
      </c>
      <c r="L846" s="34" t="s">
        <v>777</v>
      </c>
      <c r="M846">
        <v>0</v>
      </c>
      <c r="N846" s="34">
        <v>0</v>
      </c>
      <c r="O846" s="34" t="s">
        <v>845</v>
      </c>
      <c r="P846" s="34">
        <v>15001001</v>
      </c>
      <c r="Q846" s="34">
        <v>0</v>
      </c>
      <c r="R846" s="34">
        <v>0</v>
      </c>
      <c r="S846" s="34">
        <v>0</v>
      </c>
      <c r="T846">
        <v>0</v>
      </c>
      <c r="U846" s="34">
        <v>0</v>
      </c>
      <c r="W846" s="34">
        <v>0</v>
      </c>
      <c r="X846" s="34">
        <v>0</v>
      </c>
      <c r="Y846" s="34" t="s">
        <v>363</v>
      </c>
      <c r="AZ846" s="34" t="s">
        <v>359</v>
      </c>
      <c r="BA846" s="34">
        <v>10000</v>
      </c>
      <c r="BB846" s="34" t="s">
        <v>434</v>
      </c>
      <c r="BC846" s="34" t="s">
        <v>442</v>
      </c>
      <c r="BD846" s="34">
        <v>10000</v>
      </c>
      <c r="BE846" s="34">
        <v>0</v>
      </c>
      <c r="BF846" s="34" t="s">
        <v>361</v>
      </c>
      <c r="BG846" s="34">
        <v>0</v>
      </c>
      <c r="BN846">
        <v>20320003</v>
      </c>
      <c r="GY846" s="34">
        <v>0</v>
      </c>
      <c r="GZ846" s="34">
        <v>0</v>
      </c>
      <c r="HA846" s="34" t="s">
        <v>373</v>
      </c>
      <c r="HB846" s="34">
        <v>0</v>
      </c>
      <c r="HC846">
        <v>0</v>
      </c>
      <c r="HD846">
        <v>0</v>
      </c>
      <c r="HE846" s="34" t="b">
        <v>0</v>
      </c>
      <c r="HF846">
        <v>0</v>
      </c>
      <c r="HG846" s="34" t="b">
        <v>0</v>
      </c>
      <c r="HH846" s="34">
        <v>0</v>
      </c>
      <c r="HI846" s="34">
        <v>0</v>
      </c>
      <c r="HJ846" s="34">
        <v>0</v>
      </c>
      <c r="HK846" s="34">
        <v>0</v>
      </c>
      <c r="HL846" s="34" t="b">
        <v>0</v>
      </c>
      <c r="HM846">
        <v>0</v>
      </c>
      <c r="HN846" s="34">
        <v>0</v>
      </c>
      <c r="HO846" t="s">
        <v>373</v>
      </c>
      <c r="HP846" s="34" t="s">
        <v>514</v>
      </c>
      <c r="HQ846" s="34">
        <v>0</v>
      </c>
      <c r="HR846" s="34">
        <v>0</v>
      </c>
      <c r="HS846" s="34">
        <v>0</v>
      </c>
      <c r="HT846">
        <v>0</v>
      </c>
      <c r="HU846" t="b">
        <v>0</v>
      </c>
      <c r="HV846">
        <v>0</v>
      </c>
      <c r="HW846" t="b">
        <v>0</v>
      </c>
      <c r="HX846" t="b">
        <v>0</v>
      </c>
      <c r="HY846" t="s">
        <v>779</v>
      </c>
      <c r="HZ846"/>
    </row>
    <row r="847" ht="30" customHeight="1" spans="2:234">
      <c r="B847" s="34">
        <f>10000000+INDEX(编号表!$B:$B,MATCH(D847,编号表!$A:$A,0))*10000+J847</f>
        <v>11480001</v>
      </c>
      <c r="C847" s="34" t="s">
        <v>846</v>
      </c>
      <c r="D847" s="34" t="s">
        <v>846</v>
      </c>
      <c r="E847" s="34" t="s">
        <v>775</v>
      </c>
      <c r="F847" s="39" t="s">
        <v>838</v>
      </c>
      <c r="G847" s="34" t="s">
        <v>398</v>
      </c>
      <c r="H847" s="34" t="b">
        <v>1</v>
      </c>
      <c r="I847" s="34" t="b">
        <v>0</v>
      </c>
      <c r="J847" s="34">
        <v>1</v>
      </c>
      <c r="K847" s="34" t="str">
        <f t="shared" si="33"/>
        <v>114800</v>
      </c>
      <c r="L847" s="34" t="s">
        <v>777</v>
      </c>
      <c r="M847">
        <v>0</v>
      </c>
      <c r="N847" s="34">
        <v>0</v>
      </c>
      <c r="O847" s="34" t="s">
        <v>847</v>
      </c>
      <c r="P847" s="34">
        <v>15001001</v>
      </c>
      <c r="Q847" s="34">
        <v>0</v>
      </c>
      <c r="R847" s="34">
        <v>0</v>
      </c>
      <c r="S847" s="34">
        <v>0</v>
      </c>
      <c r="T847">
        <v>0</v>
      </c>
      <c r="U847" s="34">
        <v>0</v>
      </c>
      <c r="W847" s="34">
        <v>0</v>
      </c>
      <c r="X847" s="34">
        <v>0</v>
      </c>
      <c r="Y847" s="34" t="s">
        <v>363</v>
      </c>
      <c r="AZ847" s="34" t="s">
        <v>359</v>
      </c>
      <c r="BA847" s="34">
        <v>10000</v>
      </c>
      <c r="BB847" s="34" t="s">
        <v>434</v>
      </c>
      <c r="BC847" s="34" t="s">
        <v>442</v>
      </c>
      <c r="BD847" s="34">
        <v>10000</v>
      </c>
      <c r="BE847" s="34">
        <v>0</v>
      </c>
      <c r="BF847" s="34" t="s">
        <v>361</v>
      </c>
      <c r="BG847" s="34">
        <v>0</v>
      </c>
      <c r="BN847">
        <v>20330001</v>
      </c>
      <c r="GY847" s="34">
        <v>0</v>
      </c>
      <c r="GZ847" s="34">
        <v>0</v>
      </c>
      <c r="HA847" s="34" t="s">
        <v>373</v>
      </c>
      <c r="HB847" s="34">
        <v>0</v>
      </c>
      <c r="HC847">
        <v>0</v>
      </c>
      <c r="HD847">
        <v>0</v>
      </c>
      <c r="HE847" s="34" t="b">
        <v>0</v>
      </c>
      <c r="HF847">
        <v>0</v>
      </c>
      <c r="HG847" s="34" t="b">
        <v>0</v>
      </c>
      <c r="HH847" s="34">
        <v>0</v>
      </c>
      <c r="HI847" s="34">
        <v>0</v>
      </c>
      <c r="HJ847" s="34">
        <v>0</v>
      </c>
      <c r="HK847" s="34">
        <v>0</v>
      </c>
      <c r="HL847" s="34" t="b">
        <v>0</v>
      </c>
      <c r="HM847">
        <v>0</v>
      </c>
      <c r="HN847" s="34">
        <v>0</v>
      </c>
      <c r="HO847" t="s">
        <v>373</v>
      </c>
      <c r="HP847" s="34" t="s">
        <v>514</v>
      </c>
      <c r="HQ847" s="34">
        <v>0</v>
      </c>
      <c r="HR847" s="34">
        <v>0</v>
      </c>
      <c r="HS847" s="34">
        <v>0</v>
      </c>
      <c r="HT847">
        <v>0</v>
      </c>
      <c r="HU847" t="b">
        <v>0</v>
      </c>
      <c r="HV847">
        <v>0</v>
      </c>
      <c r="HW847" t="b">
        <v>0</v>
      </c>
      <c r="HX847" t="b">
        <v>0</v>
      </c>
      <c r="HY847" t="s">
        <v>779</v>
      </c>
      <c r="HZ847"/>
    </row>
    <row r="848" ht="30" customHeight="1" spans="2:234">
      <c r="B848" s="34">
        <f>10000000+INDEX(编号表!$B:$B,MATCH(D848,编号表!$A:$A,0))*10000+J848</f>
        <v>11480002</v>
      </c>
      <c r="C848" s="34" t="s">
        <v>846</v>
      </c>
      <c r="D848" s="34" t="s">
        <v>846</v>
      </c>
      <c r="E848" s="34" t="s">
        <v>775</v>
      </c>
      <c r="F848" s="39" t="s">
        <v>838</v>
      </c>
      <c r="G848" s="34" t="s">
        <v>398</v>
      </c>
      <c r="H848" s="34" t="b">
        <v>1</v>
      </c>
      <c r="I848" s="34" t="b">
        <v>0</v>
      </c>
      <c r="J848" s="34">
        <v>2</v>
      </c>
      <c r="K848" s="34" t="str">
        <f t="shared" si="33"/>
        <v>114800</v>
      </c>
      <c r="L848" s="34" t="s">
        <v>777</v>
      </c>
      <c r="M848">
        <v>0</v>
      </c>
      <c r="N848" s="34">
        <v>0</v>
      </c>
      <c r="O848" s="34" t="s">
        <v>848</v>
      </c>
      <c r="P848" s="34">
        <v>15001001</v>
      </c>
      <c r="Q848" s="34">
        <v>0</v>
      </c>
      <c r="R848" s="34">
        <v>0</v>
      </c>
      <c r="S848" s="34">
        <v>0</v>
      </c>
      <c r="T848">
        <v>0</v>
      </c>
      <c r="U848" s="34">
        <v>0</v>
      </c>
      <c r="W848" s="34">
        <v>0</v>
      </c>
      <c r="X848" s="34">
        <v>0</v>
      </c>
      <c r="Y848" s="34" t="s">
        <v>363</v>
      </c>
      <c r="AZ848" s="34" t="s">
        <v>359</v>
      </c>
      <c r="BA848" s="34">
        <v>10000</v>
      </c>
      <c r="BB848" s="34" t="s">
        <v>434</v>
      </c>
      <c r="BC848" s="34" t="s">
        <v>442</v>
      </c>
      <c r="BD848" s="34">
        <v>10000</v>
      </c>
      <c r="BE848" s="34">
        <v>0</v>
      </c>
      <c r="BF848" s="34" t="s">
        <v>361</v>
      </c>
      <c r="BG848" s="34">
        <v>0</v>
      </c>
      <c r="BN848">
        <v>20330002</v>
      </c>
      <c r="GY848" s="34">
        <v>0</v>
      </c>
      <c r="GZ848" s="34">
        <v>0</v>
      </c>
      <c r="HA848" s="34" t="s">
        <v>373</v>
      </c>
      <c r="HB848" s="34">
        <v>0</v>
      </c>
      <c r="HC848">
        <v>0</v>
      </c>
      <c r="HD848">
        <v>0</v>
      </c>
      <c r="HE848" s="34" t="b">
        <v>0</v>
      </c>
      <c r="HF848">
        <v>0</v>
      </c>
      <c r="HG848" s="34" t="b">
        <v>0</v>
      </c>
      <c r="HH848" s="34">
        <v>0</v>
      </c>
      <c r="HI848" s="34">
        <v>0</v>
      </c>
      <c r="HJ848" s="34">
        <v>0</v>
      </c>
      <c r="HK848" s="34">
        <v>0</v>
      </c>
      <c r="HL848" s="34" t="b">
        <v>0</v>
      </c>
      <c r="HM848">
        <v>0</v>
      </c>
      <c r="HN848" s="34">
        <v>0</v>
      </c>
      <c r="HO848" t="s">
        <v>373</v>
      </c>
      <c r="HP848" s="34" t="s">
        <v>514</v>
      </c>
      <c r="HQ848" s="34">
        <v>0</v>
      </c>
      <c r="HR848" s="34">
        <v>0</v>
      </c>
      <c r="HS848" s="34">
        <v>0</v>
      </c>
      <c r="HT848">
        <v>0</v>
      </c>
      <c r="HU848" t="b">
        <v>0</v>
      </c>
      <c r="HV848">
        <v>0</v>
      </c>
      <c r="HW848" t="b">
        <v>0</v>
      </c>
      <c r="HX848" t="b">
        <v>0</v>
      </c>
      <c r="HY848" t="s">
        <v>779</v>
      </c>
      <c r="HZ848"/>
    </row>
    <row r="849" ht="30" customHeight="1" spans="1:234">
      <c r="B849" s="34">
        <f>10000000+INDEX(编号表!$B:$B,MATCH(D849,编号表!$A:$A,0))*10000+J849</f>
        <v>11480003</v>
      </c>
      <c r="C849" s="34" t="s">
        <v>846</v>
      </c>
      <c r="D849" s="34" t="s">
        <v>846</v>
      </c>
      <c r="E849" s="34" t="s">
        <v>775</v>
      </c>
      <c r="F849" s="39" t="s">
        <v>838</v>
      </c>
      <c r="G849" s="34" t="s">
        <v>398</v>
      </c>
      <c r="H849" s="34" t="b">
        <v>1</v>
      </c>
      <c r="I849" s="34" t="b">
        <v>0</v>
      </c>
      <c r="J849" s="34">
        <v>3</v>
      </c>
      <c r="K849" s="34" t="str">
        <f t="shared" si="33"/>
        <v>114800</v>
      </c>
      <c r="L849" s="34" t="s">
        <v>777</v>
      </c>
      <c r="M849">
        <v>0</v>
      </c>
      <c r="N849" s="34">
        <v>0</v>
      </c>
      <c r="O849" s="34" t="s">
        <v>849</v>
      </c>
      <c r="P849" s="34">
        <v>15001001</v>
      </c>
      <c r="Q849" s="34">
        <v>0</v>
      </c>
      <c r="R849" s="34">
        <v>0</v>
      </c>
      <c r="S849" s="34">
        <v>0</v>
      </c>
      <c r="T849">
        <v>0</v>
      </c>
      <c r="U849" s="34">
        <v>0</v>
      </c>
      <c r="W849" s="34">
        <v>0</v>
      </c>
      <c r="X849" s="34">
        <v>0</v>
      </c>
      <c r="Y849" s="34" t="s">
        <v>363</v>
      </c>
      <c r="AZ849" s="34" t="s">
        <v>359</v>
      </c>
      <c r="BA849" s="34">
        <v>10000</v>
      </c>
      <c r="BB849" s="34" t="s">
        <v>434</v>
      </c>
      <c r="BC849" s="34" t="s">
        <v>442</v>
      </c>
      <c r="BD849" s="34">
        <v>10000</v>
      </c>
      <c r="BE849" s="34">
        <v>0</v>
      </c>
      <c r="BF849" s="34" t="s">
        <v>361</v>
      </c>
      <c r="BG849" s="34">
        <v>0</v>
      </c>
      <c r="BN849">
        <v>20330003</v>
      </c>
      <c r="GY849" s="34">
        <v>0</v>
      </c>
      <c r="GZ849" s="34">
        <v>0</v>
      </c>
      <c r="HA849" s="34" t="s">
        <v>373</v>
      </c>
      <c r="HB849" s="34">
        <v>0</v>
      </c>
      <c r="HC849">
        <v>0</v>
      </c>
      <c r="HD849">
        <v>0</v>
      </c>
      <c r="HE849" s="34" t="b">
        <v>0</v>
      </c>
      <c r="HF849">
        <v>0</v>
      </c>
      <c r="HG849" s="34" t="b">
        <v>0</v>
      </c>
      <c r="HH849" s="34">
        <v>0</v>
      </c>
      <c r="HI849" s="34">
        <v>0</v>
      </c>
      <c r="HJ849" s="34">
        <v>0</v>
      </c>
      <c r="HK849" s="34">
        <v>0</v>
      </c>
      <c r="HL849" s="34" t="b">
        <v>0</v>
      </c>
      <c r="HM849">
        <v>0</v>
      </c>
      <c r="HN849" s="34">
        <v>0</v>
      </c>
      <c r="HO849" t="s">
        <v>373</v>
      </c>
      <c r="HP849" s="34" t="s">
        <v>514</v>
      </c>
      <c r="HQ849" s="34">
        <v>0</v>
      </c>
      <c r="HR849" s="34">
        <v>0</v>
      </c>
      <c r="HS849" s="34">
        <v>0</v>
      </c>
      <c r="HT849">
        <v>0</v>
      </c>
      <c r="HU849" t="b">
        <v>0</v>
      </c>
      <c r="HV849">
        <v>0</v>
      </c>
      <c r="HW849" t="b">
        <v>0</v>
      </c>
      <c r="HX849" t="b">
        <v>0</v>
      </c>
      <c r="HY849" t="s">
        <v>779</v>
      </c>
      <c r="HZ849"/>
    </row>
    <row r="850" ht="30" customHeight="1" spans="1:234">
      <c r="B850" s="34">
        <f>10000000+INDEX(编号表!$B:$B,MATCH(D850,编号表!$A:$A,0))*10000+J850</f>
        <v>10460001</v>
      </c>
      <c r="C850" s="34" t="s">
        <v>850</v>
      </c>
      <c r="D850" s="34" t="s">
        <v>850</v>
      </c>
      <c r="E850" s="34" t="s">
        <v>775</v>
      </c>
      <c r="F850" s="39" t="s">
        <v>838</v>
      </c>
      <c r="G850" s="34" t="s">
        <v>403</v>
      </c>
      <c r="H850" s="34" t="b">
        <v>1</v>
      </c>
      <c r="I850" s="34" t="b">
        <v>0</v>
      </c>
      <c r="J850" s="34">
        <v>1</v>
      </c>
      <c r="K850" s="34" t="str">
        <f t="shared" si="33"/>
        <v>104600</v>
      </c>
      <c r="L850" s="34" t="s">
        <v>777</v>
      </c>
      <c r="M850">
        <v>0</v>
      </c>
      <c r="N850" s="34">
        <v>0</v>
      </c>
      <c r="O850" s="34" t="s">
        <v>851</v>
      </c>
      <c r="P850" s="34">
        <v>15001001</v>
      </c>
      <c r="Q850" s="34">
        <v>0</v>
      </c>
      <c r="R850" s="34">
        <v>0</v>
      </c>
      <c r="S850" s="34">
        <v>0</v>
      </c>
      <c r="T850">
        <v>0</v>
      </c>
      <c r="U850" s="34">
        <v>0</v>
      </c>
      <c r="W850" s="34">
        <v>0</v>
      </c>
      <c r="X850" s="34">
        <v>0</v>
      </c>
      <c r="Y850" s="34" t="s">
        <v>363</v>
      </c>
      <c r="AZ850" s="34" t="s">
        <v>359</v>
      </c>
      <c r="BA850" s="34">
        <v>10000</v>
      </c>
      <c r="BB850" s="34" t="s">
        <v>434</v>
      </c>
      <c r="BC850" s="34" t="s">
        <v>442</v>
      </c>
      <c r="BD850" s="34">
        <v>10000</v>
      </c>
      <c r="BE850" s="34">
        <v>0</v>
      </c>
      <c r="BF850" s="34" t="s">
        <v>361</v>
      </c>
      <c r="BG850" s="34">
        <v>0</v>
      </c>
      <c r="BN850">
        <v>20340001</v>
      </c>
      <c r="GY850" s="34">
        <v>0</v>
      </c>
      <c r="GZ850" s="34">
        <v>0</v>
      </c>
      <c r="HA850" s="34" t="s">
        <v>373</v>
      </c>
      <c r="HB850" s="34">
        <v>0</v>
      </c>
      <c r="HC850">
        <v>0</v>
      </c>
      <c r="HD850">
        <v>0</v>
      </c>
      <c r="HE850" s="34" t="b">
        <v>0</v>
      </c>
      <c r="HF850">
        <v>0</v>
      </c>
      <c r="HG850" s="34" t="b">
        <v>0</v>
      </c>
      <c r="HH850" s="34">
        <v>0</v>
      </c>
      <c r="HI850" s="34">
        <v>0</v>
      </c>
      <c r="HJ850" s="34">
        <v>0</v>
      </c>
      <c r="HK850" s="34">
        <v>0</v>
      </c>
      <c r="HL850" s="34" t="b">
        <v>0</v>
      </c>
      <c r="HM850">
        <v>0</v>
      </c>
      <c r="HN850" s="34">
        <v>0</v>
      </c>
      <c r="HO850" t="s">
        <v>373</v>
      </c>
      <c r="HP850" s="34" t="s">
        <v>514</v>
      </c>
      <c r="HQ850" s="34">
        <v>0</v>
      </c>
      <c r="HR850" s="34">
        <v>0</v>
      </c>
      <c r="HS850" s="34">
        <v>0</v>
      </c>
      <c r="HT850">
        <v>0</v>
      </c>
      <c r="HU850" t="b">
        <v>0</v>
      </c>
      <c r="HV850">
        <v>0</v>
      </c>
      <c r="HW850" t="b">
        <v>0</v>
      </c>
      <c r="HX850" t="b">
        <v>0</v>
      </c>
      <c r="HY850" t="s">
        <v>779</v>
      </c>
      <c r="HZ850"/>
    </row>
    <row r="851" ht="30" customHeight="1" spans="1:234">
      <c r="B851" s="34">
        <f>10000000+INDEX(编号表!$B:$B,MATCH(D851,编号表!$A:$A,0))*10000+J851</f>
        <v>10460002</v>
      </c>
      <c r="C851" s="34" t="s">
        <v>850</v>
      </c>
      <c r="D851" s="34" t="s">
        <v>850</v>
      </c>
      <c r="E851" s="34" t="s">
        <v>775</v>
      </c>
      <c r="F851" s="39" t="s">
        <v>838</v>
      </c>
      <c r="G851" s="34" t="s">
        <v>403</v>
      </c>
      <c r="H851" s="34" t="b">
        <v>1</v>
      </c>
      <c r="I851" s="34" t="b">
        <v>0</v>
      </c>
      <c r="J851" s="34">
        <v>2</v>
      </c>
      <c r="K851" s="34" t="str">
        <f t="shared" si="33"/>
        <v>104600</v>
      </c>
      <c r="L851" s="34" t="s">
        <v>777</v>
      </c>
      <c r="M851">
        <v>0</v>
      </c>
      <c r="N851" s="34">
        <v>0</v>
      </c>
      <c r="O851" s="34" t="s">
        <v>852</v>
      </c>
      <c r="P851" s="34">
        <v>15001001</v>
      </c>
      <c r="Q851" s="34">
        <v>0</v>
      </c>
      <c r="R851" s="34">
        <v>0</v>
      </c>
      <c r="S851" s="34">
        <v>0</v>
      </c>
      <c r="T851">
        <v>0</v>
      </c>
      <c r="U851" s="34">
        <v>0</v>
      </c>
      <c r="W851" s="34">
        <v>0</v>
      </c>
      <c r="X851" s="34">
        <v>0</v>
      </c>
      <c r="Y851" s="34" t="s">
        <v>363</v>
      </c>
      <c r="AZ851" s="34" t="s">
        <v>359</v>
      </c>
      <c r="BA851" s="34">
        <v>10000</v>
      </c>
      <c r="BB851" s="34" t="s">
        <v>434</v>
      </c>
      <c r="BC851" s="34" t="s">
        <v>442</v>
      </c>
      <c r="BD851" s="34">
        <v>10000</v>
      </c>
      <c r="BE851" s="34">
        <v>0</v>
      </c>
      <c r="BF851" s="34" t="s">
        <v>361</v>
      </c>
      <c r="BG851" s="34">
        <v>0</v>
      </c>
      <c r="BN851">
        <v>20340002</v>
      </c>
      <c r="GY851" s="34">
        <v>0</v>
      </c>
      <c r="GZ851" s="34">
        <v>0</v>
      </c>
      <c r="HA851" s="34" t="s">
        <v>373</v>
      </c>
      <c r="HB851" s="34">
        <v>0</v>
      </c>
      <c r="HC851">
        <v>0</v>
      </c>
      <c r="HD851">
        <v>0</v>
      </c>
      <c r="HE851" s="34" t="b">
        <v>0</v>
      </c>
      <c r="HF851">
        <v>0</v>
      </c>
      <c r="HG851" s="34" t="b">
        <v>0</v>
      </c>
      <c r="HH851" s="34">
        <v>0</v>
      </c>
      <c r="HI851" s="34">
        <v>0</v>
      </c>
      <c r="HJ851" s="34">
        <v>0</v>
      </c>
      <c r="HK851" s="34">
        <v>0</v>
      </c>
      <c r="HL851" s="34" t="b">
        <v>0</v>
      </c>
      <c r="HM851">
        <v>0</v>
      </c>
      <c r="HN851" s="34">
        <v>0</v>
      </c>
      <c r="HO851" t="s">
        <v>373</v>
      </c>
      <c r="HP851" s="34" t="s">
        <v>514</v>
      </c>
      <c r="HQ851" s="34">
        <v>0</v>
      </c>
      <c r="HR851" s="34">
        <v>0</v>
      </c>
      <c r="HS851" s="34">
        <v>0</v>
      </c>
      <c r="HT851">
        <v>0</v>
      </c>
      <c r="HU851" t="b">
        <v>0</v>
      </c>
      <c r="HV851">
        <v>0</v>
      </c>
      <c r="HW851" t="b">
        <v>0</v>
      </c>
      <c r="HX851" t="b">
        <v>0</v>
      </c>
      <c r="HY851" t="s">
        <v>779</v>
      </c>
      <c r="HZ851"/>
    </row>
    <row r="852" ht="30" customHeight="1" spans="1:234">
      <c r="B852" s="34">
        <f>10000000+INDEX(编号表!$B:$B,MATCH(D852,编号表!$A:$A,0))*10000+J852</f>
        <v>10460003</v>
      </c>
      <c r="C852" s="34" t="s">
        <v>850</v>
      </c>
      <c r="D852" s="34" t="s">
        <v>850</v>
      </c>
      <c r="E852" s="34" t="s">
        <v>775</v>
      </c>
      <c r="F852" s="39" t="s">
        <v>838</v>
      </c>
      <c r="G852" s="34" t="s">
        <v>403</v>
      </c>
      <c r="H852" s="34" t="b">
        <v>1</v>
      </c>
      <c r="I852" s="34" t="b">
        <v>0</v>
      </c>
      <c r="J852" s="34">
        <v>3</v>
      </c>
      <c r="K852" s="34" t="str">
        <f t="shared" si="33"/>
        <v>104600</v>
      </c>
      <c r="L852" s="34" t="s">
        <v>777</v>
      </c>
      <c r="M852">
        <v>0</v>
      </c>
      <c r="N852" s="34">
        <v>0</v>
      </c>
      <c r="O852" s="34" t="s">
        <v>853</v>
      </c>
      <c r="P852" s="34">
        <v>15001001</v>
      </c>
      <c r="Q852" s="34">
        <v>0</v>
      </c>
      <c r="R852" s="34">
        <v>0</v>
      </c>
      <c r="S852" s="34">
        <v>0</v>
      </c>
      <c r="T852">
        <v>0</v>
      </c>
      <c r="U852" s="34">
        <v>0</v>
      </c>
      <c r="W852" s="34">
        <v>0</v>
      </c>
      <c r="X852" s="34">
        <v>0</v>
      </c>
      <c r="Y852" s="34" t="s">
        <v>363</v>
      </c>
      <c r="AZ852" s="34" t="s">
        <v>359</v>
      </c>
      <c r="BA852" s="34">
        <v>10000</v>
      </c>
      <c r="BB852" s="34" t="s">
        <v>434</v>
      </c>
      <c r="BC852" s="34" t="s">
        <v>442</v>
      </c>
      <c r="BD852" s="34">
        <v>10000</v>
      </c>
      <c r="BE852" s="34">
        <v>0</v>
      </c>
      <c r="BF852" s="34" t="s">
        <v>361</v>
      </c>
      <c r="BG852" s="34">
        <v>0</v>
      </c>
      <c r="BN852">
        <v>20340003</v>
      </c>
      <c r="GY852" s="34">
        <v>0</v>
      </c>
      <c r="GZ852" s="34">
        <v>0</v>
      </c>
      <c r="HA852" s="34" t="s">
        <v>373</v>
      </c>
      <c r="HB852" s="34">
        <v>0</v>
      </c>
      <c r="HC852">
        <v>0</v>
      </c>
      <c r="HD852">
        <v>0</v>
      </c>
      <c r="HE852" s="34" t="b">
        <v>0</v>
      </c>
      <c r="HF852">
        <v>0</v>
      </c>
      <c r="HG852" s="34" t="b">
        <v>0</v>
      </c>
      <c r="HH852" s="34">
        <v>0</v>
      </c>
      <c r="HI852" s="34">
        <v>0</v>
      </c>
      <c r="HJ852" s="34">
        <v>0</v>
      </c>
      <c r="HK852" s="34">
        <v>0</v>
      </c>
      <c r="HL852" s="34" t="b">
        <v>0</v>
      </c>
      <c r="HM852">
        <v>0</v>
      </c>
      <c r="HN852" s="34">
        <v>0</v>
      </c>
      <c r="HO852" t="s">
        <v>373</v>
      </c>
      <c r="HP852" s="34" t="s">
        <v>514</v>
      </c>
      <c r="HQ852" s="34">
        <v>0</v>
      </c>
      <c r="HR852" s="34">
        <v>0</v>
      </c>
      <c r="HS852" s="34">
        <v>0</v>
      </c>
      <c r="HT852">
        <v>0</v>
      </c>
      <c r="HU852" t="b">
        <v>0</v>
      </c>
      <c r="HV852">
        <v>0</v>
      </c>
      <c r="HW852" t="b">
        <v>0</v>
      </c>
      <c r="HX852" t="b">
        <v>0</v>
      </c>
      <c r="HY852" t="s">
        <v>779</v>
      </c>
      <c r="HZ852"/>
    </row>
    <row r="853" ht="30" customHeight="1" spans="1:234">
      <c r="B853" s="34">
        <f>10000000+INDEX(编号表!$B:$B,MATCH(D853,编号表!$A:$A,0))*10000+J853</f>
        <v>10470001</v>
      </c>
      <c r="C853" s="34" t="s">
        <v>854</v>
      </c>
      <c r="D853" s="34" t="s">
        <v>854</v>
      </c>
      <c r="E853" s="34" t="s">
        <v>775</v>
      </c>
      <c r="F853" s="39" t="s">
        <v>838</v>
      </c>
      <c r="G853" s="34" t="s">
        <v>407</v>
      </c>
      <c r="H853" s="34" t="b">
        <v>1</v>
      </c>
      <c r="I853" s="34" t="b">
        <v>0</v>
      </c>
      <c r="J853" s="34">
        <v>1</v>
      </c>
      <c r="K853" s="34" t="str">
        <f t="shared" si="33"/>
        <v>104700</v>
      </c>
      <c r="L853" s="34" t="s">
        <v>777</v>
      </c>
      <c r="M853">
        <v>0</v>
      </c>
      <c r="N853" s="34">
        <v>0</v>
      </c>
      <c r="O853" s="34" t="s">
        <v>855</v>
      </c>
      <c r="P853" s="34">
        <v>15001001</v>
      </c>
      <c r="Q853" s="34">
        <v>0</v>
      </c>
      <c r="R853" s="34">
        <v>0</v>
      </c>
      <c r="S853" s="34">
        <v>0</v>
      </c>
      <c r="T853">
        <v>0</v>
      </c>
      <c r="U853" s="34">
        <v>0</v>
      </c>
      <c r="W853" s="34">
        <v>0</v>
      </c>
      <c r="X853" s="34">
        <v>0</v>
      </c>
      <c r="Y853" s="34" t="s">
        <v>363</v>
      </c>
      <c r="AZ853" s="34" t="s">
        <v>359</v>
      </c>
      <c r="BA853" s="34">
        <v>10000</v>
      </c>
      <c r="BB853" s="34" t="s">
        <v>434</v>
      </c>
      <c r="BC853" s="34" t="s">
        <v>442</v>
      </c>
      <c r="BD853" s="34">
        <v>10000</v>
      </c>
      <c r="BE853" s="34">
        <v>0</v>
      </c>
      <c r="BF853" s="34" t="s">
        <v>361</v>
      </c>
      <c r="BG853" s="34">
        <v>0</v>
      </c>
      <c r="BN853">
        <v>20350001</v>
      </c>
      <c r="GY853" s="34">
        <v>0</v>
      </c>
      <c r="GZ853" s="34">
        <v>0</v>
      </c>
      <c r="HA853" s="34" t="s">
        <v>373</v>
      </c>
      <c r="HB853" s="34">
        <v>0</v>
      </c>
      <c r="HC853">
        <v>0</v>
      </c>
      <c r="HD853">
        <v>0</v>
      </c>
      <c r="HE853" s="34" t="b">
        <v>0</v>
      </c>
      <c r="HF853">
        <v>0</v>
      </c>
      <c r="HG853" s="34" t="b">
        <v>0</v>
      </c>
      <c r="HH853" s="34">
        <v>0</v>
      </c>
      <c r="HI853" s="34">
        <v>0</v>
      </c>
      <c r="HJ853" s="34">
        <v>0</v>
      </c>
      <c r="HK853" s="34">
        <v>0</v>
      </c>
      <c r="HL853" s="34" t="b">
        <v>0</v>
      </c>
      <c r="HM853">
        <v>0</v>
      </c>
      <c r="HN853" s="34">
        <v>0</v>
      </c>
      <c r="HO853" t="s">
        <v>373</v>
      </c>
      <c r="HP853" s="34" t="s">
        <v>514</v>
      </c>
      <c r="HQ853" s="34">
        <v>0</v>
      </c>
      <c r="HR853" s="34">
        <v>0</v>
      </c>
      <c r="HS853" s="34">
        <v>0</v>
      </c>
      <c r="HT853">
        <v>0</v>
      </c>
      <c r="HU853" t="b">
        <v>0</v>
      </c>
      <c r="HV853">
        <v>0</v>
      </c>
      <c r="HW853" t="b">
        <v>0</v>
      </c>
      <c r="HX853" t="b">
        <v>0</v>
      </c>
      <c r="HY853" t="s">
        <v>779</v>
      </c>
      <c r="HZ853"/>
    </row>
    <row r="854" ht="30" customHeight="1" spans="1:234">
      <c r="B854" s="34">
        <f>10000000+INDEX(编号表!$B:$B,MATCH(D854,编号表!$A:$A,0))*10000+J854</f>
        <v>10470002</v>
      </c>
      <c r="C854" s="34" t="s">
        <v>854</v>
      </c>
      <c r="D854" s="34" t="s">
        <v>854</v>
      </c>
      <c r="E854" s="34" t="s">
        <v>775</v>
      </c>
      <c r="F854" s="39" t="s">
        <v>838</v>
      </c>
      <c r="G854" s="34" t="s">
        <v>407</v>
      </c>
      <c r="H854" s="34" t="b">
        <v>1</v>
      </c>
      <c r="I854" s="34" t="b">
        <v>0</v>
      </c>
      <c r="J854" s="34">
        <v>2</v>
      </c>
      <c r="K854" s="34" t="str">
        <f t="shared" si="33"/>
        <v>104700</v>
      </c>
      <c r="L854" s="34" t="s">
        <v>777</v>
      </c>
      <c r="M854">
        <v>0</v>
      </c>
      <c r="N854" s="34">
        <v>0</v>
      </c>
      <c r="O854" s="34" t="s">
        <v>856</v>
      </c>
      <c r="P854" s="34">
        <v>15001001</v>
      </c>
      <c r="Q854" s="34">
        <v>0</v>
      </c>
      <c r="R854" s="34">
        <v>0</v>
      </c>
      <c r="S854" s="34">
        <v>0</v>
      </c>
      <c r="T854">
        <v>0</v>
      </c>
      <c r="U854" s="34">
        <v>0</v>
      </c>
      <c r="W854" s="34">
        <v>0</v>
      </c>
      <c r="X854" s="34">
        <v>0</v>
      </c>
      <c r="Y854" s="34" t="s">
        <v>363</v>
      </c>
      <c r="AZ854" s="34" t="s">
        <v>359</v>
      </c>
      <c r="BA854" s="34">
        <v>10000</v>
      </c>
      <c r="BB854" s="34" t="s">
        <v>434</v>
      </c>
      <c r="BC854" s="34" t="s">
        <v>442</v>
      </c>
      <c r="BD854" s="34">
        <v>10000</v>
      </c>
      <c r="BE854" s="34">
        <v>0</v>
      </c>
      <c r="BF854" s="34" t="s">
        <v>361</v>
      </c>
      <c r="BG854" s="34">
        <v>0</v>
      </c>
      <c r="BN854">
        <v>20350002</v>
      </c>
      <c r="GY854" s="34">
        <v>0</v>
      </c>
      <c r="GZ854" s="34">
        <v>0</v>
      </c>
      <c r="HA854" s="34" t="s">
        <v>373</v>
      </c>
      <c r="HB854" s="34">
        <v>0</v>
      </c>
      <c r="HC854">
        <v>0</v>
      </c>
      <c r="HD854">
        <v>0</v>
      </c>
      <c r="HE854" s="34" t="b">
        <v>0</v>
      </c>
      <c r="HF854">
        <v>0</v>
      </c>
      <c r="HG854" s="34" t="b">
        <v>0</v>
      </c>
      <c r="HH854" s="34">
        <v>0</v>
      </c>
      <c r="HI854" s="34">
        <v>0</v>
      </c>
      <c r="HJ854" s="34">
        <v>0</v>
      </c>
      <c r="HK854" s="34">
        <v>0</v>
      </c>
      <c r="HL854" s="34" t="b">
        <v>0</v>
      </c>
      <c r="HM854">
        <v>0</v>
      </c>
      <c r="HN854" s="34">
        <v>0</v>
      </c>
      <c r="HO854" t="s">
        <v>373</v>
      </c>
      <c r="HP854" s="34" t="s">
        <v>514</v>
      </c>
      <c r="HQ854" s="34">
        <v>0</v>
      </c>
      <c r="HR854" s="34">
        <v>0</v>
      </c>
      <c r="HS854" s="34">
        <v>0</v>
      </c>
      <c r="HT854">
        <v>0</v>
      </c>
      <c r="HU854" t="b">
        <v>0</v>
      </c>
      <c r="HV854">
        <v>0</v>
      </c>
      <c r="HW854" t="b">
        <v>0</v>
      </c>
      <c r="HX854" t="b">
        <v>0</v>
      </c>
      <c r="HY854" t="s">
        <v>779</v>
      </c>
      <c r="HZ854"/>
    </row>
    <row r="855" ht="30" customHeight="1" spans="1:234">
      <c r="B855" s="34">
        <f>10000000+INDEX(编号表!$B:$B,MATCH(D855,编号表!$A:$A,0))*10000+J855</f>
        <v>10470003</v>
      </c>
      <c r="C855" s="34" t="s">
        <v>854</v>
      </c>
      <c r="D855" s="34" t="s">
        <v>854</v>
      </c>
      <c r="E855" s="34" t="s">
        <v>775</v>
      </c>
      <c r="F855" s="39" t="s">
        <v>838</v>
      </c>
      <c r="G855" s="34" t="s">
        <v>407</v>
      </c>
      <c r="H855" s="34" t="b">
        <v>1</v>
      </c>
      <c r="I855" s="34" t="b">
        <v>0</v>
      </c>
      <c r="J855" s="34">
        <v>3</v>
      </c>
      <c r="K855" s="34" t="str">
        <f t="shared" si="33"/>
        <v>104700</v>
      </c>
      <c r="L855" s="34" t="s">
        <v>777</v>
      </c>
      <c r="M855">
        <v>0</v>
      </c>
      <c r="N855" s="34">
        <v>0</v>
      </c>
      <c r="O855" s="34" t="s">
        <v>857</v>
      </c>
      <c r="P855" s="34">
        <v>15001001</v>
      </c>
      <c r="Q855" s="34">
        <v>0</v>
      </c>
      <c r="R855" s="34">
        <v>0</v>
      </c>
      <c r="S855" s="34">
        <v>0</v>
      </c>
      <c r="T855">
        <v>0</v>
      </c>
      <c r="U855" s="34">
        <v>0</v>
      </c>
      <c r="W855" s="34">
        <v>0</v>
      </c>
      <c r="X855" s="34">
        <v>0</v>
      </c>
      <c r="Y855" s="34" t="s">
        <v>363</v>
      </c>
      <c r="AZ855" s="34" t="s">
        <v>359</v>
      </c>
      <c r="BA855" s="34">
        <v>10000</v>
      </c>
      <c r="BB855" s="34" t="s">
        <v>434</v>
      </c>
      <c r="BC855" s="34" t="s">
        <v>442</v>
      </c>
      <c r="BD855" s="34">
        <v>10000</v>
      </c>
      <c r="BE855" s="34">
        <v>0</v>
      </c>
      <c r="BF855" s="34" t="s">
        <v>361</v>
      </c>
      <c r="BG855" s="34">
        <v>0</v>
      </c>
      <c r="BN855">
        <v>20350003</v>
      </c>
      <c r="GY855" s="34">
        <v>0</v>
      </c>
      <c r="GZ855" s="34">
        <v>0</v>
      </c>
      <c r="HA855" s="34" t="s">
        <v>373</v>
      </c>
      <c r="HB855" s="34">
        <v>0</v>
      </c>
      <c r="HC855">
        <v>0</v>
      </c>
      <c r="HD855">
        <v>0</v>
      </c>
      <c r="HE855" s="34" t="b">
        <v>0</v>
      </c>
      <c r="HF855">
        <v>0</v>
      </c>
      <c r="HG855" s="34" t="b">
        <v>0</v>
      </c>
      <c r="HH855" s="34">
        <v>0</v>
      </c>
      <c r="HI855" s="34">
        <v>0</v>
      </c>
      <c r="HJ855" s="34">
        <v>0</v>
      </c>
      <c r="HK855" s="34">
        <v>0</v>
      </c>
      <c r="HL855" s="34" t="b">
        <v>0</v>
      </c>
      <c r="HM855">
        <v>0</v>
      </c>
      <c r="HN855" s="34">
        <v>0</v>
      </c>
      <c r="HO855" t="s">
        <v>373</v>
      </c>
      <c r="HP855" s="34" t="s">
        <v>514</v>
      </c>
      <c r="HQ855" s="34">
        <v>0</v>
      </c>
      <c r="HR855" s="34">
        <v>0</v>
      </c>
      <c r="HS855" s="34">
        <v>0</v>
      </c>
      <c r="HT855">
        <v>0</v>
      </c>
      <c r="HU855" t="b">
        <v>0</v>
      </c>
      <c r="HV855">
        <v>0</v>
      </c>
      <c r="HW855" t="b">
        <v>0</v>
      </c>
      <c r="HX855" t="b">
        <v>0</v>
      </c>
      <c r="HY855" t="s">
        <v>779</v>
      </c>
      <c r="HZ855"/>
    </row>
    <row r="856" ht="30" customHeight="1" spans="1:234">
      <c r="A856" s="35"/>
      <c r="B856" s="34">
        <f>10000000+INDEX(编号表!$B:$B,MATCH(D856,编号表!$A:$A,0))*10000+J856</f>
        <v>11120001</v>
      </c>
      <c r="C856" s="34" t="s">
        <v>858</v>
      </c>
      <c r="D856" s="34" t="s">
        <v>858</v>
      </c>
      <c r="E856" s="34" t="s">
        <v>775</v>
      </c>
      <c r="F856" s="39" t="s">
        <v>859</v>
      </c>
      <c r="G856" s="34" t="s">
        <v>363</v>
      </c>
      <c r="H856" s="34" t="b">
        <v>1</v>
      </c>
      <c r="I856" s="34" t="b">
        <v>0</v>
      </c>
      <c r="J856" s="34">
        <v>1</v>
      </c>
      <c r="K856" s="34" t="str">
        <f t="shared" si="33"/>
        <v>111200</v>
      </c>
      <c r="L856" s="34" t="s">
        <v>860</v>
      </c>
      <c r="M856" s="20">
        <v>0</v>
      </c>
      <c r="N856" s="34">
        <v>0</v>
      </c>
      <c r="O856" s="34" t="s">
        <v>861</v>
      </c>
      <c r="P856" s="34">
        <v>10202000</v>
      </c>
      <c r="Q856" s="34">
        <v>0</v>
      </c>
      <c r="R856" s="34">
        <v>0</v>
      </c>
      <c r="S856" s="34">
        <v>1</v>
      </c>
      <c r="T856" s="20">
        <v>0</v>
      </c>
      <c r="U856" s="34">
        <v>0</v>
      </c>
      <c r="V856" s="20"/>
      <c r="W856" s="34">
        <v>600</v>
      </c>
      <c r="X856" s="34">
        <v>600</v>
      </c>
      <c r="Y856" s="34" t="s">
        <v>363</v>
      </c>
      <c r="Z856" s="20" t="s">
        <v>372</v>
      </c>
      <c r="AA856" s="20" t="s">
        <v>442</v>
      </c>
      <c r="AB856" s="20">
        <v>0</v>
      </c>
      <c r="AC856" s="20">
        <v>0</v>
      </c>
      <c r="AD856" s="20" t="b">
        <v>1</v>
      </c>
      <c r="AE856" s="20" t="s">
        <v>358</v>
      </c>
      <c r="AF856" s="20">
        <v>1</v>
      </c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BA856" s="34">
        <v>10000</v>
      </c>
      <c r="BB856" s="34" t="s">
        <v>434</v>
      </c>
      <c r="BC856" s="34" t="s">
        <v>442</v>
      </c>
      <c r="BD856" s="34">
        <v>10000</v>
      </c>
      <c r="BH856" s="20"/>
      <c r="BI856" s="20"/>
      <c r="BJ856" s="20"/>
      <c r="BK856" s="20"/>
      <c r="BL856" s="20"/>
      <c r="BM856" s="20"/>
      <c r="BN856" s="20">
        <v>20360001</v>
      </c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  <c r="CD856" s="20"/>
      <c r="CE856" s="20"/>
      <c r="CF856" s="20"/>
      <c r="CG856" s="20"/>
      <c r="CH856" s="20"/>
      <c r="CI856" s="20"/>
      <c r="CJ856" s="20"/>
      <c r="CK856" s="20"/>
      <c r="CL856" s="20"/>
      <c r="CM856" s="20"/>
      <c r="CN856" s="20"/>
      <c r="CO856" s="20"/>
      <c r="CP856" s="20"/>
      <c r="CQ856" s="20"/>
      <c r="CR856" s="20"/>
      <c r="CS856" s="20"/>
      <c r="CT856" s="20"/>
      <c r="CU856" s="20"/>
      <c r="CV856" s="20"/>
      <c r="CW856" s="20"/>
      <c r="CX856" s="20"/>
      <c r="DA856" s="20"/>
      <c r="DB856" s="20"/>
      <c r="DC856" s="20"/>
      <c r="DD856" s="20"/>
      <c r="DE856" s="20"/>
      <c r="DF856" s="20"/>
      <c r="DG856" s="20"/>
      <c r="DH856" s="20"/>
      <c r="DI856" s="20"/>
      <c r="DJ856" s="20"/>
      <c r="DK856" s="20"/>
      <c r="DL856" s="20"/>
      <c r="DM856" s="20"/>
      <c r="DN856" s="20"/>
      <c r="DO856" s="20"/>
      <c r="DP856" s="20"/>
      <c r="DQ856" s="20"/>
      <c r="DR856" s="20"/>
      <c r="DS856" s="20"/>
      <c r="DT856" s="20"/>
      <c r="DU856" s="20"/>
      <c r="DV856" s="20"/>
      <c r="DW856" s="20"/>
      <c r="DX856" s="20"/>
      <c r="DY856" s="20"/>
      <c r="DZ856" s="20"/>
      <c r="EA856" s="20"/>
      <c r="EB856" s="20"/>
      <c r="EC856" s="20"/>
      <c r="ED856" s="20"/>
      <c r="EE856" s="20"/>
      <c r="EF856" s="20"/>
      <c r="EG856" s="20"/>
      <c r="EH856" s="20"/>
      <c r="EI856" s="20"/>
      <c r="EJ856" s="20"/>
      <c r="EK856" s="20"/>
      <c r="EL856" s="20"/>
      <c r="EM856" s="20"/>
      <c r="EN856" s="20"/>
      <c r="EO856" s="20"/>
      <c r="EP856" s="20"/>
      <c r="EQ856" s="20"/>
      <c r="ER856" s="20"/>
      <c r="ES856" s="20"/>
      <c r="ET856" s="20"/>
      <c r="EU856" s="20"/>
      <c r="EV856" s="20"/>
      <c r="EW856" s="20"/>
      <c r="EX856"/>
      <c r="EY856"/>
      <c r="EZ856" s="20"/>
      <c r="FA856" s="20"/>
      <c r="FB856" s="20"/>
      <c r="FC856" s="20"/>
      <c r="FD856" s="20"/>
      <c r="FE856" s="20"/>
      <c r="FF856" s="20"/>
      <c r="FG856" s="20"/>
      <c r="FH856" s="20"/>
      <c r="FI856" s="20"/>
      <c r="FJ856" s="20"/>
      <c r="FK856" s="20"/>
      <c r="FL856" s="20"/>
      <c r="FM856" s="20"/>
      <c r="FN856" s="20"/>
      <c r="FO856" s="20"/>
      <c r="FP856" s="20"/>
      <c r="FQ856" s="20"/>
      <c r="FR856" s="20"/>
      <c r="FS856" s="20"/>
      <c r="FT856" s="20"/>
      <c r="FU856" s="20"/>
      <c r="FV856" s="20"/>
      <c r="FW856" s="20"/>
      <c r="FX856" s="20"/>
      <c r="FY856" s="20"/>
      <c r="FZ856" s="20"/>
      <c r="GA856" s="20"/>
      <c r="GB856" s="20"/>
      <c r="GC856" s="20"/>
      <c r="GD856" s="20"/>
      <c r="GE856" s="20"/>
      <c r="GF856" s="20"/>
      <c r="GG856" s="20"/>
      <c r="GH856" s="20"/>
      <c r="GI856" s="20"/>
      <c r="GJ856" s="20"/>
      <c r="GK856" s="20"/>
      <c r="GL856" s="20"/>
      <c r="GM856" s="20"/>
      <c r="GN856" s="20"/>
      <c r="GO856" s="20"/>
      <c r="GP856" s="20"/>
      <c r="GQ856" s="20"/>
      <c r="GR856" s="20"/>
      <c r="GS856" s="20"/>
      <c r="GT856" s="20"/>
      <c r="GU856" s="20"/>
      <c r="GV856" s="20"/>
      <c r="GW856"/>
      <c r="GX856"/>
      <c r="GY856" s="34">
        <v>0</v>
      </c>
      <c r="GZ856" s="34">
        <v>0</v>
      </c>
      <c r="HC856" s="20"/>
      <c r="HD856" s="20"/>
      <c r="HE856" s="34" t="b">
        <v>0</v>
      </c>
      <c r="HF856" s="20">
        <v>0</v>
      </c>
      <c r="HG856" s="34" t="b">
        <v>0</v>
      </c>
      <c r="HH856" s="34">
        <v>1</v>
      </c>
      <c r="HI856" s="34">
        <v>0</v>
      </c>
      <c r="HJ856" s="34">
        <v>0</v>
      </c>
      <c r="HK856" s="34">
        <v>0</v>
      </c>
      <c r="HM856" s="20">
        <v>0</v>
      </c>
      <c r="HO856" s="20"/>
      <c r="HP856" s="34" t="s">
        <v>514</v>
      </c>
      <c r="HQ856" s="34">
        <v>0</v>
      </c>
      <c r="HR856" s="34">
        <v>0</v>
      </c>
      <c r="HT856" s="20">
        <v>0</v>
      </c>
      <c r="HU856" s="20" t="b">
        <v>0</v>
      </c>
      <c r="HV856"/>
      <c r="HW856"/>
      <c r="HX856" t="b">
        <v>1</v>
      </c>
      <c r="HZ856"/>
    </row>
    <row r="857" ht="30" customHeight="1" spans="1:234">
      <c r="A857" s="35"/>
      <c r="B857" s="34">
        <f>10000000+INDEX(编号表!$B:$B,MATCH(D857,编号表!$A:$A,0))*10000+J857</f>
        <v>11130001</v>
      </c>
      <c r="C857" s="34" t="s">
        <v>862</v>
      </c>
      <c r="D857" s="34" t="s">
        <v>862</v>
      </c>
      <c r="E857" s="34" t="s">
        <v>775</v>
      </c>
      <c r="F857" s="39" t="s">
        <v>859</v>
      </c>
      <c r="G857" s="34" t="s">
        <v>363</v>
      </c>
      <c r="H857" s="34" t="b">
        <v>1</v>
      </c>
      <c r="I857" s="34" t="b">
        <v>0</v>
      </c>
      <c r="J857" s="34">
        <v>1</v>
      </c>
      <c r="K857" s="34" t="str">
        <f t="shared" si="33"/>
        <v>111300</v>
      </c>
      <c r="L857" s="34" t="s">
        <v>860</v>
      </c>
      <c r="M857" s="20">
        <v>0</v>
      </c>
      <c r="N857" s="34">
        <v>0</v>
      </c>
      <c r="O857" s="34" t="s">
        <v>863</v>
      </c>
      <c r="P857" s="34">
        <v>10202000</v>
      </c>
      <c r="Q857" s="34">
        <v>0</v>
      </c>
      <c r="R857" s="34">
        <v>0</v>
      </c>
      <c r="S857" s="34">
        <v>1</v>
      </c>
      <c r="T857" s="20">
        <v>0</v>
      </c>
      <c r="U857" s="34">
        <v>0</v>
      </c>
      <c r="V857" s="20"/>
      <c r="W857" s="34">
        <v>600</v>
      </c>
      <c r="X857" s="34">
        <v>600</v>
      </c>
      <c r="Y857" s="34" t="s">
        <v>363</v>
      </c>
      <c r="Z857" s="20" t="s">
        <v>372</v>
      </c>
      <c r="AA857" s="20" t="s">
        <v>442</v>
      </c>
      <c r="AB857" s="20">
        <v>0</v>
      </c>
      <c r="AC857" s="20">
        <v>0</v>
      </c>
      <c r="AD857" s="20" t="b">
        <v>1</v>
      </c>
      <c r="AE857" s="20" t="s">
        <v>358</v>
      </c>
      <c r="AF857" s="20">
        <v>1</v>
      </c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BA857" s="34">
        <v>10000</v>
      </c>
      <c r="BB857" s="34" t="s">
        <v>434</v>
      </c>
      <c r="BC857" s="34" t="s">
        <v>442</v>
      </c>
      <c r="BD857" s="34">
        <v>10000</v>
      </c>
      <c r="BH857" s="20"/>
      <c r="BI857" s="20"/>
      <c r="BJ857" s="20"/>
      <c r="BK857" s="20"/>
      <c r="BL857" s="20"/>
      <c r="BM857" s="20"/>
      <c r="BN857" s="20">
        <v>20370001</v>
      </c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  <c r="CD857" s="20"/>
      <c r="CE857" s="20"/>
      <c r="CF857" s="20"/>
      <c r="CG857" s="20"/>
      <c r="CH857" s="20"/>
      <c r="CI857" s="20"/>
      <c r="CJ857" s="20"/>
      <c r="CK857" s="20"/>
      <c r="CL857" s="20"/>
      <c r="CM857" s="20"/>
      <c r="CN857" s="20"/>
      <c r="CO857" s="20"/>
      <c r="CP857" s="20"/>
      <c r="CQ857" s="20"/>
      <c r="CR857" s="20"/>
      <c r="CS857" s="20"/>
      <c r="CT857" s="20"/>
      <c r="CU857" s="20"/>
      <c r="CV857" s="20"/>
      <c r="CW857" s="20"/>
      <c r="CX857" s="20"/>
      <c r="DA857" s="20"/>
      <c r="DB857" s="20"/>
      <c r="DC857" s="20"/>
      <c r="DD857" s="20"/>
      <c r="DE857" s="20"/>
      <c r="DF857" s="20"/>
      <c r="DG857" s="20"/>
      <c r="DH857" s="20"/>
      <c r="DI857" s="20"/>
      <c r="DJ857" s="20"/>
      <c r="DK857" s="20"/>
      <c r="DL857" s="20"/>
      <c r="DM857" s="20"/>
      <c r="DN857" s="20"/>
      <c r="DO857" s="20"/>
      <c r="DP857" s="20"/>
      <c r="DQ857" s="20"/>
      <c r="DR857" s="20"/>
      <c r="DS857" s="20"/>
      <c r="DT857" s="20"/>
      <c r="DU857" s="20"/>
      <c r="DV857" s="20"/>
      <c r="DW857" s="20"/>
      <c r="DX857" s="20"/>
      <c r="DY857" s="20"/>
      <c r="DZ857" s="20"/>
      <c r="EA857" s="20"/>
      <c r="EB857" s="20"/>
      <c r="EC857" s="20"/>
      <c r="ED857" s="20"/>
      <c r="EE857" s="20"/>
      <c r="EF857" s="20"/>
      <c r="EG857" s="20"/>
      <c r="EH857" s="20"/>
      <c r="EI857" s="20"/>
      <c r="EJ857" s="20"/>
      <c r="EK857" s="20"/>
      <c r="EL857" s="20"/>
      <c r="EM857" s="20"/>
      <c r="EN857" s="20"/>
      <c r="EO857" s="20"/>
      <c r="EP857" s="20"/>
      <c r="EQ857" s="20"/>
      <c r="ER857" s="20"/>
      <c r="ES857" s="20"/>
      <c r="ET857" s="20"/>
      <c r="EU857" s="20"/>
      <c r="EV857" s="20"/>
      <c r="EW857" s="20"/>
      <c r="EX857"/>
      <c r="EY857"/>
      <c r="EZ857" s="20"/>
      <c r="FA857" s="20"/>
      <c r="FB857" s="20"/>
      <c r="FC857" s="20"/>
      <c r="FD857" s="20"/>
      <c r="FE857" s="20"/>
      <c r="FF857" s="20"/>
      <c r="FG857" s="20"/>
      <c r="FH857" s="20"/>
      <c r="FI857" s="20"/>
      <c r="FJ857" s="20"/>
      <c r="FK857" s="20"/>
      <c r="FL857" s="20"/>
      <c r="FM857" s="20"/>
      <c r="FN857" s="20"/>
      <c r="FO857" s="20"/>
      <c r="FP857" s="20"/>
      <c r="FQ857" s="20"/>
      <c r="FR857" s="20"/>
      <c r="FS857" s="20"/>
      <c r="FT857" s="20"/>
      <c r="FU857" s="20"/>
      <c r="FV857" s="20"/>
      <c r="FW857" s="20"/>
      <c r="FX857" s="20"/>
      <c r="FY857" s="20"/>
      <c r="FZ857" s="20"/>
      <c r="GA857" s="20"/>
      <c r="GB857" s="20"/>
      <c r="GC857" s="20"/>
      <c r="GD857" s="20"/>
      <c r="GE857" s="20"/>
      <c r="GF857" s="20"/>
      <c r="GG857" s="20"/>
      <c r="GH857" s="20"/>
      <c r="GI857" s="20"/>
      <c r="GJ857" s="20"/>
      <c r="GK857" s="20"/>
      <c r="GL857" s="20"/>
      <c r="GM857" s="20"/>
      <c r="GN857" s="20"/>
      <c r="GO857" s="20"/>
      <c r="GP857" s="20"/>
      <c r="GQ857" s="20"/>
      <c r="GR857" s="20"/>
      <c r="GS857" s="20"/>
      <c r="GT857" s="20"/>
      <c r="GU857" s="20"/>
      <c r="GV857" s="20"/>
      <c r="GW857"/>
      <c r="GX857"/>
      <c r="GY857" s="34">
        <v>0</v>
      </c>
      <c r="GZ857" s="34">
        <v>0</v>
      </c>
      <c r="HC857" s="20"/>
      <c r="HD857" s="20"/>
      <c r="HE857" s="34" t="b">
        <v>0</v>
      </c>
      <c r="HF857" s="20">
        <v>0</v>
      </c>
      <c r="HG857" s="34" t="b">
        <v>0</v>
      </c>
      <c r="HH857" s="34">
        <v>1</v>
      </c>
      <c r="HI857" s="34">
        <v>0</v>
      </c>
      <c r="HJ857" s="34">
        <v>0</v>
      </c>
      <c r="HK857" s="34">
        <v>0</v>
      </c>
      <c r="HM857" s="20">
        <v>0</v>
      </c>
      <c r="HO857" s="20"/>
      <c r="HP857" s="34" t="s">
        <v>514</v>
      </c>
      <c r="HQ857" s="34">
        <v>0</v>
      </c>
      <c r="HR857" s="34">
        <v>0</v>
      </c>
      <c r="HT857" s="20">
        <v>0</v>
      </c>
      <c r="HU857" s="20" t="b">
        <v>0</v>
      </c>
      <c r="HV857"/>
      <c r="HW857"/>
      <c r="HX857" t="b">
        <v>1</v>
      </c>
      <c r="HZ857"/>
    </row>
    <row r="858" ht="30" customHeight="1" spans="1:234">
      <c r="A858" s="35"/>
      <c r="B858" s="34">
        <f>10000000+INDEX(编号表!$B:$B,MATCH(D858,编号表!$A:$A,0))*10000+J858</f>
        <v>11140001</v>
      </c>
      <c r="C858" s="34" t="s">
        <v>864</v>
      </c>
      <c r="D858" s="34" t="s">
        <v>864</v>
      </c>
      <c r="E858" s="34" t="s">
        <v>775</v>
      </c>
      <c r="F858" s="39" t="s">
        <v>859</v>
      </c>
      <c r="G858" s="34" t="s">
        <v>363</v>
      </c>
      <c r="H858" s="34" t="b">
        <v>1</v>
      </c>
      <c r="I858" s="34" t="b">
        <v>0</v>
      </c>
      <c r="J858" s="34">
        <v>1</v>
      </c>
      <c r="K858" s="34" t="str">
        <f t="shared" si="33"/>
        <v>111400</v>
      </c>
      <c r="L858" s="34" t="s">
        <v>860</v>
      </c>
      <c r="M858" s="20">
        <v>0</v>
      </c>
      <c r="N858" s="34">
        <v>0</v>
      </c>
      <c r="O858" s="34" t="s">
        <v>865</v>
      </c>
      <c r="P858" s="34">
        <v>10202000</v>
      </c>
      <c r="Q858" s="34">
        <v>0</v>
      </c>
      <c r="R858" s="34">
        <v>0</v>
      </c>
      <c r="S858" s="34">
        <v>1</v>
      </c>
      <c r="T858" s="20">
        <v>0</v>
      </c>
      <c r="U858" s="34">
        <v>0</v>
      </c>
      <c r="V858" s="20"/>
      <c r="W858" s="34">
        <v>600</v>
      </c>
      <c r="X858" s="34">
        <v>600</v>
      </c>
      <c r="Y858" s="34" t="s">
        <v>363</v>
      </c>
      <c r="Z858" s="20" t="s">
        <v>372</v>
      </c>
      <c r="AA858" s="20" t="s">
        <v>442</v>
      </c>
      <c r="AB858" s="20">
        <v>0</v>
      </c>
      <c r="AC858" s="20">
        <v>0</v>
      </c>
      <c r="AD858" s="20" t="b">
        <v>1</v>
      </c>
      <c r="AE858" s="20" t="s">
        <v>358</v>
      </c>
      <c r="AF858" s="20">
        <v>1</v>
      </c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BA858" s="34">
        <v>10000</v>
      </c>
      <c r="BB858" s="34" t="s">
        <v>434</v>
      </c>
      <c r="BC858" s="34" t="s">
        <v>442</v>
      </c>
      <c r="BD858" s="34">
        <v>10000</v>
      </c>
      <c r="BH858" s="20"/>
      <c r="BI858" s="20"/>
      <c r="BJ858" s="20"/>
      <c r="BK858" s="20"/>
      <c r="BL858" s="20"/>
      <c r="BM858" s="20"/>
      <c r="BN858" s="20">
        <v>20380001</v>
      </c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  <c r="CD858" s="20"/>
      <c r="CE858" s="20"/>
      <c r="CF858" s="20"/>
      <c r="CG858" s="20"/>
      <c r="CH858" s="20"/>
      <c r="CI858" s="20"/>
      <c r="CJ858" s="20"/>
      <c r="CK858" s="20"/>
      <c r="CL858" s="20"/>
      <c r="CM858" s="20"/>
      <c r="CN858" s="20"/>
      <c r="CO858" s="20"/>
      <c r="CP858" s="20"/>
      <c r="CQ858" s="20"/>
      <c r="CR858" s="20"/>
      <c r="CS858" s="20"/>
      <c r="CT858" s="20"/>
      <c r="CU858" s="20"/>
      <c r="CV858" s="20"/>
      <c r="CW858" s="20"/>
      <c r="CX858" s="20"/>
      <c r="DA858" s="20"/>
      <c r="DB858" s="20"/>
      <c r="DC858" s="20"/>
      <c r="DD858" s="20"/>
      <c r="DE858" s="20"/>
      <c r="DF858" s="20"/>
      <c r="DG858" s="20"/>
      <c r="DH858" s="20"/>
      <c r="DI858" s="20"/>
      <c r="DJ858" s="20"/>
      <c r="DK858" s="20"/>
      <c r="DL858" s="20"/>
      <c r="DM858" s="20"/>
      <c r="DN858" s="20"/>
      <c r="DO858" s="20"/>
      <c r="DP858" s="20"/>
      <c r="DQ858" s="20"/>
      <c r="DR858" s="20"/>
      <c r="DS858" s="20"/>
      <c r="DT858" s="20"/>
      <c r="DU858" s="20"/>
      <c r="DV858" s="20"/>
      <c r="DW858" s="20"/>
      <c r="DX858" s="20"/>
      <c r="DY858" s="20"/>
      <c r="DZ858" s="20"/>
      <c r="EA858" s="20"/>
      <c r="EB858" s="20"/>
      <c r="EC858" s="20"/>
      <c r="ED858" s="20"/>
      <c r="EE858" s="20"/>
      <c r="EF858" s="20"/>
      <c r="EG858" s="20"/>
      <c r="EH858" s="20"/>
      <c r="EI858" s="20"/>
      <c r="EJ858" s="20"/>
      <c r="EK858" s="20"/>
      <c r="EL858" s="20"/>
      <c r="EM858" s="20"/>
      <c r="EN858" s="20"/>
      <c r="EO858" s="20"/>
      <c r="EP858" s="20"/>
      <c r="EQ858" s="20"/>
      <c r="ER858" s="20"/>
      <c r="ES858" s="20"/>
      <c r="ET858" s="20"/>
      <c r="EU858" s="20"/>
      <c r="EV858" s="20"/>
      <c r="EW858" s="20"/>
      <c r="EX858"/>
      <c r="EY858"/>
      <c r="EZ858" s="20"/>
      <c r="FA858" s="20"/>
      <c r="FB858" s="20"/>
      <c r="FC858" s="20"/>
      <c r="FD858" s="20"/>
      <c r="FE858" s="20"/>
      <c r="FF858" s="20"/>
      <c r="FG858" s="20"/>
      <c r="FH858" s="20"/>
      <c r="FI858" s="20"/>
      <c r="FJ858" s="20"/>
      <c r="FK858" s="20"/>
      <c r="FL858" s="20"/>
      <c r="FM858" s="20"/>
      <c r="FN858" s="20"/>
      <c r="FO858" s="20"/>
      <c r="FP858" s="20"/>
      <c r="FQ858" s="20"/>
      <c r="FR858" s="20"/>
      <c r="FS858" s="20"/>
      <c r="FT858" s="20"/>
      <c r="FU858" s="20"/>
      <c r="FV858" s="20"/>
      <c r="FW858" s="20"/>
      <c r="FX858" s="20"/>
      <c r="FY858" s="20"/>
      <c r="FZ858" s="20"/>
      <c r="GA858" s="20"/>
      <c r="GB858" s="20"/>
      <c r="GC858" s="20"/>
      <c r="GD858" s="20"/>
      <c r="GE858" s="20"/>
      <c r="GF858" s="20"/>
      <c r="GG858" s="20"/>
      <c r="GH858" s="20"/>
      <c r="GI858" s="20"/>
      <c r="GJ858" s="20"/>
      <c r="GK858" s="20"/>
      <c r="GL858" s="20"/>
      <c r="GM858" s="20"/>
      <c r="GN858" s="20"/>
      <c r="GO858" s="20"/>
      <c r="GP858" s="20"/>
      <c r="GQ858" s="20"/>
      <c r="GR858" s="20"/>
      <c r="GS858" s="20"/>
      <c r="GT858" s="20"/>
      <c r="GU858" s="20"/>
      <c r="GV858" s="20"/>
      <c r="GW858"/>
      <c r="GX858"/>
      <c r="GY858" s="34">
        <v>0</v>
      </c>
      <c r="GZ858" s="34">
        <v>0</v>
      </c>
      <c r="HC858" s="20"/>
      <c r="HD858" s="20"/>
      <c r="HE858" s="34" t="b">
        <v>0</v>
      </c>
      <c r="HF858" s="20">
        <v>0</v>
      </c>
      <c r="HG858" s="34" t="b">
        <v>0</v>
      </c>
      <c r="HH858" s="34">
        <v>1</v>
      </c>
      <c r="HI858" s="34">
        <v>0</v>
      </c>
      <c r="HJ858" s="34">
        <v>0</v>
      </c>
      <c r="HK858" s="34">
        <v>0</v>
      </c>
      <c r="HM858" s="20">
        <v>0</v>
      </c>
      <c r="HO858" s="20"/>
      <c r="HP858" s="34" t="s">
        <v>514</v>
      </c>
      <c r="HQ858" s="34">
        <v>0</v>
      </c>
      <c r="HR858" s="34">
        <v>0</v>
      </c>
      <c r="HT858" s="20">
        <v>0</v>
      </c>
      <c r="HU858" s="20" t="b">
        <v>0</v>
      </c>
      <c r="HV858"/>
      <c r="HW858"/>
      <c r="HX858" t="b">
        <v>1</v>
      </c>
      <c r="HZ858"/>
    </row>
    <row r="859" ht="30" customHeight="1" spans="1:234">
      <c r="A859" s="35"/>
      <c r="B859" s="34">
        <f>10000000+INDEX(编号表!$B:$B,MATCH(D859,编号表!$A:$A,0))*10000+J859</f>
        <v>11150001</v>
      </c>
      <c r="C859" s="34" t="s">
        <v>866</v>
      </c>
      <c r="D859" s="34" t="s">
        <v>866</v>
      </c>
      <c r="E859" s="34" t="s">
        <v>775</v>
      </c>
      <c r="F859" s="39" t="s">
        <v>867</v>
      </c>
      <c r="G859" s="34" t="s">
        <v>363</v>
      </c>
      <c r="H859" s="34" t="b">
        <v>1</v>
      </c>
      <c r="I859" s="34" t="b">
        <v>0</v>
      </c>
      <c r="J859" s="34">
        <v>1</v>
      </c>
      <c r="K859" s="34" t="str">
        <f t="shared" si="33"/>
        <v>111500</v>
      </c>
      <c r="L859" s="34" t="s">
        <v>860</v>
      </c>
      <c r="M859" s="20">
        <v>0</v>
      </c>
      <c r="N859" s="34">
        <v>0</v>
      </c>
      <c r="O859" s="40" t="s">
        <v>868</v>
      </c>
      <c r="P859" s="34">
        <v>10202000</v>
      </c>
      <c r="Q859" s="34">
        <v>0</v>
      </c>
      <c r="R859" s="34">
        <v>0</v>
      </c>
      <c r="S859" s="34">
        <v>1</v>
      </c>
      <c r="T859" s="20">
        <v>0</v>
      </c>
      <c r="U859" s="34">
        <v>0</v>
      </c>
      <c r="V859" s="20"/>
      <c r="W859" s="34">
        <v>600</v>
      </c>
      <c r="X859" s="34">
        <v>600</v>
      </c>
      <c r="Y859" s="34" t="s">
        <v>363</v>
      </c>
      <c r="Z859" s="20" t="s">
        <v>372</v>
      </c>
      <c r="AA859" s="20" t="s">
        <v>442</v>
      </c>
      <c r="AB859" s="20">
        <v>0</v>
      </c>
      <c r="AC859" s="20">
        <v>0</v>
      </c>
      <c r="AD859" s="20" t="b">
        <v>1</v>
      </c>
      <c r="AE859" s="20" t="s">
        <v>358</v>
      </c>
      <c r="AF859" s="20">
        <v>1</v>
      </c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BA859" s="34">
        <v>10000</v>
      </c>
      <c r="BB859" s="34" t="s">
        <v>434</v>
      </c>
      <c r="BC859" s="34" t="s">
        <v>442</v>
      </c>
      <c r="BD859" s="34">
        <v>1000</v>
      </c>
      <c r="BH859" s="20"/>
      <c r="BI859" s="20"/>
      <c r="BJ859" s="20"/>
      <c r="BK859" s="20"/>
      <c r="BL859" s="20"/>
      <c r="BM859" s="20"/>
      <c r="BN859" s="20">
        <v>20390001</v>
      </c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  <c r="CD859" s="20"/>
      <c r="CE859" s="20"/>
      <c r="CF859" s="20"/>
      <c r="CG859" s="20"/>
      <c r="CH859" s="20"/>
      <c r="CI859" s="20"/>
      <c r="CJ859" s="20"/>
      <c r="CK859" s="20"/>
      <c r="CL859" s="20"/>
      <c r="CM859" s="20"/>
      <c r="CN859" s="20"/>
      <c r="CO859" s="20"/>
      <c r="CP859" s="20"/>
      <c r="CQ859" s="20"/>
      <c r="CR859" s="20"/>
      <c r="CS859" s="20"/>
      <c r="CT859" s="20"/>
      <c r="CU859" s="20"/>
      <c r="CV859" s="20"/>
      <c r="CW859" s="20"/>
      <c r="CX859" s="20"/>
      <c r="DA859" s="20"/>
      <c r="DB859" s="20"/>
      <c r="DC859" s="20"/>
      <c r="DD859" s="20"/>
      <c r="DE859" s="20"/>
      <c r="DF859" s="20"/>
      <c r="DG859" s="20"/>
      <c r="DH859" s="20"/>
      <c r="DI859" s="20"/>
      <c r="DJ859" s="20"/>
      <c r="DK859" s="20"/>
      <c r="DL859" s="20"/>
      <c r="DM859" s="20"/>
      <c r="DN859" s="20"/>
      <c r="DO859" s="20"/>
      <c r="DP859" s="20"/>
      <c r="DQ859" s="20"/>
      <c r="DR859" s="20"/>
      <c r="DS859" s="20"/>
      <c r="DT859" s="20"/>
      <c r="DU859" s="20"/>
      <c r="DV859" s="20"/>
      <c r="DW859" s="20"/>
      <c r="DX859" s="20"/>
      <c r="DY859" s="20"/>
      <c r="DZ859" s="20"/>
      <c r="EA859" s="20"/>
      <c r="EB859" s="20"/>
      <c r="EC859" s="20"/>
      <c r="ED859" s="20"/>
      <c r="EE859" s="20"/>
      <c r="EF859" s="20"/>
      <c r="EG859" s="20"/>
      <c r="EH859" s="20"/>
      <c r="EI859" s="20"/>
      <c r="EJ859" s="20"/>
      <c r="EK859" s="20"/>
      <c r="EL859" s="20"/>
      <c r="EM859" s="20"/>
      <c r="EN859" s="20"/>
      <c r="EO859" s="20"/>
      <c r="EP859" s="20"/>
      <c r="EQ859" s="20"/>
      <c r="ER859" s="20"/>
      <c r="ES859" s="20"/>
      <c r="ET859" s="20"/>
      <c r="EU859" s="20"/>
      <c r="EV859" s="20"/>
      <c r="EW859" s="20"/>
      <c r="EX859"/>
      <c r="EY859"/>
      <c r="EZ859" s="20"/>
      <c r="FA859" s="20"/>
      <c r="FB859" s="20"/>
      <c r="FC859" s="20"/>
      <c r="FD859" s="20"/>
      <c r="FE859" s="20"/>
      <c r="FF859" s="20"/>
      <c r="FG859" s="20"/>
      <c r="FH859" s="20"/>
      <c r="FI859" s="20"/>
      <c r="FJ859" s="20"/>
      <c r="FK859" s="20"/>
      <c r="FL859" s="20"/>
      <c r="FM859" s="20"/>
      <c r="FN859" s="20"/>
      <c r="FO859" s="20"/>
      <c r="FP859" s="20"/>
      <c r="FQ859" s="20"/>
      <c r="FR859" s="20"/>
      <c r="FS859" s="20"/>
      <c r="FT859" s="20"/>
      <c r="FU859" s="20"/>
      <c r="FV859" s="20"/>
      <c r="FW859" s="20"/>
      <c r="FX859" s="20"/>
      <c r="FY859" s="20"/>
      <c r="FZ859" s="20"/>
      <c r="GA859" s="20"/>
      <c r="GB859" s="20"/>
      <c r="GC859" s="20"/>
      <c r="GD859" s="20"/>
      <c r="GE859" s="20"/>
      <c r="GF859" s="20"/>
      <c r="GG859" s="20"/>
      <c r="GH859" s="20"/>
      <c r="GI859" s="20"/>
      <c r="GJ859" s="20"/>
      <c r="GK859" s="20"/>
      <c r="GL859" s="20"/>
      <c r="GM859" s="20"/>
      <c r="GN859" s="20"/>
      <c r="GO859" s="20"/>
      <c r="GP859" s="20"/>
      <c r="GQ859" s="20"/>
      <c r="GR859" s="20"/>
      <c r="GS859" s="20"/>
      <c r="GT859" s="20"/>
      <c r="GU859" s="20"/>
      <c r="GV859" s="20"/>
      <c r="GW859"/>
      <c r="GX859"/>
      <c r="GY859" s="34">
        <v>0</v>
      </c>
      <c r="GZ859" s="34">
        <v>0</v>
      </c>
      <c r="HC859" s="20"/>
      <c r="HD859" s="20"/>
      <c r="HE859" s="34" t="b">
        <v>0</v>
      </c>
      <c r="HF859" s="20">
        <v>0</v>
      </c>
      <c r="HG859" s="34" t="b">
        <v>0</v>
      </c>
      <c r="HH859" s="34">
        <v>1</v>
      </c>
      <c r="HI859" s="34">
        <v>0</v>
      </c>
      <c r="HJ859" s="34">
        <v>0</v>
      </c>
      <c r="HK859" s="34">
        <v>0</v>
      </c>
      <c r="HM859" s="20">
        <v>0</v>
      </c>
      <c r="HO859" s="20"/>
      <c r="HP859" s="34" t="s">
        <v>869</v>
      </c>
      <c r="HQ859" s="34">
        <v>0</v>
      </c>
      <c r="HR859" s="34">
        <v>5000</v>
      </c>
      <c r="HT859" s="20">
        <v>0</v>
      </c>
      <c r="HU859" s="20" t="b">
        <v>0</v>
      </c>
      <c r="HV859"/>
      <c r="HW859"/>
      <c r="HX859" t="b">
        <v>1</v>
      </c>
      <c r="HZ859"/>
    </row>
    <row r="860" ht="30" customHeight="1" spans="1:234">
      <c r="A860" s="35"/>
      <c r="B860" s="34">
        <f>10000000+INDEX(编号表!$B:$B,MATCH(D860,编号表!$A:$A,0))*10000+J860</f>
        <v>11160001</v>
      </c>
      <c r="C860" s="34" t="s">
        <v>870</v>
      </c>
      <c r="D860" s="34" t="s">
        <v>870</v>
      </c>
      <c r="E860" s="34" t="s">
        <v>775</v>
      </c>
      <c r="F860" s="39" t="s">
        <v>871</v>
      </c>
      <c r="G860" s="34" t="s">
        <v>363</v>
      </c>
      <c r="H860" s="34" t="b">
        <v>1</v>
      </c>
      <c r="I860" s="34" t="b">
        <v>0</v>
      </c>
      <c r="J860" s="34">
        <v>1</v>
      </c>
      <c r="K860" s="34" t="str">
        <f t="shared" si="33"/>
        <v>111600</v>
      </c>
      <c r="L860" s="34" t="s">
        <v>860</v>
      </c>
      <c r="M860" s="20">
        <v>0</v>
      </c>
      <c r="N860" s="34">
        <v>0</v>
      </c>
      <c r="O860" s="40" t="s">
        <v>872</v>
      </c>
      <c r="P860" s="34">
        <v>10202000</v>
      </c>
      <c r="Q860" s="34">
        <v>0</v>
      </c>
      <c r="R860" s="34">
        <v>0</v>
      </c>
      <c r="S860" s="34">
        <v>1</v>
      </c>
      <c r="T860" s="20">
        <v>0</v>
      </c>
      <c r="U860" s="34">
        <v>0</v>
      </c>
      <c r="V860" s="20"/>
      <c r="W860" s="34">
        <v>600</v>
      </c>
      <c r="X860" s="34">
        <v>600</v>
      </c>
      <c r="Y860" s="34" t="s">
        <v>419</v>
      </c>
      <c r="Z860" s="20" t="s">
        <v>420</v>
      </c>
      <c r="AA860" s="20" t="s">
        <v>357</v>
      </c>
      <c r="AB860" s="20">
        <v>0</v>
      </c>
      <c r="AC860" s="20">
        <v>0</v>
      </c>
      <c r="AD860" s="20" t="b">
        <v>0</v>
      </c>
      <c r="AE860" s="20" t="s">
        <v>358</v>
      </c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BA860" s="34">
        <v>10000</v>
      </c>
      <c r="BB860" s="34" t="s">
        <v>434</v>
      </c>
      <c r="BC860" s="34" t="s">
        <v>357</v>
      </c>
      <c r="BD860" s="34">
        <v>1000</v>
      </c>
      <c r="BH860" s="20"/>
      <c r="BI860" s="20"/>
      <c r="BJ860" s="20"/>
      <c r="BK860" s="20"/>
      <c r="BL860" s="20"/>
      <c r="BM860" s="20"/>
      <c r="BN860" s="20">
        <v>20400001</v>
      </c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  <c r="CD860" s="20"/>
      <c r="CE860" s="20"/>
      <c r="CF860" s="20"/>
      <c r="CG860" s="20"/>
      <c r="CH860" s="20"/>
      <c r="CI860" s="20"/>
      <c r="CJ860" s="20"/>
      <c r="CK860" s="20"/>
      <c r="CL860" s="20"/>
      <c r="CM860" s="20"/>
      <c r="CN860" s="20"/>
      <c r="CO860" s="20"/>
      <c r="CP860" s="20"/>
      <c r="CQ860" s="20"/>
      <c r="CR860" s="20"/>
      <c r="CS860" s="20"/>
      <c r="CT860" s="20"/>
      <c r="CU860" s="20"/>
      <c r="CV860" s="20"/>
      <c r="CW860" s="20"/>
      <c r="CX860" s="20"/>
      <c r="DA860" s="20"/>
      <c r="DB860" s="20"/>
      <c r="DC860" s="20"/>
      <c r="DD860" s="20"/>
      <c r="DE860" s="20"/>
      <c r="DF860" s="20"/>
      <c r="DG860" s="20"/>
      <c r="DH860" s="20"/>
      <c r="DI860" s="20"/>
      <c r="DJ860" s="20"/>
      <c r="DK860" s="20"/>
      <c r="DL860" s="20"/>
      <c r="DM860" s="20"/>
      <c r="DN860" s="20"/>
      <c r="DO860" s="20"/>
      <c r="DP860" s="20"/>
      <c r="DQ860" s="20"/>
      <c r="DR860" s="20"/>
      <c r="DS860" s="20"/>
      <c r="DT860" s="20"/>
      <c r="DU860" s="20"/>
      <c r="DV860" s="20"/>
      <c r="DW860" s="20"/>
      <c r="DX860" s="20"/>
      <c r="DY860" s="20"/>
      <c r="DZ860" s="20"/>
      <c r="EA860" s="20"/>
      <c r="EB860" s="20"/>
      <c r="EC860" s="20"/>
      <c r="ED860" s="20"/>
      <c r="EE860" s="20"/>
      <c r="EF860" s="20"/>
      <c r="EG860" s="20"/>
      <c r="EH860" s="20"/>
      <c r="EI860" s="20"/>
      <c r="EJ860" s="20"/>
      <c r="EK860" s="20"/>
      <c r="EL860" s="20"/>
      <c r="EM860" s="20"/>
      <c r="EN860" s="20"/>
      <c r="EO860" s="20"/>
      <c r="EP860" s="20"/>
      <c r="EQ860" s="20"/>
      <c r="ER860" s="20"/>
      <c r="ES860" s="20"/>
      <c r="ET860" s="20"/>
      <c r="EU860" s="20"/>
      <c r="EV860" s="20"/>
      <c r="EW860" s="20"/>
      <c r="EX860"/>
      <c r="EY860"/>
      <c r="EZ860" s="20"/>
      <c r="FA860" s="20"/>
      <c r="FB860" s="20"/>
      <c r="FC860" s="20"/>
      <c r="FD860" s="20"/>
      <c r="FE860" s="20"/>
      <c r="FF860" s="20"/>
      <c r="FG860" s="20"/>
      <c r="FH860" s="20"/>
      <c r="FI860" s="20"/>
      <c r="FJ860" s="20"/>
      <c r="FK860" s="20"/>
      <c r="FL860" s="20"/>
      <c r="FM860" s="20"/>
      <c r="FN860" s="20"/>
      <c r="FO860" s="20"/>
      <c r="FP860" s="20"/>
      <c r="FQ860" s="20"/>
      <c r="FR860" s="20"/>
      <c r="FS860" s="20"/>
      <c r="FT860" s="20"/>
      <c r="FU860" s="20"/>
      <c r="FV860" s="20"/>
      <c r="FW860" s="20"/>
      <c r="FX860" s="20"/>
      <c r="FY860" s="20"/>
      <c r="FZ860" s="20"/>
      <c r="GA860" s="20"/>
      <c r="GB860" s="20"/>
      <c r="GC860" s="20"/>
      <c r="GD860" s="20"/>
      <c r="GE860" s="20"/>
      <c r="GF860" s="20"/>
      <c r="GG860" s="20"/>
      <c r="GH860" s="20"/>
      <c r="GI860" s="20"/>
      <c r="GJ860" s="20"/>
      <c r="GK860" s="20"/>
      <c r="GL860" s="20"/>
      <c r="GM860" s="20"/>
      <c r="GN860" s="20"/>
      <c r="GO860" s="20"/>
      <c r="GP860" s="20"/>
      <c r="GQ860" s="20"/>
      <c r="GR860" s="20"/>
      <c r="GS860" s="20"/>
      <c r="GT860" s="20"/>
      <c r="GU860" s="20"/>
      <c r="GV860" s="20"/>
      <c r="GW860"/>
      <c r="GX860"/>
      <c r="GY860" s="34">
        <v>0</v>
      </c>
      <c r="GZ860" s="34">
        <v>0</v>
      </c>
      <c r="HC860" s="20"/>
      <c r="HD860" s="20"/>
      <c r="HE860" s="34" t="b">
        <v>0</v>
      </c>
      <c r="HF860" s="20">
        <v>0</v>
      </c>
      <c r="HG860" s="34" t="b">
        <v>0</v>
      </c>
      <c r="HH860" s="34">
        <v>1</v>
      </c>
      <c r="HI860" s="34">
        <v>0</v>
      </c>
      <c r="HJ860" s="34">
        <v>0</v>
      </c>
      <c r="HK860" s="34">
        <v>0</v>
      </c>
      <c r="HM860" s="20">
        <v>0</v>
      </c>
      <c r="HO860" s="20"/>
      <c r="HP860" s="34" t="s">
        <v>821</v>
      </c>
      <c r="HQ860" s="34">
        <v>0</v>
      </c>
      <c r="HR860" s="34">
        <v>5000</v>
      </c>
      <c r="HT860" s="20">
        <v>0</v>
      </c>
      <c r="HU860" s="20" t="b">
        <v>0</v>
      </c>
      <c r="HV860"/>
      <c r="HW860"/>
      <c r="HX860" t="b">
        <v>0</v>
      </c>
      <c r="HZ860"/>
    </row>
    <row r="861" ht="30" customHeight="1" spans="1:234">
      <c r="A861" s="35"/>
      <c r="B861" s="34">
        <f>10000000+INDEX(编号表!$B:$B,MATCH(D861,编号表!$A:$A,0))*10000+J861</f>
        <v>11170001</v>
      </c>
      <c r="C861" s="34" t="s">
        <v>873</v>
      </c>
      <c r="D861" s="34" t="s">
        <v>873</v>
      </c>
      <c r="E861" s="34" t="s">
        <v>775</v>
      </c>
      <c r="F861" s="39" t="s">
        <v>874</v>
      </c>
      <c r="G861" s="34" t="s">
        <v>363</v>
      </c>
      <c r="H861" s="34" t="b">
        <v>1</v>
      </c>
      <c r="I861" s="34" t="b">
        <v>0</v>
      </c>
      <c r="J861" s="34">
        <v>1</v>
      </c>
      <c r="K861" s="34" t="str">
        <f t="shared" si="33"/>
        <v>111700</v>
      </c>
      <c r="L861" s="34" t="s">
        <v>860</v>
      </c>
      <c r="M861" s="20">
        <v>0</v>
      </c>
      <c r="N861" s="34">
        <v>0</v>
      </c>
      <c r="O861" s="40" t="s">
        <v>875</v>
      </c>
      <c r="P861" s="34">
        <v>10202000</v>
      </c>
      <c r="Q861" s="34">
        <v>0</v>
      </c>
      <c r="R861" s="34">
        <v>0</v>
      </c>
      <c r="S861" s="34">
        <v>1</v>
      </c>
      <c r="T861" s="20">
        <v>0</v>
      </c>
      <c r="U861" s="34">
        <v>0</v>
      </c>
      <c r="V861" s="20"/>
      <c r="W861" s="34">
        <v>600</v>
      </c>
      <c r="X861" s="34">
        <v>600</v>
      </c>
      <c r="Y861" s="34" t="s">
        <v>363</v>
      </c>
      <c r="Z861" s="20" t="s">
        <v>372</v>
      </c>
      <c r="AA861" s="20" t="s">
        <v>442</v>
      </c>
      <c r="AB861" s="20">
        <v>0</v>
      </c>
      <c r="AC861" s="20">
        <v>0</v>
      </c>
      <c r="AD861" s="20" t="b">
        <v>1</v>
      </c>
      <c r="AE861" s="20" t="s">
        <v>358</v>
      </c>
      <c r="AF861" s="20">
        <v>1</v>
      </c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BA861" s="34">
        <v>10000</v>
      </c>
      <c r="BB861" s="34" t="s">
        <v>434</v>
      </c>
      <c r="BC861" s="34" t="s">
        <v>442</v>
      </c>
      <c r="BD861" s="34">
        <v>3000</v>
      </c>
      <c r="BH861" s="20"/>
      <c r="BI861" s="20"/>
      <c r="BJ861" s="20"/>
      <c r="BK861" s="20"/>
      <c r="BL861" s="20"/>
      <c r="BM861" s="20"/>
      <c r="BN861" s="20">
        <v>20410001</v>
      </c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  <c r="CD861" s="20"/>
      <c r="CE861" s="20"/>
      <c r="CF861" s="20"/>
      <c r="CG861" s="20"/>
      <c r="CH861" s="20"/>
      <c r="CI861" s="20"/>
      <c r="CJ861" s="20"/>
      <c r="CK861" s="20"/>
      <c r="CL861" s="20"/>
      <c r="CM861" s="20"/>
      <c r="CN861" s="20"/>
      <c r="CO861" s="20"/>
      <c r="CP861" s="20"/>
      <c r="CQ861" s="20"/>
      <c r="CR861" s="20"/>
      <c r="CS861" s="20"/>
      <c r="CT861" s="20"/>
      <c r="CU861" s="20"/>
      <c r="CV861" s="20"/>
      <c r="CW861" s="20"/>
      <c r="CX861" s="20"/>
      <c r="DA861" s="20"/>
      <c r="DB861" s="20"/>
      <c r="DC861" s="20"/>
      <c r="DD861" s="20"/>
      <c r="DE861" s="20"/>
      <c r="DF861" s="20"/>
      <c r="DG861" s="20"/>
      <c r="DH861" s="20"/>
      <c r="DI861" s="20"/>
      <c r="DJ861" s="20"/>
      <c r="DK861" s="20"/>
      <c r="DL861" s="20"/>
      <c r="DM861" s="20"/>
      <c r="DN861" s="20"/>
      <c r="DO861" s="20"/>
      <c r="DP861" s="20"/>
      <c r="DQ861" s="20"/>
      <c r="DR861" s="20"/>
      <c r="DS861" s="20"/>
      <c r="DT861" s="20"/>
      <c r="DU861" s="20"/>
      <c r="DV861" s="20"/>
      <c r="DW861" s="20"/>
      <c r="DX861" s="20"/>
      <c r="DY861" s="20"/>
      <c r="DZ861" s="20"/>
      <c r="EA861" s="20"/>
      <c r="EB861" s="20"/>
      <c r="EC861" s="20"/>
      <c r="ED861" s="20"/>
      <c r="EE861" s="20"/>
      <c r="EF861" s="20"/>
      <c r="EG861" s="20"/>
      <c r="EH861" s="20"/>
      <c r="EI861" s="20"/>
      <c r="EJ861" s="20"/>
      <c r="EK861" s="20"/>
      <c r="EL861" s="20"/>
      <c r="EM861" s="20"/>
      <c r="EN861" s="20"/>
      <c r="EO861" s="20"/>
      <c r="EP861" s="20"/>
      <c r="EQ861" s="20"/>
      <c r="ER861" s="20"/>
      <c r="ES861" s="20"/>
      <c r="ET861" s="20"/>
      <c r="EU861" s="20"/>
      <c r="EV861" s="20"/>
      <c r="EW861" s="20"/>
      <c r="EX861"/>
      <c r="EY861"/>
      <c r="EZ861" s="20"/>
      <c r="FA861" s="20"/>
      <c r="FB861" s="20"/>
      <c r="FC861" s="20"/>
      <c r="FD861" s="20"/>
      <c r="FE861" s="20"/>
      <c r="FF861" s="20"/>
      <c r="FG861" s="20"/>
      <c r="FH861" s="20"/>
      <c r="FI861" s="20"/>
      <c r="FJ861" s="20"/>
      <c r="FK861" s="20"/>
      <c r="FL861" s="20"/>
      <c r="FM861" s="20"/>
      <c r="FN861" s="20"/>
      <c r="FO861" s="20"/>
      <c r="FP861" s="20"/>
      <c r="FQ861" s="20"/>
      <c r="FR861" s="20"/>
      <c r="FS861" s="20"/>
      <c r="FT861" s="20"/>
      <c r="FU861" s="20"/>
      <c r="FV861" s="20"/>
      <c r="FW861" s="20"/>
      <c r="FX861" s="20"/>
      <c r="FY861" s="20"/>
      <c r="FZ861" s="20"/>
      <c r="GA861" s="20"/>
      <c r="GB861" s="20"/>
      <c r="GC861" s="20"/>
      <c r="GD861" s="20"/>
      <c r="GE861" s="20"/>
      <c r="GF861" s="20"/>
      <c r="GG861" s="20"/>
      <c r="GH861" s="20"/>
      <c r="GI861" s="20"/>
      <c r="GJ861" s="20"/>
      <c r="GK861" s="20"/>
      <c r="GL861" s="20"/>
      <c r="GM861" s="20"/>
      <c r="GN861" s="20"/>
      <c r="GO861" s="20"/>
      <c r="GP861" s="20"/>
      <c r="GQ861" s="20"/>
      <c r="GR861" s="20"/>
      <c r="GS861" s="20"/>
      <c r="GT861" s="20"/>
      <c r="GU861" s="20"/>
      <c r="GV861" s="20"/>
      <c r="GW861"/>
      <c r="GX861"/>
      <c r="GY861" s="34">
        <v>0</v>
      </c>
      <c r="GZ861" s="34">
        <v>0</v>
      </c>
      <c r="HC861" s="20"/>
      <c r="HD861" s="20"/>
      <c r="HE861" s="34" t="b">
        <v>0</v>
      </c>
      <c r="HF861" s="20">
        <v>0</v>
      </c>
      <c r="HG861" s="34" t="b">
        <v>0</v>
      </c>
      <c r="HH861" s="34">
        <v>1</v>
      </c>
      <c r="HI861" s="34">
        <v>0</v>
      </c>
      <c r="HJ861" s="34">
        <v>0</v>
      </c>
      <c r="HK861" s="34">
        <v>0</v>
      </c>
      <c r="HM861" s="20">
        <v>0</v>
      </c>
      <c r="HO861" s="20"/>
      <c r="HP861" s="34" t="s">
        <v>876</v>
      </c>
      <c r="HQ861" s="34">
        <v>0</v>
      </c>
      <c r="HR861" s="34">
        <v>10000</v>
      </c>
      <c r="HT861" s="20">
        <v>0</v>
      </c>
      <c r="HU861" s="20" t="b">
        <v>0</v>
      </c>
      <c r="HV861"/>
      <c r="HW861"/>
      <c r="HX861" t="b">
        <v>1</v>
      </c>
      <c r="HZ861"/>
    </row>
    <row r="862" ht="30" customHeight="1" spans="1:234">
      <c r="A862" s="35"/>
      <c r="B862" s="34">
        <f>10000000+INDEX(编号表!$B:$B,MATCH(D862,编号表!$A:$A,0))*10000+J862</f>
        <v>10010100</v>
      </c>
      <c r="C862" s="34" t="s">
        <v>877</v>
      </c>
      <c r="D862" s="34" t="s">
        <v>349</v>
      </c>
      <c r="E862" s="34" t="s">
        <v>363</v>
      </c>
      <c r="F862" s="39" t="s">
        <v>878</v>
      </c>
      <c r="G862" s="34" t="s">
        <v>363</v>
      </c>
      <c r="H862" s="34" t="b">
        <v>0</v>
      </c>
      <c r="I862" s="34" t="b">
        <v>1</v>
      </c>
      <c r="J862" s="34">
        <v>100</v>
      </c>
      <c r="K862" s="34" t="str">
        <f t="shared" si="33"/>
        <v>100101</v>
      </c>
      <c r="L862" s="34" t="s">
        <v>860</v>
      </c>
      <c r="M862" s="20">
        <v>0</v>
      </c>
      <c r="N862" s="34">
        <v>0</v>
      </c>
      <c r="O862" s="34"/>
      <c r="P862" s="34">
        <v>10202000</v>
      </c>
      <c r="Q862" s="34">
        <v>0</v>
      </c>
      <c r="R862" s="34">
        <v>0</v>
      </c>
      <c r="S862" s="34">
        <v>1</v>
      </c>
      <c r="T862" s="20">
        <v>0</v>
      </c>
      <c r="U862" s="34">
        <v>0</v>
      </c>
      <c r="V862" s="20"/>
      <c r="W862" s="34">
        <v>600</v>
      </c>
      <c r="X862" s="34">
        <v>600</v>
      </c>
      <c r="Y862" s="34" t="s">
        <v>363</v>
      </c>
      <c r="Z862" s="20" t="s">
        <v>372</v>
      </c>
      <c r="AA862" s="20" t="s">
        <v>357</v>
      </c>
      <c r="AB862" s="20">
        <v>0</v>
      </c>
      <c r="AC862" s="20">
        <v>0</v>
      </c>
      <c r="AD862" s="20" t="b">
        <v>0</v>
      </c>
      <c r="AE862" s="20" t="s">
        <v>358</v>
      </c>
      <c r="AF862" s="20">
        <v>200</v>
      </c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BA862" s="34">
        <v>10000</v>
      </c>
      <c r="BB862" s="34" t="s">
        <v>360</v>
      </c>
      <c r="BC862" s="34" t="s">
        <v>357</v>
      </c>
      <c r="BD862" s="34">
        <v>10000</v>
      </c>
      <c r="BE862" s="34">
        <v>0</v>
      </c>
      <c r="BH862" s="20" t="s">
        <v>359</v>
      </c>
      <c r="BI862" s="20">
        <v>3000</v>
      </c>
      <c r="BJ862" s="20">
        <v>0</v>
      </c>
      <c r="BK862" s="20" t="b">
        <v>0</v>
      </c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  <c r="CD862" s="20"/>
      <c r="CE862" s="20"/>
      <c r="CF862" s="20"/>
      <c r="CG862" s="20"/>
      <c r="CH862" s="20"/>
      <c r="CI862" s="20"/>
      <c r="CJ862" s="20"/>
      <c r="CK862" s="20"/>
      <c r="CL862" s="20"/>
      <c r="CM862" s="20"/>
      <c r="CN862" s="20"/>
      <c r="CO862" s="20"/>
      <c r="CP862" s="20"/>
      <c r="CQ862" s="20"/>
      <c r="CR862" s="20"/>
      <c r="CS862" s="20"/>
      <c r="CT862" s="20"/>
      <c r="CU862" s="20"/>
      <c r="CV862" s="20"/>
      <c r="CW862" s="20"/>
      <c r="CX862" s="20"/>
      <c r="DA862" s="20"/>
      <c r="DB862" s="20"/>
      <c r="DC862" s="20"/>
      <c r="DD862" s="20"/>
      <c r="DE862" s="20"/>
      <c r="DF862" s="20"/>
      <c r="DG862" s="20"/>
      <c r="DH862" s="20"/>
      <c r="DI862" s="20"/>
      <c r="DJ862" s="20"/>
      <c r="DK862" s="20"/>
      <c r="DL862" s="20"/>
      <c r="DM862" s="20"/>
      <c r="DN862" s="20"/>
      <c r="DO862" s="20"/>
      <c r="DP862" s="20"/>
      <c r="DQ862" s="20"/>
      <c r="DR862" s="20"/>
      <c r="DS862" s="20"/>
      <c r="DT862" s="20"/>
      <c r="DU862" s="20"/>
      <c r="DV862" s="20"/>
      <c r="DW862" s="20"/>
      <c r="DX862" s="20"/>
      <c r="DY862" s="20"/>
      <c r="DZ862" s="20"/>
      <c r="EA862" s="20"/>
      <c r="EB862" s="20"/>
      <c r="EC862" s="20"/>
      <c r="ED862" s="20"/>
      <c r="EE862" s="20"/>
      <c r="EF862" s="20"/>
      <c r="EG862" s="20"/>
      <c r="EH862" s="20"/>
      <c r="EI862" s="20"/>
      <c r="EJ862" s="20"/>
      <c r="EK862" s="20"/>
      <c r="EL862" s="20"/>
      <c r="EM862" s="20"/>
      <c r="EN862" s="20"/>
      <c r="EO862" s="20"/>
      <c r="EP862" s="20"/>
      <c r="EQ862" s="20"/>
      <c r="ER862" s="20"/>
      <c r="ES862" s="20"/>
      <c r="ET862" s="20"/>
      <c r="EU862" s="20"/>
      <c r="EV862" s="20"/>
      <c r="EW862" s="20"/>
      <c r="EX862"/>
      <c r="EY862"/>
      <c r="EZ862" s="20"/>
      <c r="FA862" s="20"/>
      <c r="FB862" s="20"/>
      <c r="FC862" s="20"/>
      <c r="FD862" s="20"/>
      <c r="FE862" s="20"/>
      <c r="FF862" s="20"/>
      <c r="FG862" s="20"/>
      <c r="FH862" s="20"/>
      <c r="FI862" s="20"/>
      <c r="FJ862" s="20"/>
      <c r="FK862" s="20"/>
      <c r="FL862" s="20"/>
      <c r="FM862" s="20"/>
      <c r="FN862" s="20"/>
      <c r="FO862" s="20"/>
      <c r="FP862" s="20"/>
      <c r="FQ862" s="20"/>
      <c r="FR862" s="20"/>
      <c r="FS862" s="20"/>
      <c r="FT862" s="20"/>
      <c r="FU862" s="20"/>
      <c r="FV862" s="20"/>
      <c r="FW862" s="20"/>
      <c r="FX862" s="20"/>
      <c r="FY862" s="20"/>
      <c r="FZ862" s="20"/>
      <c r="GA862" s="20"/>
      <c r="GB862" s="20"/>
      <c r="GC862" s="20"/>
      <c r="GD862" s="20"/>
      <c r="GE862" s="20"/>
      <c r="GF862" s="20"/>
      <c r="GG862" s="20"/>
      <c r="GH862" s="20"/>
      <c r="GI862" s="20"/>
      <c r="GJ862" s="20"/>
      <c r="GK862" s="20"/>
      <c r="GL862" s="20"/>
      <c r="GM862" s="20"/>
      <c r="GN862" s="20"/>
      <c r="GO862" s="20"/>
      <c r="GP862" s="20"/>
      <c r="GQ862" s="20"/>
      <c r="GR862" s="20"/>
      <c r="GS862" s="20"/>
      <c r="GT862" s="20"/>
      <c r="GU862" s="20"/>
      <c r="GV862" s="20"/>
      <c r="GW862"/>
      <c r="GX862"/>
      <c r="GY862" s="34">
        <v>0</v>
      </c>
      <c r="GZ862" s="34">
        <v>0</v>
      </c>
      <c r="HC862" s="20"/>
      <c r="HD862" s="20"/>
      <c r="HE862" s="34" t="b">
        <v>0</v>
      </c>
      <c r="HF862" s="20">
        <v>0</v>
      </c>
      <c r="HG862" s="34" t="b">
        <v>0</v>
      </c>
      <c r="HH862" s="34">
        <v>1</v>
      </c>
      <c r="HI862" s="34">
        <v>0</v>
      </c>
      <c r="HJ862" s="34">
        <v>0</v>
      </c>
      <c r="HK862" s="34">
        <v>0</v>
      </c>
      <c r="HM862" s="20">
        <v>0</v>
      </c>
      <c r="HO862" s="20"/>
      <c r="HP862" s="34" t="s">
        <v>363</v>
      </c>
      <c r="HQ862" s="34">
        <v>0</v>
      </c>
      <c r="HR862" s="34">
        <v>0</v>
      </c>
      <c r="HT862" s="20">
        <v>0</v>
      </c>
      <c r="HU862" s="20" t="b">
        <v>0</v>
      </c>
      <c r="HV862"/>
      <c r="HW862"/>
      <c r="HX862" t="b">
        <v>1</v>
      </c>
      <c r="HZ862"/>
    </row>
    <row r="863" ht="30" customHeight="1" spans="1:234">
      <c r="A863" s="35"/>
      <c r="B863" s="34">
        <f>10000000+INDEX(编号表!$B:$B,MATCH(D863,编号表!$A:$A,0))*10000+J863</f>
        <v>10020100</v>
      </c>
      <c r="C863" s="34" t="s">
        <v>879</v>
      </c>
      <c r="D863" s="34" t="s">
        <v>366</v>
      </c>
      <c r="E863" s="34" t="s">
        <v>363</v>
      </c>
      <c r="F863" s="39" t="s">
        <v>880</v>
      </c>
      <c r="G863" s="34" t="s">
        <v>363</v>
      </c>
      <c r="H863" s="34" t="b">
        <v>0</v>
      </c>
      <c r="I863" s="34" t="b">
        <v>1</v>
      </c>
      <c r="J863" s="34">
        <v>100</v>
      </c>
      <c r="K863" s="34" t="str">
        <f t="shared" si="33"/>
        <v>100201</v>
      </c>
      <c r="L863" s="34" t="s">
        <v>860</v>
      </c>
      <c r="M863" s="20">
        <v>0</v>
      </c>
      <c r="N863" s="34">
        <v>0</v>
      </c>
      <c r="O863" s="34"/>
      <c r="P863" s="34">
        <v>10202000</v>
      </c>
      <c r="Q863" s="34">
        <v>0</v>
      </c>
      <c r="R863" s="34">
        <v>0</v>
      </c>
      <c r="S863" s="34">
        <v>1</v>
      </c>
      <c r="T863" s="20">
        <v>0</v>
      </c>
      <c r="U863" s="34">
        <v>0</v>
      </c>
      <c r="V863" s="20"/>
      <c r="W863" s="34">
        <v>600</v>
      </c>
      <c r="X863" s="34">
        <v>600</v>
      </c>
      <c r="Y863" s="34" t="s">
        <v>363</v>
      </c>
      <c r="Z863" s="20" t="s">
        <v>372</v>
      </c>
      <c r="AA863" s="20" t="s">
        <v>357</v>
      </c>
      <c r="AB863" s="20">
        <v>0</v>
      </c>
      <c r="AC863" s="20">
        <v>0</v>
      </c>
      <c r="AD863" s="20" t="b">
        <v>0</v>
      </c>
      <c r="AE863" s="20" t="s">
        <v>358</v>
      </c>
      <c r="AF863" s="20">
        <v>200</v>
      </c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BA863" s="34">
        <v>10000</v>
      </c>
      <c r="BB863" s="34" t="s">
        <v>360</v>
      </c>
      <c r="BC863" s="34" t="s">
        <v>357</v>
      </c>
      <c r="BD863" s="34">
        <v>10000</v>
      </c>
      <c r="BE863" s="34">
        <v>300</v>
      </c>
      <c r="BH863" s="20" t="s">
        <v>359</v>
      </c>
      <c r="BI863" s="20">
        <v>3000</v>
      </c>
      <c r="BJ863" s="20">
        <v>0</v>
      </c>
      <c r="BK863" s="20" t="b">
        <v>0</v>
      </c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  <c r="CD863" s="20"/>
      <c r="CE863" s="20"/>
      <c r="CF863" s="20"/>
      <c r="CG863" s="20"/>
      <c r="CH863" s="20"/>
      <c r="CI863" s="20"/>
      <c r="CJ863" s="20"/>
      <c r="CK863" s="20"/>
      <c r="CL863" s="20"/>
      <c r="CM863" s="20"/>
      <c r="CN863" s="20"/>
      <c r="CO863" s="20"/>
      <c r="CP863" s="20"/>
      <c r="CQ863" s="20"/>
      <c r="CR863" s="20"/>
      <c r="CS863" s="20"/>
      <c r="CT863" s="20"/>
      <c r="CU863" s="20"/>
      <c r="CV863" s="20"/>
      <c r="CW863" s="20"/>
      <c r="CX863" s="20"/>
      <c r="DA863" s="20"/>
      <c r="DB863" s="20"/>
      <c r="DC863" s="20"/>
      <c r="DD863" s="20"/>
      <c r="DE863" s="20"/>
      <c r="DF863" s="20"/>
      <c r="DG863" s="20"/>
      <c r="DH863" s="20"/>
      <c r="DI863" s="20"/>
      <c r="DJ863" s="20"/>
      <c r="DK863" s="20"/>
      <c r="DL863" s="20"/>
      <c r="DM863" s="20"/>
      <c r="DN863" s="20"/>
      <c r="DO863" s="20"/>
      <c r="DP863" s="20"/>
      <c r="DQ863" s="20"/>
      <c r="DR863" s="20"/>
      <c r="DS863" s="20"/>
      <c r="DT863" s="20"/>
      <c r="DU863" s="20"/>
      <c r="DV863" s="20"/>
      <c r="DW863" s="20"/>
      <c r="DX863" s="20"/>
      <c r="DY863" s="20"/>
      <c r="DZ863" s="20"/>
      <c r="EA863" s="20"/>
      <c r="EB863" s="20"/>
      <c r="EC863" s="20"/>
      <c r="ED863" s="20"/>
      <c r="EE863" s="20"/>
      <c r="EF863" s="20"/>
      <c r="EG863" s="20"/>
      <c r="EH863" s="20"/>
      <c r="EI863" s="20"/>
      <c r="EJ863" s="20"/>
      <c r="EK863" s="20"/>
      <c r="EL863" s="20"/>
      <c r="EM863" s="20"/>
      <c r="EN863" s="20"/>
      <c r="EO863" s="20"/>
      <c r="EP863" s="20"/>
      <c r="EQ863" s="20"/>
      <c r="ER863" s="20"/>
      <c r="ES863" s="20"/>
      <c r="ET863" s="20"/>
      <c r="EU863" s="20"/>
      <c r="EV863" s="20"/>
      <c r="EW863" s="20"/>
      <c r="EX863"/>
      <c r="EY863"/>
      <c r="EZ863" s="20"/>
      <c r="FA863" s="20"/>
      <c r="FB863" s="20"/>
      <c r="FC863" s="20"/>
      <c r="FD863" s="20"/>
      <c r="FE863" s="20"/>
      <c r="FF863" s="20"/>
      <c r="FG863" s="20"/>
      <c r="FH863" s="20"/>
      <c r="FI863" s="20"/>
      <c r="FJ863" s="20"/>
      <c r="FK863" s="20"/>
      <c r="FL863" s="20"/>
      <c r="FM863" s="20"/>
      <c r="FN863" s="20"/>
      <c r="FO863" s="20"/>
      <c r="FP863" s="20"/>
      <c r="FQ863" s="20"/>
      <c r="FR863" s="20"/>
      <c r="FS863" s="20"/>
      <c r="FT863" s="20"/>
      <c r="FU863" s="20"/>
      <c r="FV863" s="20"/>
      <c r="FW863" s="20"/>
      <c r="FX863" s="20"/>
      <c r="FY863" s="20"/>
      <c r="FZ863" s="20"/>
      <c r="GA863" s="20"/>
      <c r="GB863" s="20"/>
      <c r="GC863" s="20"/>
      <c r="GD863" s="20"/>
      <c r="GE863" s="20"/>
      <c r="GF863" s="20"/>
      <c r="GG863" s="20"/>
      <c r="GH863" s="20"/>
      <c r="GI863" s="20"/>
      <c r="GJ863" s="20"/>
      <c r="GK863" s="20"/>
      <c r="GL863" s="20"/>
      <c r="GM863" s="20"/>
      <c r="GN863" s="20"/>
      <c r="GO863" s="20"/>
      <c r="GP863" s="20"/>
      <c r="GQ863" s="20"/>
      <c r="GR863" s="20"/>
      <c r="GS863" s="20"/>
      <c r="GT863" s="20"/>
      <c r="GU863" s="20"/>
      <c r="GV863" s="20"/>
      <c r="GW863"/>
      <c r="GX863"/>
      <c r="GY863" s="34">
        <v>0</v>
      </c>
      <c r="GZ863" s="34">
        <v>0</v>
      </c>
      <c r="HC863" s="20"/>
      <c r="HD863" s="20"/>
      <c r="HE863" s="34" t="b">
        <v>0</v>
      </c>
      <c r="HF863" s="20">
        <v>0</v>
      </c>
      <c r="HG863" s="34" t="b">
        <v>0</v>
      </c>
      <c r="HH863" s="34">
        <v>1</v>
      </c>
      <c r="HI863" s="34">
        <v>0</v>
      </c>
      <c r="HJ863" s="34">
        <v>0</v>
      </c>
      <c r="HK863" s="34">
        <v>0</v>
      </c>
      <c r="HM863" s="20">
        <v>0</v>
      </c>
      <c r="HO863" s="20"/>
      <c r="HP863" s="34" t="s">
        <v>363</v>
      </c>
      <c r="HQ863" s="34">
        <v>0</v>
      </c>
      <c r="HR863" s="34">
        <v>0</v>
      </c>
      <c r="HT863" s="20">
        <v>0</v>
      </c>
      <c r="HU863" s="20" t="b">
        <v>0</v>
      </c>
      <c r="HV863"/>
      <c r="HW863"/>
      <c r="HX863" t="b">
        <v>1</v>
      </c>
      <c r="HZ863"/>
    </row>
    <row r="864" ht="36" customHeight="1" spans="1:234">
      <c r="A864" s="35"/>
      <c r="B864" s="34">
        <f>10000000+INDEX(编号表!$B:$B,MATCH(D864,编号表!$A:$A,0))*10000+J864</f>
        <v>10160100</v>
      </c>
      <c r="C864" s="34" t="s">
        <v>881</v>
      </c>
      <c r="D864" s="34" t="s">
        <v>427</v>
      </c>
      <c r="E864" s="34" t="s">
        <v>363</v>
      </c>
      <c r="F864" s="39" t="s">
        <v>882</v>
      </c>
      <c r="G864" s="34" t="s">
        <v>363</v>
      </c>
      <c r="H864" s="34" t="b">
        <v>0</v>
      </c>
      <c r="I864" s="34" t="b">
        <v>1</v>
      </c>
      <c r="J864" s="34">
        <v>100</v>
      </c>
      <c r="K864" s="34" t="str">
        <f t="shared" si="33"/>
        <v>101601</v>
      </c>
      <c r="L864" s="34" t="s">
        <v>860</v>
      </c>
      <c r="M864" s="20">
        <v>0</v>
      </c>
      <c r="N864" s="34">
        <v>0</v>
      </c>
      <c r="O864" s="34"/>
      <c r="P864" s="34">
        <v>10202000</v>
      </c>
      <c r="Q864" s="34">
        <v>0</v>
      </c>
      <c r="R864" s="34">
        <v>0</v>
      </c>
      <c r="S864" s="34">
        <v>1</v>
      </c>
      <c r="T864" s="20">
        <v>0</v>
      </c>
      <c r="U864" s="34">
        <v>0</v>
      </c>
      <c r="V864" s="20"/>
      <c r="W864" s="34">
        <v>600</v>
      </c>
      <c r="X864" s="34">
        <v>600</v>
      </c>
      <c r="Y864" s="34" t="s">
        <v>363</v>
      </c>
      <c r="Z864" s="20" t="s">
        <v>372</v>
      </c>
      <c r="AA864" s="20" t="s">
        <v>429</v>
      </c>
      <c r="AB864" s="20">
        <v>3</v>
      </c>
      <c r="AC864" s="20">
        <v>0</v>
      </c>
      <c r="AD864" s="20" t="b">
        <v>1</v>
      </c>
      <c r="AE864" s="20" t="s">
        <v>358</v>
      </c>
      <c r="AF864" s="20">
        <v>200</v>
      </c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BA864" s="34">
        <v>10000</v>
      </c>
      <c r="BB864" s="34" t="s">
        <v>431</v>
      </c>
      <c r="BH864" s="20"/>
      <c r="BI864" s="20"/>
      <c r="BJ864" s="20"/>
      <c r="BK864" s="20"/>
      <c r="BL864" s="20"/>
      <c r="BM864" s="20"/>
      <c r="BN864" s="20"/>
      <c r="BO864" s="20" t="s">
        <v>389</v>
      </c>
      <c r="BP864" s="20">
        <v>1000</v>
      </c>
      <c r="BQ864" s="20">
        <v>0</v>
      </c>
      <c r="BR864" s="20" t="b">
        <v>0</v>
      </c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  <c r="CD864" s="20"/>
      <c r="CE864" s="20"/>
      <c r="CF864" s="20"/>
      <c r="CG864" s="20"/>
      <c r="CH864" s="20"/>
      <c r="CI864" s="20"/>
      <c r="CJ864" s="20"/>
      <c r="CK864" s="20"/>
      <c r="CL864" s="20"/>
      <c r="CM864" s="20"/>
      <c r="CN864" s="20"/>
      <c r="CO864" s="20"/>
      <c r="CP864" s="20"/>
      <c r="CQ864" s="20"/>
      <c r="CR864" s="20"/>
      <c r="CS864" s="20"/>
      <c r="CT864" s="20"/>
      <c r="CU864" s="20"/>
      <c r="CV864" s="20"/>
      <c r="CW864" s="20"/>
      <c r="CX864" s="20"/>
      <c r="DA864" s="20"/>
      <c r="DB864" s="20"/>
      <c r="DC864" s="20"/>
      <c r="DD864" s="20"/>
      <c r="DE864" s="20"/>
      <c r="DF864" s="20"/>
      <c r="DG864" s="20"/>
      <c r="DH864" s="20"/>
      <c r="DI864" s="20"/>
      <c r="DJ864" s="20"/>
      <c r="DK864" s="20"/>
      <c r="DL864" s="20"/>
      <c r="DM864" s="20"/>
      <c r="DN864" s="20"/>
      <c r="DO864" s="20"/>
      <c r="DP864" s="20"/>
      <c r="DQ864" s="20"/>
      <c r="DR864" s="20"/>
      <c r="DS864" s="20"/>
      <c r="DT864" s="20"/>
      <c r="DU864" s="20"/>
      <c r="DV864" s="20"/>
      <c r="DW864" s="20"/>
      <c r="DX864" s="20"/>
      <c r="DY864" s="20"/>
      <c r="DZ864" s="20"/>
      <c r="EA864" s="20"/>
      <c r="EB864" s="20"/>
      <c r="EC864" s="20"/>
      <c r="ED864" s="20"/>
      <c r="EE864" s="20"/>
      <c r="EF864" s="20"/>
      <c r="EG864" s="20"/>
      <c r="EH864" s="20"/>
      <c r="EI864" s="20"/>
      <c r="EJ864" s="20"/>
      <c r="EK864" s="20"/>
      <c r="EL864" s="20"/>
      <c r="EM864" s="20"/>
      <c r="EN864" s="20"/>
      <c r="EO864" s="20"/>
      <c r="EP864" s="20"/>
      <c r="EQ864" s="20"/>
      <c r="ER864" s="20"/>
      <c r="ES864" s="20"/>
      <c r="ET864" s="20"/>
      <c r="EU864" s="20"/>
      <c r="EV864" s="20"/>
      <c r="EW864" s="20"/>
      <c r="EX864"/>
      <c r="EY864"/>
      <c r="EZ864" s="20"/>
      <c r="FA864" s="20"/>
      <c r="FB864" s="20"/>
      <c r="FC864" s="20"/>
      <c r="FD864" s="20"/>
      <c r="FE864" s="20"/>
      <c r="FF864" s="20"/>
      <c r="FG864" s="20"/>
      <c r="FH864" s="20"/>
      <c r="FI864" s="20"/>
      <c r="FJ864" s="20"/>
      <c r="FK864" s="20"/>
      <c r="FL864" s="20"/>
      <c r="FM864" s="20"/>
      <c r="FN864" s="20"/>
      <c r="FO864" s="20"/>
      <c r="FP864" s="20"/>
      <c r="FQ864" s="20"/>
      <c r="FR864" s="20"/>
      <c r="FS864" s="20"/>
      <c r="FT864" s="20"/>
      <c r="FU864" s="20"/>
      <c r="FV864" s="20"/>
      <c r="FW864" s="20"/>
      <c r="FX864" s="20"/>
      <c r="FY864" s="20"/>
      <c r="FZ864" s="20"/>
      <c r="GA864" s="20"/>
      <c r="GB864" s="20"/>
      <c r="GC864" s="20"/>
      <c r="GD864" s="20"/>
      <c r="GE864" s="20"/>
      <c r="GF864" s="20"/>
      <c r="GG864" s="20"/>
      <c r="GH864" s="20"/>
      <c r="GI864" s="20"/>
      <c r="GJ864" s="20"/>
      <c r="GK864" s="20"/>
      <c r="GL864" s="20"/>
      <c r="GM864" s="20"/>
      <c r="GN864" s="20"/>
      <c r="GO864" s="20"/>
      <c r="GP864" s="20"/>
      <c r="GQ864" s="20"/>
      <c r="GR864" s="20"/>
      <c r="GS864" s="20"/>
      <c r="GT864" s="20"/>
      <c r="GU864" s="20"/>
      <c r="GV864" s="20"/>
      <c r="GW864"/>
      <c r="GX864"/>
      <c r="GY864" s="34">
        <v>0</v>
      </c>
      <c r="GZ864" s="34">
        <v>0</v>
      </c>
      <c r="HC864" s="20"/>
      <c r="HD864" s="20"/>
      <c r="HE864" s="34" t="b">
        <v>0</v>
      </c>
      <c r="HF864" s="20">
        <v>0</v>
      </c>
      <c r="HG864" s="34" t="b">
        <v>0</v>
      </c>
      <c r="HH864" s="34">
        <v>1</v>
      </c>
      <c r="HI864" s="34">
        <v>0</v>
      </c>
      <c r="HJ864" s="34">
        <v>0</v>
      </c>
      <c r="HK864" s="34">
        <v>0</v>
      </c>
      <c r="HM864" s="20">
        <v>0</v>
      </c>
      <c r="HO864" s="20"/>
      <c r="HP864" s="34" t="s">
        <v>363</v>
      </c>
      <c r="HQ864" s="34">
        <v>0</v>
      </c>
      <c r="HR864" s="34">
        <v>0</v>
      </c>
      <c r="HT864" s="20">
        <v>0</v>
      </c>
      <c r="HU864" s="20" t="b">
        <v>0</v>
      </c>
      <c r="HV864"/>
      <c r="HW864"/>
      <c r="HX864" t="b">
        <v>1</v>
      </c>
      <c r="HZ864"/>
    </row>
    <row r="865" ht="36" customHeight="1" spans="1:234">
      <c r="A865" s="35"/>
      <c r="B865" s="34">
        <f>10000000+INDEX(编号表!$B:$B,MATCH(D865,编号表!$A:$A,0))*10000+J865</f>
        <v>11180100</v>
      </c>
      <c r="C865" s="34" t="s">
        <v>883</v>
      </c>
      <c r="D865" s="34" t="s">
        <v>884</v>
      </c>
      <c r="E865" s="34" t="s">
        <v>363</v>
      </c>
      <c r="F865" t="str" s="39">
        <v>神通真意／破甲印·群裂、蚀法咒·群蚀</v>
      </c>
      <c r="G865" s="34" t="s">
        <v>363</v>
      </c>
      <c r="H865" s="34" t="b">
        <v>0</v>
      </c>
      <c r="I865" s="34" t="b">
        <v>1</v>
      </c>
      <c r="J865" s="34">
        <v>100</v>
      </c>
      <c r="K865" s="34" t="str">
        <f t="shared" si="33"/>
        <v>111801</v>
      </c>
      <c r="L865" s="34" t="s">
        <v>860</v>
      </c>
      <c r="M865" s="20">
        <v>0</v>
      </c>
      <c r="N865" s="34">
        <v>0</v>
      </c>
      <c r="O865" s="34"/>
      <c r="P865" s="34">
        <v>10202000</v>
      </c>
      <c r="Q865" s="34">
        <v>0</v>
      </c>
      <c r="R865" s="34">
        <v>0</v>
      </c>
      <c r="S865" s="34">
        <v>1</v>
      </c>
      <c r="T865" s="20">
        <v>0</v>
      </c>
      <c r="U865" s="34">
        <v>0</v>
      </c>
      <c r="V865" s="20"/>
      <c r="W865" s="34">
        <v>600</v>
      </c>
      <c r="X865" s="34">
        <v>600</v>
      </c>
      <c r="Y865" s="34" t="s">
        <v>363</v>
      </c>
      <c r="Z865" s="20" t="s">
        <v>372</v>
      </c>
      <c r="AA865" s="20" t="s">
        <v>357</v>
      </c>
      <c r="AB865" s="20">
        <v>0</v>
      </c>
      <c r="AC865" s="20">
        <v>3</v>
      </c>
      <c r="AD865" s="20" t="b">
        <v>0</v>
      </c>
      <c r="AE865" s="20" t="s">
        <v>358</v>
      </c>
      <c r="AF865" s="20">
        <v>180</v>
      </c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BA865" s="34">
        <v>10000</v>
      </c>
      <c r="BB865" s="34" t="s">
        <v>360</v>
      </c>
      <c r="BC865" s="34" t="s">
        <v>357</v>
      </c>
      <c r="BH865" s="20" t="s">
        <v>389</v>
      </c>
      <c r="BI865" s="20">
        <v>500</v>
      </c>
      <c r="BJ865" s="20">
        <v>0</v>
      </c>
      <c r="BK865" s="20" t="b">
        <v>0</v>
      </c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  <c r="CD865" s="20"/>
      <c r="CE865" s="20"/>
      <c r="CF865" s="20"/>
      <c r="CG865" s="20"/>
      <c r="CH865" s="20"/>
      <c r="CI865" s="20"/>
      <c r="CJ865" s="20"/>
      <c r="CK865" s="20"/>
      <c r="CL865" s="20"/>
      <c r="CM865" s="20"/>
      <c r="CN865" s="20"/>
      <c r="CO865" s="20"/>
      <c r="CP865" s="20"/>
      <c r="CQ865" s="20"/>
      <c r="CR865" s="20"/>
      <c r="CS865" s="20"/>
      <c r="CT865" s="20"/>
      <c r="CU865" s="20"/>
      <c r="CV865" s="20"/>
      <c r="CW865" s="20"/>
      <c r="CX865" s="20"/>
      <c r="DA865" s="20"/>
      <c r="DB865" s="20"/>
      <c r="DC865" s="20"/>
      <c r="DD865" s="20"/>
      <c r="DE865" s="20"/>
      <c r="DF865" s="20"/>
      <c r="DG865" s="20"/>
      <c r="DH865" s="20"/>
      <c r="DI865" s="20"/>
      <c r="DJ865" s="20"/>
      <c r="DK865" s="20"/>
      <c r="DL865" s="20"/>
      <c r="DM865" s="20"/>
      <c r="DN865" s="20"/>
      <c r="DO865" s="20"/>
      <c r="DP865" s="20"/>
      <c r="DQ865" s="20"/>
      <c r="DR865" s="20"/>
      <c r="DS865" s="20"/>
      <c r="DT865" s="20"/>
      <c r="DU865" s="20"/>
      <c r="DV865" s="20"/>
      <c r="DW865" s="20"/>
      <c r="DX865" s="20"/>
      <c r="DY865" s="20"/>
      <c r="DZ865" s="20"/>
      <c r="EA865" s="20"/>
      <c r="EB865" s="20"/>
      <c r="EC865" s="20"/>
      <c r="ED865" s="20"/>
      <c r="EE865" s="20"/>
      <c r="EF865" s="20"/>
      <c r="EG865" s="20"/>
      <c r="EH865" s="20"/>
      <c r="EI865" s="20"/>
      <c r="EJ865" s="20"/>
      <c r="EK865" s="20"/>
      <c r="EL865" s="20"/>
      <c r="EM865" s="20"/>
      <c r="EN865" s="20"/>
      <c r="EO865" s="20"/>
      <c r="EP865" s="20"/>
      <c r="EQ865" s="20"/>
      <c r="ER865" s="20"/>
      <c r="ES865" s="20"/>
      <c r="ET865" s="20"/>
      <c r="EU865" s="20"/>
      <c r="EV865" s="20"/>
      <c r="EW865" s="20"/>
      <c r="EX865"/>
      <c r="EY865"/>
      <c r="EZ865" s="20"/>
      <c r="FA865" s="20"/>
      <c r="FB865" s="20"/>
      <c r="FC865" s="20"/>
      <c r="FD865" s="20"/>
      <c r="FE865" s="20"/>
      <c r="FF865" s="20"/>
      <c r="FG865" s="20"/>
      <c r="FH865" s="20"/>
      <c r="FI865" s="20"/>
      <c r="FJ865" s="20"/>
      <c r="FK865" s="20"/>
      <c r="FL865" s="20"/>
      <c r="FM865" s="20"/>
      <c r="FN865" s="20"/>
      <c r="FO865" s="20"/>
      <c r="FP865" s="20"/>
      <c r="FQ865" s="20"/>
      <c r="FR865" s="20"/>
      <c r="FS865" s="20"/>
      <c r="FT865" s="20"/>
      <c r="FU865" s="20"/>
      <c r="FV865" s="20"/>
      <c r="FW865" s="20"/>
      <c r="FX865" s="20"/>
      <c r="FY865" s="20"/>
      <c r="FZ865" s="20"/>
      <c r="GA865" s="20"/>
      <c r="GB865" s="20"/>
      <c r="GC865" s="20"/>
      <c r="GD865" s="20"/>
      <c r="GE865" s="20"/>
      <c r="GF865" s="20"/>
      <c r="GG865" s="20"/>
      <c r="GH865" s="20"/>
      <c r="GI865" s="20"/>
      <c r="GJ865" s="20"/>
      <c r="GK865" s="20"/>
      <c r="GL865" s="20"/>
      <c r="GM865" s="20"/>
      <c r="GN865" s="20"/>
      <c r="GO865" s="20"/>
      <c r="GP865" s="20"/>
      <c r="GQ865" s="20"/>
      <c r="GR865" s="20"/>
      <c r="GS865" s="20"/>
      <c r="GT865" s="20"/>
      <c r="GU865" s="20"/>
      <c r="GV865" s="20"/>
      <c r="GW865"/>
      <c r="GX865"/>
      <c r="GY865" s="34">
        <v>0</v>
      </c>
      <c r="GZ865" s="34">
        <v>0</v>
      </c>
      <c r="HC865" s="20"/>
      <c r="HD865" s="20"/>
      <c r="HE865" s="34" t="b">
        <v>0</v>
      </c>
      <c r="HF865" s="20">
        <v>0</v>
      </c>
      <c r="HG865" s="34" t="b">
        <v>0</v>
      </c>
      <c r="HH865" s="34">
        <v>1</v>
      </c>
      <c r="HI865" s="34">
        <v>0</v>
      </c>
      <c r="HJ865" s="34">
        <v>0</v>
      </c>
      <c r="HK865" s="34">
        <v>0</v>
      </c>
      <c r="HM865" s="20">
        <v>0</v>
      </c>
      <c r="HO865" s="20"/>
      <c r="HP865" s="34" t="s">
        <v>363</v>
      </c>
      <c r="HQ865" s="34">
        <v>0</v>
      </c>
      <c r="HR865" s="34">
        <v>0</v>
      </c>
      <c r="HT865" s="20">
        <v>0</v>
      </c>
      <c r="HU865" s="20" t="b">
        <v>0</v>
      </c>
      <c r="HV865"/>
      <c r="HW865"/>
      <c r="HX865" t="b">
        <v>1</v>
      </c>
      <c r="HZ865"/>
    </row>
    <row r="866" ht="34" customHeight="1" spans="1:234">
      <c r="A866" s="35"/>
      <c r="B866" s="34">
        <f>10000000+INDEX(编号表!$B:$B,MATCH(D866,编号表!$A:$A,0))*10000+J866</f>
        <v>11180200</v>
      </c>
      <c r="C866" s="34" t="s">
        <v>886</v>
      </c>
      <c r="D866" s="34" t="s">
        <v>884</v>
      </c>
      <c r="E866" s="34" t="s">
        <v>363</v>
      </c>
      <c r="F866" s="39" t="s">
        <v>887</v>
      </c>
      <c r="G866" s="34" t="s">
        <v>363</v>
      </c>
      <c r="H866" s="34" t="b">
        <v>0</v>
      </c>
      <c r="I866" s="34" t="b">
        <v>1</v>
      </c>
      <c r="J866" s="34">
        <v>200</v>
      </c>
      <c r="K866" s="34" t="str">
        <f t="shared" si="33"/>
        <v>111802</v>
      </c>
      <c r="L866" s="34" t="s">
        <v>860</v>
      </c>
      <c r="M866" s="20">
        <v>0</v>
      </c>
      <c r="N866" s="34">
        <v>0</v>
      </c>
      <c r="O866" s="34"/>
      <c r="P866" s="34">
        <v>10202000</v>
      </c>
      <c r="Q866" s="34">
        <v>0</v>
      </c>
      <c r="R866" s="34">
        <v>0</v>
      </c>
      <c r="S866" s="34">
        <v>1</v>
      </c>
      <c r="T866" s="20">
        <v>0</v>
      </c>
      <c r="U866" s="34">
        <v>0</v>
      </c>
      <c r="V866" s="20"/>
      <c r="W866" s="34">
        <v>600</v>
      </c>
      <c r="X866" s="34">
        <v>600</v>
      </c>
      <c r="Y866" s="34" t="s">
        <v>363</v>
      </c>
      <c r="Z866" s="20" t="s">
        <v>372</v>
      </c>
      <c r="AA866" s="20" t="s">
        <v>442</v>
      </c>
      <c r="AB866" s="20">
        <v>0</v>
      </c>
      <c r="AC866" s="20">
        <v>0</v>
      </c>
      <c r="AD866" s="20" t="b">
        <v>1</v>
      </c>
      <c r="AE866" s="20" t="s">
        <v>358</v>
      </c>
      <c r="AF866" s="20">
        <v>1</v>
      </c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BA866" s="34">
        <v>10000</v>
      </c>
      <c r="BB866" s="34" t="s">
        <v>434</v>
      </c>
      <c r="BD866" s="34">
        <v>10000</v>
      </c>
      <c r="BH866" s="20"/>
      <c r="BI866" s="20"/>
      <c r="BJ866" s="20"/>
      <c r="BK866" s="20"/>
      <c r="BL866" s="20"/>
      <c r="BM866" s="20"/>
      <c r="BN866" s="20">
        <v>20420001</v>
      </c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  <c r="CD866" s="20"/>
      <c r="CE866" s="20"/>
      <c r="CF866" s="20"/>
      <c r="CG866" s="20"/>
      <c r="CH866" s="20"/>
      <c r="CI866" s="20"/>
      <c r="CJ866" s="20"/>
      <c r="CK866" s="20"/>
      <c r="CL866" s="20"/>
      <c r="CM866" s="20"/>
      <c r="CN866" s="20"/>
      <c r="CO866" s="20"/>
      <c r="CP866" s="20"/>
      <c r="CQ866" s="20"/>
      <c r="CR866" s="20"/>
      <c r="CS866" s="20"/>
      <c r="CT866" s="20"/>
      <c r="CU866" s="20"/>
      <c r="CV866" s="20"/>
      <c r="CW866" s="20"/>
      <c r="CX866" s="20"/>
      <c r="DA866" s="20" t="s">
        <v>434</v>
      </c>
      <c r="DB866" s="20"/>
      <c r="DC866" s="20">
        <v>10000</v>
      </c>
      <c r="DD866" s="20"/>
      <c r="DE866" s="20"/>
      <c r="DF866" s="20"/>
      <c r="DG866" s="20"/>
      <c r="DH866" s="20"/>
      <c r="DI866" s="20"/>
      <c r="DJ866" s="20"/>
      <c r="DK866" s="20"/>
      <c r="DL866" s="20"/>
      <c r="DM866" s="20">
        <v>20440001</v>
      </c>
      <c r="DN866" s="20"/>
      <c r="DO866" s="20"/>
      <c r="DP866" s="20"/>
      <c r="DQ866" s="20"/>
      <c r="DR866" s="20"/>
      <c r="DS866" s="20"/>
      <c r="DT866" s="20"/>
      <c r="DU866" s="20"/>
      <c r="DV866" s="20"/>
      <c r="DW866" s="20"/>
      <c r="DX866" s="20"/>
      <c r="DY866" s="20"/>
      <c r="DZ866" s="20"/>
      <c r="EA866" s="20"/>
      <c r="EB866" s="20"/>
      <c r="EC866" s="20"/>
      <c r="ED866" s="20"/>
      <c r="EE866" s="20"/>
      <c r="EF866" s="20"/>
      <c r="EG866" s="20"/>
      <c r="EH866" s="20"/>
      <c r="EI866" s="20"/>
      <c r="EJ866" s="20"/>
      <c r="EK866" s="20"/>
      <c r="EL866" s="20"/>
      <c r="EM866" s="20"/>
      <c r="EN866" s="20"/>
      <c r="EO866" s="20"/>
      <c r="EP866" s="20"/>
      <c r="EQ866" s="20"/>
      <c r="ER866" s="20"/>
      <c r="ES866" s="20"/>
      <c r="ET866" s="20"/>
      <c r="EU866" s="20"/>
      <c r="EV866" s="20"/>
      <c r="EW866" s="20"/>
      <c r="EX866"/>
      <c r="EY866"/>
      <c r="EZ866" s="20" t="s">
        <v>434</v>
      </c>
      <c r="FA866" s="20"/>
      <c r="FB866" s="20">
        <v>10000</v>
      </c>
      <c r="FC866" s="20"/>
      <c r="FD866" s="20"/>
      <c r="FE866" s="20"/>
      <c r="FF866" s="20"/>
      <c r="FG866" s="20"/>
      <c r="FH866" s="20"/>
      <c r="FI866" s="20"/>
      <c r="FJ866" s="20"/>
      <c r="FK866" s="20"/>
      <c r="FL866" s="20">
        <v>20430001</v>
      </c>
      <c r="FM866" s="20"/>
      <c r="FN866" s="20"/>
      <c r="FO866" s="20"/>
      <c r="FP866" s="20"/>
      <c r="FQ866" s="20"/>
      <c r="FR866" s="20"/>
      <c r="FS866" s="20"/>
      <c r="FT866" s="20"/>
      <c r="FU866" s="20"/>
      <c r="FV866" s="20"/>
      <c r="FW866" s="20"/>
      <c r="FX866" s="20"/>
      <c r="FY866" s="20"/>
      <c r="FZ866" s="20"/>
      <c r="GA866" s="20"/>
      <c r="GB866" s="20"/>
      <c r="GC866" s="20"/>
      <c r="GD866" s="20"/>
      <c r="GE866" s="20"/>
      <c r="GF866" s="20"/>
      <c r="GG866" s="20"/>
      <c r="GH866" s="20"/>
      <c r="GI866" s="20"/>
      <c r="GJ866" s="20"/>
      <c r="GK866" s="20"/>
      <c r="GL866" s="20"/>
      <c r="GM866" s="20"/>
      <c r="GN866" s="20"/>
      <c r="GO866" s="20"/>
      <c r="GP866" s="20"/>
      <c r="GQ866" s="20"/>
      <c r="GR866" s="20"/>
      <c r="GS866" s="20"/>
      <c r="GT866" s="20"/>
      <c r="GU866" s="20"/>
      <c r="GV866" s="20"/>
      <c r="GW866"/>
      <c r="GX866"/>
      <c r="GY866" s="34">
        <v>0</v>
      </c>
      <c r="GZ866" s="34">
        <v>0</v>
      </c>
      <c r="HC866" s="20"/>
      <c r="HD866" s="20"/>
      <c r="HE866" s="34" t="b">
        <v>0</v>
      </c>
      <c r="HF866" s="20">
        <v>0</v>
      </c>
      <c r="HG866" s="34" t="b">
        <v>0</v>
      </c>
      <c r="HH866" s="34">
        <v>1</v>
      </c>
      <c r="HI866" s="34">
        <v>0</v>
      </c>
      <c r="HJ866" s="34">
        <v>0</v>
      </c>
      <c r="HK866" s="34">
        <v>0</v>
      </c>
      <c r="HM866" s="20">
        <v>0</v>
      </c>
      <c r="HO866" s="20"/>
      <c r="HP866" s="34" t="s">
        <v>363</v>
      </c>
      <c r="HQ866" s="34">
        <v>0</v>
      </c>
      <c r="HR866" s="34">
        <v>0</v>
      </c>
      <c r="HT866" s="20">
        <v>0</v>
      </c>
      <c r="HU866" s="20" t="b">
        <v>0</v>
      </c>
      <c r="HV866"/>
      <c r="HW866"/>
      <c r="HX866" t="b">
        <v>1</v>
      </c>
      <c r="HZ866"/>
    </row>
    <row r="867" ht="34" customHeight="1" spans="1:234">
      <c r="A867" s="35"/>
      <c r="B867" s="34">
        <f>10000000+INDEX(编号表!$B:$B,MATCH(D867,编号表!$A:$A,0))*10000+J867</f>
        <v>11230100</v>
      </c>
      <c r="C867" s="34" t="s">
        <v>888</v>
      </c>
      <c r="D867" s="34" t="s">
        <v>889</v>
      </c>
      <c r="E867" s="34" t="s">
        <v>363</v>
      </c>
      <c r="F867" s="39" t="s">
        <v>890</v>
      </c>
      <c r="G867" s="34" t="s">
        <v>393</v>
      </c>
      <c r="H867" s="34" t="b">
        <v>0</v>
      </c>
      <c r="I867" s="34" t="b">
        <v>1</v>
      </c>
      <c r="J867" s="34">
        <v>100</v>
      </c>
      <c r="K867" s="34" t="str">
        <f t="shared" si="33"/>
        <v>112301</v>
      </c>
      <c r="L867" s="34" t="s">
        <v>860</v>
      </c>
      <c r="M867" s="20">
        <v>0</v>
      </c>
      <c r="N867" s="34">
        <v>0</v>
      </c>
      <c r="O867" s="34"/>
      <c r="P867" s="34">
        <v>10202000</v>
      </c>
      <c r="Q867" s="34">
        <v>0</v>
      </c>
      <c r="R867" s="34">
        <v>0</v>
      </c>
      <c r="S867" s="34">
        <v>1</v>
      </c>
      <c r="T867" s="20">
        <v>0</v>
      </c>
      <c r="U867" s="34">
        <v>0</v>
      </c>
      <c r="V867" s="20"/>
      <c r="W867" s="34">
        <v>600</v>
      </c>
      <c r="X867" s="34">
        <v>600</v>
      </c>
      <c r="Y867" s="34" t="s">
        <v>363</v>
      </c>
      <c r="Z867" s="20" t="s">
        <v>372</v>
      </c>
      <c r="AA867" s="20" t="s">
        <v>429</v>
      </c>
      <c r="AB867" s="20">
        <v>3</v>
      </c>
      <c r="AC867" s="20">
        <v>0</v>
      </c>
      <c r="AD867" s="20" t="b">
        <v>1</v>
      </c>
      <c r="AE867" s="20" t="s">
        <v>358</v>
      </c>
      <c r="AF867" s="20">
        <v>250</v>
      </c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BA867" s="34">
        <v>10000</v>
      </c>
      <c r="BB867" s="34" t="s">
        <v>431</v>
      </c>
      <c r="BD867" s="34">
        <v>10000</v>
      </c>
      <c r="BH867" s="20"/>
      <c r="BI867" s="20"/>
      <c r="BJ867" s="20"/>
      <c r="BK867" s="20"/>
      <c r="BL867" s="20"/>
      <c r="BM867" s="20"/>
      <c r="BN867" s="20"/>
      <c r="BO867" s="20" t="s">
        <v>891</v>
      </c>
      <c r="BP867" s="20">
        <v>100</v>
      </c>
      <c r="BQ867" s="20">
        <v>0</v>
      </c>
      <c r="BR867" s="20" t="b">
        <v>0</v>
      </c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  <c r="CD867" s="20"/>
      <c r="CE867" s="20"/>
      <c r="CF867" s="20"/>
      <c r="CG867" s="20"/>
      <c r="CH867" s="20"/>
      <c r="CI867" s="20"/>
      <c r="CJ867" s="20"/>
      <c r="CK867" s="20"/>
      <c r="CL867" s="20"/>
      <c r="CM867" s="20"/>
      <c r="CN867" s="20"/>
      <c r="CO867" s="20"/>
      <c r="CP867" s="20"/>
      <c r="CQ867" s="20"/>
      <c r="CR867" s="20"/>
      <c r="CS867" s="20"/>
      <c r="CT867" s="20"/>
      <c r="CU867" s="20"/>
      <c r="CV867" s="20"/>
      <c r="CW867" s="20"/>
      <c r="CX867" s="20"/>
      <c r="DA867" s="20"/>
      <c r="DB867" s="20"/>
      <c r="DC867" s="20"/>
      <c r="DD867" s="20"/>
      <c r="DE867" s="20"/>
      <c r="DF867" s="20"/>
      <c r="DG867" s="20"/>
      <c r="DH867" s="20"/>
      <c r="DI867" s="20"/>
      <c r="DJ867" s="20"/>
      <c r="DK867" s="20"/>
      <c r="DL867" s="20"/>
      <c r="DM867" s="20"/>
      <c r="DN867" s="20"/>
      <c r="DO867" s="20"/>
      <c r="DP867" s="20"/>
      <c r="DQ867" s="20"/>
      <c r="DR867" s="20"/>
      <c r="DS867" s="20"/>
      <c r="DT867" s="20"/>
      <c r="DU867" s="20"/>
      <c r="DV867" s="20"/>
      <c r="DW867" s="20"/>
      <c r="DX867" s="20"/>
      <c r="DY867" s="20"/>
      <c r="DZ867" s="20"/>
      <c r="EA867" s="20"/>
      <c r="EB867" s="20"/>
      <c r="EC867" s="20"/>
      <c r="ED867" s="20"/>
      <c r="EE867" s="20"/>
      <c r="EF867" s="20"/>
      <c r="EG867" s="20"/>
      <c r="EH867" s="20"/>
      <c r="EI867" s="20"/>
      <c r="EJ867" s="20"/>
      <c r="EK867" s="20"/>
      <c r="EL867" s="20"/>
      <c r="EM867" s="20"/>
      <c r="EN867" s="20"/>
      <c r="EO867" s="20"/>
      <c r="EP867" s="20"/>
      <c r="EQ867" s="20"/>
      <c r="ER867" s="20"/>
      <c r="ES867" s="20"/>
      <c r="ET867" s="20"/>
      <c r="EU867" s="20"/>
      <c r="EV867" s="20"/>
      <c r="EW867" s="20"/>
      <c r="EX867"/>
      <c r="EY867"/>
      <c r="EZ867" s="20"/>
      <c r="FA867" s="20"/>
      <c r="FB867" s="20"/>
      <c r="FC867" s="20"/>
      <c r="FD867" s="20"/>
      <c r="FE867" s="20"/>
      <c r="FF867" s="20"/>
      <c r="FG867" s="20"/>
      <c r="FH867" s="20"/>
      <c r="FI867" s="20"/>
      <c r="FJ867" s="20"/>
      <c r="FK867" s="20"/>
      <c r="FL867" s="20"/>
      <c r="FM867" s="20"/>
      <c r="FN867" s="20"/>
      <c r="FO867" s="20"/>
      <c r="FP867" s="20"/>
      <c r="FQ867" s="20"/>
      <c r="FR867" s="20"/>
      <c r="FS867" s="20"/>
      <c r="FT867" s="20"/>
      <c r="FU867" s="20"/>
      <c r="FV867" s="20"/>
      <c r="FW867" s="20"/>
      <c r="FX867" s="20"/>
      <c r="FY867" s="20"/>
      <c r="FZ867" s="20"/>
      <c r="GA867" s="20"/>
      <c r="GB867" s="20"/>
      <c r="GC867" s="20"/>
      <c r="GD867" s="20"/>
      <c r="GE867" s="20"/>
      <c r="GF867" s="20"/>
      <c r="GG867" s="20"/>
      <c r="GH867" s="20"/>
      <c r="GI867" s="20"/>
      <c r="GJ867" s="20"/>
      <c r="GK867" s="20"/>
      <c r="GL867" s="20"/>
      <c r="GM867" s="20"/>
      <c r="GN867" s="20"/>
      <c r="GO867" s="20"/>
      <c r="GP867" s="20"/>
      <c r="GQ867" s="20"/>
      <c r="GR867" s="20"/>
      <c r="GS867" s="20"/>
      <c r="GT867" s="20"/>
      <c r="GU867" s="20"/>
      <c r="GV867" s="20"/>
      <c r="GW867"/>
      <c r="GX867"/>
      <c r="GY867" s="34">
        <v>0</v>
      </c>
      <c r="GZ867" s="34">
        <v>0</v>
      </c>
      <c r="HC867" s="20"/>
      <c r="HD867" s="20"/>
      <c r="HE867" s="34" t="b">
        <v>0</v>
      </c>
      <c r="HF867" s="20">
        <v>0</v>
      </c>
      <c r="HG867" s="34" t="b">
        <v>0</v>
      </c>
      <c r="HH867" s="34">
        <v>1</v>
      </c>
      <c r="HI867" s="34">
        <v>0</v>
      </c>
      <c r="HJ867" s="34">
        <v>0</v>
      </c>
      <c r="HK867" s="34">
        <v>0</v>
      </c>
      <c r="HM867" s="20">
        <v>0</v>
      </c>
      <c r="HO867" s="20"/>
      <c r="HP867" s="34" t="s">
        <v>363</v>
      </c>
      <c r="HQ867" s="34">
        <v>0</v>
      </c>
      <c r="HR867" s="34">
        <v>0</v>
      </c>
      <c r="HT867" s="20">
        <v>0</v>
      </c>
      <c r="HU867" s="20" t="b">
        <v>0</v>
      </c>
      <c r="HV867"/>
      <c r="HW867"/>
      <c r="HX867" t="b">
        <v>0</v>
      </c>
      <c r="HZ867"/>
    </row>
    <row r="868" ht="38" customHeight="1" spans="1:234">
      <c r="A868" s="35"/>
      <c r="B868" s="34">
        <f>10000000+INDEX(编号表!$B:$B,MATCH(D868,编号表!$A:$A,0))*10000+J868</f>
        <v>11240100</v>
      </c>
      <c r="C868" s="34" t="s">
        <v>892</v>
      </c>
      <c r="D868" s="34" t="s">
        <v>893</v>
      </c>
      <c r="E868" s="34" t="s">
        <v>363</v>
      </c>
      <c r="F868" s="39" t="s">
        <v>894</v>
      </c>
      <c r="G868" s="34" t="s">
        <v>403</v>
      </c>
      <c r="H868" s="34" t="b">
        <v>0</v>
      </c>
      <c r="I868" s="34" t="b">
        <v>1</v>
      </c>
      <c r="J868" s="34">
        <v>100</v>
      </c>
      <c r="K868" s="34" t="str">
        <f t="shared" si="33"/>
        <v>112401</v>
      </c>
      <c r="L868" s="34" t="s">
        <v>860</v>
      </c>
      <c r="M868" s="20">
        <v>0</v>
      </c>
      <c r="N868" s="34">
        <v>0</v>
      </c>
      <c r="O868" s="34"/>
      <c r="P868" s="34">
        <v>10202000</v>
      </c>
      <c r="Q868" s="34">
        <v>0</v>
      </c>
      <c r="R868" s="34">
        <v>0</v>
      </c>
      <c r="S868" s="34">
        <v>1</v>
      </c>
      <c r="T868" s="20">
        <v>0</v>
      </c>
      <c r="U868" s="34">
        <v>0</v>
      </c>
      <c r="V868" s="20"/>
      <c r="W868" s="34">
        <v>600</v>
      </c>
      <c r="X868" s="34">
        <v>600</v>
      </c>
      <c r="Y868" s="34" t="s">
        <v>363</v>
      </c>
      <c r="Z868" s="20" t="s">
        <v>372</v>
      </c>
      <c r="AA868" s="20" t="s">
        <v>357</v>
      </c>
      <c r="AB868" s="20">
        <v>0</v>
      </c>
      <c r="AC868" s="20">
        <v>0</v>
      </c>
      <c r="AD868" s="20" t="b">
        <v>0</v>
      </c>
      <c r="AE868" s="20" t="s">
        <v>358</v>
      </c>
      <c r="AF868" s="20">
        <v>250</v>
      </c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BA868" s="34">
        <v>10000</v>
      </c>
      <c r="BB868" s="34" t="s">
        <v>360</v>
      </c>
      <c r="BD868" s="34">
        <v>10000</v>
      </c>
      <c r="BH868" s="20" t="s">
        <v>389</v>
      </c>
      <c r="BI868" s="20">
        <v>1500</v>
      </c>
      <c r="BJ868" s="20">
        <v>0</v>
      </c>
      <c r="BK868" s="20" t="b">
        <v>0</v>
      </c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  <c r="CD868" s="20"/>
      <c r="CE868" s="20"/>
      <c r="CF868" s="20"/>
      <c r="CG868" s="20"/>
      <c r="CH868" s="20"/>
      <c r="CI868" s="20"/>
      <c r="CJ868" s="20"/>
      <c r="CK868" s="20"/>
      <c r="CL868" s="20"/>
      <c r="CM868" s="20"/>
      <c r="CN868" s="20"/>
      <c r="CO868" s="20"/>
      <c r="CP868" s="20"/>
      <c r="CQ868" s="20"/>
      <c r="CR868" s="20"/>
      <c r="CS868" s="20"/>
      <c r="CT868" s="20"/>
      <c r="CU868" s="20"/>
      <c r="CV868" s="20"/>
      <c r="CW868" s="20"/>
      <c r="CX868" s="20"/>
      <c r="DA868" s="20"/>
      <c r="DB868" s="20"/>
      <c r="DC868" s="20"/>
      <c r="DD868" s="20"/>
      <c r="DE868" s="20"/>
      <c r="DF868" s="20"/>
      <c r="DG868" s="20"/>
      <c r="DH868" s="20"/>
      <c r="DI868" s="20"/>
      <c r="DJ868" s="20"/>
      <c r="DK868" s="20"/>
      <c r="DL868" s="20"/>
      <c r="DM868" s="20"/>
      <c r="DN868" s="20"/>
      <c r="DO868" s="20"/>
      <c r="DP868" s="20"/>
      <c r="DQ868" s="20"/>
      <c r="DR868" s="20"/>
      <c r="DS868" s="20"/>
      <c r="DT868" s="20"/>
      <c r="DU868" s="20"/>
      <c r="DV868" s="20"/>
      <c r="DW868" s="20"/>
      <c r="DX868" s="20"/>
      <c r="DY868" s="20"/>
      <c r="DZ868" s="20"/>
      <c r="EA868" s="20"/>
      <c r="EB868" s="20"/>
      <c r="EC868" s="20"/>
      <c r="ED868" s="20"/>
      <c r="EE868" s="20"/>
      <c r="EF868" s="20"/>
      <c r="EG868" s="20"/>
      <c r="EH868" s="20"/>
      <c r="EI868" s="20"/>
      <c r="EJ868" s="20"/>
      <c r="EK868" s="20"/>
      <c r="EL868" s="20"/>
      <c r="EM868" s="20"/>
      <c r="EN868" s="20"/>
      <c r="EO868" s="20"/>
      <c r="EP868" s="20"/>
      <c r="EQ868" s="20"/>
      <c r="ER868" s="20"/>
      <c r="ES868" s="20"/>
      <c r="ET868" s="20"/>
      <c r="EU868" s="20"/>
      <c r="EV868" s="20"/>
      <c r="EW868" s="20"/>
      <c r="EX868"/>
      <c r="EY868"/>
      <c r="EZ868" s="20"/>
      <c r="FA868" s="20"/>
      <c r="FB868" s="20"/>
      <c r="FC868" s="20"/>
      <c r="FD868" s="20"/>
      <c r="FE868" s="20"/>
      <c r="FF868" s="20"/>
      <c r="FG868" s="20"/>
      <c r="FH868" s="20"/>
      <c r="FI868" s="20"/>
      <c r="FJ868" s="20"/>
      <c r="FK868" s="20"/>
      <c r="FL868" s="20"/>
      <c r="FM868" s="20"/>
      <c r="FN868" s="20"/>
      <c r="FO868" s="20"/>
      <c r="FP868" s="20"/>
      <c r="FQ868" s="20"/>
      <c r="FR868" s="20"/>
      <c r="FS868" s="20"/>
      <c r="FT868" s="20"/>
      <c r="FU868" s="20"/>
      <c r="FV868" s="20"/>
      <c r="FW868" s="20"/>
      <c r="FX868" s="20"/>
      <c r="FY868" s="20"/>
      <c r="FZ868" s="20"/>
      <c r="GA868" s="20"/>
      <c r="GB868" s="20"/>
      <c r="GC868" s="20"/>
      <c r="GD868" s="20"/>
      <c r="GE868" s="20"/>
      <c r="GF868" s="20"/>
      <c r="GG868" s="20"/>
      <c r="GH868" s="20"/>
      <c r="GI868" s="20"/>
      <c r="GJ868" s="20"/>
      <c r="GK868" s="20"/>
      <c r="GL868" s="20"/>
      <c r="GM868" s="20"/>
      <c r="GN868" s="20"/>
      <c r="GO868" s="20"/>
      <c r="GP868" s="20"/>
      <c r="GQ868" s="20"/>
      <c r="GR868" s="20"/>
      <c r="GS868" s="20"/>
      <c r="GT868" s="20"/>
      <c r="GU868" s="20"/>
      <c r="GV868" s="20"/>
      <c r="GW868"/>
      <c r="GX868"/>
      <c r="GY868" s="34">
        <v>0</v>
      </c>
      <c r="GZ868" s="34">
        <v>0</v>
      </c>
      <c r="HC868" s="20"/>
      <c r="HD868" s="20"/>
      <c r="HE868" s="34" t="b">
        <v>0</v>
      </c>
      <c r="HF868" s="20">
        <v>0</v>
      </c>
      <c r="HG868" s="34" t="b">
        <v>0</v>
      </c>
      <c r="HH868" s="34">
        <v>1</v>
      </c>
      <c r="HI868" s="34">
        <v>0</v>
      </c>
      <c r="HJ868" s="34">
        <v>0</v>
      </c>
      <c r="HK868" s="34">
        <v>0</v>
      </c>
      <c r="HM868" s="20">
        <v>0</v>
      </c>
      <c r="HO868" s="20"/>
      <c r="HP868" s="34" t="s">
        <v>363</v>
      </c>
      <c r="HQ868" s="34">
        <v>0</v>
      </c>
      <c r="HR868" s="34">
        <v>0</v>
      </c>
      <c r="HT868" s="20">
        <v>0</v>
      </c>
      <c r="HU868" s="20" t="b">
        <v>0</v>
      </c>
      <c r="HV868"/>
      <c r="HW868"/>
      <c r="HX868" t="b">
        <v>0</v>
      </c>
      <c r="HZ868"/>
    </row>
    <row r="869" ht="30" customHeight="1" spans="1:234">
      <c r="B869" s="34">
        <f>10000000+INDEX(编号表!$B:$B,MATCH(D869,编号表!$A:$A,0))*10000+J869</f>
        <v>11950001</v>
      </c>
      <c r="C869" s="34" t="s">
        <v>895</v>
      </c>
      <c r="D869" s="34" t="s">
        <v>896</v>
      </c>
      <c r="E869" t="str" s="34">
        <v>无</v>
      </c>
      <c r="F869" s="39" t="s">
        <v>897</v>
      </c>
      <c r="G869" s="34" t="inlineStr">
        <is>
          <t xml:space="preserve">金行</t>
        </is>
      </c>
      <c r="H869" s="34" t="b">
        <v>0</v>
      </c>
      <c r="I869" s="34" t="b">
        <v>0</v>
      </c>
      <c r="J869" s="34">
        <v>1</v>
      </c>
      <c r="K869" s="34" t="str">
        <f t="shared" si="33"/>
        <v>119500</v>
      </c>
      <c r="L869" s="34" t="s">
        <v>898</v>
      </c>
      <c r="O869" t="str" s="35">
        <v>追击单个敌人，造成剑击伤害；提高单次剑击伤害；附加金行伤害。</v>
      </c>
      <c r="P869" t="n" s="35">
        <v>12421000</v>
      </c>
      <c r="W869">
        <v>600</v>
      </c>
      <c r="X869">
        <v>600</v>
      </c>
      <c r="Y869" t="str" s="35">
        <v>单位</v>
      </c>
      <c r="Z869" t="inlineStr">
        <is>
          <t xml:space="preserve">单体</t>
        </is>
      </c>
      <c r="AA869" t="inlineStr">
        <is>
          <t xml:space="preserve">敌对</t>
        </is>
      </c>
      <c r="AB869">
        <v>0</v>
      </c>
      <c r="AC869">
        <v>1</v>
      </c>
      <c r="AD869" t="b">
        <v>0</v>
      </c>
      <c r="AE869" t="inlineStr">
        <is>
          <t xml:space="preserve">最近</t>
        </is>
      </c>
      <c r="AF869"/>
      <c r="AG869"/>
      <c r="AH869"/>
      <c r="AI869"/>
      <c r="AJ869"/>
      <c r="AK869"/>
      <c r="AL869"/>
      <c r="BA869">
        <v>10000</v>
      </c>
      <c r="BB869" t="inlineStr">
        <is>
          <t xml:space="preserve">技能效果_伤害</t>
        </is>
      </c>
      <c r="BC869" t="inlineStr">
        <is>
          <t xml:space="preserve">敌对</t>
        </is>
      </c>
      <c r="BD869">
        <v>10000</v>
      </c>
      <c r="BE869">
        <v>0</v>
      </c>
      <c r="BF869" t="inlineStr">
        <is>
          <t xml:space="preserve">全部</t>
        </is>
      </c>
      <c r="BG869">
        <v>0</v>
      </c>
      <c r="BH869" t="inlineStr">
        <is>
          <t xml:space="preserve">物理</t>
        </is>
      </c>
      <c r="BI869">
        <v>10000</v>
      </c>
      <c r="BJ869">
        <v>0</v>
      </c>
      <c r="BK869" t="b">
        <v>1</v>
      </c>
      <c r="BL869">
        <v>0</v>
      </c>
      <c r="BM869">
        <v>10000</v>
      </c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  <c r="CG869"/>
      <c r="CH869"/>
      <c r="CI869"/>
      <c r="CJ869"/>
      <c r="CK869"/>
      <c r="CL869"/>
      <c r="CM869"/>
      <c r="CN869"/>
      <c r="CO869"/>
      <c r="CP869"/>
      <c r="CQ869"/>
      <c r="CR869"/>
      <c r="CS869"/>
      <c r="CT869"/>
      <c r="CU869"/>
      <c r="CV869"/>
      <c r="CW869"/>
      <c r="CX869"/>
      <c r="CY869"/>
      <c r="CZ869"/>
      <c r="DA869"/>
      <c r="DB869"/>
      <c r="DC869"/>
      <c r="DD869"/>
      <c r="DE869"/>
      <c r="DF869"/>
      <c r="DG869"/>
      <c r="DH869"/>
      <c r="DI869"/>
      <c r="DJ869"/>
      <c r="DK869"/>
      <c r="DL869"/>
      <c r="DM869"/>
      <c r="DN869"/>
      <c r="DO869"/>
      <c r="DP869"/>
      <c r="DQ869"/>
      <c r="DR869"/>
      <c r="DS869"/>
      <c r="DT869"/>
      <c r="DU869"/>
      <c r="DV869"/>
      <c r="DW869"/>
      <c r="DX869"/>
      <c r="DY869"/>
      <c r="DZ869"/>
      <c r="EA869"/>
      <c r="EB869"/>
      <c r="EC869"/>
      <c r="ED869"/>
      <c r="EE869"/>
      <c r="EF869"/>
      <c r="EG869"/>
      <c r="EH869"/>
      <c r="EI869"/>
      <c r="EJ869"/>
      <c r="EK869"/>
      <c r="EL869"/>
      <c r="EM869"/>
      <c r="EN869"/>
      <c r="EO869"/>
      <c r="EP869"/>
      <c r="EQ869"/>
      <c r="ER869"/>
      <c r="ES869"/>
      <c r="ET869"/>
      <c r="EU869"/>
      <c r="EV869"/>
      <c r="EW869"/>
      <c r="EX869"/>
      <c r="EY869"/>
      <c r="EZ869"/>
      <c r="FA869"/>
      <c r="FB869"/>
      <c r="FC869"/>
      <c r="FD869"/>
      <c r="FE869"/>
      <c r="FF869"/>
      <c r="FG869"/>
      <c r="FH869"/>
      <c r="FI869"/>
      <c r="FJ869"/>
      <c r="FK869"/>
      <c r="FL869"/>
      <c r="FM869"/>
      <c r="FN869"/>
      <c r="FO869"/>
      <c r="FP869"/>
      <c r="FQ869"/>
      <c r="FR869"/>
      <c r="FS869"/>
      <c r="FT869"/>
      <c r="FU869"/>
      <c r="FV869"/>
      <c r="FW869"/>
      <c r="FX869"/>
      <c r="FY869"/>
      <c r="FZ869"/>
      <c r="GA869"/>
      <c r="GB869"/>
      <c r="GC869"/>
      <c r="GD869"/>
      <c r="GE869"/>
      <c r="GF869"/>
      <c r="GG869"/>
      <c r="GH869"/>
      <c r="GI869"/>
      <c r="GJ869"/>
      <c r="GK869"/>
      <c r="GL869"/>
      <c r="GM869"/>
      <c r="GN869"/>
      <c r="GO869"/>
      <c r="GP869"/>
      <c r="GQ869"/>
      <c r="GR869"/>
      <c r="GS869"/>
      <c r="GT869"/>
      <c r="GU869"/>
      <c r="GV869"/>
      <c r="GW869"/>
      <c r="GX869"/>
      <c r="GY869" t="n" s="35">
        <v>0</v>
      </c>
      <c r="GZ869" t="n" s="35">
        <v>0</v>
      </c>
      <c r="HF869" t="n" s="35">
        <v>2000</v>
      </c>
      <c r="HG869" t="b" s="35">
        <v>1</v>
      </c>
      <c r="HH869">
        <v>1</v>
      </c>
      <c r="HU869" t="b" s="35">
        <v>1</v>
      </c>
      <c r="HZ869">
        <v>1</v>
      </c>
      <c r="IA869"/>
      <c r="IB869" t="inlineStr">
        <is>
          <t xml:space="preserve">物理</t>
        </is>
      </c>
      <c r="IC869">
        <v>10000</v>
      </c>
      <c r="ID869">
        <v>0</v>
      </c>
      <c r="IE869">
        <v>1</v>
      </c>
      <c r="IF869"/>
      <c r="IG869" t="inlineStr">
        <is>
          <t xml:space="preserve">魔法</t>
        </is>
      </c>
      <c r="IH869">
        <v>500</v>
      </c>
      <c r="II869">
        <v>0</v>
      </c>
      <c r="IJ869"/>
      <c r="IK869"/>
      <c r="IL869"/>
      <c r="IM869"/>
      <c r="IN869"/>
      <c r="IO869"/>
      <c r="IP869"/>
      <c r="IQ869"/>
      <c r="IR869"/>
      <c r="IS869"/>
      <c r="IT869"/>
      <c r="IU869"/>
      <c r="IV869"/>
      <c r="IW869"/>
      <c r="IX869"/>
      <c r="IY869"/>
      <c r="IZ869"/>
      <c r="JA869"/>
      <c r="JB869"/>
      <c r="JC869"/>
      <c r="JD869"/>
      <c r="JE869"/>
      <c r="JF869"/>
      <c r="JG869"/>
      <c r="JH869"/>
      <c r="JI869"/>
      <c r="JJ869"/>
      <c r="JK869"/>
      <c r="JL869"/>
      <c r="JM869"/>
      <c r="JN869"/>
      <c r="JO869"/>
      <c r="JP869"/>
      <c r="JQ869"/>
      <c r="JR869"/>
    </row>
    <row r="870" ht="30" customHeight="1" spans="1:234">
      <c r="B870" s="34">
        <f>10000000+INDEX(编号表!$B:$B,MATCH(D870,编号表!$A:$A,0))*10000+J870</f>
        <v>11950002</v>
      </c>
      <c r="C870" s="34" t="s">
        <v>895</v>
      </c>
      <c r="D870" s="34" t="s">
        <v>896</v>
      </c>
      <c r="E870" t="str" s="34">
        <v>无</v>
      </c>
      <c r="F870" s="39" t="s">
        <v>897</v>
      </c>
      <c r="G870" s="34" t="inlineStr">
        <is>
          <t xml:space="preserve">金行</t>
        </is>
      </c>
      <c r="H870" s="34" t="b">
        <v>0</v>
      </c>
      <c r="I870" s="34" t="b">
        <v>0</v>
      </c>
      <c r="J870" s="34">
        <v>2</v>
      </c>
      <c r="K870" s="34" t="str">
        <f t="shared" si="33"/>
        <v>119500</v>
      </c>
      <c r="L870" s="34" t="s">
        <v>899</v>
      </c>
      <c r="O870" t="str" s="35">
        <v>追击单个敌人，造成剑击伤害；提高单次剑击伤害；附加金行伤害。</v>
      </c>
      <c r="P870" t="n" s="35">
        <v>12421000</v>
      </c>
      <c r="W870">
        <v>600</v>
      </c>
      <c r="X870">
        <v>600</v>
      </c>
      <c r="Y870" t="str" s="35">
        <v>单位</v>
      </c>
      <c r="Z870" t="inlineStr">
        <is>
          <t xml:space="preserve">单体</t>
        </is>
      </c>
      <c r="AA870" t="inlineStr">
        <is>
          <t xml:space="preserve">敌对</t>
        </is>
      </c>
      <c r="AB870">
        <v>0</v>
      </c>
      <c r="AC870">
        <v>1</v>
      </c>
      <c r="AD870" t="b">
        <v>0</v>
      </c>
      <c r="AE870" t="inlineStr">
        <is>
          <t xml:space="preserve">最近</t>
        </is>
      </c>
      <c r="AF870"/>
      <c r="AG870"/>
      <c r="AH870"/>
      <c r="AI870"/>
      <c r="AJ870"/>
      <c r="AK870"/>
      <c r="AL870"/>
      <c r="BA870">
        <v>10000</v>
      </c>
      <c r="BB870" t="inlineStr">
        <is>
          <t xml:space="preserve">技能效果_伤害</t>
        </is>
      </c>
      <c r="BC870" t="inlineStr">
        <is>
          <t xml:space="preserve">敌对</t>
        </is>
      </c>
      <c r="BD870">
        <v>10000</v>
      </c>
      <c r="BE870">
        <v>0</v>
      </c>
      <c r="BF870" t="inlineStr">
        <is>
          <t xml:space="preserve">全部</t>
        </is>
      </c>
      <c r="BG870">
        <v>0</v>
      </c>
      <c r="BH870" t="inlineStr">
        <is>
          <t xml:space="preserve">物理</t>
        </is>
      </c>
      <c r="BI870">
        <v>10000</v>
      </c>
      <c r="BJ870">
        <v>0</v>
      </c>
      <c r="BK870" t="b">
        <v>1</v>
      </c>
      <c r="BL870">
        <v>0</v>
      </c>
      <c r="BM870">
        <v>10000</v>
      </c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  <c r="CG870"/>
      <c r="CH870"/>
      <c r="CI870"/>
      <c r="CJ870"/>
      <c r="CK870"/>
      <c r="CL870"/>
      <c r="CM870"/>
      <c r="CN870"/>
      <c r="CO870"/>
      <c r="CP870"/>
      <c r="CQ870"/>
      <c r="CR870"/>
      <c r="CS870"/>
      <c r="CT870"/>
      <c r="CU870"/>
      <c r="CV870"/>
      <c r="CW870"/>
      <c r="CX870"/>
      <c r="CY870"/>
      <c r="CZ870"/>
      <c r="DA870"/>
      <c r="DB870"/>
      <c r="DC870"/>
      <c r="DD870"/>
      <c r="DE870"/>
      <c r="DF870"/>
      <c r="DG870"/>
      <c r="DH870"/>
      <c r="DI870"/>
      <c r="DJ870"/>
      <c r="DK870"/>
      <c r="DL870"/>
      <c r="DM870"/>
      <c r="DN870"/>
      <c r="DO870"/>
      <c r="DP870"/>
      <c r="DQ870"/>
      <c r="DR870"/>
      <c r="DS870"/>
      <c r="DT870"/>
      <c r="DU870"/>
      <c r="DV870"/>
      <c r="DW870"/>
      <c r="DX870"/>
      <c r="DY870"/>
      <c r="DZ870"/>
      <c r="EA870"/>
      <c r="EB870"/>
      <c r="EC870"/>
      <c r="ED870"/>
      <c r="EE870"/>
      <c r="EF870"/>
      <c r="EG870"/>
      <c r="EH870"/>
      <c r="EI870"/>
      <c r="EJ870"/>
      <c r="EK870"/>
      <c r="EL870"/>
      <c r="EM870"/>
      <c r="EN870"/>
      <c r="EO870"/>
      <c r="EP870"/>
      <c r="EQ870"/>
      <c r="ER870"/>
      <c r="ES870"/>
      <c r="ET870"/>
      <c r="EU870"/>
      <c r="EV870"/>
      <c r="EW870"/>
      <c r="EX870"/>
      <c r="EY870"/>
      <c r="EZ870"/>
      <c r="FA870"/>
      <c r="FB870"/>
      <c r="FC870"/>
      <c r="FD870"/>
      <c r="FE870"/>
      <c r="FF870"/>
      <c r="FG870"/>
      <c r="FH870"/>
      <c r="FI870"/>
      <c r="FJ870"/>
      <c r="FK870"/>
      <c r="FL870"/>
      <c r="FM870"/>
      <c r="FN870"/>
      <c r="FO870"/>
      <c r="FP870"/>
      <c r="FQ870"/>
      <c r="FR870"/>
      <c r="FS870"/>
      <c r="FT870"/>
      <c r="FU870"/>
      <c r="FV870"/>
      <c r="FW870"/>
      <c r="FX870"/>
      <c r="FY870"/>
      <c r="FZ870"/>
      <c r="GA870"/>
      <c r="GB870"/>
      <c r="GC870"/>
      <c r="GD870"/>
      <c r="GE870"/>
      <c r="GF870"/>
      <c r="GG870"/>
      <c r="GH870"/>
      <c r="GI870"/>
      <c r="GJ870"/>
      <c r="GK870"/>
      <c r="GL870"/>
      <c r="GM870"/>
      <c r="GN870"/>
      <c r="GO870"/>
      <c r="GP870"/>
      <c r="GQ870"/>
      <c r="GR870"/>
      <c r="GS870"/>
      <c r="GT870"/>
      <c r="GU870"/>
      <c r="GV870"/>
      <c r="GW870"/>
      <c r="GX870"/>
      <c r="GY870" t="n" s="35">
        <v>0</v>
      </c>
      <c r="GZ870" t="n" s="35">
        <v>0</v>
      </c>
      <c r="HF870" t="n" s="35">
        <v>2000</v>
      </c>
      <c r="HG870" t="b" s="35">
        <v>1</v>
      </c>
      <c r="HH870">
        <v>1</v>
      </c>
      <c r="HU870" t="b" s="35">
        <v>1</v>
      </c>
      <c r="HZ870">
        <v>1</v>
      </c>
      <c r="IA870"/>
      <c r="IB870" t="inlineStr">
        <is>
          <t xml:space="preserve">物理</t>
        </is>
      </c>
      <c r="IC870">
        <v>10000</v>
      </c>
      <c r="ID870">
        <v>0</v>
      </c>
      <c r="IE870">
        <v>1</v>
      </c>
      <c r="IF870"/>
      <c r="IG870" t="inlineStr">
        <is>
          <t xml:space="preserve">魔法</t>
        </is>
      </c>
      <c r="IH870">
        <v>500</v>
      </c>
      <c r="II870">
        <v>0</v>
      </c>
      <c r="IJ870"/>
      <c r="IK870"/>
      <c r="IL870"/>
      <c r="IM870"/>
      <c r="IN870"/>
      <c r="IO870"/>
      <c r="IP870"/>
      <c r="IQ870"/>
      <c r="IR870"/>
      <c r="IS870"/>
      <c r="IT870"/>
      <c r="IU870"/>
      <c r="IV870"/>
      <c r="IW870"/>
      <c r="IX870"/>
      <c r="IY870"/>
      <c r="IZ870"/>
      <c r="JA870"/>
      <c r="JB870"/>
      <c r="JC870"/>
      <c r="JD870"/>
      <c r="JE870"/>
      <c r="JF870"/>
      <c r="JG870"/>
      <c r="JH870"/>
      <c r="JI870"/>
      <c r="JJ870"/>
      <c r="JK870"/>
      <c r="JL870"/>
      <c r="JM870"/>
      <c r="JN870"/>
      <c r="JO870"/>
      <c r="JP870"/>
      <c r="JQ870"/>
      <c r="JR870"/>
    </row>
    <row r="871" ht="30" customHeight="1" spans="1:234">
      <c r="B871" s="34">
        <f>10000000+INDEX(编号表!$B:$B,MATCH(D871,编号表!$A:$A,0))*10000+J871</f>
        <v>11950003</v>
      </c>
      <c r="C871" s="34" t="s">
        <v>895</v>
      </c>
      <c r="D871" s="34" t="s">
        <v>896</v>
      </c>
      <c r="E871" t="str" s="34">
        <v>无</v>
      </c>
      <c r="F871" s="39" t="s">
        <v>897</v>
      </c>
      <c r="G871" s="34" t="inlineStr">
        <is>
          <t xml:space="preserve">金行</t>
        </is>
      </c>
      <c r="H871" s="34" t="b">
        <v>0</v>
      </c>
      <c r="I871" s="34" t="b">
        <v>0</v>
      </c>
      <c r="J871" s="34">
        <v>3</v>
      </c>
      <c r="K871" s="34" t="str">
        <f t="shared" si="33"/>
        <v>119500</v>
      </c>
      <c r="L871" s="34" t="s">
        <v>900</v>
      </c>
      <c r="O871" t="str" s="35">
        <v>追击单个敌人，造成剑击伤害；提高单次剑击伤害；附加金行伤害。</v>
      </c>
      <c r="P871" t="n" s="35">
        <v>12421000</v>
      </c>
      <c r="W871">
        <v>600</v>
      </c>
      <c r="X871">
        <v>600</v>
      </c>
      <c r="Y871" t="str" s="35">
        <v>单位</v>
      </c>
      <c r="Z871" t="inlineStr">
        <is>
          <t xml:space="preserve">单体</t>
        </is>
      </c>
      <c r="AA871" t="inlineStr">
        <is>
          <t xml:space="preserve">敌对</t>
        </is>
      </c>
      <c r="AB871">
        <v>0</v>
      </c>
      <c r="AC871">
        <v>1</v>
      </c>
      <c r="AD871" t="b">
        <v>0</v>
      </c>
      <c r="AE871" t="inlineStr">
        <is>
          <t xml:space="preserve">最近</t>
        </is>
      </c>
      <c r="AF871"/>
      <c r="AG871"/>
      <c r="AH871"/>
      <c r="AI871"/>
      <c r="AJ871"/>
      <c r="AK871"/>
      <c r="AL871"/>
      <c r="BA871">
        <v>10000</v>
      </c>
      <c r="BB871" t="inlineStr">
        <is>
          <t xml:space="preserve">技能效果_伤害</t>
        </is>
      </c>
      <c r="BC871" t="inlineStr">
        <is>
          <t xml:space="preserve">敌对</t>
        </is>
      </c>
      <c r="BD871">
        <v>10000</v>
      </c>
      <c r="BE871">
        <v>0</v>
      </c>
      <c r="BF871" t="inlineStr">
        <is>
          <t xml:space="preserve">全部</t>
        </is>
      </c>
      <c r="BG871">
        <v>0</v>
      </c>
      <c r="BH871" t="inlineStr">
        <is>
          <t xml:space="preserve">物理</t>
        </is>
      </c>
      <c r="BI871">
        <v>10000</v>
      </c>
      <c r="BJ871">
        <v>0</v>
      </c>
      <c r="BK871" t="b">
        <v>1</v>
      </c>
      <c r="BL871">
        <v>0</v>
      </c>
      <c r="BM871">
        <v>10000</v>
      </c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  <c r="CG871"/>
      <c r="CH871"/>
      <c r="CI871"/>
      <c r="CJ871"/>
      <c r="CK871"/>
      <c r="CL871"/>
      <c r="CM871"/>
      <c r="CN871"/>
      <c r="CO871"/>
      <c r="CP871"/>
      <c r="CQ871"/>
      <c r="CR871"/>
      <c r="CS871"/>
      <c r="CT871"/>
      <c r="CU871"/>
      <c r="CV871"/>
      <c r="CW871"/>
      <c r="CX871"/>
      <c r="CY871"/>
      <c r="CZ871"/>
      <c r="DA871"/>
      <c r="DB871"/>
      <c r="DC871"/>
      <c r="DD871"/>
      <c r="DE871"/>
      <c r="DF871"/>
      <c r="DG871"/>
      <c r="DH871"/>
      <c r="DI871"/>
      <c r="DJ871"/>
      <c r="DK871"/>
      <c r="DL871"/>
      <c r="DM871"/>
      <c r="DN871"/>
      <c r="DO871"/>
      <c r="DP871"/>
      <c r="DQ871"/>
      <c r="DR871"/>
      <c r="DS871"/>
      <c r="DT871"/>
      <c r="DU871"/>
      <c r="DV871"/>
      <c r="DW871"/>
      <c r="DX871"/>
      <c r="DY871"/>
      <c r="DZ871"/>
      <c r="EA871"/>
      <c r="EB871"/>
      <c r="EC871"/>
      <c r="ED871"/>
      <c r="EE871"/>
      <c r="EF871"/>
      <c r="EG871"/>
      <c r="EH871"/>
      <c r="EI871"/>
      <c r="EJ871"/>
      <c r="EK871"/>
      <c r="EL871"/>
      <c r="EM871"/>
      <c r="EN871"/>
      <c r="EO871"/>
      <c r="EP871"/>
      <c r="EQ871"/>
      <c r="ER871"/>
      <c r="ES871"/>
      <c r="ET871"/>
      <c r="EU871"/>
      <c r="EV871"/>
      <c r="EW871"/>
      <c r="EX871"/>
      <c r="EY871"/>
      <c r="EZ871"/>
      <c r="FA871"/>
      <c r="FB871"/>
      <c r="FC871"/>
      <c r="FD871"/>
      <c r="FE871"/>
      <c r="FF871"/>
      <c r="FG871"/>
      <c r="FH871"/>
      <c r="FI871"/>
      <c r="FJ871"/>
      <c r="FK871"/>
      <c r="FL871"/>
      <c r="FM871"/>
      <c r="FN871"/>
      <c r="FO871"/>
      <c r="FP871"/>
      <c r="FQ871"/>
      <c r="FR871"/>
      <c r="FS871"/>
      <c r="FT871"/>
      <c r="FU871"/>
      <c r="FV871"/>
      <c r="FW871"/>
      <c r="FX871"/>
      <c r="FY871"/>
      <c r="FZ871"/>
      <c r="GA871"/>
      <c r="GB871"/>
      <c r="GC871"/>
      <c r="GD871"/>
      <c r="GE871"/>
      <c r="GF871"/>
      <c r="GG871"/>
      <c r="GH871"/>
      <c r="GI871"/>
      <c r="GJ871"/>
      <c r="GK871"/>
      <c r="GL871"/>
      <c r="GM871"/>
      <c r="GN871"/>
      <c r="GO871"/>
      <c r="GP871"/>
      <c r="GQ871"/>
      <c r="GR871"/>
      <c r="GS871"/>
      <c r="GT871"/>
      <c r="GU871"/>
      <c r="GV871"/>
      <c r="GW871"/>
      <c r="GX871"/>
      <c r="GY871" t="n" s="35">
        <v>0</v>
      </c>
      <c r="GZ871" t="n" s="35">
        <v>0</v>
      </c>
      <c r="HF871" t="n" s="35">
        <v>2000</v>
      </c>
      <c r="HG871" t="b" s="35">
        <v>1</v>
      </c>
      <c r="HH871">
        <v>1</v>
      </c>
      <c r="HU871" t="b" s="35">
        <v>1</v>
      </c>
      <c r="HZ871">
        <v>1</v>
      </c>
      <c r="IA871"/>
      <c r="IB871" t="inlineStr">
        <is>
          <t xml:space="preserve">物理</t>
        </is>
      </c>
      <c r="IC871">
        <v>10000</v>
      </c>
      <c r="ID871">
        <v>0</v>
      </c>
      <c r="IE871">
        <v>1</v>
      </c>
      <c r="IF871"/>
      <c r="IG871" t="inlineStr">
        <is>
          <t xml:space="preserve">魔法</t>
        </is>
      </c>
      <c r="IH871">
        <v>500</v>
      </c>
      <c r="II871">
        <v>0</v>
      </c>
      <c r="IJ871"/>
      <c r="IK871"/>
      <c r="IL871"/>
      <c r="IM871"/>
      <c r="IN871"/>
      <c r="IO871"/>
      <c r="IP871"/>
      <c r="IQ871"/>
      <c r="IR871"/>
      <c r="IS871"/>
      <c r="IT871"/>
      <c r="IU871"/>
      <c r="IV871"/>
      <c r="IW871"/>
      <c r="IX871"/>
      <c r="IY871"/>
      <c r="IZ871"/>
      <c r="JA871"/>
      <c r="JB871"/>
      <c r="JC871"/>
      <c r="JD871"/>
      <c r="JE871"/>
      <c r="JF871"/>
      <c r="JG871"/>
      <c r="JH871"/>
      <c r="JI871"/>
      <c r="JJ871"/>
      <c r="JK871"/>
      <c r="JL871"/>
      <c r="JM871"/>
      <c r="JN871"/>
      <c r="JO871"/>
      <c r="JP871"/>
      <c r="JQ871"/>
      <c r="JR871"/>
    </row>
    <row r="872" ht="30" customHeight="1" spans="1:234">
      <c r="B872" s="34">
        <f>10000000+INDEX(编号表!$B:$B,MATCH(D872,编号表!$A:$A,0))*10000+J872</f>
        <v>11950004</v>
      </c>
      <c r="C872" s="34" t="s">
        <v>901</v>
      </c>
      <c r="D872" s="34" t="s">
        <v>896</v>
      </c>
      <c r="E872" t="str" s="34">
        <v>无</v>
      </c>
      <c r="F872" s="39" t="s">
        <v>902</v>
      </c>
      <c r="G872" s="34" t="inlineStr">
        <is>
          <t xml:space="preserve">金行</t>
        </is>
      </c>
      <c r="H872" s="34" t="b">
        <v>0</v>
      </c>
      <c r="I872" s="34" t="b">
        <v>0</v>
      </c>
      <c r="J872" s="34">
        <v>4</v>
      </c>
      <c r="K872" s="34" t="str">
        <f t="shared" si="33"/>
        <v>119500</v>
      </c>
      <c r="L872" s="34" t="s">
        <v>898</v>
      </c>
      <c r="O872" t="str" s="35">
        <v>追击单个敌人，造成剑击伤害；提高单次剑击伤害；附加金行伤害。</v>
      </c>
      <c r="P872" t="n" s="35">
        <v>12421000</v>
      </c>
      <c r="W872">
        <v>600</v>
      </c>
      <c r="X872">
        <v>600</v>
      </c>
      <c r="Y872" t="str" s="35">
        <v>单位</v>
      </c>
      <c r="Z872" t="inlineStr">
        <is>
          <t xml:space="preserve">单体</t>
        </is>
      </c>
      <c r="AA872" t="inlineStr">
        <is>
          <t xml:space="preserve">敌对</t>
        </is>
      </c>
      <c r="AB872">
        <v>0</v>
      </c>
      <c r="AC872">
        <v>1</v>
      </c>
      <c r="AD872" t="b">
        <v>0</v>
      </c>
      <c r="AE872" t="inlineStr">
        <is>
          <t xml:space="preserve">最近</t>
        </is>
      </c>
      <c r="AF872"/>
      <c r="AG872"/>
      <c r="AH872"/>
      <c r="AI872"/>
      <c r="AJ872"/>
      <c r="AK872"/>
      <c r="AL872"/>
      <c r="BA872">
        <v>10000</v>
      </c>
      <c r="BB872" t="inlineStr">
        <is>
          <t xml:space="preserve">技能效果_伤害</t>
        </is>
      </c>
      <c r="BC872" t="inlineStr">
        <is>
          <t xml:space="preserve">敌对</t>
        </is>
      </c>
      <c r="BD872">
        <v>10000</v>
      </c>
      <c r="BE872">
        <v>0</v>
      </c>
      <c r="BF872" t="inlineStr">
        <is>
          <t xml:space="preserve">全部</t>
        </is>
      </c>
      <c r="BG872">
        <v>0</v>
      </c>
      <c r="BH872" t="inlineStr">
        <is>
          <t xml:space="preserve">物理</t>
        </is>
      </c>
      <c r="BI872">
        <v>10000</v>
      </c>
      <c r="BJ872">
        <v>0</v>
      </c>
      <c r="BK872" t="b">
        <v>1</v>
      </c>
      <c r="BL872">
        <v>0</v>
      </c>
      <c r="BM872">
        <v>10000</v>
      </c>
      <c r="BN872"/>
      <c r="BO872"/>
      <c r="BP872"/>
      <c r="BQ872"/>
      <c r="BR872"/>
      <c r="BS872"/>
      <c r="BT872"/>
      <c r="BU872"/>
      <c r="BV872"/>
      <c r="BW872"/>
      <c r="BX872"/>
      <c r="BY872"/>
      <c r="BZ872"/>
      <c r="CA872"/>
      <c r="CB872"/>
      <c r="CC872"/>
      <c r="CD872"/>
      <c r="CE872"/>
      <c r="CF872"/>
      <c r="CG872"/>
      <c r="CH872"/>
      <c r="CI872"/>
      <c r="CJ872"/>
      <c r="CK872"/>
      <c r="CL872"/>
      <c r="CM872"/>
      <c r="CN872"/>
      <c r="CO872"/>
      <c r="CP872"/>
      <c r="CQ872"/>
      <c r="CR872"/>
      <c r="CS872"/>
      <c r="CT872"/>
      <c r="CU872"/>
      <c r="CV872"/>
      <c r="CW872"/>
      <c r="CX872"/>
      <c r="CY872"/>
      <c r="CZ872"/>
      <c r="DA872"/>
      <c r="DB872"/>
      <c r="DC872"/>
      <c r="DD872"/>
      <c r="DE872"/>
      <c r="DF872"/>
      <c r="DG872"/>
      <c r="DH872"/>
      <c r="DI872"/>
      <c r="DJ872"/>
      <c r="DK872"/>
      <c r="DL872"/>
      <c r="DM872"/>
      <c r="DN872"/>
      <c r="DO872"/>
      <c r="DP872"/>
      <c r="DQ872"/>
      <c r="DR872"/>
      <c r="DS872"/>
      <c r="DT872"/>
      <c r="DU872"/>
      <c r="DV872"/>
      <c r="DW872"/>
      <c r="DX872"/>
      <c r="DY872"/>
      <c r="DZ872"/>
      <c r="EA872"/>
      <c r="EB872"/>
      <c r="EC872"/>
      <c r="ED872"/>
      <c r="EE872"/>
      <c r="EF872"/>
      <c r="EG872"/>
      <c r="EH872"/>
      <c r="EI872"/>
      <c r="EJ872"/>
      <c r="EK872"/>
      <c r="EL872"/>
      <c r="EM872"/>
      <c r="EN872"/>
      <c r="EO872"/>
      <c r="EP872"/>
      <c r="EQ872"/>
      <c r="ER872"/>
      <c r="ES872"/>
      <c r="ET872"/>
      <c r="EU872"/>
      <c r="EV872"/>
      <c r="EW872"/>
      <c r="EX872"/>
      <c r="EY872"/>
      <c r="EZ872"/>
      <c r="FA872"/>
      <c r="FB872"/>
      <c r="FC872"/>
      <c r="FD872"/>
      <c r="FE872"/>
      <c r="FF872"/>
      <c r="FG872"/>
      <c r="FH872"/>
      <c r="FI872"/>
      <c r="FJ872"/>
      <c r="FK872"/>
      <c r="FL872"/>
      <c r="FM872"/>
      <c r="FN872"/>
      <c r="FO872"/>
      <c r="FP872"/>
      <c r="FQ872"/>
      <c r="FR872"/>
      <c r="FS872"/>
      <c r="FT872"/>
      <c r="FU872"/>
      <c r="FV872"/>
      <c r="FW872"/>
      <c r="FX872"/>
      <c r="FY872"/>
      <c r="FZ872"/>
      <c r="GA872"/>
      <c r="GB872"/>
      <c r="GC872"/>
      <c r="GD872"/>
      <c r="GE872"/>
      <c r="GF872"/>
      <c r="GG872"/>
      <c r="GH872"/>
      <c r="GI872"/>
      <c r="GJ872"/>
      <c r="GK872"/>
      <c r="GL872"/>
      <c r="GM872"/>
      <c r="GN872"/>
      <c r="GO872"/>
      <c r="GP872"/>
      <c r="GQ872"/>
      <c r="GR872"/>
      <c r="GS872"/>
      <c r="GT872"/>
      <c r="GU872"/>
      <c r="GV872"/>
      <c r="GW872"/>
      <c r="GX872"/>
      <c r="GY872" t="n" s="35">
        <v>0</v>
      </c>
      <c r="GZ872" t="n" s="35">
        <v>0</v>
      </c>
      <c r="HF872" t="n" s="35">
        <v>2000</v>
      </c>
      <c r="HG872" t="b" s="35">
        <v>1</v>
      </c>
      <c r="HH872">
        <v>1</v>
      </c>
      <c r="HU872" t="b" s="35">
        <v>1</v>
      </c>
      <c r="HZ872">
        <v>1</v>
      </c>
      <c r="IA872"/>
      <c r="IB872" t="inlineStr">
        <is>
          <t xml:space="preserve">物理</t>
        </is>
      </c>
      <c r="IC872">
        <v>10000</v>
      </c>
      <c r="ID872">
        <v>0</v>
      </c>
      <c r="IE872">
        <v>1</v>
      </c>
      <c r="IF872"/>
      <c r="IG872" t="inlineStr">
        <is>
          <t xml:space="preserve">魔法</t>
        </is>
      </c>
      <c r="IH872">
        <v>500</v>
      </c>
      <c r="II872">
        <v>0</v>
      </c>
      <c r="IJ872"/>
      <c r="IK872"/>
      <c r="IL872"/>
      <c r="IM872"/>
      <c r="IN872"/>
      <c r="IO872"/>
      <c r="IP872"/>
      <c r="IQ872"/>
      <c r="IR872"/>
      <c r="IS872"/>
      <c r="IT872"/>
      <c r="IU872"/>
      <c r="IV872"/>
      <c r="IW872"/>
      <c r="IX872"/>
      <c r="IY872"/>
      <c r="IZ872"/>
      <c r="JA872"/>
      <c r="JB872"/>
      <c r="JC872"/>
      <c r="JD872"/>
      <c r="JE872"/>
      <c r="JF872"/>
      <c r="JG872"/>
      <c r="JH872"/>
      <c r="JI872"/>
      <c r="JJ872"/>
      <c r="JK872"/>
      <c r="JL872"/>
      <c r="JM872"/>
      <c r="JN872"/>
      <c r="JO872"/>
      <c r="JP872"/>
      <c r="JQ872"/>
      <c r="JR872"/>
    </row>
    <row r="873" ht="30" customHeight="1" spans="1:234">
      <c r="B873" s="34">
        <f>10000000+INDEX(编号表!$B:$B,MATCH(D873,编号表!$A:$A,0))*10000+J873</f>
        <v>11950005</v>
      </c>
      <c r="C873" s="34" t="s">
        <v>901</v>
      </c>
      <c r="D873" s="34" t="s">
        <v>896</v>
      </c>
      <c r="E873" t="str" s="34">
        <v>无</v>
      </c>
      <c r="F873" s="39" t="s">
        <v>902</v>
      </c>
      <c r="G873" s="34" t="inlineStr">
        <is>
          <t xml:space="preserve">金行</t>
        </is>
      </c>
      <c r="H873" s="34" t="b">
        <v>0</v>
      </c>
      <c r="I873" s="34" t="b">
        <v>0</v>
      </c>
      <c r="J873" s="34">
        <v>5</v>
      </c>
      <c r="K873" s="34" t="str">
        <f t="shared" si="33"/>
        <v>119500</v>
      </c>
      <c r="L873" s="34" t="s">
        <v>899</v>
      </c>
      <c r="O873" t="str" s="35">
        <v>追击单个敌人，造成剑击伤害；提高单次剑击伤害；附加金行伤害。</v>
      </c>
      <c r="P873" t="n" s="35">
        <v>12421000</v>
      </c>
      <c r="W873">
        <v>600</v>
      </c>
      <c r="X873">
        <v>600</v>
      </c>
      <c r="Y873" t="str" s="35">
        <v>单位</v>
      </c>
      <c r="Z873" t="inlineStr">
        <is>
          <t xml:space="preserve">单体</t>
        </is>
      </c>
      <c r="AA873" t="inlineStr">
        <is>
          <t xml:space="preserve">敌对</t>
        </is>
      </c>
      <c r="AB873">
        <v>0</v>
      </c>
      <c r="AC873">
        <v>1</v>
      </c>
      <c r="AD873" t="b">
        <v>0</v>
      </c>
      <c r="AE873" t="inlineStr">
        <is>
          <t xml:space="preserve">最近</t>
        </is>
      </c>
      <c r="AF873"/>
      <c r="AG873"/>
      <c r="AH873"/>
      <c r="AI873"/>
      <c r="AJ873"/>
      <c r="AK873"/>
      <c r="AL873"/>
      <c r="BA873">
        <v>10000</v>
      </c>
      <c r="BB873" t="inlineStr">
        <is>
          <t xml:space="preserve">技能效果_伤害</t>
        </is>
      </c>
      <c r="BC873" t="inlineStr">
        <is>
          <t xml:space="preserve">敌对</t>
        </is>
      </c>
      <c r="BD873">
        <v>10000</v>
      </c>
      <c r="BE873">
        <v>0</v>
      </c>
      <c r="BF873" t="inlineStr">
        <is>
          <t xml:space="preserve">全部</t>
        </is>
      </c>
      <c r="BG873">
        <v>0</v>
      </c>
      <c r="BH873" t="inlineStr">
        <is>
          <t xml:space="preserve">物理</t>
        </is>
      </c>
      <c r="BI873">
        <v>10000</v>
      </c>
      <c r="BJ873">
        <v>0</v>
      </c>
      <c r="BK873" t="b">
        <v>1</v>
      </c>
      <c r="BL873">
        <v>0</v>
      </c>
      <c r="BM873">
        <v>10000</v>
      </c>
      <c r="BN873"/>
      <c r="BO873"/>
      <c r="BP873"/>
      <c r="BQ873"/>
      <c r="BR873"/>
      <c r="BS873"/>
      <c r="BT873"/>
      <c r="BU873"/>
      <c r="BV873"/>
      <c r="BW873"/>
      <c r="BX873"/>
      <c r="BY873"/>
      <c r="BZ873"/>
      <c r="CA873"/>
      <c r="CB873"/>
      <c r="CC873"/>
      <c r="CD873"/>
      <c r="CE873"/>
      <c r="CF873"/>
      <c r="CG873"/>
      <c r="CH873"/>
      <c r="CI873"/>
      <c r="CJ873"/>
      <c r="CK873"/>
      <c r="CL873"/>
      <c r="CM873"/>
      <c r="CN873"/>
      <c r="CO873"/>
      <c r="CP873"/>
      <c r="CQ873"/>
      <c r="CR873"/>
      <c r="CS873"/>
      <c r="CT873"/>
      <c r="CU873"/>
      <c r="CV873"/>
      <c r="CW873"/>
      <c r="CX873"/>
      <c r="CY873"/>
      <c r="CZ873"/>
      <c r="DA873"/>
      <c r="DB873"/>
      <c r="DC873"/>
      <c r="DD873"/>
      <c r="DE873"/>
      <c r="DF873"/>
      <c r="DG873"/>
      <c r="DH873"/>
      <c r="DI873"/>
      <c r="DJ873"/>
      <c r="DK873"/>
      <c r="DL873"/>
      <c r="DM873"/>
      <c r="DN873"/>
      <c r="DO873"/>
      <c r="DP873"/>
      <c r="DQ873"/>
      <c r="DR873"/>
      <c r="DS873"/>
      <c r="DT873"/>
      <c r="DU873"/>
      <c r="DV873"/>
      <c r="DW873"/>
      <c r="DX873"/>
      <c r="DY873"/>
      <c r="DZ873"/>
      <c r="EA873"/>
      <c r="EB873"/>
      <c r="EC873"/>
      <c r="ED873"/>
      <c r="EE873"/>
      <c r="EF873"/>
      <c r="EG873"/>
      <c r="EH873"/>
      <c r="EI873"/>
      <c r="EJ873"/>
      <c r="EK873"/>
      <c r="EL873"/>
      <c r="EM873"/>
      <c r="EN873"/>
      <c r="EO873"/>
      <c r="EP873"/>
      <c r="EQ873"/>
      <c r="ER873"/>
      <c r="ES873"/>
      <c r="ET873"/>
      <c r="EU873"/>
      <c r="EV873"/>
      <c r="EW873"/>
      <c r="EX873"/>
      <c r="EY873"/>
      <c r="EZ873"/>
      <c r="FA873"/>
      <c r="FB873"/>
      <c r="FC873"/>
      <c r="FD873"/>
      <c r="FE873"/>
      <c r="FF873"/>
      <c r="FG873"/>
      <c r="FH873"/>
      <c r="FI873"/>
      <c r="FJ873"/>
      <c r="FK873"/>
      <c r="FL873"/>
      <c r="FM873"/>
      <c r="FN873"/>
      <c r="FO873"/>
      <c r="FP873"/>
      <c r="FQ873"/>
      <c r="FR873"/>
      <c r="FS873"/>
      <c r="FT873"/>
      <c r="FU873"/>
      <c r="FV873"/>
      <c r="FW873"/>
      <c r="FX873"/>
      <c r="FY873"/>
      <c r="FZ873"/>
      <c r="GA873"/>
      <c r="GB873"/>
      <c r="GC873"/>
      <c r="GD873"/>
      <c r="GE873"/>
      <c r="GF873"/>
      <c r="GG873"/>
      <c r="GH873"/>
      <c r="GI873"/>
      <c r="GJ873"/>
      <c r="GK873"/>
      <c r="GL873"/>
      <c r="GM873"/>
      <c r="GN873"/>
      <c r="GO873"/>
      <c r="GP873"/>
      <c r="GQ873"/>
      <c r="GR873"/>
      <c r="GS873"/>
      <c r="GT873"/>
      <c r="GU873"/>
      <c r="GV873"/>
      <c r="GW873"/>
      <c r="GX873"/>
      <c r="GY873" t="n" s="35">
        <v>0</v>
      </c>
      <c r="GZ873" t="n" s="35">
        <v>0</v>
      </c>
      <c r="HF873" t="n" s="35">
        <v>2000</v>
      </c>
      <c r="HG873" t="b" s="35">
        <v>1</v>
      </c>
      <c r="HH873">
        <v>1</v>
      </c>
      <c r="HU873" t="b" s="35">
        <v>1</v>
      </c>
      <c r="HZ873">
        <v>1</v>
      </c>
      <c r="IA873"/>
      <c r="IB873" t="inlineStr">
        <is>
          <t xml:space="preserve">物理</t>
        </is>
      </c>
      <c r="IC873">
        <v>10000</v>
      </c>
      <c r="ID873">
        <v>0</v>
      </c>
      <c r="IE873">
        <v>1</v>
      </c>
      <c r="IF873"/>
      <c r="IG873" t="inlineStr">
        <is>
          <t xml:space="preserve">魔法</t>
        </is>
      </c>
      <c r="IH873">
        <v>500</v>
      </c>
      <c r="II873">
        <v>0</v>
      </c>
      <c r="IJ873"/>
      <c r="IK873"/>
      <c r="IL873"/>
      <c r="IM873"/>
      <c r="IN873"/>
      <c r="IO873"/>
      <c r="IP873"/>
      <c r="IQ873"/>
      <c r="IR873"/>
      <c r="IS873"/>
      <c r="IT873"/>
      <c r="IU873"/>
      <c r="IV873"/>
      <c r="IW873"/>
      <c r="IX873"/>
      <c r="IY873"/>
      <c r="IZ873"/>
      <c r="JA873"/>
      <c r="JB873"/>
      <c r="JC873"/>
      <c r="JD873"/>
      <c r="JE873"/>
      <c r="JF873"/>
      <c r="JG873"/>
      <c r="JH873"/>
      <c r="JI873"/>
      <c r="JJ873"/>
      <c r="JK873"/>
      <c r="JL873"/>
      <c r="JM873"/>
      <c r="JN873"/>
      <c r="JO873"/>
      <c r="JP873"/>
      <c r="JQ873"/>
      <c r="JR873"/>
    </row>
    <row r="874" ht="30" customHeight="1" spans="1:234">
      <c r="B874" s="34">
        <f>10000000+INDEX(编号表!$B:$B,MATCH(D874,编号表!$A:$A,0))*10000+J874</f>
        <v>11950006</v>
      </c>
      <c r="C874" s="34" t="s">
        <v>901</v>
      </c>
      <c r="D874" s="34" t="s">
        <v>896</v>
      </c>
      <c r="E874" t="str" s="34">
        <v>无</v>
      </c>
      <c r="F874" s="39" t="s">
        <v>902</v>
      </c>
      <c r="G874" s="34" t="inlineStr">
        <is>
          <t xml:space="preserve">金行</t>
        </is>
      </c>
      <c r="H874" s="34" t="b">
        <v>0</v>
      </c>
      <c r="I874" s="34" t="b">
        <v>0</v>
      </c>
      <c r="J874" s="34">
        <v>6</v>
      </c>
      <c r="K874" s="34" t="str">
        <f t="shared" si="33"/>
        <v>119500</v>
      </c>
      <c r="L874" s="34" t="s">
        <v>900</v>
      </c>
      <c r="O874" t="str" s="35">
        <v>追击单个敌人，造成剑击伤害；提高单次剑击伤害；附加金行伤害。</v>
      </c>
      <c r="P874" t="n" s="35">
        <v>12421000</v>
      </c>
      <c r="W874">
        <v>600</v>
      </c>
      <c r="X874">
        <v>600</v>
      </c>
      <c r="Y874" t="str" s="35">
        <v>单位</v>
      </c>
      <c r="Z874" t="inlineStr">
        <is>
          <t xml:space="preserve">单体</t>
        </is>
      </c>
      <c r="AA874" t="inlineStr">
        <is>
          <t xml:space="preserve">敌对</t>
        </is>
      </c>
      <c r="AB874">
        <v>0</v>
      </c>
      <c r="AC874">
        <v>1</v>
      </c>
      <c r="AD874" t="b">
        <v>0</v>
      </c>
      <c r="AE874" t="inlineStr">
        <is>
          <t xml:space="preserve">最近</t>
        </is>
      </c>
      <c r="AF874"/>
      <c r="AG874"/>
      <c r="AH874"/>
      <c r="AI874"/>
      <c r="AJ874"/>
      <c r="AK874"/>
      <c r="AL874"/>
      <c r="BA874">
        <v>10000</v>
      </c>
      <c r="BB874" t="inlineStr">
        <is>
          <t xml:space="preserve">技能效果_伤害</t>
        </is>
      </c>
      <c r="BC874" t="inlineStr">
        <is>
          <t xml:space="preserve">敌对</t>
        </is>
      </c>
      <c r="BD874">
        <v>10000</v>
      </c>
      <c r="BE874">
        <v>0</v>
      </c>
      <c r="BF874" t="inlineStr">
        <is>
          <t xml:space="preserve">全部</t>
        </is>
      </c>
      <c r="BG874">
        <v>0</v>
      </c>
      <c r="BH874" t="inlineStr">
        <is>
          <t xml:space="preserve">物理</t>
        </is>
      </c>
      <c r="BI874">
        <v>10000</v>
      </c>
      <c r="BJ874">
        <v>0</v>
      </c>
      <c r="BK874" t="b">
        <v>1</v>
      </c>
      <c r="BL874">
        <v>0</v>
      </c>
      <c r="BM874">
        <v>10000</v>
      </c>
      <c r="BN874"/>
      <c r="BO874"/>
      <c r="BP874"/>
      <c r="BQ874"/>
      <c r="BR874"/>
      <c r="BS874"/>
      <c r="BT874"/>
      <c r="BU874"/>
      <c r="BV874"/>
      <c r="BW874"/>
      <c r="BX874"/>
      <c r="BY874"/>
      <c r="BZ874"/>
      <c r="CA874"/>
      <c r="CB874"/>
      <c r="CC874"/>
      <c r="CD874"/>
      <c r="CE874"/>
      <c r="CF874"/>
      <c r="CG874"/>
      <c r="CH874"/>
      <c r="CI874"/>
      <c r="CJ874"/>
      <c r="CK874"/>
      <c r="CL874"/>
      <c r="CM874"/>
      <c r="CN874"/>
      <c r="CO874"/>
      <c r="CP874"/>
      <c r="CQ874"/>
      <c r="CR874"/>
      <c r="CS874"/>
      <c r="CT874"/>
      <c r="CU874"/>
      <c r="CV874"/>
      <c r="CW874"/>
      <c r="CX874"/>
      <c r="CY874"/>
      <c r="CZ874"/>
      <c r="DA874"/>
      <c r="DB874"/>
      <c r="DC874"/>
      <c r="DD874"/>
      <c r="DE874"/>
      <c r="DF874"/>
      <c r="DG874"/>
      <c r="DH874"/>
      <c r="DI874"/>
      <c r="DJ874"/>
      <c r="DK874"/>
      <c r="DL874"/>
      <c r="DM874"/>
      <c r="DN874"/>
      <c r="DO874"/>
      <c r="DP874"/>
      <c r="DQ874"/>
      <c r="DR874"/>
      <c r="DS874"/>
      <c r="DT874"/>
      <c r="DU874"/>
      <c r="DV874"/>
      <c r="DW874"/>
      <c r="DX874"/>
      <c r="DY874"/>
      <c r="DZ874"/>
      <c r="EA874"/>
      <c r="EB874"/>
      <c r="EC874"/>
      <c r="ED874"/>
      <c r="EE874"/>
      <c r="EF874"/>
      <c r="EG874"/>
      <c r="EH874"/>
      <c r="EI874"/>
      <c r="EJ874"/>
      <c r="EK874"/>
      <c r="EL874"/>
      <c r="EM874"/>
      <c r="EN874"/>
      <c r="EO874"/>
      <c r="EP874"/>
      <c r="EQ874"/>
      <c r="ER874"/>
      <c r="ES874"/>
      <c r="ET874"/>
      <c r="EU874"/>
      <c r="EV874"/>
      <c r="EW874"/>
      <c r="EX874"/>
      <c r="EY874"/>
      <c r="EZ874"/>
      <c r="FA874"/>
      <c r="FB874"/>
      <c r="FC874"/>
      <c r="FD874"/>
      <c r="FE874"/>
      <c r="FF874"/>
      <c r="FG874"/>
      <c r="FH874"/>
      <c r="FI874"/>
      <c r="FJ874"/>
      <c r="FK874"/>
      <c r="FL874"/>
      <c r="FM874"/>
      <c r="FN874"/>
      <c r="FO874"/>
      <c r="FP874"/>
      <c r="FQ874"/>
      <c r="FR874"/>
      <c r="FS874"/>
      <c r="FT874"/>
      <c r="FU874"/>
      <c r="FV874"/>
      <c r="FW874"/>
      <c r="FX874"/>
      <c r="FY874"/>
      <c r="FZ874"/>
      <c r="GA874"/>
      <c r="GB874"/>
      <c r="GC874"/>
      <c r="GD874"/>
      <c r="GE874"/>
      <c r="GF874"/>
      <c r="GG874"/>
      <c r="GH874"/>
      <c r="GI874"/>
      <c r="GJ874"/>
      <c r="GK874"/>
      <c r="GL874"/>
      <c r="GM874"/>
      <c r="GN874"/>
      <c r="GO874"/>
      <c r="GP874"/>
      <c r="GQ874"/>
      <c r="GR874"/>
      <c r="GS874"/>
      <c r="GT874"/>
      <c r="GU874"/>
      <c r="GV874"/>
      <c r="GW874"/>
      <c r="GX874"/>
      <c r="GY874" t="n" s="35">
        <v>0</v>
      </c>
      <c r="GZ874" t="n" s="35">
        <v>0</v>
      </c>
      <c r="HF874" t="n" s="35">
        <v>2000</v>
      </c>
      <c r="HG874" t="b" s="35">
        <v>1</v>
      </c>
      <c r="HH874">
        <v>1</v>
      </c>
      <c r="HU874" t="b" s="35">
        <v>1</v>
      </c>
      <c r="HZ874">
        <v>1</v>
      </c>
      <c r="IA874"/>
      <c r="IB874" t="inlineStr">
        <is>
          <t xml:space="preserve">物理</t>
        </is>
      </c>
      <c r="IC874">
        <v>10000</v>
      </c>
      <c r="ID874">
        <v>0</v>
      </c>
      <c r="IE874">
        <v>1</v>
      </c>
      <c r="IF874"/>
      <c r="IG874" t="inlineStr">
        <is>
          <t xml:space="preserve">魔法</t>
        </is>
      </c>
      <c r="IH874">
        <v>500</v>
      </c>
      <c r="II874">
        <v>0</v>
      </c>
      <c r="IJ874"/>
      <c r="IK874"/>
      <c r="IL874"/>
      <c r="IM874"/>
      <c r="IN874"/>
      <c r="IO874"/>
      <c r="IP874"/>
      <c r="IQ874"/>
      <c r="IR874"/>
      <c r="IS874"/>
      <c r="IT874"/>
      <c r="IU874"/>
      <c r="IV874"/>
      <c r="IW874"/>
      <c r="IX874"/>
      <c r="IY874"/>
      <c r="IZ874"/>
      <c r="JA874"/>
      <c r="JB874"/>
      <c r="JC874"/>
      <c r="JD874"/>
      <c r="JE874"/>
      <c r="JF874"/>
      <c r="JG874"/>
      <c r="JH874"/>
      <c r="JI874"/>
      <c r="JJ874"/>
      <c r="JK874"/>
      <c r="JL874"/>
      <c r="JM874"/>
      <c r="JN874"/>
      <c r="JO874"/>
      <c r="JP874"/>
      <c r="JQ874"/>
      <c r="JR874"/>
    </row>
    <row r="875" ht="30" customHeight="1" spans="1:234">
      <c r="B875" s="34">
        <f>10000000+INDEX(编号表!$B:$B,MATCH(D875,编号表!$A:$A,0))*10000+J875</f>
        <v>11950007</v>
      </c>
      <c r="C875" s="34" t="s">
        <v>903</v>
      </c>
      <c r="D875" s="34" t="s">
        <v>896</v>
      </c>
      <c r="E875" t="str" s="34">
        <v>无</v>
      </c>
      <c r="F875" s="39" t="s">
        <v>904</v>
      </c>
      <c r="G875" s="34" t="inlineStr">
        <is>
          <t xml:space="preserve">金行</t>
        </is>
      </c>
      <c r="H875" s="34" t="b">
        <v>0</v>
      </c>
      <c r="I875" s="34" t="b">
        <v>0</v>
      </c>
      <c r="J875" s="34">
        <v>7</v>
      </c>
      <c r="K875" s="34" t="str">
        <f t="shared" si="33"/>
        <v>119500</v>
      </c>
      <c r="L875" s="34" t="s">
        <v>898</v>
      </c>
      <c r="O875" t="str" s="35">
        <v>追击单个敌人，造成剑击伤害；提高单次剑击伤害；附加金行伤害。</v>
      </c>
      <c r="P875" t="n" s="35">
        <v>12421000</v>
      </c>
      <c r="W875">
        <v>600</v>
      </c>
      <c r="X875">
        <v>600</v>
      </c>
      <c r="Y875" t="str" s="35">
        <v>单位</v>
      </c>
      <c r="Z875" t="inlineStr">
        <is>
          <t xml:space="preserve">单体</t>
        </is>
      </c>
      <c r="AA875" t="inlineStr">
        <is>
          <t xml:space="preserve">敌对</t>
        </is>
      </c>
      <c r="AB875">
        <v>0</v>
      </c>
      <c r="AC875">
        <v>1</v>
      </c>
      <c r="AD875" t="b">
        <v>0</v>
      </c>
      <c r="AE875" t="inlineStr">
        <is>
          <t xml:space="preserve">最近</t>
        </is>
      </c>
      <c r="AF875"/>
      <c r="AG875"/>
      <c r="AH875"/>
      <c r="AI875"/>
      <c r="AJ875"/>
      <c r="AK875"/>
      <c r="AL875"/>
      <c r="BA875">
        <v>10000</v>
      </c>
      <c r="BB875" t="inlineStr">
        <is>
          <t xml:space="preserve">技能效果_伤害</t>
        </is>
      </c>
      <c r="BC875" t="inlineStr">
        <is>
          <t xml:space="preserve">敌对</t>
        </is>
      </c>
      <c r="BD875">
        <v>10000</v>
      </c>
      <c r="BE875">
        <v>0</v>
      </c>
      <c r="BF875" t="inlineStr">
        <is>
          <t xml:space="preserve">全部</t>
        </is>
      </c>
      <c r="BG875">
        <v>0</v>
      </c>
      <c r="BH875" t="inlineStr">
        <is>
          <t xml:space="preserve">物理</t>
        </is>
      </c>
      <c r="BI875">
        <v>10000</v>
      </c>
      <c r="BJ875">
        <v>0</v>
      </c>
      <c r="BK875" t="b">
        <v>1</v>
      </c>
      <c r="BL875">
        <v>0</v>
      </c>
      <c r="BM875">
        <v>10000</v>
      </c>
      <c r="BN875"/>
      <c r="BO875"/>
      <c r="BP875"/>
      <c r="BQ875"/>
      <c r="BR875"/>
      <c r="BS875"/>
      <c r="BT875"/>
      <c r="BU875"/>
      <c r="BV875"/>
      <c r="BW875"/>
      <c r="BX875"/>
      <c r="BY875"/>
      <c r="BZ875"/>
      <c r="CA875"/>
      <c r="CB875"/>
      <c r="CC875"/>
      <c r="CD875"/>
      <c r="CE875"/>
      <c r="CF875"/>
      <c r="CG875"/>
      <c r="CH875"/>
      <c r="CI875"/>
      <c r="CJ875"/>
      <c r="CK875"/>
      <c r="CL875"/>
      <c r="CM875"/>
      <c r="CN875"/>
      <c r="CO875"/>
      <c r="CP875"/>
      <c r="CQ875"/>
      <c r="CR875"/>
      <c r="CS875"/>
      <c r="CT875"/>
      <c r="CU875"/>
      <c r="CV875"/>
      <c r="CW875"/>
      <c r="CX875"/>
      <c r="CY875"/>
      <c r="CZ875"/>
      <c r="DA875"/>
      <c r="DB875"/>
      <c r="DC875"/>
      <c r="DD875"/>
      <c r="DE875"/>
      <c r="DF875"/>
      <c r="DG875"/>
      <c r="DH875"/>
      <c r="DI875"/>
      <c r="DJ875"/>
      <c r="DK875"/>
      <c r="DL875"/>
      <c r="DM875"/>
      <c r="DN875"/>
      <c r="DO875"/>
      <c r="DP875"/>
      <c r="DQ875"/>
      <c r="DR875"/>
      <c r="DS875"/>
      <c r="DT875"/>
      <c r="DU875"/>
      <c r="DV875"/>
      <c r="DW875"/>
      <c r="DX875"/>
      <c r="DY875"/>
      <c r="DZ875"/>
      <c r="EA875"/>
      <c r="EB875"/>
      <c r="EC875"/>
      <c r="ED875"/>
      <c r="EE875"/>
      <c r="EF875"/>
      <c r="EG875"/>
      <c r="EH875"/>
      <c r="EI875"/>
      <c r="EJ875"/>
      <c r="EK875"/>
      <c r="EL875"/>
      <c r="EM875"/>
      <c r="EN875"/>
      <c r="EO875"/>
      <c r="EP875"/>
      <c r="EQ875"/>
      <c r="ER875"/>
      <c r="ES875"/>
      <c r="ET875"/>
      <c r="EU875"/>
      <c r="EV875"/>
      <c r="EW875"/>
      <c r="EX875"/>
      <c r="EY875"/>
      <c r="EZ875"/>
      <c r="FA875"/>
      <c r="FB875"/>
      <c r="FC875"/>
      <c r="FD875"/>
      <c r="FE875"/>
      <c r="FF875"/>
      <c r="FG875"/>
      <c r="FH875"/>
      <c r="FI875"/>
      <c r="FJ875"/>
      <c r="FK875"/>
      <c r="FL875"/>
      <c r="FM875"/>
      <c r="FN875"/>
      <c r="FO875"/>
      <c r="FP875"/>
      <c r="FQ875"/>
      <c r="FR875"/>
      <c r="FS875"/>
      <c r="FT875"/>
      <c r="FU875"/>
      <c r="FV875"/>
      <c r="FW875"/>
      <c r="FX875"/>
      <c r="FY875"/>
      <c r="FZ875"/>
      <c r="GA875"/>
      <c r="GB875"/>
      <c r="GC875"/>
      <c r="GD875"/>
      <c r="GE875"/>
      <c r="GF875"/>
      <c r="GG875"/>
      <c r="GH875"/>
      <c r="GI875"/>
      <c r="GJ875"/>
      <c r="GK875"/>
      <c r="GL875"/>
      <c r="GM875"/>
      <c r="GN875"/>
      <c r="GO875"/>
      <c r="GP875"/>
      <c r="GQ875"/>
      <c r="GR875"/>
      <c r="GS875"/>
      <c r="GT875"/>
      <c r="GU875"/>
      <c r="GV875"/>
      <c r="GW875"/>
      <c r="GX875"/>
      <c r="GY875" t="n" s="35">
        <v>0</v>
      </c>
      <c r="GZ875" t="n" s="35">
        <v>0</v>
      </c>
      <c r="HF875" t="n" s="35">
        <v>2000</v>
      </c>
      <c r="HG875" t="b" s="35">
        <v>1</v>
      </c>
      <c r="HH875">
        <v>1</v>
      </c>
      <c r="HU875" t="b" s="35">
        <v>1</v>
      </c>
      <c r="HZ875">
        <v>1</v>
      </c>
      <c r="IA875"/>
      <c r="IB875" t="inlineStr">
        <is>
          <t xml:space="preserve">物理</t>
        </is>
      </c>
      <c r="IC875">
        <v>10000</v>
      </c>
      <c r="ID875">
        <v>0</v>
      </c>
      <c r="IE875">
        <v>1</v>
      </c>
      <c r="IF875"/>
      <c r="IG875" t="inlineStr">
        <is>
          <t xml:space="preserve">魔法</t>
        </is>
      </c>
      <c r="IH875">
        <v>500</v>
      </c>
      <c r="II875">
        <v>0</v>
      </c>
      <c r="IJ875"/>
      <c r="IK875"/>
      <c r="IL875"/>
      <c r="IM875"/>
      <c r="IN875"/>
      <c r="IO875"/>
      <c r="IP875"/>
      <c r="IQ875"/>
      <c r="IR875"/>
      <c r="IS875"/>
      <c r="IT875"/>
      <c r="IU875"/>
      <c r="IV875"/>
      <c r="IW875"/>
      <c r="IX875"/>
      <c r="IY875"/>
      <c r="IZ875"/>
      <c r="JA875"/>
      <c r="JB875"/>
      <c r="JC875"/>
      <c r="JD875"/>
      <c r="JE875"/>
      <c r="JF875"/>
      <c r="JG875"/>
      <c r="JH875"/>
      <c r="JI875"/>
      <c r="JJ875"/>
      <c r="JK875"/>
      <c r="JL875"/>
      <c r="JM875"/>
      <c r="JN875"/>
      <c r="JO875"/>
      <c r="JP875"/>
      <c r="JQ875"/>
      <c r="JR875"/>
    </row>
    <row r="876" ht="30" customHeight="1" spans="1:234">
      <c r="B876" s="34">
        <f>10000000+INDEX(编号表!$B:$B,MATCH(D876,编号表!$A:$A,0))*10000+J876</f>
        <v>11950008</v>
      </c>
      <c r="C876" s="34" t="s">
        <v>903</v>
      </c>
      <c r="D876" s="34" t="s">
        <v>896</v>
      </c>
      <c r="E876" t="str" s="34">
        <v>无</v>
      </c>
      <c r="F876" s="39" t="s">
        <v>904</v>
      </c>
      <c r="G876" s="34" t="inlineStr">
        <is>
          <t xml:space="preserve">金行</t>
        </is>
      </c>
      <c r="H876" s="34" t="b">
        <v>0</v>
      </c>
      <c r="I876" s="34" t="b">
        <v>0</v>
      </c>
      <c r="J876" s="34">
        <v>8</v>
      </c>
      <c r="K876" s="34" t="str">
        <f t="shared" si="33"/>
        <v>119500</v>
      </c>
      <c r="L876" s="34" t="s">
        <v>899</v>
      </c>
      <c r="O876" t="str" s="35">
        <v>追击单个敌人，造成剑击伤害；提高单次剑击伤害；附加金行伤害。</v>
      </c>
      <c r="P876" t="n" s="35">
        <v>12421000</v>
      </c>
      <c r="W876">
        <v>600</v>
      </c>
      <c r="X876">
        <v>600</v>
      </c>
      <c r="Y876" t="str" s="35">
        <v>单位</v>
      </c>
      <c r="Z876" t="inlineStr">
        <is>
          <t xml:space="preserve">单体</t>
        </is>
      </c>
      <c r="AA876" t="inlineStr">
        <is>
          <t xml:space="preserve">敌对</t>
        </is>
      </c>
      <c r="AB876">
        <v>0</v>
      </c>
      <c r="AC876">
        <v>1</v>
      </c>
      <c r="AD876" t="b">
        <v>0</v>
      </c>
      <c r="AE876" t="inlineStr">
        <is>
          <t xml:space="preserve">最近</t>
        </is>
      </c>
      <c r="AF876"/>
      <c r="AG876"/>
      <c r="AH876"/>
      <c r="AI876"/>
      <c r="AJ876"/>
      <c r="AK876"/>
      <c r="AL876"/>
      <c r="BA876">
        <v>10000</v>
      </c>
      <c r="BB876" t="inlineStr">
        <is>
          <t xml:space="preserve">技能效果_伤害</t>
        </is>
      </c>
      <c r="BC876" t="inlineStr">
        <is>
          <t xml:space="preserve">敌对</t>
        </is>
      </c>
      <c r="BD876">
        <v>10000</v>
      </c>
      <c r="BE876">
        <v>0</v>
      </c>
      <c r="BF876" t="inlineStr">
        <is>
          <t xml:space="preserve">全部</t>
        </is>
      </c>
      <c r="BG876">
        <v>0</v>
      </c>
      <c r="BH876" t="inlineStr">
        <is>
          <t xml:space="preserve">物理</t>
        </is>
      </c>
      <c r="BI876">
        <v>10000</v>
      </c>
      <c r="BJ876">
        <v>0</v>
      </c>
      <c r="BK876" t="b">
        <v>1</v>
      </c>
      <c r="BL876">
        <v>0</v>
      </c>
      <c r="BM876">
        <v>10000</v>
      </c>
      <c r="BN876"/>
      <c r="BO876"/>
      <c r="BP876"/>
      <c r="BQ876"/>
      <c r="BR876"/>
      <c r="BS876"/>
      <c r="BT876"/>
      <c r="BU876"/>
      <c r="BV876"/>
      <c r="BW876"/>
      <c r="BX876"/>
      <c r="BY876"/>
      <c r="BZ876"/>
      <c r="CA876"/>
      <c r="CB876"/>
      <c r="CC876"/>
      <c r="CD876"/>
      <c r="CE876"/>
      <c r="CF876"/>
      <c r="CG876"/>
      <c r="CH876"/>
      <c r="CI876"/>
      <c r="CJ876"/>
      <c r="CK876"/>
      <c r="CL876"/>
      <c r="CM876"/>
      <c r="CN876"/>
      <c r="CO876"/>
      <c r="CP876"/>
      <c r="CQ876"/>
      <c r="CR876"/>
      <c r="CS876"/>
      <c r="CT876"/>
      <c r="CU876"/>
      <c r="CV876"/>
      <c r="CW876"/>
      <c r="CX876"/>
      <c r="CY876"/>
      <c r="CZ876"/>
      <c r="DA876"/>
      <c r="DB876"/>
      <c r="DC876"/>
      <c r="DD876"/>
      <c r="DE876"/>
      <c r="DF876"/>
      <c r="DG876"/>
      <c r="DH876"/>
      <c r="DI876"/>
      <c r="DJ876"/>
      <c r="DK876"/>
      <c r="DL876"/>
      <c r="DM876"/>
      <c r="DN876"/>
      <c r="DO876"/>
      <c r="DP876"/>
      <c r="DQ876"/>
      <c r="DR876"/>
      <c r="DS876"/>
      <c r="DT876"/>
      <c r="DU876"/>
      <c r="DV876"/>
      <c r="DW876"/>
      <c r="DX876"/>
      <c r="DY876"/>
      <c r="DZ876"/>
      <c r="EA876"/>
      <c r="EB876"/>
      <c r="EC876"/>
      <c r="ED876"/>
      <c r="EE876"/>
      <c r="EF876"/>
      <c r="EG876"/>
      <c r="EH876"/>
      <c r="EI876"/>
      <c r="EJ876"/>
      <c r="EK876"/>
      <c r="EL876"/>
      <c r="EM876"/>
      <c r="EN876"/>
      <c r="EO876"/>
      <c r="EP876"/>
      <c r="EQ876"/>
      <c r="ER876"/>
      <c r="ES876"/>
      <c r="ET876"/>
      <c r="EU876"/>
      <c r="EV876"/>
      <c r="EW876"/>
      <c r="EX876"/>
      <c r="EY876"/>
      <c r="EZ876"/>
      <c r="FA876"/>
      <c r="FB876"/>
      <c r="FC876"/>
      <c r="FD876"/>
      <c r="FE876"/>
      <c r="FF876"/>
      <c r="FG876"/>
      <c r="FH876"/>
      <c r="FI876"/>
      <c r="FJ876"/>
      <c r="FK876"/>
      <c r="FL876"/>
      <c r="FM876"/>
      <c r="FN876"/>
      <c r="FO876"/>
      <c r="FP876"/>
      <c r="FQ876"/>
      <c r="FR876"/>
      <c r="FS876"/>
      <c r="FT876"/>
      <c r="FU876"/>
      <c r="FV876"/>
      <c r="FW876"/>
      <c r="FX876"/>
      <c r="FY876"/>
      <c r="FZ876"/>
      <c r="GA876"/>
      <c r="GB876"/>
      <c r="GC876"/>
      <c r="GD876"/>
      <c r="GE876"/>
      <c r="GF876"/>
      <c r="GG876"/>
      <c r="GH876"/>
      <c r="GI876"/>
      <c r="GJ876"/>
      <c r="GK876"/>
      <c r="GL876"/>
      <c r="GM876"/>
      <c r="GN876"/>
      <c r="GO876"/>
      <c r="GP876"/>
      <c r="GQ876"/>
      <c r="GR876"/>
      <c r="GS876"/>
      <c r="GT876"/>
      <c r="GU876"/>
      <c r="GV876"/>
      <c r="GW876"/>
      <c r="GX876"/>
      <c r="GY876" t="n" s="35">
        <v>0</v>
      </c>
      <c r="GZ876" t="n" s="35">
        <v>0</v>
      </c>
      <c r="HF876" t="n" s="35">
        <v>2000</v>
      </c>
      <c r="HG876" t="b" s="35">
        <v>1</v>
      </c>
      <c r="HH876">
        <v>1</v>
      </c>
      <c r="HU876" t="b" s="35">
        <v>1</v>
      </c>
      <c r="HZ876">
        <v>1</v>
      </c>
      <c r="IA876"/>
      <c r="IB876" t="inlineStr">
        <is>
          <t xml:space="preserve">物理</t>
        </is>
      </c>
      <c r="IC876">
        <v>10000</v>
      </c>
      <c r="ID876">
        <v>0</v>
      </c>
      <c r="IE876">
        <v>1</v>
      </c>
      <c r="IF876"/>
      <c r="IG876" t="inlineStr">
        <is>
          <t xml:space="preserve">魔法</t>
        </is>
      </c>
      <c r="IH876">
        <v>500</v>
      </c>
      <c r="II876">
        <v>0</v>
      </c>
      <c r="IJ876"/>
      <c r="IK876"/>
      <c r="IL876"/>
      <c r="IM876"/>
      <c r="IN876"/>
      <c r="IO876"/>
      <c r="IP876"/>
      <c r="IQ876"/>
      <c r="IR876"/>
      <c r="IS876"/>
      <c r="IT876"/>
      <c r="IU876"/>
      <c r="IV876"/>
      <c r="IW876"/>
      <c r="IX876"/>
      <c r="IY876"/>
      <c r="IZ876"/>
      <c r="JA876"/>
      <c r="JB876"/>
      <c r="JC876"/>
      <c r="JD876"/>
      <c r="JE876"/>
      <c r="JF876"/>
      <c r="JG876"/>
      <c r="JH876"/>
      <c r="JI876"/>
      <c r="JJ876"/>
      <c r="JK876"/>
      <c r="JL876"/>
      <c r="JM876"/>
      <c r="JN876"/>
      <c r="JO876"/>
      <c r="JP876"/>
      <c r="JQ876"/>
      <c r="JR876"/>
    </row>
    <row r="877" ht="30" customHeight="1" spans="1:234">
      <c r="B877" s="34">
        <f>10000000+INDEX(编号表!$B:$B,MATCH(D877,编号表!$A:$A,0))*10000+J877</f>
        <v>11950009</v>
      </c>
      <c r="C877" s="34" t="s">
        <v>903</v>
      </c>
      <c r="D877" s="34" t="s">
        <v>896</v>
      </c>
      <c r="E877" t="str" s="34">
        <v>无</v>
      </c>
      <c r="F877" s="39" t="s">
        <v>904</v>
      </c>
      <c r="G877" s="34" t="inlineStr">
        <is>
          <t xml:space="preserve">金行</t>
        </is>
      </c>
      <c r="H877" s="34" t="b">
        <v>0</v>
      </c>
      <c r="I877" s="34" t="b">
        <v>0</v>
      </c>
      <c r="J877" s="34">
        <v>9</v>
      </c>
      <c r="K877" s="34" t="str">
        <f t="shared" si="33"/>
        <v>119500</v>
      </c>
      <c r="L877" s="34" t="s">
        <v>900</v>
      </c>
      <c r="O877" t="str" s="35">
        <v>追击单个敌人，造成剑击伤害；提高单次剑击伤害；附加金行伤害。</v>
      </c>
      <c r="P877" t="n" s="35">
        <v>12421000</v>
      </c>
      <c r="W877">
        <v>600</v>
      </c>
      <c r="X877">
        <v>600</v>
      </c>
      <c r="Y877" t="str" s="35">
        <v>单位</v>
      </c>
      <c r="Z877" t="inlineStr">
        <is>
          <t xml:space="preserve">单体</t>
        </is>
      </c>
      <c r="AA877" t="inlineStr">
        <is>
          <t xml:space="preserve">敌对</t>
        </is>
      </c>
      <c r="AB877">
        <v>0</v>
      </c>
      <c r="AC877">
        <v>1</v>
      </c>
      <c r="AD877" t="b">
        <v>0</v>
      </c>
      <c r="AE877" t="inlineStr">
        <is>
          <t xml:space="preserve">最近</t>
        </is>
      </c>
      <c r="AF877"/>
      <c r="AG877"/>
      <c r="AH877"/>
      <c r="AI877"/>
      <c r="AJ877"/>
      <c r="AK877"/>
      <c r="AL877"/>
      <c r="BA877">
        <v>10000</v>
      </c>
      <c r="BB877" t="inlineStr">
        <is>
          <t xml:space="preserve">技能效果_伤害</t>
        </is>
      </c>
      <c r="BC877" t="inlineStr">
        <is>
          <t xml:space="preserve">敌对</t>
        </is>
      </c>
      <c r="BD877">
        <v>10000</v>
      </c>
      <c r="BE877">
        <v>0</v>
      </c>
      <c r="BF877" t="inlineStr">
        <is>
          <t xml:space="preserve">全部</t>
        </is>
      </c>
      <c r="BG877">
        <v>0</v>
      </c>
      <c r="BH877" t="inlineStr">
        <is>
          <t xml:space="preserve">物理</t>
        </is>
      </c>
      <c r="BI877">
        <v>10000</v>
      </c>
      <c r="BJ877">
        <v>0</v>
      </c>
      <c r="BK877" t="b">
        <v>1</v>
      </c>
      <c r="BL877">
        <v>0</v>
      </c>
      <c r="BM877">
        <v>10000</v>
      </c>
      <c r="BN877"/>
      <c r="BO877"/>
      <c r="BP877"/>
      <c r="BQ877"/>
      <c r="BR877"/>
      <c r="BS877"/>
      <c r="BT877"/>
      <c r="BU877"/>
      <c r="BV877"/>
      <c r="BW877"/>
      <c r="BX877"/>
      <c r="BY877"/>
      <c r="BZ877"/>
      <c r="CA877"/>
      <c r="CB877"/>
      <c r="CC877"/>
      <c r="CD877"/>
      <c r="CE877"/>
      <c r="CF877"/>
      <c r="CG877"/>
      <c r="CH877"/>
      <c r="CI877"/>
      <c r="CJ877"/>
      <c r="CK877"/>
      <c r="CL877"/>
      <c r="CM877"/>
      <c r="CN877"/>
      <c r="CO877"/>
      <c r="CP877"/>
      <c r="CQ877"/>
      <c r="CR877"/>
      <c r="CS877"/>
      <c r="CT877"/>
      <c r="CU877"/>
      <c r="CV877"/>
      <c r="CW877"/>
      <c r="CX877"/>
      <c r="CY877"/>
      <c r="CZ877"/>
      <c r="DA877"/>
      <c r="DB877"/>
      <c r="DC877"/>
      <c r="DD877"/>
      <c r="DE877"/>
      <c r="DF877"/>
      <c r="DG877"/>
      <c r="DH877"/>
      <c r="DI877"/>
      <c r="DJ877"/>
      <c r="DK877"/>
      <c r="DL877"/>
      <c r="DM877"/>
      <c r="DN877"/>
      <c r="DO877"/>
      <c r="DP877"/>
      <c r="DQ877"/>
      <c r="DR877"/>
      <c r="DS877"/>
      <c r="DT877"/>
      <c r="DU877"/>
      <c r="DV877"/>
      <c r="DW877"/>
      <c r="DX877"/>
      <c r="DY877"/>
      <c r="DZ877"/>
      <c r="EA877"/>
      <c r="EB877"/>
      <c r="EC877"/>
      <c r="ED877"/>
      <c r="EE877"/>
      <c r="EF877"/>
      <c r="EG877"/>
      <c r="EH877"/>
      <c r="EI877"/>
      <c r="EJ877"/>
      <c r="EK877"/>
      <c r="EL877"/>
      <c r="EM877"/>
      <c r="EN877"/>
      <c r="EO877"/>
      <c r="EP877"/>
      <c r="EQ877"/>
      <c r="ER877"/>
      <c r="ES877"/>
      <c r="ET877"/>
      <c r="EU877"/>
      <c r="EV877"/>
      <c r="EW877"/>
      <c r="EX877"/>
      <c r="EY877"/>
      <c r="EZ877"/>
      <c r="FA877"/>
      <c r="FB877"/>
      <c r="FC877"/>
      <c r="FD877"/>
      <c r="FE877"/>
      <c r="FF877"/>
      <c r="FG877"/>
      <c r="FH877"/>
      <c r="FI877"/>
      <c r="FJ877"/>
      <c r="FK877"/>
      <c r="FL877"/>
      <c r="FM877"/>
      <c r="FN877"/>
      <c r="FO877"/>
      <c r="FP877"/>
      <c r="FQ877"/>
      <c r="FR877"/>
      <c r="FS877"/>
      <c r="FT877"/>
      <c r="FU877"/>
      <c r="FV877"/>
      <c r="FW877"/>
      <c r="FX877"/>
      <c r="FY877"/>
      <c r="FZ877"/>
      <c r="GA877"/>
      <c r="GB877"/>
      <c r="GC877"/>
      <c r="GD877"/>
      <c r="GE877"/>
      <c r="GF877"/>
      <c r="GG877"/>
      <c r="GH877"/>
      <c r="GI877"/>
      <c r="GJ877"/>
      <c r="GK877"/>
      <c r="GL877"/>
      <c r="GM877"/>
      <c r="GN877"/>
      <c r="GO877"/>
      <c r="GP877"/>
      <c r="GQ877"/>
      <c r="GR877"/>
      <c r="GS877"/>
      <c r="GT877"/>
      <c r="GU877"/>
      <c r="GV877"/>
      <c r="GW877"/>
      <c r="GX877"/>
      <c r="GY877" t="n" s="35">
        <v>0</v>
      </c>
      <c r="GZ877" t="n" s="35">
        <v>0</v>
      </c>
      <c r="HF877" t="n" s="35">
        <v>2000</v>
      </c>
      <c r="HG877" t="b" s="35">
        <v>1</v>
      </c>
      <c r="HH877">
        <v>1</v>
      </c>
      <c r="HU877" t="b" s="35">
        <v>1</v>
      </c>
      <c r="HZ877">
        <v>1</v>
      </c>
      <c r="IA877"/>
      <c r="IB877" t="inlineStr">
        <is>
          <t xml:space="preserve">物理</t>
        </is>
      </c>
      <c r="IC877">
        <v>10000</v>
      </c>
      <c r="ID877">
        <v>0</v>
      </c>
      <c r="IE877">
        <v>1</v>
      </c>
      <c r="IF877"/>
      <c r="IG877" t="inlineStr">
        <is>
          <t xml:space="preserve">魔法</t>
        </is>
      </c>
      <c r="IH877">
        <v>500</v>
      </c>
      <c r="II877">
        <v>0</v>
      </c>
      <c r="IJ877"/>
      <c r="IK877"/>
      <c r="IL877"/>
      <c r="IM877"/>
      <c r="IN877"/>
      <c r="IO877"/>
      <c r="IP877"/>
      <c r="IQ877"/>
      <c r="IR877"/>
      <c r="IS877"/>
      <c r="IT877"/>
      <c r="IU877"/>
      <c r="IV877"/>
      <c r="IW877"/>
      <c r="IX877"/>
      <c r="IY877"/>
      <c r="IZ877"/>
      <c r="JA877"/>
      <c r="JB877"/>
      <c r="JC877"/>
      <c r="JD877"/>
      <c r="JE877"/>
      <c r="JF877"/>
      <c r="JG877"/>
      <c r="JH877"/>
      <c r="JI877"/>
      <c r="JJ877"/>
      <c r="JK877"/>
      <c r="JL877"/>
      <c r="JM877"/>
      <c r="JN877"/>
      <c r="JO877"/>
      <c r="JP877"/>
      <c r="JQ877"/>
      <c r="JR877"/>
    </row>
    <row r="878" ht="30" customHeight="1" spans="1:234">
      <c r="B878" s="34">
        <f>10000000+INDEX(编号表!$B:$B,MATCH(D878,编号表!$A:$A,0))*10000+J878</f>
        <v>11950010</v>
      </c>
      <c r="C878" s="34" t="s">
        <v>905</v>
      </c>
      <c r="D878" s="34" t="s">
        <v>896</v>
      </c>
      <c r="E878" t="str" s="34">
        <v>无</v>
      </c>
      <c r="F878" s="39" t="s">
        <v>906</v>
      </c>
      <c r="G878" s="34" t="inlineStr">
        <is>
          <t xml:space="preserve">金行</t>
        </is>
      </c>
      <c r="H878" s="34" t="b">
        <v>0</v>
      </c>
      <c r="I878" s="34" t="b">
        <v>0</v>
      </c>
      <c r="J878" s="34">
        <v>10</v>
      </c>
      <c r="K878" s="34" t="str">
        <f t="shared" si="33"/>
        <v>119500</v>
      </c>
      <c r="L878" s="34" t="s">
        <v>898</v>
      </c>
      <c r="O878" t="str" s="35">
        <v>追击单个敌人，造成剑击伤害；提高单次剑击伤害；附加金行伤害。</v>
      </c>
      <c r="P878" t="n" s="35">
        <v>12421000</v>
      </c>
      <c r="W878">
        <v>600</v>
      </c>
      <c r="X878">
        <v>600</v>
      </c>
      <c r="Y878" t="str" s="35">
        <v>单位</v>
      </c>
      <c r="Z878" t="inlineStr">
        <is>
          <t xml:space="preserve">单体</t>
        </is>
      </c>
      <c r="AA878" t="inlineStr">
        <is>
          <t xml:space="preserve">敌对</t>
        </is>
      </c>
      <c r="AB878">
        <v>0</v>
      </c>
      <c r="AC878">
        <v>1</v>
      </c>
      <c r="AD878" t="b">
        <v>0</v>
      </c>
      <c r="AE878" t="inlineStr">
        <is>
          <t xml:space="preserve">最近</t>
        </is>
      </c>
      <c r="AF878"/>
      <c r="AG878"/>
      <c r="AH878"/>
      <c r="AI878"/>
      <c r="AJ878"/>
      <c r="AK878"/>
      <c r="AL878"/>
      <c r="BA878">
        <v>10000</v>
      </c>
      <c r="BB878" t="inlineStr">
        <is>
          <t xml:space="preserve">技能效果_伤害</t>
        </is>
      </c>
      <c r="BC878" t="inlineStr">
        <is>
          <t xml:space="preserve">敌对</t>
        </is>
      </c>
      <c r="BD878">
        <v>10000</v>
      </c>
      <c r="BE878">
        <v>0</v>
      </c>
      <c r="BF878" t="inlineStr">
        <is>
          <t xml:space="preserve">全部</t>
        </is>
      </c>
      <c r="BG878">
        <v>0</v>
      </c>
      <c r="BH878" t="inlineStr">
        <is>
          <t xml:space="preserve">物理</t>
        </is>
      </c>
      <c r="BI878">
        <v>10000</v>
      </c>
      <c r="BJ878">
        <v>0</v>
      </c>
      <c r="BK878" t="b">
        <v>1</v>
      </c>
      <c r="BL878">
        <v>0</v>
      </c>
      <c r="BM878">
        <v>10000</v>
      </c>
      <c r="BN878"/>
      <c r="BO878"/>
      <c r="BP878"/>
      <c r="BQ878"/>
      <c r="BR878"/>
      <c r="BS878"/>
      <c r="BT878"/>
      <c r="BU878"/>
      <c r="BV878"/>
      <c r="BW878"/>
      <c r="BX878"/>
      <c r="BY878"/>
      <c r="BZ878"/>
      <c r="CA878"/>
      <c r="CB878"/>
      <c r="CC878"/>
      <c r="CD878"/>
      <c r="CE878"/>
      <c r="CF878"/>
      <c r="CG878"/>
      <c r="CH878"/>
      <c r="CI878"/>
      <c r="CJ878"/>
      <c r="CK878"/>
      <c r="CL878"/>
      <c r="CM878"/>
      <c r="CN878"/>
      <c r="CO878"/>
      <c r="CP878"/>
      <c r="CQ878"/>
      <c r="CR878"/>
      <c r="CS878"/>
      <c r="CT878"/>
      <c r="CU878"/>
      <c r="CV878"/>
      <c r="CW878"/>
      <c r="CX878"/>
      <c r="CY878"/>
      <c r="CZ878"/>
      <c r="DA878"/>
      <c r="DB878"/>
      <c r="DC878"/>
      <c r="DD878"/>
      <c r="DE878"/>
      <c r="DF878"/>
      <c r="DG878"/>
      <c r="DH878"/>
      <c r="DI878"/>
      <c r="DJ878"/>
      <c r="DK878"/>
      <c r="DL878"/>
      <c r="DM878"/>
      <c r="DN878"/>
      <c r="DO878"/>
      <c r="DP878"/>
      <c r="DQ878"/>
      <c r="DR878"/>
      <c r="DS878"/>
      <c r="DT878"/>
      <c r="DU878"/>
      <c r="DV878"/>
      <c r="DW878"/>
      <c r="DX878"/>
      <c r="DY878"/>
      <c r="DZ878"/>
      <c r="EA878"/>
      <c r="EB878"/>
      <c r="EC878"/>
      <c r="ED878"/>
      <c r="EE878"/>
      <c r="EF878"/>
      <c r="EG878"/>
      <c r="EH878"/>
      <c r="EI878"/>
      <c r="EJ878"/>
      <c r="EK878"/>
      <c r="EL878"/>
      <c r="EM878"/>
      <c r="EN878"/>
      <c r="EO878"/>
      <c r="EP878"/>
      <c r="EQ878"/>
      <c r="ER878"/>
      <c r="ES878"/>
      <c r="ET878"/>
      <c r="EU878"/>
      <c r="EV878"/>
      <c r="EW878"/>
      <c r="EX878"/>
      <c r="EY878"/>
      <c r="EZ878"/>
      <c r="FA878"/>
      <c r="FB878"/>
      <c r="FC878"/>
      <c r="FD878"/>
      <c r="FE878"/>
      <c r="FF878"/>
      <c r="FG878"/>
      <c r="FH878"/>
      <c r="FI878"/>
      <c r="FJ878"/>
      <c r="FK878"/>
      <c r="FL878"/>
      <c r="FM878"/>
      <c r="FN878"/>
      <c r="FO878"/>
      <c r="FP878"/>
      <c r="FQ878"/>
      <c r="FR878"/>
      <c r="FS878"/>
      <c r="FT878"/>
      <c r="FU878"/>
      <c r="FV878"/>
      <c r="FW878"/>
      <c r="FX878"/>
      <c r="FY878"/>
      <c r="FZ878"/>
      <c r="GA878"/>
      <c r="GB878"/>
      <c r="GC878"/>
      <c r="GD878"/>
      <c r="GE878"/>
      <c r="GF878"/>
      <c r="GG878"/>
      <c r="GH878"/>
      <c r="GI878"/>
      <c r="GJ878"/>
      <c r="GK878"/>
      <c r="GL878"/>
      <c r="GM878"/>
      <c r="GN878"/>
      <c r="GO878"/>
      <c r="GP878"/>
      <c r="GQ878"/>
      <c r="GR878"/>
      <c r="GS878"/>
      <c r="GT878"/>
      <c r="GU878"/>
      <c r="GV878"/>
      <c r="GW878"/>
      <c r="GX878"/>
      <c r="GY878" t="n" s="35">
        <v>0</v>
      </c>
      <c r="GZ878" t="n" s="35">
        <v>0</v>
      </c>
      <c r="HF878" t="n" s="35">
        <v>2000</v>
      </c>
      <c r="HG878" t="b" s="35">
        <v>1</v>
      </c>
      <c r="HH878">
        <v>1</v>
      </c>
      <c r="HU878" t="b" s="35">
        <v>1</v>
      </c>
      <c r="HZ878">
        <v>1</v>
      </c>
      <c r="IA878"/>
      <c r="IB878" t="inlineStr">
        <is>
          <t xml:space="preserve">物理</t>
        </is>
      </c>
      <c r="IC878">
        <v>10000</v>
      </c>
      <c r="ID878">
        <v>0</v>
      </c>
      <c r="IE878">
        <v>1</v>
      </c>
      <c r="IF878"/>
      <c r="IG878" t="inlineStr">
        <is>
          <t xml:space="preserve">魔法</t>
        </is>
      </c>
      <c r="IH878">
        <v>500</v>
      </c>
      <c r="II878">
        <v>0</v>
      </c>
      <c r="IJ878"/>
      <c r="IK878"/>
      <c r="IL878"/>
      <c r="IM878"/>
      <c r="IN878"/>
      <c r="IO878"/>
      <c r="IP878"/>
      <c r="IQ878"/>
      <c r="IR878"/>
      <c r="IS878"/>
      <c r="IT878"/>
      <c r="IU878"/>
      <c r="IV878"/>
      <c r="IW878"/>
      <c r="IX878"/>
      <c r="IY878"/>
      <c r="IZ878"/>
      <c r="JA878"/>
      <c r="JB878"/>
      <c r="JC878"/>
      <c r="JD878"/>
      <c r="JE878"/>
      <c r="JF878"/>
      <c r="JG878"/>
      <c r="JH878"/>
      <c r="JI878"/>
      <c r="JJ878"/>
      <c r="JK878"/>
      <c r="JL878"/>
      <c r="JM878"/>
      <c r="JN878"/>
      <c r="JO878"/>
      <c r="JP878"/>
      <c r="JQ878"/>
      <c r="JR878"/>
    </row>
    <row r="879" ht="30" customHeight="1" spans="1:234">
      <c r="B879" s="34">
        <f>10000000+INDEX(编号表!$B:$B,MATCH(D879,编号表!$A:$A,0))*10000+J879</f>
        <v>11950011</v>
      </c>
      <c r="C879" s="34" t="s">
        <v>905</v>
      </c>
      <c r="D879" s="34" t="s">
        <v>896</v>
      </c>
      <c r="E879" t="str" s="34">
        <v>无</v>
      </c>
      <c r="F879" s="39" t="s">
        <v>906</v>
      </c>
      <c r="G879" s="34" t="inlineStr">
        <is>
          <t xml:space="preserve">金行</t>
        </is>
      </c>
      <c r="H879" s="34" t="b">
        <v>0</v>
      </c>
      <c r="I879" s="34" t="b">
        <v>0</v>
      </c>
      <c r="J879" s="34">
        <v>11</v>
      </c>
      <c r="K879" s="34" t="str">
        <f t="shared" si="33"/>
        <v>119500</v>
      </c>
      <c r="L879" s="34" t="s">
        <v>899</v>
      </c>
      <c r="O879" t="str" s="35">
        <v>追击单个敌人，造成剑击伤害；提高单次剑击伤害；附加金行伤害。</v>
      </c>
      <c r="P879" t="n" s="35">
        <v>12421000</v>
      </c>
      <c r="W879">
        <v>600</v>
      </c>
      <c r="X879">
        <v>600</v>
      </c>
      <c r="Y879" t="str" s="35">
        <v>单位</v>
      </c>
      <c r="Z879" t="inlineStr">
        <is>
          <t xml:space="preserve">单体</t>
        </is>
      </c>
      <c r="AA879" t="inlineStr">
        <is>
          <t xml:space="preserve">敌对</t>
        </is>
      </c>
      <c r="AB879">
        <v>0</v>
      </c>
      <c r="AC879">
        <v>1</v>
      </c>
      <c r="AD879" t="b">
        <v>0</v>
      </c>
      <c r="AE879" t="inlineStr">
        <is>
          <t xml:space="preserve">最近</t>
        </is>
      </c>
      <c r="AF879"/>
      <c r="AG879"/>
      <c r="AH879"/>
      <c r="AI879"/>
      <c r="AJ879"/>
      <c r="AK879"/>
      <c r="AL879"/>
      <c r="BA879">
        <v>10000</v>
      </c>
      <c r="BB879" t="inlineStr">
        <is>
          <t xml:space="preserve">技能效果_伤害</t>
        </is>
      </c>
      <c r="BC879" t="inlineStr">
        <is>
          <t xml:space="preserve">敌对</t>
        </is>
      </c>
      <c r="BD879">
        <v>10000</v>
      </c>
      <c r="BE879">
        <v>0</v>
      </c>
      <c r="BF879" t="inlineStr">
        <is>
          <t xml:space="preserve">全部</t>
        </is>
      </c>
      <c r="BG879">
        <v>0</v>
      </c>
      <c r="BH879" t="inlineStr">
        <is>
          <t xml:space="preserve">物理</t>
        </is>
      </c>
      <c r="BI879">
        <v>10000</v>
      </c>
      <c r="BJ879">
        <v>0</v>
      </c>
      <c r="BK879" t="b">
        <v>1</v>
      </c>
      <c r="BL879">
        <v>0</v>
      </c>
      <c r="BM879">
        <v>10000</v>
      </c>
      <c r="BN879"/>
      <c r="BO879"/>
      <c r="BP879"/>
      <c r="BQ879"/>
      <c r="BR879"/>
      <c r="BS879"/>
      <c r="BT879"/>
      <c r="BU879"/>
      <c r="BV879"/>
      <c r="BW879"/>
      <c r="BX879"/>
      <c r="BY879"/>
      <c r="BZ879"/>
      <c r="CA879"/>
      <c r="CB879"/>
      <c r="CC879"/>
      <c r="CD879"/>
      <c r="CE879"/>
      <c r="CF879"/>
      <c r="CG879"/>
      <c r="CH879"/>
      <c r="CI879"/>
      <c r="CJ879"/>
      <c r="CK879"/>
      <c r="CL879"/>
      <c r="CM879"/>
      <c r="CN879"/>
      <c r="CO879"/>
      <c r="CP879"/>
      <c r="CQ879"/>
      <c r="CR879"/>
      <c r="CS879"/>
      <c r="CT879"/>
      <c r="CU879"/>
      <c r="CV879"/>
      <c r="CW879"/>
      <c r="CX879"/>
      <c r="CY879"/>
      <c r="CZ879"/>
      <c r="DA879"/>
      <c r="DB879"/>
      <c r="DC879"/>
      <c r="DD879"/>
      <c r="DE879"/>
      <c r="DF879"/>
      <c r="DG879"/>
      <c r="DH879"/>
      <c r="DI879"/>
      <c r="DJ879"/>
      <c r="DK879"/>
      <c r="DL879"/>
      <c r="DM879"/>
      <c r="DN879"/>
      <c r="DO879"/>
      <c r="DP879"/>
      <c r="DQ879"/>
      <c r="DR879"/>
      <c r="DS879"/>
      <c r="DT879"/>
      <c r="DU879"/>
      <c r="DV879"/>
      <c r="DW879"/>
      <c r="DX879"/>
      <c r="DY879"/>
      <c r="DZ879"/>
      <c r="EA879"/>
      <c r="EB879"/>
      <c r="EC879"/>
      <c r="ED879"/>
      <c r="EE879"/>
      <c r="EF879"/>
      <c r="EG879"/>
      <c r="EH879"/>
      <c r="EI879"/>
      <c r="EJ879"/>
      <c r="EK879"/>
      <c r="EL879"/>
      <c r="EM879"/>
      <c r="EN879"/>
      <c r="EO879"/>
      <c r="EP879"/>
      <c r="EQ879"/>
      <c r="ER879"/>
      <c r="ES879"/>
      <c r="ET879"/>
      <c r="EU879"/>
      <c r="EV879"/>
      <c r="EW879"/>
      <c r="EX879"/>
      <c r="EY879"/>
      <c r="EZ879"/>
      <c r="FA879"/>
      <c r="FB879"/>
      <c r="FC879"/>
      <c r="FD879"/>
      <c r="FE879"/>
      <c r="FF879"/>
      <c r="FG879"/>
      <c r="FH879"/>
      <c r="FI879"/>
      <c r="FJ879"/>
      <c r="FK879"/>
      <c r="FL879"/>
      <c r="FM879"/>
      <c r="FN879"/>
      <c r="FO879"/>
      <c r="FP879"/>
      <c r="FQ879"/>
      <c r="FR879"/>
      <c r="FS879"/>
      <c r="FT879"/>
      <c r="FU879"/>
      <c r="FV879"/>
      <c r="FW879"/>
      <c r="FX879"/>
      <c r="FY879"/>
      <c r="FZ879"/>
      <c r="GA879"/>
      <c r="GB879"/>
      <c r="GC879"/>
      <c r="GD879"/>
      <c r="GE879"/>
      <c r="GF879"/>
      <c r="GG879"/>
      <c r="GH879"/>
      <c r="GI879"/>
      <c r="GJ879"/>
      <c r="GK879"/>
      <c r="GL879"/>
      <c r="GM879"/>
      <c r="GN879"/>
      <c r="GO879"/>
      <c r="GP879"/>
      <c r="GQ879"/>
      <c r="GR879"/>
      <c r="GS879"/>
      <c r="GT879"/>
      <c r="GU879"/>
      <c r="GV879"/>
      <c r="GW879"/>
      <c r="GX879"/>
      <c r="GY879" t="n" s="35">
        <v>0</v>
      </c>
      <c r="GZ879" t="n" s="35">
        <v>0</v>
      </c>
      <c r="HF879" t="n" s="35">
        <v>2000</v>
      </c>
      <c r="HG879" t="b" s="35">
        <v>1</v>
      </c>
      <c r="HH879">
        <v>1</v>
      </c>
      <c r="HU879" t="b" s="35">
        <v>1</v>
      </c>
      <c r="HZ879">
        <v>1</v>
      </c>
      <c r="IA879"/>
      <c r="IB879" t="inlineStr">
        <is>
          <t xml:space="preserve">物理</t>
        </is>
      </c>
      <c r="IC879">
        <v>10000</v>
      </c>
      <c r="ID879">
        <v>0</v>
      </c>
      <c r="IE879">
        <v>1</v>
      </c>
      <c r="IF879"/>
      <c r="IG879" t="inlineStr">
        <is>
          <t xml:space="preserve">魔法</t>
        </is>
      </c>
      <c r="IH879">
        <v>500</v>
      </c>
      <c r="II879">
        <v>0</v>
      </c>
      <c r="IJ879"/>
      <c r="IK879"/>
      <c r="IL879"/>
      <c r="IM879"/>
      <c r="IN879"/>
      <c r="IO879"/>
      <c r="IP879"/>
      <c r="IQ879"/>
      <c r="IR879"/>
      <c r="IS879"/>
      <c r="IT879"/>
      <c r="IU879"/>
      <c r="IV879"/>
      <c r="IW879"/>
      <c r="IX879"/>
      <c r="IY879"/>
      <c r="IZ879"/>
      <c r="JA879"/>
      <c r="JB879"/>
      <c r="JC879"/>
      <c r="JD879"/>
      <c r="JE879"/>
      <c r="JF879"/>
      <c r="JG879"/>
      <c r="JH879"/>
      <c r="JI879"/>
      <c r="JJ879"/>
      <c r="JK879"/>
      <c r="JL879"/>
      <c r="JM879"/>
      <c r="JN879"/>
      <c r="JO879"/>
      <c r="JP879"/>
      <c r="JQ879"/>
      <c r="JR879"/>
    </row>
    <row r="880" ht="30" customHeight="1" spans="1:234">
      <c r="B880" s="34">
        <f>10000000+INDEX(编号表!$B:$B,MATCH(D880,编号表!$A:$A,0))*10000+J880</f>
        <v>11950012</v>
      </c>
      <c r="C880" s="34" t="s">
        <v>905</v>
      </c>
      <c r="D880" s="34" t="s">
        <v>896</v>
      </c>
      <c r="E880" t="str" s="34">
        <v>无</v>
      </c>
      <c r="F880" s="39" t="s">
        <v>906</v>
      </c>
      <c r="G880" s="34" t="inlineStr">
        <is>
          <t xml:space="preserve">金行</t>
        </is>
      </c>
      <c r="H880" s="34" t="b">
        <v>0</v>
      </c>
      <c r="I880" s="34" t="b">
        <v>0</v>
      </c>
      <c r="J880" s="34">
        <v>12</v>
      </c>
      <c r="K880" s="34" t="str">
        <f t="shared" si="33"/>
        <v>119500</v>
      </c>
      <c r="L880" s="34" t="s">
        <v>900</v>
      </c>
      <c r="O880" t="str" s="35">
        <v>追击单个敌人，造成剑击伤害；提高单次剑击伤害；附加金行伤害。</v>
      </c>
      <c r="P880" t="n" s="35">
        <v>12421000</v>
      </c>
      <c r="W880">
        <v>600</v>
      </c>
      <c r="X880">
        <v>600</v>
      </c>
      <c r="Y880" t="str" s="35">
        <v>单位</v>
      </c>
      <c r="Z880" t="inlineStr">
        <is>
          <t xml:space="preserve">单体</t>
        </is>
      </c>
      <c r="AA880" t="inlineStr">
        <is>
          <t xml:space="preserve">敌对</t>
        </is>
      </c>
      <c r="AB880">
        <v>0</v>
      </c>
      <c r="AC880">
        <v>1</v>
      </c>
      <c r="AD880" t="b">
        <v>0</v>
      </c>
      <c r="AE880" t="inlineStr">
        <is>
          <t xml:space="preserve">最近</t>
        </is>
      </c>
      <c r="AF880"/>
      <c r="AG880"/>
      <c r="AH880"/>
      <c r="AI880"/>
      <c r="AJ880"/>
      <c r="AK880"/>
      <c r="AL880"/>
      <c r="BA880">
        <v>10000</v>
      </c>
      <c r="BB880" t="inlineStr">
        <is>
          <t xml:space="preserve">技能效果_伤害</t>
        </is>
      </c>
      <c r="BC880" t="inlineStr">
        <is>
          <t xml:space="preserve">敌对</t>
        </is>
      </c>
      <c r="BD880">
        <v>10000</v>
      </c>
      <c r="BE880">
        <v>0</v>
      </c>
      <c r="BF880" t="inlineStr">
        <is>
          <t xml:space="preserve">全部</t>
        </is>
      </c>
      <c r="BG880">
        <v>0</v>
      </c>
      <c r="BH880" t="inlineStr">
        <is>
          <t xml:space="preserve">物理</t>
        </is>
      </c>
      <c r="BI880">
        <v>10000</v>
      </c>
      <c r="BJ880">
        <v>0</v>
      </c>
      <c r="BK880" t="b">
        <v>1</v>
      </c>
      <c r="BL880">
        <v>0</v>
      </c>
      <c r="BM880">
        <v>10000</v>
      </c>
      <c r="BN880"/>
      <c r="BO880"/>
      <c r="BP880"/>
      <c r="BQ880"/>
      <c r="BR880"/>
      <c r="BS880"/>
      <c r="BT880"/>
      <c r="BU880"/>
      <c r="BV880"/>
      <c r="BW880"/>
      <c r="BX880"/>
      <c r="BY880"/>
      <c r="BZ880"/>
      <c r="CA880"/>
      <c r="CB880"/>
      <c r="CC880"/>
      <c r="CD880"/>
      <c r="CE880"/>
      <c r="CF880"/>
      <c r="CG880"/>
      <c r="CH880"/>
      <c r="CI880"/>
      <c r="CJ880"/>
      <c r="CK880"/>
      <c r="CL880"/>
      <c r="CM880"/>
      <c r="CN880"/>
      <c r="CO880"/>
      <c r="CP880"/>
      <c r="CQ880"/>
      <c r="CR880"/>
      <c r="CS880"/>
      <c r="CT880"/>
      <c r="CU880"/>
      <c r="CV880"/>
      <c r="CW880"/>
      <c r="CX880"/>
      <c r="CY880"/>
      <c r="CZ880"/>
      <c r="DA880"/>
      <c r="DB880"/>
      <c r="DC880"/>
      <c r="DD880"/>
      <c r="DE880"/>
      <c r="DF880"/>
      <c r="DG880"/>
      <c r="DH880"/>
      <c r="DI880"/>
      <c r="DJ880"/>
      <c r="DK880"/>
      <c r="DL880"/>
      <c r="DM880"/>
      <c r="DN880"/>
      <c r="DO880"/>
      <c r="DP880"/>
      <c r="DQ880"/>
      <c r="DR880"/>
      <c r="DS880"/>
      <c r="DT880"/>
      <c r="DU880"/>
      <c r="DV880"/>
      <c r="DW880"/>
      <c r="DX880"/>
      <c r="DY880"/>
      <c r="DZ880"/>
      <c r="EA880"/>
      <c r="EB880"/>
      <c r="EC880"/>
      <c r="ED880"/>
      <c r="EE880"/>
      <c r="EF880"/>
      <c r="EG880"/>
      <c r="EH880"/>
      <c r="EI880"/>
      <c r="EJ880"/>
      <c r="EK880"/>
      <c r="EL880"/>
      <c r="EM880"/>
      <c r="EN880"/>
      <c r="EO880"/>
      <c r="EP880"/>
      <c r="EQ880"/>
      <c r="ER880"/>
      <c r="ES880"/>
      <c r="ET880"/>
      <c r="EU880"/>
      <c r="EV880"/>
      <c r="EW880"/>
      <c r="EX880"/>
      <c r="EY880"/>
      <c r="EZ880"/>
      <c r="FA880"/>
      <c r="FB880"/>
      <c r="FC880"/>
      <c r="FD880"/>
      <c r="FE880"/>
      <c r="FF880"/>
      <c r="FG880"/>
      <c r="FH880"/>
      <c r="FI880"/>
      <c r="FJ880"/>
      <c r="FK880"/>
      <c r="FL880"/>
      <c r="FM880"/>
      <c r="FN880"/>
      <c r="FO880"/>
      <c r="FP880"/>
      <c r="FQ880"/>
      <c r="FR880"/>
      <c r="FS880"/>
      <c r="FT880"/>
      <c r="FU880"/>
      <c r="FV880"/>
      <c r="FW880"/>
      <c r="FX880"/>
      <c r="FY880"/>
      <c r="FZ880"/>
      <c r="GA880"/>
      <c r="GB880"/>
      <c r="GC880"/>
      <c r="GD880"/>
      <c r="GE880"/>
      <c r="GF880"/>
      <c r="GG880"/>
      <c r="GH880"/>
      <c r="GI880"/>
      <c r="GJ880"/>
      <c r="GK880"/>
      <c r="GL880"/>
      <c r="GM880"/>
      <c r="GN880"/>
      <c r="GO880"/>
      <c r="GP880"/>
      <c r="GQ880"/>
      <c r="GR880"/>
      <c r="GS880"/>
      <c r="GT880"/>
      <c r="GU880"/>
      <c r="GV880"/>
      <c r="GW880"/>
      <c r="GX880"/>
      <c r="GY880" t="n" s="35">
        <v>0</v>
      </c>
      <c r="GZ880" t="n" s="35">
        <v>0</v>
      </c>
      <c r="HF880" t="n" s="35">
        <v>2000</v>
      </c>
      <c r="HG880" t="b" s="35">
        <v>1</v>
      </c>
      <c r="HH880">
        <v>1</v>
      </c>
      <c r="HU880" t="b" s="35">
        <v>1</v>
      </c>
      <c r="HZ880">
        <v>1</v>
      </c>
      <c r="IA880"/>
      <c r="IB880" t="inlineStr">
        <is>
          <t xml:space="preserve">物理</t>
        </is>
      </c>
      <c r="IC880">
        <v>10000</v>
      </c>
      <c r="ID880">
        <v>0</v>
      </c>
      <c r="IE880">
        <v>1</v>
      </c>
      <c r="IF880"/>
      <c r="IG880" t="inlineStr">
        <is>
          <t xml:space="preserve">魔法</t>
        </is>
      </c>
      <c r="IH880">
        <v>500</v>
      </c>
      <c r="II880">
        <v>0</v>
      </c>
      <c r="IJ880"/>
      <c r="IK880"/>
      <c r="IL880"/>
      <c r="IM880"/>
      <c r="IN880"/>
      <c r="IO880"/>
      <c r="IP880"/>
      <c r="IQ880"/>
      <c r="IR880"/>
      <c r="IS880"/>
      <c r="IT880"/>
      <c r="IU880"/>
      <c r="IV880"/>
      <c r="IW880"/>
      <c r="IX880"/>
      <c r="IY880"/>
      <c r="IZ880"/>
      <c r="JA880"/>
      <c r="JB880"/>
      <c r="JC880"/>
      <c r="JD880"/>
      <c r="JE880"/>
      <c r="JF880"/>
      <c r="JG880"/>
      <c r="JH880"/>
      <c r="JI880"/>
      <c r="JJ880"/>
      <c r="JK880"/>
      <c r="JL880"/>
      <c r="JM880"/>
      <c r="JN880"/>
      <c r="JO880"/>
      <c r="JP880"/>
      <c r="JQ880"/>
      <c r="JR880"/>
    </row>
    <row r="881" ht="30" customHeight="1" spans="2:12">
      <c r="B881" s="34">
        <f>10000000+INDEX(编号表!$B:$B,MATCH(D881,编号表!$A:$A,0))*10000+J881</f>
        <v>11950013</v>
      </c>
      <c r="C881" s="34" t="s">
        <v>907</v>
      </c>
      <c r="D881" s="34" t="s">
        <v>896</v>
      </c>
      <c r="E881" t="str" s="34">
        <v>无</v>
      </c>
      <c r="F881" s="39" t="s">
        <v>908</v>
      </c>
      <c r="G881" s="34" t="inlineStr">
        <is>
          <t xml:space="preserve">金行</t>
        </is>
      </c>
      <c r="H881" s="34" t="b">
        <v>0</v>
      </c>
      <c r="I881" s="34" t="b">
        <v>0</v>
      </c>
      <c r="J881" s="34">
        <v>13</v>
      </c>
      <c r="K881" s="34" t="str">
        <f t="shared" si="33"/>
        <v>119500</v>
      </c>
      <c r="L881" s="34" t="s">
        <v>898</v>
      </c>
      <c r="O881" t="str" s="35">
        <v>追击单个敌人，造成剑击伤害；提高单次剑击伤害；附加金行伤害。</v>
      </c>
      <c r="P881" t="n" s="35">
        <v>12421000</v>
      </c>
      <c r="W881">
        <v>600</v>
      </c>
      <c r="X881">
        <v>600</v>
      </c>
      <c r="Y881" t="str" s="35">
        <v>单位</v>
      </c>
      <c r="Z881" t="inlineStr">
        <is>
          <t xml:space="preserve">单体</t>
        </is>
      </c>
      <c r="AA881" t="inlineStr">
        <is>
          <t xml:space="preserve">敌对</t>
        </is>
      </c>
      <c r="AB881">
        <v>0</v>
      </c>
      <c r="AC881">
        <v>1</v>
      </c>
      <c r="AD881" t="b">
        <v>0</v>
      </c>
      <c r="AE881" t="inlineStr">
        <is>
          <t xml:space="preserve">最近</t>
        </is>
      </c>
      <c r="AF881"/>
      <c r="AG881"/>
      <c r="AH881"/>
      <c r="AI881"/>
      <c r="AJ881"/>
      <c r="AK881"/>
      <c r="AL881"/>
      <c r="BA881">
        <v>10000</v>
      </c>
      <c r="BB881" t="inlineStr">
        <is>
          <t xml:space="preserve">技能效果_伤害</t>
        </is>
      </c>
      <c r="BC881" t="inlineStr">
        <is>
          <t xml:space="preserve">敌对</t>
        </is>
      </c>
      <c r="BD881">
        <v>10000</v>
      </c>
      <c r="BE881">
        <v>0</v>
      </c>
      <c r="BF881" t="inlineStr">
        <is>
          <t xml:space="preserve">全部</t>
        </is>
      </c>
      <c r="BG881">
        <v>0</v>
      </c>
      <c r="BH881" t="inlineStr">
        <is>
          <t xml:space="preserve">物理</t>
        </is>
      </c>
      <c r="BI881">
        <v>10000</v>
      </c>
      <c r="BJ881">
        <v>0</v>
      </c>
      <c r="BK881" t="b">
        <v>1</v>
      </c>
      <c r="BL881">
        <v>0</v>
      </c>
      <c r="BM881">
        <v>10000</v>
      </c>
      <c r="BN881"/>
      <c r="BO881"/>
      <c r="BP881"/>
      <c r="BQ881"/>
      <c r="BR881"/>
      <c r="BS881"/>
      <c r="BT881"/>
      <c r="BU881"/>
      <c r="BV881"/>
      <c r="BW881"/>
      <c r="BX881"/>
      <c r="BY881"/>
      <c r="BZ881"/>
      <c r="CA881"/>
      <c r="CB881"/>
      <c r="CC881"/>
      <c r="CD881"/>
      <c r="CE881"/>
      <c r="CF881"/>
      <c r="CG881"/>
      <c r="CH881"/>
      <c r="CI881"/>
      <c r="CJ881"/>
      <c r="CK881"/>
      <c r="CL881"/>
      <c r="CM881"/>
      <c r="CN881"/>
      <c r="CO881"/>
      <c r="CP881"/>
      <c r="CQ881"/>
      <c r="CR881"/>
      <c r="CS881"/>
      <c r="CT881"/>
      <c r="CU881"/>
      <c r="CV881"/>
      <c r="CW881"/>
      <c r="CX881"/>
      <c r="CY881"/>
      <c r="CZ881"/>
      <c r="DA881"/>
      <c r="DB881"/>
      <c r="DC881"/>
      <c r="DD881"/>
      <c r="DE881"/>
      <c r="DF881"/>
      <c r="DG881"/>
      <c r="DH881"/>
      <c r="DI881"/>
      <c r="DJ881"/>
      <c r="DK881"/>
      <c r="DL881"/>
      <c r="DM881"/>
      <c r="DN881"/>
      <c r="DO881"/>
      <c r="DP881"/>
      <c r="DQ881"/>
      <c r="DR881"/>
      <c r="DS881"/>
      <c r="DT881"/>
      <c r="DU881"/>
      <c r="DV881"/>
      <c r="DW881"/>
      <c r="DX881"/>
      <c r="DY881"/>
      <c r="DZ881"/>
      <c r="EA881"/>
      <c r="EB881"/>
      <c r="EC881"/>
      <c r="ED881"/>
      <c r="EE881"/>
      <c r="EF881"/>
      <c r="EG881"/>
      <c r="EH881"/>
      <c r="EI881"/>
      <c r="EJ881"/>
      <c r="EK881"/>
      <c r="EL881"/>
      <c r="EM881"/>
      <c r="EN881"/>
      <c r="EO881"/>
      <c r="EP881"/>
      <c r="EQ881"/>
      <c r="ER881"/>
      <c r="ES881"/>
      <c r="ET881"/>
      <c r="EU881"/>
      <c r="EV881"/>
      <c r="EW881"/>
      <c r="EX881"/>
      <c r="EY881"/>
      <c r="EZ881"/>
      <c r="FA881"/>
      <c r="FB881"/>
      <c r="FC881"/>
      <c r="FD881"/>
      <c r="FE881"/>
      <c r="FF881"/>
      <c r="FG881"/>
      <c r="FH881"/>
      <c r="FI881"/>
      <c r="FJ881"/>
      <c r="FK881"/>
      <c r="FL881"/>
      <c r="FM881"/>
      <c r="FN881"/>
      <c r="FO881"/>
      <c r="FP881"/>
      <c r="FQ881"/>
      <c r="FR881"/>
      <c r="FS881"/>
      <c r="FT881"/>
      <c r="FU881"/>
      <c r="FV881"/>
      <c r="FW881"/>
      <c r="FX881"/>
      <c r="FY881"/>
      <c r="FZ881"/>
      <c r="GA881"/>
      <c r="GB881"/>
      <c r="GC881"/>
      <c r="GD881"/>
      <c r="GE881"/>
      <c r="GF881"/>
      <c r="GG881"/>
      <c r="GH881"/>
      <c r="GI881"/>
      <c r="GJ881"/>
      <c r="GK881"/>
      <c r="GL881"/>
      <c r="GM881"/>
      <c r="GN881"/>
      <c r="GO881"/>
      <c r="GP881"/>
      <c r="GQ881"/>
      <c r="GR881"/>
      <c r="GS881"/>
      <c r="GT881"/>
      <c r="GU881"/>
      <c r="GV881"/>
      <c r="GW881"/>
      <c r="GX881"/>
      <c r="GY881" t="n" s="35">
        <v>0</v>
      </c>
      <c r="GZ881" t="n" s="35">
        <v>0</v>
      </c>
      <c r="HF881" t="n" s="35">
        <v>2000</v>
      </c>
      <c r="HG881" t="b" s="35">
        <v>1</v>
      </c>
      <c r="HH881">
        <v>1</v>
      </c>
      <c r="HU881" t="b" s="35">
        <v>1</v>
      </c>
      <c r="HZ881">
        <v>1</v>
      </c>
      <c r="IA881"/>
      <c r="IB881" t="inlineStr">
        <is>
          <t xml:space="preserve">物理</t>
        </is>
      </c>
      <c r="IC881">
        <v>10000</v>
      </c>
      <c r="ID881">
        <v>0</v>
      </c>
      <c r="IE881">
        <v>1</v>
      </c>
      <c r="IF881"/>
      <c r="IG881" t="inlineStr">
        <is>
          <t xml:space="preserve">魔法</t>
        </is>
      </c>
      <c r="IH881">
        <v>500</v>
      </c>
      <c r="II881">
        <v>0</v>
      </c>
      <c r="IJ881"/>
      <c r="IK881"/>
      <c r="IL881"/>
      <c r="IM881"/>
      <c r="IN881"/>
      <c r="IO881"/>
      <c r="IP881"/>
      <c r="IQ881"/>
      <c r="IR881"/>
      <c r="IS881"/>
      <c r="IT881"/>
      <c r="IU881"/>
      <c r="IV881"/>
      <c r="IW881"/>
      <c r="IX881"/>
      <c r="IY881"/>
      <c r="IZ881"/>
      <c r="JA881"/>
      <c r="JB881"/>
      <c r="JC881"/>
      <c r="JD881"/>
      <c r="JE881"/>
      <c r="JF881"/>
      <c r="JG881"/>
      <c r="JH881"/>
      <c r="JI881"/>
      <c r="JJ881"/>
      <c r="JK881"/>
      <c r="JL881"/>
      <c r="JM881"/>
      <c r="JN881"/>
      <c r="JO881"/>
      <c r="JP881"/>
      <c r="JQ881"/>
      <c r="JR881"/>
    </row>
    <row r="882" ht="30" customHeight="1" spans="2:12">
      <c r="B882" s="34">
        <f>10000000+INDEX(编号表!$B:$B,MATCH(D882,编号表!$A:$A,0))*10000+J882</f>
        <v>11950014</v>
      </c>
      <c r="C882" s="34" t="s">
        <v>907</v>
      </c>
      <c r="D882" s="34" t="s">
        <v>896</v>
      </c>
      <c r="E882" t="str" s="34">
        <v>无</v>
      </c>
      <c r="F882" s="39" t="s">
        <v>908</v>
      </c>
      <c r="G882" s="34" t="inlineStr">
        <is>
          <t xml:space="preserve">金行</t>
        </is>
      </c>
      <c r="H882" s="34" t="b">
        <v>0</v>
      </c>
      <c r="I882" s="34" t="b">
        <v>0</v>
      </c>
      <c r="J882" s="34">
        <v>14</v>
      </c>
      <c r="K882" s="34" t="str">
        <f t="shared" si="33"/>
        <v>119500</v>
      </c>
      <c r="L882" s="34" t="s">
        <v>899</v>
      </c>
      <c r="O882" t="str" s="35">
        <v>追击单个敌人，造成剑击伤害；提高单次剑击伤害；附加金行伤害。</v>
      </c>
      <c r="P882" t="n" s="35">
        <v>12421000</v>
      </c>
      <c r="W882">
        <v>600</v>
      </c>
      <c r="X882">
        <v>600</v>
      </c>
      <c r="Y882" t="str" s="35">
        <v>单位</v>
      </c>
      <c r="Z882" t="inlineStr">
        <is>
          <t xml:space="preserve">单体</t>
        </is>
      </c>
      <c r="AA882" t="inlineStr">
        <is>
          <t xml:space="preserve">敌对</t>
        </is>
      </c>
      <c r="AB882">
        <v>0</v>
      </c>
      <c r="AC882">
        <v>1</v>
      </c>
      <c r="AD882" t="b">
        <v>0</v>
      </c>
      <c r="AE882" t="inlineStr">
        <is>
          <t xml:space="preserve">最近</t>
        </is>
      </c>
      <c r="AF882"/>
      <c r="AG882"/>
      <c r="AH882"/>
      <c r="AI882"/>
      <c r="AJ882"/>
      <c r="AK882"/>
      <c r="AL882"/>
      <c r="BA882">
        <v>10000</v>
      </c>
      <c r="BB882" t="inlineStr">
        <is>
          <t xml:space="preserve">技能效果_伤害</t>
        </is>
      </c>
      <c r="BC882" t="inlineStr">
        <is>
          <t xml:space="preserve">敌对</t>
        </is>
      </c>
      <c r="BD882">
        <v>10000</v>
      </c>
      <c r="BE882">
        <v>0</v>
      </c>
      <c r="BF882" t="inlineStr">
        <is>
          <t xml:space="preserve">全部</t>
        </is>
      </c>
      <c r="BG882">
        <v>0</v>
      </c>
      <c r="BH882" t="inlineStr">
        <is>
          <t xml:space="preserve">物理</t>
        </is>
      </c>
      <c r="BI882">
        <v>10000</v>
      </c>
      <c r="BJ882">
        <v>0</v>
      </c>
      <c r="BK882" t="b">
        <v>1</v>
      </c>
      <c r="BL882">
        <v>0</v>
      </c>
      <c r="BM882">
        <v>10000</v>
      </c>
      <c r="BN882"/>
      <c r="BO882"/>
      <c r="BP882"/>
      <c r="BQ882"/>
      <c r="BR882"/>
      <c r="BS882"/>
      <c r="BT882"/>
      <c r="BU882"/>
      <c r="BV882"/>
      <c r="BW882"/>
      <c r="BX882"/>
      <c r="BY882"/>
      <c r="BZ882"/>
      <c r="CA882"/>
      <c r="CB882"/>
      <c r="CC882"/>
      <c r="CD882"/>
      <c r="CE882"/>
      <c r="CF882"/>
      <c r="CG882"/>
      <c r="CH882"/>
      <c r="CI882"/>
      <c r="CJ882"/>
      <c r="CK882"/>
      <c r="CL882"/>
      <c r="CM882"/>
      <c r="CN882"/>
      <c r="CO882"/>
      <c r="CP882"/>
      <c r="CQ882"/>
      <c r="CR882"/>
      <c r="CS882"/>
      <c r="CT882"/>
      <c r="CU882"/>
      <c r="CV882"/>
      <c r="CW882"/>
      <c r="CX882"/>
      <c r="CY882"/>
      <c r="CZ882"/>
      <c r="DA882"/>
      <c r="DB882"/>
      <c r="DC882"/>
      <c r="DD882"/>
      <c r="DE882"/>
      <c r="DF882"/>
      <c r="DG882"/>
      <c r="DH882"/>
      <c r="DI882"/>
      <c r="DJ882"/>
      <c r="DK882"/>
      <c r="DL882"/>
      <c r="DM882"/>
      <c r="DN882"/>
      <c r="DO882"/>
      <c r="DP882"/>
      <c r="DQ882"/>
      <c r="DR882"/>
      <c r="DS882"/>
      <c r="DT882"/>
      <c r="DU882"/>
      <c r="DV882"/>
      <c r="DW882"/>
      <c r="DX882"/>
      <c r="DY882"/>
      <c r="DZ882"/>
      <c r="EA882"/>
      <c r="EB882"/>
      <c r="EC882"/>
      <c r="ED882"/>
      <c r="EE882"/>
      <c r="EF882"/>
      <c r="EG882"/>
      <c r="EH882"/>
      <c r="EI882"/>
      <c r="EJ882"/>
      <c r="EK882"/>
      <c r="EL882"/>
      <c r="EM882"/>
      <c r="EN882"/>
      <c r="EO882"/>
      <c r="EP882"/>
      <c r="EQ882"/>
      <c r="ER882"/>
      <c r="ES882"/>
      <c r="ET882"/>
      <c r="EU882"/>
      <c r="EV882"/>
      <c r="EW882"/>
      <c r="EX882"/>
      <c r="EY882"/>
      <c r="EZ882"/>
      <c r="FA882"/>
      <c r="FB882"/>
      <c r="FC882"/>
      <c r="FD882"/>
      <c r="FE882"/>
      <c r="FF882"/>
      <c r="FG882"/>
      <c r="FH882"/>
      <c r="FI882"/>
      <c r="FJ882"/>
      <c r="FK882"/>
      <c r="FL882"/>
      <c r="FM882"/>
      <c r="FN882"/>
      <c r="FO882"/>
      <c r="FP882"/>
      <c r="FQ882"/>
      <c r="FR882"/>
      <c r="FS882"/>
      <c r="FT882"/>
      <c r="FU882"/>
      <c r="FV882"/>
      <c r="FW882"/>
      <c r="FX882"/>
      <c r="FY882"/>
      <c r="FZ882"/>
      <c r="GA882"/>
      <c r="GB882"/>
      <c r="GC882"/>
      <c r="GD882"/>
      <c r="GE882"/>
      <c r="GF882"/>
      <c r="GG882"/>
      <c r="GH882"/>
      <c r="GI882"/>
      <c r="GJ882"/>
      <c r="GK882"/>
      <c r="GL882"/>
      <c r="GM882"/>
      <c r="GN882"/>
      <c r="GO882"/>
      <c r="GP882"/>
      <c r="GQ882"/>
      <c r="GR882"/>
      <c r="GS882"/>
      <c r="GT882"/>
      <c r="GU882"/>
      <c r="GV882"/>
      <c r="GW882"/>
      <c r="GX882"/>
      <c r="GY882" t="n" s="35">
        <v>0</v>
      </c>
      <c r="GZ882" t="n" s="35">
        <v>0</v>
      </c>
      <c r="HF882" t="n" s="35">
        <v>2000</v>
      </c>
      <c r="HG882" t="b" s="35">
        <v>1</v>
      </c>
      <c r="HH882">
        <v>1</v>
      </c>
      <c r="HU882" t="b" s="35">
        <v>1</v>
      </c>
      <c r="HZ882">
        <v>1</v>
      </c>
      <c r="IA882"/>
      <c r="IB882" t="inlineStr">
        <is>
          <t xml:space="preserve">物理</t>
        </is>
      </c>
      <c r="IC882">
        <v>10000</v>
      </c>
      <c r="ID882">
        <v>0</v>
      </c>
      <c r="IE882">
        <v>1</v>
      </c>
      <c r="IF882"/>
      <c r="IG882" t="inlineStr">
        <is>
          <t xml:space="preserve">魔法</t>
        </is>
      </c>
      <c r="IH882">
        <v>500</v>
      </c>
      <c r="II882">
        <v>0</v>
      </c>
      <c r="IJ882"/>
      <c r="IK882"/>
      <c r="IL882"/>
      <c r="IM882"/>
      <c r="IN882"/>
      <c r="IO882"/>
      <c r="IP882"/>
      <c r="IQ882"/>
      <c r="IR882"/>
      <c r="IS882"/>
      <c r="IT882"/>
      <c r="IU882"/>
      <c r="IV882"/>
      <c r="IW882"/>
      <c r="IX882"/>
      <c r="IY882"/>
      <c r="IZ882"/>
      <c r="JA882"/>
      <c r="JB882"/>
      <c r="JC882"/>
      <c r="JD882"/>
      <c r="JE882"/>
      <c r="JF882"/>
      <c r="JG882"/>
      <c r="JH882"/>
      <c r="JI882"/>
      <c r="JJ882"/>
      <c r="JK882"/>
      <c r="JL882"/>
      <c r="JM882"/>
      <c r="JN882"/>
      <c r="JO882"/>
      <c r="JP882"/>
      <c r="JQ882"/>
      <c r="JR882"/>
    </row>
    <row r="883" ht="30" customHeight="1" spans="2:12">
      <c r="B883" s="34">
        <f>10000000+INDEX(编号表!$B:$B,MATCH(D883,编号表!$A:$A,0))*10000+J883</f>
        <v>11950015</v>
      </c>
      <c r="C883" s="34" t="s">
        <v>907</v>
      </c>
      <c r="D883" s="34" t="s">
        <v>896</v>
      </c>
      <c r="E883" t="str" s="34">
        <v>无</v>
      </c>
      <c r="F883" s="39" t="s">
        <v>908</v>
      </c>
      <c r="G883" s="34" t="inlineStr">
        <is>
          <t xml:space="preserve">金行</t>
        </is>
      </c>
      <c r="H883" s="34" t="b">
        <v>0</v>
      </c>
      <c r="I883" s="34" t="b">
        <v>0</v>
      </c>
      <c r="J883" s="34">
        <v>15</v>
      </c>
      <c r="K883" s="34" t="str">
        <f t="shared" si="33"/>
        <v>119500</v>
      </c>
      <c r="L883" s="34" t="s">
        <v>900</v>
      </c>
      <c r="O883" t="str" s="35">
        <v>追击单个敌人，造成剑击伤害；提高单次剑击伤害；附加金行伤害。</v>
      </c>
      <c r="P883" t="n" s="35">
        <v>12421000</v>
      </c>
      <c r="W883">
        <v>600</v>
      </c>
      <c r="X883">
        <v>600</v>
      </c>
      <c r="Y883" t="str" s="35">
        <v>单位</v>
      </c>
      <c r="Z883" t="inlineStr">
        <is>
          <t xml:space="preserve">单体</t>
        </is>
      </c>
      <c r="AA883" t="inlineStr">
        <is>
          <t xml:space="preserve">敌对</t>
        </is>
      </c>
      <c r="AB883">
        <v>0</v>
      </c>
      <c r="AC883">
        <v>1</v>
      </c>
      <c r="AD883" t="b">
        <v>0</v>
      </c>
      <c r="AE883" t="inlineStr">
        <is>
          <t xml:space="preserve">最近</t>
        </is>
      </c>
      <c r="AF883"/>
      <c r="AG883"/>
      <c r="AH883"/>
      <c r="AI883"/>
      <c r="AJ883"/>
      <c r="AK883"/>
      <c r="AL883"/>
      <c r="BA883">
        <v>10000</v>
      </c>
      <c r="BB883" t="inlineStr">
        <is>
          <t xml:space="preserve">技能效果_伤害</t>
        </is>
      </c>
      <c r="BC883" t="inlineStr">
        <is>
          <t xml:space="preserve">敌对</t>
        </is>
      </c>
      <c r="BD883">
        <v>10000</v>
      </c>
      <c r="BE883">
        <v>0</v>
      </c>
      <c r="BF883" t="inlineStr">
        <is>
          <t xml:space="preserve">全部</t>
        </is>
      </c>
      <c r="BG883">
        <v>0</v>
      </c>
      <c r="BH883" t="inlineStr">
        <is>
          <t xml:space="preserve">物理</t>
        </is>
      </c>
      <c r="BI883">
        <v>10000</v>
      </c>
      <c r="BJ883">
        <v>0</v>
      </c>
      <c r="BK883" t="b">
        <v>1</v>
      </c>
      <c r="BL883">
        <v>0</v>
      </c>
      <c r="BM883">
        <v>10000</v>
      </c>
      <c r="BN883"/>
      <c r="BO883"/>
      <c r="BP883"/>
      <c r="BQ883"/>
      <c r="BR883"/>
      <c r="BS883"/>
      <c r="BT883"/>
      <c r="BU883"/>
      <c r="BV883"/>
      <c r="BW883"/>
      <c r="BX883"/>
      <c r="BY883"/>
      <c r="BZ883"/>
      <c r="CA883"/>
      <c r="CB883"/>
      <c r="CC883"/>
      <c r="CD883"/>
      <c r="CE883"/>
      <c r="CF883"/>
      <c r="CG883"/>
      <c r="CH883"/>
      <c r="CI883"/>
      <c r="CJ883"/>
      <c r="CK883"/>
      <c r="CL883"/>
      <c r="CM883"/>
      <c r="CN883"/>
      <c r="CO883"/>
      <c r="CP883"/>
      <c r="CQ883"/>
      <c r="CR883"/>
      <c r="CS883"/>
      <c r="CT883"/>
      <c r="CU883"/>
      <c r="CV883"/>
      <c r="CW883"/>
      <c r="CX883"/>
      <c r="CY883"/>
      <c r="CZ883"/>
      <c r="DA883"/>
      <c r="DB883"/>
      <c r="DC883"/>
      <c r="DD883"/>
      <c r="DE883"/>
      <c r="DF883"/>
      <c r="DG883"/>
      <c r="DH883"/>
      <c r="DI883"/>
      <c r="DJ883"/>
      <c r="DK883"/>
      <c r="DL883"/>
      <c r="DM883"/>
      <c r="DN883"/>
      <c r="DO883"/>
      <c r="DP883"/>
      <c r="DQ883"/>
      <c r="DR883"/>
      <c r="DS883"/>
      <c r="DT883"/>
      <c r="DU883"/>
      <c r="DV883"/>
      <c r="DW883"/>
      <c r="DX883"/>
      <c r="DY883"/>
      <c r="DZ883"/>
      <c r="EA883"/>
      <c r="EB883"/>
      <c r="EC883"/>
      <c r="ED883"/>
      <c r="EE883"/>
      <c r="EF883"/>
      <c r="EG883"/>
      <c r="EH883"/>
      <c r="EI883"/>
      <c r="EJ883"/>
      <c r="EK883"/>
      <c r="EL883"/>
      <c r="EM883"/>
      <c r="EN883"/>
      <c r="EO883"/>
      <c r="EP883"/>
      <c r="EQ883"/>
      <c r="ER883"/>
      <c r="ES883"/>
      <c r="ET883"/>
      <c r="EU883"/>
      <c r="EV883"/>
      <c r="EW883"/>
      <c r="EX883"/>
      <c r="EY883"/>
      <c r="EZ883"/>
      <c r="FA883"/>
      <c r="FB883"/>
      <c r="FC883"/>
      <c r="FD883"/>
      <c r="FE883"/>
      <c r="FF883"/>
      <c r="FG883"/>
      <c r="FH883"/>
      <c r="FI883"/>
      <c r="FJ883"/>
      <c r="FK883"/>
      <c r="FL883"/>
      <c r="FM883"/>
      <c r="FN883"/>
      <c r="FO883"/>
      <c r="FP883"/>
      <c r="FQ883"/>
      <c r="FR883"/>
      <c r="FS883"/>
      <c r="FT883"/>
      <c r="FU883"/>
      <c r="FV883"/>
      <c r="FW883"/>
      <c r="FX883"/>
      <c r="FY883"/>
      <c r="FZ883"/>
      <c r="GA883"/>
      <c r="GB883"/>
      <c r="GC883"/>
      <c r="GD883"/>
      <c r="GE883"/>
      <c r="GF883"/>
      <c r="GG883"/>
      <c r="GH883"/>
      <c r="GI883"/>
      <c r="GJ883"/>
      <c r="GK883"/>
      <c r="GL883"/>
      <c r="GM883"/>
      <c r="GN883"/>
      <c r="GO883"/>
      <c r="GP883"/>
      <c r="GQ883"/>
      <c r="GR883"/>
      <c r="GS883"/>
      <c r="GT883"/>
      <c r="GU883"/>
      <c r="GV883"/>
      <c r="GW883"/>
      <c r="GX883"/>
      <c r="GY883" t="n" s="35">
        <v>0</v>
      </c>
      <c r="GZ883" t="n" s="35">
        <v>0</v>
      </c>
      <c r="HF883" t="n" s="35">
        <v>2000</v>
      </c>
      <c r="HG883" t="b" s="35">
        <v>1</v>
      </c>
      <c r="HH883">
        <v>1</v>
      </c>
      <c r="HU883" t="b" s="35">
        <v>1</v>
      </c>
      <c r="HZ883">
        <v>1</v>
      </c>
      <c r="IA883"/>
      <c r="IB883" t="inlineStr">
        <is>
          <t xml:space="preserve">物理</t>
        </is>
      </c>
      <c r="IC883">
        <v>10000</v>
      </c>
      <c r="ID883">
        <v>0</v>
      </c>
      <c r="IE883">
        <v>1</v>
      </c>
      <c r="IF883"/>
      <c r="IG883" t="inlineStr">
        <is>
          <t xml:space="preserve">魔法</t>
        </is>
      </c>
      <c r="IH883">
        <v>500</v>
      </c>
      <c r="II883">
        <v>0</v>
      </c>
      <c r="IJ883"/>
      <c r="IK883"/>
      <c r="IL883"/>
      <c r="IM883"/>
      <c r="IN883"/>
      <c r="IO883"/>
      <c r="IP883"/>
      <c r="IQ883"/>
      <c r="IR883"/>
      <c r="IS883"/>
      <c r="IT883"/>
      <c r="IU883"/>
      <c r="IV883"/>
      <c r="IW883"/>
      <c r="IX883"/>
      <c r="IY883"/>
      <c r="IZ883"/>
      <c r="JA883"/>
      <c r="JB883"/>
      <c r="JC883"/>
      <c r="JD883"/>
      <c r="JE883"/>
      <c r="JF883"/>
      <c r="JG883"/>
      <c r="JH883"/>
      <c r="JI883"/>
      <c r="JJ883"/>
      <c r="JK883"/>
      <c r="JL883"/>
      <c r="JM883"/>
      <c r="JN883"/>
      <c r="JO883"/>
      <c r="JP883"/>
      <c r="JQ883"/>
      <c r="JR883"/>
    </row>
    <row r="884" ht="30" customHeight="1" spans="2:12">
      <c r="B884" s="34">
        <f>10000000+INDEX(编号表!$B:$B,MATCH(D884,编号表!$A:$A,0))*10000+J884</f>
        <v>11950016</v>
      </c>
      <c r="C884" s="34" t="s">
        <v>909</v>
      </c>
      <c r="D884" s="34" t="s">
        <v>896</v>
      </c>
      <c r="E884" t="str" s="34">
        <v>无</v>
      </c>
      <c r="F884" s="39" t="s">
        <v>910</v>
      </c>
      <c r="G884" s="34" t="inlineStr">
        <is>
          <t xml:space="preserve">金行</t>
        </is>
      </c>
      <c r="H884" s="34" t="b">
        <v>0</v>
      </c>
      <c r="I884" s="34" t="b">
        <v>0</v>
      </c>
      <c r="J884" s="34">
        <v>16</v>
      </c>
      <c r="K884" s="34" t="str">
        <f t="shared" si="33"/>
        <v>119500</v>
      </c>
      <c r="L884" s="34" t="s">
        <v>898</v>
      </c>
      <c r="O884" t="str" s="35">
        <v>追击单个敌人，造成剑击伤害；提高单次剑击伤害；附加金行伤害。</v>
      </c>
      <c r="P884" t="n" s="35">
        <v>12421000</v>
      </c>
      <c r="W884">
        <v>600</v>
      </c>
      <c r="X884">
        <v>600</v>
      </c>
      <c r="Y884" t="str" s="35">
        <v>单位</v>
      </c>
      <c r="Z884" t="inlineStr">
        <is>
          <t xml:space="preserve">单体</t>
        </is>
      </c>
      <c r="AA884" t="inlineStr">
        <is>
          <t xml:space="preserve">敌对</t>
        </is>
      </c>
      <c r="AB884">
        <v>0</v>
      </c>
      <c r="AC884">
        <v>1</v>
      </c>
      <c r="AD884" t="b">
        <v>0</v>
      </c>
      <c r="AE884" t="inlineStr">
        <is>
          <t xml:space="preserve">最近</t>
        </is>
      </c>
      <c r="AF884"/>
      <c r="AG884"/>
      <c r="AH884"/>
      <c r="AI884"/>
      <c r="AJ884"/>
      <c r="AK884"/>
      <c r="AL884"/>
      <c r="BA884">
        <v>10000</v>
      </c>
      <c r="BB884" t="inlineStr">
        <is>
          <t xml:space="preserve">技能效果_伤害</t>
        </is>
      </c>
      <c r="BC884" t="inlineStr">
        <is>
          <t xml:space="preserve">敌对</t>
        </is>
      </c>
      <c r="BD884">
        <v>10000</v>
      </c>
      <c r="BE884">
        <v>0</v>
      </c>
      <c r="BF884" t="inlineStr">
        <is>
          <t xml:space="preserve">全部</t>
        </is>
      </c>
      <c r="BG884">
        <v>0</v>
      </c>
      <c r="BH884" t="inlineStr">
        <is>
          <t xml:space="preserve">物理</t>
        </is>
      </c>
      <c r="BI884">
        <v>10000</v>
      </c>
      <c r="BJ884">
        <v>0</v>
      </c>
      <c r="BK884" t="b">
        <v>1</v>
      </c>
      <c r="BL884">
        <v>0</v>
      </c>
      <c r="BM884">
        <v>10000</v>
      </c>
      <c r="BN884"/>
      <c r="BO884"/>
      <c r="BP884"/>
      <c r="BQ884"/>
      <c r="BR884"/>
      <c r="BS884"/>
      <c r="BT884"/>
      <c r="BU884"/>
      <c r="BV884"/>
      <c r="BW884"/>
      <c r="BX884"/>
      <c r="BY884"/>
      <c r="BZ884"/>
      <c r="CA884"/>
      <c r="CB884"/>
      <c r="CC884"/>
      <c r="CD884"/>
      <c r="CE884"/>
      <c r="CF884"/>
      <c r="CG884"/>
      <c r="CH884"/>
      <c r="CI884"/>
      <c r="CJ884"/>
      <c r="CK884"/>
      <c r="CL884"/>
      <c r="CM884"/>
      <c r="CN884"/>
      <c r="CO884"/>
      <c r="CP884"/>
      <c r="CQ884"/>
      <c r="CR884"/>
      <c r="CS884"/>
      <c r="CT884"/>
      <c r="CU884"/>
      <c r="CV884"/>
      <c r="CW884"/>
      <c r="CX884"/>
      <c r="CY884"/>
      <c r="CZ884"/>
      <c r="DA884"/>
      <c r="DB884"/>
      <c r="DC884"/>
      <c r="DD884"/>
      <c r="DE884"/>
      <c r="DF884"/>
      <c r="DG884"/>
      <c r="DH884"/>
      <c r="DI884"/>
      <c r="DJ884"/>
      <c r="DK884"/>
      <c r="DL884"/>
      <c r="DM884"/>
      <c r="DN884"/>
      <c r="DO884"/>
      <c r="DP884"/>
      <c r="DQ884"/>
      <c r="DR884"/>
      <c r="DS884"/>
      <c r="DT884"/>
      <c r="DU884"/>
      <c r="DV884"/>
      <c r="DW884"/>
      <c r="DX884"/>
      <c r="DY884"/>
      <c r="DZ884"/>
      <c r="EA884"/>
      <c r="EB884"/>
      <c r="EC884"/>
      <c r="ED884"/>
      <c r="EE884"/>
      <c r="EF884"/>
      <c r="EG884"/>
      <c r="EH884"/>
      <c r="EI884"/>
      <c r="EJ884"/>
      <c r="EK884"/>
      <c r="EL884"/>
      <c r="EM884"/>
      <c r="EN884"/>
      <c r="EO884"/>
      <c r="EP884"/>
      <c r="EQ884"/>
      <c r="ER884"/>
      <c r="ES884"/>
      <c r="ET884"/>
      <c r="EU884"/>
      <c r="EV884"/>
      <c r="EW884"/>
      <c r="EX884"/>
      <c r="EY884"/>
      <c r="EZ884"/>
      <c r="FA884"/>
      <c r="FB884"/>
      <c r="FC884"/>
      <c r="FD884"/>
      <c r="FE884"/>
      <c r="FF884"/>
      <c r="FG884"/>
      <c r="FH884"/>
      <c r="FI884"/>
      <c r="FJ884"/>
      <c r="FK884"/>
      <c r="FL884"/>
      <c r="FM884"/>
      <c r="FN884"/>
      <c r="FO884"/>
      <c r="FP884"/>
      <c r="FQ884"/>
      <c r="FR884"/>
      <c r="FS884"/>
      <c r="FT884"/>
      <c r="FU884"/>
      <c r="FV884"/>
      <c r="FW884"/>
      <c r="FX884"/>
      <c r="FY884"/>
      <c r="FZ884"/>
      <c r="GA884"/>
      <c r="GB884"/>
      <c r="GC884"/>
      <c r="GD884"/>
      <c r="GE884"/>
      <c r="GF884"/>
      <c r="GG884"/>
      <c r="GH884"/>
      <c r="GI884"/>
      <c r="GJ884"/>
      <c r="GK884"/>
      <c r="GL884"/>
      <c r="GM884"/>
      <c r="GN884"/>
      <c r="GO884"/>
      <c r="GP884"/>
      <c r="GQ884"/>
      <c r="GR884"/>
      <c r="GS884"/>
      <c r="GT884"/>
      <c r="GU884"/>
      <c r="GV884"/>
      <c r="GW884"/>
      <c r="GX884"/>
      <c r="GY884" t="n" s="35">
        <v>0</v>
      </c>
      <c r="GZ884" t="n" s="35">
        <v>0</v>
      </c>
      <c r="HF884" t="n" s="35">
        <v>2000</v>
      </c>
      <c r="HG884" t="b" s="35">
        <v>1</v>
      </c>
      <c r="HH884">
        <v>1</v>
      </c>
      <c r="HU884" t="b" s="35">
        <v>1</v>
      </c>
      <c r="HZ884">
        <v>1</v>
      </c>
      <c r="IA884"/>
      <c r="IB884" t="inlineStr">
        <is>
          <t xml:space="preserve">物理</t>
        </is>
      </c>
      <c r="IC884">
        <v>10000</v>
      </c>
      <c r="ID884">
        <v>0</v>
      </c>
      <c r="IE884">
        <v>1</v>
      </c>
      <c r="IF884"/>
      <c r="IG884" t="inlineStr">
        <is>
          <t xml:space="preserve">魔法</t>
        </is>
      </c>
      <c r="IH884">
        <v>500</v>
      </c>
      <c r="II884">
        <v>0</v>
      </c>
      <c r="IJ884"/>
      <c r="IK884"/>
      <c r="IL884"/>
      <c r="IM884"/>
      <c r="IN884"/>
      <c r="IO884"/>
      <c r="IP884"/>
      <c r="IQ884"/>
      <c r="IR884"/>
      <c r="IS884"/>
      <c r="IT884"/>
      <c r="IU884"/>
      <c r="IV884"/>
      <c r="IW884"/>
      <c r="IX884"/>
      <c r="IY884"/>
      <c r="IZ884"/>
      <c r="JA884"/>
      <c r="JB884"/>
      <c r="JC884"/>
      <c r="JD884"/>
      <c r="JE884"/>
      <c r="JF884"/>
      <c r="JG884"/>
      <c r="JH884"/>
      <c r="JI884"/>
      <c r="JJ884"/>
      <c r="JK884"/>
      <c r="JL884"/>
      <c r="JM884"/>
      <c r="JN884"/>
      <c r="JO884"/>
      <c r="JP884"/>
      <c r="JQ884"/>
      <c r="JR884"/>
    </row>
    <row r="885" ht="30" customHeight="1" spans="2:12">
      <c r="B885" s="34">
        <f>10000000+INDEX(编号表!$B:$B,MATCH(D885,编号表!$A:$A,0))*10000+J885</f>
        <v>11950017</v>
      </c>
      <c r="C885" s="34" t="s">
        <v>909</v>
      </c>
      <c r="D885" s="34" t="s">
        <v>896</v>
      </c>
      <c r="E885" t="str" s="34">
        <v>无</v>
      </c>
      <c r="F885" s="39" t="s">
        <v>910</v>
      </c>
      <c r="G885" s="34" t="inlineStr">
        <is>
          <t xml:space="preserve">金行</t>
        </is>
      </c>
      <c r="H885" s="34" t="b">
        <v>0</v>
      </c>
      <c r="I885" s="34" t="b">
        <v>0</v>
      </c>
      <c r="J885" s="34">
        <v>17</v>
      </c>
      <c r="K885" s="34" t="str">
        <f t="shared" si="33"/>
        <v>119500</v>
      </c>
      <c r="L885" s="34" t="s">
        <v>899</v>
      </c>
      <c r="O885" t="str" s="35">
        <v>追击单个敌人，造成剑击伤害；提高单次剑击伤害；附加金行伤害。</v>
      </c>
      <c r="P885" t="n" s="35">
        <v>12421000</v>
      </c>
      <c r="W885">
        <v>600</v>
      </c>
      <c r="X885">
        <v>600</v>
      </c>
      <c r="Y885" t="str" s="35">
        <v>单位</v>
      </c>
      <c r="Z885" t="inlineStr">
        <is>
          <t xml:space="preserve">单体</t>
        </is>
      </c>
      <c r="AA885" t="inlineStr">
        <is>
          <t xml:space="preserve">敌对</t>
        </is>
      </c>
      <c r="AB885">
        <v>0</v>
      </c>
      <c r="AC885">
        <v>1</v>
      </c>
      <c r="AD885" t="b">
        <v>0</v>
      </c>
      <c r="AE885" t="inlineStr">
        <is>
          <t xml:space="preserve">最近</t>
        </is>
      </c>
      <c r="AF885"/>
      <c r="AG885"/>
      <c r="AH885"/>
      <c r="AI885"/>
      <c r="AJ885"/>
      <c r="AK885"/>
      <c r="AL885"/>
      <c r="BA885">
        <v>10000</v>
      </c>
      <c r="BB885" t="inlineStr">
        <is>
          <t xml:space="preserve">技能效果_伤害</t>
        </is>
      </c>
      <c r="BC885" t="inlineStr">
        <is>
          <t xml:space="preserve">敌对</t>
        </is>
      </c>
      <c r="BD885">
        <v>10000</v>
      </c>
      <c r="BE885">
        <v>0</v>
      </c>
      <c r="BF885" t="inlineStr">
        <is>
          <t xml:space="preserve">全部</t>
        </is>
      </c>
      <c r="BG885">
        <v>0</v>
      </c>
      <c r="BH885" t="inlineStr">
        <is>
          <t xml:space="preserve">物理</t>
        </is>
      </c>
      <c r="BI885">
        <v>10000</v>
      </c>
      <c r="BJ885">
        <v>0</v>
      </c>
      <c r="BK885" t="b">
        <v>1</v>
      </c>
      <c r="BL885">
        <v>0</v>
      </c>
      <c r="BM885">
        <v>10000</v>
      </c>
      <c r="BN885"/>
      <c r="BO885"/>
      <c r="BP885"/>
      <c r="BQ885"/>
      <c r="BR885"/>
      <c r="BS885"/>
      <c r="BT885"/>
      <c r="BU885"/>
      <c r="BV885"/>
      <c r="BW885"/>
      <c r="BX885"/>
      <c r="BY885"/>
      <c r="BZ885"/>
      <c r="CA885"/>
      <c r="CB885"/>
      <c r="CC885"/>
      <c r="CD885"/>
      <c r="CE885"/>
      <c r="CF885"/>
      <c r="CG885"/>
      <c r="CH885"/>
      <c r="CI885"/>
      <c r="CJ885"/>
      <c r="CK885"/>
      <c r="CL885"/>
      <c r="CM885"/>
      <c r="CN885"/>
      <c r="CO885"/>
      <c r="CP885"/>
      <c r="CQ885"/>
      <c r="CR885"/>
      <c r="CS885"/>
      <c r="CT885"/>
      <c r="CU885"/>
      <c r="CV885"/>
      <c r="CW885"/>
      <c r="CX885"/>
      <c r="CY885"/>
      <c r="CZ885"/>
      <c r="DA885"/>
      <c r="DB885"/>
      <c r="DC885"/>
      <c r="DD885"/>
      <c r="DE885"/>
      <c r="DF885"/>
      <c r="DG885"/>
      <c r="DH885"/>
      <c r="DI885"/>
      <c r="DJ885"/>
      <c r="DK885"/>
      <c r="DL885"/>
      <c r="DM885"/>
      <c r="DN885"/>
      <c r="DO885"/>
      <c r="DP885"/>
      <c r="DQ885"/>
      <c r="DR885"/>
      <c r="DS885"/>
      <c r="DT885"/>
      <c r="DU885"/>
      <c r="DV885"/>
      <c r="DW885"/>
      <c r="DX885"/>
      <c r="DY885"/>
      <c r="DZ885"/>
      <c r="EA885"/>
      <c r="EB885"/>
      <c r="EC885"/>
      <c r="ED885"/>
      <c r="EE885"/>
      <c r="EF885"/>
      <c r="EG885"/>
      <c r="EH885"/>
      <c r="EI885"/>
      <c r="EJ885"/>
      <c r="EK885"/>
      <c r="EL885"/>
      <c r="EM885"/>
      <c r="EN885"/>
      <c r="EO885"/>
      <c r="EP885"/>
      <c r="EQ885"/>
      <c r="ER885"/>
      <c r="ES885"/>
      <c r="ET885"/>
      <c r="EU885"/>
      <c r="EV885"/>
      <c r="EW885"/>
      <c r="EX885"/>
      <c r="EY885"/>
      <c r="EZ885"/>
      <c r="FA885"/>
      <c r="FB885"/>
      <c r="FC885"/>
      <c r="FD885"/>
      <c r="FE885"/>
      <c r="FF885"/>
      <c r="FG885"/>
      <c r="FH885"/>
      <c r="FI885"/>
      <c r="FJ885"/>
      <c r="FK885"/>
      <c r="FL885"/>
      <c r="FM885"/>
      <c r="FN885"/>
      <c r="FO885"/>
      <c r="FP885"/>
      <c r="FQ885"/>
      <c r="FR885"/>
      <c r="FS885"/>
      <c r="FT885"/>
      <c r="FU885"/>
      <c r="FV885"/>
      <c r="FW885"/>
      <c r="FX885"/>
      <c r="FY885"/>
      <c r="FZ885"/>
      <c r="GA885"/>
      <c r="GB885"/>
      <c r="GC885"/>
      <c r="GD885"/>
      <c r="GE885"/>
      <c r="GF885"/>
      <c r="GG885"/>
      <c r="GH885"/>
      <c r="GI885"/>
      <c r="GJ885"/>
      <c r="GK885"/>
      <c r="GL885"/>
      <c r="GM885"/>
      <c r="GN885"/>
      <c r="GO885"/>
      <c r="GP885"/>
      <c r="GQ885"/>
      <c r="GR885"/>
      <c r="GS885"/>
      <c r="GT885"/>
      <c r="GU885"/>
      <c r="GV885"/>
      <c r="GW885"/>
      <c r="GX885"/>
      <c r="GY885" t="n" s="35">
        <v>0</v>
      </c>
      <c r="GZ885" t="n" s="35">
        <v>0</v>
      </c>
      <c r="HF885" t="n" s="35">
        <v>2000</v>
      </c>
      <c r="HG885" t="b" s="35">
        <v>1</v>
      </c>
      <c r="HH885">
        <v>1</v>
      </c>
      <c r="HU885" t="b" s="35">
        <v>1</v>
      </c>
      <c r="HZ885">
        <v>1</v>
      </c>
      <c r="IA885"/>
      <c r="IB885" t="inlineStr">
        <is>
          <t xml:space="preserve">物理</t>
        </is>
      </c>
      <c r="IC885">
        <v>10000</v>
      </c>
      <c r="ID885">
        <v>0</v>
      </c>
      <c r="IE885">
        <v>1</v>
      </c>
      <c r="IF885"/>
      <c r="IG885" t="inlineStr">
        <is>
          <t xml:space="preserve">魔法</t>
        </is>
      </c>
      <c r="IH885">
        <v>500</v>
      </c>
      <c r="II885">
        <v>0</v>
      </c>
      <c r="IJ885"/>
      <c r="IK885"/>
      <c r="IL885"/>
      <c r="IM885"/>
      <c r="IN885"/>
      <c r="IO885"/>
      <c r="IP885"/>
      <c r="IQ885"/>
      <c r="IR885"/>
      <c r="IS885"/>
      <c r="IT885"/>
      <c r="IU885"/>
      <c r="IV885"/>
      <c r="IW885"/>
      <c r="IX885"/>
      <c r="IY885"/>
      <c r="IZ885"/>
      <c r="JA885"/>
      <c r="JB885"/>
      <c r="JC885"/>
      <c r="JD885"/>
      <c r="JE885"/>
      <c r="JF885"/>
      <c r="JG885"/>
      <c r="JH885"/>
      <c r="JI885"/>
      <c r="JJ885"/>
      <c r="JK885"/>
      <c r="JL885"/>
      <c r="JM885"/>
      <c r="JN885"/>
      <c r="JO885"/>
      <c r="JP885"/>
      <c r="JQ885"/>
      <c r="JR885"/>
    </row>
    <row r="886" ht="30" customHeight="1" spans="2:12">
      <c r="B886" s="34">
        <f>10000000+INDEX(编号表!$B:$B,MATCH(D886,编号表!$A:$A,0))*10000+J886</f>
        <v>11950018</v>
      </c>
      <c r="C886" s="34" t="s">
        <v>909</v>
      </c>
      <c r="D886" s="34" t="s">
        <v>896</v>
      </c>
      <c r="E886" t="str" s="34">
        <v>无</v>
      </c>
      <c r="F886" s="39" t="s">
        <v>910</v>
      </c>
      <c r="G886" s="34" t="inlineStr">
        <is>
          <t xml:space="preserve">金行</t>
        </is>
      </c>
      <c r="H886" s="34" t="b">
        <v>0</v>
      </c>
      <c r="I886" s="34" t="b">
        <v>0</v>
      </c>
      <c r="J886" s="34">
        <v>18</v>
      </c>
      <c r="K886" s="34" t="str">
        <f t="shared" si="33"/>
        <v>119500</v>
      </c>
      <c r="L886" s="34" t="s">
        <v>900</v>
      </c>
      <c r="O886" t="str" s="35">
        <v>追击单个敌人，造成剑击伤害；提高单次剑击伤害；附加金行伤害。</v>
      </c>
      <c r="P886" t="n" s="35">
        <v>12421000</v>
      </c>
      <c r="W886">
        <v>600</v>
      </c>
      <c r="X886">
        <v>600</v>
      </c>
      <c r="Y886" t="str" s="35">
        <v>单位</v>
      </c>
      <c r="Z886" t="inlineStr">
        <is>
          <t xml:space="preserve">单体</t>
        </is>
      </c>
      <c r="AA886" t="inlineStr">
        <is>
          <t xml:space="preserve">敌对</t>
        </is>
      </c>
      <c r="AB886">
        <v>0</v>
      </c>
      <c r="AC886">
        <v>1</v>
      </c>
      <c r="AD886" t="b">
        <v>0</v>
      </c>
      <c r="AE886" t="inlineStr">
        <is>
          <t xml:space="preserve">最近</t>
        </is>
      </c>
      <c r="AF886"/>
      <c r="AG886"/>
      <c r="AH886"/>
      <c r="AI886"/>
      <c r="AJ886"/>
      <c r="AK886"/>
      <c r="AL886"/>
      <c r="BA886">
        <v>10000</v>
      </c>
      <c r="BB886" t="inlineStr">
        <is>
          <t xml:space="preserve">技能效果_伤害</t>
        </is>
      </c>
      <c r="BC886" t="inlineStr">
        <is>
          <t xml:space="preserve">敌对</t>
        </is>
      </c>
      <c r="BD886">
        <v>10000</v>
      </c>
      <c r="BE886">
        <v>0</v>
      </c>
      <c r="BF886" t="inlineStr">
        <is>
          <t xml:space="preserve">全部</t>
        </is>
      </c>
      <c r="BG886">
        <v>0</v>
      </c>
      <c r="BH886" t="inlineStr">
        <is>
          <t xml:space="preserve">物理</t>
        </is>
      </c>
      <c r="BI886">
        <v>10000</v>
      </c>
      <c r="BJ886">
        <v>0</v>
      </c>
      <c r="BK886" t="b">
        <v>1</v>
      </c>
      <c r="BL886">
        <v>0</v>
      </c>
      <c r="BM886">
        <v>10000</v>
      </c>
      <c r="BN886"/>
      <c r="BO886"/>
      <c r="BP886"/>
      <c r="BQ886"/>
      <c r="BR886"/>
      <c r="BS886"/>
      <c r="BT886"/>
      <c r="BU886"/>
      <c r="BV886"/>
      <c r="BW886"/>
      <c r="BX886"/>
      <c r="BY886"/>
      <c r="BZ886"/>
      <c r="CA886"/>
      <c r="CB886"/>
      <c r="CC886"/>
      <c r="CD886"/>
      <c r="CE886"/>
      <c r="CF886"/>
      <c r="CG886"/>
      <c r="CH886"/>
      <c r="CI886"/>
      <c r="CJ886"/>
      <c r="CK886"/>
      <c r="CL886"/>
      <c r="CM886"/>
      <c r="CN886"/>
      <c r="CO886"/>
      <c r="CP886"/>
      <c r="CQ886"/>
      <c r="CR886"/>
      <c r="CS886"/>
      <c r="CT886"/>
      <c r="CU886"/>
      <c r="CV886"/>
      <c r="CW886"/>
      <c r="CX886"/>
      <c r="CY886"/>
      <c r="CZ886"/>
      <c r="DA886"/>
      <c r="DB886"/>
      <c r="DC886"/>
      <c r="DD886"/>
      <c r="DE886"/>
      <c r="DF886"/>
      <c r="DG886"/>
      <c r="DH886"/>
      <c r="DI886"/>
      <c r="DJ886"/>
      <c r="DK886"/>
      <c r="DL886"/>
      <c r="DM886"/>
      <c r="DN886"/>
      <c r="DO886"/>
      <c r="DP886"/>
      <c r="DQ886"/>
      <c r="DR886"/>
      <c r="DS886"/>
      <c r="DT886"/>
      <c r="DU886"/>
      <c r="DV886"/>
      <c r="DW886"/>
      <c r="DX886"/>
      <c r="DY886"/>
      <c r="DZ886"/>
      <c r="EA886"/>
      <c r="EB886"/>
      <c r="EC886"/>
      <c r="ED886"/>
      <c r="EE886"/>
      <c r="EF886"/>
      <c r="EG886"/>
      <c r="EH886"/>
      <c r="EI886"/>
      <c r="EJ886"/>
      <c r="EK886"/>
      <c r="EL886"/>
      <c r="EM886"/>
      <c r="EN886"/>
      <c r="EO886"/>
      <c r="EP886"/>
      <c r="EQ886"/>
      <c r="ER886"/>
      <c r="ES886"/>
      <c r="ET886"/>
      <c r="EU886"/>
      <c r="EV886"/>
      <c r="EW886"/>
      <c r="EX886"/>
      <c r="EY886"/>
      <c r="EZ886"/>
      <c r="FA886"/>
      <c r="FB886"/>
      <c r="FC886"/>
      <c r="FD886"/>
      <c r="FE886"/>
      <c r="FF886"/>
      <c r="FG886"/>
      <c r="FH886"/>
      <c r="FI886"/>
      <c r="FJ886"/>
      <c r="FK886"/>
      <c r="FL886"/>
      <c r="FM886"/>
      <c r="FN886"/>
      <c r="FO886"/>
      <c r="FP886"/>
      <c r="FQ886"/>
      <c r="FR886"/>
      <c r="FS886"/>
      <c r="FT886"/>
      <c r="FU886"/>
      <c r="FV886"/>
      <c r="FW886"/>
      <c r="FX886"/>
      <c r="FY886"/>
      <c r="FZ886"/>
      <c r="GA886"/>
      <c r="GB886"/>
      <c r="GC886"/>
      <c r="GD886"/>
      <c r="GE886"/>
      <c r="GF886"/>
      <c r="GG886"/>
      <c r="GH886"/>
      <c r="GI886"/>
      <c r="GJ886"/>
      <c r="GK886"/>
      <c r="GL886"/>
      <c r="GM886"/>
      <c r="GN886"/>
      <c r="GO886"/>
      <c r="GP886"/>
      <c r="GQ886"/>
      <c r="GR886"/>
      <c r="GS886"/>
      <c r="GT886"/>
      <c r="GU886"/>
      <c r="GV886"/>
      <c r="GW886"/>
      <c r="GX886"/>
      <c r="GY886" t="n" s="35">
        <v>0</v>
      </c>
      <c r="GZ886" t="n" s="35">
        <v>0</v>
      </c>
      <c r="HF886" t="n" s="35">
        <v>2000</v>
      </c>
      <c r="HG886" t="b" s="35">
        <v>1</v>
      </c>
      <c r="HH886">
        <v>1</v>
      </c>
      <c r="HU886" t="b" s="35">
        <v>1</v>
      </c>
      <c r="HZ886">
        <v>1</v>
      </c>
      <c r="IA886"/>
      <c r="IB886" t="inlineStr">
        <is>
          <t xml:space="preserve">物理</t>
        </is>
      </c>
      <c r="IC886">
        <v>10000</v>
      </c>
      <c r="ID886">
        <v>0</v>
      </c>
      <c r="IE886">
        <v>1</v>
      </c>
      <c r="IF886"/>
      <c r="IG886" t="inlineStr">
        <is>
          <t xml:space="preserve">魔法</t>
        </is>
      </c>
      <c r="IH886">
        <v>500</v>
      </c>
      <c r="II886">
        <v>0</v>
      </c>
      <c r="IJ886"/>
      <c r="IK886"/>
      <c r="IL886"/>
      <c r="IM886"/>
      <c r="IN886"/>
      <c r="IO886"/>
      <c r="IP886"/>
      <c r="IQ886"/>
      <c r="IR886"/>
      <c r="IS886"/>
      <c r="IT886"/>
      <c r="IU886"/>
      <c r="IV886"/>
      <c r="IW886"/>
      <c r="IX886"/>
      <c r="IY886"/>
      <c r="IZ886"/>
      <c r="JA886"/>
      <c r="JB886"/>
      <c r="JC886"/>
      <c r="JD886"/>
      <c r="JE886"/>
      <c r="JF886"/>
      <c r="JG886"/>
      <c r="JH886"/>
      <c r="JI886"/>
      <c r="JJ886"/>
      <c r="JK886"/>
      <c r="JL886"/>
      <c r="JM886"/>
      <c r="JN886"/>
      <c r="JO886"/>
      <c r="JP886"/>
      <c r="JQ886"/>
      <c r="JR886"/>
    </row>
    <row r="887" ht="30" customHeight="1" spans="2:12">
      <c r="B887" s="34">
        <f>10000000+INDEX(编号表!$B:$B,MATCH(D887,编号表!$A:$A,0))*10000+J887</f>
        <v>11950019</v>
      </c>
      <c r="C887" s="34" t="s">
        <v>911</v>
      </c>
      <c r="D887" s="34" t="s">
        <v>896</v>
      </c>
      <c r="E887" t="str" s="34">
        <v>无</v>
      </c>
      <c r="F887" s="39" t="s">
        <v>912</v>
      </c>
      <c r="G887" s="34" t="inlineStr">
        <is>
          <t xml:space="preserve">金行</t>
        </is>
      </c>
      <c r="H887" s="34" t="b">
        <v>0</v>
      </c>
      <c r="I887" s="34" t="b">
        <v>0</v>
      </c>
      <c r="J887" s="34">
        <v>19</v>
      </c>
      <c r="K887" s="34" t="str">
        <f t="shared" si="33"/>
        <v>119500</v>
      </c>
      <c r="L887" s="34" t="s">
        <v>898</v>
      </c>
      <c r="O887" t="str" s="35">
        <v>追击单个敌人，造成剑击伤害；提高单次剑击伤害；附加金行伤害。</v>
      </c>
      <c r="P887" t="n" s="35">
        <v>12421000</v>
      </c>
      <c r="W887">
        <v>600</v>
      </c>
      <c r="X887">
        <v>600</v>
      </c>
      <c r="Y887" t="str" s="35">
        <v>单位</v>
      </c>
      <c r="Z887" t="inlineStr">
        <is>
          <t xml:space="preserve">单体</t>
        </is>
      </c>
      <c r="AA887" t="inlineStr">
        <is>
          <t xml:space="preserve">敌对</t>
        </is>
      </c>
      <c r="AB887">
        <v>0</v>
      </c>
      <c r="AC887">
        <v>1</v>
      </c>
      <c r="AD887" t="b">
        <v>0</v>
      </c>
      <c r="AE887" t="inlineStr">
        <is>
          <t xml:space="preserve">最近</t>
        </is>
      </c>
      <c r="AF887"/>
      <c r="AG887"/>
      <c r="AH887"/>
      <c r="AI887"/>
      <c r="AJ887"/>
      <c r="AK887"/>
      <c r="AL887"/>
      <c r="BA887">
        <v>10000</v>
      </c>
      <c r="BB887" t="inlineStr">
        <is>
          <t xml:space="preserve">技能效果_伤害</t>
        </is>
      </c>
      <c r="BC887" t="inlineStr">
        <is>
          <t xml:space="preserve">敌对</t>
        </is>
      </c>
      <c r="BD887">
        <v>10000</v>
      </c>
      <c r="BE887">
        <v>0</v>
      </c>
      <c r="BF887" t="inlineStr">
        <is>
          <t xml:space="preserve">全部</t>
        </is>
      </c>
      <c r="BG887">
        <v>0</v>
      </c>
      <c r="BH887" t="inlineStr">
        <is>
          <t xml:space="preserve">物理</t>
        </is>
      </c>
      <c r="BI887">
        <v>10000</v>
      </c>
      <c r="BJ887">
        <v>0</v>
      </c>
      <c r="BK887" t="b">
        <v>1</v>
      </c>
      <c r="BL887">
        <v>0</v>
      </c>
      <c r="BM887">
        <v>10000</v>
      </c>
      <c r="BN887"/>
      <c r="BO887"/>
      <c r="BP887"/>
      <c r="BQ887"/>
      <c r="BR887"/>
      <c r="BS887"/>
      <c r="BT887"/>
      <c r="BU887"/>
      <c r="BV887"/>
      <c r="BW887"/>
      <c r="BX887"/>
      <c r="BY887"/>
      <c r="BZ887"/>
      <c r="CA887"/>
      <c r="CB887"/>
      <c r="CC887"/>
      <c r="CD887"/>
      <c r="CE887"/>
      <c r="CF887"/>
      <c r="CG887"/>
      <c r="CH887"/>
      <c r="CI887"/>
      <c r="CJ887"/>
      <c r="CK887"/>
      <c r="CL887"/>
      <c r="CM887"/>
      <c r="CN887"/>
      <c r="CO887"/>
      <c r="CP887"/>
      <c r="CQ887"/>
      <c r="CR887"/>
      <c r="CS887"/>
      <c r="CT887"/>
      <c r="CU887"/>
      <c r="CV887"/>
      <c r="CW887"/>
      <c r="CX887"/>
      <c r="CY887"/>
      <c r="CZ887"/>
      <c r="DA887"/>
      <c r="DB887"/>
      <c r="DC887"/>
      <c r="DD887"/>
      <c r="DE887"/>
      <c r="DF887"/>
      <c r="DG887"/>
      <c r="DH887"/>
      <c r="DI887"/>
      <c r="DJ887"/>
      <c r="DK887"/>
      <c r="DL887"/>
      <c r="DM887"/>
      <c r="DN887"/>
      <c r="DO887"/>
      <c r="DP887"/>
      <c r="DQ887"/>
      <c r="DR887"/>
      <c r="DS887"/>
      <c r="DT887"/>
      <c r="DU887"/>
      <c r="DV887"/>
      <c r="DW887"/>
      <c r="DX887"/>
      <c r="DY887"/>
      <c r="DZ887"/>
      <c r="EA887"/>
      <c r="EB887"/>
      <c r="EC887"/>
      <c r="ED887"/>
      <c r="EE887"/>
      <c r="EF887"/>
      <c r="EG887"/>
      <c r="EH887"/>
      <c r="EI887"/>
      <c r="EJ887"/>
      <c r="EK887"/>
      <c r="EL887"/>
      <c r="EM887"/>
      <c r="EN887"/>
      <c r="EO887"/>
      <c r="EP887"/>
      <c r="EQ887"/>
      <c r="ER887"/>
      <c r="ES887"/>
      <c r="ET887"/>
      <c r="EU887"/>
      <c r="EV887"/>
      <c r="EW887"/>
      <c r="EX887"/>
      <c r="EY887"/>
      <c r="EZ887"/>
      <c r="FA887"/>
      <c r="FB887"/>
      <c r="FC887"/>
      <c r="FD887"/>
      <c r="FE887"/>
      <c r="FF887"/>
      <c r="FG887"/>
      <c r="FH887"/>
      <c r="FI887"/>
      <c r="FJ887"/>
      <c r="FK887"/>
      <c r="FL887"/>
      <c r="FM887"/>
      <c r="FN887"/>
      <c r="FO887"/>
      <c r="FP887"/>
      <c r="FQ887"/>
      <c r="FR887"/>
      <c r="FS887"/>
      <c r="FT887"/>
      <c r="FU887"/>
      <c r="FV887"/>
      <c r="FW887"/>
      <c r="FX887"/>
      <c r="FY887"/>
      <c r="FZ887"/>
      <c r="GA887"/>
      <c r="GB887"/>
      <c r="GC887"/>
      <c r="GD887"/>
      <c r="GE887"/>
      <c r="GF887"/>
      <c r="GG887"/>
      <c r="GH887"/>
      <c r="GI887"/>
      <c r="GJ887"/>
      <c r="GK887"/>
      <c r="GL887"/>
      <c r="GM887"/>
      <c r="GN887"/>
      <c r="GO887"/>
      <c r="GP887"/>
      <c r="GQ887"/>
      <c r="GR887"/>
      <c r="GS887"/>
      <c r="GT887"/>
      <c r="GU887"/>
      <c r="GV887"/>
      <c r="GW887"/>
      <c r="GX887"/>
      <c r="GY887" t="n" s="35">
        <v>0</v>
      </c>
      <c r="GZ887" t="n" s="35">
        <v>0</v>
      </c>
      <c r="HF887" t="n" s="35">
        <v>2000</v>
      </c>
      <c r="HG887" t="b" s="35">
        <v>1</v>
      </c>
      <c r="HH887">
        <v>1</v>
      </c>
      <c r="HU887" t="b" s="35">
        <v>1</v>
      </c>
      <c r="HZ887">
        <v>1</v>
      </c>
      <c r="IA887"/>
      <c r="IB887" t="inlineStr">
        <is>
          <t xml:space="preserve">物理</t>
        </is>
      </c>
      <c r="IC887">
        <v>10000</v>
      </c>
      <c r="ID887">
        <v>0</v>
      </c>
      <c r="IE887">
        <v>1</v>
      </c>
      <c r="IF887"/>
      <c r="IG887" t="inlineStr">
        <is>
          <t xml:space="preserve">魔法</t>
        </is>
      </c>
      <c r="IH887">
        <v>500</v>
      </c>
      <c r="II887">
        <v>0</v>
      </c>
      <c r="IJ887"/>
      <c r="IK887"/>
      <c r="IL887"/>
      <c r="IM887"/>
      <c r="IN887"/>
      <c r="IO887"/>
      <c r="IP887"/>
      <c r="IQ887"/>
      <c r="IR887"/>
      <c r="IS887"/>
      <c r="IT887"/>
      <c r="IU887"/>
      <c r="IV887"/>
      <c r="IW887"/>
      <c r="IX887"/>
      <c r="IY887"/>
      <c r="IZ887"/>
      <c r="JA887"/>
      <c r="JB887"/>
      <c r="JC887"/>
      <c r="JD887"/>
      <c r="JE887"/>
      <c r="JF887"/>
      <c r="JG887"/>
      <c r="JH887"/>
      <c r="JI887"/>
      <c r="JJ887"/>
      <c r="JK887"/>
      <c r="JL887"/>
      <c r="JM887"/>
      <c r="JN887"/>
      <c r="JO887"/>
      <c r="JP887"/>
      <c r="JQ887"/>
      <c r="JR887"/>
    </row>
    <row r="888" ht="30" customHeight="1" spans="2:12">
      <c r="B888" s="34">
        <f>10000000+INDEX(编号表!$B:$B,MATCH(D888,编号表!$A:$A,0))*10000+J888</f>
        <v>11950020</v>
      </c>
      <c r="C888" s="34" t="s">
        <v>911</v>
      </c>
      <c r="D888" s="34" t="s">
        <v>896</v>
      </c>
      <c r="E888" t="str" s="34">
        <v>无</v>
      </c>
      <c r="F888" s="39" t="s">
        <v>912</v>
      </c>
      <c r="G888" s="34" t="inlineStr">
        <is>
          <t xml:space="preserve">金行</t>
        </is>
      </c>
      <c r="H888" s="34" t="b">
        <v>0</v>
      </c>
      <c r="I888" s="34" t="b">
        <v>0</v>
      </c>
      <c r="J888" s="34">
        <v>20</v>
      </c>
      <c r="K888" s="34" t="str">
        <f t="shared" si="33"/>
        <v>119500</v>
      </c>
      <c r="L888" s="34" t="s">
        <v>899</v>
      </c>
      <c r="O888" t="str" s="35">
        <v>追击单个敌人，造成剑击伤害；提高单次剑击伤害；附加金行伤害。</v>
      </c>
      <c r="P888" t="n" s="35">
        <v>12421000</v>
      </c>
      <c r="W888">
        <v>600</v>
      </c>
      <c r="X888">
        <v>600</v>
      </c>
      <c r="Y888" t="str" s="35">
        <v>单位</v>
      </c>
      <c r="Z888" t="inlineStr">
        <is>
          <t xml:space="preserve">单体</t>
        </is>
      </c>
      <c r="AA888" t="inlineStr">
        <is>
          <t xml:space="preserve">敌对</t>
        </is>
      </c>
      <c r="AB888">
        <v>0</v>
      </c>
      <c r="AC888">
        <v>1</v>
      </c>
      <c r="AD888" t="b">
        <v>0</v>
      </c>
      <c r="AE888" t="inlineStr">
        <is>
          <t xml:space="preserve">最近</t>
        </is>
      </c>
      <c r="AF888"/>
      <c r="AG888"/>
      <c r="AH888"/>
      <c r="AI888"/>
      <c r="AJ888"/>
      <c r="AK888"/>
      <c r="AL888"/>
      <c r="BA888">
        <v>10000</v>
      </c>
      <c r="BB888" t="inlineStr">
        <is>
          <t xml:space="preserve">技能效果_伤害</t>
        </is>
      </c>
      <c r="BC888" t="inlineStr">
        <is>
          <t xml:space="preserve">敌对</t>
        </is>
      </c>
      <c r="BD888">
        <v>10000</v>
      </c>
      <c r="BE888">
        <v>0</v>
      </c>
      <c r="BF888" t="inlineStr">
        <is>
          <t xml:space="preserve">全部</t>
        </is>
      </c>
      <c r="BG888">
        <v>0</v>
      </c>
      <c r="BH888" t="inlineStr">
        <is>
          <t xml:space="preserve">物理</t>
        </is>
      </c>
      <c r="BI888">
        <v>10000</v>
      </c>
      <c r="BJ888">
        <v>0</v>
      </c>
      <c r="BK888" t="b">
        <v>1</v>
      </c>
      <c r="BL888">
        <v>0</v>
      </c>
      <c r="BM888">
        <v>10000</v>
      </c>
      <c r="BN888"/>
      <c r="BO888"/>
      <c r="BP888"/>
      <c r="BQ888"/>
      <c r="BR888"/>
      <c r="BS888"/>
      <c r="BT888"/>
      <c r="BU888"/>
      <c r="BV888"/>
      <c r="BW888"/>
      <c r="BX888"/>
      <c r="BY888"/>
      <c r="BZ888"/>
      <c r="CA888"/>
      <c r="CB888"/>
      <c r="CC888"/>
      <c r="CD888"/>
      <c r="CE888"/>
      <c r="CF888"/>
      <c r="CG888"/>
      <c r="CH888"/>
      <c r="CI888"/>
      <c r="CJ888"/>
      <c r="CK888"/>
      <c r="CL888"/>
      <c r="CM888"/>
      <c r="CN888"/>
      <c r="CO888"/>
      <c r="CP888"/>
      <c r="CQ888"/>
      <c r="CR888"/>
      <c r="CS888"/>
      <c r="CT888"/>
      <c r="CU888"/>
      <c r="CV888"/>
      <c r="CW888"/>
      <c r="CX888"/>
      <c r="CY888"/>
      <c r="CZ888"/>
      <c r="DA888"/>
      <c r="DB888"/>
      <c r="DC888"/>
      <c r="DD888"/>
      <c r="DE888"/>
      <c r="DF888"/>
      <c r="DG888"/>
      <c r="DH888"/>
      <c r="DI888"/>
      <c r="DJ888"/>
      <c r="DK888"/>
      <c r="DL888"/>
      <c r="DM888"/>
      <c r="DN888"/>
      <c r="DO888"/>
      <c r="DP888"/>
      <c r="DQ888"/>
      <c r="DR888"/>
      <c r="DS888"/>
      <c r="DT888"/>
      <c r="DU888"/>
      <c r="DV888"/>
      <c r="DW888"/>
      <c r="DX888"/>
      <c r="DY888"/>
      <c r="DZ888"/>
      <c r="EA888"/>
      <c r="EB888"/>
      <c r="EC888"/>
      <c r="ED888"/>
      <c r="EE888"/>
      <c r="EF888"/>
      <c r="EG888"/>
      <c r="EH888"/>
      <c r="EI888"/>
      <c r="EJ888"/>
      <c r="EK888"/>
      <c r="EL888"/>
      <c r="EM888"/>
      <c r="EN888"/>
      <c r="EO888"/>
      <c r="EP888"/>
      <c r="EQ888"/>
      <c r="ER888"/>
      <c r="ES888"/>
      <c r="ET888"/>
      <c r="EU888"/>
      <c r="EV888"/>
      <c r="EW888"/>
      <c r="EX888"/>
      <c r="EY888"/>
      <c r="EZ888"/>
      <c r="FA888"/>
      <c r="FB888"/>
      <c r="FC888"/>
      <c r="FD888"/>
      <c r="FE888"/>
      <c r="FF888"/>
      <c r="FG888"/>
      <c r="FH888"/>
      <c r="FI888"/>
      <c r="FJ888"/>
      <c r="FK888"/>
      <c r="FL888"/>
      <c r="FM888"/>
      <c r="FN888"/>
      <c r="FO888"/>
      <c r="FP888"/>
      <c r="FQ888"/>
      <c r="FR888"/>
      <c r="FS888"/>
      <c r="FT888"/>
      <c r="FU888"/>
      <c r="FV888"/>
      <c r="FW888"/>
      <c r="FX888"/>
      <c r="FY888"/>
      <c r="FZ888"/>
      <c r="GA888"/>
      <c r="GB888"/>
      <c r="GC888"/>
      <c r="GD888"/>
      <c r="GE888"/>
      <c r="GF888"/>
      <c r="GG888"/>
      <c r="GH888"/>
      <c r="GI888"/>
      <c r="GJ888"/>
      <c r="GK888"/>
      <c r="GL888"/>
      <c r="GM888"/>
      <c r="GN888"/>
      <c r="GO888"/>
      <c r="GP888"/>
      <c r="GQ888"/>
      <c r="GR888"/>
      <c r="GS888"/>
      <c r="GT888"/>
      <c r="GU888"/>
      <c r="GV888"/>
      <c r="GW888"/>
      <c r="GX888"/>
      <c r="GY888" t="n" s="35">
        <v>0</v>
      </c>
      <c r="GZ888" t="n" s="35">
        <v>0</v>
      </c>
      <c r="HF888" t="n" s="35">
        <v>2000</v>
      </c>
      <c r="HG888" t="b" s="35">
        <v>1</v>
      </c>
      <c r="HH888">
        <v>1</v>
      </c>
      <c r="HU888" t="b" s="35">
        <v>1</v>
      </c>
      <c r="HZ888">
        <v>1</v>
      </c>
      <c r="IA888"/>
      <c r="IB888" t="inlineStr">
        <is>
          <t xml:space="preserve">物理</t>
        </is>
      </c>
      <c r="IC888">
        <v>10000</v>
      </c>
      <c r="ID888">
        <v>0</v>
      </c>
      <c r="IE888">
        <v>1</v>
      </c>
      <c r="IF888"/>
      <c r="IG888" t="inlineStr">
        <is>
          <t xml:space="preserve">魔法</t>
        </is>
      </c>
      <c r="IH888">
        <v>500</v>
      </c>
      <c r="II888">
        <v>0</v>
      </c>
      <c r="IJ888"/>
      <c r="IK888"/>
      <c r="IL888"/>
      <c r="IM888"/>
      <c r="IN888"/>
      <c r="IO888"/>
      <c r="IP888"/>
      <c r="IQ888"/>
      <c r="IR888"/>
      <c r="IS888"/>
      <c r="IT888"/>
      <c r="IU888"/>
      <c r="IV888"/>
      <c r="IW888"/>
      <c r="IX888"/>
      <c r="IY888"/>
      <c r="IZ888"/>
      <c r="JA888"/>
      <c r="JB888"/>
      <c r="JC888"/>
      <c r="JD888"/>
      <c r="JE888"/>
      <c r="JF888"/>
      <c r="JG888"/>
      <c r="JH888"/>
      <c r="JI888"/>
      <c r="JJ888"/>
      <c r="JK888"/>
      <c r="JL888"/>
      <c r="JM888"/>
      <c r="JN888"/>
      <c r="JO888"/>
      <c r="JP888"/>
      <c r="JQ888"/>
      <c r="JR888"/>
    </row>
    <row r="889" ht="30" customHeight="1" spans="2:12">
      <c r="B889" s="34">
        <f>10000000+INDEX(编号表!$B:$B,MATCH(D889,编号表!$A:$A,0))*10000+J889</f>
        <v>11950021</v>
      </c>
      <c r="C889" s="34" t="s">
        <v>911</v>
      </c>
      <c r="D889" s="34" t="s">
        <v>896</v>
      </c>
      <c r="E889" t="str" s="34">
        <v>无</v>
      </c>
      <c r="F889" s="39" t="s">
        <v>912</v>
      </c>
      <c r="G889" s="34" t="inlineStr">
        <is>
          <t xml:space="preserve">金行</t>
        </is>
      </c>
      <c r="H889" s="34" t="b">
        <v>0</v>
      </c>
      <c r="I889" s="34" t="b">
        <v>0</v>
      </c>
      <c r="J889" s="34">
        <v>21</v>
      </c>
      <c r="K889" s="34" t="str">
        <f t="shared" si="33"/>
        <v>119500</v>
      </c>
      <c r="L889" s="34" t="s">
        <v>900</v>
      </c>
      <c r="O889" t="str" s="35">
        <v>追击单个敌人，造成剑击伤害；提高单次剑击伤害；附加金行伤害。</v>
      </c>
      <c r="P889" t="n" s="35">
        <v>12421000</v>
      </c>
      <c r="W889">
        <v>600</v>
      </c>
      <c r="X889">
        <v>600</v>
      </c>
      <c r="Y889" t="str" s="35">
        <v>单位</v>
      </c>
      <c r="Z889" t="inlineStr">
        <is>
          <t xml:space="preserve">单体</t>
        </is>
      </c>
      <c r="AA889" t="inlineStr">
        <is>
          <t xml:space="preserve">敌对</t>
        </is>
      </c>
      <c r="AB889">
        <v>0</v>
      </c>
      <c r="AC889">
        <v>1</v>
      </c>
      <c r="AD889" t="b">
        <v>0</v>
      </c>
      <c r="AE889" t="inlineStr">
        <is>
          <t xml:space="preserve">最近</t>
        </is>
      </c>
      <c r="AF889"/>
      <c r="AG889"/>
      <c r="AH889"/>
      <c r="AI889"/>
      <c r="AJ889"/>
      <c r="AK889"/>
      <c r="AL889"/>
      <c r="BA889">
        <v>10000</v>
      </c>
      <c r="BB889" t="inlineStr">
        <is>
          <t xml:space="preserve">技能效果_伤害</t>
        </is>
      </c>
      <c r="BC889" t="inlineStr">
        <is>
          <t xml:space="preserve">敌对</t>
        </is>
      </c>
      <c r="BD889">
        <v>10000</v>
      </c>
      <c r="BE889">
        <v>0</v>
      </c>
      <c r="BF889" t="inlineStr">
        <is>
          <t xml:space="preserve">全部</t>
        </is>
      </c>
      <c r="BG889">
        <v>0</v>
      </c>
      <c r="BH889" t="inlineStr">
        <is>
          <t xml:space="preserve">物理</t>
        </is>
      </c>
      <c r="BI889">
        <v>10000</v>
      </c>
      <c r="BJ889">
        <v>0</v>
      </c>
      <c r="BK889" t="b">
        <v>1</v>
      </c>
      <c r="BL889">
        <v>0</v>
      </c>
      <c r="BM889">
        <v>10000</v>
      </c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  <c r="CB889"/>
      <c r="CC889"/>
      <c r="CD889"/>
      <c r="CE889"/>
      <c r="CF889"/>
      <c r="CG889"/>
      <c r="CH889"/>
      <c r="CI889"/>
      <c r="CJ889"/>
      <c r="CK889"/>
      <c r="CL889"/>
      <c r="CM889"/>
      <c r="CN889"/>
      <c r="CO889"/>
      <c r="CP889"/>
      <c r="CQ889"/>
      <c r="CR889"/>
      <c r="CS889"/>
      <c r="CT889"/>
      <c r="CU889"/>
      <c r="CV889"/>
      <c r="CW889"/>
      <c r="CX889"/>
      <c r="CY889"/>
      <c r="CZ889"/>
      <c r="DA889"/>
      <c r="DB889"/>
      <c r="DC889"/>
      <c r="DD889"/>
      <c r="DE889"/>
      <c r="DF889"/>
      <c r="DG889"/>
      <c r="DH889"/>
      <c r="DI889"/>
      <c r="DJ889"/>
      <c r="DK889"/>
      <c r="DL889"/>
      <c r="DM889"/>
      <c r="DN889"/>
      <c r="DO889"/>
      <c r="DP889"/>
      <c r="DQ889"/>
      <c r="DR889"/>
      <c r="DS889"/>
      <c r="DT889"/>
      <c r="DU889"/>
      <c r="DV889"/>
      <c r="DW889"/>
      <c r="DX889"/>
      <c r="DY889"/>
      <c r="DZ889"/>
      <c r="EA889"/>
      <c r="EB889"/>
      <c r="EC889"/>
      <c r="ED889"/>
      <c r="EE889"/>
      <c r="EF889"/>
      <c r="EG889"/>
      <c r="EH889"/>
      <c r="EI889"/>
      <c r="EJ889"/>
      <c r="EK889"/>
      <c r="EL889"/>
      <c r="EM889"/>
      <c r="EN889"/>
      <c r="EO889"/>
      <c r="EP889"/>
      <c r="EQ889"/>
      <c r="ER889"/>
      <c r="ES889"/>
      <c r="ET889"/>
      <c r="EU889"/>
      <c r="EV889"/>
      <c r="EW889"/>
      <c r="EX889"/>
      <c r="EY889"/>
      <c r="EZ889"/>
      <c r="FA889"/>
      <c r="FB889"/>
      <c r="FC889"/>
      <c r="FD889"/>
      <c r="FE889"/>
      <c r="FF889"/>
      <c r="FG889"/>
      <c r="FH889"/>
      <c r="FI889"/>
      <c r="FJ889"/>
      <c r="FK889"/>
      <c r="FL889"/>
      <c r="FM889"/>
      <c r="FN889"/>
      <c r="FO889"/>
      <c r="FP889"/>
      <c r="FQ889"/>
      <c r="FR889"/>
      <c r="FS889"/>
      <c r="FT889"/>
      <c r="FU889"/>
      <c r="FV889"/>
      <c r="FW889"/>
      <c r="FX889"/>
      <c r="FY889"/>
      <c r="FZ889"/>
      <c r="GA889"/>
      <c r="GB889"/>
      <c r="GC889"/>
      <c r="GD889"/>
      <c r="GE889"/>
      <c r="GF889"/>
      <c r="GG889"/>
      <c r="GH889"/>
      <c r="GI889"/>
      <c r="GJ889"/>
      <c r="GK889"/>
      <c r="GL889"/>
      <c r="GM889"/>
      <c r="GN889"/>
      <c r="GO889"/>
      <c r="GP889"/>
      <c r="GQ889"/>
      <c r="GR889"/>
      <c r="GS889"/>
      <c r="GT889"/>
      <c r="GU889"/>
      <c r="GV889"/>
      <c r="GW889"/>
      <c r="GX889"/>
      <c r="GY889" t="n" s="35">
        <v>0</v>
      </c>
      <c r="GZ889" t="n" s="35">
        <v>0</v>
      </c>
      <c r="HF889" t="n" s="35">
        <v>2000</v>
      </c>
      <c r="HG889" t="b" s="35">
        <v>1</v>
      </c>
      <c r="HH889">
        <v>1</v>
      </c>
      <c r="HU889" t="b" s="35">
        <v>1</v>
      </c>
      <c r="HZ889">
        <v>1</v>
      </c>
      <c r="IA889"/>
      <c r="IB889" t="inlineStr">
        <is>
          <t xml:space="preserve">物理</t>
        </is>
      </c>
      <c r="IC889">
        <v>10000</v>
      </c>
      <c r="ID889">
        <v>0</v>
      </c>
      <c r="IE889">
        <v>1</v>
      </c>
      <c r="IF889"/>
      <c r="IG889" t="inlineStr">
        <is>
          <t xml:space="preserve">魔法</t>
        </is>
      </c>
      <c r="IH889">
        <v>500</v>
      </c>
      <c r="II889">
        <v>0</v>
      </c>
      <c r="IJ889"/>
      <c r="IK889"/>
      <c r="IL889"/>
      <c r="IM889"/>
      <c r="IN889"/>
      <c r="IO889"/>
      <c r="IP889"/>
      <c r="IQ889"/>
      <c r="IR889"/>
      <c r="IS889"/>
      <c r="IT889"/>
      <c r="IU889"/>
      <c r="IV889"/>
      <c r="IW889"/>
      <c r="IX889"/>
      <c r="IY889"/>
      <c r="IZ889"/>
      <c r="JA889"/>
      <c r="JB889"/>
      <c r="JC889"/>
      <c r="JD889"/>
      <c r="JE889"/>
      <c r="JF889"/>
      <c r="JG889"/>
      <c r="JH889"/>
      <c r="JI889"/>
      <c r="JJ889"/>
      <c r="JK889"/>
      <c r="JL889"/>
      <c r="JM889"/>
      <c r="JN889"/>
      <c r="JO889"/>
      <c r="JP889"/>
      <c r="JQ889"/>
      <c r="JR889"/>
    </row>
    <row r="890" ht="30" customHeight="1" spans="2:12">
      <c r="B890" s="34">
        <f>10000000+INDEX(编号表!$B:$B,MATCH(D890,编号表!$A:$A,0))*10000+J890</f>
        <v>11960001</v>
      </c>
      <c r="C890" s="34" t="s">
        <v>913</v>
      </c>
      <c r="D890" s="34" t="s">
        <v>914</v>
      </c>
      <c r="E890" t="str" s="34">
        <v>无</v>
      </c>
      <c r="F890" s="39" t="s">
        <v>897</v>
      </c>
      <c r="G890" s="34" t="inlineStr">
        <is>
          <t xml:space="preserve">木行</t>
        </is>
      </c>
      <c r="H890" s="34" t="b">
        <v>0</v>
      </c>
      <c r="I890" s="34" t="b">
        <v>0</v>
      </c>
      <c r="J890" s="34">
        <v>1</v>
      </c>
      <c r="K890" s="34" t="str">
        <f t="shared" si="33"/>
        <v>119600</v>
      </c>
      <c r="L890" s="34" t="s">
        <v>898</v>
      </c>
      <c r="O890" t="str" s="35">
        <v>追击单个敌人，造成剑击伤害；提高单次剑击伤害；附加木行伤害。</v>
      </c>
      <c r="P890" t="n" s="35">
        <v>12421000</v>
      </c>
      <c r="W890">
        <v>600</v>
      </c>
      <c r="X890">
        <v>600</v>
      </c>
      <c r="Y890" t="str" s="35">
        <v>单位</v>
      </c>
      <c r="Z890" t="inlineStr">
        <is>
          <t xml:space="preserve">单体</t>
        </is>
      </c>
      <c r="AA890" t="inlineStr">
        <is>
          <t xml:space="preserve">敌对</t>
        </is>
      </c>
      <c r="AB890">
        <v>0</v>
      </c>
      <c r="AC890">
        <v>1</v>
      </c>
      <c r="AD890" t="b">
        <v>0</v>
      </c>
      <c r="AE890" t="inlineStr">
        <is>
          <t xml:space="preserve">最近</t>
        </is>
      </c>
      <c r="AF890"/>
      <c r="AG890"/>
      <c r="AH890"/>
      <c r="AI890"/>
      <c r="AJ890"/>
      <c r="AK890"/>
      <c r="AL890"/>
      <c r="BA890">
        <v>10000</v>
      </c>
      <c r="BB890" t="inlineStr">
        <is>
          <t xml:space="preserve">技能效果_伤害</t>
        </is>
      </c>
      <c r="BC890" t="inlineStr">
        <is>
          <t xml:space="preserve">敌对</t>
        </is>
      </c>
      <c r="BD890">
        <v>10000</v>
      </c>
      <c r="BE890">
        <v>0</v>
      </c>
      <c r="BF890" t="inlineStr">
        <is>
          <t xml:space="preserve">全部</t>
        </is>
      </c>
      <c r="BG890">
        <v>0</v>
      </c>
      <c r="BH890" t="inlineStr">
        <is>
          <t xml:space="preserve">物理</t>
        </is>
      </c>
      <c r="BI890">
        <v>10000</v>
      </c>
      <c r="BJ890">
        <v>0</v>
      </c>
      <c r="BK890" t="b">
        <v>1</v>
      </c>
      <c r="BL890">
        <v>0</v>
      </c>
      <c r="BM890">
        <v>10000</v>
      </c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  <c r="CB890"/>
      <c r="CC890"/>
      <c r="CD890"/>
      <c r="CE890"/>
      <c r="CF890"/>
      <c r="CG890"/>
      <c r="CH890"/>
      <c r="CI890"/>
      <c r="CJ890"/>
      <c r="CK890"/>
      <c r="CL890"/>
      <c r="CM890"/>
      <c r="CN890"/>
      <c r="CO890"/>
      <c r="CP890"/>
      <c r="CQ890"/>
      <c r="CR890"/>
      <c r="CS890"/>
      <c r="CT890"/>
      <c r="CU890"/>
      <c r="CV890"/>
      <c r="CW890"/>
      <c r="CX890"/>
      <c r="CY890"/>
      <c r="CZ890"/>
      <c r="DA890"/>
      <c r="DB890"/>
      <c r="DC890"/>
      <c r="DD890"/>
      <c r="DE890"/>
      <c r="DF890"/>
      <c r="DG890"/>
      <c r="DH890"/>
      <c r="DI890"/>
      <c r="DJ890"/>
      <c r="DK890"/>
      <c r="DL890"/>
      <c r="DM890"/>
      <c r="DN890"/>
      <c r="DO890"/>
      <c r="DP890"/>
      <c r="DQ890"/>
      <c r="DR890"/>
      <c r="DS890"/>
      <c r="DT890"/>
      <c r="DU890"/>
      <c r="DV890"/>
      <c r="DW890"/>
      <c r="DX890"/>
      <c r="DY890"/>
      <c r="DZ890"/>
      <c r="EA890"/>
      <c r="EB890"/>
      <c r="EC890"/>
      <c r="ED890"/>
      <c r="EE890"/>
      <c r="EF890"/>
      <c r="EG890"/>
      <c r="EH890"/>
      <c r="EI890"/>
      <c r="EJ890"/>
      <c r="EK890"/>
      <c r="EL890"/>
      <c r="EM890"/>
      <c r="EN890"/>
      <c r="EO890"/>
      <c r="EP890"/>
      <c r="EQ890"/>
      <c r="ER890"/>
      <c r="ES890"/>
      <c r="ET890"/>
      <c r="EU890"/>
      <c r="EV890"/>
      <c r="EW890"/>
      <c r="EX890"/>
      <c r="EY890"/>
      <c r="EZ890"/>
      <c r="FA890"/>
      <c r="FB890"/>
      <c r="FC890"/>
      <c r="FD890"/>
      <c r="FE890"/>
      <c r="FF890"/>
      <c r="FG890"/>
      <c r="FH890"/>
      <c r="FI890"/>
      <c r="FJ890"/>
      <c r="FK890"/>
      <c r="FL890"/>
      <c r="FM890"/>
      <c r="FN890"/>
      <c r="FO890"/>
      <c r="FP890"/>
      <c r="FQ890"/>
      <c r="FR890"/>
      <c r="FS890"/>
      <c r="FT890"/>
      <c r="FU890"/>
      <c r="FV890"/>
      <c r="FW890"/>
      <c r="FX890"/>
      <c r="FY890"/>
      <c r="FZ890"/>
      <c r="GA890"/>
      <c r="GB890"/>
      <c r="GC890"/>
      <c r="GD890"/>
      <c r="GE890"/>
      <c r="GF890"/>
      <c r="GG890"/>
      <c r="GH890"/>
      <c r="GI890"/>
      <c r="GJ890"/>
      <c r="GK890"/>
      <c r="GL890"/>
      <c r="GM890"/>
      <c r="GN890"/>
      <c r="GO890"/>
      <c r="GP890"/>
      <c r="GQ890"/>
      <c r="GR890"/>
      <c r="GS890"/>
      <c r="GT890"/>
      <c r="GU890"/>
      <c r="GV890"/>
      <c r="GW890"/>
      <c r="GX890"/>
      <c r="GY890" t="n" s="35">
        <v>0</v>
      </c>
      <c r="GZ890" t="n" s="35">
        <v>0</v>
      </c>
      <c r="HF890" t="n" s="35">
        <v>2000</v>
      </c>
      <c r="HG890" t="b" s="35">
        <v>1</v>
      </c>
      <c r="HH890">
        <v>1</v>
      </c>
      <c r="HU890" t="b" s="35">
        <v>1</v>
      </c>
      <c r="HZ890">
        <v>1</v>
      </c>
      <c r="IA890"/>
      <c r="IB890" t="inlineStr">
        <is>
          <t xml:space="preserve">物理</t>
        </is>
      </c>
      <c r="IC890">
        <v>10000</v>
      </c>
      <c r="ID890">
        <v>0</v>
      </c>
      <c r="IE890">
        <v>1</v>
      </c>
      <c r="IF890"/>
      <c r="IG890" t="inlineStr">
        <is>
          <t xml:space="preserve">魔法</t>
        </is>
      </c>
      <c r="IH890">
        <v>500</v>
      </c>
      <c r="II890">
        <v>0</v>
      </c>
      <c r="IJ890"/>
      <c r="IK890"/>
      <c r="IL890"/>
      <c r="IM890"/>
      <c r="IN890"/>
      <c r="IO890"/>
      <c r="IP890"/>
      <c r="IQ890"/>
      <c r="IR890"/>
      <c r="IS890"/>
      <c r="IT890"/>
      <c r="IU890"/>
      <c r="IV890"/>
      <c r="IW890"/>
      <c r="IX890"/>
      <c r="IY890"/>
      <c r="IZ890"/>
      <c r="JA890"/>
      <c r="JB890"/>
      <c r="JC890"/>
      <c r="JD890"/>
      <c r="JE890"/>
      <c r="JF890"/>
      <c r="JG890"/>
      <c r="JH890"/>
      <c r="JI890"/>
      <c r="JJ890"/>
      <c r="JK890"/>
      <c r="JL890"/>
      <c r="JM890"/>
      <c r="JN890"/>
      <c r="JO890"/>
      <c r="JP890"/>
      <c r="JQ890"/>
      <c r="JR890"/>
    </row>
    <row r="891" ht="30" customHeight="1" spans="2:12">
      <c r="B891" s="34">
        <f>10000000+INDEX(编号表!$B:$B,MATCH(D891,编号表!$A:$A,0))*10000+J891</f>
        <v>11960002</v>
      </c>
      <c r="C891" s="34" t="s">
        <v>913</v>
      </c>
      <c r="D891" s="34" t="s">
        <v>914</v>
      </c>
      <c r="E891" t="str" s="34">
        <v>无</v>
      </c>
      <c r="F891" s="39" t="s">
        <v>897</v>
      </c>
      <c r="G891" s="34" t="inlineStr">
        <is>
          <t xml:space="preserve">木行</t>
        </is>
      </c>
      <c r="H891" s="34" t="b">
        <v>0</v>
      </c>
      <c r="I891" s="34" t="b">
        <v>0</v>
      </c>
      <c r="J891" s="34">
        <v>2</v>
      </c>
      <c r="K891" s="34" t="str">
        <f t="shared" si="33"/>
        <v>119600</v>
      </c>
      <c r="L891" s="34" t="s">
        <v>899</v>
      </c>
      <c r="O891" t="str" s="35">
        <v>追击单个敌人，造成剑击伤害；提高单次剑击伤害；附加木行伤害。</v>
      </c>
      <c r="P891" t="n" s="35">
        <v>12421000</v>
      </c>
      <c r="W891">
        <v>600</v>
      </c>
      <c r="X891">
        <v>600</v>
      </c>
      <c r="Y891" t="str" s="35">
        <v>单位</v>
      </c>
      <c r="Z891" t="inlineStr">
        <is>
          <t xml:space="preserve">单体</t>
        </is>
      </c>
      <c r="AA891" t="inlineStr">
        <is>
          <t xml:space="preserve">敌对</t>
        </is>
      </c>
      <c r="AB891">
        <v>0</v>
      </c>
      <c r="AC891">
        <v>1</v>
      </c>
      <c r="AD891" t="b">
        <v>0</v>
      </c>
      <c r="AE891" t="inlineStr">
        <is>
          <t xml:space="preserve">最近</t>
        </is>
      </c>
      <c r="AF891"/>
      <c r="AG891"/>
      <c r="AH891"/>
      <c r="AI891"/>
      <c r="AJ891"/>
      <c r="AK891"/>
      <c r="AL891"/>
      <c r="BA891">
        <v>10000</v>
      </c>
      <c r="BB891" t="inlineStr">
        <is>
          <t xml:space="preserve">技能效果_伤害</t>
        </is>
      </c>
      <c r="BC891" t="inlineStr">
        <is>
          <t xml:space="preserve">敌对</t>
        </is>
      </c>
      <c r="BD891">
        <v>10000</v>
      </c>
      <c r="BE891">
        <v>0</v>
      </c>
      <c r="BF891" t="inlineStr">
        <is>
          <t xml:space="preserve">全部</t>
        </is>
      </c>
      <c r="BG891">
        <v>0</v>
      </c>
      <c r="BH891" t="inlineStr">
        <is>
          <t xml:space="preserve">物理</t>
        </is>
      </c>
      <c r="BI891">
        <v>10000</v>
      </c>
      <c r="BJ891">
        <v>0</v>
      </c>
      <c r="BK891" t="b">
        <v>1</v>
      </c>
      <c r="BL891">
        <v>0</v>
      </c>
      <c r="BM891">
        <v>10000</v>
      </c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  <c r="CB891"/>
      <c r="CC891"/>
      <c r="CD891"/>
      <c r="CE891"/>
      <c r="CF891"/>
      <c r="CG891"/>
      <c r="CH891"/>
      <c r="CI891"/>
      <c r="CJ891"/>
      <c r="CK891"/>
      <c r="CL891"/>
      <c r="CM891"/>
      <c r="CN891"/>
      <c r="CO891"/>
      <c r="CP891"/>
      <c r="CQ891"/>
      <c r="CR891"/>
      <c r="CS891"/>
      <c r="CT891"/>
      <c r="CU891"/>
      <c r="CV891"/>
      <c r="CW891"/>
      <c r="CX891"/>
      <c r="CY891"/>
      <c r="CZ891"/>
      <c r="DA891"/>
      <c r="DB891"/>
      <c r="DC891"/>
      <c r="DD891"/>
      <c r="DE891"/>
      <c r="DF891"/>
      <c r="DG891"/>
      <c r="DH891"/>
      <c r="DI891"/>
      <c r="DJ891"/>
      <c r="DK891"/>
      <c r="DL891"/>
      <c r="DM891"/>
      <c r="DN891"/>
      <c r="DO891"/>
      <c r="DP891"/>
      <c r="DQ891"/>
      <c r="DR891"/>
      <c r="DS891"/>
      <c r="DT891"/>
      <c r="DU891"/>
      <c r="DV891"/>
      <c r="DW891"/>
      <c r="DX891"/>
      <c r="DY891"/>
      <c r="DZ891"/>
      <c r="EA891"/>
      <c r="EB891"/>
      <c r="EC891"/>
      <c r="ED891"/>
      <c r="EE891"/>
      <c r="EF891"/>
      <c r="EG891"/>
      <c r="EH891"/>
      <c r="EI891"/>
      <c r="EJ891"/>
      <c r="EK891"/>
      <c r="EL891"/>
      <c r="EM891"/>
      <c r="EN891"/>
      <c r="EO891"/>
      <c r="EP891"/>
      <c r="EQ891"/>
      <c r="ER891"/>
      <c r="ES891"/>
      <c r="ET891"/>
      <c r="EU891"/>
      <c r="EV891"/>
      <c r="EW891"/>
      <c r="EX891"/>
      <c r="EY891"/>
      <c r="EZ891"/>
      <c r="FA891"/>
      <c r="FB891"/>
      <c r="FC891"/>
      <c r="FD891"/>
      <c r="FE891"/>
      <c r="FF891"/>
      <c r="FG891"/>
      <c r="FH891"/>
      <c r="FI891"/>
      <c r="FJ891"/>
      <c r="FK891"/>
      <c r="FL891"/>
      <c r="FM891"/>
      <c r="FN891"/>
      <c r="FO891"/>
      <c r="FP891"/>
      <c r="FQ891"/>
      <c r="FR891"/>
      <c r="FS891"/>
      <c r="FT891"/>
      <c r="FU891"/>
      <c r="FV891"/>
      <c r="FW891"/>
      <c r="FX891"/>
      <c r="FY891"/>
      <c r="FZ891"/>
      <c r="GA891"/>
      <c r="GB891"/>
      <c r="GC891"/>
      <c r="GD891"/>
      <c r="GE891"/>
      <c r="GF891"/>
      <c r="GG891"/>
      <c r="GH891"/>
      <c r="GI891"/>
      <c r="GJ891"/>
      <c r="GK891"/>
      <c r="GL891"/>
      <c r="GM891"/>
      <c r="GN891"/>
      <c r="GO891"/>
      <c r="GP891"/>
      <c r="GQ891"/>
      <c r="GR891"/>
      <c r="GS891"/>
      <c r="GT891"/>
      <c r="GU891"/>
      <c r="GV891"/>
      <c r="GW891"/>
      <c r="GX891"/>
      <c r="GY891" t="n" s="35">
        <v>0</v>
      </c>
      <c r="GZ891" t="n" s="35">
        <v>0</v>
      </c>
      <c r="HF891" t="n" s="35">
        <v>2000</v>
      </c>
      <c r="HG891" t="b" s="35">
        <v>1</v>
      </c>
      <c r="HH891">
        <v>1</v>
      </c>
      <c r="HU891" t="b" s="35">
        <v>1</v>
      </c>
      <c r="HZ891">
        <v>1</v>
      </c>
      <c r="IA891"/>
      <c r="IB891" t="inlineStr">
        <is>
          <t xml:space="preserve">物理</t>
        </is>
      </c>
      <c r="IC891">
        <v>10000</v>
      </c>
      <c r="ID891">
        <v>0</v>
      </c>
      <c r="IE891">
        <v>1</v>
      </c>
      <c r="IF891"/>
      <c r="IG891" t="inlineStr">
        <is>
          <t xml:space="preserve">魔法</t>
        </is>
      </c>
      <c r="IH891">
        <v>500</v>
      </c>
      <c r="II891">
        <v>0</v>
      </c>
      <c r="IJ891"/>
      <c r="IK891"/>
      <c r="IL891"/>
      <c r="IM891"/>
      <c r="IN891"/>
      <c r="IO891"/>
      <c r="IP891"/>
      <c r="IQ891"/>
      <c r="IR891"/>
      <c r="IS891"/>
      <c r="IT891"/>
      <c r="IU891"/>
      <c r="IV891"/>
      <c r="IW891"/>
      <c r="IX891"/>
      <c r="IY891"/>
      <c r="IZ891"/>
      <c r="JA891"/>
      <c r="JB891"/>
      <c r="JC891"/>
      <c r="JD891"/>
      <c r="JE891"/>
      <c r="JF891"/>
      <c r="JG891"/>
      <c r="JH891"/>
      <c r="JI891"/>
      <c r="JJ891"/>
      <c r="JK891"/>
      <c r="JL891"/>
      <c r="JM891"/>
      <c r="JN891"/>
      <c r="JO891"/>
      <c r="JP891"/>
      <c r="JQ891"/>
      <c r="JR891"/>
    </row>
    <row r="892" ht="30" customHeight="1" spans="2:12">
      <c r="B892" s="34">
        <f>10000000+INDEX(编号表!$B:$B,MATCH(D892,编号表!$A:$A,0))*10000+J892</f>
        <v>11960003</v>
      </c>
      <c r="C892" s="34" t="s">
        <v>913</v>
      </c>
      <c r="D892" s="34" t="s">
        <v>914</v>
      </c>
      <c r="E892" t="str" s="34">
        <v>无</v>
      </c>
      <c r="F892" s="39" t="s">
        <v>897</v>
      </c>
      <c r="G892" s="34" t="inlineStr">
        <is>
          <t xml:space="preserve">木行</t>
        </is>
      </c>
      <c r="H892" s="34" t="b">
        <v>0</v>
      </c>
      <c r="I892" s="34" t="b">
        <v>0</v>
      </c>
      <c r="J892" s="34">
        <v>3</v>
      </c>
      <c r="K892" s="34" t="str">
        <f t="shared" si="33"/>
        <v>119600</v>
      </c>
      <c r="L892" s="34" t="s">
        <v>900</v>
      </c>
      <c r="O892" t="str" s="35">
        <v>追击单个敌人，造成剑击伤害；提高单次剑击伤害；附加木行伤害。</v>
      </c>
      <c r="P892" t="n" s="35">
        <v>12421000</v>
      </c>
      <c r="W892">
        <v>600</v>
      </c>
      <c r="X892">
        <v>600</v>
      </c>
      <c r="Y892" t="str" s="35">
        <v>单位</v>
      </c>
      <c r="Z892" t="inlineStr">
        <is>
          <t xml:space="preserve">单体</t>
        </is>
      </c>
      <c r="AA892" t="inlineStr">
        <is>
          <t xml:space="preserve">敌对</t>
        </is>
      </c>
      <c r="AB892">
        <v>0</v>
      </c>
      <c r="AC892">
        <v>1</v>
      </c>
      <c r="AD892" t="b">
        <v>0</v>
      </c>
      <c r="AE892" t="inlineStr">
        <is>
          <t xml:space="preserve">最近</t>
        </is>
      </c>
      <c r="AF892"/>
      <c r="AG892"/>
      <c r="AH892"/>
      <c r="AI892"/>
      <c r="AJ892"/>
      <c r="AK892"/>
      <c r="AL892"/>
      <c r="BA892">
        <v>10000</v>
      </c>
      <c r="BB892" t="inlineStr">
        <is>
          <t xml:space="preserve">技能效果_伤害</t>
        </is>
      </c>
      <c r="BC892" t="inlineStr">
        <is>
          <t xml:space="preserve">敌对</t>
        </is>
      </c>
      <c r="BD892">
        <v>10000</v>
      </c>
      <c r="BE892">
        <v>0</v>
      </c>
      <c r="BF892" t="inlineStr">
        <is>
          <t xml:space="preserve">全部</t>
        </is>
      </c>
      <c r="BG892">
        <v>0</v>
      </c>
      <c r="BH892" t="inlineStr">
        <is>
          <t xml:space="preserve">物理</t>
        </is>
      </c>
      <c r="BI892">
        <v>10000</v>
      </c>
      <c r="BJ892">
        <v>0</v>
      </c>
      <c r="BK892" t="b">
        <v>1</v>
      </c>
      <c r="BL892">
        <v>0</v>
      </c>
      <c r="BM892">
        <v>10000</v>
      </c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  <c r="CB892"/>
      <c r="CC892"/>
      <c r="CD892"/>
      <c r="CE892"/>
      <c r="CF892"/>
      <c r="CG892"/>
      <c r="CH892"/>
      <c r="CI892"/>
      <c r="CJ892"/>
      <c r="CK892"/>
      <c r="CL892"/>
      <c r="CM892"/>
      <c r="CN892"/>
      <c r="CO892"/>
      <c r="CP892"/>
      <c r="CQ892"/>
      <c r="CR892"/>
      <c r="CS892"/>
      <c r="CT892"/>
      <c r="CU892"/>
      <c r="CV892"/>
      <c r="CW892"/>
      <c r="CX892"/>
      <c r="CY892"/>
      <c r="CZ892"/>
      <c r="DA892"/>
      <c r="DB892"/>
      <c r="DC892"/>
      <c r="DD892"/>
      <c r="DE892"/>
      <c r="DF892"/>
      <c r="DG892"/>
      <c r="DH892"/>
      <c r="DI892"/>
      <c r="DJ892"/>
      <c r="DK892"/>
      <c r="DL892"/>
      <c r="DM892"/>
      <c r="DN892"/>
      <c r="DO892"/>
      <c r="DP892"/>
      <c r="DQ892"/>
      <c r="DR892"/>
      <c r="DS892"/>
      <c r="DT892"/>
      <c r="DU892"/>
      <c r="DV892"/>
      <c r="DW892"/>
      <c r="DX892"/>
      <c r="DY892"/>
      <c r="DZ892"/>
      <c r="EA892"/>
      <c r="EB892"/>
      <c r="EC892"/>
      <c r="ED892"/>
      <c r="EE892"/>
      <c r="EF892"/>
      <c r="EG892"/>
      <c r="EH892"/>
      <c r="EI892"/>
      <c r="EJ892"/>
      <c r="EK892"/>
      <c r="EL892"/>
      <c r="EM892"/>
      <c r="EN892"/>
      <c r="EO892"/>
      <c r="EP892"/>
      <c r="EQ892"/>
      <c r="ER892"/>
      <c r="ES892"/>
      <c r="ET892"/>
      <c r="EU892"/>
      <c r="EV892"/>
      <c r="EW892"/>
      <c r="EX892"/>
      <c r="EY892"/>
      <c r="EZ892"/>
      <c r="FA892"/>
      <c r="FB892"/>
      <c r="FC892"/>
      <c r="FD892"/>
      <c r="FE892"/>
      <c r="FF892"/>
      <c r="FG892"/>
      <c r="FH892"/>
      <c r="FI892"/>
      <c r="FJ892"/>
      <c r="FK892"/>
      <c r="FL892"/>
      <c r="FM892"/>
      <c r="FN892"/>
      <c r="FO892"/>
      <c r="FP892"/>
      <c r="FQ892"/>
      <c r="FR892"/>
      <c r="FS892"/>
      <c r="FT892"/>
      <c r="FU892"/>
      <c r="FV892"/>
      <c r="FW892"/>
      <c r="FX892"/>
      <c r="FY892"/>
      <c r="FZ892"/>
      <c r="GA892"/>
      <c r="GB892"/>
      <c r="GC892"/>
      <c r="GD892"/>
      <c r="GE892"/>
      <c r="GF892"/>
      <c r="GG892"/>
      <c r="GH892"/>
      <c r="GI892"/>
      <c r="GJ892"/>
      <c r="GK892"/>
      <c r="GL892"/>
      <c r="GM892"/>
      <c r="GN892"/>
      <c r="GO892"/>
      <c r="GP892"/>
      <c r="GQ892"/>
      <c r="GR892"/>
      <c r="GS892"/>
      <c r="GT892"/>
      <c r="GU892"/>
      <c r="GV892"/>
      <c r="GW892"/>
      <c r="GX892"/>
      <c r="GY892" t="n" s="35">
        <v>0</v>
      </c>
      <c r="GZ892" t="n" s="35">
        <v>0</v>
      </c>
      <c r="HF892" t="n" s="35">
        <v>2000</v>
      </c>
      <c r="HG892" t="b" s="35">
        <v>1</v>
      </c>
      <c r="HH892">
        <v>1</v>
      </c>
      <c r="HU892" t="b" s="35">
        <v>1</v>
      </c>
      <c r="HZ892">
        <v>1</v>
      </c>
      <c r="IA892"/>
      <c r="IB892" t="inlineStr">
        <is>
          <t xml:space="preserve">物理</t>
        </is>
      </c>
      <c r="IC892">
        <v>10000</v>
      </c>
      <c r="ID892">
        <v>0</v>
      </c>
      <c r="IE892">
        <v>1</v>
      </c>
      <c r="IF892"/>
      <c r="IG892" t="inlineStr">
        <is>
          <t xml:space="preserve">魔法</t>
        </is>
      </c>
      <c r="IH892">
        <v>500</v>
      </c>
      <c r="II892">
        <v>0</v>
      </c>
      <c r="IJ892"/>
      <c r="IK892"/>
      <c r="IL892"/>
      <c r="IM892"/>
      <c r="IN892"/>
      <c r="IO892"/>
      <c r="IP892"/>
      <c r="IQ892"/>
      <c r="IR892"/>
      <c r="IS892"/>
      <c r="IT892"/>
      <c r="IU892"/>
      <c r="IV892"/>
      <c r="IW892"/>
      <c r="IX892"/>
      <c r="IY892"/>
      <c r="IZ892"/>
      <c r="JA892"/>
      <c r="JB892"/>
      <c r="JC892"/>
      <c r="JD892"/>
      <c r="JE892"/>
      <c r="JF892"/>
      <c r="JG892"/>
      <c r="JH892"/>
      <c r="JI892"/>
      <c r="JJ892"/>
      <c r="JK892"/>
      <c r="JL892"/>
      <c r="JM892"/>
      <c r="JN892"/>
      <c r="JO892"/>
      <c r="JP892"/>
      <c r="JQ892"/>
      <c r="JR892"/>
    </row>
    <row r="893" ht="30" customHeight="1" spans="2:12">
      <c r="B893" s="34">
        <f>10000000+INDEX(编号表!$B:$B,MATCH(D893,编号表!$A:$A,0))*10000+J893</f>
        <v>11960004</v>
      </c>
      <c r="C893" s="34" t="s">
        <v>915</v>
      </c>
      <c r="D893" s="34" t="s">
        <v>914</v>
      </c>
      <c r="E893" t="str" s="34">
        <v>无</v>
      </c>
      <c r="F893" s="39" t="s">
        <v>902</v>
      </c>
      <c r="G893" s="34" t="inlineStr">
        <is>
          <t xml:space="preserve">木行</t>
        </is>
      </c>
      <c r="H893" s="34" t="b">
        <v>0</v>
      </c>
      <c r="I893" s="34" t="b">
        <v>0</v>
      </c>
      <c r="J893" s="34">
        <v>4</v>
      </c>
      <c r="K893" s="34" t="str">
        <f t="shared" si="33"/>
        <v>119600</v>
      </c>
      <c r="L893" s="34" t="s">
        <v>898</v>
      </c>
      <c r="O893" t="str" s="35">
        <v>追击单个敌人，造成剑击伤害；提高单次剑击伤害；附加木行伤害。</v>
      </c>
      <c r="P893" t="n" s="35">
        <v>12421000</v>
      </c>
      <c r="W893">
        <v>600</v>
      </c>
      <c r="X893">
        <v>600</v>
      </c>
      <c r="Y893" t="str" s="35">
        <v>单位</v>
      </c>
      <c r="Z893" t="inlineStr">
        <is>
          <t xml:space="preserve">单体</t>
        </is>
      </c>
      <c r="AA893" t="inlineStr">
        <is>
          <t xml:space="preserve">敌对</t>
        </is>
      </c>
      <c r="AB893">
        <v>0</v>
      </c>
      <c r="AC893">
        <v>1</v>
      </c>
      <c r="AD893" t="b">
        <v>0</v>
      </c>
      <c r="AE893" t="inlineStr">
        <is>
          <t xml:space="preserve">最近</t>
        </is>
      </c>
      <c r="AF893"/>
      <c r="AG893"/>
      <c r="AH893"/>
      <c r="AI893"/>
      <c r="AJ893"/>
      <c r="AK893"/>
      <c r="AL893"/>
      <c r="BA893">
        <v>10000</v>
      </c>
      <c r="BB893" t="inlineStr">
        <is>
          <t xml:space="preserve">技能效果_伤害</t>
        </is>
      </c>
      <c r="BC893" t="inlineStr">
        <is>
          <t xml:space="preserve">敌对</t>
        </is>
      </c>
      <c r="BD893">
        <v>10000</v>
      </c>
      <c r="BE893">
        <v>0</v>
      </c>
      <c r="BF893" t="inlineStr">
        <is>
          <t xml:space="preserve">全部</t>
        </is>
      </c>
      <c r="BG893">
        <v>0</v>
      </c>
      <c r="BH893" t="inlineStr">
        <is>
          <t xml:space="preserve">物理</t>
        </is>
      </c>
      <c r="BI893">
        <v>10000</v>
      </c>
      <c r="BJ893">
        <v>0</v>
      </c>
      <c r="BK893" t="b">
        <v>1</v>
      </c>
      <c r="BL893">
        <v>0</v>
      </c>
      <c r="BM893">
        <v>10000</v>
      </c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  <c r="CB893"/>
      <c r="CC893"/>
      <c r="CD893"/>
      <c r="CE893"/>
      <c r="CF893"/>
      <c r="CG893"/>
      <c r="CH893"/>
      <c r="CI893"/>
      <c r="CJ893"/>
      <c r="CK893"/>
      <c r="CL893"/>
      <c r="CM893"/>
      <c r="CN893"/>
      <c r="CO893"/>
      <c r="CP893"/>
      <c r="CQ893"/>
      <c r="CR893"/>
      <c r="CS893"/>
      <c r="CT893"/>
      <c r="CU893"/>
      <c r="CV893"/>
      <c r="CW893"/>
      <c r="CX893"/>
      <c r="CY893"/>
      <c r="CZ893"/>
      <c r="DA893"/>
      <c r="DB893"/>
      <c r="DC893"/>
      <c r="DD893"/>
      <c r="DE893"/>
      <c r="DF893"/>
      <c r="DG893"/>
      <c r="DH893"/>
      <c r="DI893"/>
      <c r="DJ893"/>
      <c r="DK893"/>
      <c r="DL893"/>
      <c r="DM893"/>
      <c r="DN893"/>
      <c r="DO893"/>
      <c r="DP893"/>
      <c r="DQ893"/>
      <c r="DR893"/>
      <c r="DS893"/>
      <c r="DT893"/>
      <c r="DU893"/>
      <c r="DV893"/>
      <c r="DW893"/>
      <c r="DX893"/>
      <c r="DY893"/>
      <c r="DZ893"/>
      <c r="EA893"/>
      <c r="EB893"/>
      <c r="EC893"/>
      <c r="ED893"/>
      <c r="EE893"/>
      <c r="EF893"/>
      <c r="EG893"/>
      <c r="EH893"/>
      <c r="EI893"/>
      <c r="EJ893"/>
      <c r="EK893"/>
      <c r="EL893"/>
      <c r="EM893"/>
      <c r="EN893"/>
      <c r="EO893"/>
      <c r="EP893"/>
      <c r="EQ893"/>
      <c r="ER893"/>
      <c r="ES893"/>
      <c r="ET893"/>
      <c r="EU893"/>
      <c r="EV893"/>
      <c r="EW893"/>
      <c r="EX893"/>
      <c r="EY893"/>
      <c r="EZ893"/>
      <c r="FA893"/>
      <c r="FB893"/>
      <c r="FC893"/>
      <c r="FD893"/>
      <c r="FE893"/>
      <c r="FF893"/>
      <c r="FG893"/>
      <c r="FH893"/>
      <c r="FI893"/>
      <c r="FJ893"/>
      <c r="FK893"/>
      <c r="FL893"/>
      <c r="FM893"/>
      <c r="FN893"/>
      <c r="FO893"/>
      <c r="FP893"/>
      <c r="FQ893"/>
      <c r="FR893"/>
      <c r="FS893"/>
      <c r="FT893"/>
      <c r="FU893"/>
      <c r="FV893"/>
      <c r="FW893"/>
      <c r="FX893"/>
      <c r="FY893"/>
      <c r="FZ893"/>
      <c r="GA893"/>
      <c r="GB893"/>
      <c r="GC893"/>
      <c r="GD893"/>
      <c r="GE893"/>
      <c r="GF893"/>
      <c r="GG893"/>
      <c r="GH893"/>
      <c r="GI893"/>
      <c r="GJ893"/>
      <c r="GK893"/>
      <c r="GL893"/>
      <c r="GM893"/>
      <c r="GN893"/>
      <c r="GO893"/>
      <c r="GP893"/>
      <c r="GQ893"/>
      <c r="GR893"/>
      <c r="GS893"/>
      <c r="GT893"/>
      <c r="GU893"/>
      <c r="GV893"/>
      <c r="GW893"/>
      <c r="GX893"/>
      <c r="GY893" t="n" s="35">
        <v>0</v>
      </c>
      <c r="GZ893" t="n" s="35">
        <v>0</v>
      </c>
      <c r="HF893" t="n" s="35">
        <v>2000</v>
      </c>
      <c r="HG893" t="b" s="35">
        <v>1</v>
      </c>
      <c r="HH893">
        <v>1</v>
      </c>
      <c r="HU893" t="b" s="35">
        <v>1</v>
      </c>
      <c r="HZ893">
        <v>1</v>
      </c>
      <c r="IA893"/>
      <c r="IB893" t="inlineStr">
        <is>
          <t xml:space="preserve">物理</t>
        </is>
      </c>
      <c r="IC893">
        <v>10000</v>
      </c>
      <c r="ID893">
        <v>0</v>
      </c>
      <c r="IE893">
        <v>1</v>
      </c>
      <c r="IF893"/>
      <c r="IG893" t="inlineStr">
        <is>
          <t xml:space="preserve">魔法</t>
        </is>
      </c>
      <c r="IH893">
        <v>500</v>
      </c>
      <c r="II893">
        <v>0</v>
      </c>
      <c r="IJ893"/>
      <c r="IK893"/>
      <c r="IL893"/>
      <c r="IM893"/>
      <c r="IN893"/>
      <c r="IO893"/>
      <c r="IP893"/>
      <c r="IQ893"/>
      <c r="IR893"/>
      <c r="IS893"/>
      <c r="IT893"/>
      <c r="IU893"/>
      <c r="IV893"/>
      <c r="IW893"/>
      <c r="IX893"/>
      <c r="IY893"/>
      <c r="IZ893"/>
      <c r="JA893"/>
      <c r="JB893"/>
      <c r="JC893"/>
      <c r="JD893"/>
      <c r="JE893"/>
      <c r="JF893"/>
      <c r="JG893"/>
      <c r="JH893"/>
      <c r="JI893"/>
      <c r="JJ893"/>
      <c r="JK893"/>
      <c r="JL893"/>
      <c r="JM893"/>
      <c r="JN893"/>
      <c r="JO893"/>
      <c r="JP893"/>
      <c r="JQ893"/>
      <c r="JR893"/>
    </row>
    <row r="894" ht="30" customHeight="1" spans="2:12">
      <c r="B894" s="34">
        <f>10000000+INDEX(编号表!$B:$B,MATCH(D894,编号表!$A:$A,0))*10000+J894</f>
        <v>11960005</v>
      </c>
      <c r="C894" s="34" t="s">
        <v>915</v>
      </c>
      <c r="D894" s="34" t="s">
        <v>914</v>
      </c>
      <c r="E894" t="str" s="34">
        <v>无</v>
      </c>
      <c r="F894" s="39" t="s">
        <v>902</v>
      </c>
      <c r="G894" s="34" t="inlineStr">
        <is>
          <t xml:space="preserve">木行</t>
        </is>
      </c>
      <c r="H894" s="34" t="b">
        <v>0</v>
      </c>
      <c r="I894" s="34" t="b">
        <v>0</v>
      </c>
      <c r="J894" s="34">
        <v>5</v>
      </c>
      <c r="K894" s="34" t="str">
        <f t="shared" si="33"/>
        <v>119600</v>
      </c>
      <c r="L894" s="34" t="s">
        <v>899</v>
      </c>
      <c r="O894" t="str" s="35">
        <v>追击单个敌人，造成剑击伤害；提高单次剑击伤害；附加木行伤害。</v>
      </c>
      <c r="P894" t="n" s="35">
        <v>12421000</v>
      </c>
      <c r="W894">
        <v>600</v>
      </c>
      <c r="X894">
        <v>600</v>
      </c>
      <c r="Y894" t="str" s="35">
        <v>单位</v>
      </c>
      <c r="Z894" t="inlineStr">
        <is>
          <t xml:space="preserve">单体</t>
        </is>
      </c>
      <c r="AA894" t="inlineStr">
        <is>
          <t xml:space="preserve">敌对</t>
        </is>
      </c>
      <c r="AB894">
        <v>0</v>
      </c>
      <c r="AC894">
        <v>1</v>
      </c>
      <c r="AD894" t="b">
        <v>0</v>
      </c>
      <c r="AE894" t="inlineStr">
        <is>
          <t xml:space="preserve">最近</t>
        </is>
      </c>
      <c r="AF894"/>
      <c r="AG894"/>
      <c r="AH894"/>
      <c r="AI894"/>
      <c r="AJ894"/>
      <c r="AK894"/>
      <c r="AL894"/>
      <c r="BA894">
        <v>10000</v>
      </c>
      <c r="BB894" t="inlineStr">
        <is>
          <t xml:space="preserve">技能效果_伤害</t>
        </is>
      </c>
      <c r="BC894" t="inlineStr">
        <is>
          <t xml:space="preserve">敌对</t>
        </is>
      </c>
      <c r="BD894">
        <v>10000</v>
      </c>
      <c r="BE894">
        <v>0</v>
      </c>
      <c r="BF894" t="inlineStr">
        <is>
          <t xml:space="preserve">全部</t>
        </is>
      </c>
      <c r="BG894">
        <v>0</v>
      </c>
      <c r="BH894" t="inlineStr">
        <is>
          <t xml:space="preserve">物理</t>
        </is>
      </c>
      <c r="BI894">
        <v>10000</v>
      </c>
      <c r="BJ894">
        <v>0</v>
      </c>
      <c r="BK894" t="b">
        <v>1</v>
      </c>
      <c r="BL894">
        <v>0</v>
      </c>
      <c r="BM894">
        <v>10000</v>
      </c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  <c r="CB894"/>
      <c r="CC894"/>
      <c r="CD894"/>
      <c r="CE894"/>
      <c r="CF894"/>
      <c r="CG894"/>
      <c r="CH894"/>
      <c r="CI894"/>
      <c r="CJ894"/>
      <c r="CK894"/>
      <c r="CL894"/>
      <c r="CM894"/>
      <c r="CN894"/>
      <c r="CO894"/>
      <c r="CP894"/>
      <c r="CQ894"/>
      <c r="CR894"/>
      <c r="CS894"/>
      <c r="CT894"/>
      <c r="CU894"/>
      <c r="CV894"/>
      <c r="CW894"/>
      <c r="CX894"/>
      <c r="CY894"/>
      <c r="CZ894"/>
      <c r="DA894"/>
      <c r="DB894"/>
      <c r="DC894"/>
      <c r="DD894"/>
      <c r="DE894"/>
      <c r="DF894"/>
      <c r="DG894"/>
      <c r="DH894"/>
      <c r="DI894"/>
      <c r="DJ894"/>
      <c r="DK894"/>
      <c r="DL894"/>
      <c r="DM894"/>
      <c r="DN894"/>
      <c r="DO894"/>
      <c r="DP894"/>
      <c r="DQ894"/>
      <c r="DR894"/>
      <c r="DS894"/>
      <c r="DT894"/>
      <c r="DU894"/>
      <c r="DV894"/>
      <c r="DW894"/>
      <c r="DX894"/>
      <c r="DY894"/>
      <c r="DZ894"/>
      <c r="EA894"/>
      <c r="EB894"/>
      <c r="EC894"/>
      <c r="ED894"/>
      <c r="EE894"/>
      <c r="EF894"/>
      <c r="EG894"/>
      <c r="EH894"/>
      <c r="EI894"/>
      <c r="EJ894"/>
      <c r="EK894"/>
      <c r="EL894"/>
      <c r="EM894"/>
      <c r="EN894"/>
      <c r="EO894"/>
      <c r="EP894"/>
      <c r="EQ894"/>
      <c r="ER894"/>
      <c r="ES894"/>
      <c r="ET894"/>
      <c r="EU894"/>
      <c r="EV894"/>
      <c r="EW894"/>
      <c r="EX894"/>
      <c r="EY894"/>
      <c r="EZ894"/>
      <c r="FA894"/>
      <c r="FB894"/>
      <c r="FC894"/>
      <c r="FD894"/>
      <c r="FE894"/>
      <c r="FF894"/>
      <c r="FG894"/>
      <c r="FH894"/>
      <c r="FI894"/>
      <c r="FJ894"/>
      <c r="FK894"/>
      <c r="FL894"/>
      <c r="FM894"/>
      <c r="FN894"/>
      <c r="FO894"/>
      <c r="FP894"/>
      <c r="FQ894"/>
      <c r="FR894"/>
      <c r="FS894"/>
      <c r="FT894"/>
      <c r="FU894"/>
      <c r="FV894"/>
      <c r="FW894"/>
      <c r="FX894"/>
      <c r="FY894"/>
      <c r="FZ894"/>
      <c r="GA894"/>
      <c r="GB894"/>
      <c r="GC894"/>
      <c r="GD894"/>
      <c r="GE894"/>
      <c r="GF894"/>
      <c r="GG894"/>
      <c r="GH894"/>
      <c r="GI894"/>
      <c r="GJ894"/>
      <c r="GK894"/>
      <c r="GL894"/>
      <c r="GM894"/>
      <c r="GN894"/>
      <c r="GO894"/>
      <c r="GP894"/>
      <c r="GQ894"/>
      <c r="GR894"/>
      <c r="GS894"/>
      <c r="GT894"/>
      <c r="GU894"/>
      <c r="GV894"/>
      <c r="GW894"/>
      <c r="GX894"/>
      <c r="GY894" t="n" s="35">
        <v>0</v>
      </c>
      <c r="GZ894" t="n" s="35">
        <v>0</v>
      </c>
      <c r="HF894" t="n" s="35">
        <v>2000</v>
      </c>
      <c r="HG894" t="b" s="35">
        <v>1</v>
      </c>
      <c r="HH894">
        <v>1</v>
      </c>
      <c r="HU894" t="b" s="35">
        <v>1</v>
      </c>
      <c r="HZ894">
        <v>1</v>
      </c>
      <c r="IA894"/>
      <c r="IB894" t="inlineStr">
        <is>
          <t xml:space="preserve">物理</t>
        </is>
      </c>
      <c r="IC894">
        <v>10000</v>
      </c>
      <c r="ID894">
        <v>0</v>
      </c>
      <c r="IE894">
        <v>1</v>
      </c>
      <c r="IF894"/>
      <c r="IG894" t="inlineStr">
        <is>
          <t xml:space="preserve">魔法</t>
        </is>
      </c>
      <c r="IH894">
        <v>500</v>
      </c>
      <c r="II894">
        <v>0</v>
      </c>
      <c r="IJ894"/>
      <c r="IK894"/>
      <c r="IL894"/>
      <c r="IM894"/>
      <c r="IN894"/>
      <c r="IO894"/>
      <c r="IP894"/>
      <c r="IQ894"/>
      <c r="IR894"/>
      <c r="IS894"/>
      <c r="IT894"/>
      <c r="IU894"/>
      <c r="IV894"/>
      <c r="IW894"/>
      <c r="IX894"/>
      <c r="IY894"/>
      <c r="IZ894"/>
      <c r="JA894"/>
      <c r="JB894"/>
      <c r="JC894"/>
      <c r="JD894"/>
      <c r="JE894"/>
      <c r="JF894"/>
      <c r="JG894"/>
      <c r="JH894"/>
      <c r="JI894"/>
      <c r="JJ894"/>
      <c r="JK894"/>
      <c r="JL894"/>
      <c r="JM894"/>
      <c r="JN894"/>
      <c r="JO894"/>
      <c r="JP894"/>
      <c r="JQ894"/>
      <c r="JR894"/>
    </row>
    <row r="895" ht="30" customHeight="1" spans="2:12">
      <c r="B895" s="34">
        <f>10000000+INDEX(编号表!$B:$B,MATCH(D895,编号表!$A:$A,0))*10000+J895</f>
        <v>11960006</v>
      </c>
      <c r="C895" s="34" t="s">
        <v>915</v>
      </c>
      <c r="D895" s="34" t="s">
        <v>914</v>
      </c>
      <c r="E895" t="str" s="34">
        <v>无</v>
      </c>
      <c r="F895" s="39" t="s">
        <v>902</v>
      </c>
      <c r="G895" s="34" t="inlineStr">
        <is>
          <t xml:space="preserve">木行</t>
        </is>
      </c>
      <c r="H895" s="34" t="b">
        <v>0</v>
      </c>
      <c r="I895" s="34" t="b">
        <v>0</v>
      </c>
      <c r="J895" s="34">
        <v>6</v>
      </c>
      <c r="K895" s="34" t="str">
        <f t="shared" si="33"/>
        <v>119600</v>
      </c>
      <c r="L895" s="34" t="s">
        <v>900</v>
      </c>
      <c r="O895" t="str" s="35">
        <v>追击单个敌人，造成剑击伤害；提高单次剑击伤害；附加木行伤害。</v>
      </c>
      <c r="P895" t="n" s="35">
        <v>12421000</v>
      </c>
      <c r="W895">
        <v>600</v>
      </c>
      <c r="X895">
        <v>600</v>
      </c>
      <c r="Y895" t="str" s="35">
        <v>单位</v>
      </c>
      <c r="Z895" t="inlineStr">
        <is>
          <t xml:space="preserve">单体</t>
        </is>
      </c>
      <c r="AA895" t="inlineStr">
        <is>
          <t xml:space="preserve">敌对</t>
        </is>
      </c>
      <c r="AB895">
        <v>0</v>
      </c>
      <c r="AC895">
        <v>1</v>
      </c>
      <c r="AD895" t="b">
        <v>0</v>
      </c>
      <c r="AE895" t="inlineStr">
        <is>
          <t xml:space="preserve">最近</t>
        </is>
      </c>
      <c r="AF895"/>
      <c r="AG895"/>
      <c r="AH895"/>
      <c r="AI895"/>
      <c r="AJ895"/>
      <c r="AK895"/>
      <c r="AL895"/>
      <c r="BA895">
        <v>10000</v>
      </c>
      <c r="BB895" t="inlineStr">
        <is>
          <t xml:space="preserve">技能效果_伤害</t>
        </is>
      </c>
      <c r="BC895" t="inlineStr">
        <is>
          <t xml:space="preserve">敌对</t>
        </is>
      </c>
      <c r="BD895">
        <v>10000</v>
      </c>
      <c r="BE895">
        <v>0</v>
      </c>
      <c r="BF895" t="inlineStr">
        <is>
          <t xml:space="preserve">全部</t>
        </is>
      </c>
      <c r="BG895">
        <v>0</v>
      </c>
      <c r="BH895" t="inlineStr">
        <is>
          <t xml:space="preserve">物理</t>
        </is>
      </c>
      <c r="BI895">
        <v>10000</v>
      </c>
      <c r="BJ895">
        <v>0</v>
      </c>
      <c r="BK895" t="b">
        <v>1</v>
      </c>
      <c r="BL895">
        <v>0</v>
      </c>
      <c r="BM895">
        <v>10000</v>
      </c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  <c r="CB895"/>
      <c r="CC895"/>
      <c r="CD895"/>
      <c r="CE895"/>
      <c r="CF895"/>
      <c r="CG895"/>
      <c r="CH895"/>
      <c r="CI895"/>
      <c r="CJ895"/>
      <c r="CK895"/>
      <c r="CL895"/>
      <c r="CM895"/>
      <c r="CN895"/>
      <c r="CO895"/>
      <c r="CP895"/>
      <c r="CQ895"/>
      <c r="CR895"/>
      <c r="CS895"/>
      <c r="CT895"/>
      <c r="CU895"/>
      <c r="CV895"/>
      <c r="CW895"/>
      <c r="CX895"/>
      <c r="CY895"/>
      <c r="CZ895"/>
      <c r="DA895"/>
      <c r="DB895"/>
      <c r="DC895"/>
      <c r="DD895"/>
      <c r="DE895"/>
      <c r="DF895"/>
      <c r="DG895"/>
      <c r="DH895"/>
      <c r="DI895"/>
      <c r="DJ895"/>
      <c r="DK895"/>
      <c r="DL895"/>
      <c r="DM895"/>
      <c r="DN895"/>
      <c r="DO895"/>
      <c r="DP895"/>
      <c r="DQ895"/>
      <c r="DR895"/>
      <c r="DS895"/>
      <c r="DT895"/>
      <c r="DU895"/>
      <c r="DV895"/>
      <c r="DW895"/>
      <c r="DX895"/>
      <c r="DY895"/>
      <c r="DZ895"/>
      <c r="EA895"/>
      <c r="EB895"/>
      <c r="EC895"/>
      <c r="ED895"/>
      <c r="EE895"/>
      <c r="EF895"/>
      <c r="EG895"/>
      <c r="EH895"/>
      <c r="EI895"/>
      <c r="EJ895"/>
      <c r="EK895"/>
      <c r="EL895"/>
      <c r="EM895"/>
      <c r="EN895"/>
      <c r="EO895"/>
      <c r="EP895"/>
      <c r="EQ895"/>
      <c r="ER895"/>
      <c r="ES895"/>
      <c r="ET895"/>
      <c r="EU895"/>
      <c r="EV895"/>
      <c r="EW895"/>
      <c r="EX895"/>
      <c r="EY895"/>
      <c r="EZ895"/>
      <c r="FA895"/>
      <c r="FB895"/>
      <c r="FC895"/>
      <c r="FD895"/>
      <c r="FE895"/>
      <c r="FF895"/>
      <c r="FG895"/>
      <c r="FH895"/>
      <c r="FI895"/>
      <c r="FJ895"/>
      <c r="FK895"/>
      <c r="FL895"/>
      <c r="FM895"/>
      <c r="FN895"/>
      <c r="FO895"/>
      <c r="FP895"/>
      <c r="FQ895"/>
      <c r="FR895"/>
      <c r="FS895"/>
      <c r="FT895"/>
      <c r="FU895"/>
      <c r="FV895"/>
      <c r="FW895"/>
      <c r="FX895"/>
      <c r="FY895"/>
      <c r="FZ895"/>
      <c r="GA895"/>
      <c r="GB895"/>
      <c r="GC895"/>
      <c r="GD895"/>
      <c r="GE895"/>
      <c r="GF895"/>
      <c r="GG895"/>
      <c r="GH895"/>
      <c r="GI895"/>
      <c r="GJ895"/>
      <c r="GK895"/>
      <c r="GL895"/>
      <c r="GM895"/>
      <c r="GN895"/>
      <c r="GO895"/>
      <c r="GP895"/>
      <c r="GQ895"/>
      <c r="GR895"/>
      <c r="GS895"/>
      <c r="GT895"/>
      <c r="GU895"/>
      <c r="GV895"/>
      <c r="GW895"/>
      <c r="GX895"/>
      <c r="GY895" t="n" s="35">
        <v>0</v>
      </c>
      <c r="GZ895" t="n" s="35">
        <v>0</v>
      </c>
      <c r="HF895" t="n" s="35">
        <v>2000</v>
      </c>
      <c r="HG895" t="b" s="35">
        <v>1</v>
      </c>
      <c r="HH895">
        <v>1</v>
      </c>
      <c r="HU895" t="b" s="35">
        <v>1</v>
      </c>
      <c r="HZ895">
        <v>1</v>
      </c>
      <c r="IA895"/>
      <c r="IB895" t="inlineStr">
        <is>
          <t xml:space="preserve">物理</t>
        </is>
      </c>
      <c r="IC895">
        <v>10000</v>
      </c>
      <c r="ID895">
        <v>0</v>
      </c>
      <c r="IE895">
        <v>1</v>
      </c>
      <c r="IF895"/>
      <c r="IG895" t="inlineStr">
        <is>
          <t xml:space="preserve">魔法</t>
        </is>
      </c>
      <c r="IH895">
        <v>500</v>
      </c>
      <c r="II895">
        <v>0</v>
      </c>
      <c r="IJ895"/>
      <c r="IK895"/>
      <c r="IL895"/>
      <c r="IM895"/>
      <c r="IN895"/>
      <c r="IO895"/>
      <c r="IP895"/>
      <c r="IQ895"/>
      <c r="IR895"/>
      <c r="IS895"/>
      <c r="IT895"/>
      <c r="IU895"/>
      <c r="IV895"/>
      <c r="IW895"/>
      <c r="IX895"/>
      <c r="IY895"/>
      <c r="IZ895"/>
      <c r="JA895"/>
      <c r="JB895"/>
      <c r="JC895"/>
      <c r="JD895"/>
      <c r="JE895"/>
      <c r="JF895"/>
      <c r="JG895"/>
      <c r="JH895"/>
      <c r="JI895"/>
      <c r="JJ895"/>
      <c r="JK895"/>
      <c r="JL895"/>
      <c r="JM895"/>
      <c r="JN895"/>
      <c r="JO895"/>
      <c r="JP895"/>
      <c r="JQ895"/>
      <c r="JR895"/>
    </row>
    <row r="896" ht="30" customHeight="1" spans="2:12">
      <c r="B896" s="34">
        <f>10000000+INDEX(编号表!$B:$B,MATCH(D896,编号表!$A:$A,0))*10000+J896</f>
        <v>11960007</v>
      </c>
      <c r="C896" s="34" t="s">
        <v>916</v>
      </c>
      <c r="D896" s="34" t="s">
        <v>914</v>
      </c>
      <c r="E896" t="str" s="34">
        <v>无</v>
      </c>
      <c r="F896" s="39" t="s">
        <v>904</v>
      </c>
      <c r="G896" s="34" t="inlineStr">
        <is>
          <t xml:space="preserve">木行</t>
        </is>
      </c>
      <c r="H896" s="34" t="b">
        <v>0</v>
      </c>
      <c r="I896" s="34" t="b">
        <v>0</v>
      </c>
      <c r="J896" s="34">
        <v>7</v>
      </c>
      <c r="K896" s="34" t="str">
        <f t="shared" si="33"/>
        <v>119600</v>
      </c>
      <c r="L896" s="34" t="s">
        <v>898</v>
      </c>
      <c r="O896" t="str" s="35">
        <v>追击单个敌人，造成剑击伤害；提高单次剑击伤害；附加木行伤害。</v>
      </c>
      <c r="P896" t="n" s="35">
        <v>12421000</v>
      </c>
      <c r="W896">
        <v>600</v>
      </c>
      <c r="X896">
        <v>600</v>
      </c>
      <c r="Y896" t="str" s="35">
        <v>单位</v>
      </c>
      <c r="Z896" t="inlineStr">
        <is>
          <t xml:space="preserve">单体</t>
        </is>
      </c>
      <c r="AA896" t="inlineStr">
        <is>
          <t xml:space="preserve">敌对</t>
        </is>
      </c>
      <c r="AB896">
        <v>0</v>
      </c>
      <c r="AC896">
        <v>1</v>
      </c>
      <c r="AD896" t="b">
        <v>0</v>
      </c>
      <c r="AE896" t="inlineStr">
        <is>
          <t xml:space="preserve">最近</t>
        </is>
      </c>
      <c r="AF896"/>
      <c r="AG896"/>
      <c r="AH896"/>
      <c r="AI896"/>
      <c r="AJ896"/>
      <c r="AK896"/>
      <c r="AL896"/>
      <c r="BA896">
        <v>10000</v>
      </c>
      <c r="BB896" t="inlineStr">
        <is>
          <t xml:space="preserve">技能效果_伤害</t>
        </is>
      </c>
      <c r="BC896" t="inlineStr">
        <is>
          <t xml:space="preserve">敌对</t>
        </is>
      </c>
      <c r="BD896">
        <v>10000</v>
      </c>
      <c r="BE896">
        <v>0</v>
      </c>
      <c r="BF896" t="inlineStr">
        <is>
          <t xml:space="preserve">全部</t>
        </is>
      </c>
      <c r="BG896">
        <v>0</v>
      </c>
      <c r="BH896" t="inlineStr">
        <is>
          <t xml:space="preserve">物理</t>
        </is>
      </c>
      <c r="BI896">
        <v>10000</v>
      </c>
      <c r="BJ896">
        <v>0</v>
      </c>
      <c r="BK896" t="b">
        <v>1</v>
      </c>
      <c r="BL896">
        <v>0</v>
      </c>
      <c r="BM896">
        <v>10000</v>
      </c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  <c r="CB896"/>
      <c r="CC896"/>
      <c r="CD896"/>
      <c r="CE896"/>
      <c r="CF896"/>
      <c r="CG896"/>
      <c r="CH896"/>
      <c r="CI896"/>
      <c r="CJ896"/>
      <c r="CK896"/>
      <c r="CL896"/>
      <c r="CM896"/>
      <c r="CN896"/>
      <c r="CO896"/>
      <c r="CP896"/>
      <c r="CQ896"/>
      <c r="CR896"/>
      <c r="CS896"/>
      <c r="CT896"/>
      <c r="CU896"/>
      <c r="CV896"/>
      <c r="CW896"/>
      <c r="CX896"/>
      <c r="CY896"/>
      <c r="CZ896"/>
      <c r="DA896"/>
      <c r="DB896"/>
      <c r="DC896"/>
      <c r="DD896"/>
      <c r="DE896"/>
      <c r="DF896"/>
      <c r="DG896"/>
      <c r="DH896"/>
      <c r="DI896"/>
      <c r="DJ896"/>
      <c r="DK896"/>
      <c r="DL896"/>
      <c r="DM896"/>
      <c r="DN896"/>
      <c r="DO896"/>
      <c r="DP896"/>
      <c r="DQ896"/>
      <c r="DR896"/>
      <c r="DS896"/>
      <c r="DT896"/>
      <c r="DU896"/>
      <c r="DV896"/>
      <c r="DW896"/>
      <c r="DX896"/>
      <c r="DY896"/>
      <c r="DZ896"/>
      <c r="EA896"/>
      <c r="EB896"/>
      <c r="EC896"/>
      <c r="ED896"/>
      <c r="EE896"/>
      <c r="EF896"/>
      <c r="EG896"/>
      <c r="EH896"/>
      <c r="EI896"/>
      <c r="EJ896"/>
      <c r="EK896"/>
      <c r="EL896"/>
      <c r="EM896"/>
      <c r="EN896"/>
      <c r="EO896"/>
      <c r="EP896"/>
      <c r="EQ896"/>
      <c r="ER896"/>
      <c r="ES896"/>
      <c r="ET896"/>
      <c r="EU896"/>
      <c r="EV896"/>
      <c r="EW896"/>
      <c r="EX896"/>
      <c r="EY896"/>
      <c r="EZ896"/>
      <c r="FA896"/>
      <c r="FB896"/>
      <c r="FC896"/>
      <c r="FD896"/>
      <c r="FE896"/>
      <c r="FF896"/>
      <c r="FG896"/>
      <c r="FH896"/>
      <c r="FI896"/>
      <c r="FJ896"/>
      <c r="FK896"/>
      <c r="FL896"/>
      <c r="FM896"/>
      <c r="FN896"/>
      <c r="FO896"/>
      <c r="FP896"/>
      <c r="FQ896"/>
      <c r="FR896"/>
      <c r="FS896"/>
      <c r="FT896"/>
      <c r="FU896"/>
      <c r="FV896"/>
      <c r="FW896"/>
      <c r="FX896"/>
      <c r="FY896"/>
      <c r="FZ896"/>
      <c r="GA896"/>
      <c r="GB896"/>
      <c r="GC896"/>
      <c r="GD896"/>
      <c r="GE896"/>
      <c r="GF896"/>
      <c r="GG896"/>
      <c r="GH896"/>
      <c r="GI896"/>
      <c r="GJ896"/>
      <c r="GK896"/>
      <c r="GL896"/>
      <c r="GM896"/>
      <c r="GN896"/>
      <c r="GO896"/>
      <c r="GP896"/>
      <c r="GQ896"/>
      <c r="GR896"/>
      <c r="GS896"/>
      <c r="GT896"/>
      <c r="GU896"/>
      <c r="GV896"/>
      <c r="GW896"/>
      <c r="GX896"/>
      <c r="GY896" t="n" s="35">
        <v>0</v>
      </c>
      <c r="GZ896" t="n" s="35">
        <v>0</v>
      </c>
      <c r="HF896" t="n" s="35">
        <v>2000</v>
      </c>
      <c r="HG896" t="b" s="35">
        <v>1</v>
      </c>
      <c r="HH896">
        <v>1</v>
      </c>
      <c r="HU896" t="b" s="35">
        <v>1</v>
      </c>
      <c r="HZ896">
        <v>1</v>
      </c>
      <c r="IA896"/>
      <c r="IB896" t="inlineStr">
        <is>
          <t xml:space="preserve">物理</t>
        </is>
      </c>
      <c r="IC896">
        <v>10000</v>
      </c>
      <c r="ID896">
        <v>0</v>
      </c>
      <c r="IE896">
        <v>1</v>
      </c>
      <c r="IF896"/>
      <c r="IG896" t="inlineStr">
        <is>
          <t xml:space="preserve">魔法</t>
        </is>
      </c>
      <c r="IH896">
        <v>500</v>
      </c>
      <c r="II896">
        <v>0</v>
      </c>
      <c r="IJ896"/>
      <c r="IK896"/>
      <c r="IL896"/>
      <c r="IM896"/>
      <c r="IN896"/>
      <c r="IO896"/>
      <c r="IP896"/>
      <c r="IQ896"/>
      <c r="IR896"/>
      <c r="IS896"/>
      <c r="IT896"/>
      <c r="IU896"/>
      <c r="IV896"/>
      <c r="IW896"/>
      <c r="IX896"/>
      <c r="IY896"/>
      <c r="IZ896"/>
      <c r="JA896"/>
      <c r="JB896"/>
      <c r="JC896"/>
      <c r="JD896"/>
      <c r="JE896"/>
      <c r="JF896"/>
      <c r="JG896"/>
      <c r="JH896"/>
      <c r="JI896"/>
      <c r="JJ896"/>
      <c r="JK896"/>
      <c r="JL896"/>
      <c r="JM896"/>
      <c r="JN896"/>
      <c r="JO896"/>
      <c r="JP896"/>
      <c r="JQ896"/>
      <c r="JR896"/>
    </row>
    <row r="897" ht="30" customHeight="1" spans="2:12">
      <c r="B897" s="34">
        <f>10000000+INDEX(编号表!$B:$B,MATCH(D897,编号表!$A:$A,0))*10000+J897</f>
        <v>11960008</v>
      </c>
      <c r="C897" s="34" t="s">
        <v>916</v>
      </c>
      <c r="D897" s="34" t="s">
        <v>914</v>
      </c>
      <c r="E897" t="str" s="34">
        <v>无</v>
      </c>
      <c r="F897" s="39" t="s">
        <v>904</v>
      </c>
      <c r="G897" s="34" t="inlineStr">
        <is>
          <t xml:space="preserve">木行</t>
        </is>
      </c>
      <c r="H897" s="34" t="b">
        <v>0</v>
      </c>
      <c r="I897" s="34" t="b">
        <v>0</v>
      </c>
      <c r="J897" s="34">
        <v>8</v>
      </c>
      <c r="K897" s="34" t="str">
        <f t="shared" si="33"/>
        <v>119600</v>
      </c>
      <c r="L897" s="34" t="s">
        <v>899</v>
      </c>
      <c r="O897" t="str" s="35">
        <v>追击单个敌人，造成剑击伤害；提高单次剑击伤害；附加木行伤害。</v>
      </c>
      <c r="P897" t="n" s="35">
        <v>12421000</v>
      </c>
      <c r="W897">
        <v>600</v>
      </c>
      <c r="X897">
        <v>600</v>
      </c>
      <c r="Y897" t="str" s="35">
        <v>单位</v>
      </c>
      <c r="Z897" t="inlineStr">
        <is>
          <t xml:space="preserve">单体</t>
        </is>
      </c>
      <c r="AA897" t="inlineStr">
        <is>
          <t xml:space="preserve">敌对</t>
        </is>
      </c>
      <c r="AB897">
        <v>0</v>
      </c>
      <c r="AC897">
        <v>1</v>
      </c>
      <c r="AD897" t="b">
        <v>0</v>
      </c>
      <c r="AE897" t="inlineStr">
        <is>
          <t xml:space="preserve">最近</t>
        </is>
      </c>
      <c r="AF897"/>
      <c r="AG897"/>
      <c r="AH897"/>
      <c r="AI897"/>
      <c r="AJ897"/>
      <c r="AK897"/>
      <c r="AL897"/>
      <c r="BA897">
        <v>10000</v>
      </c>
      <c r="BB897" t="inlineStr">
        <is>
          <t xml:space="preserve">技能效果_伤害</t>
        </is>
      </c>
      <c r="BC897" t="inlineStr">
        <is>
          <t xml:space="preserve">敌对</t>
        </is>
      </c>
      <c r="BD897">
        <v>10000</v>
      </c>
      <c r="BE897">
        <v>0</v>
      </c>
      <c r="BF897" t="inlineStr">
        <is>
          <t xml:space="preserve">全部</t>
        </is>
      </c>
      <c r="BG897">
        <v>0</v>
      </c>
      <c r="BH897" t="inlineStr">
        <is>
          <t xml:space="preserve">物理</t>
        </is>
      </c>
      <c r="BI897">
        <v>10000</v>
      </c>
      <c r="BJ897">
        <v>0</v>
      </c>
      <c r="BK897" t="b">
        <v>1</v>
      </c>
      <c r="BL897">
        <v>0</v>
      </c>
      <c r="BM897">
        <v>10000</v>
      </c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  <c r="CB897"/>
      <c r="CC897"/>
      <c r="CD897"/>
      <c r="CE897"/>
      <c r="CF897"/>
      <c r="CG897"/>
      <c r="CH897"/>
      <c r="CI897"/>
      <c r="CJ897"/>
      <c r="CK897"/>
      <c r="CL897"/>
      <c r="CM897"/>
      <c r="CN897"/>
      <c r="CO897"/>
      <c r="CP897"/>
      <c r="CQ897"/>
      <c r="CR897"/>
      <c r="CS897"/>
      <c r="CT897"/>
      <c r="CU897"/>
      <c r="CV897"/>
      <c r="CW897"/>
      <c r="CX897"/>
      <c r="CY897"/>
      <c r="CZ897"/>
      <c r="DA897"/>
      <c r="DB897"/>
      <c r="DC897"/>
      <c r="DD897"/>
      <c r="DE897"/>
      <c r="DF897"/>
      <c r="DG897"/>
      <c r="DH897"/>
      <c r="DI897"/>
      <c r="DJ897"/>
      <c r="DK897"/>
      <c r="DL897"/>
      <c r="DM897"/>
      <c r="DN897"/>
      <c r="DO897"/>
      <c r="DP897"/>
      <c r="DQ897"/>
      <c r="DR897"/>
      <c r="DS897"/>
      <c r="DT897"/>
      <c r="DU897"/>
      <c r="DV897"/>
      <c r="DW897"/>
      <c r="DX897"/>
      <c r="DY897"/>
      <c r="DZ897"/>
      <c r="EA897"/>
      <c r="EB897"/>
      <c r="EC897"/>
      <c r="ED897"/>
      <c r="EE897"/>
      <c r="EF897"/>
      <c r="EG897"/>
      <c r="EH897"/>
      <c r="EI897"/>
      <c r="EJ897"/>
      <c r="EK897"/>
      <c r="EL897"/>
      <c r="EM897"/>
      <c r="EN897"/>
      <c r="EO897"/>
      <c r="EP897"/>
      <c r="EQ897"/>
      <c r="ER897"/>
      <c r="ES897"/>
      <c r="ET897"/>
      <c r="EU897"/>
      <c r="EV897"/>
      <c r="EW897"/>
      <c r="EX897"/>
      <c r="EY897"/>
      <c r="EZ897"/>
      <c r="FA897"/>
      <c r="FB897"/>
      <c r="FC897"/>
      <c r="FD897"/>
      <c r="FE897"/>
      <c r="FF897"/>
      <c r="FG897"/>
      <c r="FH897"/>
      <c r="FI897"/>
      <c r="FJ897"/>
      <c r="FK897"/>
      <c r="FL897"/>
      <c r="FM897"/>
      <c r="FN897"/>
      <c r="FO897"/>
      <c r="FP897"/>
      <c r="FQ897"/>
      <c r="FR897"/>
      <c r="FS897"/>
      <c r="FT897"/>
      <c r="FU897"/>
      <c r="FV897"/>
      <c r="FW897"/>
      <c r="FX897"/>
      <c r="FY897"/>
      <c r="FZ897"/>
      <c r="GA897"/>
      <c r="GB897"/>
      <c r="GC897"/>
      <c r="GD897"/>
      <c r="GE897"/>
      <c r="GF897"/>
      <c r="GG897"/>
      <c r="GH897"/>
      <c r="GI897"/>
      <c r="GJ897"/>
      <c r="GK897"/>
      <c r="GL897"/>
      <c r="GM897"/>
      <c r="GN897"/>
      <c r="GO897"/>
      <c r="GP897"/>
      <c r="GQ897"/>
      <c r="GR897"/>
      <c r="GS897"/>
      <c r="GT897"/>
      <c r="GU897"/>
      <c r="GV897"/>
      <c r="GW897"/>
      <c r="GX897"/>
      <c r="GY897" t="n" s="35">
        <v>0</v>
      </c>
      <c r="GZ897" t="n" s="35">
        <v>0</v>
      </c>
      <c r="HF897" t="n" s="35">
        <v>2000</v>
      </c>
      <c r="HG897" t="b" s="35">
        <v>1</v>
      </c>
      <c r="HH897">
        <v>1</v>
      </c>
      <c r="HU897" t="b" s="35">
        <v>1</v>
      </c>
      <c r="HZ897">
        <v>1</v>
      </c>
      <c r="IA897"/>
      <c r="IB897" t="inlineStr">
        <is>
          <t xml:space="preserve">物理</t>
        </is>
      </c>
      <c r="IC897">
        <v>10000</v>
      </c>
      <c r="ID897">
        <v>0</v>
      </c>
      <c r="IE897">
        <v>1</v>
      </c>
      <c r="IF897"/>
      <c r="IG897" t="inlineStr">
        <is>
          <t xml:space="preserve">魔法</t>
        </is>
      </c>
      <c r="IH897">
        <v>500</v>
      </c>
      <c r="II897">
        <v>0</v>
      </c>
      <c r="IJ897"/>
      <c r="IK897"/>
      <c r="IL897"/>
      <c r="IM897"/>
      <c r="IN897"/>
      <c r="IO897"/>
      <c r="IP897"/>
      <c r="IQ897"/>
      <c r="IR897"/>
      <c r="IS897"/>
      <c r="IT897"/>
      <c r="IU897"/>
      <c r="IV897"/>
      <c r="IW897"/>
      <c r="IX897"/>
      <c r="IY897"/>
      <c r="IZ897"/>
      <c r="JA897"/>
      <c r="JB897"/>
      <c r="JC897"/>
      <c r="JD897"/>
      <c r="JE897"/>
      <c r="JF897"/>
      <c r="JG897"/>
      <c r="JH897"/>
      <c r="JI897"/>
      <c r="JJ897"/>
      <c r="JK897"/>
      <c r="JL897"/>
      <c r="JM897"/>
      <c r="JN897"/>
      <c r="JO897"/>
      <c r="JP897"/>
      <c r="JQ897"/>
      <c r="JR897"/>
    </row>
    <row r="898" ht="30" customHeight="1" spans="2:12">
      <c r="B898" s="34">
        <f>10000000+INDEX(编号表!$B:$B,MATCH(D898,编号表!$A:$A,0))*10000+J898</f>
        <v>11960009</v>
      </c>
      <c r="C898" s="34" t="s">
        <v>916</v>
      </c>
      <c r="D898" s="34" t="s">
        <v>914</v>
      </c>
      <c r="E898" t="str" s="34">
        <v>无</v>
      </c>
      <c r="F898" s="39" t="s">
        <v>904</v>
      </c>
      <c r="G898" s="34" t="inlineStr">
        <is>
          <t xml:space="preserve">木行</t>
        </is>
      </c>
      <c r="H898" s="34" t="b">
        <v>0</v>
      </c>
      <c r="I898" s="34" t="b">
        <v>0</v>
      </c>
      <c r="J898" s="34">
        <v>9</v>
      </c>
      <c r="K898" s="34" t="str">
        <f t="shared" si="33"/>
        <v>119600</v>
      </c>
      <c r="L898" s="34" t="s">
        <v>900</v>
      </c>
      <c r="O898" t="str" s="35">
        <v>追击单个敌人，造成剑击伤害；提高单次剑击伤害；附加木行伤害。</v>
      </c>
      <c r="P898" t="n" s="35">
        <v>12421000</v>
      </c>
      <c r="W898">
        <v>600</v>
      </c>
      <c r="X898">
        <v>600</v>
      </c>
      <c r="Y898" t="str" s="35">
        <v>单位</v>
      </c>
      <c r="Z898" t="inlineStr">
        <is>
          <t xml:space="preserve">单体</t>
        </is>
      </c>
      <c r="AA898" t="inlineStr">
        <is>
          <t xml:space="preserve">敌对</t>
        </is>
      </c>
      <c r="AB898">
        <v>0</v>
      </c>
      <c r="AC898">
        <v>1</v>
      </c>
      <c r="AD898" t="b">
        <v>0</v>
      </c>
      <c r="AE898" t="inlineStr">
        <is>
          <t xml:space="preserve">最近</t>
        </is>
      </c>
      <c r="AF898"/>
      <c r="AG898"/>
      <c r="AH898"/>
      <c r="AI898"/>
      <c r="AJ898"/>
      <c r="AK898"/>
      <c r="AL898"/>
      <c r="BA898">
        <v>10000</v>
      </c>
      <c r="BB898" t="inlineStr">
        <is>
          <t xml:space="preserve">技能效果_伤害</t>
        </is>
      </c>
      <c r="BC898" t="inlineStr">
        <is>
          <t xml:space="preserve">敌对</t>
        </is>
      </c>
      <c r="BD898">
        <v>10000</v>
      </c>
      <c r="BE898">
        <v>0</v>
      </c>
      <c r="BF898" t="inlineStr">
        <is>
          <t xml:space="preserve">全部</t>
        </is>
      </c>
      <c r="BG898">
        <v>0</v>
      </c>
      <c r="BH898" t="inlineStr">
        <is>
          <t xml:space="preserve">物理</t>
        </is>
      </c>
      <c r="BI898">
        <v>10000</v>
      </c>
      <c r="BJ898">
        <v>0</v>
      </c>
      <c r="BK898" t="b">
        <v>1</v>
      </c>
      <c r="BL898">
        <v>0</v>
      </c>
      <c r="BM898">
        <v>10000</v>
      </c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  <c r="CB898"/>
      <c r="CC898"/>
      <c r="CD898"/>
      <c r="CE898"/>
      <c r="CF898"/>
      <c r="CG898"/>
      <c r="CH898"/>
      <c r="CI898"/>
      <c r="CJ898"/>
      <c r="CK898"/>
      <c r="CL898"/>
      <c r="CM898"/>
      <c r="CN898"/>
      <c r="CO898"/>
      <c r="CP898"/>
      <c r="CQ898"/>
      <c r="CR898"/>
      <c r="CS898"/>
      <c r="CT898"/>
      <c r="CU898"/>
      <c r="CV898"/>
      <c r="CW898"/>
      <c r="CX898"/>
      <c r="CY898"/>
      <c r="CZ898"/>
      <c r="DA898"/>
      <c r="DB898"/>
      <c r="DC898"/>
      <c r="DD898"/>
      <c r="DE898"/>
      <c r="DF898"/>
      <c r="DG898"/>
      <c r="DH898"/>
      <c r="DI898"/>
      <c r="DJ898"/>
      <c r="DK898"/>
      <c r="DL898"/>
      <c r="DM898"/>
      <c r="DN898"/>
      <c r="DO898"/>
      <c r="DP898"/>
      <c r="DQ898"/>
      <c r="DR898"/>
      <c r="DS898"/>
      <c r="DT898"/>
      <c r="DU898"/>
      <c r="DV898"/>
      <c r="DW898"/>
      <c r="DX898"/>
      <c r="DY898"/>
      <c r="DZ898"/>
      <c r="EA898"/>
      <c r="EB898"/>
      <c r="EC898"/>
      <c r="ED898"/>
      <c r="EE898"/>
      <c r="EF898"/>
      <c r="EG898"/>
      <c r="EH898"/>
      <c r="EI898"/>
      <c r="EJ898"/>
      <c r="EK898"/>
      <c r="EL898"/>
      <c r="EM898"/>
      <c r="EN898"/>
      <c r="EO898"/>
      <c r="EP898"/>
      <c r="EQ898"/>
      <c r="ER898"/>
      <c r="ES898"/>
      <c r="ET898"/>
      <c r="EU898"/>
      <c r="EV898"/>
      <c r="EW898"/>
      <c r="EX898"/>
      <c r="EY898"/>
      <c r="EZ898"/>
      <c r="FA898"/>
      <c r="FB898"/>
      <c r="FC898"/>
      <c r="FD898"/>
      <c r="FE898"/>
      <c r="FF898"/>
      <c r="FG898"/>
      <c r="FH898"/>
      <c r="FI898"/>
      <c r="FJ898"/>
      <c r="FK898"/>
      <c r="FL898"/>
      <c r="FM898"/>
      <c r="FN898"/>
      <c r="FO898"/>
      <c r="FP898"/>
      <c r="FQ898"/>
      <c r="FR898"/>
      <c r="FS898"/>
      <c r="FT898"/>
      <c r="FU898"/>
      <c r="FV898"/>
      <c r="FW898"/>
      <c r="FX898"/>
      <c r="FY898"/>
      <c r="FZ898"/>
      <c r="GA898"/>
      <c r="GB898"/>
      <c r="GC898"/>
      <c r="GD898"/>
      <c r="GE898"/>
      <c r="GF898"/>
      <c r="GG898"/>
      <c r="GH898"/>
      <c r="GI898"/>
      <c r="GJ898"/>
      <c r="GK898"/>
      <c r="GL898"/>
      <c r="GM898"/>
      <c r="GN898"/>
      <c r="GO898"/>
      <c r="GP898"/>
      <c r="GQ898"/>
      <c r="GR898"/>
      <c r="GS898"/>
      <c r="GT898"/>
      <c r="GU898"/>
      <c r="GV898"/>
      <c r="GW898"/>
      <c r="GX898"/>
      <c r="GY898" t="n" s="35">
        <v>0</v>
      </c>
      <c r="GZ898" t="n" s="35">
        <v>0</v>
      </c>
      <c r="HF898" t="n" s="35">
        <v>2000</v>
      </c>
      <c r="HG898" t="b" s="35">
        <v>1</v>
      </c>
      <c r="HH898">
        <v>1</v>
      </c>
      <c r="HU898" t="b" s="35">
        <v>1</v>
      </c>
      <c r="HZ898">
        <v>1</v>
      </c>
      <c r="IA898"/>
      <c r="IB898" t="inlineStr">
        <is>
          <t xml:space="preserve">物理</t>
        </is>
      </c>
      <c r="IC898">
        <v>10000</v>
      </c>
      <c r="ID898">
        <v>0</v>
      </c>
      <c r="IE898">
        <v>1</v>
      </c>
      <c r="IF898"/>
      <c r="IG898" t="inlineStr">
        <is>
          <t xml:space="preserve">魔法</t>
        </is>
      </c>
      <c r="IH898">
        <v>500</v>
      </c>
      <c r="II898">
        <v>0</v>
      </c>
      <c r="IJ898"/>
      <c r="IK898"/>
      <c r="IL898"/>
      <c r="IM898"/>
      <c r="IN898"/>
      <c r="IO898"/>
      <c r="IP898"/>
      <c r="IQ898"/>
      <c r="IR898"/>
      <c r="IS898"/>
      <c r="IT898"/>
      <c r="IU898"/>
      <c r="IV898"/>
      <c r="IW898"/>
      <c r="IX898"/>
      <c r="IY898"/>
      <c r="IZ898"/>
      <c r="JA898"/>
      <c r="JB898"/>
      <c r="JC898"/>
      <c r="JD898"/>
      <c r="JE898"/>
      <c r="JF898"/>
      <c r="JG898"/>
      <c r="JH898"/>
      <c r="JI898"/>
      <c r="JJ898"/>
      <c r="JK898"/>
      <c r="JL898"/>
      <c r="JM898"/>
      <c r="JN898"/>
      <c r="JO898"/>
      <c r="JP898"/>
      <c r="JQ898"/>
      <c r="JR898"/>
    </row>
    <row r="899" ht="30" customHeight="1" spans="2:12">
      <c r="B899" s="34">
        <f>10000000+INDEX(编号表!$B:$B,MATCH(D899,编号表!$A:$A,0))*10000+J899</f>
        <v>11960010</v>
      </c>
      <c r="C899" s="34" t="s">
        <v>917</v>
      </c>
      <c r="D899" s="34" t="s">
        <v>914</v>
      </c>
      <c r="E899" t="str" s="34">
        <v>无</v>
      </c>
      <c r="F899" s="39" t="s">
        <v>906</v>
      </c>
      <c r="G899" s="34" t="inlineStr">
        <is>
          <t xml:space="preserve">木行</t>
        </is>
      </c>
      <c r="H899" s="34" t="b">
        <v>0</v>
      </c>
      <c r="I899" s="34" t="b">
        <v>0</v>
      </c>
      <c r="J899" s="34">
        <v>10</v>
      </c>
      <c r="K899" s="34" t="str">
        <f t="shared" si="33"/>
        <v>119600</v>
      </c>
      <c r="L899" s="34" t="s">
        <v>898</v>
      </c>
      <c r="O899" t="str" s="35">
        <v>追击单个敌人，造成剑击伤害；提高单次剑击伤害；附加木行伤害。</v>
      </c>
      <c r="P899" t="n" s="35">
        <v>12421000</v>
      </c>
      <c r="W899">
        <v>600</v>
      </c>
      <c r="X899">
        <v>600</v>
      </c>
      <c r="Y899" t="str" s="35">
        <v>单位</v>
      </c>
      <c r="Z899" t="inlineStr">
        <is>
          <t xml:space="preserve">单体</t>
        </is>
      </c>
      <c r="AA899" t="inlineStr">
        <is>
          <t xml:space="preserve">敌对</t>
        </is>
      </c>
      <c r="AB899">
        <v>0</v>
      </c>
      <c r="AC899">
        <v>1</v>
      </c>
      <c r="AD899" t="b">
        <v>0</v>
      </c>
      <c r="AE899" t="inlineStr">
        <is>
          <t xml:space="preserve">最近</t>
        </is>
      </c>
      <c r="AF899"/>
      <c r="AG899"/>
      <c r="AH899"/>
      <c r="AI899"/>
      <c r="AJ899"/>
      <c r="AK899"/>
      <c r="AL899"/>
      <c r="BA899">
        <v>10000</v>
      </c>
      <c r="BB899" t="inlineStr">
        <is>
          <t xml:space="preserve">技能效果_伤害</t>
        </is>
      </c>
      <c r="BC899" t="inlineStr">
        <is>
          <t xml:space="preserve">敌对</t>
        </is>
      </c>
      <c r="BD899">
        <v>10000</v>
      </c>
      <c r="BE899">
        <v>0</v>
      </c>
      <c r="BF899" t="inlineStr">
        <is>
          <t xml:space="preserve">全部</t>
        </is>
      </c>
      <c r="BG899">
        <v>0</v>
      </c>
      <c r="BH899" t="inlineStr">
        <is>
          <t xml:space="preserve">物理</t>
        </is>
      </c>
      <c r="BI899">
        <v>10000</v>
      </c>
      <c r="BJ899">
        <v>0</v>
      </c>
      <c r="BK899" t="b">
        <v>1</v>
      </c>
      <c r="BL899">
        <v>0</v>
      </c>
      <c r="BM899">
        <v>10000</v>
      </c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  <c r="CB899"/>
      <c r="CC899"/>
      <c r="CD899"/>
      <c r="CE899"/>
      <c r="CF899"/>
      <c r="CG899"/>
      <c r="CH899"/>
      <c r="CI899"/>
      <c r="CJ899"/>
      <c r="CK899"/>
      <c r="CL899"/>
      <c r="CM899"/>
      <c r="CN899"/>
      <c r="CO899"/>
      <c r="CP899"/>
      <c r="CQ899"/>
      <c r="CR899"/>
      <c r="CS899"/>
      <c r="CT899"/>
      <c r="CU899"/>
      <c r="CV899"/>
      <c r="CW899"/>
      <c r="CX899"/>
      <c r="CY899"/>
      <c r="CZ899"/>
      <c r="DA899"/>
      <c r="DB899"/>
      <c r="DC899"/>
      <c r="DD899"/>
      <c r="DE899"/>
      <c r="DF899"/>
      <c r="DG899"/>
      <c r="DH899"/>
      <c r="DI899"/>
      <c r="DJ899"/>
      <c r="DK899"/>
      <c r="DL899"/>
      <c r="DM899"/>
      <c r="DN899"/>
      <c r="DO899"/>
      <c r="DP899"/>
      <c r="DQ899"/>
      <c r="DR899"/>
      <c r="DS899"/>
      <c r="DT899"/>
      <c r="DU899"/>
      <c r="DV899"/>
      <c r="DW899"/>
      <c r="DX899"/>
      <c r="DY899"/>
      <c r="DZ899"/>
      <c r="EA899"/>
      <c r="EB899"/>
      <c r="EC899"/>
      <c r="ED899"/>
      <c r="EE899"/>
      <c r="EF899"/>
      <c r="EG899"/>
      <c r="EH899"/>
      <c r="EI899"/>
      <c r="EJ899"/>
      <c r="EK899"/>
      <c r="EL899"/>
      <c r="EM899"/>
      <c r="EN899"/>
      <c r="EO899"/>
      <c r="EP899"/>
      <c r="EQ899"/>
      <c r="ER899"/>
      <c r="ES899"/>
      <c r="ET899"/>
      <c r="EU899"/>
      <c r="EV899"/>
      <c r="EW899"/>
      <c r="EX899"/>
      <c r="EY899"/>
      <c r="EZ899"/>
      <c r="FA899"/>
      <c r="FB899"/>
      <c r="FC899"/>
      <c r="FD899"/>
      <c r="FE899"/>
      <c r="FF899"/>
      <c r="FG899"/>
      <c r="FH899"/>
      <c r="FI899"/>
      <c r="FJ899"/>
      <c r="FK899"/>
      <c r="FL899"/>
      <c r="FM899"/>
      <c r="FN899"/>
      <c r="FO899"/>
      <c r="FP899"/>
      <c r="FQ899"/>
      <c r="FR899"/>
      <c r="FS899"/>
      <c r="FT899"/>
      <c r="FU899"/>
      <c r="FV899"/>
      <c r="FW899"/>
      <c r="FX899"/>
      <c r="FY899"/>
      <c r="FZ899"/>
      <c r="GA899"/>
      <c r="GB899"/>
      <c r="GC899"/>
      <c r="GD899"/>
      <c r="GE899"/>
      <c r="GF899"/>
      <c r="GG899"/>
      <c r="GH899"/>
      <c r="GI899"/>
      <c r="GJ899"/>
      <c r="GK899"/>
      <c r="GL899"/>
      <c r="GM899"/>
      <c r="GN899"/>
      <c r="GO899"/>
      <c r="GP899"/>
      <c r="GQ899"/>
      <c r="GR899"/>
      <c r="GS899"/>
      <c r="GT899"/>
      <c r="GU899"/>
      <c r="GV899"/>
      <c r="GW899"/>
      <c r="GX899"/>
      <c r="GY899" t="n" s="35">
        <v>0</v>
      </c>
      <c r="GZ899" t="n" s="35">
        <v>0</v>
      </c>
      <c r="HF899" t="n" s="35">
        <v>2000</v>
      </c>
      <c r="HG899" t="b" s="35">
        <v>1</v>
      </c>
      <c r="HH899">
        <v>1</v>
      </c>
      <c r="HU899" t="b" s="35">
        <v>1</v>
      </c>
      <c r="HZ899">
        <v>1</v>
      </c>
      <c r="IA899"/>
      <c r="IB899" t="inlineStr">
        <is>
          <t xml:space="preserve">物理</t>
        </is>
      </c>
      <c r="IC899">
        <v>10000</v>
      </c>
      <c r="ID899">
        <v>0</v>
      </c>
      <c r="IE899">
        <v>1</v>
      </c>
      <c r="IF899"/>
      <c r="IG899" t="inlineStr">
        <is>
          <t xml:space="preserve">魔法</t>
        </is>
      </c>
      <c r="IH899">
        <v>500</v>
      </c>
      <c r="II899">
        <v>0</v>
      </c>
      <c r="IJ899"/>
      <c r="IK899"/>
      <c r="IL899"/>
      <c r="IM899"/>
      <c r="IN899"/>
      <c r="IO899"/>
      <c r="IP899"/>
      <c r="IQ899"/>
      <c r="IR899"/>
      <c r="IS899"/>
      <c r="IT899"/>
      <c r="IU899"/>
      <c r="IV899"/>
      <c r="IW899"/>
      <c r="IX899"/>
      <c r="IY899"/>
      <c r="IZ899"/>
      <c r="JA899"/>
      <c r="JB899"/>
      <c r="JC899"/>
      <c r="JD899"/>
      <c r="JE899"/>
      <c r="JF899"/>
      <c r="JG899"/>
      <c r="JH899"/>
      <c r="JI899"/>
      <c r="JJ899"/>
      <c r="JK899"/>
      <c r="JL899"/>
      <c r="JM899"/>
      <c r="JN899"/>
      <c r="JO899"/>
      <c r="JP899"/>
      <c r="JQ899"/>
      <c r="JR899"/>
    </row>
    <row r="900" ht="30" customHeight="1" spans="2:12">
      <c r="B900" s="34">
        <f>10000000+INDEX(编号表!$B:$B,MATCH(D900,编号表!$A:$A,0))*10000+J900</f>
        <v>11960011</v>
      </c>
      <c r="C900" s="34" t="s">
        <v>917</v>
      </c>
      <c r="D900" s="34" t="s">
        <v>914</v>
      </c>
      <c r="E900" t="str" s="34">
        <v>无</v>
      </c>
      <c r="F900" s="39" t="s">
        <v>906</v>
      </c>
      <c r="G900" s="34" t="inlineStr">
        <is>
          <t xml:space="preserve">木行</t>
        </is>
      </c>
      <c r="H900" s="34" t="b">
        <v>0</v>
      </c>
      <c r="I900" s="34" t="b">
        <v>0</v>
      </c>
      <c r="J900" s="34">
        <v>11</v>
      </c>
      <c r="K900" s="34" t="str">
        <f t="shared" si="33"/>
        <v>119600</v>
      </c>
      <c r="L900" s="34" t="s">
        <v>899</v>
      </c>
      <c r="O900" t="str" s="35">
        <v>追击单个敌人，造成剑击伤害；提高单次剑击伤害；附加木行伤害。</v>
      </c>
      <c r="P900" t="n" s="35">
        <v>12421000</v>
      </c>
      <c r="W900">
        <v>600</v>
      </c>
      <c r="X900">
        <v>600</v>
      </c>
      <c r="Y900" t="str" s="35">
        <v>单位</v>
      </c>
      <c r="Z900" t="inlineStr">
        <is>
          <t xml:space="preserve">单体</t>
        </is>
      </c>
      <c r="AA900" t="inlineStr">
        <is>
          <t xml:space="preserve">敌对</t>
        </is>
      </c>
      <c r="AB900">
        <v>0</v>
      </c>
      <c r="AC900">
        <v>1</v>
      </c>
      <c r="AD900" t="b">
        <v>0</v>
      </c>
      <c r="AE900" t="inlineStr">
        <is>
          <t xml:space="preserve">最近</t>
        </is>
      </c>
      <c r="AF900"/>
      <c r="AG900"/>
      <c r="AH900"/>
      <c r="AI900"/>
      <c r="AJ900"/>
      <c r="AK900"/>
      <c r="AL900"/>
      <c r="BA900">
        <v>10000</v>
      </c>
      <c r="BB900" t="inlineStr">
        <is>
          <t xml:space="preserve">技能效果_伤害</t>
        </is>
      </c>
      <c r="BC900" t="inlineStr">
        <is>
          <t xml:space="preserve">敌对</t>
        </is>
      </c>
      <c r="BD900">
        <v>10000</v>
      </c>
      <c r="BE900">
        <v>0</v>
      </c>
      <c r="BF900" t="inlineStr">
        <is>
          <t xml:space="preserve">全部</t>
        </is>
      </c>
      <c r="BG900">
        <v>0</v>
      </c>
      <c r="BH900" t="inlineStr">
        <is>
          <t xml:space="preserve">物理</t>
        </is>
      </c>
      <c r="BI900">
        <v>10000</v>
      </c>
      <c r="BJ900">
        <v>0</v>
      </c>
      <c r="BK900" t="b">
        <v>1</v>
      </c>
      <c r="BL900">
        <v>0</v>
      </c>
      <c r="BM900">
        <v>10000</v>
      </c>
      <c r="BN900"/>
      <c r="BO900"/>
      <c r="BP900"/>
      <c r="BQ900"/>
      <c r="BR900"/>
      <c r="BS900"/>
      <c r="BT900"/>
      <c r="BU900"/>
      <c r="BV900"/>
      <c r="BW900"/>
      <c r="BX900"/>
      <c r="BY900"/>
      <c r="BZ900"/>
      <c r="CA900"/>
      <c r="CB900"/>
      <c r="CC900"/>
      <c r="CD900"/>
      <c r="CE900"/>
      <c r="CF900"/>
      <c r="CG900"/>
      <c r="CH900"/>
      <c r="CI900"/>
      <c r="CJ900"/>
      <c r="CK900"/>
      <c r="CL900"/>
      <c r="CM900"/>
      <c r="CN900"/>
      <c r="CO900"/>
      <c r="CP900"/>
      <c r="CQ900"/>
      <c r="CR900"/>
      <c r="CS900"/>
      <c r="CT900"/>
      <c r="CU900"/>
      <c r="CV900"/>
      <c r="CW900"/>
      <c r="CX900"/>
      <c r="CY900"/>
      <c r="CZ900"/>
      <c r="DA900"/>
      <c r="DB900"/>
      <c r="DC900"/>
      <c r="DD900"/>
      <c r="DE900"/>
      <c r="DF900"/>
      <c r="DG900"/>
      <c r="DH900"/>
      <c r="DI900"/>
      <c r="DJ900"/>
      <c r="DK900"/>
      <c r="DL900"/>
      <c r="DM900"/>
      <c r="DN900"/>
      <c r="DO900"/>
      <c r="DP900"/>
      <c r="DQ900"/>
      <c r="DR900"/>
      <c r="DS900"/>
      <c r="DT900"/>
      <c r="DU900"/>
      <c r="DV900"/>
      <c r="DW900"/>
      <c r="DX900"/>
      <c r="DY900"/>
      <c r="DZ900"/>
      <c r="EA900"/>
      <c r="EB900"/>
      <c r="EC900"/>
      <c r="ED900"/>
      <c r="EE900"/>
      <c r="EF900"/>
      <c r="EG900"/>
      <c r="EH900"/>
      <c r="EI900"/>
      <c r="EJ900"/>
      <c r="EK900"/>
      <c r="EL900"/>
      <c r="EM900"/>
      <c r="EN900"/>
      <c r="EO900"/>
      <c r="EP900"/>
      <c r="EQ900"/>
      <c r="ER900"/>
      <c r="ES900"/>
      <c r="ET900"/>
      <c r="EU900"/>
      <c r="EV900"/>
      <c r="EW900"/>
      <c r="EX900"/>
      <c r="EY900"/>
      <c r="EZ900"/>
      <c r="FA900"/>
      <c r="FB900"/>
      <c r="FC900"/>
      <c r="FD900"/>
      <c r="FE900"/>
      <c r="FF900"/>
      <c r="FG900"/>
      <c r="FH900"/>
      <c r="FI900"/>
      <c r="FJ900"/>
      <c r="FK900"/>
      <c r="FL900"/>
      <c r="FM900"/>
      <c r="FN900"/>
      <c r="FO900"/>
      <c r="FP900"/>
      <c r="FQ900"/>
      <c r="FR900"/>
      <c r="FS900"/>
      <c r="FT900"/>
      <c r="FU900"/>
      <c r="FV900"/>
      <c r="FW900"/>
      <c r="FX900"/>
      <c r="FY900"/>
      <c r="FZ900"/>
      <c r="GA900"/>
      <c r="GB900"/>
      <c r="GC900"/>
      <c r="GD900"/>
      <c r="GE900"/>
      <c r="GF900"/>
      <c r="GG900"/>
      <c r="GH900"/>
      <c r="GI900"/>
      <c r="GJ900"/>
      <c r="GK900"/>
      <c r="GL900"/>
      <c r="GM900"/>
      <c r="GN900"/>
      <c r="GO900"/>
      <c r="GP900"/>
      <c r="GQ900"/>
      <c r="GR900"/>
      <c r="GS900"/>
      <c r="GT900"/>
      <c r="GU900"/>
      <c r="GV900"/>
      <c r="GW900"/>
      <c r="GX900"/>
      <c r="GY900" t="n" s="35">
        <v>0</v>
      </c>
      <c r="GZ900" t="n" s="35">
        <v>0</v>
      </c>
      <c r="HF900" t="n" s="35">
        <v>2000</v>
      </c>
      <c r="HG900" t="b" s="35">
        <v>1</v>
      </c>
      <c r="HH900">
        <v>1</v>
      </c>
      <c r="HU900" t="b" s="35">
        <v>1</v>
      </c>
      <c r="HZ900">
        <v>1</v>
      </c>
      <c r="IA900"/>
      <c r="IB900" t="inlineStr">
        <is>
          <t xml:space="preserve">物理</t>
        </is>
      </c>
      <c r="IC900">
        <v>10000</v>
      </c>
      <c r="ID900">
        <v>0</v>
      </c>
      <c r="IE900">
        <v>1</v>
      </c>
      <c r="IF900"/>
      <c r="IG900" t="inlineStr">
        <is>
          <t xml:space="preserve">魔法</t>
        </is>
      </c>
      <c r="IH900">
        <v>500</v>
      </c>
      <c r="II900">
        <v>0</v>
      </c>
      <c r="IJ900"/>
      <c r="IK900"/>
      <c r="IL900"/>
      <c r="IM900"/>
      <c r="IN900"/>
      <c r="IO900"/>
      <c r="IP900"/>
      <c r="IQ900"/>
      <c r="IR900"/>
      <c r="IS900"/>
      <c r="IT900"/>
      <c r="IU900"/>
      <c r="IV900"/>
      <c r="IW900"/>
      <c r="IX900"/>
      <c r="IY900"/>
      <c r="IZ900"/>
      <c r="JA900"/>
      <c r="JB900"/>
      <c r="JC900"/>
      <c r="JD900"/>
      <c r="JE900"/>
      <c r="JF900"/>
      <c r="JG900"/>
      <c r="JH900"/>
      <c r="JI900"/>
      <c r="JJ900"/>
      <c r="JK900"/>
      <c r="JL900"/>
      <c r="JM900"/>
      <c r="JN900"/>
      <c r="JO900"/>
      <c r="JP900"/>
      <c r="JQ900"/>
      <c r="JR900"/>
    </row>
    <row r="901" ht="30" customHeight="1" spans="2:12">
      <c r="B901" s="34">
        <f>10000000+INDEX(编号表!$B:$B,MATCH(D901,编号表!$A:$A,0))*10000+J901</f>
        <v>11960012</v>
      </c>
      <c r="C901" s="34" t="s">
        <v>917</v>
      </c>
      <c r="D901" s="34" t="s">
        <v>914</v>
      </c>
      <c r="E901" t="str" s="34">
        <v>无</v>
      </c>
      <c r="F901" s="39" t="s">
        <v>906</v>
      </c>
      <c r="G901" s="34" t="inlineStr">
        <is>
          <t xml:space="preserve">木行</t>
        </is>
      </c>
      <c r="H901" s="34" t="b">
        <v>0</v>
      </c>
      <c r="I901" s="34" t="b">
        <v>0</v>
      </c>
      <c r="J901" s="34">
        <v>12</v>
      </c>
      <c r="K901" s="34" t="str">
        <f t="shared" si="33"/>
        <v>119600</v>
      </c>
      <c r="L901" s="34" t="s">
        <v>900</v>
      </c>
      <c r="O901" t="str" s="35">
        <v>追击单个敌人，造成剑击伤害；提高单次剑击伤害；附加木行伤害。</v>
      </c>
      <c r="P901" t="n" s="35">
        <v>12421000</v>
      </c>
      <c r="W901">
        <v>600</v>
      </c>
      <c r="X901">
        <v>600</v>
      </c>
      <c r="Y901" t="str" s="35">
        <v>单位</v>
      </c>
      <c r="Z901" t="inlineStr">
        <is>
          <t xml:space="preserve">单体</t>
        </is>
      </c>
      <c r="AA901" t="inlineStr">
        <is>
          <t xml:space="preserve">敌对</t>
        </is>
      </c>
      <c r="AB901">
        <v>0</v>
      </c>
      <c r="AC901">
        <v>1</v>
      </c>
      <c r="AD901" t="b">
        <v>0</v>
      </c>
      <c r="AE901" t="inlineStr">
        <is>
          <t xml:space="preserve">最近</t>
        </is>
      </c>
      <c r="AF901"/>
      <c r="AG901"/>
      <c r="AH901"/>
      <c r="AI901"/>
      <c r="AJ901"/>
      <c r="AK901"/>
      <c r="AL901"/>
      <c r="BA901">
        <v>10000</v>
      </c>
      <c r="BB901" t="inlineStr">
        <is>
          <t xml:space="preserve">技能效果_伤害</t>
        </is>
      </c>
      <c r="BC901" t="inlineStr">
        <is>
          <t xml:space="preserve">敌对</t>
        </is>
      </c>
      <c r="BD901">
        <v>10000</v>
      </c>
      <c r="BE901">
        <v>0</v>
      </c>
      <c r="BF901" t="inlineStr">
        <is>
          <t xml:space="preserve">全部</t>
        </is>
      </c>
      <c r="BG901">
        <v>0</v>
      </c>
      <c r="BH901" t="inlineStr">
        <is>
          <t xml:space="preserve">物理</t>
        </is>
      </c>
      <c r="BI901">
        <v>10000</v>
      </c>
      <c r="BJ901">
        <v>0</v>
      </c>
      <c r="BK901" t="b">
        <v>1</v>
      </c>
      <c r="BL901">
        <v>0</v>
      </c>
      <c r="BM901">
        <v>10000</v>
      </c>
      <c r="BN901"/>
      <c r="BO901"/>
      <c r="BP901"/>
      <c r="BQ901"/>
      <c r="BR901"/>
      <c r="BS901"/>
      <c r="BT901"/>
      <c r="BU901"/>
      <c r="BV901"/>
      <c r="BW901"/>
      <c r="BX901"/>
      <c r="BY901"/>
      <c r="BZ901"/>
      <c r="CA901"/>
      <c r="CB901"/>
      <c r="CC901"/>
      <c r="CD901"/>
      <c r="CE901"/>
      <c r="CF901"/>
      <c r="CG901"/>
      <c r="CH901"/>
      <c r="CI901"/>
      <c r="CJ901"/>
      <c r="CK901"/>
      <c r="CL901"/>
      <c r="CM901"/>
      <c r="CN901"/>
      <c r="CO901"/>
      <c r="CP901"/>
      <c r="CQ901"/>
      <c r="CR901"/>
      <c r="CS901"/>
      <c r="CT901"/>
      <c r="CU901"/>
      <c r="CV901"/>
      <c r="CW901"/>
      <c r="CX901"/>
      <c r="CY901"/>
      <c r="CZ901"/>
      <c r="DA901"/>
      <c r="DB901"/>
      <c r="DC901"/>
      <c r="DD901"/>
      <c r="DE901"/>
      <c r="DF901"/>
      <c r="DG901"/>
      <c r="DH901"/>
      <c r="DI901"/>
      <c r="DJ901"/>
      <c r="DK901"/>
      <c r="DL901"/>
      <c r="DM901"/>
      <c r="DN901"/>
      <c r="DO901"/>
      <c r="DP901"/>
      <c r="DQ901"/>
      <c r="DR901"/>
      <c r="DS901"/>
      <c r="DT901"/>
      <c r="DU901"/>
      <c r="DV901"/>
      <c r="DW901"/>
      <c r="DX901"/>
      <c r="DY901"/>
      <c r="DZ901"/>
      <c r="EA901"/>
      <c r="EB901"/>
      <c r="EC901"/>
      <c r="ED901"/>
      <c r="EE901"/>
      <c r="EF901"/>
      <c r="EG901"/>
      <c r="EH901"/>
      <c r="EI901"/>
      <c r="EJ901"/>
      <c r="EK901"/>
      <c r="EL901"/>
      <c r="EM901"/>
      <c r="EN901"/>
      <c r="EO901"/>
      <c r="EP901"/>
      <c r="EQ901"/>
      <c r="ER901"/>
      <c r="ES901"/>
      <c r="ET901"/>
      <c r="EU901"/>
      <c r="EV901"/>
      <c r="EW901"/>
      <c r="EX901"/>
      <c r="EY901"/>
      <c r="EZ901"/>
      <c r="FA901"/>
      <c r="FB901"/>
      <c r="FC901"/>
      <c r="FD901"/>
      <c r="FE901"/>
      <c r="FF901"/>
      <c r="FG901"/>
      <c r="FH901"/>
      <c r="FI901"/>
      <c r="FJ901"/>
      <c r="FK901"/>
      <c r="FL901"/>
      <c r="FM901"/>
      <c r="FN901"/>
      <c r="FO901"/>
      <c r="FP901"/>
      <c r="FQ901"/>
      <c r="FR901"/>
      <c r="FS901"/>
      <c r="FT901"/>
      <c r="FU901"/>
      <c r="FV901"/>
      <c r="FW901"/>
      <c r="FX901"/>
      <c r="FY901"/>
      <c r="FZ901"/>
      <c r="GA901"/>
      <c r="GB901"/>
      <c r="GC901"/>
      <c r="GD901"/>
      <c r="GE901"/>
      <c r="GF901"/>
      <c r="GG901"/>
      <c r="GH901"/>
      <c r="GI901"/>
      <c r="GJ901"/>
      <c r="GK901"/>
      <c r="GL901"/>
      <c r="GM901"/>
      <c r="GN901"/>
      <c r="GO901"/>
      <c r="GP901"/>
      <c r="GQ901"/>
      <c r="GR901"/>
      <c r="GS901"/>
      <c r="GT901"/>
      <c r="GU901"/>
      <c r="GV901"/>
      <c r="GW901"/>
      <c r="GX901"/>
      <c r="GY901" t="n" s="35">
        <v>0</v>
      </c>
      <c r="GZ901" t="n" s="35">
        <v>0</v>
      </c>
      <c r="HF901" t="n" s="35">
        <v>2000</v>
      </c>
      <c r="HG901" t="b" s="35">
        <v>1</v>
      </c>
      <c r="HH901">
        <v>1</v>
      </c>
      <c r="HU901" t="b" s="35">
        <v>1</v>
      </c>
      <c r="HZ901">
        <v>1</v>
      </c>
      <c r="IA901"/>
      <c r="IB901" t="inlineStr">
        <is>
          <t xml:space="preserve">物理</t>
        </is>
      </c>
      <c r="IC901">
        <v>10000</v>
      </c>
      <c r="ID901">
        <v>0</v>
      </c>
      <c r="IE901">
        <v>1</v>
      </c>
      <c r="IF901"/>
      <c r="IG901" t="inlineStr">
        <is>
          <t xml:space="preserve">魔法</t>
        </is>
      </c>
      <c r="IH901">
        <v>500</v>
      </c>
      <c r="II901">
        <v>0</v>
      </c>
      <c r="IJ901"/>
      <c r="IK901"/>
      <c r="IL901"/>
      <c r="IM901"/>
      <c r="IN901"/>
      <c r="IO901"/>
      <c r="IP901"/>
      <c r="IQ901"/>
      <c r="IR901"/>
      <c r="IS901"/>
      <c r="IT901"/>
      <c r="IU901"/>
      <c r="IV901"/>
      <c r="IW901"/>
      <c r="IX901"/>
      <c r="IY901"/>
      <c r="IZ901"/>
      <c r="JA901"/>
      <c r="JB901"/>
      <c r="JC901"/>
      <c r="JD901"/>
      <c r="JE901"/>
      <c r="JF901"/>
      <c r="JG901"/>
      <c r="JH901"/>
      <c r="JI901"/>
      <c r="JJ901"/>
      <c r="JK901"/>
      <c r="JL901"/>
      <c r="JM901"/>
      <c r="JN901"/>
      <c r="JO901"/>
      <c r="JP901"/>
      <c r="JQ901"/>
      <c r="JR901"/>
    </row>
    <row r="902" ht="30" customHeight="1" spans="2:12">
      <c r="B902" s="34">
        <f>10000000+INDEX(编号表!$B:$B,MATCH(D902,编号表!$A:$A,0))*10000+J902</f>
        <v>11960013</v>
      </c>
      <c r="C902" s="34" t="s">
        <v>918</v>
      </c>
      <c r="D902" s="34" t="s">
        <v>914</v>
      </c>
      <c r="E902" t="str" s="34">
        <v>无</v>
      </c>
      <c r="F902" s="39" t="s">
        <v>908</v>
      </c>
      <c r="G902" s="34" t="inlineStr">
        <is>
          <t xml:space="preserve">木行</t>
        </is>
      </c>
      <c r="H902" s="34" t="b">
        <v>0</v>
      </c>
      <c r="I902" s="34" t="b">
        <v>0</v>
      </c>
      <c r="J902" s="34">
        <v>13</v>
      </c>
      <c r="K902" s="34" t="str">
        <f t="shared" si="33"/>
        <v>119600</v>
      </c>
      <c r="L902" s="34" t="s">
        <v>898</v>
      </c>
      <c r="O902" t="str" s="35">
        <v>追击单个敌人，造成剑击伤害；提高单次剑击伤害；附加木行伤害。</v>
      </c>
      <c r="P902" t="n" s="35">
        <v>12421000</v>
      </c>
      <c r="W902">
        <v>600</v>
      </c>
      <c r="X902">
        <v>600</v>
      </c>
      <c r="Y902" t="str" s="35">
        <v>单位</v>
      </c>
      <c r="Z902" t="inlineStr">
        <is>
          <t xml:space="preserve">单体</t>
        </is>
      </c>
      <c r="AA902" t="inlineStr">
        <is>
          <t xml:space="preserve">敌对</t>
        </is>
      </c>
      <c r="AB902">
        <v>0</v>
      </c>
      <c r="AC902">
        <v>1</v>
      </c>
      <c r="AD902" t="b">
        <v>0</v>
      </c>
      <c r="AE902" t="inlineStr">
        <is>
          <t xml:space="preserve">最近</t>
        </is>
      </c>
      <c r="AF902"/>
      <c r="AG902"/>
      <c r="AH902"/>
      <c r="AI902"/>
      <c r="AJ902"/>
      <c r="AK902"/>
      <c r="AL902"/>
      <c r="BA902">
        <v>10000</v>
      </c>
      <c r="BB902" t="inlineStr">
        <is>
          <t xml:space="preserve">技能效果_伤害</t>
        </is>
      </c>
      <c r="BC902" t="inlineStr">
        <is>
          <t xml:space="preserve">敌对</t>
        </is>
      </c>
      <c r="BD902">
        <v>10000</v>
      </c>
      <c r="BE902">
        <v>0</v>
      </c>
      <c r="BF902" t="inlineStr">
        <is>
          <t xml:space="preserve">全部</t>
        </is>
      </c>
      <c r="BG902">
        <v>0</v>
      </c>
      <c r="BH902" t="inlineStr">
        <is>
          <t xml:space="preserve">物理</t>
        </is>
      </c>
      <c r="BI902">
        <v>10000</v>
      </c>
      <c r="BJ902">
        <v>0</v>
      </c>
      <c r="BK902" t="b">
        <v>1</v>
      </c>
      <c r="BL902">
        <v>0</v>
      </c>
      <c r="BM902">
        <v>10000</v>
      </c>
      <c r="BN902"/>
      <c r="BO902"/>
      <c r="BP902"/>
      <c r="BQ902"/>
      <c r="BR902"/>
      <c r="BS902"/>
      <c r="BT902"/>
      <c r="BU902"/>
      <c r="BV902"/>
      <c r="BW902"/>
      <c r="BX902"/>
      <c r="BY902"/>
      <c r="BZ902"/>
      <c r="CA902"/>
      <c r="CB902"/>
      <c r="CC902"/>
      <c r="CD902"/>
      <c r="CE902"/>
      <c r="CF902"/>
      <c r="CG902"/>
      <c r="CH902"/>
      <c r="CI902"/>
      <c r="CJ902"/>
      <c r="CK902"/>
      <c r="CL902"/>
      <c r="CM902"/>
      <c r="CN902"/>
      <c r="CO902"/>
      <c r="CP902"/>
      <c r="CQ902"/>
      <c r="CR902"/>
      <c r="CS902"/>
      <c r="CT902"/>
      <c r="CU902"/>
      <c r="CV902"/>
      <c r="CW902"/>
      <c r="CX902"/>
      <c r="CY902"/>
      <c r="CZ902"/>
      <c r="DA902"/>
      <c r="DB902"/>
      <c r="DC902"/>
      <c r="DD902"/>
      <c r="DE902"/>
      <c r="DF902"/>
      <c r="DG902"/>
      <c r="DH902"/>
      <c r="DI902"/>
      <c r="DJ902"/>
      <c r="DK902"/>
      <c r="DL902"/>
      <c r="DM902"/>
      <c r="DN902"/>
      <c r="DO902"/>
      <c r="DP902"/>
      <c r="DQ902"/>
      <c r="DR902"/>
      <c r="DS902"/>
      <c r="DT902"/>
      <c r="DU902"/>
      <c r="DV902"/>
      <c r="DW902"/>
      <c r="DX902"/>
      <c r="DY902"/>
      <c r="DZ902"/>
      <c r="EA902"/>
      <c r="EB902"/>
      <c r="EC902"/>
      <c r="ED902"/>
      <c r="EE902"/>
      <c r="EF902"/>
      <c r="EG902"/>
      <c r="EH902"/>
      <c r="EI902"/>
      <c r="EJ902"/>
      <c r="EK902"/>
      <c r="EL902"/>
      <c r="EM902"/>
      <c r="EN902"/>
      <c r="EO902"/>
      <c r="EP902"/>
      <c r="EQ902"/>
      <c r="ER902"/>
      <c r="ES902"/>
      <c r="ET902"/>
      <c r="EU902"/>
      <c r="EV902"/>
      <c r="EW902"/>
      <c r="EX902"/>
      <c r="EY902"/>
      <c r="EZ902"/>
      <c r="FA902"/>
      <c r="FB902"/>
      <c r="FC902"/>
      <c r="FD902"/>
      <c r="FE902"/>
      <c r="FF902"/>
      <c r="FG902"/>
      <c r="FH902"/>
      <c r="FI902"/>
      <c r="FJ902"/>
      <c r="FK902"/>
      <c r="FL902"/>
      <c r="FM902"/>
      <c r="FN902"/>
      <c r="FO902"/>
      <c r="FP902"/>
      <c r="FQ902"/>
      <c r="FR902"/>
      <c r="FS902"/>
      <c r="FT902"/>
      <c r="FU902"/>
      <c r="FV902"/>
      <c r="FW902"/>
      <c r="FX902"/>
      <c r="FY902"/>
      <c r="FZ902"/>
      <c r="GA902"/>
      <c r="GB902"/>
      <c r="GC902"/>
      <c r="GD902"/>
      <c r="GE902"/>
      <c r="GF902"/>
      <c r="GG902"/>
      <c r="GH902"/>
      <c r="GI902"/>
      <c r="GJ902"/>
      <c r="GK902"/>
      <c r="GL902"/>
      <c r="GM902"/>
      <c r="GN902"/>
      <c r="GO902"/>
      <c r="GP902"/>
      <c r="GQ902"/>
      <c r="GR902"/>
      <c r="GS902"/>
      <c r="GT902"/>
      <c r="GU902"/>
      <c r="GV902"/>
      <c r="GW902"/>
      <c r="GX902"/>
      <c r="GY902" t="n" s="35">
        <v>0</v>
      </c>
      <c r="GZ902" t="n" s="35">
        <v>0</v>
      </c>
      <c r="HF902" t="n" s="35">
        <v>2000</v>
      </c>
      <c r="HG902" t="b" s="35">
        <v>1</v>
      </c>
      <c r="HH902">
        <v>1</v>
      </c>
      <c r="HU902" t="b" s="35">
        <v>1</v>
      </c>
      <c r="HZ902">
        <v>1</v>
      </c>
      <c r="IA902"/>
      <c r="IB902" t="inlineStr">
        <is>
          <t xml:space="preserve">物理</t>
        </is>
      </c>
      <c r="IC902">
        <v>10000</v>
      </c>
      <c r="ID902">
        <v>0</v>
      </c>
      <c r="IE902">
        <v>1</v>
      </c>
      <c r="IF902"/>
      <c r="IG902" t="inlineStr">
        <is>
          <t xml:space="preserve">魔法</t>
        </is>
      </c>
      <c r="IH902">
        <v>500</v>
      </c>
      <c r="II902">
        <v>0</v>
      </c>
      <c r="IJ902"/>
      <c r="IK902"/>
      <c r="IL902"/>
      <c r="IM902"/>
      <c r="IN902"/>
      <c r="IO902"/>
      <c r="IP902"/>
      <c r="IQ902"/>
      <c r="IR902"/>
      <c r="IS902"/>
      <c r="IT902"/>
      <c r="IU902"/>
      <c r="IV902"/>
      <c r="IW902"/>
      <c r="IX902"/>
      <c r="IY902"/>
      <c r="IZ902"/>
      <c r="JA902"/>
      <c r="JB902"/>
      <c r="JC902"/>
      <c r="JD902"/>
      <c r="JE902"/>
      <c r="JF902"/>
      <c r="JG902"/>
      <c r="JH902"/>
      <c r="JI902"/>
      <c r="JJ902"/>
      <c r="JK902"/>
      <c r="JL902"/>
      <c r="JM902"/>
      <c r="JN902"/>
      <c r="JO902"/>
      <c r="JP902"/>
      <c r="JQ902"/>
      <c r="JR902"/>
    </row>
    <row r="903" ht="30" customHeight="1" spans="2:12">
      <c r="B903" s="34">
        <f>10000000+INDEX(编号表!$B:$B,MATCH(D903,编号表!$A:$A,0))*10000+J903</f>
        <v>11960014</v>
      </c>
      <c r="C903" s="34" t="s">
        <v>918</v>
      </c>
      <c r="D903" s="34" t="s">
        <v>914</v>
      </c>
      <c r="E903" t="str" s="34">
        <v>无</v>
      </c>
      <c r="F903" s="39" t="s">
        <v>908</v>
      </c>
      <c r="G903" s="34" t="inlineStr">
        <is>
          <t xml:space="preserve">木行</t>
        </is>
      </c>
      <c r="H903" s="34" t="b">
        <v>0</v>
      </c>
      <c r="I903" s="34" t="b">
        <v>0</v>
      </c>
      <c r="J903" s="34">
        <v>14</v>
      </c>
      <c r="K903" s="34" t="str">
        <f t="shared" ref="K903:K966" si="34">LEFT(B903,6)</f>
        <v>119600</v>
      </c>
      <c r="L903" s="34" t="s">
        <v>899</v>
      </c>
      <c r="O903" t="str" s="35">
        <v>追击单个敌人，造成剑击伤害；提高单次剑击伤害；附加木行伤害。</v>
      </c>
      <c r="P903" t="n" s="35">
        <v>12421000</v>
      </c>
      <c r="W903">
        <v>600</v>
      </c>
      <c r="X903">
        <v>600</v>
      </c>
      <c r="Y903" t="str" s="35">
        <v>单位</v>
      </c>
      <c r="Z903" t="inlineStr">
        <is>
          <t xml:space="preserve">单体</t>
        </is>
      </c>
      <c r="AA903" t="inlineStr">
        <is>
          <t xml:space="preserve">敌对</t>
        </is>
      </c>
      <c r="AB903">
        <v>0</v>
      </c>
      <c r="AC903">
        <v>1</v>
      </c>
      <c r="AD903" t="b">
        <v>0</v>
      </c>
      <c r="AE903" t="inlineStr">
        <is>
          <t xml:space="preserve">最近</t>
        </is>
      </c>
      <c r="AF903"/>
      <c r="AG903"/>
      <c r="AH903"/>
      <c r="AI903"/>
      <c r="AJ903"/>
      <c r="AK903"/>
      <c r="AL903"/>
      <c r="BA903">
        <v>10000</v>
      </c>
      <c r="BB903" t="inlineStr">
        <is>
          <t xml:space="preserve">技能效果_伤害</t>
        </is>
      </c>
      <c r="BC903" t="inlineStr">
        <is>
          <t xml:space="preserve">敌对</t>
        </is>
      </c>
      <c r="BD903">
        <v>10000</v>
      </c>
      <c r="BE903">
        <v>0</v>
      </c>
      <c r="BF903" t="inlineStr">
        <is>
          <t xml:space="preserve">全部</t>
        </is>
      </c>
      <c r="BG903">
        <v>0</v>
      </c>
      <c r="BH903" t="inlineStr">
        <is>
          <t xml:space="preserve">物理</t>
        </is>
      </c>
      <c r="BI903">
        <v>10000</v>
      </c>
      <c r="BJ903">
        <v>0</v>
      </c>
      <c r="BK903" t="b">
        <v>1</v>
      </c>
      <c r="BL903">
        <v>0</v>
      </c>
      <c r="BM903">
        <v>10000</v>
      </c>
      <c r="BN903"/>
      <c r="BO903"/>
      <c r="BP903"/>
      <c r="BQ903"/>
      <c r="BR903"/>
      <c r="BS903"/>
      <c r="BT903"/>
      <c r="BU903"/>
      <c r="BV903"/>
      <c r="BW903"/>
      <c r="BX903"/>
      <c r="BY903"/>
      <c r="BZ903"/>
      <c r="CA903"/>
      <c r="CB903"/>
      <c r="CC903"/>
      <c r="CD903"/>
      <c r="CE903"/>
      <c r="CF903"/>
      <c r="CG903"/>
      <c r="CH903"/>
      <c r="CI903"/>
      <c r="CJ903"/>
      <c r="CK903"/>
      <c r="CL903"/>
      <c r="CM903"/>
      <c r="CN903"/>
      <c r="CO903"/>
      <c r="CP903"/>
      <c r="CQ903"/>
      <c r="CR903"/>
      <c r="CS903"/>
      <c r="CT903"/>
      <c r="CU903"/>
      <c r="CV903"/>
      <c r="CW903"/>
      <c r="CX903"/>
      <c r="CY903"/>
      <c r="CZ903"/>
      <c r="DA903"/>
      <c r="DB903"/>
      <c r="DC903"/>
      <c r="DD903"/>
      <c r="DE903"/>
      <c r="DF903"/>
      <c r="DG903"/>
      <c r="DH903"/>
      <c r="DI903"/>
      <c r="DJ903"/>
      <c r="DK903"/>
      <c r="DL903"/>
      <c r="DM903"/>
      <c r="DN903"/>
      <c r="DO903"/>
      <c r="DP903"/>
      <c r="DQ903"/>
      <c r="DR903"/>
      <c r="DS903"/>
      <c r="DT903"/>
      <c r="DU903"/>
      <c r="DV903"/>
      <c r="DW903"/>
      <c r="DX903"/>
      <c r="DY903"/>
      <c r="DZ903"/>
      <c r="EA903"/>
      <c r="EB903"/>
      <c r="EC903"/>
      <c r="ED903"/>
      <c r="EE903"/>
      <c r="EF903"/>
      <c r="EG903"/>
      <c r="EH903"/>
      <c r="EI903"/>
      <c r="EJ903"/>
      <c r="EK903"/>
      <c r="EL903"/>
      <c r="EM903"/>
      <c r="EN903"/>
      <c r="EO903"/>
      <c r="EP903"/>
      <c r="EQ903"/>
      <c r="ER903"/>
      <c r="ES903"/>
      <c r="ET903"/>
      <c r="EU903"/>
      <c r="EV903"/>
      <c r="EW903"/>
      <c r="EX903"/>
      <c r="EY903"/>
      <c r="EZ903"/>
      <c r="FA903"/>
      <c r="FB903"/>
      <c r="FC903"/>
      <c r="FD903"/>
      <c r="FE903"/>
      <c r="FF903"/>
      <c r="FG903"/>
      <c r="FH903"/>
      <c r="FI903"/>
      <c r="FJ903"/>
      <c r="FK903"/>
      <c r="FL903"/>
      <c r="FM903"/>
      <c r="FN903"/>
      <c r="FO903"/>
      <c r="FP903"/>
      <c r="FQ903"/>
      <c r="FR903"/>
      <c r="FS903"/>
      <c r="FT903"/>
      <c r="FU903"/>
      <c r="FV903"/>
      <c r="FW903"/>
      <c r="FX903"/>
      <c r="FY903"/>
      <c r="FZ903"/>
      <c r="GA903"/>
      <c r="GB903"/>
      <c r="GC903"/>
      <c r="GD903"/>
      <c r="GE903"/>
      <c r="GF903"/>
      <c r="GG903"/>
      <c r="GH903"/>
      <c r="GI903"/>
      <c r="GJ903"/>
      <c r="GK903"/>
      <c r="GL903"/>
      <c r="GM903"/>
      <c r="GN903"/>
      <c r="GO903"/>
      <c r="GP903"/>
      <c r="GQ903"/>
      <c r="GR903"/>
      <c r="GS903"/>
      <c r="GT903"/>
      <c r="GU903"/>
      <c r="GV903"/>
      <c r="GW903"/>
      <c r="GX903"/>
      <c r="GY903" t="n" s="35">
        <v>0</v>
      </c>
      <c r="GZ903" t="n" s="35">
        <v>0</v>
      </c>
      <c r="HF903" t="n" s="35">
        <v>2000</v>
      </c>
      <c r="HG903" t="b" s="35">
        <v>1</v>
      </c>
      <c r="HH903">
        <v>1</v>
      </c>
      <c r="HU903" t="b" s="35">
        <v>1</v>
      </c>
      <c r="HZ903">
        <v>1</v>
      </c>
      <c r="IA903"/>
      <c r="IB903" t="inlineStr">
        <is>
          <t xml:space="preserve">物理</t>
        </is>
      </c>
      <c r="IC903">
        <v>10000</v>
      </c>
      <c r="ID903">
        <v>0</v>
      </c>
      <c r="IE903">
        <v>1</v>
      </c>
      <c r="IF903"/>
      <c r="IG903" t="inlineStr">
        <is>
          <t xml:space="preserve">魔法</t>
        </is>
      </c>
      <c r="IH903">
        <v>500</v>
      </c>
      <c r="II903">
        <v>0</v>
      </c>
      <c r="IJ903"/>
      <c r="IK903"/>
      <c r="IL903"/>
      <c r="IM903"/>
      <c r="IN903"/>
      <c r="IO903"/>
      <c r="IP903"/>
      <c r="IQ903"/>
      <c r="IR903"/>
      <c r="IS903"/>
      <c r="IT903"/>
      <c r="IU903"/>
      <c r="IV903"/>
      <c r="IW903"/>
      <c r="IX903"/>
      <c r="IY903"/>
      <c r="IZ903"/>
      <c r="JA903"/>
      <c r="JB903"/>
      <c r="JC903"/>
      <c r="JD903"/>
      <c r="JE903"/>
      <c r="JF903"/>
      <c r="JG903"/>
      <c r="JH903"/>
      <c r="JI903"/>
      <c r="JJ903"/>
      <c r="JK903"/>
      <c r="JL903"/>
      <c r="JM903"/>
      <c r="JN903"/>
      <c r="JO903"/>
      <c r="JP903"/>
      <c r="JQ903"/>
      <c r="JR903"/>
    </row>
    <row r="904" ht="30" customHeight="1" spans="2:12">
      <c r="B904" s="34">
        <f>10000000+INDEX(编号表!$B:$B,MATCH(D904,编号表!$A:$A,0))*10000+J904</f>
        <v>11960015</v>
      </c>
      <c r="C904" s="34" t="s">
        <v>918</v>
      </c>
      <c r="D904" s="34" t="s">
        <v>914</v>
      </c>
      <c r="E904" t="str" s="34">
        <v>无</v>
      </c>
      <c r="F904" s="39" t="s">
        <v>908</v>
      </c>
      <c r="G904" s="34" t="inlineStr">
        <is>
          <t xml:space="preserve">木行</t>
        </is>
      </c>
      <c r="H904" s="34" t="b">
        <v>0</v>
      </c>
      <c r="I904" s="34" t="b">
        <v>0</v>
      </c>
      <c r="J904" s="34">
        <v>15</v>
      </c>
      <c r="K904" s="34" t="str">
        <f t="shared" si="34"/>
        <v>119600</v>
      </c>
      <c r="L904" s="34" t="s">
        <v>900</v>
      </c>
      <c r="O904" t="str" s="35">
        <v>追击单个敌人，造成剑击伤害；提高单次剑击伤害；附加木行伤害。</v>
      </c>
      <c r="P904" t="n" s="35">
        <v>12421000</v>
      </c>
      <c r="W904">
        <v>600</v>
      </c>
      <c r="X904">
        <v>600</v>
      </c>
      <c r="Y904" t="str" s="35">
        <v>单位</v>
      </c>
      <c r="Z904" t="inlineStr">
        <is>
          <t xml:space="preserve">单体</t>
        </is>
      </c>
      <c r="AA904" t="inlineStr">
        <is>
          <t xml:space="preserve">敌对</t>
        </is>
      </c>
      <c r="AB904">
        <v>0</v>
      </c>
      <c r="AC904">
        <v>1</v>
      </c>
      <c r="AD904" t="b">
        <v>0</v>
      </c>
      <c r="AE904" t="inlineStr">
        <is>
          <t xml:space="preserve">最近</t>
        </is>
      </c>
      <c r="AF904"/>
      <c r="AG904"/>
      <c r="AH904"/>
      <c r="AI904"/>
      <c r="AJ904"/>
      <c r="AK904"/>
      <c r="AL904"/>
      <c r="BA904">
        <v>10000</v>
      </c>
      <c r="BB904" t="inlineStr">
        <is>
          <t xml:space="preserve">技能效果_伤害</t>
        </is>
      </c>
      <c r="BC904" t="inlineStr">
        <is>
          <t xml:space="preserve">敌对</t>
        </is>
      </c>
      <c r="BD904">
        <v>10000</v>
      </c>
      <c r="BE904">
        <v>0</v>
      </c>
      <c r="BF904" t="inlineStr">
        <is>
          <t xml:space="preserve">全部</t>
        </is>
      </c>
      <c r="BG904">
        <v>0</v>
      </c>
      <c r="BH904" t="inlineStr">
        <is>
          <t xml:space="preserve">物理</t>
        </is>
      </c>
      <c r="BI904">
        <v>10000</v>
      </c>
      <c r="BJ904">
        <v>0</v>
      </c>
      <c r="BK904" t="b">
        <v>1</v>
      </c>
      <c r="BL904">
        <v>0</v>
      </c>
      <c r="BM904">
        <v>10000</v>
      </c>
      <c r="BN904"/>
      <c r="BO904"/>
      <c r="BP904"/>
      <c r="BQ904"/>
      <c r="BR904"/>
      <c r="BS904"/>
      <c r="BT904"/>
      <c r="BU904"/>
      <c r="BV904"/>
      <c r="BW904"/>
      <c r="BX904"/>
      <c r="BY904"/>
      <c r="BZ904"/>
      <c r="CA904"/>
      <c r="CB904"/>
      <c r="CC904"/>
      <c r="CD904"/>
      <c r="CE904"/>
      <c r="CF904"/>
      <c r="CG904"/>
      <c r="CH904"/>
      <c r="CI904"/>
      <c r="CJ904"/>
      <c r="CK904"/>
      <c r="CL904"/>
      <c r="CM904"/>
      <c r="CN904"/>
      <c r="CO904"/>
      <c r="CP904"/>
      <c r="CQ904"/>
      <c r="CR904"/>
      <c r="CS904"/>
      <c r="CT904"/>
      <c r="CU904"/>
      <c r="CV904"/>
      <c r="CW904"/>
      <c r="CX904"/>
      <c r="CY904"/>
      <c r="CZ904"/>
      <c r="DA904"/>
      <c r="DB904"/>
      <c r="DC904"/>
      <c r="DD904"/>
      <c r="DE904"/>
      <c r="DF904"/>
      <c r="DG904"/>
      <c r="DH904"/>
      <c r="DI904"/>
      <c r="DJ904"/>
      <c r="DK904"/>
      <c r="DL904"/>
      <c r="DM904"/>
      <c r="DN904"/>
      <c r="DO904"/>
      <c r="DP904"/>
      <c r="DQ904"/>
      <c r="DR904"/>
      <c r="DS904"/>
      <c r="DT904"/>
      <c r="DU904"/>
      <c r="DV904"/>
      <c r="DW904"/>
      <c r="DX904"/>
      <c r="DY904"/>
      <c r="DZ904"/>
      <c r="EA904"/>
      <c r="EB904"/>
      <c r="EC904"/>
      <c r="ED904"/>
      <c r="EE904"/>
      <c r="EF904"/>
      <c r="EG904"/>
      <c r="EH904"/>
      <c r="EI904"/>
      <c r="EJ904"/>
      <c r="EK904"/>
      <c r="EL904"/>
      <c r="EM904"/>
      <c r="EN904"/>
      <c r="EO904"/>
      <c r="EP904"/>
      <c r="EQ904"/>
      <c r="ER904"/>
      <c r="ES904"/>
      <c r="ET904"/>
      <c r="EU904"/>
      <c r="EV904"/>
      <c r="EW904"/>
      <c r="EX904"/>
      <c r="EY904"/>
      <c r="EZ904"/>
      <c r="FA904"/>
      <c r="FB904"/>
      <c r="FC904"/>
      <c r="FD904"/>
      <c r="FE904"/>
      <c r="FF904"/>
      <c r="FG904"/>
      <c r="FH904"/>
      <c r="FI904"/>
      <c r="FJ904"/>
      <c r="FK904"/>
      <c r="FL904"/>
      <c r="FM904"/>
      <c r="FN904"/>
      <c r="FO904"/>
      <c r="FP904"/>
      <c r="FQ904"/>
      <c r="FR904"/>
      <c r="FS904"/>
      <c r="FT904"/>
      <c r="FU904"/>
      <c r="FV904"/>
      <c r="FW904"/>
      <c r="FX904"/>
      <c r="FY904"/>
      <c r="FZ904"/>
      <c r="GA904"/>
      <c r="GB904"/>
      <c r="GC904"/>
      <c r="GD904"/>
      <c r="GE904"/>
      <c r="GF904"/>
      <c r="GG904"/>
      <c r="GH904"/>
      <c r="GI904"/>
      <c r="GJ904"/>
      <c r="GK904"/>
      <c r="GL904"/>
      <c r="GM904"/>
      <c r="GN904"/>
      <c r="GO904"/>
      <c r="GP904"/>
      <c r="GQ904"/>
      <c r="GR904"/>
      <c r="GS904"/>
      <c r="GT904"/>
      <c r="GU904"/>
      <c r="GV904"/>
      <c r="GW904"/>
      <c r="GX904"/>
      <c r="GY904" t="n" s="35">
        <v>0</v>
      </c>
      <c r="GZ904" t="n" s="35">
        <v>0</v>
      </c>
      <c r="HF904" t="n" s="35">
        <v>2000</v>
      </c>
      <c r="HG904" t="b" s="35">
        <v>1</v>
      </c>
      <c r="HH904">
        <v>1</v>
      </c>
      <c r="HU904" t="b" s="35">
        <v>1</v>
      </c>
      <c r="HZ904">
        <v>1</v>
      </c>
      <c r="IA904"/>
      <c r="IB904" t="inlineStr">
        <is>
          <t xml:space="preserve">物理</t>
        </is>
      </c>
      <c r="IC904">
        <v>10000</v>
      </c>
      <c r="ID904">
        <v>0</v>
      </c>
      <c r="IE904">
        <v>1</v>
      </c>
      <c r="IF904"/>
      <c r="IG904" t="inlineStr">
        <is>
          <t xml:space="preserve">魔法</t>
        </is>
      </c>
      <c r="IH904">
        <v>500</v>
      </c>
      <c r="II904">
        <v>0</v>
      </c>
      <c r="IJ904"/>
      <c r="IK904"/>
      <c r="IL904"/>
      <c r="IM904"/>
      <c r="IN904"/>
      <c r="IO904"/>
      <c r="IP904"/>
      <c r="IQ904"/>
      <c r="IR904"/>
      <c r="IS904"/>
      <c r="IT904"/>
      <c r="IU904"/>
      <c r="IV904"/>
      <c r="IW904"/>
      <c r="IX904"/>
      <c r="IY904"/>
      <c r="IZ904"/>
      <c r="JA904"/>
      <c r="JB904"/>
      <c r="JC904"/>
      <c r="JD904"/>
      <c r="JE904"/>
      <c r="JF904"/>
      <c r="JG904"/>
      <c r="JH904"/>
      <c r="JI904"/>
      <c r="JJ904"/>
      <c r="JK904"/>
      <c r="JL904"/>
      <c r="JM904"/>
      <c r="JN904"/>
      <c r="JO904"/>
      <c r="JP904"/>
      <c r="JQ904"/>
      <c r="JR904"/>
    </row>
    <row r="905" ht="30" customHeight="1" spans="2:12">
      <c r="B905" s="34">
        <f>10000000+INDEX(编号表!$B:$B,MATCH(D905,编号表!$A:$A,0))*10000+J905</f>
        <v>11960016</v>
      </c>
      <c r="C905" s="34" t="s">
        <v>919</v>
      </c>
      <c r="D905" s="34" t="s">
        <v>914</v>
      </c>
      <c r="E905" t="str" s="34">
        <v>无</v>
      </c>
      <c r="F905" s="39" t="s">
        <v>910</v>
      </c>
      <c r="G905" s="34" t="inlineStr">
        <is>
          <t xml:space="preserve">木行</t>
        </is>
      </c>
      <c r="H905" s="34" t="b">
        <v>0</v>
      </c>
      <c r="I905" s="34" t="b">
        <v>0</v>
      </c>
      <c r="J905" s="34">
        <v>16</v>
      </c>
      <c r="K905" s="34" t="str">
        <f t="shared" si="34"/>
        <v>119600</v>
      </c>
      <c r="L905" s="34" t="s">
        <v>898</v>
      </c>
      <c r="O905" t="str" s="35">
        <v>追击单个敌人，造成剑击伤害；提高单次剑击伤害；附加木行伤害。</v>
      </c>
      <c r="P905" t="n" s="35">
        <v>12421000</v>
      </c>
      <c r="W905">
        <v>600</v>
      </c>
      <c r="X905">
        <v>600</v>
      </c>
      <c r="Y905" t="str" s="35">
        <v>单位</v>
      </c>
      <c r="Z905" t="inlineStr">
        <is>
          <t xml:space="preserve">单体</t>
        </is>
      </c>
      <c r="AA905" t="inlineStr">
        <is>
          <t xml:space="preserve">敌对</t>
        </is>
      </c>
      <c r="AB905">
        <v>0</v>
      </c>
      <c r="AC905">
        <v>1</v>
      </c>
      <c r="AD905" t="b">
        <v>0</v>
      </c>
      <c r="AE905" t="inlineStr">
        <is>
          <t xml:space="preserve">最近</t>
        </is>
      </c>
      <c r="AF905"/>
      <c r="AG905"/>
      <c r="AH905"/>
      <c r="AI905"/>
      <c r="AJ905"/>
      <c r="AK905"/>
      <c r="AL905"/>
      <c r="BA905">
        <v>10000</v>
      </c>
      <c r="BB905" t="inlineStr">
        <is>
          <t xml:space="preserve">技能效果_伤害</t>
        </is>
      </c>
      <c r="BC905" t="inlineStr">
        <is>
          <t xml:space="preserve">敌对</t>
        </is>
      </c>
      <c r="BD905">
        <v>10000</v>
      </c>
      <c r="BE905">
        <v>0</v>
      </c>
      <c r="BF905" t="inlineStr">
        <is>
          <t xml:space="preserve">全部</t>
        </is>
      </c>
      <c r="BG905">
        <v>0</v>
      </c>
      <c r="BH905" t="inlineStr">
        <is>
          <t xml:space="preserve">物理</t>
        </is>
      </c>
      <c r="BI905">
        <v>10000</v>
      </c>
      <c r="BJ905">
        <v>0</v>
      </c>
      <c r="BK905" t="b">
        <v>1</v>
      </c>
      <c r="BL905">
        <v>0</v>
      </c>
      <c r="BM905">
        <v>10000</v>
      </c>
      <c r="BN905"/>
      <c r="BO905"/>
      <c r="BP905"/>
      <c r="BQ905"/>
      <c r="BR905"/>
      <c r="BS905"/>
      <c r="BT905"/>
      <c r="BU905"/>
      <c r="BV905"/>
      <c r="BW905"/>
      <c r="BX905"/>
      <c r="BY905"/>
      <c r="BZ905"/>
      <c r="CA905"/>
      <c r="CB905"/>
      <c r="CC905"/>
      <c r="CD905"/>
      <c r="CE905"/>
      <c r="CF905"/>
      <c r="CG905"/>
      <c r="CH905"/>
      <c r="CI905"/>
      <c r="CJ905"/>
      <c r="CK905"/>
      <c r="CL905"/>
      <c r="CM905"/>
      <c r="CN905"/>
      <c r="CO905"/>
      <c r="CP905"/>
      <c r="CQ905"/>
      <c r="CR905"/>
      <c r="CS905"/>
      <c r="CT905"/>
      <c r="CU905"/>
      <c r="CV905"/>
      <c r="CW905"/>
      <c r="CX905"/>
      <c r="CY905"/>
      <c r="CZ905"/>
      <c r="DA905"/>
      <c r="DB905"/>
      <c r="DC905"/>
      <c r="DD905"/>
      <c r="DE905"/>
      <c r="DF905"/>
      <c r="DG905"/>
      <c r="DH905"/>
      <c r="DI905"/>
      <c r="DJ905"/>
      <c r="DK905"/>
      <c r="DL905"/>
      <c r="DM905"/>
      <c r="DN905"/>
      <c r="DO905"/>
      <c r="DP905"/>
      <c r="DQ905"/>
      <c r="DR905"/>
      <c r="DS905"/>
      <c r="DT905"/>
      <c r="DU905"/>
      <c r="DV905"/>
      <c r="DW905"/>
      <c r="DX905"/>
      <c r="DY905"/>
      <c r="DZ905"/>
      <c r="EA905"/>
      <c r="EB905"/>
      <c r="EC905"/>
      <c r="ED905"/>
      <c r="EE905"/>
      <c r="EF905"/>
      <c r="EG905"/>
      <c r="EH905"/>
      <c r="EI905"/>
      <c r="EJ905"/>
      <c r="EK905"/>
      <c r="EL905"/>
      <c r="EM905"/>
      <c r="EN905"/>
      <c r="EO905"/>
      <c r="EP905"/>
      <c r="EQ905"/>
      <c r="ER905"/>
      <c r="ES905"/>
      <c r="ET905"/>
      <c r="EU905"/>
      <c r="EV905"/>
      <c r="EW905"/>
      <c r="EX905"/>
      <c r="EY905"/>
      <c r="EZ905"/>
      <c r="FA905"/>
      <c r="FB905"/>
      <c r="FC905"/>
      <c r="FD905"/>
      <c r="FE905"/>
      <c r="FF905"/>
      <c r="FG905"/>
      <c r="FH905"/>
      <c r="FI905"/>
      <c r="FJ905"/>
      <c r="FK905"/>
      <c r="FL905"/>
      <c r="FM905"/>
      <c r="FN905"/>
      <c r="FO905"/>
      <c r="FP905"/>
      <c r="FQ905"/>
      <c r="FR905"/>
      <c r="FS905"/>
      <c r="FT905"/>
      <c r="FU905"/>
      <c r="FV905"/>
      <c r="FW905"/>
      <c r="FX905"/>
      <c r="FY905"/>
      <c r="FZ905"/>
      <c r="GA905"/>
      <c r="GB905"/>
      <c r="GC905"/>
      <c r="GD905"/>
      <c r="GE905"/>
      <c r="GF905"/>
      <c r="GG905"/>
      <c r="GH905"/>
      <c r="GI905"/>
      <c r="GJ905"/>
      <c r="GK905"/>
      <c r="GL905"/>
      <c r="GM905"/>
      <c r="GN905"/>
      <c r="GO905"/>
      <c r="GP905"/>
      <c r="GQ905"/>
      <c r="GR905"/>
      <c r="GS905"/>
      <c r="GT905"/>
      <c r="GU905"/>
      <c r="GV905"/>
      <c r="GW905"/>
      <c r="GX905"/>
      <c r="GY905" t="n" s="35">
        <v>0</v>
      </c>
      <c r="GZ905" t="n" s="35">
        <v>0</v>
      </c>
      <c r="HF905" t="n" s="35">
        <v>2000</v>
      </c>
      <c r="HG905" t="b" s="35">
        <v>1</v>
      </c>
      <c r="HH905">
        <v>1</v>
      </c>
      <c r="HU905" t="b" s="35">
        <v>1</v>
      </c>
      <c r="HZ905">
        <v>1</v>
      </c>
      <c r="IA905"/>
      <c r="IB905" t="inlineStr">
        <is>
          <t xml:space="preserve">物理</t>
        </is>
      </c>
      <c r="IC905">
        <v>10000</v>
      </c>
      <c r="ID905">
        <v>0</v>
      </c>
      <c r="IE905">
        <v>1</v>
      </c>
      <c r="IF905"/>
      <c r="IG905" t="inlineStr">
        <is>
          <t xml:space="preserve">魔法</t>
        </is>
      </c>
      <c r="IH905">
        <v>500</v>
      </c>
      <c r="II905">
        <v>0</v>
      </c>
      <c r="IJ905"/>
      <c r="IK905"/>
      <c r="IL905"/>
      <c r="IM905"/>
      <c r="IN905"/>
      <c r="IO905"/>
      <c r="IP905"/>
      <c r="IQ905"/>
      <c r="IR905"/>
      <c r="IS905"/>
      <c r="IT905"/>
      <c r="IU905"/>
      <c r="IV905"/>
      <c r="IW905"/>
      <c r="IX905"/>
      <c r="IY905"/>
      <c r="IZ905"/>
      <c r="JA905"/>
      <c r="JB905"/>
      <c r="JC905"/>
      <c r="JD905"/>
      <c r="JE905"/>
      <c r="JF905"/>
      <c r="JG905"/>
      <c r="JH905"/>
      <c r="JI905"/>
      <c r="JJ905"/>
      <c r="JK905"/>
      <c r="JL905"/>
      <c r="JM905"/>
      <c r="JN905"/>
      <c r="JO905"/>
      <c r="JP905"/>
      <c r="JQ905"/>
      <c r="JR905"/>
    </row>
    <row r="906" ht="30" customHeight="1" spans="2:12">
      <c r="B906" s="34">
        <f>10000000+INDEX(编号表!$B:$B,MATCH(D906,编号表!$A:$A,0))*10000+J906</f>
        <v>11960017</v>
      </c>
      <c r="C906" s="34" t="s">
        <v>919</v>
      </c>
      <c r="D906" s="34" t="s">
        <v>914</v>
      </c>
      <c r="E906" t="str" s="34">
        <v>无</v>
      </c>
      <c r="F906" s="39" t="s">
        <v>910</v>
      </c>
      <c r="G906" s="34" t="inlineStr">
        <is>
          <t xml:space="preserve">木行</t>
        </is>
      </c>
      <c r="H906" s="34" t="b">
        <v>0</v>
      </c>
      <c r="I906" s="34" t="b">
        <v>0</v>
      </c>
      <c r="J906" s="34">
        <v>17</v>
      </c>
      <c r="K906" s="34" t="str">
        <f t="shared" si="34"/>
        <v>119600</v>
      </c>
      <c r="L906" s="34" t="s">
        <v>899</v>
      </c>
      <c r="O906" t="str" s="35">
        <v>追击单个敌人，造成剑击伤害；提高单次剑击伤害；附加木行伤害。</v>
      </c>
      <c r="P906" t="n" s="35">
        <v>12421000</v>
      </c>
      <c r="W906">
        <v>600</v>
      </c>
      <c r="X906">
        <v>600</v>
      </c>
      <c r="Y906" t="str" s="35">
        <v>单位</v>
      </c>
      <c r="Z906" t="inlineStr">
        <is>
          <t xml:space="preserve">单体</t>
        </is>
      </c>
      <c r="AA906" t="inlineStr">
        <is>
          <t xml:space="preserve">敌对</t>
        </is>
      </c>
      <c r="AB906">
        <v>0</v>
      </c>
      <c r="AC906">
        <v>1</v>
      </c>
      <c r="AD906" t="b">
        <v>0</v>
      </c>
      <c r="AE906" t="inlineStr">
        <is>
          <t xml:space="preserve">最近</t>
        </is>
      </c>
      <c r="AF906"/>
      <c r="AG906"/>
      <c r="AH906"/>
      <c r="AI906"/>
      <c r="AJ906"/>
      <c r="AK906"/>
      <c r="AL906"/>
      <c r="BA906">
        <v>10000</v>
      </c>
      <c r="BB906" t="inlineStr">
        <is>
          <t xml:space="preserve">技能效果_伤害</t>
        </is>
      </c>
      <c r="BC906" t="inlineStr">
        <is>
          <t xml:space="preserve">敌对</t>
        </is>
      </c>
      <c r="BD906">
        <v>10000</v>
      </c>
      <c r="BE906">
        <v>0</v>
      </c>
      <c r="BF906" t="inlineStr">
        <is>
          <t xml:space="preserve">全部</t>
        </is>
      </c>
      <c r="BG906">
        <v>0</v>
      </c>
      <c r="BH906" t="inlineStr">
        <is>
          <t xml:space="preserve">物理</t>
        </is>
      </c>
      <c r="BI906">
        <v>10000</v>
      </c>
      <c r="BJ906">
        <v>0</v>
      </c>
      <c r="BK906" t="b">
        <v>1</v>
      </c>
      <c r="BL906">
        <v>0</v>
      </c>
      <c r="BM906">
        <v>10000</v>
      </c>
      <c r="BN906"/>
      <c r="BO906"/>
      <c r="BP906"/>
      <c r="BQ906"/>
      <c r="BR906"/>
      <c r="BS906"/>
      <c r="BT906"/>
      <c r="BU906"/>
      <c r="BV906"/>
      <c r="BW906"/>
      <c r="BX906"/>
      <c r="BY906"/>
      <c r="BZ906"/>
      <c r="CA906"/>
      <c r="CB906"/>
      <c r="CC906"/>
      <c r="CD906"/>
      <c r="CE906"/>
      <c r="CF906"/>
      <c r="CG906"/>
      <c r="CH906"/>
      <c r="CI906"/>
      <c r="CJ906"/>
      <c r="CK906"/>
      <c r="CL906"/>
      <c r="CM906"/>
      <c r="CN906"/>
      <c r="CO906"/>
      <c r="CP906"/>
      <c r="CQ906"/>
      <c r="CR906"/>
      <c r="CS906"/>
      <c r="CT906"/>
      <c r="CU906"/>
      <c r="CV906"/>
      <c r="CW906"/>
      <c r="CX906"/>
      <c r="CY906"/>
      <c r="CZ906"/>
      <c r="DA906"/>
      <c r="DB906"/>
      <c r="DC906"/>
      <c r="DD906"/>
      <c r="DE906"/>
      <c r="DF906"/>
      <c r="DG906"/>
      <c r="DH906"/>
      <c r="DI906"/>
      <c r="DJ906"/>
      <c r="DK906"/>
      <c r="DL906"/>
      <c r="DM906"/>
      <c r="DN906"/>
      <c r="DO906"/>
      <c r="DP906"/>
      <c r="DQ906"/>
      <c r="DR906"/>
      <c r="DS906"/>
      <c r="DT906"/>
      <c r="DU906"/>
      <c r="DV906"/>
      <c r="DW906"/>
      <c r="DX906"/>
      <c r="DY906"/>
      <c r="DZ906"/>
      <c r="EA906"/>
      <c r="EB906"/>
      <c r="EC906"/>
      <c r="ED906"/>
      <c r="EE906"/>
      <c r="EF906"/>
      <c r="EG906"/>
      <c r="EH906"/>
      <c r="EI906"/>
      <c r="EJ906"/>
      <c r="EK906"/>
      <c r="EL906"/>
      <c r="EM906"/>
      <c r="EN906"/>
      <c r="EO906"/>
      <c r="EP906"/>
      <c r="EQ906"/>
      <c r="ER906"/>
      <c r="ES906"/>
      <c r="ET906"/>
      <c r="EU906"/>
      <c r="EV906"/>
      <c r="EW906"/>
      <c r="EX906"/>
      <c r="EY906"/>
      <c r="EZ906"/>
      <c r="FA906"/>
      <c r="FB906"/>
      <c r="FC906"/>
      <c r="FD906"/>
      <c r="FE906"/>
      <c r="FF906"/>
      <c r="FG906"/>
      <c r="FH906"/>
      <c r="FI906"/>
      <c r="FJ906"/>
      <c r="FK906"/>
      <c r="FL906"/>
      <c r="FM906"/>
      <c r="FN906"/>
      <c r="FO906"/>
      <c r="FP906"/>
      <c r="FQ906"/>
      <c r="FR906"/>
      <c r="FS906"/>
      <c r="FT906"/>
      <c r="FU906"/>
      <c r="FV906"/>
      <c r="FW906"/>
      <c r="FX906"/>
      <c r="FY906"/>
      <c r="FZ906"/>
      <c r="GA906"/>
      <c r="GB906"/>
      <c r="GC906"/>
      <c r="GD906"/>
      <c r="GE906"/>
      <c r="GF906"/>
      <c r="GG906"/>
      <c r="GH906"/>
      <c r="GI906"/>
      <c r="GJ906"/>
      <c r="GK906"/>
      <c r="GL906"/>
      <c r="GM906"/>
      <c r="GN906"/>
      <c r="GO906"/>
      <c r="GP906"/>
      <c r="GQ906"/>
      <c r="GR906"/>
      <c r="GS906"/>
      <c r="GT906"/>
      <c r="GU906"/>
      <c r="GV906"/>
      <c r="GW906"/>
      <c r="GX906"/>
      <c r="GY906" t="n" s="35">
        <v>0</v>
      </c>
      <c r="GZ906" t="n" s="35">
        <v>0</v>
      </c>
      <c r="HF906" t="n" s="35">
        <v>2000</v>
      </c>
      <c r="HG906" t="b" s="35">
        <v>1</v>
      </c>
      <c r="HH906">
        <v>1</v>
      </c>
      <c r="HU906" t="b" s="35">
        <v>1</v>
      </c>
      <c r="HZ906">
        <v>1</v>
      </c>
      <c r="IA906"/>
      <c r="IB906" t="inlineStr">
        <is>
          <t xml:space="preserve">物理</t>
        </is>
      </c>
      <c r="IC906">
        <v>10000</v>
      </c>
      <c r="ID906">
        <v>0</v>
      </c>
      <c r="IE906">
        <v>1</v>
      </c>
      <c r="IF906"/>
      <c r="IG906" t="inlineStr">
        <is>
          <t xml:space="preserve">魔法</t>
        </is>
      </c>
      <c r="IH906">
        <v>500</v>
      </c>
      <c r="II906">
        <v>0</v>
      </c>
      <c r="IJ906"/>
      <c r="IK906"/>
      <c r="IL906"/>
      <c r="IM906"/>
      <c r="IN906"/>
      <c r="IO906"/>
      <c r="IP906"/>
      <c r="IQ906"/>
      <c r="IR906"/>
      <c r="IS906"/>
      <c r="IT906"/>
      <c r="IU906"/>
      <c r="IV906"/>
      <c r="IW906"/>
      <c r="IX906"/>
      <c r="IY906"/>
      <c r="IZ906"/>
      <c r="JA906"/>
      <c r="JB906"/>
      <c r="JC906"/>
      <c r="JD906"/>
      <c r="JE906"/>
      <c r="JF906"/>
      <c r="JG906"/>
      <c r="JH906"/>
      <c r="JI906"/>
      <c r="JJ906"/>
      <c r="JK906"/>
      <c r="JL906"/>
      <c r="JM906"/>
      <c r="JN906"/>
      <c r="JO906"/>
      <c r="JP906"/>
      <c r="JQ906"/>
      <c r="JR906"/>
    </row>
    <row r="907" ht="30" customHeight="1" spans="2:12">
      <c r="B907" s="34">
        <f>10000000+INDEX(编号表!$B:$B,MATCH(D907,编号表!$A:$A,0))*10000+J907</f>
        <v>11960018</v>
      </c>
      <c r="C907" s="34" t="s">
        <v>919</v>
      </c>
      <c r="D907" s="34" t="s">
        <v>914</v>
      </c>
      <c r="E907" t="str" s="34">
        <v>无</v>
      </c>
      <c r="F907" s="39" t="s">
        <v>910</v>
      </c>
      <c r="G907" s="34" t="inlineStr">
        <is>
          <t xml:space="preserve">木行</t>
        </is>
      </c>
      <c r="H907" s="34" t="b">
        <v>0</v>
      </c>
      <c r="I907" s="34" t="b">
        <v>0</v>
      </c>
      <c r="J907" s="34">
        <v>18</v>
      </c>
      <c r="K907" s="34" t="str">
        <f t="shared" si="34"/>
        <v>119600</v>
      </c>
      <c r="L907" s="34" t="s">
        <v>900</v>
      </c>
      <c r="O907" t="str" s="35">
        <v>追击单个敌人，造成剑击伤害；提高单次剑击伤害；附加木行伤害。</v>
      </c>
      <c r="P907" t="n" s="35">
        <v>12421000</v>
      </c>
      <c r="W907">
        <v>600</v>
      </c>
      <c r="X907">
        <v>600</v>
      </c>
      <c r="Y907" t="str" s="35">
        <v>单位</v>
      </c>
      <c r="Z907" t="inlineStr">
        <is>
          <t xml:space="preserve">单体</t>
        </is>
      </c>
      <c r="AA907" t="inlineStr">
        <is>
          <t xml:space="preserve">敌对</t>
        </is>
      </c>
      <c r="AB907">
        <v>0</v>
      </c>
      <c r="AC907">
        <v>1</v>
      </c>
      <c r="AD907" t="b">
        <v>0</v>
      </c>
      <c r="AE907" t="inlineStr">
        <is>
          <t xml:space="preserve">最近</t>
        </is>
      </c>
      <c r="AF907"/>
      <c r="AG907"/>
      <c r="AH907"/>
      <c r="AI907"/>
      <c r="AJ907"/>
      <c r="AK907"/>
      <c r="AL907"/>
      <c r="BA907">
        <v>10000</v>
      </c>
      <c r="BB907" t="inlineStr">
        <is>
          <t xml:space="preserve">技能效果_伤害</t>
        </is>
      </c>
      <c r="BC907" t="inlineStr">
        <is>
          <t xml:space="preserve">敌对</t>
        </is>
      </c>
      <c r="BD907">
        <v>10000</v>
      </c>
      <c r="BE907">
        <v>0</v>
      </c>
      <c r="BF907" t="inlineStr">
        <is>
          <t xml:space="preserve">全部</t>
        </is>
      </c>
      <c r="BG907">
        <v>0</v>
      </c>
      <c r="BH907" t="inlineStr">
        <is>
          <t xml:space="preserve">物理</t>
        </is>
      </c>
      <c r="BI907">
        <v>10000</v>
      </c>
      <c r="BJ907">
        <v>0</v>
      </c>
      <c r="BK907" t="b">
        <v>1</v>
      </c>
      <c r="BL907">
        <v>0</v>
      </c>
      <c r="BM907">
        <v>10000</v>
      </c>
      <c r="BN907"/>
      <c r="BO907"/>
      <c r="BP907"/>
      <c r="BQ907"/>
      <c r="BR907"/>
      <c r="BS907"/>
      <c r="BT907"/>
      <c r="BU907"/>
      <c r="BV907"/>
      <c r="BW907"/>
      <c r="BX907"/>
      <c r="BY907"/>
      <c r="BZ907"/>
      <c r="CA907"/>
      <c r="CB907"/>
      <c r="CC907"/>
      <c r="CD907"/>
      <c r="CE907"/>
      <c r="CF907"/>
      <c r="CG907"/>
      <c r="CH907"/>
      <c r="CI907"/>
      <c r="CJ907"/>
      <c r="CK907"/>
      <c r="CL907"/>
      <c r="CM907"/>
      <c r="CN907"/>
      <c r="CO907"/>
      <c r="CP907"/>
      <c r="CQ907"/>
      <c r="CR907"/>
      <c r="CS907"/>
      <c r="CT907"/>
      <c r="CU907"/>
      <c r="CV907"/>
      <c r="CW907"/>
      <c r="CX907"/>
      <c r="CY907"/>
      <c r="CZ907"/>
      <c r="DA907"/>
      <c r="DB907"/>
      <c r="DC907"/>
      <c r="DD907"/>
      <c r="DE907"/>
      <c r="DF907"/>
      <c r="DG907"/>
      <c r="DH907"/>
      <c r="DI907"/>
      <c r="DJ907"/>
      <c r="DK907"/>
      <c r="DL907"/>
      <c r="DM907"/>
      <c r="DN907"/>
      <c r="DO907"/>
      <c r="DP907"/>
      <c r="DQ907"/>
      <c r="DR907"/>
      <c r="DS907"/>
      <c r="DT907"/>
      <c r="DU907"/>
      <c r="DV907"/>
      <c r="DW907"/>
      <c r="DX907"/>
      <c r="DY907"/>
      <c r="DZ907"/>
      <c r="EA907"/>
      <c r="EB907"/>
      <c r="EC907"/>
      <c r="ED907"/>
      <c r="EE907"/>
      <c r="EF907"/>
      <c r="EG907"/>
      <c r="EH907"/>
      <c r="EI907"/>
      <c r="EJ907"/>
      <c r="EK907"/>
      <c r="EL907"/>
      <c r="EM907"/>
      <c r="EN907"/>
      <c r="EO907"/>
      <c r="EP907"/>
      <c r="EQ907"/>
      <c r="ER907"/>
      <c r="ES907"/>
      <c r="ET907"/>
      <c r="EU907"/>
      <c r="EV907"/>
      <c r="EW907"/>
      <c r="EX907"/>
      <c r="EY907"/>
      <c r="EZ907"/>
      <c r="FA907"/>
      <c r="FB907"/>
      <c r="FC907"/>
      <c r="FD907"/>
      <c r="FE907"/>
      <c r="FF907"/>
      <c r="FG907"/>
      <c r="FH907"/>
      <c r="FI907"/>
      <c r="FJ907"/>
      <c r="FK907"/>
      <c r="FL907"/>
      <c r="FM907"/>
      <c r="FN907"/>
      <c r="FO907"/>
      <c r="FP907"/>
      <c r="FQ907"/>
      <c r="FR907"/>
      <c r="FS907"/>
      <c r="FT907"/>
      <c r="FU907"/>
      <c r="FV907"/>
      <c r="FW907"/>
      <c r="FX907"/>
      <c r="FY907"/>
      <c r="FZ907"/>
      <c r="GA907"/>
      <c r="GB907"/>
      <c r="GC907"/>
      <c r="GD907"/>
      <c r="GE907"/>
      <c r="GF907"/>
      <c r="GG907"/>
      <c r="GH907"/>
      <c r="GI907"/>
      <c r="GJ907"/>
      <c r="GK907"/>
      <c r="GL907"/>
      <c r="GM907"/>
      <c r="GN907"/>
      <c r="GO907"/>
      <c r="GP907"/>
      <c r="GQ907"/>
      <c r="GR907"/>
      <c r="GS907"/>
      <c r="GT907"/>
      <c r="GU907"/>
      <c r="GV907"/>
      <c r="GW907"/>
      <c r="GX907"/>
      <c r="GY907" t="n" s="35">
        <v>0</v>
      </c>
      <c r="GZ907" t="n" s="35">
        <v>0</v>
      </c>
      <c r="HF907" t="n" s="35">
        <v>2000</v>
      </c>
      <c r="HG907" t="b" s="35">
        <v>1</v>
      </c>
      <c r="HH907">
        <v>1</v>
      </c>
      <c r="HU907" t="b" s="35">
        <v>1</v>
      </c>
      <c r="HZ907">
        <v>1</v>
      </c>
      <c r="IA907"/>
      <c r="IB907" t="inlineStr">
        <is>
          <t xml:space="preserve">物理</t>
        </is>
      </c>
      <c r="IC907">
        <v>10000</v>
      </c>
      <c r="ID907">
        <v>0</v>
      </c>
      <c r="IE907">
        <v>1</v>
      </c>
      <c r="IF907"/>
      <c r="IG907" t="inlineStr">
        <is>
          <t xml:space="preserve">魔法</t>
        </is>
      </c>
      <c r="IH907">
        <v>500</v>
      </c>
      <c r="II907">
        <v>0</v>
      </c>
      <c r="IJ907"/>
      <c r="IK907"/>
      <c r="IL907"/>
      <c r="IM907"/>
      <c r="IN907"/>
      <c r="IO907"/>
      <c r="IP907"/>
      <c r="IQ907"/>
      <c r="IR907"/>
      <c r="IS907"/>
      <c r="IT907"/>
      <c r="IU907"/>
      <c r="IV907"/>
      <c r="IW907"/>
      <c r="IX907"/>
      <c r="IY907"/>
      <c r="IZ907"/>
      <c r="JA907"/>
      <c r="JB907"/>
      <c r="JC907"/>
      <c r="JD907"/>
      <c r="JE907"/>
      <c r="JF907"/>
      <c r="JG907"/>
      <c r="JH907"/>
      <c r="JI907"/>
      <c r="JJ907"/>
      <c r="JK907"/>
      <c r="JL907"/>
      <c r="JM907"/>
      <c r="JN907"/>
      <c r="JO907"/>
      <c r="JP907"/>
      <c r="JQ907"/>
      <c r="JR907"/>
    </row>
    <row r="908" ht="30" customHeight="1" spans="2:12">
      <c r="B908" s="34">
        <f>10000000+INDEX(编号表!$B:$B,MATCH(D908,编号表!$A:$A,0))*10000+J908</f>
        <v>11960019</v>
      </c>
      <c r="C908" s="34" t="s">
        <v>920</v>
      </c>
      <c r="D908" s="34" t="s">
        <v>914</v>
      </c>
      <c r="E908" t="str" s="34">
        <v>无</v>
      </c>
      <c r="F908" s="39" t="s">
        <v>912</v>
      </c>
      <c r="G908" s="34" t="inlineStr">
        <is>
          <t xml:space="preserve">木行</t>
        </is>
      </c>
      <c r="H908" s="34" t="b">
        <v>0</v>
      </c>
      <c r="I908" s="34" t="b">
        <v>0</v>
      </c>
      <c r="J908" s="34">
        <v>19</v>
      </c>
      <c r="K908" s="34" t="str">
        <f t="shared" si="34"/>
        <v>119600</v>
      </c>
      <c r="L908" s="34" t="s">
        <v>898</v>
      </c>
      <c r="O908" t="str" s="35">
        <v>追击单个敌人，造成剑击伤害；提高单次剑击伤害；附加木行伤害。</v>
      </c>
      <c r="P908" t="n" s="35">
        <v>12421000</v>
      </c>
      <c r="W908">
        <v>600</v>
      </c>
      <c r="X908">
        <v>600</v>
      </c>
      <c r="Y908" t="str" s="35">
        <v>单位</v>
      </c>
      <c r="Z908" t="inlineStr">
        <is>
          <t xml:space="preserve">单体</t>
        </is>
      </c>
      <c r="AA908" t="inlineStr">
        <is>
          <t xml:space="preserve">敌对</t>
        </is>
      </c>
      <c r="AB908">
        <v>0</v>
      </c>
      <c r="AC908">
        <v>1</v>
      </c>
      <c r="AD908" t="b">
        <v>0</v>
      </c>
      <c r="AE908" t="inlineStr">
        <is>
          <t xml:space="preserve">最近</t>
        </is>
      </c>
      <c r="AF908"/>
      <c r="AG908"/>
      <c r="AH908"/>
      <c r="AI908"/>
      <c r="AJ908"/>
      <c r="AK908"/>
      <c r="AL908"/>
      <c r="BA908">
        <v>10000</v>
      </c>
      <c r="BB908" t="inlineStr">
        <is>
          <t xml:space="preserve">技能效果_伤害</t>
        </is>
      </c>
      <c r="BC908" t="inlineStr">
        <is>
          <t xml:space="preserve">敌对</t>
        </is>
      </c>
      <c r="BD908">
        <v>10000</v>
      </c>
      <c r="BE908">
        <v>0</v>
      </c>
      <c r="BF908" t="inlineStr">
        <is>
          <t xml:space="preserve">全部</t>
        </is>
      </c>
      <c r="BG908">
        <v>0</v>
      </c>
      <c r="BH908" t="inlineStr">
        <is>
          <t xml:space="preserve">物理</t>
        </is>
      </c>
      <c r="BI908">
        <v>10000</v>
      </c>
      <c r="BJ908">
        <v>0</v>
      </c>
      <c r="BK908" t="b">
        <v>1</v>
      </c>
      <c r="BL908">
        <v>0</v>
      </c>
      <c r="BM908">
        <v>10000</v>
      </c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  <c r="CC908"/>
      <c r="CD908"/>
      <c r="CE908"/>
      <c r="CF908"/>
      <c r="CG908"/>
      <c r="CH908"/>
      <c r="CI908"/>
      <c r="CJ908"/>
      <c r="CK908"/>
      <c r="CL908"/>
      <c r="CM908"/>
      <c r="CN908"/>
      <c r="CO908"/>
      <c r="CP908"/>
      <c r="CQ908"/>
      <c r="CR908"/>
      <c r="CS908"/>
      <c r="CT908"/>
      <c r="CU908"/>
      <c r="CV908"/>
      <c r="CW908"/>
      <c r="CX908"/>
      <c r="CY908"/>
      <c r="CZ908"/>
      <c r="DA908"/>
      <c r="DB908"/>
      <c r="DC908"/>
      <c r="DD908"/>
      <c r="DE908"/>
      <c r="DF908"/>
      <c r="DG908"/>
      <c r="DH908"/>
      <c r="DI908"/>
      <c r="DJ908"/>
      <c r="DK908"/>
      <c r="DL908"/>
      <c r="DM908"/>
      <c r="DN908"/>
      <c r="DO908"/>
      <c r="DP908"/>
      <c r="DQ908"/>
      <c r="DR908"/>
      <c r="DS908"/>
      <c r="DT908"/>
      <c r="DU908"/>
      <c r="DV908"/>
      <c r="DW908"/>
      <c r="DX908"/>
      <c r="DY908"/>
      <c r="DZ908"/>
      <c r="EA908"/>
      <c r="EB908"/>
      <c r="EC908"/>
      <c r="ED908"/>
      <c r="EE908"/>
      <c r="EF908"/>
      <c r="EG908"/>
      <c r="EH908"/>
      <c r="EI908"/>
      <c r="EJ908"/>
      <c r="EK908"/>
      <c r="EL908"/>
      <c r="EM908"/>
      <c r="EN908"/>
      <c r="EO908"/>
      <c r="EP908"/>
      <c r="EQ908"/>
      <c r="ER908"/>
      <c r="ES908"/>
      <c r="ET908"/>
      <c r="EU908"/>
      <c r="EV908"/>
      <c r="EW908"/>
      <c r="EX908"/>
      <c r="EY908"/>
      <c r="EZ908"/>
      <c r="FA908"/>
      <c r="FB908"/>
      <c r="FC908"/>
      <c r="FD908"/>
      <c r="FE908"/>
      <c r="FF908"/>
      <c r="FG908"/>
      <c r="FH908"/>
      <c r="FI908"/>
      <c r="FJ908"/>
      <c r="FK908"/>
      <c r="FL908"/>
      <c r="FM908"/>
      <c r="FN908"/>
      <c r="FO908"/>
      <c r="FP908"/>
      <c r="FQ908"/>
      <c r="FR908"/>
      <c r="FS908"/>
      <c r="FT908"/>
      <c r="FU908"/>
      <c r="FV908"/>
      <c r="FW908"/>
      <c r="FX908"/>
      <c r="FY908"/>
      <c r="FZ908"/>
      <c r="GA908"/>
      <c r="GB908"/>
      <c r="GC908"/>
      <c r="GD908"/>
      <c r="GE908"/>
      <c r="GF908"/>
      <c r="GG908"/>
      <c r="GH908"/>
      <c r="GI908"/>
      <c r="GJ908"/>
      <c r="GK908"/>
      <c r="GL908"/>
      <c r="GM908"/>
      <c r="GN908"/>
      <c r="GO908"/>
      <c r="GP908"/>
      <c r="GQ908"/>
      <c r="GR908"/>
      <c r="GS908"/>
      <c r="GT908"/>
      <c r="GU908"/>
      <c r="GV908"/>
      <c r="GW908"/>
      <c r="GX908"/>
      <c r="GY908" t="n" s="35">
        <v>0</v>
      </c>
      <c r="GZ908" t="n" s="35">
        <v>0</v>
      </c>
      <c r="HF908" t="n" s="35">
        <v>2000</v>
      </c>
      <c r="HG908" t="b" s="35">
        <v>1</v>
      </c>
      <c r="HH908">
        <v>1</v>
      </c>
      <c r="HU908" t="b" s="35">
        <v>1</v>
      </c>
      <c r="HZ908">
        <v>1</v>
      </c>
      <c r="IA908"/>
      <c r="IB908" t="inlineStr">
        <is>
          <t xml:space="preserve">物理</t>
        </is>
      </c>
      <c r="IC908">
        <v>10000</v>
      </c>
      <c r="ID908">
        <v>0</v>
      </c>
      <c r="IE908">
        <v>1</v>
      </c>
      <c r="IF908"/>
      <c r="IG908" t="inlineStr">
        <is>
          <t xml:space="preserve">魔法</t>
        </is>
      </c>
      <c r="IH908">
        <v>500</v>
      </c>
      <c r="II908">
        <v>0</v>
      </c>
      <c r="IJ908"/>
      <c r="IK908"/>
      <c r="IL908"/>
      <c r="IM908"/>
      <c r="IN908"/>
      <c r="IO908"/>
      <c r="IP908"/>
      <c r="IQ908"/>
      <c r="IR908"/>
      <c r="IS908"/>
      <c r="IT908"/>
      <c r="IU908"/>
      <c r="IV908"/>
      <c r="IW908"/>
      <c r="IX908"/>
      <c r="IY908"/>
      <c r="IZ908"/>
      <c r="JA908"/>
      <c r="JB908"/>
      <c r="JC908"/>
      <c r="JD908"/>
      <c r="JE908"/>
      <c r="JF908"/>
      <c r="JG908"/>
      <c r="JH908"/>
      <c r="JI908"/>
      <c r="JJ908"/>
      <c r="JK908"/>
      <c r="JL908"/>
      <c r="JM908"/>
      <c r="JN908"/>
      <c r="JO908"/>
      <c r="JP908"/>
      <c r="JQ908"/>
      <c r="JR908"/>
    </row>
    <row r="909" ht="30" customHeight="1" spans="2:12">
      <c r="B909" s="34">
        <f>10000000+INDEX(编号表!$B:$B,MATCH(D909,编号表!$A:$A,0))*10000+J909</f>
        <v>11960020</v>
      </c>
      <c r="C909" s="34" t="s">
        <v>920</v>
      </c>
      <c r="D909" s="34" t="s">
        <v>914</v>
      </c>
      <c r="E909" t="str" s="34">
        <v>无</v>
      </c>
      <c r="F909" s="39" t="s">
        <v>912</v>
      </c>
      <c r="G909" s="34" t="inlineStr">
        <is>
          <t xml:space="preserve">木行</t>
        </is>
      </c>
      <c r="H909" s="34" t="b">
        <v>0</v>
      </c>
      <c r="I909" s="34" t="b">
        <v>0</v>
      </c>
      <c r="J909" s="34">
        <v>20</v>
      </c>
      <c r="K909" s="34" t="str">
        <f t="shared" si="34"/>
        <v>119600</v>
      </c>
      <c r="L909" s="34" t="s">
        <v>899</v>
      </c>
      <c r="O909" t="str" s="35">
        <v>追击单个敌人，造成剑击伤害；提高单次剑击伤害；附加木行伤害。</v>
      </c>
      <c r="P909" t="n" s="35">
        <v>12421000</v>
      </c>
      <c r="W909">
        <v>600</v>
      </c>
      <c r="X909">
        <v>600</v>
      </c>
      <c r="Y909" t="str" s="35">
        <v>单位</v>
      </c>
      <c r="Z909" t="inlineStr">
        <is>
          <t xml:space="preserve">单体</t>
        </is>
      </c>
      <c r="AA909" t="inlineStr">
        <is>
          <t xml:space="preserve">敌对</t>
        </is>
      </c>
      <c r="AB909">
        <v>0</v>
      </c>
      <c r="AC909">
        <v>1</v>
      </c>
      <c r="AD909" t="b">
        <v>0</v>
      </c>
      <c r="AE909" t="inlineStr">
        <is>
          <t xml:space="preserve">最近</t>
        </is>
      </c>
      <c r="AF909"/>
      <c r="AG909"/>
      <c r="AH909"/>
      <c r="AI909"/>
      <c r="AJ909"/>
      <c r="AK909"/>
      <c r="AL909"/>
      <c r="BA909">
        <v>10000</v>
      </c>
      <c r="BB909" t="inlineStr">
        <is>
          <t xml:space="preserve">技能效果_伤害</t>
        </is>
      </c>
      <c r="BC909" t="inlineStr">
        <is>
          <t xml:space="preserve">敌对</t>
        </is>
      </c>
      <c r="BD909">
        <v>10000</v>
      </c>
      <c r="BE909">
        <v>0</v>
      </c>
      <c r="BF909" t="inlineStr">
        <is>
          <t xml:space="preserve">全部</t>
        </is>
      </c>
      <c r="BG909">
        <v>0</v>
      </c>
      <c r="BH909" t="inlineStr">
        <is>
          <t xml:space="preserve">物理</t>
        </is>
      </c>
      <c r="BI909">
        <v>10000</v>
      </c>
      <c r="BJ909">
        <v>0</v>
      </c>
      <c r="BK909" t="b">
        <v>1</v>
      </c>
      <c r="BL909">
        <v>0</v>
      </c>
      <c r="BM909">
        <v>10000</v>
      </c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  <c r="CC909"/>
      <c r="CD909"/>
      <c r="CE909"/>
      <c r="CF909"/>
      <c r="CG909"/>
      <c r="CH909"/>
      <c r="CI909"/>
      <c r="CJ909"/>
      <c r="CK909"/>
      <c r="CL909"/>
      <c r="CM909"/>
      <c r="CN909"/>
      <c r="CO909"/>
      <c r="CP909"/>
      <c r="CQ909"/>
      <c r="CR909"/>
      <c r="CS909"/>
      <c r="CT909"/>
      <c r="CU909"/>
      <c r="CV909"/>
      <c r="CW909"/>
      <c r="CX909"/>
      <c r="CY909"/>
      <c r="CZ909"/>
      <c r="DA909"/>
      <c r="DB909"/>
      <c r="DC909"/>
      <c r="DD909"/>
      <c r="DE909"/>
      <c r="DF909"/>
      <c r="DG909"/>
      <c r="DH909"/>
      <c r="DI909"/>
      <c r="DJ909"/>
      <c r="DK909"/>
      <c r="DL909"/>
      <c r="DM909"/>
      <c r="DN909"/>
      <c r="DO909"/>
      <c r="DP909"/>
      <c r="DQ909"/>
      <c r="DR909"/>
      <c r="DS909"/>
      <c r="DT909"/>
      <c r="DU909"/>
      <c r="DV909"/>
      <c r="DW909"/>
      <c r="DX909"/>
      <c r="DY909"/>
      <c r="DZ909"/>
      <c r="EA909"/>
      <c r="EB909"/>
      <c r="EC909"/>
      <c r="ED909"/>
      <c r="EE909"/>
      <c r="EF909"/>
      <c r="EG909"/>
      <c r="EH909"/>
      <c r="EI909"/>
      <c r="EJ909"/>
      <c r="EK909"/>
      <c r="EL909"/>
      <c r="EM909"/>
      <c r="EN909"/>
      <c r="EO909"/>
      <c r="EP909"/>
      <c r="EQ909"/>
      <c r="ER909"/>
      <c r="ES909"/>
      <c r="ET909"/>
      <c r="EU909"/>
      <c r="EV909"/>
      <c r="EW909"/>
      <c r="EX909"/>
      <c r="EY909"/>
      <c r="EZ909"/>
      <c r="FA909"/>
      <c r="FB909"/>
      <c r="FC909"/>
      <c r="FD909"/>
      <c r="FE909"/>
      <c r="FF909"/>
      <c r="FG909"/>
      <c r="FH909"/>
      <c r="FI909"/>
      <c r="FJ909"/>
      <c r="FK909"/>
      <c r="FL909"/>
      <c r="FM909"/>
      <c r="FN909"/>
      <c r="FO909"/>
      <c r="FP909"/>
      <c r="FQ909"/>
      <c r="FR909"/>
      <c r="FS909"/>
      <c r="FT909"/>
      <c r="FU909"/>
      <c r="FV909"/>
      <c r="FW909"/>
      <c r="FX909"/>
      <c r="FY909"/>
      <c r="FZ909"/>
      <c r="GA909"/>
      <c r="GB909"/>
      <c r="GC909"/>
      <c r="GD909"/>
      <c r="GE909"/>
      <c r="GF909"/>
      <c r="GG909"/>
      <c r="GH909"/>
      <c r="GI909"/>
      <c r="GJ909"/>
      <c r="GK909"/>
      <c r="GL909"/>
      <c r="GM909"/>
      <c r="GN909"/>
      <c r="GO909"/>
      <c r="GP909"/>
      <c r="GQ909"/>
      <c r="GR909"/>
      <c r="GS909"/>
      <c r="GT909"/>
      <c r="GU909"/>
      <c r="GV909"/>
      <c r="GW909"/>
      <c r="GX909"/>
      <c r="GY909" t="n" s="35">
        <v>0</v>
      </c>
      <c r="GZ909" t="n" s="35">
        <v>0</v>
      </c>
      <c r="HF909" t="n" s="35">
        <v>2000</v>
      </c>
      <c r="HG909" t="b" s="35">
        <v>1</v>
      </c>
      <c r="HH909">
        <v>1</v>
      </c>
      <c r="HU909" t="b" s="35">
        <v>1</v>
      </c>
      <c r="HZ909">
        <v>1</v>
      </c>
      <c r="IA909"/>
      <c r="IB909" t="inlineStr">
        <is>
          <t xml:space="preserve">物理</t>
        </is>
      </c>
      <c r="IC909">
        <v>10000</v>
      </c>
      <c r="ID909">
        <v>0</v>
      </c>
      <c r="IE909">
        <v>1</v>
      </c>
      <c r="IF909"/>
      <c r="IG909" t="inlineStr">
        <is>
          <t xml:space="preserve">魔法</t>
        </is>
      </c>
      <c r="IH909">
        <v>500</v>
      </c>
      <c r="II909">
        <v>0</v>
      </c>
      <c r="IJ909"/>
      <c r="IK909"/>
      <c r="IL909"/>
      <c r="IM909"/>
      <c r="IN909"/>
      <c r="IO909"/>
      <c r="IP909"/>
      <c r="IQ909"/>
      <c r="IR909"/>
      <c r="IS909"/>
      <c r="IT909"/>
      <c r="IU909"/>
      <c r="IV909"/>
      <c r="IW909"/>
      <c r="IX909"/>
      <c r="IY909"/>
      <c r="IZ909"/>
      <c r="JA909"/>
      <c r="JB909"/>
      <c r="JC909"/>
      <c r="JD909"/>
      <c r="JE909"/>
      <c r="JF909"/>
      <c r="JG909"/>
      <c r="JH909"/>
      <c r="JI909"/>
      <c r="JJ909"/>
      <c r="JK909"/>
      <c r="JL909"/>
      <c r="JM909"/>
      <c r="JN909"/>
      <c r="JO909"/>
      <c r="JP909"/>
      <c r="JQ909"/>
      <c r="JR909"/>
    </row>
    <row r="910" ht="30" customHeight="1" spans="2:12">
      <c r="B910" s="34">
        <f>10000000+INDEX(编号表!$B:$B,MATCH(D910,编号表!$A:$A,0))*10000+J910</f>
        <v>11960021</v>
      </c>
      <c r="C910" s="34" t="s">
        <v>920</v>
      </c>
      <c r="D910" s="34" t="s">
        <v>914</v>
      </c>
      <c r="E910" t="str" s="34">
        <v>无</v>
      </c>
      <c r="F910" s="39" t="s">
        <v>912</v>
      </c>
      <c r="G910" s="34" t="inlineStr">
        <is>
          <t xml:space="preserve">木行</t>
        </is>
      </c>
      <c r="H910" s="34" t="b">
        <v>0</v>
      </c>
      <c r="I910" s="34" t="b">
        <v>0</v>
      </c>
      <c r="J910" s="34">
        <v>21</v>
      </c>
      <c r="K910" s="34" t="str">
        <f t="shared" si="34"/>
        <v>119600</v>
      </c>
      <c r="L910" s="34" t="s">
        <v>900</v>
      </c>
      <c r="O910" t="str" s="35">
        <v>追击单个敌人，造成剑击伤害；提高单次剑击伤害；附加木行伤害。</v>
      </c>
      <c r="P910" t="n" s="35">
        <v>12421000</v>
      </c>
      <c r="W910">
        <v>600</v>
      </c>
      <c r="X910">
        <v>600</v>
      </c>
      <c r="Y910" t="str" s="35">
        <v>单位</v>
      </c>
      <c r="Z910" t="inlineStr">
        <is>
          <t xml:space="preserve">单体</t>
        </is>
      </c>
      <c r="AA910" t="inlineStr">
        <is>
          <t xml:space="preserve">敌对</t>
        </is>
      </c>
      <c r="AB910">
        <v>0</v>
      </c>
      <c r="AC910">
        <v>1</v>
      </c>
      <c r="AD910" t="b">
        <v>0</v>
      </c>
      <c r="AE910" t="inlineStr">
        <is>
          <t xml:space="preserve">最近</t>
        </is>
      </c>
      <c r="AF910"/>
      <c r="AG910"/>
      <c r="AH910"/>
      <c r="AI910"/>
      <c r="AJ910"/>
      <c r="AK910"/>
      <c r="AL910"/>
      <c r="BA910">
        <v>10000</v>
      </c>
      <c r="BB910" t="inlineStr">
        <is>
          <t xml:space="preserve">技能效果_伤害</t>
        </is>
      </c>
      <c r="BC910" t="inlineStr">
        <is>
          <t xml:space="preserve">敌对</t>
        </is>
      </c>
      <c r="BD910">
        <v>10000</v>
      </c>
      <c r="BE910">
        <v>0</v>
      </c>
      <c r="BF910" t="inlineStr">
        <is>
          <t xml:space="preserve">全部</t>
        </is>
      </c>
      <c r="BG910">
        <v>0</v>
      </c>
      <c r="BH910" t="inlineStr">
        <is>
          <t xml:space="preserve">物理</t>
        </is>
      </c>
      <c r="BI910">
        <v>10000</v>
      </c>
      <c r="BJ910">
        <v>0</v>
      </c>
      <c r="BK910" t="b">
        <v>1</v>
      </c>
      <c r="BL910">
        <v>0</v>
      </c>
      <c r="BM910">
        <v>10000</v>
      </c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  <c r="CC910"/>
      <c r="CD910"/>
      <c r="CE910"/>
      <c r="CF910"/>
      <c r="CG910"/>
      <c r="CH910"/>
      <c r="CI910"/>
      <c r="CJ910"/>
      <c r="CK910"/>
      <c r="CL910"/>
      <c r="CM910"/>
      <c r="CN910"/>
      <c r="CO910"/>
      <c r="CP910"/>
      <c r="CQ910"/>
      <c r="CR910"/>
      <c r="CS910"/>
      <c r="CT910"/>
      <c r="CU910"/>
      <c r="CV910"/>
      <c r="CW910"/>
      <c r="CX910"/>
      <c r="CY910"/>
      <c r="CZ910"/>
      <c r="DA910"/>
      <c r="DB910"/>
      <c r="DC910"/>
      <c r="DD910"/>
      <c r="DE910"/>
      <c r="DF910"/>
      <c r="DG910"/>
      <c r="DH910"/>
      <c r="DI910"/>
      <c r="DJ910"/>
      <c r="DK910"/>
      <c r="DL910"/>
      <c r="DM910"/>
      <c r="DN910"/>
      <c r="DO910"/>
      <c r="DP910"/>
      <c r="DQ910"/>
      <c r="DR910"/>
      <c r="DS910"/>
      <c r="DT910"/>
      <c r="DU910"/>
      <c r="DV910"/>
      <c r="DW910"/>
      <c r="DX910"/>
      <c r="DY910"/>
      <c r="DZ910"/>
      <c r="EA910"/>
      <c r="EB910"/>
      <c r="EC910"/>
      <c r="ED910"/>
      <c r="EE910"/>
      <c r="EF910"/>
      <c r="EG910"/>
      <c r="EH910"/>
      <c r="EI910"/>
      <c r="EJ910"/>
      <c r="EK910"/>
      <c r="EL910"/>
      <c r="EM910"/>
      <c r="EN910"/>
      <c r="EO910"/>
      <c r="EP910"/>
      <c r="EQ910"/>
      <c r="ER910"/>
      <c r="ES910"/>
      <c r="ET910"/>
      <c r="EU910"/>
      <c r="EV910"/>
      <c r="EW910"/>
      <c r="EX910"/>
      <c r="EY910"/>
      <c r="EZ910"/>
      <c r="FA910"/>
      <c r="FB910"/>
      <c r="FC910"/>
      <c r="FD910"/>
      <c r="FE910"/>
      <c r="FF910"/>
      <c r="FG910"/>
      <c r="FH910"/>
      <c r="FI910"/>
      <c r="FJ910"/>
      <c r="FK910"/>
      <c r="FL910"/>
      <c r="FM910"/>
      <c r="FN910"/>
      <c r="FO910"/>
      <c r="FP910"/>
      <c r="FQ910"/>
      <c r="FR910"/>
      <c r="FS910"/>
      <c r="FT910"/>
      <c r="FU910"/>
      <c r="FV910"/>
      <c r="FW910"/>
      <c r="FX910"/>
      <c r="FY910"/>
      <c r="FZ910"/>
      <c r="GA910"/>
      <c r="GB910"/>
      <c r="GC910"/>
      <c r="GD910"/>
      <c r="GE910"/>
      <c r="GF910"/>
      <c r="GG910"/>
      <c r="GH910"/>
      <c r="GI910"/>
      <c r="GJ910"/>
      <c r="GK910"/>
      <c r="GL910"/>
      <c r="GM910"/>
      <c r="GN910"/>
      <c r="GO910"/>
      <c r="GP910"/>
      <c r="GQ910"/>
      <c r="GR910"/>
      <c r="GS910"/>
      <c r="GT910"/>
      <c r="GU910"/>
      <c r="GV910"/>
      <c r="GW910"/>
      <c r="GX910"/>
      <c r="GY910" t="n" s="35">
        <v>0</v>
      </c>
      <c r="GZ910" t="n" s="35">
        <v>0</v>
      </c>
      <c r="HF910" t="n" s="35">
        <v>2000</v>
      </c>
      <c r="HG910" t="b" s="35">
        <v>1</v>
      </c>
      <c r="HH910">
        <v>1</v>
      </c>
      <c r="HU910" t="b" s="35">
        <v>1</v>
      </c>
      <c r="HZ910">
        <v>1</v>
      </c>
      <c r="IA910"/>
      <c r="IB910" t="inlineStr">
        <is>
          <t xml:space="preserve">物理</t>
        </is>
      </c>
      <c r="IC910">
        <v>10000</v>
      </c>
      <c r="ID910">
        <v>0</v>
      </c>
      <c r="IE910">
        <v>1</v>
      </c>
      <c r="IF910"/>
      <c r="IG910" t="inlineStr">
        <is>
          <t xml:space="preserve">魔法</t>
        </is>
      </c>
      <c r="IH910">
        <v>500</v>
      </c>
      <c r="II910">
        <v>0</v>
      </c>
      <c r="IJ910"/>
      <c r="IK910"/>
      <c r="IL910"/>
      <c r="IM910"/>
      <c r="IN910"/>
      <c r="IO910"/>
      <c r="IP910"/>
      <c r="IQ910"/>
      <c r="IR910"/>
      <c r="IS910"/>
      <c r="IT910"/>
      <c r="IU910"/>
      <c r="IV910"/>
      <c r="IW910"/>
      <c r="IX910"/>
      <c r="IY910"/>
      <c r="IZ910"/>
      <c r="JA910"/>
      <c r="JB910"/>
      <c r="JC910"/>
      <c r="JD910"/>
      <c r="JE910"/>
      <c r="JF910"/>
      <c r="JG910"/>
      <c r="JH910"/>
      <c r="JI910"/>
      <c r="JJ910"/>
      <c r="JK910"/>
      <c r="JL910"/>
      <c r="JM910"/>
      <c r="JN910"/>
      <c r="JO910"/>
      <c r="JP910"/>
      <c r="JQ910"/>
      <c r="JR910"/>
    </row>
    <row r="911" ht="30" customHeight="1" spans="2:12">
      <c r="B911" s="34">
        <f>10000000+INDEX(编号表!$B:$B,MATCH(D911,编号表!$A:$A,0))*10000+J911</f>
        <v>11970001</v>
      </c>
      <c r="C911" s="34" t="s">
        <v>921</v>
      </c>
      <c r="D911" s="34" t="s">
        <v>922</v>
      </c>
      <c r="E911" t="str" s="34">
        <v>无</v>
      </c>
      <c r="F911" s="39" t="s">
        <v>897</v>
      </c>
      <c r="G911" s="34" t="inlineStr">
        <is>
          <t xml:space="preserve">水行</t>
        </is>
      </c>
      <c r="H911" s="34" t="b">
        <v>0</v>
      </c>
      <c r="I911" s="34" t="b">
        <v>0</v>
      </c>
      <c r="J911" s="34">
        <v>1</v>
      </c>
      <c r="K911" s="34" t="str">
        <f t="shared" si="34"/>
        <v>119700</v>
      </c>
      <c r="L911" s="34" t="s">
        <v>898</v>
      </c>
      <c r="O911" t="str" s="35">
        <v>追击单个敌人，造成剑击伤害；提高单次剑击伤害；附加水行伤害。</v>
      </c>
      <c r="P911" t="n" s="35">
        <v>12421000</v>
      </c>
      <c r="W911">
        <v>600</v>
      </c>
      <c r="X911">
        <v>600</v>
      </c>
      <c r="Y911" t="str" s="35">
        <v>单位</v>
      </c>
      <c r="Z911" t="inlineStr">
        <is>
          <t xml:space="preserve">单体</t>
        </is>
      </c>
      <c r="AA911" t="inlineStr">
        <is>
          <t xml:space="preserve">敌对</t>
        </is>
      </c>
      <c r="AB911">
        <v>0</v>
      </c>
      <c r="AC911">
        <v>1</v>
      </c>
      <c r="AD911" t="b">
        <v>0</v>
      </c>
      <c r="AE911" t="inlineStr">
        <is>
          <t xml:space="preserve">最近</t>
        </is>
      </c>
      <c r="AF911"/>
      <c r="AG911"/>
      <c r="AH911"/>
      <c r="AI911"/>
      <c r="AJ911"/>
      <c r="AK911"/>
      <c r="AL911"/>
      <c r="BA911">
        <v>10000</v>
      </c>
      <c r="BB911" t="inlineStr">
        <is>
          <t xml:space="preserve">技能效果_伤害</t>
        </is>
      </c>
      <c r="BC911" t="inlineStr">
        <is>
          <t xml:space="preserve">敌对</t>
        </is>
      </c>
      <c r="BD911">
        <v>10000</v>
      </c>
      <c r="BE911">
        <v>0</v>
      </c>
      <c r="BF911" t="inlineStr">
        <is>
          <t xml:space="preserve">全部</t>
        </is>
      </c>
      <c r="BG911">
        <v>0</v>
      </c>
      <c r="BH911" t="inlineStr">
        <is>
          <t xml:space="preserve">物理</t>
        </is>
      </c>
      <c r="BI911">
        <v>10000</v>
      </c>
      <c r="BJ911">
        <v>0</v>
      </c>
      <c r="BK911" t="b">
        <v>1</v>
      </c>
      <c r="BL911">
        <v>0</v>
      </c>
      <c r="BM911">
        <v>10000</v>
      </c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  <c r="CC911"/>
      <c r="CD911"/>
      <c r="CE911"/>
      <c r="CF911"/>
      <c r="CG911"/>
      <c r="CH911"/>
      <c r="CI911"/>
      <c r="CJ911"/>
      <c r="CK911"/>
      <c r="CL911"/>
      <c r="CM911"/>
      <c r="CN911"/>
      <c r="CO911"/>
      <c r="CP911"/>
      <c r="CQ911"/>
      <c r="CR911"/>
      <c r="CS911"/>
      <c r="CT911"/>
      <c r="CU911"/>
      <c r="CV911"/>
      <c r="CW911"/>
      <c r="CX911"/>
      <c r="CY911"/>
      <c r="CZ911"/>
      <c r="DA911"/>
      <c r="DB911"/>
      <c r="DC911"/>
      <c r="DD911"/>
      <c r="DE911"/>
      <c r="DF911"/>
      <c r="DG911"/>
      <c r="DH911"/>
      <c r="DI911"/>
      <c r="DJ911"/>
      <c r="DK911"/>
      <c r="DL911"/>
      <c r="DM911"/>
      <c r="DN911"/>
      <c r="DO911"/>
      <c r="DP911"/>
      <c r="DQ911"/>
      <c r="DR911"/>
      <c r="DS911"/>
      <c r="DT911"/>
      <c r="DU911"/>
      <c r="DV911"/>
      <c r="DW911"/>
      <c r="DX911"/>
      <c r="DY911"/>
      <c r="DZ911"/>
      <c r="EA911"/>
      <c r="EB911"/>
      <c r="EC911"/>
      <c r="ED911"/>
      <c r="EE911"/>
      <c r="EF911"/>
      <c r="EG911"/>
      <c r="EH911"/>
      <c r="EI911"/>
      <c r="EJ911"/>
      <c r="EK911"/>
      <c r="EL911"/>
      <c r="EM911"/>
      <c r="EN911"/>
      <c r="EO911"/>
      <c r="EP911"/>
      <c r="EQ911"/>
      <c r="ER911"/>
      <c r="ES911"/>
      <c r="ET911"/>
      <c r="EU911"/>
      <c r="EV911"/>
      <c r="EW911"/>
      <c r="EX911"/>
      <c r="EY911"/>
      <c r="EZ911"/>
      <c r="FA911"/>
      <c r="FB911"/>
      <c r="FC911"/>
      <c r="FD911"/>
      <c r="FE911"/>
      <c r="FF911"/>
      <c r="FG911"/>
      <c r="FH911"/>
      <c r="FI911"/>
      <c r="FJ911"/>
      <c r="FK911"/>
      <c r="FL911"/>
      <c r="FM911"/>
      <c r="FN911"/>
      <c r="FO911"/>
      <c r="FP911"/>
      <c r="FQ911"/>
      <c r="FR911"/>
      <c r="FS911"/>
      <c r="FT911"/>
      <c r="FU911"/>
      <c r="FV911"/>
      <c r="FW911"/>
      <c r="FX911"/>
      <c r="FY911"/>
      <c r="FZ911"/>
      <c r="GA911"/>
      <c r="GB911"/>
      <c r="GC911"/>
      <c r="GD911"/>
      <c r="GE911"/>
      <c r="GF911"/>
      <c r="GG911"/>
      <c r="GH911"/>
      <c r="GI911"/>
      <c r="GJ911"/>
      <c r="GK911"/>
      <c r="GL911"/>
      <c r="GM911"/>
      <c r="GN911"/>
      <c r="GO911"/>
      <c r="GP911"/>
      <c r="GQ911"/>
      <c r="GR911"/>
      <c r="GS911"/>
      <c r="GT911"/>
      <c r="GU911"/>
      <c r="GV911"/>
      <c r="GW911"/>
      <c r="GX911"/>
      <c r="GY911" t="n" s="35">
        <v>0</v>
      </c>
      <c r="GZ911" t="n" s="35">
        <v>0</v>
      </c>
      <c r="HF911" t="n" s="35">
        <v>2000</v>
      </c>
      <c r="HG911" t="b" s="35">
        <v>1</v>
      </c>
      <c r="HH911">
        <v>1</v>
      </c>
      <c r="HU911" t="b" s="35">
        <v>1</v>
      </c>
      <c r="HZ911">
        <v>1</v>
      </c>
      <c r="IA911"/>
      <c r="IB911" t="inlineStr">
        <is>
          <t xml:space="preserve">物理</t>
        </is>
      </c>
      <c r="IC911">
        <v>10000</v>
      </c>
      <c r="ID911">
        <v>0</v>
      </c>
      <c r="IE911">
        <v>1</v>
      </c>
      <c r="IF911"/>
      <c r="IG911" t="inlineStr">
        <is>
          <t xml:space="preserve">魔法</t>
        </is>
      </c>
      <c r="IH911">
        <v>500</v>
      </c>
      <c r="II911">
        <v>0</v>
      </c>
      <c r="IJ911"/>
      <c r="IK911"/>
      <c r="IL911"/>
      <c r="IM911"/>
      <c r="IN911"/>
      <c r="IO911"/>
      <c r="IP911"/>
      <c r="IQ911"/>
      <c r="IR911"/>
      <c r="IS911"/>
      <c r="IT911"/>
      <c r="IU911"/>
      <c r="IV911"/>
      <c r="IW911"/>
      <c r="IX911"/>
      <c r="IY911"/>
      <c r="IZ911"/>
      <c r="JA911"/>
      <c r="JB911"/>
      <c r="JC911"/>
      <c r="JD911"/>
      <c r="JE911"/>
      <c r="JF911"/>
      <c r="JG911"/>
      <c r="JH911"/>
      <c r="JI911"/>
      <c r="JJ911"/>
      <c r="JK911"/>
      <c r="JL911"/>
      <c r="JM911"/>
      <c r="JN911"/>
      <c r="JO911"/>
      <c r="JP911"/>
      <c r="JQ911"/>
      <c r="JR911"/>
    </row>
    <row r="912" ht="30" customHeight="1" spans="2:12">
      <c r="B912" s="34">
        <f>10000000+INDEX(编号表!$B:$B,MATCH(D912,编号表!$A:$A,0))*10000+J912</f>
        <v>11970002</v>
      </c>
      <c r="C912" s="34" t="s">
        <v>921</v>
      </c>
      <c r="D912" s="34" t="s">
        <v>922</v>
      </c>
      <c r="E912" t="str" s="34">
        <v>无</v>
      </c>
      <c r="F912" s="39" t="s">
        <v>897</v>
      </c>
      <c r="G912" s="34" t="inlineStr">
        <is>
          <t xml:space="preserve">水行</t>
        </is>
      </c>
      <c r="H912" s="34" t="b">
        <v>0</v>
      </c>
      <c r="I912" s="34" t="b">
        <v>0</v>
      </c>
      <c r="J912" s="34">
        <v>2</v>
      </c>
      <c r="K912" s="34" t="str">
        <f t="shared" si="34"/>
        <v>119700</v>
      </c>
      <c r="L912" s="34" t="s">
        <v>899</v>
      </c>
      <c r="O912" t="str" s="35">
        <v>追击单个敌人，造成剑击伤害；提高单次剑击伤害；附加水行伤害。</v>
      </c>
      <c r="P912" t="n" s="35">
        <v>12421000</v>
      </c>
      <c r="W912">
        <v>600</v>
      </c>
      <c r="X912">
        <v>600</v>
      </c>
      <c r="Y912" t="str" s="35">
        <v>单位</v>
      </c>
      <c r="Z912" t="inlineStr">
        <is>
          <t xml:space="preserve">单体</t>
        </is>
      </c>
      <c r="AA912" t="inlineStr">
        <is>
          <t xml:space="preserve">敌对</t>
        </is>
      </c>
      <c r="AB912">
        <v>0</v>
      </c>
      <c r="AC912">
        <v>1</v>
      </c>
      <c r="AD912" t="b">
        <v>0</v>
      </c>
      <c r="AE912" t="inlineStr">
        <is>
          <t xml:space="preserve">最近</t>
        </is>
      </c>
      <c r="AF912"/>
      <c r="AG912"/>
      <c r="AH912"/>
      <c r="AI912"/>
      <c r="AJ912"/>
      <c r="AK912"/>
      <c r="AL912"/>
      <c r="BA912">
        <v>10000</v>
      </c>
      <c r="BB912" t="inlineStr">
        <is>
          <t xml:space="preserve">技能效果_伤害</t>
        </is>
      </c>
      <c r="BC912" t="inlineStr">
        <is>
          <t xml:space="preserve">敌对</t>
        </is>
      </c>
      <c r="BD912">
        <v>10000</v>
      </c>
      <c r="BE912">
        <v>0</v>
      </c>
      <c r="BF912" t="inlineStr">
        <is>
          <t xml:space="preserve">全部</t>
        </is>
      </c>
      <c r="BG912">
        <v>0</v>
      </c>
      <c r="BH912" t="inlineStr">
        <is>
          <t xml:space="preserve">物理</t>
        </is>
      </c>
      <c r="BI912">
        <v>10000</v>
      </c>
      <c r="BJ912">
        <v>0</v>
      </c>
      <c r="BK912" t="b">
        <v>1</v>
      </c>
      <c r="BL912">
        <v>0</v>
      </c>
      <c r="BM912">
        <v>10000</v>
      </c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  <c r="CC912"/>
      <c r="CD912"/>
      <c r="CE912"/>
      <c r="CF912"/>
      <c r="CG912"/>
      <c r="CH912"/>
      <c r="CI912"/>
      <c r="CJ912"/>
      <c r="CK912"/>
      <c r="CL912"/>
      <c r="CM912"/>
      <c r="CN912"/>
      <c r="CO912"/>
      <c r="CP912"/>
      <c r="CQ912"/>
      <c r="CR912"/>
      <c r="CS912"/>
      <c r="CT912"/>
      <c r="CU912"/>
      <c r="CV912"/>
      <c r="CW912"/>
      <c r="CX912"/>
      <c r="CY912"/>
      <c r="CZ912"/>
      <c r="DA912"/>
      <c r="DB912"/>
      <c r="DC912"/>
      <c r="DD912"/>
      <c r="DE912"/>
      <c r="DF912"/>
      <c r="DG912"/>
      <c r="DH912"/>
      <c r="DI912"/>
      <c r="DJ912"/>
      <c r="DK912"/>
      <c r="DL912"/>
      <c r="DM912"/>
      <c r="DN912"/>
      <c r="DO912"/>
      <c r="DP912"/>
      <c r="DQ912"/>
      <c r="DR912"/>
      <c r="DS912"/>
      <c r="DT912"/>
      <c r="DU912"/>
      <c r="DV912"/>
      <c r="DW912"/>
      <c r="DX912"/>
      <c r="DY912"/>
      <c r="DZ912"/>
      <c r="EA912"/>
      <c r="EB912"/>
      <c r="EC912"/>
      <c r="ED912"/>
      <c r="EE912"/>
      <c r="EF912"/>
      <c r="EG912"/>
      <c r="EH912"/>
      <c r="EI912"/>
      <c r="EJ912"/>
      <c r="EK912"/>
      <c r="EL912"/>
      <c r="EM912"/>
      <c r="EN912"/>
      <c r="EO912"/>
      <c r="EP912"/>
      <c r="EQ912"/>
      <c r="ER912"/>
      <c r="ES912"/>
      <c r="ET912"/>
      <c r="EU912"/>
      <c r="EV912"/>
      <c r="EW912"/>
      <c r="EX912"/>
      <c r="EY912"/>
      <c r="EZ912"/>
      <c r="FA912"/>
      <c r="FB912"/>
      <c r="FC912"/>
      <c r="FD912"/>
      <c r="FE912"/>
      <c r="FF912"/>
      <c r="FG912"/>
      <c r="FH912"/>
      <c r="FI912"/>
      <c r="FJ912"/>
      <c r="FK912"/>
      <c r="FL912"/>
      <c r="FM912"/>
      <c r="FN912"/>
      <c r="FO912"/>
      <c r="FP912"/>
      <c r="FQ912"/>
      <c r="FR912"/>
      <c r="FS912"/>
      <c r="FT912"/>
      <c r="FU912"/>
      <c r="FV912"/>
      <c r="FW912"/>
      <c r="FX912"/>
      <c r="FY912"/>
      <c r="FZ912"/>
      <c r="GA912"/>
      <c r="GB912"/>
      <c r="GC912"/>
      <c r="GD912"/>
      <c r="GE912"/>
      <c r="GF912"/>
      <c r="GG912"/>
      <c r="GH912"/>
      <c r="GI912"/>
      <c r="GJ912"/>
      <c r="GK912"/>
      <c r="GL912"/>
      <c r="GM912"/>
      <c r="GN912"/>
      <c r="GO912"/>
      <c r="GP912"/>
      <c r="GQ912"/>
      <c r="GR912"/>
      <c r="GS912"/>
      <c r="GT912"/>
      <c r="GU912"/>
      <c r="GV912"/>
      <c r="GW912"/>
      <c r="GX912"/>
      <c r="GY912" t="n" s="35">
        <v>0</v>
      </c>
      <c r="GZ912" t="n" s="35">
        <v>0</v>
      </c>
      <c r="HF912" t="n" s="35">
        <v>2000</v>
      </c>
      <c r="HG912" t="b" s="35">
        <v>1</v>
      </c>
      <c r="HH912">
        <v>1</v>
      </c>
      <c r="HU912" t="b" s="35">
        <v>1</v>
      </c>
      <c r="HZ912">
        <v>1</v>
      </c>
      <c r="IA912"/>
      <c r="IB912" t="inlineStr">
        <is>
          <t xml:space="preserve">物理</t>
        </is>
      </c>
      <c r="IC912">
        <v>10000</v>
      </c>
      <c r="ID912">
        <v>0</v>
      </c>
      <c r="IE912">
        <v>1</v>
      </c>
      <c r="IF912"/>
      <c r="IG912" t="inlineStr">
        <is>
          <t xml:space="preserve">魔法</t>
        </is>
      </c>
      <c r="IH912">
        <v>500</v>
      </c>
      <c r="II912">
        <v>0</v>
      </c>
      <c r="IJ912"/>
      <c r="IK912"/>
      <c r="IL912"/>
      <c r="IM912"/>
      <c r="IN912"/>
      <c r="IO912"/>
      <c r="IP912"/>
      <c r="IQ912"/>
      <c r="IR912"/>
      <c r="IS912"/>
      <c r="IT912"/>
      <c r="IU912"/>
      <c r="IV912"/>
      <c r="IW912"/>
      <c r="IX912"/>
      <c r="IY912"/>
      <c r="IZ912"/>
      <c r="JA912"/>
      <c r="JB912"/>
      <c r="JC912"/>
      <c r="JD912"/>
      <c r="JE912"/>
      <c r="JF912"/>
      <c r="JG912"/>
      <c r="JH912"/>
      <c r="JI912"/>
      <c r="JJ912"/>
      <c r="JK912"/>
      <c r="JL912"/>
      <c r="JM912"/>
      <c r="JN912"/>
      <c r="JO912"/>
      <c r="JP912"/>
      <c r="JQ912"/>
      <c r="JR912"/>
    </row>
    <row r="913" ht="30" customHeight="1" spans="2:12">
      <c r="B913" s="34">
        <f>10000000+INDEX(编号表!$B:$B,MATCH(D913,编号表!$A:$A,0))*10000+J913</f>
        <v>11970003</v>
      </c>
      <c r="C913" s="34" t="s">
        <v>921</v>
      </c>
      <c r="D913" s="34" t="s">
        <v>922</v>
      </c>
      <c r="E913" t="str" s="34">
        <v>无</v>
      </c>
      <c r="F913" s="39" t="s">
        <v>897</v>
      </c>
      <c r="G913" s="34" t="inlineStr">
        <is>
          <t xml:space="preserve">水行</t>
        </is>
      </c>
      <c r="H913" s="34" t="b">
        <v>0</v>
      </c>
      <c r="I913" s="34" t="b">
        <v>0</v>
      </c>
      <c r="J913" s="34">
        <v>3</v>
      </c>
      <c r="K913" s="34" t="str">
        <f t="shared" si="34"/>
        <v>119700</v>
      </c>
      <c r="L913" s="34" t="s">
        <v>900</v>
      </c>
      <c r="O913" t="str" s="35">
        <v>追击单个敌人，造成剑击伤害；提高单次剑击伤害；附加水行伤害。</v>
      </c>
      <c r="P913" t="n" s="35">
        <v>12421000</v>
      </c>
      <c r="W913">
        <v>600</v>
      </c>
      <c r="X913">
        <v>600</v>
      </c>
      <c r="Y913" t="str" s="35">
        <v>单位</v>
      </c>
      <c r="Z913" t="inlineStr">
        <is>
          <t xml:space="preserve">单体</t>
        </is>
      </c>
      <c r="AA913" t="inlineStr">
        <is>
          <t xml:space="preserve">敌对</t>
        </is>
      </c>
      <c r="AB913">
        <v>0</v>
      </c>
      <c r="AC913">
        <v>1</v>
      </c>
      <c r="AD913" t="b">
        <v>0</v>
      </c>
      <c r="AE913" t="inlineStr">
        <is>
          <t xml:space="preserve">最近</t>
        </is>
      </c>
      <c r="AF913"/>
      <c r="AG913"/>
      <c r="AH913"/>
      <c r="AI913"/>
      <c r="AJ913"/>
      <c r="AK913"/>
      <c r="AL913"/>
      <c r="BA913">
        <v>10000</v>
      </c>
      <c r="BB913" t="inlineStr">
        <is>
          <t xml:space="preserve">技能效果_伤害</t>
        </is>
      </c>
      <c r="BC913" t="inlineStr">
        <is>
          <t xml:space="preserve">敌对</t>
        </is>
      </c>
      <c r="BD913">
        <v>10000</v>
      </c>
      <c r="BE913">
        <v>0</v>
      </c>
      <c r="BF913" t="inlineStr">
        <is>
          <t xml:space="preserve">全部</t>
        </is>
      </c>
      <c r="BG913">
        <v>0</v>
      </c>
      <c r="BH913" t="inlineStr">
        <is>
          <t xml:space="preserve">物理</t>
        </is>
      </c>
      <c r="BI913">
        <v>10000</v>
      </c>
      <c r="BJ913">
        <v>0</v>
      </c>
      <c r="BK913" t="b">
        <v>1</v>
      </c>
      <c r="BL913">
        <v>0</v>
      </c>
      <c r="BM913">
        <v>10000</v>
      </c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  <c r="CC913"/>
      <c r="CD913"/>
      <c r="CE913"/>
      <c r="CF913"/>
      <c r="CG913"/>
      <c r="CH913"/>
      <c r="CI913"/>
      <c r="CJ913"/>
      <c r="CK913"/>
      <c r="CL913"/>
      <c r="CM913"/>
      <c r="CN913"/>
      <c r="CO913"/>
      <c r="CP913"/>
      <c r="CQ913"/>
      <c r="CR913"/>
      <c r="CS913"/>
      <c r="CT913"/>
      <c r="CU913"/>
      <c r="CV913"/>
      <c r="CW913"/>
      <c r="CX913"/>
      <c r="CY913"/>
      <c r="CZ913"/>
      <c r="DA913"/>
      <c r="DB913"/>
      <c r="DC913"/>
      <c r="DD913"/>
      <c r="DE913"/>
      <c r="DF913"/>
      <c r="DG913"/>
      <c r="DH913"/>
      <c r="DI913"/>
      <c r="DJ913"/>
      <c r="DK913"/>
      <c r="DL913"/>
      <c r="DM913"/>
      <c r="DN913"/>
      <c r="DO913"/>
      <c r="DP913"/>
      <c r="DQ913"/>
      <c r="DR913"/>
      <c r="DS913"/>
      <c r="DT913"/>
      <c r="DU913"/>
      <c r="DV913"/>
      <c r="DW913"/>
      <c r="DX913"/>
      <c r="DY913"/>
      <c r="DZ913"/>
      <c r="EA913"/>
      <c r="EB913"/>
      <c r="EC913"/>
      <c r="ED913"/>
      <c r="EE913"/>
      <c r="EF913"/>
      <c r="EG913"/>
      <c r="EH913"/>
      <c r="EI913"/>
      <c r="EJ913"/>
      <c r="EK913"/>
      <c r="EL913"/>
      <c r="EM913"/>
      <c r="EN913"/>
      <c r="EO913"/>
      <c r="EP913"/>
      <c r="EQ913"/>
      <c r="ER913"/>
      <c r="ES913"/>
      <c r="ET913"/>
      <c r="EU913"/>
      <c r="EV913"/>
      <c r="EW913"/>
      <c r="EX913"/>
      <c r="EY913"/>
      <c r="EZ913"/>
      <c r="FA913"/>
      <c r="FB913"/>
      <c r="FC913"/>
      <c r="FD913"/>
      <c r="FE913"/>
      <c r="FF913"/>
      <c r="FG913"/>
      <c r="FH913"/>
      <c r="FI913"/>
      <c r="FJ913"/>
      <c r="FK913"/>
      <c r="FL913"/>
      <c r="FM913"/>
      <c r="FN913"/>
      <c r="FO913"/>
      <c r="FP913"/>
      <c r="FQ913"/>
      <c r="FR913"/>
      <c r="FS913"/>
      <c r="FT913"/>
      <c r="FU913"/>
      <c r="FV913"/>
      <c r="FW913"/>
      <c r="FX913"/>
      <c r="FY913"/>
      <c r="FZ913"/>
      <c r="GA913"/>
      <c r="GB913"/>
      <c r="GC913"/>
      <c r="GD913"/>
      <c r="GE913"/>
      <c r="GF913"/>
      <c r="GG913"/>
      <c r="GH913"/>
      <c r="GI913"/>
      <c r="GJ913"/>
      <c r="GK913"/>
      <c r="GL913"/>
      <c r="GM913"/>
      <c r="GN913"/>
      <c r="GO913"/>
      <c r="GP913"/>
      <c r="GQ913"/>
      <c r="GR913"/>
      <c r="GS913"/>
      <c r="GT913"/>
      <c r="GU913"/>
      <c r="GV913"/>
      <c r="GW913"/>
      <c r="GX913"/>
      <c r="GY913" t="n" s="35">
        <v>0</v>
      </c>
      <c r="GZ913" t="n" s="35">
        <v>0</v>
      </c>
      <c r="HF913" t="n" s="35">
        <v>2000</v>
      </c>
      <c r="HG913" t="b" s="35">
        <v>1</v>
      </c>
      <c r="HH913">
        <v>1</v>
      </c>
      <c r="HU913" t="b" s="35">
        <v>1</v>
      </c>
      <c r="HZ913">
        <v>1</v>
      </c>
      <c r="IA913"/>
      <c r="IB913" t="inlineStr">
        <is>
          <t xml:space="preserve">物理</t>
        </is>
      </c>
      <c r="IC913">
        <v>10000</v>
      </c>
      <c r="ID913">
        <v>0</v>
      </c>
      <c r="IE913">
        <v>1</v>
      </c>
      <c r="IF913"/>
      <c r="IG913" t="inlineStr">
        <is>
          <t xml:space="preserve">魔法</t>
        </is>
      </c>
      <c r="IH913">
        <v>500</v>
      </c>
      <c r="II913">
        <v>0</v>
      </c>
      <c r="IJ913"/>
      <c r="IK913"/>
      <c r="IL913"/>
      <c r="IM913"/>
      <c r="IN913"/>
      <c r="IO913"/>
      <c r="IP913"/>
      <c r="IQ913"/>
      <c r="IR913"/>
      <c r="IS913"/>
      <c r="IT913"/>
      <c r="IU913"/>
      <c r="IV913"/>
      <c r="IW913"/>
      <c r="IX913"/>
      <c r="IY913"/>
      <c r="IZ913"/>
      <c r="JA913"/>
      <c r="JB913"/>
      <c r="JC913"/>
      <c r="JD913"/>
      <c r="JE913"/>
      <c r="JF913"/>
      <c r="JG913"/>
      <c r="JH913"/>
      <c r="JI913"/>
      <c r="JJ913"/>
      <c r="JK913"/>
      <c r="JL913"/>
      <c r="JM913"/>
      <c r="JN913"/>
      <c r="JO913"/>
      <c r="JP913"/>
      <c r="JQ913"/>
      <c r="JR913"/>
    </row>
    <row r="914" ht="30" customHeight="1" spans="2:12">
      <c r="B914" s="34">
        <f>10000000+INDEX(编号表!$B:$B,MATCH(D914,编号表!$A:$A,0))*10000+J914</f>
        <v>11970004</v>
      </c>
      <c r="C914" s="34" t="s">
        <v>923</v>
      </c>
      <c r="D914" s="34" t="s">
        <v>922</v>
      </c>
      <c r="E914" t="str" s="34">
        <v>无</v>
      </c>
      <c r="F914" s="39" t="s">
        <v>902</v>
      </c>
      <c r="G914" s="34" t="inlineStr">
        <is>
          <t xml:space="preserve">水行</t>
        </is>
      </c>
      <c r="H914" s="34" t="b">
        <v>0</v>
      </c>
      <c r="I914" s="34" t="b">
        <v>0</v>
      </c>
      <c r="J914" s="34">
        <v>4</v>
      </c>
      <c r="K914" s="34" t="str">
        <f t="shared" si="34"/>
        <v>119700</v>
      </c>
      <c r="L914" s="34" t="s">
        <v>898</v>
      </c>
      <c r="O914" t="str" s="35">
        <v>追击单个敌人，造成剑击伤害；提高单次剑击伤害；附加水行伤害。</v>
      </c>
      <c r="P914" t="n" s="35">
        <v>12421000</v>
      </c>
      <c r="W914">
        <v>600</v>
      </c>
      <c r="X914">
        <v>600</v>
      </c>
      <c r="Y914" t="str" s="35">
        <v>单位</v>
      </c>
      <c r="Z914" t="inlineStr">
        <is>
          <t xml:space="preserve">单体</t>
        </is>
      </c>
      <c r="AA914" t="inlineStr">
        <is>
          <t xml:space="preserve">敌对</t>
        </is>
      </c>
      <c r="AB914">
        <v>0</v>
      </c>
      <c r="AC914">
        <v>1</v>
      </c>
      <c r="AD914" t="b">
        <v>0</v>
      </c>
      <c r="AE914" t="inlineStr">
        <is>
          <t xml:space="preserve">最近</t>
        </is>
      </c>
      <c r="AF914"/>
      <c r="AG914"/>
      <c r="AH914"/>
      <c r="AI914"/>
      <c r="AJ914"/>
      <c r="AK914"/>
      <c r="AL914"/>
      <c r="BA914">
        <v>10000</v>
      </c>
      <c r="BB914" t="inlineStr">
        <is>
          <t xml:space="preserve">技能效果_伤害</t>
        </is>
      </c>
      <c r="BC914" t="inlineStr">
        <is>
          <t xml:space="preserve">敌对</t>
        </is>
      </c>
      <c r="BD914">
        <v>10000</v>
      </c>
      <c r="BE914">
        <v>0</v>
      </c>
      <c r="BF914" t="inlineStr">
        <is>
          <t xml:space="preserve">全部</t>
        </is>
      </c>
      <c r="BG914">
        <v>0</v>
      </c>
      <c r="BH914" t="inlineStr">
        <is>
          <t xml:space="preserve">物理</t>
        </is>
      </c>
      <c r="BI914">
        <v>10000</v>
      </c>
      <c r="BJ914">
        <v>0</v>
      </c>
      <c r="BK914" t="b">
        <v>1</v>
      </c>
      <c r="BL914">
        <v>0</v>
      </c>
      <c r="BM914">
        <v>10000</v>
      </c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C914"/>
      <c r="CD914"/>
      <c r="CE914"/>
      <c r="CF914"/>
      <c r="CG914"/>
      <c r="CH914"/>
      <c r="CI914"/>
      <c r="CJ914"/>
      <c r="CK914"/>
      <c r="CL914"/>
      <c r="CM914"/>
      <c r="CN914"/>
      <c r="CO914"/>
      <c r="CP914"/>
      <c r="CQ914"/>
      <c r="CR914"/>
      <c r="CS914"/>
      <c r="CT914"/>
      <c r="CU914"/>
      <c r="CV914"/>
      <c r="CW914"/>
      <c r="CX914"/>
      <c r="CY914"/>
      <c r="CZ914"/>
      <c r="DA914"/>
      <c r="DB914"/>
      <c r="DC914"/>
      <c r="DD914"/>
      <c r="DE914"/>
      <c r="DF914"/>
      <c r="DG914"/>
      <c r="DH914"/>
      <c r="DI914"/>
      <c r="DJ914"/>
      <c r="DK914"/>
      <c r="DL914"/>
      <c r="DM914"/>
      <c r="DN914"/>
      <c r="DO914"/>
      <c r="DP914"/>
      <c r="DQ914"/>
      <c r="DR914"/>
      <c r="DS914"/>
      <c r="DT914"/>
      <c r="DU914"/>
      <c r="DV914"/>
      <c r="DW914"/>
      <c r="DX914"/>
      <c r="DY914"/>
      <c r="DZ914"/>
      <c r="EA914"/>
      <c r="EB914"/>
      <c r="EC914"/>
      <c r="ED914"/>
      <c r="EE914"/>
      <c r="EF914"/>
      <c r="EG914"/>
      <c r="EH914"/>
      <c r="EI914"/>
      <c r="EJ914"/>
      <c r="EK914"/>
      <c r="EL914"/>
      <c r="EM914"/>
      <c r="EN914"/>
      <c r="EO914"/>
      <c r="EP914"/>
      <c r="EQ914"/>
      <c r="ER914"/>
      <c r="ES914"/>
      <c r="ET914"/>
      <c r="EU914"/>
      <c r="EV914"/>
      <c r="EW914"/>
      <c r="EX914"/>
      <c r="EY914"/>
      <c r="EZ914"/>
      <c r="FA914"/>
      <c r="FB914"/>
      <c r="FC914"/>
      <c r="FD914"/>
      <c r="FE914"/>
      <c r="FF914"/>
      <c r="FG914"/>
      <c r="FH914"/>
      <c r="FI914"/>
      <c r="FJ914"/>
      <c r="FK914"/>
      <c r="FL914"/>
      <c r="FM914"/>
      <c r="FN914"/>
      <c r="FO914"/>
      <c r="FP914"/>
      <c r="FQ914"/>
      <c r="FR914"/>
      <c r="FS914"/>
      <c r="FT914"/>
      <c r="FU914"/>
      <c r="FV914"/>
      <c r="FW914"/>
      <c r="FX914"/>
      <c r="FY914"/>
      <c r="FZ914"/>
      <c r="GA914"/>
      <c r="GB914"/>
      <c r="GC914"/>
      <c r="GD914"/>
      <c r="GE914"/>
      <c r="GF914"/>
      <c r="GG914"/>
      <c r="GH914"/>
      <c r="GI914"/>
      <c r="GJ914"/>
      <c r="GK914"/>
      <c r="GL914"/>
      <c r="GM914"/>
      <c r="GN914"/>
      <c r="GO914"/>
      <c r="GP914"/>
      <c r="GQ914"/>
      <c r="GR914"/>
      <c r="GS914"/>
      <c r="GT914"/>
      <c r="GU914"/>
      <c r="GV914"/>
      <c r="GW914"/>
      <c r="GX914"/>
      <c r="GY914" t="n" s="35">
        <v>0</v>
      </c>
      <c r="GZ914" t="n" s="35">
        <v>0</v>
      </c>
      <c r="HF914" t="n" s="35">
        <v>2000</v>
      </c>
      <c r="HG914" t="b" s="35">
        <v>1</v>
      </c>
      <c r="HH914">
        <v>1</v>
      </c>
      <c r="HU914" t="b" s="35">
        <v>1</v>
      </c>
      <c r="HZ914">
        <v>1</v>
      </c>
      <c r="IA914"/>
      <c r="IB914" t="inlineStr">
        <is>
          <t xml:space="preserve">物理</t>
        </is>
      </c>
      <c r="IC914">
        <v>10000</v>
      </c>
      <c r="ID914">
        <v>0</v>
      </c>
      <c r="IE914">
        <v>1</v>
      </c>
      <c r="IF914"/>
      <c r="IG914" t="inlineStr">
        <is>
          <t xml:space="preserve">魔法</t>
        </is>
      </c>
      <c r="IH914">
        <v>500</v>
      </c>
      <c r="II914">
        <v>0</v>
      </c>
      <c r="IJ914"/>
      <c r="IK914"/>
      <c r="IL914"/>
      <c r="IM914"/>
      <c r="IN914"/>
      <c r="IO914"/>
      <c r="IP914"/>
      <c r="IQ914"/>
      <c r="IR914"/>
      <c r="IS914"/>
      <c r="IT914"/>
      <c r="IU914"/>
      <c r="IV914"/>
      <c r="IW914"/>
      <c r="IX914"/>
      <c r="IY914"/>
      <c r="IZ914"/>
      <c r="JA914"/>
      <c r="JB914"/>
      <c r="JC914"/>
      <c r="JD914"/>
      <c r="JE914"/>
      <c r="JF914"/>
      <c r="JG914"/>
      <c r="JH914"/>
      <c r="JI914"/>
      <c r="JJ914"/>
      <c r="JK914"/>
      <c r="JL914"/>
      <c r="JM914"/>
      <c r="JN914"/>
      <c r="JO914"/>
      <c r="JP914"/>
      <c r="JQ914"/>
      <c r="JR914"/>
    </row>
    <row r="915" ht="30" customHeight="1" spans="2:12">
      <c r="B915" s="34">
        <f>10000000+INDEX(编号表!$B:$B,MATCH(D915,编号表!$A:$A,0))*10000+J915</f>
        <v>11970005</v>
      </c>
      <c r="C915" s="34" t="s">
        <v>923</v>
      </c>
      <c r="D915" s="34" t="s">
        <v>922</v>
      </c>
      <c r="E915" t="str" s="34">
        <v>无</v>
      </c>
      <c r="F915" s="39" t="s">
        <v>902</v>
      </c>
      <c r="G915" s="34" t="inlineStr">
        <is>
          <t xml:space="preserve">水行</t>
        </is>
      </c>
      <c r="H915" s="34" t="b">
        <v>0</v>
      </c>
      <c r="I915" s="34" t="b">
        <v>0</v>
      </c>
      <c r="J915" s="34">
        <v>5</v>
      </c>
      <c r="K915" s="34" t="str">
        <f t="shared" si="34"/>
        <v>119700</v>
      </c>
      <c r="L915" s="34" t="s">
        <v>899</v>
      </c>
      <c r="O915" t="str" s="35">
        <v>追击单个敌人，造成剑击伤害；提高单次剑击伤害；附加水行伤害。</v>
      </c>
      <c r="P915" t="n" s="35">
        <v>12421000</v>
      </c>
      <c r="W915">
        <v>600</v>
      </c>
      <c r="X915">
        <v>600</v>
      </c>
      <c r="Y915" t="str" s="35">
        <v>单位</v>
      </c>
      <c r="Z915" t="inlineStr">
        <is>
          <t xml:space="preserve">单体</t>
        </is>
      </c>
      <c r="AA915" t="inlineStr">
        <is>
          <t xml:space="preserve">敌对</t>
        </is>
      </c>
      <c r="AB915">
        <v>0</v>
      </c>
      <c r="AC915">
        <v>1</v>
      </c>
      <c r="AD915" t="b">
        <v>0</v>
      </c>
      <c r="AE915" t="inlineStr">
        <is>
          <t xml:space="preserve">最近</t>
        </is>
      </c>
      <c r="AF915"/>
      <c r="AG915"/>
      <c r="AH915"/>
      <c r="AI915"/>
      <c r="AJ915"/>
      <c r="AK915"/>
      <c r="AL915"/>
      <c r="BA915">
        <v>10000</v>
      </c>
      <c r="BB915" t="inlineStr">
        <is>
          <t xml:space="preserve">技能效果_伤害</t>
        </is>
      </c>
      <c r="BC915" t="inlineStr">
        <is>
          <t xml:space="preserve">敌对</t>
        </is>
      </c>
      <c r="BD915">
        <v>10000</v>
      </c>
      <c r="BE915">
        <v>0</v>
      </c>
      <c r="BF915" t="inlineStr">
        <is>
          <t xml:space="preserve">全部</t>
        </is>
      </c>
      <c r="BG915">
        <v>0</v>
      </c>
      <c r="BH915" t="inlineStr">
        <is>
          <t xml:space="preserve">物理</t>
        </is>
      </c>
      <c r="BI915">
        <v>10000</v>
      </c>
      <c r="BJ915">
        <v>0</v>
      </c>
      <c r="BK915" t="b">
        <v>1</v>
      </c>
      <c r="BL915">
        <v>0</v>
      </c>
      <c r="BM915">
        <v>10000</v>
      </c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  <c r="CC915"/>
      <c r="CD915"/>
      <c r="CE915"/>
      <c r="CF915"/>
      <c r="CG915"/>
      <c r="CH915"/>
      <c r="CI915"/>
      <c r="CJ915"/>
      <c r="CK915"/>
      <c r="CL915"/>
      <c r="CM915"/>
      <c r="CN915"/>
      <c r="CO915"/>
      <c r="CP915"/>
      <c r="CQ915"/>
      <c r="CR915"/>
      <c r="CS915"/>
      <c r="CT915"/>
      <c r="CU915"/>
      <c r="CV915"/>
      <c r="CW915"/>
      <c r="CX915"/>
      <c r="CY915"/>
      <c r="CZ915"/>
      <c r="DA915"/>
      <c r="DB915"/>
      <c r="DC915"/>
      <c r="DD915"/>
      <c r="DE915"/>
      <c r="DF915"/>
      <c r="DG915"/>
      <c r="DH915"/>
      <c r="DI915"/>
      <c r="DJ915"/>
      <c r="DK915"/>
      <c r="DL915"/>
      <c r="DM915"/>
      <c r="DN915"/>
      <c r="DO915"/>
      <c r="DP915"/>
      <c r="DQ915"/>
      <c r="DR915"/>
      <c r="DS915"/>
      <c r="DT915"/>
      <c r="DU915"/>
      <c r="DV915"/>
      <c r="DW915"/>
      <c r="DX915"/>
      <c r="DY915"/>
      <c r="DZ915"/>
      <c r="EA915"/>
      <c r="EB915"/>
      <c r="EC915"/>
      <c r="ED915"/>
      <c r="EE915"/>
      <c r="EF915"/>
      <c r="EG915"/>
      <c r="EH915"/>
      <c r="EI915"/>
      <c r="EJ915"/>
      <c r="EK915"/>
      <c r="EL915"/>
      <c r="EM915"/>
      <c r="EN915"/>
      <c r="EO915"/>
      <c r="EP915"/>
      <c r="EQ915"/>
      <c r="ER915"/>
      <c r="ES915"/>
      <c r="ET915"/>
      <c r="EU915"/>
      <c r="EV915"/>
      <c r="EW915"/>
      <c r="EX915"/>
      <c r="EY915"/>
      <c r="EZ915"/>
      <c r="FA915"/>
      <c r="FB915"/>
      <c r="FC915"/>
      <c r="FD915"/>
      <c r="FE915"/>
      <c r="FF915"/>
      <c r="FG915"/>
      <c r="FH915"/>
      <c r="FI915"/>
      <c r="FJ915"/>
      <c r="FK915"/>
      <c r="FL915"/>
      <c r="FM915"/>
      <c r="FN915"/>
      <c r="FO915"/>
      <c r="FP915"/>
      <c r="FQ915"/>
      <c r="FR915"/>
      <c r="FS915"/>
      <c r="FT915"/>
      <c r="FU915"/>
      <c r="FV915"/>
      <c r="FW915"/>
      <c r="FX915"/>
      <c r="FY915"/>
      <c r="FZ915"/>
      <c r="GA915"/>
      <c r="GB915"/>
      <c r="GC915"/>
      <c r="GD915"/>
      <c r="GE915"/>
      <c r="GF915"/>
      <c r="GG915"/>
      <c r="GH915"/>
      <c r="GI915"/>
      <c r="GJ915"/>
      <c r="GK915"/>
      <c r="GL915"/>
      <c r="GM915"/>
      <c r="GN915"/>
      <c r="GO915"/>
      <c r="GP915"/>
      <c r="GQ915"/>
      <c r="GR915"/>
      <c r="GS915"/>
      <c r="GT915"/>
      <c r="GU915"/>
      <c r="GV915"/>
      <c r="GW915"/>
      <c r="GX915"/>
      <c r="GY915" t="n" s="35">
        <v>0</v>
      </c>
      <c r="GZ915" t="n" s="35">
        <v>0</v>
      </c>
      <c r="HF915" t="n" s="35">
        <v>2000</v>
      </c>
      <c r="HG915" t="b" s="35">
        <v>1</v>
      </c>
      <c r="HH915">
        <v>1</v>
      </c>
      <c r="HU915" t="b" s="35">
        <v>1</v>
      </c>
      <c r="HZ915">
        <v>1</v>
      </c>
      <c r="IA915"/>
      <c r="IB915" t="inlineStr">
        <is>
          <t xml:space="preserve">物理</t>
        </is>
      </c>
      <c r="IC915">
        <v>10000</v>
      </c>
      <c r="ID915">
        <v>0</v>
      </c>
      <c r="IE915">
        <v>1</v>
      </c>
      <c r="IF915"/>
      <c r="IG915" t="inlineStr">
        <is>
          <t xml:space="preserve">魔法</t>
        </is>
      </c>
      <c r="IH915">
        <v>500</v>
      </c>
      <c r="II915">
        <v>0</v>
      </c>
      <c r="IJ915"/>
      <c r="IK915"/>
      <c r="IL915"/>
      <c r="IM915"/>
      <c r="IN915"/>
      <c r="IO915"/>
      <c r="IP915"/>
      <c r="IQ915"/>
      <c r="IR915"/>
      <c r="IS915"/>
      <c r="IT915"/>
      <c r="IU915"/>
      <c r="IV915"/>
      <c r="IW915"/>
      <c r="IX915"/>
      <c r="IY915"/>
      <c r="IZ915"/>
      <c r="JA915"/>
      <c r="JB915"/>
      <c r="JC915"/>
      <c r="JD915"/>
      <c r="JE915"/>
      <c r="JF915"/>
      <c r="JG915"/>
      <c r="JH915"/>
      <c r="JI915"/>
      <c r="JJ915"/>
      <c r="JK915"/>
      <c r="JL915"/>
      <c r="JM915"/>
      <c r="JN915"/>
      <c r="JO915"/>
      <c r="JP915"/>
      <c r="JQ915"/>
      <c r="JR915"/>
    </row>
    <row r="916" ht="30" customHeight="1" spans="2:12">
      <c r="B916" s="34">
        <f>10000000+INDEX(编号表!$B:$B,MATCH(D916,编号表!$A:$A,0))*10000+J916</f>
        <v>11970006</v>
      </c>
      <c r="C916" s="34" t="s">
        <v>923</v>
      </c>
      <c r="D916" s="34" t="s">
        <v>922</v>
      </c>
      <c r="E916" t="str" s="34">
        <v>无</v>
      </c>
      <c r="F916" s="39" t="s">
        <v>902</v>
      </c>
      <c r="G916" s="34" t="inlineStr">
        <is>
          <t xml:space="preserve">水行</t>
        </is>
      </c>
      <c r="H916" s="34" t="b">
        <v>0</v>
      </c>
      <c r="I916" s="34" t="b">
        <v>0</v>
      </c>
      <c r="J916" s="34">
        <v>6</v>
      </c>
      <c r="K916" s="34" t="str">
        <f t="shared" si="34"/>
        <v>119700</v>
      </c>
      <c r="L916" s="34" t="s">
        <v>900</v>
      </c>
      <c r="O916" t="str" s="35">
        <v>追击单个敌人，造成剑击伤害；提高单次剑击伤害；附加水行伤害。</v>
      </c>
      <c r="P916" t="n" s="35">
        <v>12421000</v>
      </c>
      <c r="W916">
        <v>600</v>
      </c>
      <c r="X916">
        <v>600</v>
      </c>
      <c r="Y916" t="str" s="35">
        <v>单位</v>
      </c>
      <c r="Z916" t="inlineStr">
        <is>
          <t xml:space="preserve">单体</t>
        </is>
      </c>
      <c r="AA916" t="inlineStr">
        <is>
          <t xml:space="preserve">敌对</t>
        </is>
      </c>
      <c r="AB916">
        <v>0</v>
      </c>
      <c r="AC916">
        <v>1</v>
      </c>
      <c r="AD916" t="b">
        <v>0</v>
      </c>
      <c r="AE916" t="inlineStr">
        <is>
          <t xml:space="preserve">最近</t>
        </is>
      </c>
      <c r="AF916"/>
      <c r="AG916"/>
      <c r="AH916"/>
      <c r="AI916"/>
      <c r="AJ916"/>
      <c r="AK916"/>
      <c r="AL916"/>
      <c r="BA916">
        <v>10000</v>
      </c>
      <c r="BB916" t="inlineStr">
        <is>
          <t xml:space="preserve">技能效果_伤害</t>
        </is>
      </c>
      <c r="BC916" t="inlineStr">
        <is>
          <t xml:space="preserve">敌对</t>
        </is>
      </c>
      <c r="BD916">
        <v>10000</v>
      </c>
      <c r="BE916">
        <v>0</v>
      </c>
      <c r="BF916" t="inlineStr">
        <is>
          <t xml:space="preserve">全部</t>
        </is>
      </c>
      <c r="BG916">
        <v>0</v>
      </c>
      <c r="BH916" t="inlineStr">
        <is>
          <t xml:space="preserve">物理</t>
        </is>
      </c>
      <c r="BI916">
        <v>10000</v>
      </c>
      <c r="BJ916">
        <v>0</v>
      </c>
      <c r="BK916" t="b">
        <v>1</v>
      </c>
      <c r="BL916">
        <v>0</v>
      </c>
      <c r="BM916">
        <v>10000</v>
      </c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  <c r="CC916"/>
      <c r="CD916"/>
      <c r="CE916"/>
      <c r="CF916"/>
      <c r="CG916"/>
      <c r="CH916"/>
      <c r="CI916"/>
      <c r="CJ916"/>
      <c r="CK916"/>
      <c r="CL916"/>
      <c r="CM916"/>
      <c r="CN916"/>
      <c r="CO916"/>
      <c r="CP916"/>
      <c r="CQ916"/>
      <c r="CR916"/>
      <c r="CS916"/>
      <c r="CT916"/>
      <c r="CU916"/>
      <c r="CV916"/>
      <c r="CW916"/>
      <c r="CX916"/>
      <c r="CY916"/>
      <c r="CZ916"/>
      <c r="DA916"/>
      <c r="DB916"/>
      <c r="DC916"/>
      <c r="DD916"/>
      <c r="DE916"/>
      <c r="DF916"/>
      <c r="DG916"/>
      <c r="DH916"/>
      <c r="DI916"/>
      <c r="DJ916"/>
      <c r="DK916"/>
      <c r="DL916"/>
      <c r="DM916"/>
      <c r="DN916"/>
      <c r="DO916"/>
      <c r="DP916"/>
      <c r="DQ916"/>
      <c r="DR916"/>
      <c r="DS916"/>
      <c r="DT916"/>
      <c r="DU916"/>
      <c r="DV916"/>
      <c r="DW916"/>
      <c r="DX916"/>
      <c r="DY916"/>
      <c r="DZ916"/>
      <c r="EA916"/>
      <c r="EB916"/>
      <c r="EC916"/>
      <c r="ED916"/>
      <c r="EE916"/>
      <c r="EF916"/>
      <c r="EG916"/>
      <c r="EH916"/>
      <c r="EI916"/>
      <c r="EJ916"/>
      <c r="EK916"/>
      <c r="EL916"/>
      <c r="EM916"/>
      <c r="EN916"/>
      <c r="EO916"/>
      <c r="EP916"/>
      <c r="EQ916"/>
      <c r="ER916"/>
      <c r="ES916"/>
      <c r="ET916"/>
      <c r="EU916"/>
      <c r="EV916"/>
      <c r="EW916"/>
      <c r="EX916"/>
      <c r="EY916"/>
      <c r="EZ916"/>
      <c r="FA916"/>
      <c r="FB916"/>
      <c r="FC916"/>
      <c r="FD916"/>
      <c r="FE916"/>
      <c r="FF916"/>
      <c r="FG916"/>
      <c r="FH916"/>
      <c r="FI916"/>
      <c r="FJ916"/>
      <c r="FK916"/>
      <c r="FL916"/>
      <c r="FM916"/>
      <c r="FN916"/>
      <c r="FO916"/>
      <c r="FP916"/>
      <c r="FQ916"/>
      <c r="FR916"/>
      <c r="FS916"/>
      <c r="FT916"/>
      <c r="FU916"/>
      <c r="FV916"/>
      <c r="FW916"/>
      <c r="FX916"/>
      <c r="FY916"/>
      <c r="FZ916"/>
      <c r="GA916"/>
      <c r="GB916"/>
      <c r="GC916"/>
      <c r="GD916"/>
      <c r="GE916"/>
      <c r="GF916"/>
      <c r="GG916"/>
      <c r="GH916"/>
      <c r="GI916"/>
      <c r="GJ916"/>
      <c r="GK916"/>
      <c r="GL916"/>
      <c r="GM916"/>
      <c r="GN916"/>
      <c r="GO916"/>
      <c r="GP916"/>
      <c r="GQ916"/>
      <c r="GR916"/>
      <c r="GS916"/>
      <c r="GT916"/>
      <c r="GU916"/>
      <c r="GV916"/>
      <c r="GW916"/>
      <c r="GX916"/>
      <c r="GY916" t="n" s="35">
        <v>0</v>
      </c>
      <c r="GZ916" t="n" s="35">
        <v>0</v>
      </c>
      <c r="HF916" t="n" s="35">
        <v>2000</v>
      </c>
      <c r="HG916" t="b" s="35">
        <v>1</v>
      </c>
      <c r="HH916">
        <v>1</v>
      </c>
      <c r="HU916" t="b" s="35">
        <v>1</v>
      </c>
      <c r="HZ916">
        <v>1</v>
      </c>
      <c r="IA916"/>
      <c r="IB916" t="inlineStr">
        <is>
          <t xml:space="preserve">物理</t>
        </is>
      </c>
      <c r="IC916">
        <v>10000</v>
      </c>
      <c r="ID916">
        <v>0</v>
      </c>
      <c r="IE916">
        <v>1</v>
      </c>
      <c r="IF916"/>
      <c r="IG916" t="inlineStr">
        <is>
          <t xml:space="preserve">魔法</t>
        </is>
      </c>
      <c r="IH916">
        <v>500</v>
      </c>
      <c r="II916">
        <v>0</v>
      </c>
      <c r="IJ916"/>
      <c r="IK916"/>
      <c r="IL916"/>
      <c r="IM916"/>
      <c r="IN916"/>
      <c r="IO916"/>
      <c r="IP916"/>
      <c r="IQ916"/>
      <c r="IR916"/>
      <c r="IS916"/>
      <c r="IT916"/>
      <c r="IU916"/>
      <c r="IV916"/>
      <c r="IW916"/>
      <c r="IX916"/>
      <c r="IY916"/>
      <c r="IZ916"/>
      <c r="JA916"/>
      <c r="JB916"/>
      <c r="JC916"/>
      <c r="JD916"/>
      <c r="JE916"/>
      <c r="JF916"/>
      <c r="JG916"/>
      <c r="JH916"/>
      <c r="JI916"/>
      <c r="JJ916"/>
      <c r="JK916"/>
      <c r="JL916"/>
      <c r="JM916"/>
      <c r="JN916"/>
      <c r="JO916"/>
      <c r="JP916"/>
      <c r="JQ916"/>
      <c r="JR916"/>
    </row>
    <row r="917" ht="30" customHeight="1" spans="2:12">
      <c r="B917" s="34">
        <f>10000000+INDEX(编号表!$B:$B,MATCH(D917,编号表!$A:$A,0))*10000+J917</f>
        <v>11970007</v>
      </c>
      <c r="C917" s="34" t="s">
        <v>924</v>
      </c>
      <c r="D917" s="34" t="s">
        <v>922</v>
      </c>
      <c r="E917" t="str" s="34">
        <v>无</v>
      </c>
      <c r="F917" s="39" t="s">
        <v>904</v>
      </c>
      <c r="G917" s="34" t="inlineStr">
        <is>
          <t xml:space="preserve">水行</t>
        </is>
      </c>
      <c r="H917" s="34" t="b">
        <v>0</v>
      </c>
      <c r="I917" s="34" t="b">
        <v>0</v>
      </c>
      <c r="J917" s="34">
        <v>7</v>
      </c>
      <c r="K917" s="34" t="str">
        <f t="shared" si="34"/>
        <v>119700</v>
      </c>
      <c r="L917" s="34" t="s">
        <v>898</v>
      </c>
      <c r="O917" t="str" s="35">
        <v>追击单个敌人，造成剑击伤害；提高单次剑击伤害；附加水行伤害。</v>
      </c>
      <c r="P917" t="n" s="35">
        <v>12421000</v>
      </c>
      <c r="W917">
        <v>600</v>
      </c>
      <c r="X917">
        <v>600</v>
      </c>
      <c r="Y917" t="str" s="35">
        <v>单位</v>
      </c>
      <c r="Z917" t="inlineStr">
        <is>
          <t xml:space="preserve">单体</t>
        </is>
      </c>
      <c r="AA917" t="inlineStr">
        <is>
          <t xml:space="preserve">敌对</t>
        </is>
      </c>
      <c r="AB917">
        <v>0</v>
      </c>
      <c r="AC917">
        <v>1</v>
      </c>
      <c r="AD917" t="b">
        <v>0</v>
      </c>
      <c r="AE917" t="inlineStr">
        <is>
          <t xml:space="preserve">最近</t>
        </is>
      </c>
      <c r="AF917"/>
      <c r="AG917"/>
      <c r="AH917"/>
      <c r="AI917"/>
      <c r="AJ917"/>
      <c r="AK917"/>
      <c r="AL917"/>
      <c r="BA917">
        <v>10000</v>
      </c>
      <c r="BB917" t="inlineStr">
        <is>
          <t xml:space="preserve">技能效果_伤害</t>
        </is>
      </c>
      <c r="BC917" t="inlineStr">
        <is>
          <t xml:space="preserve">敌对</t>
        </is>
      </c>
      <c r="BD917">
        <v>10000</v>
      </c>
      <c r="BE917">
        <v>0</v>
      </c>
      <c r="BF917" t="inlineStr">
        <is>
          <t xml:space="preserve">全部</t>
        </is>
      </c>
      <c r="BG917">
        <v>0</v>
      </c>
      <c r="BH917" t="inlineStr">
        <is>
          <t xml:space="preserve">物理</t>
        </is>
      </c>
      <c r="BI917">
        <v>10000</v>
      </c>
      <c r="BJ917">
        <v>0</v>
      </c>
      <c r="BK917" t="b">
        <v>1</v>
      </c>
      <c r="BL917">
        <v>0</v>
      </c>
      <c r="BM917">
        <v>10000</v>
      </c>
      <c r="BN917"/>
      <c r="BO917"/>
      <c r="BP917"/>
      <c r="BQ917"/>
      <c r="BR917"/>
      <c r="BS917"/>
      <c r="BT917"/>
      <c r="BU917"/>
      <c r="BV917"/>
      <c r="BW917"/>
      <c r="BX917"/>
      <c r="BY917"/>
      <c r="BZ917"/>
      <c r="CA917"/>
      <c r="CB917"/>
      <c r="CC917"/>
      <c r="CD917"/>
      <c r="CE917"/>
      <c r="CF917"/>
      <c r="CG917"/>
      <c r="CH917"/>
      <c r="CI917"/>
      <c r="CJ917"/>
      <c r="CK917"/>
      <c r="CL917"/>
      <c r="CM917"/>
      <c r="CN917"/>
      <c r="CO917"/>
      <c r="CP917"/>
      <c r="CQ917"/>
      <c r="CR917"/>
      <c r="CS917"/>
      <c r="CT917"/>
      <c r="CU917"/>
      <c r="CV917"/>
      <c r="CW917"/>
      <c r="CX917"/>
      <c r="CY917"/>
      <c r="CZ917"/>
      <c r="DA917"/>
      <c r="DB917"/>
      <c r="DC917"/>
      <c r="DD917"/>
      <c r="DE917"/>
      <c r="DF917"/>
      <c r="DG917"/>
      <c r="DH917"/>
      <c r="DI917"/>
      <c r="DJ917"/>
      <c r="DK917"/>
      <c r="DL917"/>
      <c r="DM917"/>
      <c r="DN917"/>
      <c r="DO917"/>
      <c r="DP917"/>
      <c r="DQ917"/>
      <c r="DR917"/>
      <c r="DS917"/>
      <c r="DT917"/>
      <c r="DU917"/>
      <c r="DV917"/>
      <c r="DW917"/>
      <c r="DX917"/>
      <c r="DY917"/>
      <c r="DZ917"/>
      <c r="EA917"/>
      <c r="EB917"/>
      <c r="EC917"/>
      <c r="ED917"/>
      <c r="EE917"/>
      <c r="EF917"/>
      <c r="EG917"/>
      <c r="EH917"/>
      <c r="EI917"/>
      <c r="EJ917"/>
      <c r="EK917"/>
      <c r="EL917"/>
      <c r="EM917"/>
      <c r="EN917"/>
      <c r="EO917"/>
      <c r="EP917"/>
      <c r="EQ917"/>
      <c r="ER917"/>
      <c r="ES917"/>
      <c r="ET917"/>
      <c r="EU917"/>
      <c r="EV917"/>
      <c r="EW917"/>
      <c r="EX917"/>
      <c r="EY917"/>
      <c r="EZ917"/>
      <c r="FA917"/>
      <c r="FB917"/>
      <c r="FC917"/>
      <c r="FD917"/>
      <c r="FE917"/>
      <c r="FF917"/>
      <c r="FG917"/>
      <c r="FH917"/>
      <c r="FI917"/>
      <c r="FJ917"/>
      <c r="FK917"/>
      <c r="FL917"/>
      <c r="FM917"/>
      <c r="FN917"/>
      <c r="FO917"/>
      <c r="FP917"/>
      <c r="FQ917"/>
      <c r="FR917"/>
      <c r="FS917"/>
      <c r="FT917"/>
      <c r="FU917"/>
      <c r="FV917"/>
      <c r="FW917"/>
      <c r="FX917"/>
      <c r="FY917"/>
      <c r="FZ917"/>
      <c r="GA917"/>
      <c r="GB917"/>
      <c r="GC917"/>
      <c r="GD917"/>
      <c r="GE917"/>
      <c r="GF917"/>
      <c r="GG917"/>
      <c r="GH917"/>
      <c r="GI917"/>
      <c r="GJ917"/>
      <c r="GK917"/>
      <c r="GL917"/>
      <c r="GM917"/>
      <c r="GN917"/>
      <c r="GO917"/>
      <c r="GP917"/>
      <c r="GQ917"/>
      <c r="GR917"/>
      <c r="GS917"/>
      <c r="GT917"/>
      <c r="GU917"/>
      <c r="GV917"/>
      <c r="GW917"/>
      <c r="GX917"/>
      <c r="GY917" t="n" s="35">
        <v>0</v>
      </c>
      <c r="GZ917" t="n" s="35">
        <v>0</v>
      </c>
      <c r="HF917" t="n" s="35">
        <v>2000</v>
      </c>
      <c r="HG917" t="b" s="35">
        <v>1</v>
      </c>
      <c r="HH917">
        <v>1</v>
      </c>
      <c r="HU917" t="b" s="35">
        <v>1</v>
      </c>
      <c r="HZ917">
        <v>1</v>
      </c>
      <c r="IA917"/>
      <c r="IB917" t="inlineStr">
        <is>
          <t xml:space="preserve">物理</t>
        </is>
      </c>
      <c r="IC917">
        <v>10000</v>
      </c>
      <c r="ID917">
        <v>0</v>
      </c>
      <c r="IE917">
        <v>1</v>
      </c>
      <c r="IF917"/>
      <c r="IG917" t="inlineStr">
        <is>
          <t xml:space="preserve">魔法</t>
        </is>
      </c>
      <c r="IH917">
        <v>500</v>
      </c>
      <c r="II917">
        <v>0</v>
      </c>
      <c r="IJ917"/>
      <c r="IK917"/>
      <c r="IL917"/>
      <c r="IM917"/>
      <c r="IN917"/>
      <c r="IO917"/>
      <c r="IP917"/>
      <c r="IQ917"/>
      <c r="IR917"/>
      <c r="IS917"/>
      <c r="IT917"/>
      <c r="IU917"/>
      <c r="IV917"/>
      <c r="IW917"/>
      <c r="IX917"/>
      <c r="IY917"/>
      <c r="IZ917"/>
      <c r="JA917"/>
      <c r="JB917"/>
      <c r="JC917"/>
      <c r="JD917"/>
      <c r="JE917"/>
      <c r="JF917"/>
      <c r="JG917"/>
      <c r="JH917"/>
      <c r="JI917"/>
      <c r="JJ917"/>
      <c r="JK917"/>
      <c r="JL917"/>
      <c r="JM917"/>
      <c r="JN917"/>
      <c r="JO917"/>
      <c r="JP917"/>
      <c r="JQ917"/>
      <c r="JR917"/>
    </row>
    <row r="918" ht="30" customHeight="1" spans="2:12">
      <c r="B918" s="34">
        <f>10000000+INDEX(编号表!$B:$B,MATCH(D918,编号表!$A:$A,0))*10000+J918</f>
        <v>11970008</v>
      </c>
      <c r="C918" s="34" t="s">
        <v>924</v>
      </c>
      <c r="D918" s="34" t="s">
        <v>922</v>
      </c>
      <c r="E918" t="str" s="34">
        <v>无</v>
      </c>
      <c r="F918" s="39" t="s">
        <v>904</v>
      </c>
      <c r="G918" s="34" t="inlineStr">
        <is>
          <t xml:space="preserve">水行</t>
        </is>
      </c>
      <c r="H918" s="34" t="b">
        <v>0</v>
      </c>
      <c r="I918" s="34" t="b">
        <v>0</v>
      </c>
      <c r="J918" s="34">
        <v>8</v>
      </c>
      <c r="K918" s="34" t="str">
        <f t="shared" si="34"/>
        <v>119700</v>
      </c>
      <c r="L918" s="34" t="s">
        <v>899</v>
      </c>
      <c r="O918" t="str" s="35">
        <v>追击单个敌人，造成剑击伤害；提高单次剑击伤害；附加水行伤害。</v>
      </c>
      <c r="P918" t="n" s="35">
        <v>12421000</v>
      </c>
      <c r="W918">
        <v>600</v>
      </c>
      <c r="X918">
        <v>600</v>
      </c>
      <c r="Y918" t="str" s="35">
        <v>单位</v>
      </c>
      <c r="Z918" t="inlineStr">
        <is>
          <t xml:space="preserve">单体</t>
        </is>
      </c>
      <c r="AA918" t="inlineStr">
        <is>
          <t xml:space="preserve">敌对</t>
        </is>
      </c>
      <c r="AB918">
        <v>0</v>
      </c>
      <c r="AC918">
        <v>1</v>
      </c>
      <c r="AD918" t="b">
        <v>0</v>
      </c>
      <c r="AE918" t="inlineStr">
        <is>
          <t xml:space="preserve">最近</t>
        </is>
      </c>
      <c r="AF918"/>
      <c r="AG918"/>
      <c r="AH918"/>
      <c r="AI918"/>
      <c r="AJ918"/>
      <c r="AK918"/>
      <c r="AL918"/>
      <c r="BA918">
        <v>10000</v>
      </c>
      <c r="BB918" t="inlineStr">
        <is>
          <t xml:space="preserve">技能效果_伤害</t>
        </is>
      </c>
      <c r="BC918" t="inlineStr">
        <is>
          <t xml:space="preserve">敌对</t>
        </is>
      </c>
      <c r="BD918">
        <v>10000</v>
      </c>
      <c r="BE918">
        <v>0</v>
      </c>
      <c r="BF918" t="inlineStr">
        <is>
          <t xml:space="preserve">全部</t>
        </is>
      </c>
      <c r="BG918">
        <v>0</v>
      </c>
      <c r="BH918" t="inlineStr">
        <is>
          <t xml:space="preserve">物理</t>
        </is>
      </c>
      <c r="BI918">
        <v>10000</v>
      </c>
      <c r="BJ918">
        <v>0</v>
      </c>
      <c r="BK918" t="b">
        <v>1</v>
      </c>
      <c r="BL918">
        <v>0</v>
      </c>
      <c r="BM918">
        <v>10000</v>
      </c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  <c r="CC918"/>
      <c r="CD918"/>
      <c r="CE918"/>
      <c r="CF918"/>
      <c r="CG918"/>
      <c r="CH918"/>
      <c r="CI918"/>
      <c r="CJ918"/>
      <c r="CK918"/>
      <c r="CL918"/>
      <c r="CM918"/>
      <c r="CN918"/>
      <c r="CO918"/>
      <c r="CP918"/>
      <c r="CQ918"/>
      <c r="CR918"/>
      <c r="CS918"/>
      <c r="CT918"/>
      <c r="CU918"/>
      <c r="CV918"/>
      <c r="CW918"/>
      <c r="CX918"/>
      <c r="CY918"/>
      <c r="CZ918"/>
      <c r="DA918"/>
      <c r="DB918"/>
      <c r="DC918"/>
      <c r="DD918"/>
      <c r="DE918"/>
      <c r="DF918"/>
      <c r="DG918"/>
      <c r="DH918"/>
      <c r="DI918"/>
      <c r="DJ918"/>
      <c r="DK918"/>
      <c r="DL918"/>
      <c r="DM918"/>
      <c r="DN918"/>
      <c r="DO918"/>
      <c r="DP918"/>
      <c r="DQ918"/>
      <c r="DR918"/>
      <c r="DS918"/>
      <c r="DT918"/>
      <c r="DU918"/>
      <c r="DV918"/>
      <c r="DW918"/>
      <c r="DX918"/>
      <c r="DY918"/>
      <c r="DZ918"/>
      <c r="EA918"/>
      <c r="EB918"/>
      <c r="EC918"/>
      <c r="ED918"/>
      <c r="EE918"/>
      <c r="EF918"/>
      <c r="EG918"/>
      <c r="EH918"/>
      <c r="EI918"/>
      <c r="EJ918"/>
      <c r="EK918"/>
      <c r="EL918"/>
      <c r="EM918"/>
      <c r="EN918"/>
      <c r="EO918"/>
      <c r="EP918"/>
      <c r="EQ918"/>
      <c r="ER918"/>
      <c r="ES918"/>
      <c r="ET918"/>
      <c r="EU918"/>
      <c r="EV918"/>
      <c r="EW918"/>
      <c r="EX918"/>
      <c r="EY918"/>
      <c r="EZ918"/>
      <c r="FA918"/>
      <c r="FB918"/>
      <c r="FC918"/>
      <c r="FD918"/>
      <c r="FE918"/>
      <c r="FF918"/>
      <c r="FG918"/>
      <c r="FH918"/>
      <c r="FI918"/>
      <c r="FJ918"/>
      <c r="FK918"/>
      <c r="FL918"/>
      <c r="FM918"/>
      <c r="FN918"/>
      <c r="FO918"/>
      <c r="FP918"/>
      <c r="FQ918"/>
      <c r="FR918"/>
      <c r="FS918"/>
      <c r="FT918"/>
      <c r="FU918"/>
      <c r="FV918"/>
      <c r="FW918"/>
      <c r="FX918"/>
      <c r="FY918"/>
      <c r="FZ918"/>
      <c r="GA918"/>
      <c r="GB918"/>
      <c r="GC918"/>
      <c r="GD918"/>
      <c r="GE918"/>
      <c r="GF918"/>
      <c r="GG918"/>
      <c r="GH918"/>
      <c r="GI918"/>
      <c r="GJ918"/>
      <c r="GK918"/>
      <c r="GL918"/>
      <c r="GM918"/>
      <c r="GN918"/>
      <c r="GO918"/>
      <c r="GP918"/>
      <c r="GQ918"/>
      <c r="GR918"/>
      <c r="GS918"/>
      <c r="GT918"/>
      <c r="GU918"/>
      <c r="GV918"/>
      <c r="GW918"/>
      <c r="GX918"/>
      <c r="GY918" t="n" s="35">
        <v>0</v>
      </c>
      <c r="GZ918" t="n" s="35">
        <v>0</v>
      </c>
      <c r="HF918" t="n" s="35">
        <v>2000</v>
      </c>
      <c r="HG918" t="b" s="35">
        <v>1</v>
      </c>
      <c r="HH918">
        <v>1</v>
      </c>
      <c r="HU918" t="b" s="35">
        <v>1</v>
      </c>
      <c r="HZ918">
        <v>1</v>
      </c>
      <c r="IA918"/>
      <c r="IB918" t="inlineStr">
        <is>
          <t xml:space="preserve">物理</t>
        </is>
      </c>
      <c r="IC918">
        <v>10000</v>
      </c>
      <c r="ID918">
        <v>0</v>
      </c>
      <c r="IE918">
        <v>1</v>
      </c>
      <c r="IF918"/>
      <c r="IG918" t="inlineStr">
        <is>
          <t xml:space="preserve">魔法</t>
        </is>
      </c>
      <c r="IH918">
        <v>500</v>
      </c>
      <c r="II918">
        <v>0</v>
      </c>
      <c r="IJ918"/>
      <c r="IK918"/>
      <c r="IL918"/>
      <c r="IM918"/>
      <c r="IN918"/>
      <c r="IO918"/>
      <c r="IP918"/>
      <c r="IQ918"/>
      <c r="IR918"/>
      <c r="IS918"/>
      <c r="IT918"/>
      <c r="IU918"/>
      <c r="IV918"/>
      <c r="IW918"/>
      <c r="IX918"/>
      <c r="IY918"/>
      <c r="IZ918"/>
      <c r="JA918"/>
      <c r="JB918"/>
      <c r="JC918"/>
      <c r="JD918"/>
      <c r="JE918"/>
      <c r="JF918"/>
      <c r="JG918"/>
      <c r="JH918"/>
      <c r="JI918"/>
      <c r="JJ918"/>
      <c r="JK918"/>
      <c r="JL918"/>
      <c r="JM918"/>
      <c r="JN918"/>
      <c r="JO918"/>
      <c r="JP918"/>
      <c r="JQ918"/>
      <c r="JR918"/>
    </row>
    <row r="919" ht="30" customHeight="1" spans="2:12">
      <c r="B919" s="34">
        <f>10000000+INDEX(编号表!$B:$B,MATCH(D919,编号表!$A:$A,0))*10000+J919</f>
        <v>11970009</v>
      </c>
      <c r="C919" s="34" t="s">
        <v>924</v>
      </c>
      <c r="D919" s="34" t="s">
        <v>922</v>
      </c>
      <c r="E919" t="str" s="34">
        <v>无</v>
      </c>
      <c r="F919" s="39" t="s">
        <v>904</v>
      </c>
      <c r="G919" s="34" t="inlineStr">
        <is>
          <t xml:space="preserve">水行</t>
        </is>
      </c>
      <c r="H919" s="34" t="b">
        <v>0</v>
      </c>
      <c r="I919" s="34" t="b">
        <v>0</v>
      </c>
      <c r="J919" s="34">
        <v>9</v>
      </c>
      <c r="K919" s="34" t="str">
        <f t="shared" si="34"/>
        <v>119700</v>
      </c>
      <c r="L919" s="34" t="s">
        <v>900</v>
      </c>
      <c r="O919" t="str" s="35">
        <v>追击单个敌人，造成剑击伤害；提高单次剑击伤害；附加水行伤害。</v>
      </c>
      <c r="P919" t="n" s="35">
        <v>12421000</v>
      </c>
      <c r="W919">
        <v>600</v>
      </c>
      <c r="X919">
        <v>600</v>
      </c>
      <c r="Y919" t="str" s="35">
        <v>单位</v>
      </c>
      <c r="Z919" t="inlineStr">
        <is>
          <t xml:space="preserve">单体</t>
        </is>
      </c>
      <c r="AA919" t="inlineStr">
        <is>
          <t xml:space="preserve">敌对</t>
        </is>
      </c>
      <c r="AB919">
        <v>0</v>
      </c>
      <c r="AC919">
        <v>1</v>
      </c>
      <c r="AD919" t="b">
        <v>0</v>
      </c>
      <c r="AE919" t="inlineStr">
        <is>
          <t xml:space="preserve">最近</t>
        </is>
      </c>
      <c r="AF919"/>
      <c r="AG919"/>
      <c r="AH919"/>
      <c r="AI919"/>
      <c r="AJ919"/>
      <c r="AK919"/>
      <c r="AL919"/>
      <c r="BA919">
        <v>10000</v>
      </c>
      <c r="BB919" t="inlineStr">
        <is>
          <t xml:space="preserve">技能效果_伤害</t>
        </is>
      </c>
      <c r="BC919" t="inlineStr">
        <is>
          <t xml:space="preserve">敌对</t>
        </is>
      </c>
      <c r="BD919">
        <v>10000</v>
      </c>
      <c r="BE919">
        <v>0</v>
      </c>
      <c r="BF919" t="inlineStr">
        <is>
          <t xml:space="preserve">全部</t>
        </is>
      </c>
      <c r="BG919">
        <v>0</v>
      </c>
      <c r="BH919" t="inlineStr">
        <is>
          <t xml:space="preserve">物理</t>
        </is>
      </c>
      <c r="BI919">
        <v>10000</v>
      </c>
      <c r="BJ919">
        <v>0</v>
      </c>
      <c r="BK919" t="b">
        <v>1</v>
      </c>
      <c r="BL919">
        <v>0</v>
      </c>
      <c r="BM919">
        <v>10000</v>
      </c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  <c r="CC919"/>
      <c r="CD919"/>
      <c r="CE919"/>
      <c r="CF919"/>
      <c r="CG919"/>
      <c r="CH919"/>
      <c r="CI919"/>
      <c r="CJ919"/>
      <c r="CK919"/>
      <c r="CL919"/>
      <c r="CM919"/>
      <c r="CN919"/>
      <c r="CO919"/>
      <c r="CP919"/>
      <c r="CQ919"/>
      <c r="CR919"/>
      <c r="CS919"/>
      <c r="CT919"/>
      <c r="CU919"/>
      <c r="CV919"/>
      <c r="CW919"/>
      <c r="CX919"/>
      <c r="CY919"/>
      <c r="CZ919"/>
      <c r="DA919"/>
      <c r="DB919"/>
      <c r="DC919"/>
      <c r="DD919"/>
      <c r="DE919"/>
      <c r="DF919"/>
      <c r="DG919"/>
      <c r="DH919"/>
      <c r="DI919"/>
      <c r="DJ919"/>
      <c r="DK919"/>
      <c r="DL919"/>
      <c r="DM919"/>
      <c r="DN919"/>
      <c r="DO919"/>
      <c r="DP919"/>
      <c r="DQ919"/>
      <c r="DR919"/>
      <c r="DS919"/>
      <c r="DT919"/>
      <c r="DU919"/>
      <c r="DV919"/>
      <c r="DW919"/>
      <c r="DX919"/>
      <c r="DY919"/>
      <c r="DZ919"/>
      <c r="EA919"/>
      <c r="EB919"/>
      <c r="EC919"/>
      <c r="ED919"/>
      <c r="EE919"/>
      <c r="EF919"/>
      <c r="EG919"/>
      <c r="EH919"/>
      <c r="EI919"/>
      <c r="EJ919"/>
      <c r="EK919"/>
      <c r="EL919"/>
      <c r="EM919"/>
      <c r="EN919"/>
      <c r="EO919"/>
      <c r="EP919"/>
      <c r="EQ919"/>
      <c r="ER919"/>
      <c r="ES919"/>
      <c r="ET919"/>
      <c r="EU919"/>
      <c r="EV919"/>
      <c r="EW919"/>
      <c r="EX919"/>
      <c r="EY919"/>
      <c r="EZ919"/>
      <c r="FA919"/>
      <c r="FB919"/>
      <c r="FC919"/>
      <c r="FD919"/>
      <c r="FE919"/>
      <c r="FF919"/>
      <c r="FG919"/>
      <c r="FH919"/>
      <c r="FI919"/>
      <c r="FJ919"/>
      <c r="FK919"/>
      <c r="FL919"/>
      <c r="FM919"/>
      <c r="FN919"/>
      <c r="FO919"/>
      <c r="FP919"/>
      <c r="FQ919"/>
      <c r="FR919"/>
      <c r="FS919"/>
      <c r="FT919"/>
      <c r="FU919"/>
      <c r="FV919"/>
      <c r="FW919"/>
      <c r="FX919"/>
      <c r="FY919"/>
      <c r="FZ919"/>
      <c r="GA919"/>
      <c r="GB919"/>
      <c r="GC919"/>
      <c r="GD919"/>
      <c r="GE919"/>
      <c r="GF919"/>
      <c r="GG919"/>
      <c r="GH919"/>
      <c r="GI919"/>
      <c r="GJ919"/>
      <c r="GK919"/>
      <c r="GL919"/>
      <c r="GM919"/>
      <c r="GN919"/>
      <c r="GO919"/>
      <c r="GP919"/>
      <c r="GQ919"/>
      <c r="GR919"/>
      <c r="GS919"/>
      <c r="GT919"/>
      <c r="GU919"/>
      <c r="GV919"/>
      <c r="GW919"/>
      <c r="GX919"/>
      <c r="GY919" t="n" s="35">
        <v>0</v>
      </c>
      <c r="GZ919" t="n" s="35">
        <v>0</v>
      </c>
      <c r="HF919" t="n" s="35">
        <v>2000</v>
      </c>
      <c r="HG919" t="b" s="35">
        <v>1</v>
      </c>
      <c r="HH919">
        <v>1</v>
      </c>
      <c r="HU919" t="b" s="35">
        <v>1</v>
      </c>
      <c r="HZ919">
        <v>1</v>
      </c>
      <c r="IA919"/>
      <c r="IB919" t="inlineStr">
        <is>
          <t xml:space="preserve">物理</t>
        </is>
      </c>
      <c r="IC919">
        <v>10000</v>
      </c>
      <c r="ID919">
        <v>0</v>
      </c>
      <c r="IE919">
        <v>1</v>
      </c>
      <c r="IF919"/>
      <c r="IG919" t="inlineStr">
        <is>
          <t xml:space="preserve">魔法</t>
        </is>
      </c>
      <c r="IH919">
        <v>500</v>
      </c>
      <c r="II919">
        <v>0</v>
      </c>
      <c r="IJ919"/>
      <c r="IK919"/>
      <c r="IL919"/>
      <c r="IM919"/>
      <c r="IN919"/>
      <c r="IO919"/>
      <c r="IP919"/>
      <c r="IQ919"/>
      <c r="IR919"/>
      <c r="IS919"/>
      <c r="IT919"/>
      <c r="IU919"/>
      <c r="IV919"/>
      <c r="IW919"/>
      <c r="IX919"/>
      <c r="IY919"/>
      <c r="IZ919"/>
      <c r="JA919"/>
      <c r="JB919"/>
      <c r="JC919"/>
      <c r="JD919"/>
      <c r="JE919"/>
      <c r="JF919"/>
      <c r="JG919"/>
      <c r="JH919"/>
      <c r="JI919"/>
      <c r="JJ919"/>
      <c r="JK919"/>
      <c r="JL919"/>
      <c r="JM919"/>
      <c r="JN919"/>
      <c r="JO919"/>
      <c r="JP919"/>
      <c r="JQ919"/>
      <c r="JR919"/>
    </row>
    <row r="920" ht="30" customHeight="1" spans="2:12">
      <c r="B920" s="34">
        <f>10000000+INDEX(编号表!$B:$B,MATCH(D920,编号表!$A:$A,0))*10000+J920</f>
        <v>11970010</v>
      </c>
      <c r="C920" s="34" t="s">
        <v>925</v>
      </c>
      <c r="D920" s="34" t="s">
        <v>922</v>
      </c>
      <c r="E920" t="str" s="34">
        <v>无</v>
      </c>
      <c r="F920" s="39" t="s">
        <v>906</v>
      </c>
      <c r="G920" s="34" t="inlineStr">
        <is>
          <t xml:space="preserve">水行</t>
        </is>
      </c>
      <c r="H920" s="34" t="b">
        <v>0</v>
      </c>
      <c r="I920" s="34" t="b">
        <v>0</v>
      </c>
      <c r="J920" s="34">
        <v>10</v>
      </c>
      <c r="K920" s="34" t="str">
        <f t="shared" si="34"/>
        <v>119700</v>
      </c>
      <c r="L920" s="34" t="s">
        <v>898</v>
      </c>
      <c r="O920" t="str" s="35">
        <v>追击单个敌人，造成剑击伤害；提高单次剑击伤害；附加水行伤害。</v>
      </c>
      <c r="P920" t="n" s="35">
        <v>12421000</v>
      </c>
      <c r="W920">
        <v>600</v>
      </c>
      <c r="X920">
        <v>600</v>
      </c>
      <c r="Y920" t="str" s="35">
        <v>单位</v>
      </c>
      <c r="Z920" t="inlineStr">
        <is>
          <t xml:space="preserve">单体</t>
        </is>
      </c>
      <c r="AA920" t="inlineStr">
        <is>
          <t xml:space="preserve">敌对</t>
        </is>
      </c>
      <c r="AB920">
        <v>0</v>
      </c>
      <c r="AC920">
        <v>1</v>
      </c>
      <c r="AD920" t="b">
        <v>0</v>
      </c>
      <c r="AE920" t="inlineStr">
        <is>
          <t xml:space="preserve">最近</t>
        </is>
      </c>
      <c r="AF920"/>
      <c r="AG920"/>
      <c r="AH920"/>
      <c r="AI920"/>
      <c r="AJ920"/>
      <c r="AK920"/>
      <c r="AL920"/>
      <c r="BA920">
        <v>10000</v>
      </c>
      <c r="BB920" t="inlineStr">
        <is>
          <t xml:space="preserve">技能效果_伤害</t>
        </is>
      </c>
      <c r="BC920" t="inlineStr">
        <is>
          <t xml:space="preserve">敌对</t>
        </is>
      </c>
      <c r="BD920">
        <v>10000</v>
      </c>
      <c r="BE920">
        <v>0</v>
      </c>
      <c r="BF920" t="inlineStr">
        <is>
          <t xml:space="preserve">全部</t>
        </is>
      </c>
      <c r="BG920">
        <v>0</v>
      </c>
      <c r="BH920" t="inlineStr">
        <is>
          <t xml:space="preserve">物理</t>
        </is>
      </c>
      <c r="BI920">
        <v>10000</v>
      </c>
      <c r="BJ920">
        <v>0</v>
      </c>
      <c r="BK920" t="b">
        <v>1</v>
      </c>
      <c r="BL920">
        <v>0</v>
      </c>
      <c r="BM920">
        <v>10000</v>
      </c>
      <c r="BN920"/>
      <c r="BO920"/>
      <c r="BP920"/>
      <c r="BQ920"/>
      <c r="BR920"/>
      <c r="BS920"/>
      <c r="BT920"/>
      <c r="BU920"/>
      <c r="BV920"/>
      <c r="BW920"/>
      <c r="BX920"/>
      <c r="BY920"/>
      <c r="BZ920"/>
      <c r="CA920"/>
      <c r="CB920"/>
      <c r="CC920"/>
      <c r="CD920"/>
      <c r="CE920"/>
      <c r="CF920"/>
      <c r="CG920"/>
      <c r="CH920"/>
      <c r="CI920"/>
      <c r="CJ920"/>
      <c r="CK920"/>
      <c r="CL920"/>
      <c r="CM920"/>
      <c r="CN920"/>
      <c r="CO920"/>
      <c r="CP920"/>
      <c r="CQ920"/>
      <c r="CR920"/>
      <c r="CS920"/>
      <c r="CT920"/>
      <c r="CU920"/>
      <c r="CV920"/>
      <c r="CW920"/>
      <c r="CX920"/>
      <c r="CY920"/>
      <c r="CZ920"/>
      <c r="DA920"/>
      <c r="DB920"/>
      <c r="DC920"/>
      <c r="DD920"/>
      <c r="DE920"/>
      <c r="DF920"/>
      <c r="DG920"/>
      <c r="DH920"/>
      <c r="DI920"/>
      <c r="DJ920"/>
      <c r="DK920"/>
      <c r="DL920"/>
      <c r="DM920"/>
      <c r="DN920"/>
      <c r="DO920"/>
      <c r="DP920"/>
      <c r="DQ920"/>
      <c r="DR920"/>
      <c r="DS920"/>
      <c r="DT920"/>
      <c r="DU920"/>
      <c r="DV920"/>
      <c r="DW920"/>
      <c r="DX920"/>
      <c r="DY920"/>
      <c r="DZ920"/>
      <c r="EA920"/>
      <c r="EB920"/>
      <c r="EC920"/>
      <c r="ED920"/>
      <c r="EE920"/>
      <c r="EF920"/>
      <c r="EG920"/>
      <c r="EH920"/>
      <c r="EI920"/>
      <c r="EJ920"/>
      <c r="EK920"/>
      <c r="EL920"/>
      <c r="EM920"/>
      <c r="EN920"/>
      <c r="EO920"/>
      <c r="EP920"/>
      <c r="EQ920"/>
      <c r="ER920"/>
      <c r="ES920"/>
      <c r="ET920"/>
      <c r="EU920"/>
      <c r="EV920"/>
      <c r="EW920"/>
      <c r="EX920"/>
      <c r="EY920"/>
      <c r="EZ920"/>
      <c r="FA920"/>
      <c r="FB920"/>
      <c r="FC920"/>
      <c r="FD920"/>
      <c r="FE920"/>
      <c r="FF920"/>
      <c r="FG920"/>
      <c r="FH920"/>
      <c r="FI920"/>
      <c r="FJ920"/>
      <c r="FK920"/>
      <c r="FL920"/>
      <c r="FM920"/>
      <c r="FN920"/>
      <c r="FO920"/>
      <c r="FP920"/>
      <c r="FQ920"/>
      <c r="FR920"/>
      <c r="FS920"/>
      <c r="FT920"/>
      <c r="FU920"/>
      <c r="FV920"/>
      <c r="FW920"/>
      <c r="FX920"/>
      <c r="FY920"/>
      <c r="FZ920"/>
      <c r="GA920"/>
      <c r="GB920"/>
      <c r="GC920"/>
      <c r="GD920"/>
      <c r="GE920"/>
      <c r="GF920"/>
      <c r="GG920"/>
      <c r="GH920"/>
      <c r="GI920"/>
      <c r="GJ920"/>
      <c r="GK920"/>
      <c r="GL920"/>
      <c r="GM920"/>
      <c r="GN920"/>
      <c r="GO920"/>
      <c r="GP920"/>
      <c r="GQ920"/>
      <c r="GR920"/>
      <c r="GS920"/>
      <c r="GT920"/>
      <c r="GU920"/>
      <c r="GV920"/>
      <c r="GW920"/>
      <c r="GX920"/>
      <c r="GY920" t="n" s="35">
        <v>0</v>
      </c>
      <c r="GZ920" t="n" s="35">
        <v>0</v>
      </c>
      <c r="HF920" t="n" s="35">
        <v>2000</v>
      </c>
      <c r="HG920" t="b" s="35">
        <v>1</v>
      </c>
      <c r="HH920">
        <v>1</v>
      </c>
      <c r="HU920" t="b" s="35">
        <v>1</v>
      </c>
      <c r="HZ920">
        <v>1</v>
      </c>
      <c r="IA920"/>
      <c r="IB920" t="inlineStr">
        <is>
          <t xml:space="preserve">物理</t>
        </is>
      </c>
      <c r="IC920">
        <v>10000</v>
      </c>
      <c r="ID920">
        <v>0</v>
      </c>
      <c r="IE920">
        <v>1</v>
      </c>
      <c r="IF920"/>
      <c r="IG920" t="inlineStr">
        <is>
          <t xml:space="preserve">魔法</t>
        </is>
      </c>
      <c r="IH920">
        <v>500</v>
      </c>
      <c r="II920">
        <v>0</v>
      </c>
      <c r="IJ920"/>
      <c r="IK920"/>
      <c r="IL920"/>
      <c r="IM920"/>
      <c r="IN920"/>
      <c r="IO920"/>
      <c r="IP920"/>
      <c r="IQ920"/>
      <c r="IR920"/>
      <c r="IS920"/>
      <c r="IT920"/>
      <c r="IU920"/>
      <c r="IV920"/>
      <c r="IW920"/>
      <c r="IX920"/>
      <c r="IY920"/>
      <c r="IZ920"/>
      <c r="JA920"/>
      <c r="JB920"/>
      <c r="JC920"/>
      <c r="JD920"/>
      <c r="JE920"/>
      <c r="JF920"/>
      <c r="JG920"/>
      <c r="JH920"/>
      <c r="JI920"/>
      <c r="JJ920"/>
      <c r="JK920"/>
      <c r="JL920"/>
      <c r="JM920"/>
      <c r="JN920"/>
      <c r="JO920"/>
      <c r="JP920"/>
      <c r="JQ920"/>
      <c r="JR920"/>
    </row>
    <row r="921" ht="30" customHeight="1" spans="2:12">
      <c r="B921" s="34">
        <f>10000000+INDEX(编号表!$B:$B,MATCH(D921,编号表!$A:$A,0))*10000+J921</f>
        <v>11970011</v>
      </c>
      <c r="C921" s="34" t="s">
        <v>925</v>
      </c>
      <c r="D921" s="34" t="s">
        <v>922</v>
      </c>
      <c r="E921" t="str" s="34">
        <v>无</v>
      </c>
      <c r="F921" s="39" t="s">
        <v>906</v>
      </c>
      <c r="G921" s="34" t="inlineStr">
        <is>
          <t xml:space="preserve">水行</t>
        </is>
      </c>
      <c r="H921" s="34" t="b">
        <v>0</v>
      </c>
      <c r="I921" s="34" t="b">
        <v>0</v>
      </c>
      <c r="J921" s="34">
        <v>11</v>
      </c>
      <c r="K921" s="34" t="str">
        <f t="shared" si="34"/>
        <v>119700</v>
      </c>
      <c r="L921" s="34" t="s">
        <v>899</v>
      </c>
      <c r="O921" t="str" s="35">
        <v>追击单个敌人，造成剑击伤害；提高单次剑击伤害；附加水行伤害。</v>
      </c>
      <c r="P921" t="n" s="35">
        <v>12421000</v>
      </c>
      <c r="W921">
        <v>600</v>
      </c>
      <c r="X921">
        <v>600</v>
      </c>
      <c r="Y921" t="str" s="35">
        <v>单位</v>
      </c>
      <c r="Z921" t="inlineStr">
        <is>
          <t xml:space="preserve">单体</t>
        </is>
      </c>
      <c r="AA921" t="inlineStr">
        <is>
          <t xml:space="preserve">敌对</t>
        </is>
      </c>
      <c r="AB921">
        <v>0</v>
      </c>
      <c r="AC921">
        <v>1</v>
      </c>
      <c r="AD921" t="b">
        <v>0</v>
      </c>
      <c r="AE921" t="inlineStr">
        <is>
          <t xml:space="preserve">最近</t>
        </is>
      </c>
      <c r="AF921"/>
      <c r="AG921"/>
      <c r="AH921"/>
      <c r="AI921"/>
      <c r="AJ921"/>
      <c r="AK921"/>
      <c r="AL921"/>
      <c r="BA921">
        <v>10000</v>
      </c>
      <c r="BB921" t="inlineStr">
        <is>
          <t xml:space="preserve">技能效果_伤害</t>
        </is>
      </c>
      <c r="BC921" t="inlineStr">
        <is>
          <t xml:space="preserve">敌对</t>
        </is>
      </c>
      <c r="BD921">
        <v>10000</v>
      </c>
      <c r="BE921">
        <v>0</v>
      </c>
      <c r="BF921" t="inlineStr">
        <is>
          <t xml:space="preserve">全部</t>
        </is>
      </c>
      <c r="BG921">
        <v>0</v>
      </c>
      <c r="BH921" t="inlineStr">
        <is>
          <t xml:space="preserve">物理</t>
        </is>
      </c>
      <c r="BI921">
        <v>10000</v>
      </c>
      <c r="BJ921">
        <v>0</v>
      </c>
      <c r="BK921" t="b">
        <v>1</v>
      </c>
      <c r="BL921">
        <v>0</v>
      </c>
      <c r="BM921">
        <v>10000</v>
      </c>
      <c r="BN921"/>
      <c r="BO921"/>
      <c r="BP921"/>
      <c r="BQ921"/>
      <c r="BR921"/>
      <c r="BS921"/>
      <c r="BT921"/>
      <c r="BU921"/>
      <c r="BV921"/>
      <c r="BW921"/>
      <c r="BX921"/>
      <c r="BY921"/>
      <c r="BZ921"/>
      <c r="CA921"/>
      <c r="CB921"/>
      <c r="CC921"/>
      <c r="CD921"/>
      <c r="CE921"/>
      <c r="CF921"/>
      <c r="CG921"/>
      <c r="CH921"/>
      <c r="CI921"/>
      <c r="CJ921"/>
      <c r="CK921"/>
      <c r="CL921"/>
      <c r="CM921"/>
      <c r="CN921"/>
      <c r="CO921"/>
      <c r="CP921"/>
      <c r="CQ921"/>
      <c r="CR921"/>
      <c r="CS921"/>
      <c r="CT921"/>
      <c r="CU921"/>
      <c r="CV921"/>
      <c r="CW921"/>
      <c r="CX921"/>
      <c r="CY921"/>
      <c r="CZ921"/>
      <c r="DA921"/>
      <c r="DB921"/>
      <c r="DC921"/>
      <c r="DD921"/>
      <c r="DE921"/>
      <c r="DF921"/>
      <c r="DG921"/>
      <c r="DH921"/>
      <c r="DI921"/>
      <c r="DJ921"/>
      <c r="DK921"/>
      <c r="DL921"/>
      <c r="DM921"/>
      <c r="DN921"/>
      <c r="DO921"/>
      <c r="DP921"/>
      <c r="DQ921"/>
      <c r="DR921"/>
      <c r="DS921"/>
      <c r="DT921"/>
      <c r="DU921"/>
      <c r="DV921"/>
      <c r="DW921"/>
      <c r="DX921"/>
      <c r="DY921"/>
      <c r="DZ921"/>
      <c r="EA921"/>
      <c r="EB921"/>
      <c r="EC921"/>
      <c r="ED921"/>
      <c r="EE921"/>
      <c r="EF921"/>
      <c r="EG921"/>
      <c r="EH921"/>
      <c r="EI921"/>
      <c r="EJ921"/>
      <c r="EK921"/>
      <c r="EL921"/>
      <c r="EM921"/>
      <c r="EN921"/>
      <c r="EO921"/>
      <c r="EP921"/>
      <c r="EQ921"/>
      <c r="ER921"/>
      <c r="ES921"/>
      <c r="ET921"/>
      <c r="EU921"/>
      <c r="EV921"/>
      <c r="EW921"/>
      <c r="EX921"/>
      <c r="EY921"/>
      <c r="EZ921"/>
      <c r="FA921"/>
      <c r="FB921"/>
      <c r="FC921"/>
      <c r="FD921"/>
      <c r="FE921"/>
      <c r="FF921"/>
      <c r="FG921"/>
      <c r="FH921"/>
      <c r="FI921"/>
      <c r="FJ921"/>
      <c r="FK921"/>
      <c r="FL921"/>
      <c r="FM921"/>
      <c r="FN921"/>
      <c r="FO921"/>
      <c r="FP921"/>
      <c r="FQ921"/>
      <c r="FR921"/>
      <c r="FS921"/>
      <c r="FT921"/>
      <c r="FU921"/>
      <c r="FV921"/>
      <c r="FW921"/>
      <c r="FX921"/>
      <c r="FY921"/>
      <c r="FZ921"/>
      <c r="GA921"/>
      <c r="GB921"/>
      <c r="GC921"/>
      <c r="GD921"/>
      <c r="GE921"/>
      <c r="GF921"/>
      <c r="GG921"/>
      <c r="GH921"/>
      <c r="GI921"/>
      <c r="GJ921"/>
      <c r="GK921"/>
      <c r="GL921"/>
      <c r="GM921"/>
      <c r="GN921"/>
      <c r="GO921"/>
      <c r="GP921"/>
      <c r="GQ921"/>
      <c r="GR921"/>
      <c r="GS921"/>
      <c r="GT921"/>
      <c r="GU921"/>
      <c r="GV921"/>
      <c r="GW921"/>
      <c r="GX921"/>
      <c r="GY921" t="n" s="35">
        <v>0</v>
      </c>
      <c r="GZ921" t="n" s="35">
        <v>0</v>
      </c>
      <c r="HF921" t="n" s="35">
        <v>2000</v>
      </c>
      <c r="HG921" t="b" s="35">
        <v>1</v>
      </c>
      <c r="HH921">
        <v>1</v>
      </c>
      <c r="HU921" t="b" s="35">
        <v>1</v>
      </c>
      <c r="HZ921">
        <v>1</v>
      </c>
      <c r="IA921"/>
      <c r="IB921" t="inlineStr">
        <is>
          <t xml:space="preserve">物理</t>
        </is>
      </c>
      <c r="IC921">
        <v>10000</v>
      </c>
      <c r="ID921">
        <v>0</v>
      </c>
      <c r="IE921">
        <v>1</v>
      </c>
      <c r="IF921"/>
      <c r="IG921" t="inlineStr">
        <is>
          <t xml:space="preserve">魔法</t>
        </is>
      </c>
      <c r="IH921">
        <v>500</v>
      </c>
      <c r="II921">
        <v>0</v>
      </c>
      <c r="IJ921"/>
      <c r="IK921"/>
      <c r="IL921"/>
      <c r="IM921"/>
      <c r="IN921"/>
      <c r="IO921"/>
      <c r="IP921"/>
      <c r="IQ921"/>
      <c r="IR921"/>
      <c r="IS921"/>
      <c r="IT921"/>
      <c r="IU921"/>
      <c r="IV921"/>
      <c r="IW921"/>
      <c r="IX921"/>
      <c r="IY921"/>
      <c r="IZ921"/>
      <c r="JA921"/>
      <c r="JB921"/>
      <c r="JC921"/>
      <c r="JD921"/>
      <c r="JE921"/>
      <c r="JF921"/>
      <c r="JG921"/>
      <c r="JH921"/>
      <c r="JI921"/>
      <c r="JJ921"/>
      <c r="JK921"/>
      <c r="JL921"/>
      <c r="JM921"/>
      <c r="JN921"/>
      <c r="JO921"/>
      <c r="JP921"/>
      <c r="JQ921"/>
      <c r="JR921"/>
    </row>
    <row r="922" ht="30" customHeight="1" spans="2:12">
      <c r="B922" s="34">
        <f>10000000+INDEX(编号表!$B:$B,MATCH(D922,编号表!$A:$A,0))*10000+J922</f>
        <v>11970012</v>
      </c>
      <c r="C922" s="34" t="s">
        <v>925</v>
      </c>
      <c r="D922" s="34" t="s">
        <v>922</v>
      </c>
      <c r="E922" t="str" s="34">
        <v>无</v>
      </c>
      <c r="F922" s="39" t="s">
        <v>906</v>
      </c>
      <c r="G922" s="34" t="inlineStr">
        <is>
          <t xml:space="preserve">水行</t>
        </is>
      </c>
      <c r="H922" s="34" t="b">
        <v>0</v>
      </c>
      <c r="I922" s="34" t="b">
        <v>0</v>
      </c>
      <c r="J922" s="34">
        <v>12</v>
      </c>
      <c r="K922" s="34" t="str">
        <f t="shared" si="34"/>
        <v>119700</v>
      </c>
      <c r="L922" s="34" t="s">
        <v>900</v>
      </c>
      <c r="O922" t="str" s="35">
        <v>追击单个敌人，造成剑击伤害；提高单次剑击伤害；附加水行伤害。</v>
      </c>
      <c r="P922" t="n" s="35">
        <v>12421000</v>
      </c>
      <c r="W922">
        <v>600</v>
      </c>
      <c r="X922">
        <v>600</v>
      </c>
      <c r="Y922" t="str" s="35">
        <v>单位</v>
      </c>
      <c r="Z922" t="inlineStr">
        <is>
          <t xml:space="preserve">单体</t>
        </is>
      </c>
      <c r="AA922" t="inlineStr">
        <is>
          <t xml:space="preserve">敌对</t>
        </is>
      </c>
      <c r="AB922">
        <v>0</v>
      </c>
      <c r="AC922">
        <v>1</v>
      </c>
      <c r="AD922" t="b">
        <v>0</v>
      </c>
      <c r="AE922" t="inlineStr">
        <is>
          <t xml:space="preserve">最近</t>
        </is>
      </c>
      <c r="AF922"/>
      <c r="AG922"/>
      <c r="AH922"/>
      <c r="AI922"/>
      <c r="AJ922"/>
      <c r="AK922"/>
      <c r="AL922"/>
      <c r="BA922">
        <v>10000</v>
      </c>
      <c r="BB922" t="inlineStr">
        <is>
          <t xml:space="preserve">技能效果_伤害</t>
        </is>
      </c>
      <c r="BC922" t="inlineStr">
        <is>
          <t xml:space="preserve">敌对</t>
        </is>
      </c>
      <c r="BD922">
        <v>10000</v>
      </c>
      <c r="BE922">
        <v>0</v>
      </c>
      <c r="BF922" t="inlineStr">
        <is>
          <t xml:space="preserve">全部</t>
        </is>
      </c>
      <c r="BG922">
        <v>0</v>
      </c>
      <c r="BH922" t="inlineStr">
        <is>
          <t xml:space="preserve">物理</t>
        </is>
      </c>
      <c r="BI922">
        <v>10000</v>
      </c>
      <c r="BJ922">
        <v>0</v>
      </c>
      <c r="BK922" t="b">
        <v>1</v>
      </c>
      <c r="BL922">
        <v>0</v>
      </c>
      <c r="BM922">
        <v>10000</v>
      </c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/>
      <c r="CD922"/>
      <c r="CE922"/>
      <c r="CF922"/>
      <c r="CG922"/>
      <c r="CH922"/>
      <c r="CI922"/>
      <c r="CJ922"/>
      <c r="CK922"/>
      <c r="CL922"/>
      <c r="CM922"/>
      <c r="CN922"/>
      <c r="CO922"/>
      <c r="CP922"/>
      <c r="CQ922"/>
      <c r="CR922"/>
      <c r="CS922"/>
      <c r="CT922"/>
      <c r="CU922"/>
      <c r="CV922"/>
      <c r="CW922"/>
      <c r="CX922"/>
      <c r="CY922"/>
      <c r="CZ922"/>
      <c r="DA922"/>
      <c r="DB922"/>
      <c r="DC922"/>
      <c r="DD922"/>
      <c r="DE922"/>
      <c r="DF922"/>
      <c r="DG922"/>
      <c r="DH922"/>
      <c r="DI922"/>
      <c r="DJ922"/>
      <c r="DK922"/>
      <c r="DL922"/>
      <c r="DM922"/>
      <c r="DN922"/>
      <c r="DO922"/>
      <c r="DP922"/>
      <c r="DQ922"/>
      <c r="DR922"/>
      <c r="DS922"/>
      <c r="DT922"/>
      <c r="DU922"/>
      <c r="DV922"/>
      <c r="DW922"/>
      <c r="DX922"/>
      <c r="DY922"/>
      <c r="DZ922"/>
      <c r="EA922"/>
      <c r="EB922"/>
      <c r="EC922"/>
      <c r="ED922"/>
      <c r="EE922"/>
      <c r="EF922"/>
      <c r="EG922"/>
      <c r="EH922"/>
      <c r="EI922"/>
      <c r="EJ922"/>
      <c r="EK922"/>
      <c r="EL922"/>
      <c r="EM922"/>
      <c r="EN922"/>
      <c r="EO922"/>
      <c r="EP922"/>
      <c r="EQ922"/>
      <c r="ER922"/>
      <c r="ES922"/>
      <c r="ET922"/>
      <c r="EU922"/>
      <c r="EV922"/>
      <c r="EW922"/>
      <c r="EX922"/>
      <c r="EY922"/>
      <c r="EZ922"/>
      <c r="FA922"/>
      <c r="FB922"/>
      <c r="FC922"/>
      <c r="FD922"/>
      <c r="FE922"/>
      <c r="FF922"/>
      <c r="FG922"/>
      <c r="FH922"/>
      <c r="FI922"/>
      <c r="FJ922"/>
      <c r="FK922"/>
      <c r="FL922"/>
      <c r="FM922"/>
      <c r="FN922"/>
      <c r="FO922"/>
      <c r="FP922"/>
      <c r="FQ922"/>
      <c r="FR922"/>
      <c r="FS922"/>
      <c r="FT922"/>
      <c r="FU922"/>
      <c r="FV922"/>
      <c r="FW922"/>
      <c r="FX922"/>
      <c r="FY922"/>
      <c r="FZ922"/>
      <c r="GA922"/>
      <c r="GB922"/>
      <c r="GC922"/>
      <c r="GD922"/>
      <c r="GE922"/>
      <c r="GF922"/>
      <c r="GG922"/>
      <c r="GH922"/>
      <c r="GI922"/>
      <c r="GJ922"/>
      <c r="GK922"/>
      <c r="GL922"/>
      <c r="GM922"/>
      <c r="GN922"/>
      <c r="GO922"/>
      <c r="GP922"/>
      <c r="GQ922"/>
      <c r="GR922"/>
      <c r="GS922"/>
      <c r="GT922"/>
      <c r="GU922"/>
      <c r="GV922"/>
      <c r="GW922"/>
      <c r="GX922"/>
      <c r="GY922" t="n" s="35">
        <v>0</v>
      </c>
      <c r="GZ922" t="n" s="35">
        <v>0</v>
      </c>
      <c r="HF922" t="n" s="35">
        <v>2000</v>
      </c>
      <c r="HG922" t="b" s="35">
        <v>1</v>
      </c>
      <c r="HH922">
        <v>1</v>
      </c>
      <c r="HU922" t="b" s="35">
        <v>1</v>
      </c>
      <c r="HZ922">
        <v>1</v>
      </c>
      <c r="IA922"/>
      <c r="IB922" t="inlineStr">
        <is>
          <t xml:space="preserve">物理</t>
        </is>
      </c>
      <c r="IC922">
        <v>10000</v>
      </c>
      <c r="ID922">
        <v>0</v>
      </c>
      <c r="IE922">
        <v>1</v>
      </c>
      <c r="IF922"/>
      <c r="IG922" t="inlineStr">
        <is>
          <t xml:space="preserve">魔法</t>
        </is>
      </c>
      <c r="IH922">
        <v>500</v>
      </c>
      <c r="II922">
        <v>0</v>
      </c>
      <c r="IJ922"/>
      <c r="IK922"/>
      <c r="IL922"/>
      <c r="IM922"/>
      <c r="IN922"/>
      <c r="IO922"/>
      <c r="IP922"/>
      <c r="IQ922"/>
      <c r="IR922"/>
      <c r="IS922"/>
      <c r="IT922"/>
      <c r="IU922"/>
      <c r="IV922"/>
      <c r="IW922"/>
      <c r="IX922"/>
      <c r="IY922"/>
      <c r="IZ922"/>
      <c r="JA922"/>
      <c r="JB922"/>
      <c r="JC922"/>
      <c r="JD922"/>
      <c r="JE922"/>
      <c r="JF922"/>
      <c r="JG922"/>
      <c r="JH922"/>
      <c r="JI922"/>
      <c r="JJ922"/>
      <c r="JK922"/>
      <c r="JL922"/>
      <c r="JM922"/>
      <c r="JN922"/>
      <c r="JO922"/>
      <c r="JP922"/>
      <c r="JQ922"/>
      <c r="JR922"/>
    </row>
    <row r="923" ht="30" customHeight="1" spans="2:12">
      <c r="B923" s="34">
        <f>10000000+INDEX(编号表!$B:$B,MATCH(D923,编号表!$A:$A,0))*10000+J923</f>
        <v>11970013</v>
      </c>
      <c r="C923" s="34" t="s">
        <v>926</v>
      </c>
      <c r="D923" s="34" t="s">
        <v>922</v>
      </c>
      <c r="E923" t="str" s="34">
        <v>无</v>
      </c>
      <c r="F923" s="39" t="s">
        <v>908</v>
      </c>
      <c r="G923" s="34" t="inlineStr">
        <is>
          <t xml:space="preserve">水行</t>
        </is>
      </c>
      <c r="H923" s="34" t="b">
        <v>0</v>
      </c>
      <c r="I923" s="34" t="b">
        <v>0</v>
      </c>
      <c r="J923" s="34">
        <v>13</v>
      </c>
      <c r="K923" s="34" t="str">
        <f t="shared" si="34"/>
        <v>119700</v>
      </c>
      <c r="L923" s="34" t="s">
        <v>898</v>
      </c>
      <c r="O923" t="str" s="35">
        <v>追击单个敌人，造成剑击伤害；提高单次剑击伤害；附加水行伤害。</v>
      </c>
      <c r="P923" t="n" s="35">
        <v>12421000</v>
      </c>
      <c r="W923">
        <v>600</v>
      </c>
      <c r="X923">
        <v>600</v>
      </c>
      <c r="Y923" t="str" s="35">
        <v>单位</v>
      </c>
      <c r="Z923" t="inlineStr">
        <is>
          <t xml:space="preserve">单体</t>
        </is>
      </c>
      <c r="AA923" t="inlineStr">
        <is>
          <t xml:space="preserve">敌对</t>
        </is>
      </c>
      <c r="AB923">
        <v>0</v>
      </c>
      <c r="AC923">
        <v>1</v>
      </c>
      <c r="AD923" t="b">
        <v>0</v>
      </c>
      <c r="AE923" t="inlineStr">
        <is>
          <t xml:space="preserve">最近</t>
        </is>
      </c>
      <c r="AF923"/>
      <c r="AG923"/>
      <c r="AH923"/>
      <c r="AI923"/>
      <c r="AJ923"/>
      <c r="AK923"/>
      <c r="AL923"/>
      <c r="BA923">
        <v>10000</v>
      </c>
      <c r="BB923" t="inlineStr">
        <is>
          <t xml:space="preserve">技能效果_伤害</t>
        </is>
      </c>
      <c r="BC923" t="inlineStr">
        <is>
          <t xml:space="preserve">敌对</t>
        </is>
      </c>
      <c r="BD923">
        <v>10000</v>
      </c>
      <c r="BE923">
        <v>0</v>
      </c>
      <c r="BF923" t="inlineStr">
        <is>
          <t xml:space="preserve">全部</t>
        </is>
      </c>
      <c r="BG923">
        <v>0</v>
      </c>
      <c r="BH923" t="inlineStr">
        <is>
          <t xml:space="preserve">物理</t>
        </is>
      </c>
      <c r="BI923">
        <v>10000</v>
      </c>
      <c r="BJ923">
        <v>0</v>
      </c>
      <c r="BK923" t="b">
        <v>1</v>
      </c>
      <c r="BL923">
        <v>0</v>
      </c>
      <c r="BM923">
        <v>10000</v>
      </c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/>
      <c r="CD923"/>
      <c r="CE923"/>
      <c r="CF923"/>
      <c r="CG923"/>
      <c r="CH923"/>
      <c r="CI923"/>
      <c r="CJ923"/>
      <c r="CK923"/>
      <c r="CL923"/>
      <c r="CM923"/>
      <c r="CN923"/>
      <c r="CO923"/>
      <c r="CP923"/>
      <c r="CQ923"/>
      <c r="CR923"/>
      <c r="CS923"/>
      <c r="CT923"/>
      <c r="CU923"/>
      <c r="CV923"/>
      <c r="CW923"/>
      <c r="CX923"/>
      <c r="CY923"/>
      <c r="CZ923"/>
      <c r="DA923"/>
      <c r="DB923"/>
      <c r="DC923"/>
      <c r="DD923"/>
      <c r="DE923"/>
      <c r="DF923"/>
      <c r="DG923"/>
      <c r="DH923"/>
      <c r="DI923"/>
      <c r="DJ923"/>
      <c r="DK923"/>
      <c r="DL923"/>
      <c r="DM923"/>
      <c r="DN923"/>
      <c r="DO923"/>
      <c r="DP923"/>
      <c r="DQ923"/>
      <c r="DR923"/>
      <c r="DS923"/>
      <c r="DT923"/>
      <c r="DU923"/>
      <c r="DV923"/>
      <c r="DW923"/>
      <c r="DX923"/>
      <c r="DY923"/>
      <c r="DZ923"/>
      <c r="EA923"/>
      <c r="EB923"/>
      <c r="EC923"/>
      <c r="ED923"/>
      <c r="EE923"/>
      <c r="EF923"/>
      <c r="EG923"/>
      <c r="EH923"/>
      <c r="EI923"/>
      <c r="EJ923"/>
      <c r="EK923"/>
      <c r="EL923"/>
      <c r="EM923"/>
      <c r="EN923"/>
      <c r="EO923"/>
      <c r="EP923"/>
      <c r="EQ923"/>
      <c r="ER923"/>
      <c r="ES923"/>
      <c r="ET923"/>
      <c r="EU923"/>
      <c r="EV923"/>
      <c r="EW923"/>
      <c r="EX923"/>
      <c r="EY923"/>
      <c r="EZ923"/>
      <c r="FA923"/>
      <c r="FB923"/>
      <c r="FC923"/>
      <c r="FD923"/>
      <c r="FE923"/>
      <c r="FF923"/>
      <c r="FG923"/>
      <c r="FH923"/>
      <c r="FI923"/>
      <c r="FJ923"/>
      <c r="FK923"/>
      <c r="FL923"/>
      <c r="FM923"/>
      <c r="FN923"/>
      <c r="FO923"/>
      <c r="FP923"/>
      <c r="FQ923"/>
      <c r="FR923"/>
      <c r="FS923"/>
      <c r="FT923"/>
      <c r="FU923"/>
      <c r="FV923"/>
      <c r="FW923"/>
      <c r="FX923"/>
      <c r="FY923"/>
      <c r="FZ923"/>
      <c r="GA923"/>
      <c r="GB923"/>
      <c r="GC923"/>
      <c r="GD923"/>
      <c r="GE923"/>
      <c r="GF923"/>
      <c r="GG923"/>
      <c r="GH923"/>
      <c r="GI923"/>
      <c r="GJ923"/>
      <c r="GK923"/>
      <c r="GL923"/>
      <c r="GM923"/>
      <c r="GN923"/>
      <c r="GO923"/>
      <c r="GP923"/>
      <c r="GQ923"/>
      <c r="GR923"/>
      <c r="GS923"/>
      <c r="GT923"/>
      <c r="GU923"/>
      <c r="GV923"/>
      <c r="GW923"/>
      <c r="GX923"/>
      <c r="GY923" t="n" s="35">
        <v>0</v>
      </c>
      <c r="GZ923" t="n" s="35">
        <v>0</v>
      </c>
      <c r="HF923" t="n" s="35">
        <v>2000</v>
      </c>
      <c r="HG923" t="b" s="35">
        <v>1</v>
      </c>
      <c r="HH923">
        <v>1</v>
      </c>
      <c r="HU923" t="b" s="35">
        <v>1</v>
      </c>
      <c r="HZ923">
        <v>1</v>
      </c>
      <c r="IA923"/>
      <c r="IB923" t="inlineStr">
        <is>
          <t xml:space="preserve">物理</t>
        </is>
      </c>
      <c r="IC923">
        <v>10000</v>
      </c>
      <c r="ID923">
        <v>0</v>
      </c>
      <c r="IE923">
        <v>1</v>
      </c>
      <c r="IF923"/>
      <c r="IG923" t="inlineStr">
        <is>
          <t xml:space="preserve">魔法</t>
        </is>
      </c>
      <c r="IH923">
        <v>500</v>
      </c>
      <c r="II923">
        <v>0</v>
      </c>
      <c r="IJ923"/>
      <c r="IK923"/>
      <c r="IL923"/>
      <c r="IM923"/>
      <c r="IN923"/>
      <c r="IO923"/>
      <c r="IP923"/>
      <c r="IQ923"/>
      <c r="IR923"/>
      <c r="IS923"/>
      <c r="IT923"/>
      <c r="IU923"/>
      <c r="IV923"/>
      <c r="IW923"/>
      <c r="IX923"/>
      <c r="IY923"/>
      <c r="IZ923"/>
      <c r="JA923"/>
      <c r="JB923"/>
      <c r="JC923"/>
      <c r="JD923"/>
      <c r="JE923"/>
      <c r="JF923"/>
      <c r="JG923"/>
      <c r="JH923"/>
      <c r="JI923"/>
      <c r="JJ923"/>
      <c r="JK923"/>
      <c r="JL923"/>
      <c r="JM923"/>
      <c r="JN923"/>
      <c r="JO923"/>
      <c r="JP923"/>
      <c r="JQ923"/>
      <c r="JR923"/>
    </row>
    <row r="924" ht="30" customHeight="1" spans="2:12">
      <c r="B924" s="34">
        <f>10000000+INDEX(编号表!$B:$B,MATCH(D924,编号表!$A:$A,0))*10000+J924</f>
        <v>11970014</v>
      </c>
      <c r="C924" s="34" t="s">
        <v>926</v>
      </c>
      <c r="D924" s="34" t="s">
        <v>922</v>
      </c>
      <c r="E924" t="str" s="34">
        <v>无</v>
      </c>
      <c r="F924" s="39" t="s">
        <v>908</v>
      </c>
      <c r="G924" s="34" t="inlineStr">
        <is>
          <t xml:space="preserve">水行</t>
        </is>
      </c>
      <c r="H924" s="34" t="b">
        <v>0</v>
      </c>
      <c r="I924" s="34" t="b">
        <v>0</v>
      </c>
      <c r="J924" s="34">
        <v>14</v>
      </c>
      <c r="K924" s="34" t="str">
        <f t="shared" si="34"/>
        <v>119700</v>
      </c>
      <c r="L924" s="34" t="s">
        <v>899</v>
      </c>
      <c r="O924" t="str" s="35">
        <v>追击单个敌人，造成剑击伤害；提高单次剑击伤害；附加水行伤害。</v>
      </c>
      <c r="P924" t="n" s="35">
        <v>12421000</v>
      </c>
      <c r="W924">
        <v>600</v>
      </c>
      <c r="X924">
        <v>600</v>
      </c>
      <c r="Y924" t="str" s="35">
        <v>单位</v>
      </c>
      <c r="Z924" t="inlineStr">
        <is>
          <t xml:space="preserve">单体</t>
        </is>
      </c>
      <c r="AA924" t="inlineStr">
        <is>
          <t xml:space="preserve">敌对</t>
        </is>
      </c>
      <c r="AB924">
        <v>0</v>
      </c>
      <c r="AC924">
        <v>1</v>
      </c>
      <c r="AD924" t="b">
        <v>0</v>
      </c>
      <c r="AE924" t="inlineStr">
        <is>
          <t xml:space="preserve">最近</t>
        </is>
      </c>
      <c r="AF924"/>
      <c r="AG924"/>
      <c r="AH924"/>
      <c r="AI924"/>
      <c r="AJ924"/>
      <c r="AK924"/>
      <c r="AL924"/>
      <c r="BA924">
        <v>10000</v>
      </c>
      <c r="BB924" t="inlineStr">
        <is>
          <t xml:space="preserve">技能效果_伤害</t>
        </is>
      </c>
      <c r="BC924" t="inlineStr">
        <is>
          <t xml:space="preserve">敌对</t>
        </is>
      </c>
      <c r="BD924">
        <v>10000</v>
      </c>
      <c r="BE924">
        <v>0</v>
      </c>
      <c r="BF924" t="inlineStr">
        <is>
          <t xml:space="preserve">全部</t>
        </is>
      </c>
      <c r="BG924">
        <v>0</v>
      </c>
      <c r="BH924" t="inlineStr">
        <is>
          <t xml:space="preserve">物理</t>
        </is>
      </c>
      <c r="BI924">
        <v>10000</v>
      </c>
      <c r="BJ924">
        <v>0</v>
      </c>
      <c r="BK924" t="b">
        <v>1</v>
      </c>
      <c r="BL924">
        <v>0</v>
      </c>
      <c r="BM924">
        <v>10000</v>
      </c>
      <c r="BN924"/>
      <c r="BO924"/>
      <c r="BP924"/>
      <c r="BQ924"/>
      <c r="BR924"/>
      <c r="BS924"/>
      <c r="BT924"/>
      <c r="BU924"/>
      <c r="BV924"/>
      <c r="BW924"/>
      <c r="BX924"/>
      <c r="BY924"/>
      <c r="BZ924"/>
      <c r="CA924"/>
      <c r="CB924"/>
      <c r="CC924"/>
      <c r="CD924"/>
      <c r="CE924"/>
      <c r="CF924"/>
      <c r="CG924"/>
      <c r="CH924"/>
      <c r="CI924"/>
      <c r="CJ924"/>
      <c r="CK924"/>
      <c r="CL924"/>
      <c r="CM924"/>
      <c r="CN924"/>
      <c r="CO924"/>
      <c r="CP924"/>
      <c r="CQ924"/>
      <c r="CR924"/>
      <c r="CS924"/>
      <c r="CT924"/>
      <c r="CU924"/>
      <c r="CV924"/>
      <c r="CW924"/>
      <c r="CX924"/>
      <c r="CY924"/>
      <c r="CZ924"/>
      <c r="DA924"/>
      <c r="DB924"/>
      <c r="DC924"/>
      <c r="DD924"/>
      <c r="DE924"/>
      <c r="DF924"/>
      <c r="DG924"/>
      <c r="DH924"/>
      <c r="DI924"/>
      <c r="DJ924"/>
      <c r="DK924"/>
      <c r="DL924"/>
      <c r="DM924"/>
      <c r="DN924"/>
      <c r="DO924"/>
      <c r="DP924"/>
      <c r="DQ924"/>
      <c r="DR924"/>
      <c r="DS924"/>
      <c r="DT924"/>
      <c r="DU924"/>
      <c r="DV924"/>
      <c r="DW924"/>
      <c r="DX924"/>
      <c r="DY924"/>
      <c r="DZ924"/>
      <c r="EA924"/>
      <c r="EB924"/>
      <c r="EC924"/>
      <c r="ED924"/>
      <c r="EE924"/>
      <c r="EF924"/>
      <c r="EG924"/>
      <c r="EH924"/>
      <c r="EI924"/>
      <c r="EJ924"/>
      <c r="EK924"/>
      <c r="EL924"/>
      <c r="EM924"/>
      <c r="EN924"/>
      <c r="EO924"/>
      <c r="EP924"/>
      <c r="EQ924"/>
      <c r="ER924"/>
      <c r="ES924"/>
      <c r="ET924"/>
      <c r="EU924"/>
      <c r="EV924"/>
      <c r="EW924"/>
      <c r="EX924"/>
      <c r="EY924"/>
      <c r="EZ924"/>
      <c r="FA924"/>
      <c r="FB924"/>
      <c r="FC924"/>
      <c r="FD924"/>
      <c r="FE924"/>
      <c r="FF924"/>
      <c r="FG924"/>
      <c r="FH924"/>
      <c r="FI924"/>
      <c r="FJ924"/>
      <c r="FK924"/>
      <c r="FL924"/>
      <c r="FM924"/>
      <c r="FN924"/>
      <c r="FO924"/>
      <c r="FP924"/>
      <c r="FQ924"/>
      <c r="FR924"/>
      <c r="FS924"/>
      <c r="FT924"/>
      <c r="FU924"/>
      <c r="FV924"/>
      <c r="FW924"/>
      <c r="FX924"/>
      <c r="FY924"/>
      <c r="FZ924"/>
      <c r="GA924"/>
      <c r="GB924"/>
      <c r="GC924"/>
      <c r="GD924"/>
      <c r="GE924"/>
      <c r="GF924"/>
      <c r="GG924"/>
      <c r="GH924"/>
      <c r="GI924"/>
      <c r="GJ924"/>
      <c r="GK924"/>
      <c r="GL924"/>
      <c r="GM924"/>
      <c r="GN924"/>
      <c r="GO924"/>
      <c r="GP924"/>
      <c r="GQ924"/>
      <c r="GR924"/>
      <c r="GS924"/>
      <c r="GT924"/>
      <c r="GU924"/>
      <c r="GV924"/>
      <c r="GW924"/>
      <c r="GX924"/>
      <c r="GY924" t="n" s="35">
        <v>0</v>
      </c>
      <c r="GZ924" t="n" s="35">
        <v>0</v>
      </c>
      <c r="HF924" t="n" s="35">
        <v>2000</v>
      </c>
      <c r="HG924" t="b" s="35">
        <v>1</v>
      </c>
      <c r="HH924">
        <v>1</v>
      </c>
      <c r="HU924" t="b" s="35">
        <v>1</v>
      </c>
      <c r="HZ924">
        <v>1</v>
      </c>
      <c r="IA924"/>
      <c r="IB924" t="inlineStr">
        <is>
          <t xml:space="preserve">物理</t>
        </is>
      </c>
      <c r="IC924">
        <v>10000</v>
      </c>
      <c r="ID924">
        <v>0</v>
      </c>
      <c r="IE924">
        <v>1</v>
      </c>
      <c r="IF924"/>
      <c r="IG924" t="inlineStr">
        <is>
          <t xml:space="preserve">魔法</t>
        </is>
      </c>
      <c r="IH924">
        <v>500</v>
      </c>
      <c r="II924">
        <v>0</v>
      </c>
      <c r="IJ924"/>
      <c r="IK924"/>
      <c r="IL924"/>
      <c r="IM924"/>
      <c r="IN924"/>
      <c r="IO924"/>
      <c r="IP924"/>
      <c r="IQ924"/>
      <c r="IR924"/>
      <c r="IS924"/>
      <c r="IT924"/>
      <c r="IU924"/>
      <c r="IV924"/>
      <c r="IW924"/>
      <c r="IX924"/>
      <c r="IY924"/>
      <c r="IZ924"/>
      <c r="JA924"/>
      <c r="JB924"/>
      <c r="JC924"/>
      <c r="JD924"/>
      <c r="JE924"/>
      <c r="JF924"/>
      <c r="JG924"/>
      <c r="JH924"/>
      <c r="JI924"/>
      <c r="JJ924"/>
      <c r="JK924"/>
      <c r="JL924"/>
      <c r="JM924"/>
      <c r="JN924"/>
      <c r="JO924"/>
      <c r="JP924"/>
      <c r="JQ924"/>
      <c r="JR924"/>
    </row>
    <row r="925" ht="30" customHeight="1" spans="2:12">
      <c r="B925" s="34">
        <f>10000000+INDEX(编号表!$B:$B,MATCH(D925,编号表!$A:$A,0))*10000+J925</f>
        <v>11970015</v>
      </c>
      <c r="C925" s="34" t="s">
        <v>926</v>
      </c>
      <c r="D925" s="34" t="s">
        <v>922</v>
      </c>
      <c r="E925" t="str" s="34">
        <v>无</v>
      </c>
      <c r="F925" s="39" t="s">
        <v>908</v>
      </c>
      <c r="G925" s="34" t="inlineStr">
        <is>
          <t xml:space="preserve">水行</t>
        </is>
      </c>
      <c r="H925" s="34" t="b">
        <v>0</v>
      </c>
      <c r="I925" s="34" t="b">
        <v>0</v>
      </c>
      <c r="J925" s="34">
        <v>15</v>
      </c>
      <c r="K925" s="34" t="str">
        <f t="shared" si="34"/>
        <v>119700</v>
      </c>
      <c r="L925" s="34" t="s">
        <v>900</v>
      </c>
      <c r="O925" t="str" s="35">
        <v>追击单个敌人，造成剑击伤害；提高单次剑击伤害；附加水行伤害。</v>
      </c>
      <c r="P925" t="n" s="35">
        <v>12421000</v>
      </c>
      <c r="W925">
        <v>600</v>
      </c>
      <c r="X925">
        <v>600</v>
      </c>
      <c r="Y925" t="str" s="35">
        <v>单位</v>
      </c>
      <c r="Z925" t="inlineStr">
        <is>
          <t xml:space="preserve">单体</t>
        </is>
      </c>
      <c r="AA925" t="inlineStr">
        <is>
          <t xml:space="preserve">敌对</t>
        </is>
      </c>
      <c r="AB925">
        <v>0</v>
      </c>
      <c r="AC925">
        <v>1</v>
      </c>
      <c r="AD925" t="b">
        <v>0</v>
      </c>
      <c r="AE925" t="inlineStr">
        <is>
          <t xml:space="preserve">最近</t>
        </is>
      </c>
      <c r="AF925"/>
      <c r="AG925"/>
      <c r="AH925"/>
      <c r="AI925"/>
      <c r="AJ925"/>
      <c r="AK925"/>
      <c r="AL925"/>
      <c r="BA925">
        <v>10000</v>
      </c>
      <c r="BB925" t="inlineStr">
        <is>
          <t xml:space="preserve">技能效果_伤害</t>
        </is>
      </c>
      <c r="BC925" t="inlineStr">
        <is>
          <t xml:space="preserve">敌对</t>
        </is>
      </c>
      <c r="BD925">
        <v>10000</v>
      </c>
      <c r="BE925">
        <v>0</v>
      </c>
      <c r="BF925" t="inlineStr">
        <is>
          <t xml:space="preserve">全部</t>
        </is>
      </c>
      <c r="BG925">
        <v>0</v>
      </c>
      <c r="BH925" t="inlineStr">
        <is>
          <t xml:space="preserve">物理</t>
        </is>
      </c>
      <c r="BI925">
        <v>10000</v>
      </c>
      <c r="BJ925">
        <v>0</v>
      </c>
      <c r="BK925" t="b">
        <v>1</v>
      </c>
      <c r="BL925">
        <v>0</v>
      </c>
      <c r="BM925">
        <v>10000</v>
      </c>
      <c r="BN925"/>
      <c r="BO925"/>
      <c r="BP925"/>
      <c r="BQ925"/>
      <c r="BR925"/>
      <c r="BS925"/>
      <c r="BT925"/>
      <c r="BU925"/>
      <c r="BV925"/>
      <c r="BW925"/>
      <c r="BX925"/>
      <c r="BY925"/>
      <c r="BZ925"/>
      <c r="CA925"/>
      <c r="CB925"/>
      <c r="CC925"/>
      <c r="CD925"/>
      <c r="CE925"/>
      <c r="CF925"/>
      <c r="CG925"/>
      <c r="CH925"/>
      <c r="CI925"/>
      <c r="CJ925"/>
      <c r="CK925"/>
      <c r="CL925"/>
      <c r="CM925"/>
      <c r="CN925"/>
      <c r="CO925"/>
      <c r="CP925"/>
      <c r="CQ925"/>
      <c r="CR925"/>
      <c r="CS925"/>
      <c r="CT925"/>
      <c r="CU925"/>
      <c r="CV925"/>
      <c r="CW925"/>
      <c r="CX925"/>
      <c r="CY925"/>
      <c r="CZ925"/>
      <c r="DA925"/>
      <c r="DB925"/>
      <c r="DC925"/>
      <c r="DD925"/>
      <c r="DE925"/>
      <c r="DF925"/>
      <c r="DG925"/>
      <c r="DH925"/>
      <c r="DI925"/>
      <c r="DJ925"/>
      <c r="DK925"/>
      <c r="DL925"/>
      <c r="DM925"/>
      <c r="DN925"/>
      <c r="DO925"/>
      <c r="DP925"/>
      <c r="DQ925"/>
      <c r="DR925"/>
      <c r="DS925"/>
      <c r="DT925"/>
      <c r="DU925"/>
      <c r="DV925"/>
      <c r="DW925"/>
      <c r="DX925"/>
      <c r="DY925"/>
      <c r="DZ925"/>
      <c r="EA925"/>
      <c r="EB925"/>
      <c r="EC925"/>
      <c r="ED925"/>
      <c r="EE925"/>
      <c r="EF925"/>
      <c r="EG925"/>
      <c r="EH925"/>
      <c r="EI925"/>
      <c r="EJ925"/>
      <c r="EK925"/>
      <c r="EL925"/>
      <c r="EM925"/>
      <c r="EN925"/>
      <c r="EO925"/>
      <c r="EP925"/>
      <c r="EQ925"/>
      <c r="ER925"/>
      <c r="ES925"/>
      <c r="ET925"/>
      <c r="EU925"/>
      <c r="EV925"/>
      <c r="EW925"/>
      <c r="EX925"/>
      <c r="EY925"/>
      <c r="EZ925"/>
      <c r="FA925"/>
      <c r="FB925"/>
      <c r="FC925"/>
      <c r="FD925"/>
      <c r="FE925"/>
      <c r="FF925"/>
      <c r="FG925"/>
      <c r="FH925"/>
      <c r="FI925"/>
      <c r="FJ925"/>
      <c r="FK925"/>
      <c r="FL925"/>
      <c r="FM925"/>
      <c r="FN925"/>
      <c r="FO925"/>
      <c r="FP925"/>
      <c r="FQ925"/>
      <c r="FR925"/>
      <c r="FS925"/>
      <c r="FT925"/>
      <c r="FU925"/>
      <c r="FV925"/>
      <c r="FW925"/>
      <c r="FX925"/>
      <c r="FY925"/>
      <c r="FZ925"/>
      <c r="GA925"/>
      <c r="GB925"/>
      <c r="GC925"/>
      <c r="GD925"/>
      <c r="GE925"/>
      <c r="GF925"/>
      <c r="GG925"/>
      <c r="GH925"/>
      <c r="GI925"/>
      <c r="GJ925"/>
      <c r="GK925"/>
      <c r="GL925"/>
      <c r="GM925"/>
      <c r="GN925"/>
      <c r="GO925"/>
      <c r="GP925"/>
      <c r="GQ925"/>
      <c r="GR925"/>
      <c r="GS925"/>
      <c r="GT925"/>
      <c r="GU925"/>
      <c r="GV925"/>
      <c r="GW925"/>
      <c r="GX925"/>
      <c r="GY925" t="n" s="35">
        <v>0</v>
      </c>
      <c r="GZ925" t="n" s="35">
        <v>0</v>
      </c>
      <c r="HF925" t="n" s="35">
        <v>2000</v>
      </c>
      <c r="HG925" t="b" s="35">
        <v>1</v>
      </c>
      <c r="HH925">
        <v>1</v>
      </c>
      <c r="HU925" t="b" s="35">
        <v>1</v>
      </c>
      <c r="HZ925">
        <v>1</v>
      </c>
      <c r="IA925"/>
      <c r="IB925" t="inlineStr">
        <is>
          <t xml:space="preserve">物理</t>
        </is>
      </c>
      <c r="IC925">
        <v>10000</v>
      </c>
      <c r="ID925">
        <v>0</v>
      </c>
      <c r="IE925">
        <v>1</v>
      </c>
      <c r="IF925"/>
      <c r="IG925" t="inlineStr">
        <is>
          <t xml:space="preserve">魔法</t>
        </is>
      </c>
      <c r="IH925">
        <v>500</v>
      </c>
      <c r="II925">
        <v>0</v>
      </c>
      <c r="IJ925"/>
      <c r="IK925"/>
      <c r="IL925"/>
      <c r="IM925"/>
      <c r="IN925"/>
      <c r="IO925"/>
      <c r="IP925"/>
      <c r="IQ925"/>
      <c r="IR925"/>
      <c r="IS925"/>
      <c r="IT925"/>
      <c r="IU925"/>
      <c r="IV925"/>
      <c r="IW925"/>
      <c r="IX925"/>
      <c r="IY925"/>
      <c r="IZ925"/>
      <c r="JA925"/>
      <c r="JB925"/>
      <c r="JC925"/>
      <c r="JD925"/>
      <c r="JE925"/>
      <c r="JF925"/>
      <c r="JG925"/>
      <c r="JH925"/>
      <c r="JI925"/>
      <c r="JJ925"/>
      <c r="JK925"/>
      <c r="JL925"/>
      <c r="JM925"/>
      <c r="JN925"/>
      <c r="JO925"/>
      <c r="JP925"/>
      <c r="JQ925"/>
      <c r="JR925"/>
    </row>
    <row r="926" ht="30" customHeight="1" spans="2:12">
      <c r="B926" s="34">
        <f>10000000+INDEX(编号表!$B:$B,MATCH(D926,编号表!$A:$A,0))*10000+J926</f>
        <v>11970016</v>
      </c>
      <c r="C926" s="34" t="s">
        <v>927</v>
      </c>
      <c r="D926" s="34" t="s">
        <v>922</v>
      </c>
      <c r="E926" t="str" s="34">
        <v>无</v>
      </c>
      <c r="F926" s="39" t="s">
        <v>910</v>
      </c>
      <c r="G926" s="34" t="inlineStr">
        <is>
          <t xml:space="preserve">水行</t>
        </is>
      </c>
      <c r="H926" s="34" t="b">
        <v>0</v>
      </c>
      <c r="I926" s="34" t="b">
        <v>0</v>
      </c>
      <c r="J926" s="34">
        <v>16</v>
      </c>
      <c r="K926" s="34" t="str">
        <f t="shared" si="34"/>
        <v>119700</v>
      </c>
      <c r="L926" s="34" t="s">
        <v>898</v>
      </c>
      <c r="O926" t="str" s="35">
        <v>追击单个敌人，造成剑击伤害；提高单次剑击伤害；附加水行伤害。</v>
      </c>
      <c r="P926" t="n" s="35">
        <v>12421000</v>
      </c>
      <c r="W926">
        <v>600</v>
      </c>
      <c r="X926">
        <v>600</v>
      </c>
      <c r="Y926" t="str" s="35">
        <v>单位</v>
      </c>
      <c r="Z926" t="inlineStr">
        <is>
          <t xml:space="preserve">单体</t>
        </is>
      </c>
      <c r="AA926" t="inlineStr">
        <is>
          <t xml:space="preserve">敌对</t>
        </is>
      </c>
      <c r="AB926">
        <v>0</v>
      </c>
      <c r="AC926">
        <v>1</v>
      </c>
      <c r="AD926" t="b">
        <v>0</v>
      </c>
      <c r="AE926" t="inlineStr">
        <is>
          <t xml:space="preserve">最近</t>
        </is>
      </c>
      <c r="AF926"/>
      <c r="AG926"/>
      <c r="AH926"/>
      <c r="AI926"/>
      <c r="AJ926"/>
      <c r="AK926"/>
      <c r="AL926"/>
      <c r="BA926">
        <v>10000</v>
      </c>
      <c r="BB926" t="inlineStr">
        <is>
          <t xml:space="preserve">技能效果_伤害</t>
        </is>
      </c>
      <c r="BC926" t="inlineStr">
        <is>
          <t xml:space="preserve">敌对</t>
        </is>
      </c>
      <c r="BD926">
        <v>10000</v>
      </c>
      <c r="BE926">
        <v>0</v>
      </c>
      <c r="BF926" t="inlineStr">
        <is>
          <t xml:space="preserve">全部</t>
        </is>
      </c>
      <c r="BG926">
        <v>0</v>
      </c>
      <c r="BH926" t="inlineStr">
        <is>
          <t xml:space="preserve">物理</t>
        </is>
      </c>
      <c r="BI926">
        <v>10000</v>
      </c>
      <c r="BJ926">
        <v>0</v>
      </c>
      <c r="BK926" t="b">
        <v>1</v>
      </c>
      <c r="BL926">
        <v>0</v>
      </c>
      <c r="BM926">
        <v>10000</v>
      </c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/>
      <c r="CD926"/>
      <c r="CE926"/>
      <c r="CF926"/>
      <c r="CG926"/>
      <c r="CH926"/>
      <c r="CI926"/>
      <c r="CJ926"/>
      <c r="CK926"/>
      <c r="CL926"/>
      <c r="CM926"/>
      <c r="CN926"/>
      <c r="CO926"/>
      <c r="CP926"/>
      <c r="CQ926"/>
      <c r="CR926"/>
      <c r="CS926"/>
      <c r="CT926"/>
      <c r="CU926"/>
      <c r="CV926"/>
      <c r="CW926"/>
      <c r="CX926"/>
      <c r="CY926"/>
      <c r="CZ926"/>
      <c r="DA926"/>
      <c r="DB926"/>
      <c r="DC926"/>
      <c r="DD926"/>
      <c r="DE926"/>
      <c r="DF926"/>
      <c r="DG926"/>
      <c r="DH926"/>
      <c r="DI926"/>
      <c r="DJ926"/>
      <c r="DK926"/>
      <c r="DL926"/>
      <c r="DM926"/>
      <c r="DN926"/>
      <c r="DO926"/>
      <c r="DP926"/>
      <c r="DQ926"/>
      <c r="DR926"/>
      <c r="DS926"/>
      <c r="DT926"/>
      <c r="DU926"/>
      <c r="DV926"/>
      <c r="DW926"/>
      <c r="DX926"/>
      <c r="DY926"/>
      <c r="DZ926"/>
      <c r="EA926"/>
      <c r="EB926"/>
      <c r="EC926"/>
      <c r="ED926"/>
      <c r="EE926"/>
      <c r="EF926"/>
      <c r="EG926"/>
      <c r="EH926"/>
      <c r="EI926"/>
      <c r="EJ926"/>
      <c r="EK926"/>
      <c r="EL926"/>
      <c r="EM926"/>
      <c r="EN926"/>
      <c r="EO926"/>
      <c r="EP926"/>
      <c r="EQ926"/>
      <c r="ER926"/>
      <c r="ES926"/>
      <c r="ET926"/>
      <c r="EU926"/>
      <c r="EV926"/>
      <c r="EW926"/>
      <c r="EX926"/>
      <c r="EY926"/>
      <c r="EZ926"/>
      <c r="FA926"/>
      <c r="FB926"/>
      <c r="FC926"/>
      <c r="FD926"/>
      <c r="FE926"/>
      <c r="FF926"/>
      <c r="FG926"/>
      <c r="FH926"/>
      <c r="FI926"/>
      <c r="FJ926"/>
      <c r="FK926"/>
      <c r="FL926"/>
      <c r="FM926"/>
      <c r="FN926"/>
      <c r="FO926"/>
      <c r="FP926"/>
      <c r="FQ926"/>
      <c r="FR926"/>
      <c r="FS926"/>
      <c r="FT926"/>
      <c r="FU926"/>
      <c r="FV926"/>
      <c r="FW926"/>
      <c r="FX926"/>
      <c r="FY926"/>
      <c r="FZ926"/>
      <c r="GA926"/>
      <c r="GB926"/>
      <c r="GC926"/>
      <c r="GD926"/>
      <c r="GE926"/>
      <c r="GF926"/>
      <c r="GG926"/>
      <c r="GH926"/>
      <c r="GI926"/>
      <c r="GJ926"/>
      <c r="GK926"/>
      <c r="GL926"/>
      <c r="GM926"/>
      <c r="GN926"/>
      <c r="GO926"/>
      <c r="GP926"/>
      <c r="GQ926"/>
      <c r="GR926"/>
      <c r="GS926"/>
      <c r="GT926"/>
      <c r="GU926"/>
      <c r="GV926"/>
      <c r="GW926"/>
      <c r="GX926"/>
      <c r="GY926" t="n" s="35">
        <v>0</v>
      </c>
      <c r="GZ926" t="n" s="35">
        <v>0</v>
      </c>
      <c r="HF926" t="n" s="35">
        <v>2000</v>
      </c>
      <c r="HG926" t="b" s="35">
        <v>1</v>
      </c>
      <c r="HH926">
        <v>1</v>
      </c>
      <c r="HU926" t="b" s="35">
        <v>1</v>
      </c>
      <c r="HZ926">
        <v>1</v>
      </c>
      <c r="IA926"/>
      <c r="IB926" t="inlineStr">
        <is>
          <t xml:space="preserve">物理</t>
        </is>
      </c>
      <c r="IC926">
        <v>10000</v>
      </c>
      <c r="ID926">
        <v>0</v>
      </c>
      <c r="IE926">
        <v>1</v>
      </c>
      <c r="IF926"/>
      <c r="IG926" t="inlineStr">
        <is>
          <t xml:space="preserve">魔法</t>
        </is>
      </c>
      <c r="IH926">
        <v>500</v>
      </c>
      <c r="II926">
        <v>0</v>
      </c>
      <c r="IJ926"/>
      <c r="IK926"/>
      <c r="IL926"/>
      <c r="IM926"/>
      <c r="IN926"/>
      <c r="IO926"/>
      <c r="IP926"/>
      <c r="IQ926"/>
      <c r="IR926"/>
      <c r="IS926"/>
      <c r="IT926"/>
      <c r="IU926"/>
      <c r="IV926"/>
      <c r="IW926"/>
      <c r="IX926"/>
      <c r="IY926"/>
      <c r="IZ926"/>
      <c r="JA926"/>
      <c r="JB926"/>
      <c r="JC926"/>
      <c r="JD926"/>
      <c r="JE926"/>
      <c r="JF926"/>
      <c r="JG926"/>
      <c r="JH926"/>
      <c r="JI926"/>
      <c r="JJ926"/>
      <c r="JK926"/>
      <c r="JL926"/>
      <c r="JM926"/>
      <c r="JN926"/>
      <c r="JO926"/>
      <c r="JP926"/>
      <c r="JQ926"/>
      <c r="JR926"/>
    </row>
    <row r="927" ht="30" customHeight="1" spans="2:12">
      <c r="B927" s="34">
        <f>10000000+INDEX(编号表!$B:$B,MATCH(D927,编号表!$A:$A,0))*10000+J927</f>
        <v>11970017</v>
      </c>
      <c r="C927" s="34" t="s">
        <v>927</v>
      </c>
      <c r="D927" s="34" t="s">
        <v>922</v>
      </c>
      <c r="E927" t="str" s="34">
        <v>无</v>
      </c>
      <c r="F927" s="39" t="s">
        <v>910</v>
      </c>
      <c r="G927" s="34" t="inlineStr">
        <is>
          <t xml:space="preserve">水行</t>
        </is>
      </c>
      <c r="H927" s="34" t="b">
        <v>0</v>
      </c>
      <c r="I927" s="34" t="b">
        <v>0</v>
      </c>
      <c r="J927" s="34">
        <v>17</v>
      </c>
      <c r="K927" s="34" t="str">
        <f t="shared" si="34"/>
        <v>119700</v>
      </c>
      <c r="L927" s="34" t="s">
        <v>899</v>
      </c>
      <c r="O927" t="str" s="35">
        <v>追击单个敌人，造成剑击伤害；提高单次剑击伤害；附加水行伤害。</v>
      </c>
      <c r="P927" t="n" s="35">
        <v>12421000</v>
      </c>
      <c r="W927">
        <v>600</v>
      </c>
      <c r="X927">
        <v>600</v>
      </c>
      <c r="Y927" t="str" s="35">
        <v>单位</v>
      </c>
      <c r="Z927" t="inlineStr">
        <is>
          <t xml:space="preserve">单体</t>
        </is>
      </c>
      <c r="AA927" t="inlineStr">
        <is>
          <t xml:space="preserve">敌对</t>
        </is>
      </c>
      <c r="AB927">
        <v>0</v>
      </c>
      <c r="AC927">
        <v>1</v>
      </c>
      <c r="AD927" t="b">
        <v>0</v>
      </c>
      <c r="AE927" t="inlineStr">
        <is>
          <t xml:space="preserve">最近</t>
        </is>
      </c>
      <c r="AF927"/>
      <c r="AG927"/>
      <c r="AH927"/>
      <c r="AI927"/>
      <c r="AJ927"/>
      <c r="AK927"/>
      <c r="AL927"/>
      <c r="BA927">
        <v>10000</v>
      </c>
      <c r="BB927" t="inlineStr">
        <is>
          <t xml:space="preserve">技能效果_伤害</t>
        </is>
      </c>
      <c r="BC927" t="inlineStr">
        <is>
          <t xml:space="preserve">敌对</t>
        </is>
      </c>
      <c r="BD927">
        <v>10000</v>
      </c>
      <c r="BE927">
        <v>0</v>
      </c>
      <c r="BF927" t="inlineStr">
        <is>
          <t xml:space="preserve">全部</t>
        </is>
      </c>
      <c r="BG927">
        <v>0</v>
      </c>
      <c r="BH927" t="inlineStr">
        <is>
          <t xml:space="preserve">物理</t>
        </is>
      </c>
      <c r="BI927">
        <v>10000</v>
      </c>
      <c r="BJ927">
        <v>0</v>
      </c>
      <c r="BK927" t="b">
        <v>1</v>
      </c>
      <c r="BL927">
        <v>0</v>
      </c>
      <c r="BM927">
        <v>10000</v>
      </c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/>
      <c r="CD927"/>
      <c r="CE927"/>
      <c r="CF927"/>
      <c r="CG927"/>
      <c r="CH927"/>
      <c r="CI927"/>
      <c r="CJ927"/>
      <c r="CK927"/>
      <c r="CL927"/>
      <c r="CM927"/>
      <c r="CN927"/>
      <c r="CO927"/>
      <c r="CP927"/>
      <c r="CQ927"/>
      <c r="CR927"/>
      <c r="CS927"/>
      <c r="CT927"/>
      <c r="CU927"/>
      <c r="CV927"/>
      <c r="CW927"/>
      <c r="CX927"/>
      <c r="CY927"/>
      <c r="CZ927"/>
      <c r="DA927"/>
      <c r="DB927"/>
      <c r="DC927"/>
      <c r="DD927"/>
      <c r="DE927"/>
      <c r="DF927"/>
      <c r="DG927"/>
      <c r="DH927"/>
      <c r="DI927"/>
      <c r="DJ927"/>
      <c r="DK927"/>
      <c r="DL927"/>
      <c r="DM927"/>
      <c r="DN927"/>
      <c r="DO927"/>
      <c r="DP927"/>
      <c r="DQ927"/>
      <c r="DR927"/>
      <c r="DS927"/>
      <c r="DT927"/>
      <c r="DU927"/>
      <c r="DV927"/>
      <c r="DW927"/>
      <c r="DX927"/>
      <c r="DY927"/>
      <c r="DZ927"/>
      <c r="EA927"/>
      <c r="EB927"/>
      <c r="EC927"/>
      <c r="ED927"/>
      <c r="EE927"/>
      <c r="EF927"/>
      <c r="EG927"/>
      <c r="EH927"/>
      <c r="EI927"/>
      <c r="EJ927"/>
      <c r="EK927"/>
      <c r="EL927"/>
      <c r="EM927"/>
      <c r="EN927"/>
      <c r="EO927"/>
      <c r="EP927"/>
      <c r="EQ927"/>
      <c r="ER927"/>
      <c r="ES927"/>
      <c r="ET927"/>
      <c r="EU927"/>
      <c r="EV927"/>
      <c r="EW927"/>
      <c r="EX927"/>
      <c r="EY927"/>
      <c r="EZ927"/>
      <c r="FA927"/>
      <c r="FB927"/>
      <c r="FC927"/>
      <c r="FD927"/>
      <c r="FE927"/>
      <c r="FF927"/>
      <c r="FG927"/>
      <c r="FH927"/>
      <c r="FI927"/>
      <c r="FJ927"/>
      <c r="FK927"/>
      <c r="FL927"/>
      <c r="FM927"/>
      <c r="FN927"/>
      <c r="FO927"/>
      <c r="FP927"/>
      <c r="FQ927"/>
      <c r="FR927"/>
      <c r="FS927"/>
      <c r="FT927"/>
      <c r="FU927"/>
      <c r="FV927"/>
      <c r="FW927"/>
      <c r="FX927"/>
      <c r="FY927"/>
      <c r="FZ927"/>
      <c r="GA927"/>
      <c r="GB927"/>
      <c r="GC927"/>
      <c r="GD927"/>
      <c r="GE927"/>
      <c r="GF927"/>
      <c r="GG927"/>
      <c r="GH927"/>
      <c r="GI927"/>
      <c r="GJ927"/>
      <c r="GK927"/>
      <c r="GL927"/>
      <c r="GM927"/>
      <c r="GN927"/>
      <c r="GO927"/>
      <c r="GP927"/>
      <c r="GQ927"/>
      <c r="GR927"/>
      <c r="GS927"/>
      <c r="GT927"/>
      <c r="GU927"/>
      <c r="GV927"/>
      <c r="GW927"/>
      <c r="GX927"/>
      <c r="GY927" t="n" s="35">
        <v>0</v>
      </c>
      <c r="GZ927" t="n" s="35">
        <v>0</v>
      </c>
      <c r="HF927" t="n" s="35">
        <v>2000</v>
      </c>
      <c r="HG927" t="b" s="35">
        <v>1</v>
      </c>
      <c r="HH927">
        <v>1</v>
      </c>
      <c r="HU927" t="b" s="35">
        <v>1</v>
      </c>
      <c r="HZ927">
        <v>1</v>
      </c>
      <c r="IA927"/>
      <c r="IB927" t="inlineStr">
        <is>
          <t xml:space="preserve">物理</t>
        </is>
      </c>
      <c r="IC927">
        <v>10000</v>
      </c>
      <c r="ID927">
        <v>0</v>
      </c>
      <c r="IE927">
        <v>1</v>
      </c>
      <c r="IF927"/>
      <c r="IG927" t="inlineStr">
        <is>
          <t xml:space="preserve">魔法</t>
        </is>
      </c>
      <c r="IH927">
        <v>500</v>
      </c>
      <c r="II927">
        <v>0</v>
      </c>
      <c r="IJ927"/>
      <c r="IK927"/>
      <c r="IL927"/>
      <c r="IM927"/>
      <c r="IN927"/>
      <c r="IO927"/>
      <c r="IP927"/>
      <c r="IQ927"/>
      <c r="IR927"/>
      <c r="IS927"/>
      <c r="IT927"/>
      <c r="IU927"/>
      <c r="IV927"/>
      <c r="IW927"/>
      <c r="IX927"/>
      <c r="IY927"/>
      <c r="IZ927"/>
      <c r="JA927"/>
      <c r="JB927"/>
      <c r="JC927"/>
      <c r="JD927"/>
      <c r="JE927"/>
      <c r="JF927"/>
      <c r="JG927"/>
      <c r="JH927"/>
      <c r="JI927"/>
      <c r="JJ927"/>
      <c r="JK927"/>
      <c r="JL927"/>
      <c r="JM927"/>
      <c r="JN927"/>
      <c r="JO927"/>
      <c r="JP927"/>
      <c r="JQ927"/>
      <c r="JR927"/>
    </row>
    <row r="928" ht="30" customHeight="1" spans="2:12">
      <c r="B928" s="34">
        <f>10000000+INDEX(编号表!$B:$B,MATCH(D928,编号表!$A:$A,0))*10000+J928</f>
        <v>11970018</v>
      </c>
      <c r="C928" s="34" t="s">
        <v>927</v>
      </c>
      <c r="D928" s="34" t="s">
        <v>922</v>
      </c>
      <c r="E928" t="str" s="34">
        <v>无</v>
      </c>
      <c r="F928" s="39" t="s">
        <v>910</v>
      </c>
      <c r="G928" s="34" t="inlineStr">
        <is>
          <t xml:space="preserve">水行</t>
        </is>
      </c>
      <c r="H928" s="34" t="b">
        <v>0</v>
      </c>
      <c r="I928" s="34" t="b">
        <v>0</v>
      </c>
      <c r="J928" s="34">
        <v>18</v>
      </c>
      <c r="K928" s="34" t="str">
        <f t="shared" si="34"/>
        <v>119700</v>
      </c>
      <c r="L928" s="34" t="s">
        <v>900</v>
      </c>
      <c r="O928" t="str" s="35">
        <v>追击单个敌人，造成剑击伤害；提高单次剑击伤害；附加水行伤害。</v>
      </c>
      <c r="P928" t="n" s="35">
        <v>12421000</v>
      </c>
      <c r="W928">
        <v>600</v>
      </c>
      <c r="X928">
        <v>600</v>
      </c>
      <c r="Y928" t="str" s="35">
        <v>单位</v>
      </c>
      <c r="Z928" t="inlineStr">
        <is>
          <t xml:space="preserve">单体</t>
        </is>
      </c>
      <c r="AA928" t="inlineStr">
        <is>
          <t xml:space="preserve">敌对</t>
        </is>
      </c>
      <c r="AB928">
        <v>0</v>
      </c>
      <c r="AC928">
        <v>1</v>
      </c>
      <c r="AD928" t="b">
        <v>0</v>
      </c>
      <c r="AE928" t="inlineStr">
        <is>
          <t xml:space="preserve">最近</t>
        </is>
      </c>
      <c r="AF928"/>
      <c r="AG928"/>
      <c r="AH928"/>
      <c r="AI928"/>
      <c r="AJ928"/>
      <c r="AK928"/>
      <c r="AL928"/>
      <c r="BA928">
        <v>10000</v>
      </c>
      <c r="BB928" t="inlineStr">
        <is>
          <t xml:space="preserve">技能效果_伤害</t>
        </is>
      </c>
      <c r="BC928" t="inlineStr">
        <is>
          <t xml:space="preserve">敌对</t>
        </is>
      </c>
      <c r="BD928">
        <v>10000</v>
      </c>
      <c r="BE928">
        <v>0</v>
      </c>
      <c r="BF928" t="inlineStr">
        <is>
          <t xml:space="preserve">全部</t>
        </is>
      </c>
      <c r="BG928">
        <v>0</v>
      </c>
      <c r="BH928" t="inlineStr">
        <is>
          <t xml:space="preserve">物理</t>
        </is>
      </c>
      <c r="BI928">
        <v>10000</v>
      </c>
      <c r="BJ928">
        <v>0</v>
      </c>
      <c r="BK928" t="b">
        <v>1</v>
      </c>
      <c r="BL928">
        <v>0</v>
      </c>
      <c r="BM928">
        <v>10000</v>
      </c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/>
      <c r="CD928"/>
      <c r="CE928"/>
      <c r="CF928"/>
      <c r="CG928"/>
      <c r="CH928"/>
      <c r="CI928"/>
      <c r="CJ928"/>
      <c r="CK928"/>
      <c r="CL928"/>
      <c r="CM928"/>
      <c r="CN928"/>
      <c r="CO928"/>
      <c r="CP928"/>
      <c r="CQ928"/>
      <c r="CR928"/>
      <c r="CS928"/>
      <c r="CT928"/>
      <c r="CU928"/>
      <c r="CV928"/>
      <c r="CW928"/>
      <c r="CX928"/>
      <c r="CY928"/>
      <c r="CZ928"/>
      <c r="DA928"/>
      <c r="DB928"/>
      <c r="DC928"/>
      <c r="DD928"/>
      <c r="DE928"/>
      <c r="DF928"/>
      <c r="DG928"/>
      <c r="DH928"/>
      <c r="DI928"/>
      <c r="DJ928"/>
      <c r="DK928"/>
      <c r="DL928"/>
      <c r="DM928"/>
      <c r="DN928"/>
      <c r="DO928"/>
      <c r="DP928"/>
      <c r="DQ928"/>
      <c r="DR928"/>
      <c r="DS928"/>
      <c r="DT928"/>
      <c r="DU928"/>
      <c r="DV928"/>
      <c r="DW928"/>
      <c r="DX928"/>
      <c r="DY928"/>
      <c r="DZ928"/>
      <c r="EA928"/>
      <c r="EB928"/>
      <c r="EC928"/>
      <c r="ED928"/>
      <c r="EE928"/>
      <c r="EF928"/>
      <c r="EG928"/>
      <c r="EH928"/>
      <c r="EI928"/>
      <c r="EJ928"/>
      <c r="EK928"/>
      <c r="EL928"/>
      <c r="EM928"/>
      <c r="EN928"/>
      <c r="EO928"/>
      <c r="EP928"/>
      <c r="EQ928"/>
      <c r="ER928"/>
      <c r="ES928"/>
      <c r="ET928"/>
      <c r="EU928"/>
      <c r="EV928"/>
      <c r="EW928"/>
      <c r="EX928"/>
      <c r="EY928"/>
      <c r="EZ928"/>
      <c r="FA928"/>
      <c r="FB928"/>
      <c r="FC928"/>
      <c r="FD928"/>
      <c r="FE928"/>
      <c r="FF928"/>
      <c r="FG928"/>
      <c r="FH928"/>
      <c r="FI928"/>
      <c r="FJ928"/>
      <c r="FK928"/>
      <c r="FL928"/>
      <c r="FM928"/>
      <c r="FN928"/>
      <c r="FO928"/>
      <c r="FP928"/>
      <c r="FQ928"/>
      <c r="FR928"/>
      <c r="FS928"/>
      <c r="FT928"/>
      <c r="FU928"/>
      <c r="FV928"/>
      <c r="FW928"/>
      <c r="FX928"/>
      <c r="FY928"/>
      <c r="FZ928"/>
      <c r="GA928"/>
      <c r="GB928"/>
      <c r="GC928"/>
      <c r="GD928"/>
      <c r="GE928"/>
      <c r="GF928"/>
      <c r="GG928"/>
      <c r="GH928"/>
      <c r="GI928"/>
      <c r="GJ928"/>
      <c r="GK928"/>
      <c r="GL928"/>
      <c r="GM928"/>
      <c r="GN928"/>
      <c r="GO928"/>
      <c r="GP928"/>
      <c r="GQ928"/>
      <c r="GR928"/>
      <c r="GS928"/>
      <c r="GT928"/>
      <c r="GU928"/>
      <c r="GV928"/>
      <c r="GW928"/>
      <c r="GX928"/>
      <c r="GY928" t="n" s="35">
        <v>0</v>
      </c>
      <c r="GZ928" t="n" s="35">
        <v>0</v>
      </c>
      <c r="HF928" t="n" s="35">
        <v>2000</v>
      </c>
      <c r="HG928" t="b" s="35">
        <v>1</v>
      </c>
      <c r="HH928">
        <v>1</v>
      </c>
      <c r="HU928" t="b" s="35">
        <v>1</v>
      </c>
      <c r="HZ928">
        <v>1</v>
      </c>
      <c r="IA928"/>
      <c r="IB928" t="inlineStr">
        <is>
          <t xml:space="preserve">物理</t>
        </is>
      </c>
      <c r="IC928">
        <v>10000</v>
      </c>
      <c r="ID928">
        <v>0</v>
      </c>
      <c r="IE928">
        <v>1</v>
      </c>
      <c r="IF928"/>
      <c r="IG928" t="inlineStr">
        <is>
          <t xml:space="preserve">魔法</t>
        </is>
      </c>
      <c r="IH928">
        <v>500</v>
      </c>
      <c r="II928">
        <v>0</v>
      </c>
      <c r="IJ928"/>
      <c r="IK928"/>
      <c r="IL928"/>
      <c r="IM928"/>
      <c r="IN928"/>
      <c r="IO928"/>
      <c r="IP928"/>
      <c r="IQ928"/>
      <c r="IR928"/>
      <c r="IS928"/>
      <c r="IT928"/>
      <c r="IU928"/>
      <c r="IV928"/>
      <c r="IW928"/>
      <c r="IX928"/>
      <c r="IY928"/>
      <c r="IZ928"/>
      <c r="JA928"/>
      <c r="JB928"/>
      <c r="JC928"/>
      <c r="JD928"/>
      <c r="JE928"/>
      <c r="JF928"/>
      <c r="JG928"/>
      <c r="JH928"/>
      <c r="JI928"/>
      <c r="JJ928"/>
      <c r="JK928"/>
      <c r="JL928"/>
      <c r="JM928"/>
      <c r="JN928"/>
      <c r="JO928"/>
      <c r="JP928"/>
      <c r="JQ928"/>
      <c r="JR928"/>
    </row>
    <row r="929" ht="30" customHeight="1" spans="2:12">
      <c r="B929" s="34">
        <f>10000000+INDEX(编号表!$B:$B,MATCH(D929,编号表!$A:$A,0))*10000+J929</f>
        <v>11970019</v>
      </c>
      <c r="C929" s="34" t="s">
        <v>928</v>
      </c>
      <c r="D929" s="34" t="s">
        <v>922</v>
      </c>
      <c r="E929" t="str" s="34">
        <v>无</v>
      </c>
      <c r="F929" s="39" t="s">
        <v>912</v>
      </c>
      <c r="G929" s="34" t="inlineStr">
        <is>
          <t xml:space="preserve">水行</t>
        </is>
      </c>
      <c r="H929" s="34" t="b">
        <v>0</v>
      </c>
      <c r="I929" s="34" t="b">
        <v>0</v>
      </c>
      <c r="J929" s="34">
        <v>19</v>
      </c>
      <c r="K929" s="34" t="str">
        <f t="shared" si="34"/>
        <v>119700</v>
      </c>
      <c r="L929" s="34" t="s">
        <v>898</v>
      </c>
      <c r="O929" t="str" s="35">
        <v>追击单个敌人，造成剑击伤害；提高单次剑击伤害；附加水行伤害。</v>
      </c>
      <c r="P929" t="n" s="35">
        <v>12421000</v>
      </c>
      <c r="W929">
        <v>600</v>
      </c>
      <c r="X929">
        <v>600</v>
      </c>
      <c r="Y929" t="str" s="35">
        <v>单位</v>
      </c>
      <c r="Z929" t="inlineStr">
        <is>
          <t xml:space="preserve">单体</t>
        </is>
      </c>
      <c r="AA929" t="inlineStr">
        <is>
          <t xml:space="preserve">敌对</t>
        </is>
      </c>
      <c r="AB929">
        <v>0</v>
      </c>
      <c r="AC929">
        <v>1</v>
      </c>
      <c r="AD929" t="b">
        <v>0</v>
      </c>
      <c r="AE929" t="inlineStr">
        <is>
          <t xml:space="preserve">最近</t>
        </is>
      </c>
      <c r="AF929"/>
      <c r="AG929"/>
      <c r="AH929"/>
      <c r="AI929"/>
      <c r="AJ929"/>
      <c r="AK929"/>
      <c r="AL929"/>
      <c r="BA929">
        <v>10000</v>
      </c>
      <c r="BB929" t="inlineStr">
        <is>
          <t xml:space="preserve">技能效果_伤害</t>
        </is>
      </c>
      <c r="BC929" t="inlineStr">
        <is>
          <t xml:space="preserve">敌对</t>
        </is>
      </c>
      <c r="BD929">
        <v>10000</v>
      </c>
      <c r="BE929">
        <v>0</v>
      </c>
      <c r="BF929" t="inlineStr">
        <is>
          <t xml:space="preserve">全部</t>
        </is>
      </c>
      <c r="BG929">
        <v>0</v>
      </c>
      <c r="BH929" t="inlineStr">
        <is>
          <t xml:space="preserve">物理</t>
        </is>
      </c>
      <c r="BI929">
        <v>10000</v>
      </c>
      <c r="BJ929">
        <v>0</v>
      </c>
      <c r="BK929" t="b">
        <v>1</v>
      </c>
      <c r="BL929">
        <v>0</v>
      </c>
      <c r="BM929">
        <v>10000</v>
      </c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/>
      <c r="CD929"/>
      <c r="CE929"/>
      <c r="CF929"/>
      <c r="CG929"/>
      <c r="CH929"/>
      <c r="CI929"/>
      <c r="CJ929"/>
      <c r="CK929"/>
      <c r="CL929"/>
      <c r="CM929"/>
      <c r="CN929"/>
      <c r="CO929"/>
      <c r="CP929"/>
      <c r="CQ929"/>
      <c r="CR929"/>
      <c r="CS929"/>
      <c r="CT929"/>
      <c r="CU929"/>
      <c r="CV929"/>
      <c r="CW929"/>
      <c r="CX929"/>
      <c r="CY929"/>
      <c r="CZ929"/>
      <c r="DA929"/>
      <c r="DB929"/>
      <c r="DC929"/>
      <c r="DD929"/>
      <c r="DE929"/>
      <c r="DF929"/>
      <c r="DG929"/>
      <c r="DH929"/>
      <c r="DI929"/>
      <c r="DJ929"/>
      <c r="DK929"/>
      <c r="DL929"/>
      <c r="DM929"/>
      <c r="DN929"/>
      <c r="DO929"/>
      <c r="DP929"/>
      <c r="DQ929"/>
      <c r="DR929"/>
      <c r="DS929"/>
      <c r="DT929"/>
      <c r="DU929"/>
      <c r="DV929"/>
      <c r="DW929"/>
      <c r="DX929"/>
      <c r="DY929"/>
      <c r="DZ929"/>
      <c r="EA929"/>
      <c r="EB929"/>
      <c r="EC929"/>
      <c r="ED929"/>
      <c r="EE929"/>
      <c r="EF929"/>
      <c r="EG929"/>
      <c r="EH929"/>
      <c r="EI929"/>
      <c r="EJ929"/>
      <c r="EK929"/>
      <c r="EL929"/>
      <c r="EM929"/>
      <c r="EN929"/>
      <c r="EO929"/>
      <c r="EP929"/>
      <c r="EQ929"/>
      <c r="ER929"/>
      <c r="ES929"/>
      <c r="ET929"/>
      <c r="EU929"/>
      <c r="EV929"/>
      <c r="EW929"/>
      <c r="EX929"/>
      <c r="EY929"/>
      <c r="EZ929"/>
      <c r="FA929"/>
      <c r="FB929"/>
      <c r="FC929"/>
      <c r="FD929"/>
      <c r="FE929"/>
      <c r="FF929"/>
      <c r="FG929"/>
      <c r="FH929"/>
      <c r="FI929"/>
      <c r="FJ929"/>
      <c r="FK929"/>
      <c r="FL929"/>
      <c r="FM929"/>
      <c r="FN929"/>
      <c r="FO929"/>
      <c r="FP929"/>
      <c r="FQ929"/>
      <c r="FR929"/>
      <c r="FS929"/>
      <c r="FT929"/>
      <c r="FU929"/>
      <c r="FV929"/>
      <c r="FW929"/>
      <c r="FX929"/>
      <c r="FY929"/>
      <c r="FZ929"/>
      <c r="GA929"/>
      <c r="GB929"/>
      <c r="GC929"/>
      <c r="GD929"/>
      <c r="GE929"/>
      <c r="GF929"/>
      <c r="GG929"/>
      <c r="GH929"/>
      <c r="GI929"/>
      <c r="GJ929"/>
      <c r="GK929"/>
      <c r="GL929"/>
      <c r="GM929"/>
      <c r="GN929"/>
      <c r="GO929"/>
      <c r="GP929"/>
      <c r="GQ929"/>
      <c r="GR929"/>
      <c r="GS929"/>
      <c r="GT929"/>
      <c r="GU929"/>
      <c r="GV929"/>
      <c r="GW929"/>
      <c r="GX929"/>
      <c r="GY929" t="n" s="35">
        <v>0</v>
      </c>
      <c r="GZ929" t="n" s="35">
        <v>0</v>
      </c>
      <c r="HF929" t="n" s="35">
        <v>2000</v>
      </c>
      <c r="HG929" t="b" s="35">
        <v>1</v>
      </c>
      <c r="HH929">
        <v>1</v>
      </c>
      <c r="HU929" t="b" s="35">
        <v>1</v>
      </c>
      <c r="HZ929">
        <v>1</v>
      </c>
      <c r="IA929"/>
      <c r="IB929" t="inlineStr">
        <is>
          <t xml:space="preserve">物理</t>
        </is>
      </c>
      <c r="IC929">
        <v>10000</v>
      </c>
      <c r="ID929">
        <v>0</v>
      </c>
      <c r="IE929">
        <v>1</v>
      </c>
      <c r="IF929"/>
      <c r="IG929" t="inlineStr">
        <is>
          <t xml:space="preserve">魔法</t>
        </is>
      </c>
      <c r="IH929">
        <v>500</v>
      </c>
      <c r="II929">
        <v>0</v>
      </c>
      <c r="IJ929"/>
      <c r="IK929"/>
      <c r="IL929"/>
      <c r="IM929"/>
      <c r="IN929"/>
      <c r="IO929"/>
      <c r="IP929"/>
      <c r="IQ929"/>
      <c r="IR929"/>
      <c r="IS929"/>
      <c r="IT929"/>
      <c r="IU929"/>
      <c r="IV929"/>
      <c r="IW929"/>
      <c r="IX929"/>
      <c r="IY929"/>
      <c r="IZ929"/>
      <c r="JA929"/>
      <c r="JB929"/>
      <c r="JC929"/>
      <c r="JD929"/>
      <c r="JE929"/>
      <c r="JF929"/>
      <c r="JG929"/>
      <c r="JH929"/>
      <c r="JI929"/>
      <c r="JJ929"/>
      <c r="JK929"/>
      <c r="JL929"/>
      <c r="JM929"/>
      <c r="JN929"/>
      <c r="JO929"/>
      <c r="JP929"/>
      <c r="JQ929"/>
      <c r="JR929"/>
    </row>
    <row r="930" ht="30" customHeight="1" spans="2:12">
      <c r="B930" s="34">
        <f>10000000+INDEX(编号表!$B:$B,MATCH(D930,编号表!$A:$A,0))*10000+J930</f>
        <v>11970020</v>
      </c>
      <c r="C930" s="34" t="s">
        <v>928</v>
      </c>
      <c r="D930" s="34" t="s">
        <v>922</v>
      </c>
      <c r="E930" t="str" s="34">
        <v>无</v>
      </c>
      <c r="F930" s="39" t="s">
        <v>912</v>
      </c>
      <c r="G930" s="34" t="inlineStr">
        <is>
          <t xml:space="preserve">水行</t>
        </is>
      </c>
      <c r="H930" s="34" t="b">
        <v>0</v>
      </c>
      <c r="I930" s="34" t="b">
        <v>0</v>
      </c>
      <c r="J930" s="34">
        <v>20</v>
      </c>
      <c r="K930" s="34" t="str">
        <f t="shared" si="34"/>
        <v>119700</v>
      </c>
      <c r="L930" s="34" t="s">
        <v>899</v>
      </c>
      <c r="O930" t="str" s="35">
        <v>追击单个敌人，造成剑击伤害；提高单次剑击伤害；附加水行伤害。</v>
      </c>
      <c r="P930" t="n" s="35">
        <v>12421000</v>
      </c>
      <c r="W930">
        <v>600</v>
      </c>
      <c r="X930">
        <v>600</v>
      </c>
      <c r="Y930" t="str" s="35">
        <v>单位</v>
      </c>
      <c r="Z930" t="inlineStr">
        <is>
          <t xml:space="preserve">单体</t>
        </is>
      </c>
      <c r="AA930" t="inlineStr">
        <is>
          <t xml:space="preserve">敌对</t>
        </is>
      </c>
      <c r="AB930">
        <v>0</v>
      </c>
      <c r="AC930">
        <v>1</v>
      </c>
      <c r="AD930" t="b">
        <v>0</v>
      </c>
      <c r="AE930" t="inlineStr">
        <is>
          <t xml:space="preserve">最近</t>
        </is>
      </c>
      <c r="AF930"/>
      <c r="AG930"/>
      <c r="AH930"/>
      <c r="AI930"/>
      <c r="AJ930"/>
      <c r="AK930"/>
      <c r="AL930"/>
      <c r="BA930">
        <v>10000</v>
      </c>
      <c r="BB930" t="inlineStr">
        <is>
          <t xml:space="preserve">技能效果_伤害</t>
        </is>
      </c>
      <c r="BC930" t="inlineStr">
        <is>
          <t xml:space="preserve">敌对</t>
        </is>
      </c>
      <c r="BD930">
        <v>10000</v>
      </c>
      <c r="BE930">
        <v>0</v>
      </c>
      <c r="BF930" t="inlineStr">
        <is>
          <t xml:space="preserve">全部</t>
        </is>
      </c>
      <c r="BG930">
        <v>0</v>
      </c>
      <c r="BH930" t="inlineStr">
        <is>
          <t xml:space="preserve">物理</t>
        </is>
      </c>
      <c r="BI930">
        <v>10000</v>
      </c>
      <c r="BJ930">
        <v>0</v>
      </c>
      <c r="BK930" t="b">
        <v>1</v>
      </c>
      <c r="BL930">
        <v>0</v>
      </c>
      <c r="BM930">
        <v>10000</v>
      </c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/>
      <c r="CD930"/>
      <c r="CE930"/>
      <c r="CF930"/>
      <c r="CG930"/>
      <c r="CH930"/>
      <c r="CI930"/>
      <c r="CJ930"/>
      <c r="CK930"/>
      <c r="CL930"/>
      <c r="CM930"/>
      <c r="CN930"/>
      <c r="CO930"/>
      <c r="CP930"/>
      <c r="CQ930"/>
      <c r="CR930"/>
      <c r="CS930"/>
      <c r="CT930"/>
      <c r="CU930"/>
      <c r="CV930"/>
      <c r="CW930"/>
      <c r="CX930"/>
      <c r="CY930"/>
      <c r="CZ930"/>
      <c r="DA930"/>
      <c r="DB930"/>
      <c r="DC930"/>
      <c r="DD930"/>
      <c r="DE930"/>
      <c r="DF930"/>
      <c r="DG930"/>
      <c r="DH930"/>
      <c r="DI930"/>
      <c r="DJ930"/>
      <c r="DK930"/>
      <c r="DL930"/>
      <c r="DM930"/>
      <c r="DN930"/>
      <c r="DO930"/>
      <c r="DP930"/>
      <c r="DQ930"/>
      <c r="DR930"/>
      <c r="DS930"/>
      <c r="DT930"/>
      <c r="DU930"/>
      <c r="DV930"/>
      <c r="DW930"/>
      <c r="DX930"/>
      <c r="DY930"/>
      <c r="DZ930"/>
      <c r="EA930"/>
      <c r="EB930"/>
      <c r="EC930"/>
      <c r="ED930"/>
      <c r="EE930"/>
      <c r="EF930"/>
      <c r="EG930"/>
      <c r="EH930"/>
      <c r="EI930"/>
      <c r="EJ930"/>
      <c r="EK930"/>
      <c r="EL930"/>
      <c r="EM930"/>
      <c r="EN930"/>
      <c r="EO930"/>
      <c r="EP930"/>
      <c r="EQ930"/>
      <c r="ER930"/>
      <c r="ES930"/>
      <c r="ET930"/>
      <c r="EU930"/>
      <c r="EV930"/>
      <c r="EW930"/>
      <c r="EX930"/>
      <c r="EY930"/>
      <c r="EZ930"/>
      <c r="FA930"/>
      <c r="FB930"/>
      <c r="FC930"/>
      <c r="FD930"/>
      <c r="FE930"/>
      <c r="FF930"/>
      <c r="FG930"/>
      <c r="FH930"/>
      <c r="FI930"/>
      <c r="FJ930"/>
      <c r="FK930"/>
      <c r="FL930"/>
      <c r="FM930"/>
      <c r="FN930"/>
      <c r="FO930"/>
      <c r="FP930"/>
      <c r="FQ930"/>
      <c r="FR930"/>
      <c r="FS930"/>
      <c r="FT930"/>
      <c r="FU930"/>
      <c r="FV930"/>
      <c r="FW930"/>
      <c r="FX930"/>
      <c r="FY930"/>
      <c r="FZ930"/>
      <c r="GA930"/>
      <c r="GB930"/>
      <c r="GC930"/>
      <c r="GD930"/>
      <c r="GE930"/>
      <c r="GF930"/>
      <c r="GG930"/>
      <c r="GH930"/>
      <c r="GI930"/>
      <c r="GJ930"/>
      <c r="GK930"/>
      <c r="GL930"/>
      <c r="GM930"/>
      <c r="GN930"/>
      <c r="GO930"/>
      <c r="GP930"/>
      <c r="GQ930"/>
      <c r="GR930"/>
      <c r="GS930"/>
      <c r="GT930"/>
      <c r="GU930"/>
      <c r="GV930"/>
      <c r="GW930"/>
      <c r="GX930"/>
      <c r="GY930" t="n" s="35">
        <v>0</v>
      </c>
      <c r="GZ930" t="n" s="35">
        <v>0</v>
      </c>
      <c r="HF930" t="n" s="35">
        <v>2000</v>
      </c>
      <c r="HG930" t="b" s="35">
        <v>1</v>
      </c>
      <c r="HH930">
        <v>1</v>
      </c>
      <c r="HU930" t="b" s="35">
        <v>1</v>
      </c>
      <c r="HZ930">
        <v>1</v>
      </c>
      <c r="IA930"/>
      <c r="IB930" t="inlineStr">
        <is>
          <t xml:space="preserve">物理</t>
        </is>
      </c>
      <c r="IC930">
        <v>10000</v>
      </c>
      <c r="ID930">
        <v>0</v>
      </c>
      <c r="IE930">
        <v>1</v>
      </c>
      <c r="IF930"/>
      <c r="IG930" t="inlineStr">
        <is>
          <t xml:space="preserve">魔法</t>
        </is>
      </c>
      <c r="IH930">
        <v>500</v>
      </c>
      <c r="II930">
        <v>0</v>
      </c>
      <c r="IJ930"/>
      <c r="IK930"/>
      <c r="IL930"/>
      <c r="IM930"/>
      <c r="IN930"/>
      <c r="IO930"/>
      <c r="IP930"/>
      <c r="IQ930"/>
      <c r="IR930"/>
      <c r="IS930"/>
      <c r="IT930"/>
      <c r="IU930"/>
      <c r="IV930"/>
      <c r="IW930"/>
      <c r="IX930"/>
      <c r="IY930"/>
      <c r="IZ930"/>
      <c r="JA930"/>
      <c r="JB930"/>
      <c r="JC930"/>
      <c r="JD930"/>
      <c r="JE930"/>
      <c r="JF930"/>
      <c r="JG930"/>
      <c r="JH930"/>
      <c r="JI930"/>
      <c r="JJ930"/>
      <c r="JK930"/>
      <c r="JL930"/>
      <c r="JM930"/>
      <c r="JN930"/>
      <c r="JO930"/>
      <c r="JP930"/>
      <c r="JQ930"/>
      <c r="JR930"/>
    </row>
    <row r="931" ht="30" customHeight="1" spans="2:12">
      <c r="B931" s="34">
        <f>10000000+INDEX(编号表!$B:$B,MATCH(D931,编号表!$A:$A,0))*10000+J931</f>
        <v>11970021</v>
      </c>
      <c r="C931" s="34" t="s">
        <v>928</v>
      </c>
      <c r="D931" s="34" t="s">
        <v>922</v>
      </c>
      <c r="E931" t="str" s="34">
        <v>无</v>
      </c>
      <c r="F931" s="39" t="s">
        <v>912</v>
      </c>
      <c r="G931" s="34" t="inlineStr">
        <is>
          <t xml:space="preserve">水行</t>
        </is>
      </c>
      <c r="H931" s="34" t="b">
        <v>0</v>
      </c>
      <c r="I931" s="34" t="b">
        <v>0</v>
      </c>
      <c r="J931" s="34">
        <v>21</v>
      </c>
      <c r="K931" s="34" t="str">
        <f t="shared" si="34"/>
        <v>119700</v>
      </c>
      <c r="L931" s="34" t="s">
        <v>900</v>
      </c>
      <c r="O931" t="str" s="35">
        <v>追击单个敌人，造成剑击伤害；提高单次剑击伤害；附加水行伤害。</v>
      </c>
      <c r="P931" t="n" s="35">
        <v>12421000</v>
      </c>
      <c r="W931">
        <v>600</v>
      </c>
      <c r="X931">
        <v>600</v>
      </c>
      <c r="Y931" t="str" s="35">
        <v>单位</v>
      </c>
      <c r="Z931" t="inlineStr">
        <is>
          <t xml:space="preserve">单体</t>
        </is>
      </c>
      <c r="AA931" t="inlineStr">
        <is>
          <t xml:space="preserve">敌对</t>
        </is>
      </c>
      <c r="AB931">
        <v>0</v>
      </c>
      <c r="AC931">
        <v>1</v>
      </c>
      <c r="AD931" t="b">
        <v>0</v>
      </c>
      <c r="AE931" t="inlineStr">
        <is>
          <t xml:space="preserve">最近</t>
        </is>
      </c>
      <c r="AF931"/>
      <c r="AG931"/>
      <c r="AH931"/>
      <c r="AI931"/>
      <c r="AJ931"/>
      <c r="AK931"/>
      <c r="AL931"/>
      <c r="BA931">
        <v>10000</v>
      </c>
      <c r="BB931" t="inlineStr">
        <is>
          <t xml:space="preserve">技能效果_伤害</t>
        </is>
      </c>
      <c r="BC931" t="inlineStr">
        <is>
          <t xml:space="preserve">敌对</t>
        </is>
      </c>
      <c r="BD931">
        <v>10000</v>
      </c>
      <c r="BE931">
        <v>0</v>
      </c>
      <c r="BF931" t="inlineStr">
        <is>
          <t xml:space="preserve">全部</t>
        </is>
      </c>
      <c r="BG931">
        <v>0</v>
      </c>
      <c r="BH931" t="inlineStr">
        <is>
          <t xml:space="preserve">物理</t>
        </is>
      </c>
      <c r="BI931">
        <v>10000</v>
      </c>
      <c r="BJ931">
        <v>0</v>
      </c>
      <c r="BK931" t="b">
        <v>1</v>
      </c>
      <c r="BL931">
        <v>0</v>
      </c>
      <c r="BM931">
        <v>10000</v>
      </c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/>
      <c r="CD931"/>
      <c r="CE931"/>
      <c r="CF931"/>
      <c r="CG931"/>
      <c r="CH931"/>
      <c r="CI931"/>
      <c r="CJ931"/>
      <c r="CK931"/>
      <c r="CL931"/>
      <c r="CM931"/>
      <c r="CN931"/>
      <c r="CO931"/>
      <c r="CP931"/>
      <c r="CQ931"/>
      <c r="CR931"/>
      <c r="CS931"/>
      <c r="CT931"/>
      <c r="CU931"/>
      <c r="CV931"/>
      <c r="CW931"/>
      <c r="CX931"/>
      <c r="CY931"/>
      <c r="CZ931"/>
      <c r="DA931"/>
      <c r="DB931"/>
      <c r="DC931"/>
      <c r="DD931"/>
      <c r="DE931"/>
      <c r="DF931"/>
      <c r="DG931"/>
      <c r="DH931"/>
      <c r="DI931"/>
      <c r="DJ931"/>
      <c r="DK931"/>
      <c r="DL931"/>
      <c r="DM931"/>
      <c r="DN931"/>
      <c r="DO931"/>
      <c r="DP931"/>
      <c r="DQ931"/>
      <c r="DR931"/>
      <c r="DS931"/>
      <c r="DT931"/>
      <c r="DU931"/>
      <c r="DV931"/>
      <c r="DW931"/>
      <c r="DX931"/>
      <c r="DY931"/>
      <c r="DZ931"/>
      <c r="EA931"/>
      <c r="EB931"/>
      <c r="EC931"/>
      <c r="ED931"/>
      <c r="EE931"/>
      <c r="EF931"/>
      <c r="EG931"/>
      <c r="EH931"/>
      <c r="EI931"/>
      <c r="EJ931"/>
      <c r="EK931"/>
      <c r="EL931"/>
      <c r="EM931"/>
      <c r="EN931"/>
      <c r="EO931"/>
      <c r="EP931"/>
      <c r="EQ931"/>
      <c r="ER931"/>
      <c r="ES931"/>
      <c r="ET931"/>
      <c r="EU931"/>
      <c r="EV931"/>
      <c r="EW931"/>
      <c r="EX931"/>
      <c r="EY931"/>
      <c r="EZ931"/>
      <c r="FA931"/>
      <c r="FB931"/>
      <c r="FC931"/>
      <c r="FD931"/>
      <c r="FE931"/>
      <c r="FF931"/>
      <c r="FG931"/>
      <c r="FH931"/>
      <c r="FI931"/>
      <c r="FJ931"/>
      <c r="FK931"/>
      <c r="FL931"/>
      <c r="FM931"/>
      <c r="FN931"/>
      <c r="FO931"/>
      <c r="FP931"/>
      <c r="FQ931"/>
      <c r="FR931"/>
      <c r="FS931"/>
      <c r="FT931"/>
      <c r="FU931"/>
      <c r="FV931"/>
      <c r="FW931"/>
      <c r="FX931"/>
      <c r="FY931"/>
      <c r="FZ931"/>
      <c r="GA931"/>
      <c r="GB931"/>
      <c r="GC931"/>
      <c r="GD931"/>
      <c r="GE931"/>
      <c r="GF931"/>
      <c r="GG931"/>
      <c r="GH931"/>
      <c r="GI931"/>
      <c r="GJ931"/>
      <c r="GK931"/>
      <c r="GL931"/>
      <c r="GM931"/>
      <c r="GN931"/>
      <c r="GO931"/>
      <c r="GP931"/>
      <c r="GQ931"/>
      <c r="GR931"/>
      <c r="GS931"/>
      <c r="GT931"/>
      <c r="GU931"/>
      <c r="GV931"/>
      <c r="GW931"/>
      <c r="GX931"/>
      <c r="GY931" t="n" s="35">
        <v>0</v>
      </c>
      <c r="GZ931" t="n" s="35">
        <v>0</v>
      </c>
      <c r="HF931" t="n" s="35">
        <v>2000</v>
      </c>
      <c r="HG931" t="b" s="35">
        <v>1</v>
      </c>
      <c r="HH931">
        <v>1</v>
      </c>
      <c r="HU931" t="b" s="35">
        <v>1</v>
      </c>
      <c r="HZ931">
        <v>1</v>
      </c>
      <c r="IA931"/>
      <c r="IB931" t="inlineStr">
        <is>
          <t xml:space="preserve">物理</t>
        </is>
      </c>
      <c r="IC931">
        <v>10000</v>
      </c>
      <c r="ID931">
        <v>0</v>
      </c>
      <c r="IE931">
        <v>1</v>
      </c>
      <c r="IF931"/>
      <c r="IG931" t="inlineStr">
        <is>
          <t xml:space="preserve">魔法</t>
        </is>
      </c>
      <c r="IH931">
        <v>500</v>
      </c>
      <c r="II931">
        <v>0</v>
      </c>
      <c r="IJ931"/>
      <c r="IK931"/>
      <c r="IL931"/>
      <c r="IM931"/>
      <c r="IN931"/>
      <c r="IO931"/>
      <c r="IP931"/>
      <c r="IQ931"/>
      <c r="IR931"/>
      <c r="IS931"/>
      <c r="IT931"/>
      <c r="IU931"/>
      <c r="IV931"/>
      <c r="IW931"/>
      <c r="IX931"/>
      <c r="IY931"/>
      <c r="IZ931"/>
      <c r="JA931"/>
      <c r="JB931"/>
      <c r="JC931"/>
      <c r="JD931"/>
      <c r="JE931"/>
      <c r="JF931"/>
      <c r="JG931"/>
      <c r="JH931"/>
      <c r="JI931"/>
      <c r="JJ931"/>
      <c r="JK931"/>
      <c r="JL931"/>
      <c r="JM931"/>
      <c r="JN931"/>
      <c r="JO931"/>
      <c r="JP931"/>
      <c r="JQ931"/>
      <c r="JR931"/>
    </row>
    <row r="932" ht="30" customHeight="1" spans="2:12">
      <c r="B932" s="34">
        <f>10000000+INDEX(编号表!$B:$B,MATCH(D932,编号表!$A:$A,0))*10000+J932</f>
        <v>11980001</v>
      </c>
      <c r="C932" s="34" t="s">
        <v>929</v>
      </c>
      <c r="D932" s="34" t="s">
        <v>930</v>
      </c>
      <c r="E932" t="str" s="34">
        <v>无</v>
      </c>
      <c r="F932" s="39" t="s">
        <v>897</v>
      </c>
      <c r="G932" s="34" t="inlineStr">
        <is>
          <t xml:space="preserve">火行</t>
        </is>
      </c>
      <c r="H932" s="34" t="b">
        <v>0</v>
      </c>
      <c r="I932" s="34" t="b">
        <v>0</v>
      </c>
      <c r="J932" s="34">
        <v>1</v>
      </c>
      <c r="K932" s="34" t="str">
        <f t="shared" si="34"/>
        <v>119800</v>
      </c>
      <c r="L932" s="34" t="s">
        <v>898</v>
      </c>
      <c r="O932" t="str" s="35">
        <v>追击单个敌人，造成剑击伤害；提高单次剑击伤害；附加火行伤害。</v>
      </c>
      <c r="P932" t="n" s="35">
        <v>12421000</v>
      </c>
      <c r="W932">
        <v>600</v>
      </c>
      <c r="X932">
        <v>600</v>
      </c>
      <c r="Y932" t="str" s="35">
        <v>单位</v>
      </c>
      <c r="Z932" t="inlineStr">
        <is>
          <t xml:space="preserve">单体</t>
        </is>
      </c>
      <c r="AA932" t="inlineStr">
        <is>
          <t xml:space="preserve">敌对</t>
        </is>
      </c>
      <c r="AB932">
        <v>0</v>
      </c>
      <c r="AC932">
        <v>1</v>
      </c>
      <c r="AD932" t="b">
        <v>0</v>
      </c>
      <c r="AE932" t="inlineStr">
        <is>
          <t xml:space="preserve">最近</t>
        </is>
      </c>
      <c r="AF932"/>
      <c r="AG932"/>
      <c r="AH932"/>
      <c r="AI932"/>
      <c r="AJ932"/>
      <c r="AK932"/>
      <c r="AL932"/>
      <c r="BA932">
        <v>10000</v>
      </c>
      <c r="BB932" t="inlineStr">
        <is>
          <t xml:space="preserve">技能效果_伤害</t>
        </is>
      </c>
      <c r="BC932" t="inlineStr">
        <is>
          <t xml:space="preserve">敌对</t>
        </is>
      </c>
      <c r="BD932">
        <v>10000</v>
      </c>
      <c r="BE932">
        <v>0</v>
      </c>
      <c r="BF932" t="inlineStr">
        <is>
          <t xml:space="preserve">全部</t>
        </is>
      </c>
      <c r="BG932">
        <v>0</v>
      </c>
      <c r="BH932" t="inlineStr">
        <is>
          <t xml:space="preserve">物理</t>
        </is>
      </c>
      <c r="BI932">
        <v>10000</v>
      </c>
      <c r="BJ932">
        <v>0</v>
      </c>
      <c r="BK932" t="b">
        <v>1</v>
      </c>
      <c r="BL932">
        <v>0</v>
      </c>
      <c r="BM932">
        <v>10000</v>
      </c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/>
      <c r="CD932"/>
      <c r="CE932"/>
      <c r="CF932"/>
      <c r="CG932"/>
      <c r="CH932"/>
      <c r="CI932"/>
      <c r="CJ932"/>
      <c r="CK932"/>
      <c r="CL932"/>
      <c r="CM932"/>
      <c r="CN932"/>
      <c r="CO932"/>
      <c r="CP932"/>
      <c r="CQ932"/>
      <c r="CR932"/>
      <c r="CS932"/>
      <c r="CT932"/>
      <c r="CU932"/>
      <c r="CV932"/>
      <c r="CW932"/>
      <c r="CX932"/>
      <c r="CY932"/>
      <c r="CZ932"/>
      <c r="DA932"/>
      <c r="DB932"/>
      <c r="DC932"/>
      <c r="DD932"/>
      <c r="DE932"/>
      <c r="DF932"/>
      <c r="DG932"/>
      <c r="DH932"/>
      <c r="DI932"/>
      <c r="DJ932"/>
      <c r="DK932"/>
      <c r="DL932"/>
      <c r="DM932"/>
      <c r="DN932"/>
      <c r="DO932"/>
      <c r="DP932"/>
      <c r="DQ932"/>
      <c r="DR932"/>
      <c r="DS932"/>
      <c r="DT932"/>
      <c r="DU932"/>
      <c r="DV932"/>
      <c r="DW932"/>
      <c r="DX932"/>
      <c r="DY932"/>
      <c r="DZ932"/>
      <c r="EA932"/>
      <c r="EB932"/>
      <c r="EC932"/>
      <c r="ED932"/>
      <c r="EE932"/>
      <c r="EF932"/>
      <c r="EG932"/>
      <c r="EH932"/>
      <c r="EI932"/>
      <c r="EJ932"/>
      <c r="EK932"/>
      <c r="EL932"/>
      <c r="EM932"/>
      <c r="EN932"/>
      <c r="EO932"/>
      <c r="EP932"/>
      <c r="EQ932"/>
      <c r="ER932"/>
      <c r="ES932"/>
      <c r="ET932"/>
      <c r="EU932"/>
      <c r="EV932"/>
      <c r="EW932"/>
      <c r="EX932"/>
      <c r="EY932"/>
      <c r="EZ932"/>
      <c r="FA932"/>
      <c r="FB932"/>
      <c r="FC932"/>
      <c r="FD932"/>
      <c r="FE932"/>
      <c r="FF932"/>
      <c r="FG932"/>
      <c r="FH932"/>
      <c r="FI932"/>
      <c r="FJ932"/>
      <c r="FK932"/>
      <c r="FL932"/>
      <c r="FM932"/>
      <c r="FN932"/>
      <c r="FO932"/>
      <c r="FP932"/>
      <c r="FQ932"/>
      <c r="FR932"/>
      <c r="FS932"/>
      <c r="FT932"/>
      <c r="FU932"/>
      <c r="FV932"/>
      <c r="FW932"/>
      <c r="FX932"/>
      <c r="FY932"/>
      <c r="FZ932"/>
      <c r="GA932"/>
      <c r="GB932"/>
      <c r="GC932"/>
      <c r="GD932"/>
      <c r="GE932"/>
      <c r="GF932"/>
      <c r="GG932"/>
      <c r="GH932"/>
      <c r="GI932"/>
      <c r="GJ932"/>
      <c r="GK932"/>
      <c r="GL932"/>
      <c r="GM932"/>
      <c r="GN932"/>
      <c r="GO932"/>
      <c r="GP932"/>
      <c r="GQ932"/>
      <c r="GR932"/>
      <c r="GS932"/>
      <c r="GT932"/>
      <c r="GU932"/>
      <c r="GV932"/>
      <c r="GW932"/>
      <c r="GX932"/>
      <c r="GY932" t="n" s="35">
        <v>0</v>
      </c>
      <c r="GZ932" t="n" s="35">
        <v>0</v>
      </c>
      <c r="HF932" t="n" s="35">
        <v>2000</v>
      </c>
      <c r="HG932" t="b" s="35">
        <v>1</v>
      </c>
      <c r="HH932">
        <v>1</v>
      </c>
      <c r="HU932" t="b" s="35">
        <v>1</v>
      </c>
      <c r="HZ932">
        <v>1</v>
      </c>
      <c r="IA932"/>
      <c r="IB932" t="inlineStr">
        <is>
          <t xml:space="preserve">物理</t>
        </is>
      </c>
      <c r="IC932">
        <v>10000</v>
      </c>
      <c r="ID932">
        <v>0</v>
      </c>
      <c r="IE932">
        <v>1</v>
      </c>
      <c r="IF932"/>
      <c r="IG932" t="inlineStr">
        <is>
          <t xml:space="preserve">魔法</t>
        </is>
      </c>
      <c r="IH932">
        <v>500</v>
      </c>
      <c r="II932">
        <v>0</v>
      </c>
      <c r="IJ932"/>
      <c r="IK932"/>
      <c r="IL932"/>
      <c r="IM932"/>
      <c r="IN932"/>
      <c r="IO932"/>
      <c r="IP932"/>
      <c r="IQ932"/>
      <c r="IR932"/>
      <c r="IS932"/>
      <c r="IT932"/>
      <c r="IU932"/>
      <c r="IV932"/>
      <c r="IW932"/>
      <c r="IX932"/>
      <c r="IY932"/>
      <c r="IZ932"/>
      <c r="JA932"/>
      <c r="JB932"/>
      <c r="JC932"/>
      <c r="JD932"/>
      <c r="JE932"/>
      <c r="JF932"/>
      <c r="JG932"/>
      <c r="JH932"/>
      <c r="JI932"/>
      <c r="JJ932"/>
      <c r="JK932"/>
      <c r="JL932"/>
      <c r="JM932"/>
      <c r="JN932"/>
      <c r="JO932"/>
      <c r="JP932"/>
      <c r="JQ932"/>
      <c r="JR932"/>
    </row>
    <row r="933" ht="30" customHeight="1" spans="2:12">
      <c r="B933" s="34">
        <f>10000000+INDEX(编号表!$B:$B,MATCH(D933,编号表!$A:$A,0))*10000+J933</f>
        <v>11980002</v>
      </c>
      <c r="C933" s="34" t="s">
        <v>929</v>
      </c>
      <c r="D933" s="34" t="s">
        <v>930</v>
      </c>
      <c r="E933" t="str" s="34">
        <v>无</v>
      </c>
      <c r="F933" s="39" t="s">
        <v>897</v>
      </c>
      <c r="G933" s="34" t="inlineStr">
        <is>
          <t xml:space="preserve">火行</t>
        </is>
      </c>
      <c r="H933" s="34" t="b">
        <v>0</v>
      </c>
      <c r="I933" s="34" t="b">
        <v>0</v>
      </c>
      <c r="J933" s="34">
        <v>2</v>
      </c>
      <c r="K933" s="34" t="str">
        <f t="shared" si="34"/>
        <v>119800</v>
      </c>
      <c r="L933" s="34" t="s">
        <v>899</v>
      </c>
      <c r="O933" t="str" s="35">
        <v>追击单个敌人，造成剑击伤害；提高单次剑击伤害；附加火行伤害。</v>
      </c>
      <c r="P933" t="n" s="35">
        <v>12421000</v>
      </c>
      <c r="W933">
        <v>600</v>
      </c>
      <c r="X933">
        <v>600</v>
      </c>
      <c r="Y933" t="str" s="35">
        <v>单位</v>
      </c>
      <c r="Z933" t="inlineStr">
        <is>
          <t xml:space="preserve">单体</t>
        </is>
      </c>
      <c r="AA933" t="inlineStr">
        <is>
          <t xml:space="preserve">敌对</t>
        </is>
      </c>
      <c r="AB933">
        <v>0</v>
      </c>
      <c r="AC933">
        <v>1</v>
      </c>
      <c r="AD933" t="b">
        <v>0</v>
      </c>
      <c r="AE933" t="inlineStr">
        <is>
          <t xml:space="preserve">最近</t>
        </is>
      </c>
      <c r="AF933"/>
      <c r="AG933"/>
      <c r="AH933"/>
      <c r="AI933"/>
      <c r="AJ933"/>
      <c r="AK933"/>
      <c r="AL933"/>
      <c r="BA933">
        <v>10000</v>
      </c>
      <c r="BB933" t="inlineStr">
        <is>
          <t xml:space="preserve">技能效果_伤害</t>
        </is>
      </c>
      <c r="BC933" t="inlineStr">
        <is>
          <t xml:space="preserve">敌对</t>
        </is>
      </c>
      <c r="BD933">
        <v>10000</v>
      </c>
      <c r="BE933">
        <v>0</v>
      </c>
      <c r="BF933" t="inlineStr">
        <is>
          <t xml:space="preserve">全部</t>
        </is>
      </c>
      <c r="BG933">
        <v>0</v>
      </c>
      <c r="BH933" t="inlineStr">
        <is>
          <t xml:space="preserve">物理</t>
        </is>
      </c>
      <c r="BI933">
        <v>10000</v>
      </c>
      <c r="BJ933">
        <v>0</v>
      </c>
      <c r="BK933" t="b">
        <v>1</v>
      </c>
      <c r="BL933">
        <v>0</v>
      </c>
      <c r="BM933">
        <v>10000</v>
      </c>
      <c r="BN933"/>
      <c r="BO933"/>
      <c r="BP933"/>
      <c r="BQ933"/>
      <c r="BR933"/>
      <c r="BS933"/>
      <c r="BT933"/>
      <c r="BU933"/>
      <c r="BV933"/>
      <c r="BW933"/>
      <c r="BX933"/>
      <c r="BY933"/>
      <c r="BZ933"/>
      <c r="CA933"/>
      <c r="CB933"/>
      <c r="CC933"/>
      <c r="CD933"/>
      <c r="CE933"/>
      <c r="CF933"/>
      <c r="CG933"/>
      <c r="CH933"/>
      <c r="CI933"/>
      <c r="CJ933"/>
      <c r="CK933"/>
      <c r="CL933"/>
      <c r="CM933"/>
      <c r="CN933"/>
      <c r="CO933"/>
      <c r="CP933"/>
      <c r="CQ933"/>
      <c r="CR933"/>
      <c r="CS933"/>
      <c r="CT933"/>
      <c r="CU933"/>
      <c r="CV933"/>
      <c r="CW933"/>
      <c r="CX933"/>
      <c r="CY933"/>
      <c r="CZ933"/>
      <c r="DA933"/>
      <c r="DB933"/>
      <c r="DC933"/>
      <c r="DD933"/>
      <c r="DE933"/>
      <c r="DF933"/>
      <c r="DG933"/>
      <c r="DH933"/>
      <c r="DI933"/>
      <c r="DJ933"/>
      <c r="DK933"/>
      <c r="DL933"/>
      <c r="DM933"/>
      <c r="DN933"/>
      <c r="DO933"/>
      <c r="DP933"/>
      <c r="DQ933"/>
      <c r="DR933"/>
      <c r="DS933"/>
      <c r="DT933"/>
      <c r="DU933"/>
      <c r="DV933"/>
      <c r="DW933"/>
      <c r="DX933"/>
      <c r="DY933"/>
      <c r="DZ933"/>
      <c r="EA933"/>
      <c r="EB933"/>
      <c r="EC933"/>
      <c r="ED933"/>
      <c r="EE933"/>
      <c r="EF933"/>
      <c r="EG933"/>
      <c r="EH933"/>
      <c r="EI933"/>
      <c r="EJ933"/>
      <c r="EK933"/>
      <c r="EL933"/>
      <c r="EM933"/>
      <c r="EN933"/>
      <c r="EO933"/>
      <c r="EP933"/>
      <c r="EQ933"/>
      <c r="ER933"/>
      <c r="ES933"/>
      <c r="ET933"/>
      <c r="EU933"/>
      <c r="EV933"/>
      <c r="EW933"/>
      <c r="EX933"/>
      <c r="EY933"/>
      <c r="EZ933"/>
      <c r="FA933"/>
      <c r="FB933"/>
      <c r="FC933"/>
      <c r="FD933"/>
      <c r="FE933"/>
      <c r="FF933"/>
      <c r="FG933"/>
      <c r="FH933"/>
      <c r="FI933"/>
      <c r="FJ933"/>
      <c r="FK933"/>
      <c r="FL933"/>
      <c r="FM933"/>
      <c r="FN933"/>
      <c r="FO933"/>
      <c r="FP933"/>
      <c r="FQ933"/>
      <c r="FR933"/>
      <c r="FS933"/>
      <c r="FT933"/>
      <c r="FU933"/>
      <c r="FV933"/>
      <c r="FW933"/>
      <c r="FX933"/>
      <c r="FY933"/>
      <c r="FZ933"/>
      <c r="GA933"/>
      <c r="GB933"/>
      <c r="GC933"/>
      <c r="GD933"/>
      <c r="GE933"/>
      <c r="GF933"/>
      <c r="GG933"/>
      <c r="GH933"/>
      <c r="GI933"/>
      <c r="GJ933"/>
      <c r="GK933"/>
      <c r="GL933"/>
      <c r="GM933"/>
      <c r="GN933"/>
      <c r="GO933"/>
      <c r="GP933"/>
      <c r="GQ933"/>
      <c r="GR933"/>
      <c r="GS933"/>
      <c r="GT933"/>
      <c r="GU933"/>
      <c r="GV933"/>
      <c r="GW933"/>
      <c r="GX933"/>
      <c r="GY933" t="n" s="35">
        <v>0</v>
      </c>
      <c r="GZ933" t="n" s="35">
        <v>0</v>
      </c>
      <c r="HF933" t="n" s="35">
        <v>2000</v>
      </c>
      <c r="HG933" t="b" s="35">
        <v>1</v>
      </c>
      <c r="HH933">
        <v>1</v>
      </c>
      <c r="HU933" t="b" s="35">
        <v>1</v>
      </c>
      <c r="HZ933">
        <v>1</v>
      </c>
      <c r="IA933"/>
      <c r="IB933" t="inlineStr">
        <is>
          <t xml:space="preserve">物理</t>
        </is>
      </c>
      <c r="IC933">
        <v>10000</v>
      </c>
      <c r="ID933">
        <v>0</v>
      </c>
      <c r="IE933">
        <v>1</v>
      </c>
      <c r="IF933"/>
      <c r="IG933" t="inlineStr">
        <is>
          <t xml:space="preserve">魔法</t>
        </is>
      </c>
      <c r="IH933">
        <v>500</v>
      </c>
      <c r="II933">
        <v>0</v>
      </c>
      <c r="IJ933"/>
      <c r="IK933"/>
      <c r="IL933"/>
      <c r="IM933"/>
      <c r="IN933"/>
      <c r="IO933"/>
      <c r="IP933"/>
      <c r="IQ933"/>
      <c r="IR933"/>
      <c r="IS933"/>
      <c r="IT933"/>
      <c r="IU933"/>
      <c r="IV933"/>
      <c r="IW933"/>
      <c r="IX933"/>
      <c r="IY933"/>
      <c r="IZ933"/>
      <c r="JA933"/>
      <c r="JB933"/>
      <c r="JC933"/>
      <c r="JD933"/>
      <c r="JE933"/>
      <c r="JF933"/>
      <c r="JG933"/>
      <c r="JH933"/>
      <c r="JI933"/>
      <c r="JJ933"/>
      <c r="JK933"/>
      <c r="JL933"/>
      <c r="JM933"/>
      <c r="JN933"/>
      <c r="JO933"/>
      <c r="JP933"/>
      <c r="JQ933"/>
      <c r="JR933"/>
    </row>
    <row r="934" ht="30" customHeight="1" spans="2:12">
      <c r="B934" s="34">
        <f>10000000+INDEX(编号表!$B:$B,MATCH(D934,编号表!$A:$A,0))*10000+J934</f>
        <v>11980003</v>
      </c>
      <c r="C934" s="34" t="s">
        <v>929</v>
      </c>
      <c r="D934" s="34" t="s">
        <v>930</v>
      </c>
      <c r="E934" t="str" s="34">
        <v>无</v>
      </c>
      <c r="F934" s="39" t="s">
        <v>897</v>
      </c>
      <c r="G934" s="34" t="inlineStr">
        <is>
          <t xml:space="preserve">火行</t>
        </is>
      </c>
      <c r="H934" s="34" t="b">
        <v>0</v>
      </c>
      <c r="I934" s="34" t="b">
        <v>0</v>
      </c>
      <c r="J934" s="34">
        <v>3</v>
      </c>
      <c r="K934" s="34" t="str">
        <f t="shared" si="34"/>
        <v>119800</v>
      </c>
      <c r="L934" s="34" t="s">
        <v>900</v>
      </c>
      <c r="O934" t="str" s="35">
        <v>追击单个敌人，造成剑击伤害；提高单次剑击伤害；附加火行伤害。</v>
      </c>
      <c r="P934" t="n" s="35">
        <v>12421000</v>
      </c>
      <c r="W934">
        <v>600</v>
      </c>
      <c r="X934">
        <v>600</v>
      </c>
      <c r="Y934" t="str" s="35">
        <v>单位</v>
      </c>
      <c r="Z934" t="inlineStr">
        <is>
          <t xml:space="preserve">单体</t>
        </is>
      </c>
      <c r="AA934" t="inlineStr">
        <is>
          <t xml:space="preserve">敌对</t>
        </is>
      </c>
      <c r="AB934">
        <v>0</v>
      </c>
      <c r="AC934">
        <v>1</v>
      </c>
      <c r="AD934" t="b">
        <v>0</v>
      </c>
      <c r="AE934" t="inlineStr">
        <is>
          <t xml:space="preserve">最近</t>
        </is>
      </c>
      <c r="AF934"/>
      <c r="AG934"/>
      <c r="AH934"/>
      <c r="AI934"/>
      <c r="AJ934"/>
      <c r="AK934"/>
      <c r="AL934"/>
      <c r="BA934">
        <v>10000</v>
      </c>
      <c r="BB934" t="inlineStr">
        <is>
          <t xml:space="preserve">技能效果_伤害</t>
        </is>
      </c>
      <c r="BC934" t="inlineStr">
        <is>
          <t xml:space="preserve">敌对</t>
        </is>
      </c>
      <c r="BD934">
        <v>10000</v>
      </c>
      <c r="BE934">
        <v>0</v>
      </c>
      <c r="BF934" t="inlineStr">
        <is>
          <t xml:space="preserve">全部</t>
        </is>
      </c>
      <c r="BG934">
        <v>0</v>
      </c>
      <c r="BH934" t="inlineStr">
        <is>
          <t xml:space="preserve">物理</t>
        </is>
      </c>
      <c r="BI934">
        <v>10000</v>
      </c>
      <c r="BJ934">
        <v>0</v>
      </c>
      <c r="BK934" t="b">
        <v>1</v>
      </c>
      <c r="BL934">
        <v>0</v>
      </c>
      <c r="BM934">
        <v>10000</v>
      </c>
      <c r="BN934"/>
      <c r="BO934"/>
      <c r="BP934"/>
      <c r="BQ934"/>
      <c r="BR934"/>
      <c r="BS934"/>
      <c r="BT934"/>
      <c r="BU934"/>
      <c r="BV934"/>
      <c r="BW934"/>
      <c r="BX934"/>
      <c r="BY934"/>
      <c r="BZ934"/>
      <c r="CA934"/>
      <c r="CB934"/>
      <c r="CC934"/>
      <c r="CD934"/>
      <c r="CE934"/>
      <c r="CF934"/>
      <c r="CG934"/>
      <c r="CH934"/>
      <c r="CI934"/>
      <c r="CJ934"/>
      <c r="CK934"/>
      <c r="CL934"/>
      <c r="CM934"/>
      <c r="CN934"/>
      <c r="CO934"/>
      <c r="CP934"/>
      <c r="CQ934"/>
      <c r="CR934"/>
      <c r="CS934"/>
      <c r="CT934"/>
      <c r="CU934"/>
      <c r="CV934"/>
      <c r="CW934"/>
      <c r="CX934"/>
      <c r="CY934"/>
      <c r="CZ934"/>
      <c r="DA934"/>
      <c r="DB934"/>
      <c r="DC934"/>
      <c r="DD934"/>
      <c r="DE934"/>
      <c r="DF934"/>
      <c r="DG934"/>
      <c r="DH934"/>
      <c r="DI934"/>
      <c r="DJ934"/>
      <c r="DK934"/>
      <c r="DL934"/>
      <c r="DM934"/>
      <c r="DN934"/>
      <c r="DO934"/>
      <c r="DP934"/>
      <c r="DQ934"/>
      <c r="DR934"/>
      <c r="DS934"/>
      <c r="DT934"/>
      <c r="DU934"/>
      <c r="DV934"/>
      <c r="DW934"/>
      <c r="DX934"/>
      <c r="DY934"/>
      <c r="DZ934"/>
      <c r="EA934"/>
      <c r="EB934"/>
      <c r="EC934"/>
      <c r="ED934"/>
      <c r="EE934"/>
      <c r="EF934"/>
      <c r="EG934"/>
      <c r="EH934"/>
      <c r="EI934"/>
      <c r="EJ934"/>
      <c r="EK934"/>
      <c r="EL934"/>
      <c r="EM934"/>
      <c r="EN934"/>
      <c r="EO934"/>
      <c r="EP934"/>
      <c r="EQ934"/>
      <c r="ER934"/>
      <c r="ES934"/>
      <c r="ET934"/>
      <c r="EU934"/>
      <c r="EV934"/>
      <c r="EW934"/>
      <c r="EX934"/>
      <c r="EY934"/>
      <c r="EZ934"/>
      <c r="FA934"/>
      <c r="FB934"/>
      <c r="FC934"/>
      <c r="FD934"/>
      <c r="FE934"/>
      <c r="FF934"/>
      <c r="FG934"/>
      <c r="FH934"/>
      <c r="FI934"/>
      <c r="FJ934"/>
      <c r="FK934"/>
      <c r="FL934"/>
      <c r="FM934"/>
      <c r="FN934"/>
      <c r="FO934"/>
      <c r="FP934"/>
      <c r="FQ934"/>
      <c r="FR934"/>
      <c r="FS934"/>
      <c r="FT934"/>
      <c r="FU934"/>
      <c r="FV934"/>
      <c r="FW934"/>
      <c r="FX934"/>
      <c r="FY934"/>
      <c r="FZ934"/>
      <c r="GA934"/>
      <c r="GB934"/>
      <c r="GC934"/>
      <c r="GD934"/>
      <c r="GE934"/>
      <c r="GF934"/>
      <c r="GG934"/>
      <c r="GH934"/>
      <c r="GI934"/>
      <c r="GJ934"/>
      <c r="GK934"/>
      <c r="GL934"/>
      <c r="GM934"/>
      <c r="GN934"/>
      <c r="GO934"/>
      <c r="GP934"/>
      <c r="GQ934"/>
      <c r="GR934"/>
      <c r="GS934"/>
      <c r="GT934"/>
      <c r="GU934"/>
      <c r="GV934"/>
      <c r="GW934"/>
      <c r="GX934"/>
      <c r="GY934" t="n" s="35">
        <v>0</v>
      </c>
      <c r="GZ934" t="n" s="35">
        <v>0</v>
      </c>
      <c r="HF934" t="n" s="35">
        <v>2000</v>
      </c>
      <c r="HG934" t="b" s="35">
        <v>1</v>
      </c>
      <c r="HH934">
        <v>1</v>
      </c>
      <c r="HU934" t="b" s="35">
        <v>1</v>
      </c>
      <c r="HZ934">
        <v>1</v>
      </c>
      <c r="IA934"/>
      <c r="IB934" t="inlineStr">
        <is>
          <t xml:space="preserve">物理</t>
        </is>
      </c>
      <c r="IC934">
        <v>10000</v>
      </c>
      <c r="ID934">
        <v>0</v>
      </c>
      <c r="IE934">
        <v>1</v>
      </c>
      <c r="IF934"/>
      <c r="IG934" t="inlineStr">
        <is>
          <t xml:space="preserve">魔法</t>
        </is>
      </c>
      <c r="IH934">
        <v>500</v>
      </c>
      <c r="II934">
        <v>0</v>
      </c>
      <c r="IJ934"/>
      <c r="IK934"/>
      <c r="IL934"/>
      <c r="IM934"/>
      <c r="IN934"/>
      <c r="IO934"/>
      <c r="IP934"/>
      <c r="IQ934"/>
      <c r="IR934"/>
      <c r="IS934"/>
      <c r="IT934"/>
      <c r="IU934"/>
      <c r="IV934"/>
      <c r="IW934"/>
      <c r="IX934"/>
      <c r="IY934"/>
      <c r="IZ934"/>
      <c r="JA934"/>
      <c r="JB934"/>
      <c r="JC934"/>
      <c r="JD934"/>
      <c r="JE934"/>
      <c r="JF934"/>
      <c r="JG934"/>
      <c r="JH934"/>
      <c r="JI934"/>
      <c r="JJ934"/>
      <c r="JK934"/>
      <c r="JL934"/>
      <c r="JM934"/>
      <c r="JN934"/>
      <c r="JO934"/>
      <c r="JP934"/>
      <c r="JQ934"/>
      <c r="JR934"/>
    </row>
    <row r="935" ht="30" customHeight="1" spans="2:12">
      <c r="B935" s="34">
        <f>10000000+INDEX(编号表!$B:$B,MATCH(D935,编号表!$A:$A,0))*10000+J935</f>
        <v>11980004</v>
      </c>
      <c r="C935" s="34" t="s">
        <v>931</v>
      </c>
      <c r="D935" s="34" t="s">
        <v>930</v>
      </c>
      <c r="E935" t="str" s="34">
        <v>无</v>
      </c>
      <c r="F935" s="39" t="s">
        <v>902</v>
      </c>
      <c r="G935" s="34" t="inlineStr">
        <is>
          <t xml:space="preserve">火行</t>
        </is>
      </c>
      <c r="H935" s="34" t="b">
        <v>0</v>
      </c>
      <c r="I935" s="34" t="b">
        <v>0</v>
      </c>
      <c r="J935" s="34">
        <v>4</v>
      </c>
      <c r="K935" s="34" t="str">
        <f t="shared" si="34"/>
        <v>119800</v>
      </c>
      <c r="L935" s="34" t="s">
        <v>898</v>
      </c>
      <c r="O935" t="str" s="35">
        <v>追击单个敌人，造成剑击伤害；提高单次剑击伤害；附加火行伤害。</v>
      </c>
      <c r="P935" t="n" s="35">
        <v>12421000</v>
      </c>
      <c r="W935">
        <v>600</v>
      </c>
      <c r="X935">
        <v>600</v>
      </c>
      <c r="Y935" t="str" s="35">
        <v>单位</v>
      </c>
      <c r="Z935" t="inlineStr">
        <is>
          <t xml:space="preserve">单体</t>
        </is>
      </c>
      <c r="AA935" t="inlineStr">
        <is>
          <t xml:space="preserve">敌对</t>
        </is>
      </c>
      <c r="AB935">
        <v>0</v>
      </c>
      <c r="AC935">
        <v>1</v>
      </c>
      <c r="AD935" t="b">
        <v>0</v>
      </c>
      <c r="AE935" t="inlineStr">
        <is>
          <t xml:space="preserve">最近</t>
        </is>
      </c>
      <c r="AF935"/>
      <c r="AG935"/>
      <c r="AH935"/>
      <c r="AI935"/>
      <c r="AJ935"/>
      <c r="AK935"/>
      <c r="AL935"/>
      <c r="BA935">
        <v>10000</v>
      </c>
      <c r="BB935" t="inlineStr">
        <is>
          <t xml:space="preserve">技能效果_伤害</t>
        </is>
      </c>
      <c r="BC935" t="inlineStr">
        <is>
          <t xml:space="preserve">敌对</t>
        </is>
      </c>
      <c r="BD935">
        <v>10000</v>
      </c>
      <c r="BE935">
        <v>0</v>
      </c>
      <c r="BF935" t="inlineStr">
        <is>
          <t xml:space="preserve">全部</t>
        </is>
      </c>
      <c r="BG935">
        <v>0</v>
      </c>
      <c r="BH935" t="inlineStr">
        <is>
          <t xml:space="preserve">物理</t>
        </is>
      </c>
      <c r="BI935">
        <v>10000</v>
      </c>
      <c r="BJ935">
        <v>0</v>
      </c>
      <c r="BK935" t="b">
        <v>1</v>
      </c>
      <c r="BL935">
        <v>0</v>
      </c>
      <c r="BM935">
        <v>10000</v>
      </c>
      <c r="BN935"/>
      <c r="BO935"/>
      <c r="BP935"/>
      <c r="BQ935"/>
      <c r="BR935"/>
      <c r="BS935"/>
      <c r="BT935"/>
      <c r="BU935"/>
      <c r="BV935"/>
      <c r="BW935"/>
      <c r="BX935"/>
      <c r="BY935"/>
      <c r="BZ935"/>
      <c r="CA935"/>
      <c r="CB935"/>
      <c r="CC935"/>
      <c r="CD935"/>
      <c r="CE935"/>
      <c r="CF935"/>
      <c r="CG935"/>
      <c r="CH935"/>
      <c r="CI935"/>
      <c r="CJ935"/>
      <c r="CK935"/>
      <c r="CL935"/>
      <c r="CM935"/>
      <c r="CN935"/>
      <c r="CO935"/>
      <c r="CP935"/>
      <c r="CQ935"/>
      <c r="CR935"/>
      <c r="CS935"/>
      <c r="CT935"/>
      <c r="CU935"/>
      <c r="CV935"/>
      <c r="CW935"/>
      <c r="CX935"/>
      <c r="CY935"/>
      <c r="CZ935"/>
      <c r="DA935"/>
      <c r="DB935"/>
      <c r="DC935"/>
      <c r="DD935"/>
      <c r="DE935"/>
      <c r="DF935"/>
      <c r="DG935"/>
      <c r="DH935"/>
      <c r="DI935"/>
      <c r="DJ935"/>
      <c r="DK935"/>
      <c r="DL935"/>
      <c r="DM935"/>
      <c r="DN935"/>
      <c r="DO935"/>
      <c r="DP935"/>
      <c r="DQ935"/>
      <c r="DR935"/>
      <c r="DS935"/>
      <c r="DT935"/>
      <c r="DU935"/>
      <c r="DV935"/>
      <c r="DW935"/>
      <c r="DX935"/>
      <c r="DY935"/>
      <c r="DZ935"/>
      <c r="EA935"/>
      <c r="EB935"/>
      <c r="EC935"/>
      <c r="ED935"/>
      <c r="EE935"/>
      <c r="EF935"/>
      <c r="EG935"/>
      <c r="EH935"/>
      <c r="EI935"/>
      <c r="EJ935"/>
      <c r="EK935"/>
      <c r="EL935"/>
      <c r="EM935"/>
      <c r="EN935"/>
      <c r="EO935"/>
      <c r="EP935"/>
      <c r="EQ935"/>
      <c r="ER935"/>
      <c r="ES935"/>
      <c r="ET935"/>
      <c r="EU935"/>
      <c r="EV935"/>
      <c r="EW935"/>
      <c r="EX935"/>
      <c r="EY935"/>
      <c r="EZ935"/>
      <c r="FA935"/>
      <c r="FB935"/>
      <c r="FC935"/>
      <c r="FD935"/>
      <c r="FE935"/>
      <c r="FF935"/>
      <c r="FG935"/>
      <c r="FH935"/>
      <c r="FI935"/>
      <c r="FJ935"/>
      <c r="FK935"/>
      <c r="FL935"/>
      <c r="FM935"/>
      <c r="FN935"/>
      <c r="FO935"/>
      <c r="FP935"/>
      <c r="FQ935"/>
      <c r="FR935"/>
      <c r="FS935"/>
      <c r="FT935"/>
      <c r="FU935"/>
      <c r="FV935"/>
      <c r="FW935"/>
      <c r="FX935"/>
      <c r="FY935"/>
      <c r="FZ935"/>
      <c r="GA935"/>
      <c r="GB935"/>
      <c r="GC935"/>
      <c r="GD935"/>
      <c r="GE935"/>
      <c r="GF935"/>
      <c r="GG935"/>
      <c r="GH935"/>
      <c r="GI935"/>
      <c r="GJ935"/>
      <c r="GK935"/>
      <c r="GL935"/>
      <c r="GM935"/>
      <c r="GN935"/>
      <c r="GO935"/>
      <c r="GP935"/>
      <c r="GQ935"/>
      <c r="GR935"/>
      <c r="GS935"/>
      <c r="GT935"/>
      <c r="GU935"/>
      <c r="GV935"/>
      <c r="GW935"/>
      <c r="GX935"/>
      <c r="GY935" t="n" s="35">
        <v>0</v>
      </c>
      <c r="GZ935" t="n" s="35">
        <v>0</v>
      </c>
      <c r="HF935" t="n" s="35">
        <v>2000</v>
      </c>
      <c r="HG935" t="b" s="35">
        <v>1</v>
      </c>
      <c r="HH935">
        <v>1</v>
      </c>
      <c r="HU935" t="b" s="35">
        <v>1</v>
      </c>
      <c r="HZ935">
        <v>1</v>
      </c>
      <c r="IA935"/>
      <c r="IB935" t="inlineStr">
        <is>
          <t xml:space="preserve">物理</t>
        </is>
      </c>
      <c r="IC935">
        <v>10000</v>
      </c>
      <c r="ID935">
        <v>0</v>
      </c>
      <c r="IE935">
        <v>1</v>
      </c>
      <c r="IF935"/>
      <c r="IG935" t="inlineStr">
        <is>
          <t xml:space="preserve">魔法</t>
        </is>
      </c>
      <c r="IH935">
        <v>500</v>
      </c>
      <c r="II935">
        <v>0</v>
      </c>
      <c r="IJ935"/>
      <c r="IK935"/>
      <c r="IL935"/>
      <c r="IM935"/>
      <c r="IN935"/>
      <c r="IO935"/>
      <c r="IP935"/>
      <c r="IQ935"/>
      <c r="IR935"/>
      <c r="IS935"/>
      <c r="IT935"/>
      <c r="IU935"/>
      <c r="IV935"/>
      <c r="IW935"/>
      <c r="IX935"/>
      <c r="IY935"/>
      <c r="IZ935"/>
      <c r="JA935"/>
      <c r="JB935"/>
      <c r="JC935"/>
      <c r="JD935"/>
      <c r="JE935"/>
      <c r="JF935"/>
      <c r="JG935"/>
      <c r="JH935"/>
      <c r="JI935"/>
      <c r="JJ935"/>
      <c r="JK935"/>
      <c r="JL935"/>
      <c r="JM935"/>
      <c r="JN935"/>
      <c r="JO935"/>
      <c r="JP935"/>
      <c r="JQ935"/>
      <c r="JR935"/>
    </row>
    <row r="936" ht="30" customHeight="1" spans="2:12">
      <c r="B936" s="34">
        <f>10000000+INDEX(编号表!$B:$B,MATCH(D936,编号表!$A:$A,0))*10000+J936</f>
        <v>11980005</v>
      </c>
      <c r="C936" s="34" t="s">
        <v>931</v>
      </c>
      <c r="D936" s="34" t="s">
        <v>930</v>
      </c>
      <c r="E936" t="str" s="34">
        <v>无</v>
      </c>
      <c r="F936" s="39" t="s">
        <v>902</v>
      </c>
      <c r="G936" s="34" t="inlineStr">
        <is>
          <t xml:space="preserve">火行</t>
        </is>
      </c>
      <c r="H936" s="34" t="b">
        <v>0</v>
      </c>
      <c r="I936" s="34" t="b">
        <v>0</v>
      </c>
      <c r="J936" s="34">
        <v>5</v>
      </c>
      <c r="K936" s="34" t="str">
        <f t="shared" si="34"/>
        <v>119800</v>
      </c>
      <c r="L936" s="34" t="s">
        <v>899</v>
      </c>
      <c r="O936" t="str" s="35">
        <v>追击单个敌人，造成剑击伤害；提高单次剑击伤害；附加火行伤害。</v>
      </c>
      <c r="P936" t="n" s="35">
        <v>12421000</v>
      </c>
      <c r="W936">
        <v>600</v>
      </c>
      <c r="X936">
        <v>600</v>
      </c>
      <c r="Y936" t="str" s="35">
        <v>单位</v>
      </c>
      <c r="Z936" t="inlineStr">
        <is>
          <t xml:space="preserve">单体</t>
        </is>
      </c>
      <c r="AA936" t="inlineStr">
        <is>
          <t xml:space="preserve">敌对</t>
        </is>
      </c>
      <c r="AB936">
        <v>0</v>
      </c>
      <c r="AC936">
        <v>1</v>
      </c>
      <c r="AD936" t="b">
        <v>0</v>
      </c>
      <c r="AE936" t="inlineStr">
        <is>
          <t xml:space="preserve">最近</t>
        </is>
      </c>
      <c r="AF936"/>
      <c r="AG936"/>
      <c r="AH936"/>
      <c r="AI936"/>
      <c r="AJ936"/>
      <c r="AK936"/>
      <c r="AL936"/>
      <c r="BA936">
        <v>10000</v>
      </c>
      <c r="BB936" t="inlineStr">
        <is>
          <t xml:space="preserve">技能效果_伤害</t>
        </is>
      </c>
      <c r="BC936" t="inlineStr">
        <is>
          <t xml:space="preserve">敌对</t>
        </is>
      </c>
      <c r="BD936">
        <v>10000</v>
      </c>
      <c r="BE936">
        <v>0</v>
      </c>
      <c r="BF936" t="inlineStr">
        <is>
          <t xml:space="preserve">全部</t>
        </is>
      </c>
      <c r="BG936">
        <v>0</v>
      </c>
      <c r="BH936" t="inlineStr">
        <is>
          <t xml:space="preserve">物理</t>
        </is>
      </c>
      <c r="BI936">
        <v>10000</v>
      </c>
      <c r="BJ936">
        <v>0</v>
      </c>
      <c r="BK936" t="b">
        <v>1</v>
      </c>
      <c r="BL936">
        <v>0</v>
      </c>
      <c r="BM936">
        <v>10000</v>
      </c>
      <c r="BN936"/>
      <c r="BO936"/>
      <c r="BP936"/>
      <c r="BQ936"/>
      <c r="BR936"/>
      <c r="BS936"/>
      <c r="BT936"/>
      <c r="BU936"/>
      <c r="BV936"/>
      <c r="BW936"/>
      <c r="BX936"/>
      <c r="BY936"/>
      <c r="BZ936"/>
      <c r="CA936"/>
      <c r="CB936"/>
      <c r="CC936"/>
      <c r="CD936"/>
      <c r="CE936"/>
      <c r="CF936"/>
      <c r="CG936"/>
      <c r="CH936"/>
      <c r="CI936"/>
      <c r="CJ936"/>
      <c r="CK936"/>
      <c r="CL936"/>
      <c r="CM936"/>
      <c r="CN936"/>
      <c r="CO936"/>
      <c r="CP936"/>
      <c r="CQ936"/>
      <c r="CR936"/>
      <c r="CS936"/>
      <c r="CT936"/>
      <c r="CU936"/>
      <c r="CV936"/>
      <c r="CW936"/>
      <c r="CX936"/>
      <c r="CY936"/>
      <c r="CZ936"/>
      <c r="DA936"/>
      <c r="DB936"/>
      <c r="DC936"/>
      <c r="DD936"/>
      <c r="DE936"/>
      <c r="DF936"/>
      <c r="DG936"/>
      <c r="DH936"/>
      <c r="DI936"/>
      <c r="DJ936"/>
      <c r="DK936"/>
      <c r="DL936"/>
      <c r="DM936"/>
      <c r="DN936"/>
      <c r="DO936"/>
      <c r="DP936"/>
      <c r="DQ936"/>
      <c r="DR936"/>
      <c r="DS936"/>
      <c r="DT936"/>
      <c r="DU936"/>
      <c r="DV936"/>
      <c r="DW936"/>
      <c r="DX936"/>
      <c r="DY936"/>
      <c r="DZ936"/>
      <c r="EA936"/>
      <c r="EB936"/>
      <c r="EC936"/>
      <c r="ED936"/>
      <c r="EE936"/>
      <c r="EF936"/>
      <c r="EG936"/>
      <c r="EH936"/>
      <c r="EI936"/>
      <c r="EJ936"/>
      <c r="EK936"/>
      <c r="EL936"/>
      <c r="EM936"/>
      <c r="EN936"/>
      <c r="EO936"/>
      <c r="EP936"/>
      <c r="EQ936"/>
      <c r="ER936"/>
      <c r="ES936"/>
      <c r="ET936"/>
      <c r="EU936"/>
      <c r="EV936"/>
      <c r="EW936"/>
      <c r="EX936"/>
      <c r="EY936"/>
      <c r="EZ936"/>
      <c r="FA936"/>
      <c r="FB936"/>
      <c r="FC936"/>
      <c r="FD936"/>
      <c r="FE936"/>
      <c r="FF936"/>
      <c r="FG936"/>
      <c r="FH936"/>
      <c r="FI936"/>
      <c r="FJ936"/>
      <c r="FK936"/>
      <c r="FL936"/>
      <c r="FM936"/>
      <c r="FN936"/>
      <c r="FO936"/>
      <c r="FP936"/>
      <c r="FQ936"/>
      <c r="FR936"/>
      <c r="FS936"/>
      <c r="FT936"/>
      <c r="FU936"/>
      <c r="FV936"/>
      <c r="FW936"/>
      <c r="FX936"/>
      <c r="FY936"/>
      <c r="FZ936"/>
      <c r="GA936"/>
      <c r="GB936"/>
      <c r="GC936"/>
      <c r="GD936"/>
      <c r="GE936"/>
      <c r="GF936"/>
      <c r="GG936"/>
      <c r="GH936"/>
      <c r="GI936"/>
      <c r="GJ936"/>
      <c r="GK936"/>
      <c r="GL936"/>
      <c r="GM936"/>
      <c r="GN936"/>
      <c r="GO936"/>
      <c r="GP936"/>
      <c r="GQ936"/>
      <c r="GR936"/>
      <c r="GS936"/>
      <c r="GT936"/>
      <c r="GU936"/>
      <c r="GV936"/>
      <c r="GW936"/>
      <c r="GX936"/>
      <c r="GY936" t="n" s="35">
        <v>0</v>
      </c>
      <c r="GZ936" t="n" s="35">
        <v>0</v>
      </c>
      <c r="HF936" t="n" s="35">
        <v>2000</v>
      </c>
      <c r="HG936" t="b" s="35">
        <v>1</v>
      </c>
      <c r="HH936">
        <v>1</v>
      </c>
      <c r="HU936" t="b" s="35">
        <v>1</v>
      </c>
      <c r="HZ936">
        <v>1</v>
      </c>
      <c r="IA936"/>
      <c r="IB936" t="inlineStr">
        <is>
          <t xml:space="preserve">物理</t>
        </is>
      </c>
      <c r="IC936">
        <v>10000</v>
      </c>
      <c r="ID936">
        <v>0</v>
      </c>
      <c r="IE936">
        <v>1</v>
      </c>
      <c r="IF936"/>
      <c r="IG936" t="inlineStr">
        <is>
          <t xml:space="preserve">魔法</t>
        </is>
      </c>
      <c r="IH936">
        <v>500</v>
      </c>
      <c r="II936">
        <v>0</v>
      </c>
      <c r="IJ936"/>
      <c r="IK936"/>
      <c r="IL936"/>
      <c r="IM936"/>
      <c r="IN936"/>
      <c r="IO936"/>
      <c r="IP936"/>
      <c r="IQ936"/>
      <c r="IR936"/>
      <c r="IS936"/>
      <c r="IT936"/>
      <c r="IU936"/>
      <c r="IV936"/>
      <c r="IW936"/>
      <c r="IX936"/>
      <c r="IY936"/>
      <c r="IZ936"/>
      <c r="JA936"/>
      <c r="JB936"/>
      <c r="JC936"/>
      <c r="JD936"/>
      <c r="JE936"/>
      <c r="JF936"/>
      <c r="JG936"/>
      <c r="JH936"/>
      <c r="JI936"/>
      <c r="JJ936"/>
      <c r="JK936"/>
      <c r="JL936"/>
      <c r="JM936"/>
      <c r="JN936"/>
      <c r="JO936"/>
      <c r="JP936"/>
      <c r="JQ936"/>
      <c r="JR936"/>
    </row>
    <row r="937" ht="30" customHeight="1" spans="2:12">
      <c r="B937" s="34">
        <f>10000000+INDEX(编号表!$B:$B,MATCH(D937,编号表!$A:$A,0))*10000+J937</f>
        <v>11980006</v>
      </c>
      <c r="C937" s="34" t="s">
        <v>931</v>
      </c>
      <c r="D937" s="34" t="s">
        <v>930</v>
      </c>
      <c r="E937" t="str" s="34">
        <v>无</v>
      </c>
      <c r="F937" s="39" t="s">
        <v>902</v>
      </c>
      <c r="G937" s="34" t="inlineStr">
        <is>
          <t xml:space="preserve">火行</t>
        </is>
      </c>
      <c r="H937" s="34" t="b">
        <v>0</v>
      </c>
      <c r="I937" s="34" t="b">
        <v>0</v>
      </c>
      <c r="J937" s="34">
        <v>6</v>
      </c>
      <c r="K937" s="34" t="str">
        <f t="shared" si="34"/>
        <v>119800</v>
      </c>
      <c r="L937" s="34" t="s">
        <v>900</v>
      </c>
      <c r="O937" t="str" s="35">
        <v>追击单个敌人，造成剑击伤害；提高单次剑击伤害；附加火行伤害。</v>
      </c>
      <c r="P937" t="n" s="35">
        <v>12421000</v>
      </c>
      <c r="W937">
        <v>600</v>
      </c>
      <c r="X937">
        <v>600</v>
      </c>
      <c r="Y937" t="str" s="35">
        <v>单位</v>
      </c>
      <c r="Z937" t="inlineStr">
        <is>
          <t xml:space="preserve">单体</t>
        </is>
      </c>
      <c r="AA937" t="inlineStr">
        <is>
          <t xml:space="preserve">敌对</t>
        </is>
      </c>
      <c r="AB937">
        <v>0</v>
      </c>
      <c r="AC937">
        <v>1</v>
      </c>
      <c r="AD937" t="b">
        <v>0</v>
      </c>
      <c r="AE937" t="inlineStr">
        <is>
          <t xml:space="preserve">最近</t>
        </is>
      </c>
      <c r="AF937"/>
      <c r="AG937"/>
      <c r="AH937"/>
      <c r="AI937"/>
      <c r="AJ937"/>
      <c r="AK937"/>
      <c r="AL937"/>
      <c r="BA937">
        <v>10000</v>
      </c>
      <c r="BB937" t="inlineStr">
        <is>
          <t xml:space="preserve">技能效果_伤害</t>
        </is>
      </c>
      <c r="BC937" t="inlineStr">
        <is>
          <t xml:space="preserve">敌对</t>
        </is>
      </c>
      <c r="BD937">
        <v>10000</v>
      </c>
      <c r="BE937">
        <v>0</v>
      </c>
      <c r="BF937" t="inlineStr">
        <is>
          <t xml:space="preserve">全部</t>
        </is>
      </c>
      <c r="BG937">
        <v>0</v>
      </c>
      <c r="BH937" t="inlineStr">
        <is>
          <t xml:space="preserve">物理</t>
        </is>
      </c>
      <c r="BI937">
        <v>10000</v>
      </c>
      <c r="BJ937">
        <v>0</v>
      </c>
      <c r="BK937" t="b">
        <v>1</v>
      </c>
      <c r="BL937">
        <v>0</v>
      </c>
      <c r="BM937">
        <v>10000</v>
      </c>
      <c r="BN937"/>
      <c r="BO937"/>
      <c r="BP937"/>
      <c r="BQ937"/>
      <c r="BR937"/>
      <c r="BS937"/>
      <c r="BT937"/>
      <c r="BU937"/>
      <c r="BV937"/>
      <c r="BW937"/>
      <c r="BX937"/>
      <c r="BY937"/>
      <c r="BZ937"/>
      <c r="CA937"/>
      <c r="CB937"/>
      <c r="CC937"/>
      <c r="CD937"/>
      <c r="CE937"/>
      <c r="CF937"/>
      <c r="CG937"/>
      <c r="CH937"/>
      <c r="CI937"/>
      <c r="CJ937"/>
      <c r="CK937"/>
      <c r="CL937"/>
      <c r="CM937"/>
      <c r="CN937"/>
      <c r="CO937"/>
      <c r="CP937"/>
      <c r="CQ937"/>
      <c r="CR937"/>
      <c r="CS937"/>
      <c r="CT937"/>
      <c r="CU937"/>
      <c r="CV937"/>
      <c r="CW937"/>
      <c r="CX937"/>
      <c r="CY937"/>
      <c r="CZ937"/>
      <c r="DA937"/>
      <c r="DB937"/>
      <c r="DC937"/>
      <c r="DD937"/>
      <c r="DE937"/>
      <c r="DF937"/>
      <c r="DG937"/>
      <c r="DH937"/>
      <c r="DI937"/>
      <c r="DJ937"/>
      <c r="DK937"/>
      <c r="DL937"/>
      <c r="DM937"/>
      <c r="DN937"/>
      <c r="DO937"/>
      <c r="DP937"/>
      <c r="DQ937"/>
      <c r="DR937"/>
      <c r="DS937"/>
      <c r="DT937"/>
      <c r="DU937"/>
      <c r="DV937"/>
      <c r="DW937"/>
      <c r="DX937"/>
      <c r="DY937"/>
      <c r="DZ937"/>
      <c r="EA937"/>
      <c r="EB937"/>
      <c r="EC937"/>
      <c r="ED937"/>
      <c r="EE937"/>
      <c r="EF937"/>
      <c r="EG937"/>
      <c r="EH937"/>
      <c r="EI937"/>
      <c r="EJ937"/>
      <c r="EK937"/>
      <c r="EL937"/>
      <c r="EM937"/>
      <c r="EN937"/>
      <c r="EO937"/>
      <c r="EP937"/>
      <c r="EQ937"/>
      <c r="ER937"/>
      <c r="ES937"/>
      <c r="ET937"/>
      <c r="EU937"/>
      <c r="EV937"/>
      <c r="EW937"/>
      <c r="EX937"/>
      <c r="EY937"/>
      <c r="EZ937"/>
      <c r="FA937"/>
      <c r="FB937"/>
      <c r="FC937"/>
      <c r="FD937"/>
      <c r="FE937"/>
      <c r="FF937"/>
      <c r="FG937"/>
      <c r="FH937"/>
      <c r="FI937"/>
      <c r="FJ937"/>
      <c r="FK937"/>
      <c r="FL937"/>
      <c r="FM937"/>
      <c r="FN937"/>
      <c r="FO937"/>
      <c r="FP937"/>
      <c r="FQ937"/>
      <c r="FR937"/>
      <c r="FS937"/>
      <c r="FT937"/>
      <c r="FU937"/>
      <c r="FV937"/>
      <c r="FW937"/>
      <c r="FX937"/>
      <c r="FY937"/>
      <c r="FZ937"/>
      <c r="GA937"/>
      <c r="GB937"/>
      <c r="GC937"/>
      <c r="GD937"/>
      <c r="GE937"/>
      <c r="GF937"/>
      <c r="GG937"/>
      <c r="GH937"/>
      <c r="GI937"/>
      <c r="GJ937"/>
      <c r="GK937"/>
      <c r="GL937"/>
      <c r="GM937"/>
      <c r="GN937"/>
      <c r="GO937"/>
      <c r="GP937"/>
      <c r="GQ937"/>
      <c r="GR937"/>
      <c r="GS937"/>
      <c r="GT937"/>
      <c r="GU937"/>
      <c r="GV937"/>
      <c r="GW937"/>
      <c r="GX937"/>
      <c r="GY937" t="n" s="35">
        <v>0</v>
      </c>
      <c r="GZ937" t="n" s="35">
        <v>0</v>
      </c>
      <c r="HF937" t="n" s="35">
        <v>2000</v>
      </c>
      <c r="HG937" t="b" s="35">
        <v>1</v>
      </c>
      <c r="HH937">
        <v>1</v>
      </c>
      <c r="HU937" t="b" s="35">
        <v>1</v>
      </c>
      <c r="HZ937">
        <v>1</v>
      </c>
      <c r="IA937"/>
      <c r="IB937" t="inlineStr">
        <is>
          <t xml:space="preserve">物理</t>
        </is>
      </c>
      <c r="IC937">
        <v>10000</v>
      </c>
      <c r="ID937">
        <v>0</v>
      </c>
      <c r="IE937">
        <v>1</v>
      </c>
      <c r="IF937"/>
      <c r="IG937" t="inlineStr">
        <is>
          <t xml:space="preserve">魔法</t>
        </is>
      </c>
      <c r="IH937">
        <v>500</v>
      </c>
      <c r="II937">
        <v>0</v>
      </c>
      <c r="IJ937"/>
      <c r="IK937"/>
      <c r="IL937"/>
      <c r="IM937"/>
      <c r="IN937"/>
      <c r="IO937"/>
      <c r="IP937"/>
      <c r="IQ937"/>
      <c r="IR937"/>
      <c r="IS937"/>
      <c r="IT937"/>
      <c r="IU937"/>
      <c r="IV937"/>
      <c r="IW937"/>
      <c r="IX937"/>
      <c r="IY937"/>
      <c r="IZ937"/>
      <c r="JA937"/>
      <c r="JB937"/>
      <c r="JC937"/>
      <c r="JD937"/>
      <c r="JE937"/>
      <c r="JF937"/>
      <c r="JG937"/>
      <c r="JH937"/>
      <c r="JI937"/>
      <c r="JJ937"/>
      <c r="JK937"/>
      <c r="JL937"/>
      <c r="JM937"/>
      <c r="JN937"/>
      <c r="JO937"/>
      <c r="JP937"/>
      <c r="JQ937"/>
      <c r="JR937"/>
    </row>
    <row r="938" ht="30" customHeight="1" spans="2:12">
      <c r="B938" s="34">
        <f>10000000+INDEX(编号表!$B:$B,MATCH(D938,编号表!$A:$A,0))*10000+J938</f>
        <v>11980007</v>
      </c>
      <c r="C938" s="34" t="s">
        <v>932</v>
      </c>
      <c r="D938" s="34" t="s">
        <v>930</v>
      </c>
      <c r="E938" t="str" s="34">
        <v>无</v>
      </c>
      <c r="F938" s="39" t="s">
        <v>904</v>
      </c>
      <c r="G938" s="34" t="inlineStr">
        <is>
          <t xml:space="preserve">火行</t>
        </is>
      </c>
      <c r="H938" s="34" t="b">
        <v>0</v>
      </c>
      <c r="I938" s="34" t="b">
        <v>0</v>
      </c>
      <c r="J938" s="34">
        <v>7</v>
      </c>
      <c r="K938" s="34" t="str">
        <f t="shared" si="34"/>
        <v>119800</v>
      </c>
      <c r="L938" s="34" t="s">
        <v>898</v>
      </c>
      <c r="O938" t="str" s="35">
        <v>追击单个敌人，造成剑击伤害；提高单次剑击伤害；附加火行伤害。</v>
      </c>
      <c r="P938" t="n" s="35">
        <v>12421000</v>
      </c>
      <c r="W938">
        <v>600</v>
      </c>
      <c r="X938">
        <v>600</v>
      </c>
      <c r="Y938" t="str" s="35">
        <v>单位</v>
      </c>
      <c r="Z938" t="inlineStr">
        <is>
          <t xml:space="preserve">单体</t>
        </is>
      </c>
      <c r="AA938" t="inlineStr">
        <is>
          <t xml:space="preserve">敌对</t>
        </is>
      </c>
      <c r="AB938">
        <v>0</v>
      </c>
      <c r="AC938">
        <v>1</v>
      </c>
      <c r="AD938" t="b">
        <v>0</v>
      </c>
      <c r="AE938" t="inlineStr">
        <is>
          <t xml:space="preserve">最近</t>
        </is>
      </c>
      <c r="AF938"/>
      <c r="AG938"/>
      <c r="AH938"/>
      <c r="AI938"/>
      <c r="AJ938"/>
      <c r="AK938"/>
      <c r="AL938"/>
      <c r="BA938">
        <v>10000</v>
      </c>
      <c r="BB938" t="inlineStr">
        <is>
          <t xml:space="preserve">技能效果_伤害</t>
        </is>
      </c>
      <c r="BC938" t="inlineStr">
        <is>
          <t xml:space="preserve">敌对</t>
        </is>
      </c>
      <c r="BD938">
        <v>10000</v>
      </c>
      <c r="BE938">
        <v>0</v>
      </c>
      <c r="BF938" t="inlineStr">
        <is>
          <t xml:space="preserve">全部</t>
        </is>
      </c>
      <c r="BG938">
        <v>0</v>
      </c>
      <c r="BH938" t="inlineStr">
        <is>
          <t xml:space="preserve">物理</t>
        </is>
      </c>
      <c r="BI938">
        <v>10000</v>
      </c>
      <c r="BJ938">
        <v>0</v>
      </c>
      <c r="BK938" t="b">
        <v>1</v>
      </c>
      <c r="BL938">
        <v>0</v>
      </c>
      <c r="BM938">
        <v>10000</v>
      </c>
      <c r="BN938"/>
      <c r="BO938"/>
      <c r="BP938"/>
      <c r="BQ938"/>
      <c r="BR938"/>
      <c r="BS938"/>
      <c r="BT938"/>
      <c r="BU938"/>
      <c r="BV938"/>
      <c r="BW938"/>
      <c r="BX938"/>
      <c r="BY938"/>
      <c r="BZ938"/>
      <c r="CA938"/>
      <c r="CB938"/>
      <c r="CC938"/>
      <c r="CD938"/>
      <c r="CE938"/>
      <c r="CF938"/>
      <c r="CG938"/>
      <c r="CH938"/>
      <c r="CI938"/>
      <c r="CJ938"/>
      <c r="CK938"/>
      <c r="CL938"/>
      <c r="CM938"/>
      <c r="CN938"/>
      <c r="CO938"/>
      <c r="CP938"/>
      <c r="CQ938"/>
      <c r="CR938"/>
      <c r="CS938"/>
      <c r="CT938"/>
      <c r="CU938"/>
      <c r="CV938"/>
      <c r="CW938"/>
      <c r="CX938"/>
      <c r="CY938"/>
      <c r="CZ938"/>
      <c r="DA938"/>
      <c r="DB938"/>
      <c r="DC938"/>
      <c r="DD938"/>
      <c r="DE938"/>
      <c r="DF938"/>
      <c r="DG938"/>
      <c r="DH938"/>
      <c r="DI938"/>
      <c r="DJ938"/>
      <c r="DK938"/>
      <c r="DL938"/>
      <c r="DM938"/>
      <c r="DN938"/>
      <c r="DO938"/>
      <c r="DP938"/>
      <c r="DQ938"/>
      <c r="DR938"/>
      <c r="DS938"/>
      <c r="DT938"/>
      <c r="DU938"/>
      <c r="DV938"/>
      <c r="DW938"/>
      <c r="DX938"/>
      <c r="DY938"/>
      <c r="DZ938"/>
      <c r="EA938"/>
      <c r="EB938"/>
      <c r="EC938"/>
      <c r="ED938"/>
      <c r="EE938"/>
      <c r="EF938"/>
      <c r="EG938"/>
      <c r="EH938"/>
      <c r="EI938"/>
      <c r="EJ938"/>
      <c r="EK938"/>
      <c r="EL938"/>
      <c r="EM938"/>
      <c r="EN938"/>
      <c r="EO938"/>
      <c r="EP938"/>
      <c r="EQ938"/>
      <c r="ER938"/>
      <c r="ES938"/>
      <c r="ET938"/>
      <c r="EU938"/>
      <c r="EV938"/>
      <c r="EW938"/>
      <c r="EX938"/>
      <c r="EY938"/>
      <c r="EZ938"/>
      <c r="FA938"/>
      <c r="FB938"/>
      <c r="FC938"/>
      <c r="FD938"/>
      <c r="FE938"/>
      <c r="FF938"/>
      <c r="FG938"/>
      <c r="FH938"/>
      <c r="FI938"/>
      <c r="FJ938"/>
      <c r="FK938"/>
      <c r="FL938"/>
      <c r="FM938"/>
      <c r="FN938"/>
      <c r="FO938"/>
      <c r="FP938"/>
      <c r="FQ938"/>
      <c r="FR938"/>
      <c r="FS938"/>
      <c r="FT938"/>
      <c r="FU938"/>
      <c r="FV938"/>
      <c r="FW938"/>
      <c r="FX938"/>
      <c r="FY938"/>
      <c r="FZ938"/>
      <c r="GA938"/>
      <c r="GB938"/>
      <c r="GC938"/>
      <c r="GD938"/>
      <c r="GE938"/>
      <c r="GF938"/>
      <c r="GG938"/>
      <c r="GH938"/>
      <c r="GI938"/>
      <c r="GJ938"/>
      <c r="GK938"/>
      <c r="GL938"/>
      <c r="GM938"/>
      <c r="GN938"/>
      <c r="GO938"/>
      <c r="GP938"/>
      <c r="GQ938"/>
      <c r="GR938"/>
      <c r="GS938"/>
      <c r="GT938"/>
      <c r="GU938"/>
      <c r="GV938"/>
      <c r="GW938"/>
      <c r="GX938"/>
      <c r="GY938" t="n" s="35">
        <v>0</v>
      </c>
      <c r="GZ938" t="n" s="35">
        <v>0</v>
      </c>
      <c r="HF938" t="n" s="35">
        <v>2000</v>
      </c>
      <c r="HG938" t="b" s="35">
        <v>1</v>
      </c>
      <c r="HH938">
        <v>1</v>
      </c>
      <c r="HU938" t="b" s="35">
        <v>1</v>
      </c>
      <c r="HZ938">
        <v>1</v>
      </c>
      <c r="IA938"/>
      <c r="IB938" t="inlineStr">
        <is>
          <t xml:space="preserve">物理</t>
        </is>
      </c>
      <c r="IC938">
        <v>10000</v>
      </c>
      <c r="ID938">
        <v>0</v>
      </c>
      <c r="IE938">
        <v>1</v>
      </c>
      <c r="IF938"/>
      <c r="IG938" t="inlineStr">
        <is>
          <t xml:space="preserve">魔法</t>
        </is>
      </c>
      <c r="IH938">
        <v>500</v>
      </c>
      <c r="II938">
        <v>0</v>
      </c>
      <c r="IJ938"/>
      <c r="IK938"/>
      <c r="IL938"/>
      <c r="IM938"/>
      <c r="IN938"/>
      <c r="IO938"/>
      <c r="IP938"/>
      <c r="IQ938"/>
      <c r="IR938"/>
      <c r="IS938"/>
      <c r="IT938"/>
      <c r="IU938"/>
      <c r="IV938"/>
      <c r="IW938"/>
      <c r="IX938"/>
      <c r="IY938"/>
      <c r="IZ938"/>
      <c r="JA938"/>
      <c r="JB938"/>
      <c r="JC938"/>
      <c r="JD938"/>
      <c r="JE938"/>
      <c r="JF938"/>
      <c r="JG938"/>
      <c r="JH938"/>
      <c r="JI938"/>
      <c r="JJ938"/>
      <c r="JK938"/>
      <c r="JL938"/>
      <c r="JM938"/>
      <c r="JN938"/>
      <c r="JO938"/>
      <c r="JP938"/>
      <c r="JQ938"/>
      <c r="JR938"/>
    </row>
    <row r="939" ht="30" customHeight="1" spans="2:12">
      <c r="B939" s="34">
        <f>10000000+INDEX(编号表!$B:$B,MATCH(D939,编号表!$A:$A,0))*10000+J939</f>
        <v>11980008</v>
      </c>
      <c r="C939" s="34" t="s">
        <v>932</v>
      </c>
      <c r="D939" s="34" t="s">
        <v>930</v>
      </c>
      <c r="E939" t="str" s="34">
        <v>无</v>
      </c>
      <c r="F939" s="39" t="s">
        <v>904</v>
      </c>
      <c r="G939" s="34" t="inlineStr">
        <is>
          <t xml:space="preserve">火行</t>
        </is>
      </c>
      <c r="H939" s="34" t="b">
        <v>0</v>
      </c>
      <c r="I939" s="34" t="b">
        <v>0</v>
      </c>
      <c r="J939" s="34">
        <v>8</v>
      </c>
      <c r="K939" s="34" t="str">
        <f t="shared" si="34"/>
        <v>119800</v>
      </c>
      <c r="L939" s="34" t="s">
        <v>899</v>
      </c>
      <c r="O939" t="str" s="35">
        <v>追击单个敌人，造成剑击伤害；提高单次剑击伤害；附加火行伤害。</v>
      </c>
      <c r="P939" t="n" s="35">
        <v>12421000</v>
      </c>
      <c r="W939">
        <v>600</v>
      </c>
      <c r="X939">
        <v>600</v>
      </c>
      <c r="Y939" t="str" s="35">
        <v>单位</v>
      </c>
      <c r="Z939" t="inlineStr">
        <is>
          <t xml:space="preserve">单体</t>
        </is>
      </c>
      <c r="AA939" t="inlineStr">
        <is>
          <t xml:space="preserve">敌对</t>
        </is>
      </c>
      <c r="AB939">
        <v>0</v>
      </c>
      <c r="AC939">
        <v>1</v>
      </c>
      <c r="AD939" t="b">
        <v>0</v>
      </c>
      <c r="AE939" t="inlineStr">
        <is>
          <t xml:space="preserve">最近</t>
        </is>
      </c>
      <c r="AF939"/>
      <c r="AG939"/>
      <c r="AH939"/>
      <c r="AI939"/>
      <c r="AJ939"/>
      <c r="AK939"/>
      <c r="AL939"/>
      <c r="BA939">
        <v>10000</v>
      </c>
      <c r="BB939" t="inlineStr">
        <is>
          <t xml:space="preserve">技能效果_伤害</t>
        </is>
      </c>
      <c r="BC939" t="inlineStr">
        <is>
          <t xml:space="preserve">敌对</t>
        </is>
      </c>
      <c r="BD939">
        <v>10000</v>
      </c>
      <c r="BE939">
        <v>0</v>
      </c>
      <c r="BF939" t="inlineStr">
        <is>
          <t xml:space="preserve">全部</t>
        </is>
      </c>
      <c r="BG939">
        <v>0</v>
      </c>
      <c r="BH939" t="inlineStr">
        <is>
          <t xml:space="preserve">物理</t>
        </is>
      </c>
      <c r="BI939">
        <v>10000</v>
      </c>
      <c r="BJ939">
        <v>0</v>
      </c>
      <c r="BK939" t="b">
        <v>1</v>
      </c>
      <c r="BL939">
        <v>0</v>
      </c>
      <c r="BM939">
        <v>10000</v>
      </c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  <c r="CG939"/>
      <c r="CH939"/>
      <c r="CI939"/>
      <c r="CJ939"/>
      <c r="CK939"/>
      <c r="CL939"/>
      <c r="CM939"/>
      <c r="CN939"/>
      <c r="CO939"/>
      <c r="CP939"/>
      <c r="CQ939"/>
      <c r="CR939"/>
      <c r="CS939"/>
      <c r="CT939"/>
      <c r="CU939"/>
      <c r="CV939"/>
      <c r="CW939"/>
      <c r="CX939"/>
      <c r="CY939"/>
      <c r="CZ939"/>
      <c r="DA939"/>
      <c r="DB939"/>
      <c r="DC939"/>
      <c r="DD939"/>
      <c r="DE939"/>
      <c r="DF939"/>
      <c r="DG939"/>
      <c r="DH939"/>
      <c r="DI939"/>
      <c r="DJ939"/>
      <c r="DK939"/>
      <c r="DL939"/>
      <c r="DM939"/>
      <c r="DN939"/>
      <c r="DO939"/>
      <c r="DP939"/>
      <c r="DQ939"/>
      <c r="DR939"/>
      <c r="DS939"/>
      <c r="DT939"/>
      <c r="DU939"/>
      <c r="DV939"/>
      <c r="DW939"/>
      <c r="DX939"/>
      <c r="DY939"/>
      <c r="DZ939"/>
      <c r="EA939"/>
      <c r="EB939"/>
      <c r="EC939"/>
      <c r="ED939"/>
      <c r="EE939"/>
      <c r="EF939"/>
      <c r="EG939"/>
      <c r="EH939"/>
      <c r="EI939"/>
      <c r="EJ939"/>
      <c r="EK939"/>
      <c r="EL939"/>
      <c r="EM939"/>
      <c r="EN939"/>
      <c r="EO939"/>
      <c r="EP939"/>
      <c r="EQ939"/>
      <c r="ER939"/>
      <c r="ES939"/>
      <c r="ET939"/>
      <c r="EU939"/>
      <c r="EV939"/>
      <c r="EW939"/>
      <c r="EX939"/>
      <c r="EY939"/>
      <c r="EZ939"/>
      <c r="FA939"/>
      <c r="FB939"/>
      <c r="FC939"/>
      <c r="FD939"/>
      <c r="FE939"/>
      <c r="FF939"/>
      <c r="FG939"/>
      <c r="FH939"/>
      <c r="FI939"/>
      <c r="FJ939"/>
      <c r="FK939"/>
      <c r="FL939"/>
      <c r="FM939"/>
      <c r="FN939"/>
      <c r="FO939"/>
      <c r="FP939"/>
      <c r="FQ939"/>
      <c r="FR939"/>
      <c r="FS939"/>
      <c r="FT939"/>
      <c r="FU939"/>
      <c r="FV939"/>
      <c r="FW939"/>
      <c r="FX939"/>
      <c r="FY939"/>
      <c r="FZ939"/>
      <c r="GA939"/>
      <c r="GB939"/>
      <c r="GC939"/>
      <c r="GD939"/>
      <c r="GE939"/>
      <c r="GF939"/>
      <c r="GG939"/>
      <c r="GH939"/>
      <c r="GI939"/>
      <c r="GJ939"/>
      <c r="GK939"/>
      <c r="GL939"/>
      <c r="GM939"/>
      <c r="GN939"/>
      <c r="GO939"/>
      <c r="GP939"/>
      <c r="GQ939"/>
      <c r="GR939"/>
      <c r="GS939"/>
      <c r="GT939"/>
      <c r="GU939"/>
      <c r="GV939"/>
      <c r="GW939"/>
      <c r="GX939"/>
      <c r="GY939" t="n" s="35">
        <v>0</v>
      </c>
      <c r="GZ939" t="n" s="35">
        <v>0</v>
      </c>
      <c r="HF939" t="n" s="35">
        <v>2000</v>
      </c>
      <c r="HG939" t="b" s="35">
        <v>1</v>
      </c>
      <c r="HH939">
        <v>1</v>
      </c>
      <c r="HU939" t="b" s="35">
        <v>1</v>
      </c>
      <c r="HZ939">
        <v>1</v>
      </c>
      <c r="IA939"/>
      <c r="IB939" t="inlineStr">
        <is>
          <t xml:space="preserve">物理</t>
        </is>
      </c>
      <c r="IC939">
        <v>10000</v>
      </c>
      <c r="ID939">
        <v>0</v>
      </c>
      <c r="IE939">
        <v>1</v>
      </c>
      <c r="IF939"/>
      <c r="IG939" t="inlineStr">
        <is>
          <t xml:space="preserve">魔法</t>
        </is>
      </c>
      <c r="IH939">
        <v>500</v>
      </c>
      <c r="II939">
        <v>0</v>
      </c>
      <c r="IJ939"/>
      <c r="IK939"/>
      <c r="IL939"/>
      <c r="IM939"/>
      <c r="IN939"/>
      <c r="IO939"/>
      <c r="IP939"/>
      <c r="IQ939"/>
      <c r="IR939"/>
      <c r="IS939"/>
      <c r="IT939"/>
      <c r="IU939"/>
      <c r="IV939"/>
      <c r="IW939"/>
      <c r="IX939"/>
      <c r="IY939"/>
      <c r="IZ939"/>
      <c r="JA939"/>
      <c r="JB939"/>
      <c r="JC939"/>
      <c r="JD939"/>
      <c r="JE939"/>
      <c r="JF939"/>
      <c r="JG939"/>
      <c r="JH939"/>
      <c r="JI939"/>
      <c r="JJ939"/>
      <c r="JK939"/>
      <c r="JL939"/>
      <c r="JM939"/>
      <c r="JN939"/>
      <c r="JO939"/>
      <c r="JP939"/>
      <c r="JQ939"/>
      <c r="JR939"/>
    </row>
    <row r="940" ht="30" customHeight="1" spans="2:12">
      <c r="B940" s="34">
        <f>10000000+INDEX(编号表!$B:$B,MATCH(D940,编号表!$A:$A,0))*10000+J940</f>
        <v>11980009</v>
      </c>
      <c r="C940" s="34" t="s">
        <v>932</v>
      </c>
      <c r="D940" s="34" t="s">
        <v>930</v>
      </c>
      <c r="E940" t="str" s="34">
        <v>无</v>
      </c>
      <c r="F940" s="39" t="s">
        <v>904</v>
      </c>
      <c r="G940" s="34" t="inlineStr">
        <is>
          <t xml:space="preserve">火行</t>
        </is>
      </c>
      <c r="H940" s="34" t="b">
        <v>0</v>
      </c>
      <c r="I940" s="34" t="b">
        <v>0</v>
      </c>
      <c r="J940" s="34">
        <v>9</v>
      </c>
      <c r="K940" s="34" t="str">
        <f t="shared" si="34"/>
        <v>119800</v>
      </c>
      <c r="L940" s="34" t="s">
        <v>900</v>
      </c>
      <c r="O940" t="str" s="35">
        <v>追击单个敌人，造成剑击伤害；提高单次剑击伤害；附加火行伤害。</v>
      </c>
      <c r="P940" t="n" s="35">
        <v>12421000</v>
      </c>
      <c r="W940">
        <v>600</v>
      </c>
      <c r="X940">
        <v>600</v>
      </c>
      <c r="Y940" t="str" s="35">
        <v>单位</v>
      </c>
      <c r="Z940" t="inlineStr">
        <is>
          <t xml:space="preserve">单体</t>
        </is>
      </c>
      <c r="AA940" t="inlineStr">
        <is>
          <t xml:space="preserve">敌对</t>
        </is>
      </c>
      <c r="AB940">
        <v>0</v>
      </c>
      <c r="AC940">
        <v>1</v>
      </c>
      <c r="AD940" t="b">
        <v>0</v>
      </c>
      <c r="AE940" t="inlineStr">
        <is>
          <t xml:space="preserve">最近</t>
        </is>
      </c>
      <c r="AF940"/>
      <c r="AG940"/>
      <c r="AH940"/>
      <c r="AI940"/>
      <c r="AJ940"/>
      <c r="AK940"/>
      <c r="AL940"/>
      <c r="BA940">
        <v>10000</v>
      </c>
      <c r="BB940" t="inlineStr">
        <is>
          <t xml:space="preserve">技能效果_伤害</t>
        </is>
      </c>
      <c r="BC940" t="inlineStr">
        <is>
          <t xml:space="preserve">敌对</t>
        </is>
      </c>
      <c r="BD940">
        <v>10000</v>
      </c>
      <c r="BE940">
        <v>0</v>
      </c>
      <c r="BF940" t="inlineStr">
        <is>
          <t xml:space="preserve">全部</t>
        </is>
      </c>
      <c r="BG940">
        <v>0</v>
      </c>
      <c r="BH940" t="inlineStr">
        <is>
          <t xml:space="preserve">物理</t>
        </is>
      </c>
      <c r="BI940">
        <v>10000</v>
      </c>
      <c r="BJ940">
        <v>0</v>
      </c>
      <c r="BK940" t="b">
        <v>1</v>
      </c>
      <c r="BL940">
        <v>0</v>
      </c>
      <c r="BM940">
        <v>10000</v>
      </c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  <c r="CG940"/>
      <c r="CH940"/>
      <c r="CI940"/>
      <c r="CJ940"/>
      <c r="CK940"/>
      <c r="CL940"/>
      <c r="CM940"/>
      <c r="CN940"/>
      <c r="CO940"/>
      <c r="CP940"/>
      <c r="CQ940"/>
      <c r="CR940"/>
      <c r="CS940"/>
      <c r="CT940"/>
      <c r="CU940"/>
      <c r="CV940"/>
      <c r="CW940"/>
      <c r="CX940"/>
      <c r="CY940"/>
      <c r="CZ940"/>
      <c r="DA940"/>
      <c r="DB940"/>
      <c r="DC940"/>
      <c r="DD940"/>
      <c r="DE940"/>
      <c r="DF940"/>
      <c r="DG940"/>
      <c r="DH940"/>
      <c r="DI940"/>
      <c r="DJ940"/>
      <c r="DK940"/>
      <c r="DL940"/>
      <c r="DM940"/>
      <c r="DN940"/>
      <c r="DO940"/>
      <c r="DP940"/>
      <c r="DQ940"/>
      <c r="DR940"/>
      <c r="DS940"/>
      <c r="DT940"/>
      <c r="DU940"/>
      <c r="DV940"/>
      <c r="DW940"/>
      <c r="DX940"/>
      <c r="DY940"/>
      <c r="DZ940"/>
      <c r="EA940"/>
      <c r="EB940"/>
      <c r="EC940"/>
      <c r="ED940"/>
      <c r="EE940"/>
      <c r="EF940"/>
      <c r="EG940"/>
      <c r="EH940"/>
      <c r="EI940"/>
      <c r="EJ940"/>
      <c r="EK940"/>
      <c r="EL940"/>
      <c r="EM940"/>
      <c r="EN940"/>
      <c r="EO940"/>
      <c r="EP940"/>
      <c r="EQ940"/>
      <c r="ER940"/>
      <c r="ES940"/>
      <c r="ET940"/>
      <c r="EU940"/>
      <c r="EV940"/>
      <c r="EW940"/>
      <c r="EX940"/>
      <c r="EY940"/>
      <c r="EZ940"/>
      <c r="FA940"/>
      <c r="FB940"/>
      <c r="FC940"/>
      <c r="FD940"/>
      <c r="FE940"/>
      <c r="FF940"/>
      <c r="FG940"/>
      <c r="FH940"/>
      <c r="FI940"/>
      <c r="FJ940"/>
      <c r="FK940"/>
      <c r="FL940"/>
      <c r="FM940"/>
      <c r="FN940"/>
      <c r="FO940"/>
      <c r="FP940"/>
      <c r="FQ940"/>
      <c r="FR940"/>
      <c r="FS940"/>
      <c r="FT940"/>
      <c r="FU940"/>
      <c r="FV940"/>
      <c r="FW940"/>
      <c r="FX940"/>
      <c r="FY940"/>
      <c r="FZ940"/>
      <c r="GA940"/>
      <c r="GB940"/>
      <c r="GC940"/>
      <c r="GD940"/>
      <c r="GE940"/>
      <c r="GF940"/>
      <c r="GG940"/>
      <c r="GH940"/>
      <c r="GI940"/>
      <c r="GJ940"/>
      <c r="GK940"/>
      <c r="GL940"/>
      <c r="GM940"/>
      <c r="GN940"/>
      <c r="GO940"/>
      <c r="GP940"/>
      <c r="GQ940"/>
      <c r="GR940"/>
      <c r="GS940"/>
      <c r="GT940"/>
      <c r="GU940"/>
      <c r="GV940"/>
      <c r="GW940"/>
      <c r="GX940"/>
      <c r="GY940" t="n" s="35">
        <v>0</v>
      </c>
      <c r="GZ940" t="n" s="35">
        <v>0</v>
      </c>
      <c r="HF940" t="n" s="35">
        <v>2000</v>
      </c>
      <c r="HG940" t="b" s="35">
        <v>1</v>
      </c>
      <c r="HH940">
        <v>1</v>
      </c>
      <c r="HU940" t="b" s="35">
        <v>1</v>
      </c>
      <c r="HZ940">
        <v>1</v>
      </c>
      <c r="IA940"/>
      <c r="IB940" t="inlineStr">
        <is>
          <t xml:space="preserve">物理</t>
        </is>
      </c>
      <c r="IC940">
        <v>10000</v>
      </c>
      <c r="ID940">
        <v>0</v>
      </c>
      <c r="IE940">
        <v>1</v>
      </c>
      <c r="IF940"/>
      <c r="IG940" t="inlineStr">
        <is>
          <t xml:space="preserve">魔法</t>
        </is>
      </c>
      <c r="IH940">
        <v>500</v>
      </c>
      <c r="II940">
        <v>0</v>
      </c>
      <c r="IJ940"/>
      <c r="IK940"/>
      <c r="IL940"/>
      <c r="IM940"/>
      <c r="IN940"/>
      <c r="IO940"/>
      <c r="IP940"/>
      <c r="IQ940"/>
      <c r="IR940"/>
      <c r="IS940"/>
      <c r="IT940"/>
      <c r="IU940"/>
      <c r="IV940"/>
      <c r="IW940"/>
      <c r="IX940"/>
      <c r="IY940"/>
      <c r="IZ940"/>
      <c r="JA940"/>
      <c r="JB940"/>
      <c r="JC940"/>
      <c r="JD940"/>
      <c r="JE940"/>
      <c r="JF940"/>
      <c r="JG940"/>
      <c r="JH940"/>
      <c r="JI940"/>
      <c r="JJ940"/>
      <c r="JK940"/>
      <c r="JL940"/>
      <c r="JM940"/>
      <c r="JN940"/>
      <c r="JO940"/>
      <c r="JP940"/>
      <c r="JQ940"/>
      <c r="JR940"/>
    </row>
    <row r="941" ht="30" customHeight="1" spans="2:12">
      <c r="B941" s="34">
        <f>10000000+INDEX(编号表!$B:$B,MATCH(D941,编号表!$A:$A,0))*10000+J941</f>
        <v>11980010</v>
      </c>
      <c r="C941" s="34" t="s">
        <v>933</v>
      </c>
      <c r="D941" s="34" t="s">
        <v>930</v>
      </c>
      <c r="E941" t="str" s="34">
        <v>无</v>
      </c>
      <c r="F941" s="39" t="s">
        <v>906</v>
      </c>
      <c r="G941" s="34" t="inlineStr">
        <is>
          <t xml:space="preserve">火行</t>
        </is>
      </c>
      <c r="H941" s="34" t="b">
        <v>0</v>
      </c>
      <c r="I941" s="34" t="b">
        <v>0</v>
      </c>
      <c r="J941" s="34">
        <v>10</v>
      </c>
      <c r="K941" s="34" t="str">
        <f t="shared" si="34"/>
        <v>119800</v>
      </c>
      <c r="L941" s="34" t="s">
        <v>898</v>
      </c>
      <c r="O941" t="str" s="35">
        <v>追击单个敌人，造成剑击伤害；提高单次剑击伤害；附加火行伤害。</v>
      </c>
      <c r="P941" t="n" s="35">
        <v>12421000</v>
      </c>
      <c r="W941">
        <v>600</v>
      </c>
      <c r="X941">
        <v>600</v>
      </c>
      <c r="Y941" t="str" s="35">
        <v>单位</v>
      </c>
      <c r="Z941" t="inlineStr">
        <is>
          <t xml:space="preserve">单体</t>
        </is>
      </c>
      <c r="AA941" t="inlineStr">
        <is>
          <t xml:space="preserve">敌对</t>
        </is>
      </c>
      <c r="AB941">
        <v>0</v>
      </c>
      <c r="AC941">
        <v>1</v>
      </c>
      <c r="AD941" t="b">
        <v>0</v>
      </c>
      <c r="AE941" t="inlineStr">
        <is>
          <t xml:space="preserve">最近</t>
        </is>
      </c>
      <c r="AF941"/>
      <c r="AG941"/>
      <c r="AH941"/>
      <c r="AI941"/>
      <c r="AJ941"/>
      <c r="AK941"/>
      <c r="AL941"/>
      <c r="BA941">
        <v>10000</v>
      </c>
      <c r="BB941" t="inlineStr">
        <is>
          <t xml:space="preserve">技能效果_伤害</t>
        </is>
      </c>
      <c r="BC941" t="inlineStr">
        <is>
          <t xml:space="preserve">敌对</t>
        </is>
      </c>
      <c r="BD941">
        <v>10000</v>
      </c>
      <c r="BE941">
        <v>0</v>
      </c>
      <c r="BF941" t="inlineStr">
        <is>
          <t xml:space="preserve">全部</t>
        </is>
      </c>
      <c r="BG941">
        <v>0</v>
      </c>
      <c r="BH941" t="inlineStr">
        <is>
          <t xml:space="preserve">物理</t>
        </is>
      </c>
      <c r="BI941">
        <v>10000</v>
      </c>
      <c r="BJ941">
        <v>0</v>
      </c>
      <c r="BK941" t="b">
        <v>1</v>
      </c>
      <c r="BL941">
        <v>0</v>
      </c>
      <c r="BM941">
        <v>10000</v>
      </c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  <c r="CG941"/>
      <c r="CH941"/>
      <c r="CI941"/>
      <c r="CJ941"/>
      <c r="CK941"/>
      <c r="CL941"/>
      <c r="CM941"/>
      <c r="CN941"/>
      <c r="CO941"/>
      <c r="CP941"/>
      <c r="CQ941"/>
      <c r="CR941"/>
      <c r="CS941"/>
      <c r="CT941"/>
      <c r="CU941"/>
      <c r="CV941"/>
      <c r="CW941"/>
      <c r="CX941"/>
      <c r="CY941"/>
      <c r="CZ941"/>
      <c r="DA941"/>
      <c r="DB941"/>
      <c r="DC941"/>
      <c r="DD941"/>
      <c r="DE941"/>
      <c r="DF941"/>
      <c r="DG941"/>
      <c r="DH941"/>
      <c r="DI941"/>
      <c r="DJ941"/>
      <c r="DK941"/>
      <c r="DL941"/>
      <c r="DM941"/>
      <c r="DN941"/>
      <c r="DO941"/>
      <c r="DP941"/>
      <c r="DQ941"/>
      <c r="DR941"/>
      <c r="DS941"/>
      <c r="DT941"/>
      <c r="DU941"/>
      <c r="DV941"/>
      <c r="DW941"/>
      <c r="DX941"/>
      <c r="DY941"/>
      <c r="DZ941"/>
      <c r="EA941"/>
      <c r="EB941"/>
      <c r="EC941"/>
      <c r="ED941"/>
      <c r="EE941"/>
      <c r="EF941"/>
      <c r="EG941"/>
      <c r="EH941"/>
      <c r="EI941"/>
      <c r="EJ941"/>
      <c r="EK941"/>
      <c r="EL941"/>
      <c r="EM941"/>
      <c r="EN941"/>
      <c r="EO941"/>
      <c r="EP941"/>
      <c r="EQ941"/>
      <c r="ER941"/>
      <c r="ES941"/>
      <c r="ET941"/>
      <c r="EU941"/>
      <c r="EV941"/>
      <c r="EW941"/>
      <c r="EX941"/>
      <c r="EY941"/>
      <c r="EZ941"/>
      <c r="FA941"/>
      <c r="FB941"/>
      <c r="FC941"/>
      <c r="FD941"/>
      <c r="FE941"/>
      <c r="FF941"/>
      <c r="FG941"/>
      <c r="FH941"/>
      <c r="FI941"/>
      <c r="FJ941"/>
      <c r="FK941"/>
      <c r="FL941"/>
      <c r="FM941"/>
      <c r="FN941"/>
      <c r="FO941"/>
      <c r="FP941"/>
      <c r="FQ941"/>
      <c r="FR941"/>
      <c r="FS941"/>
      <c r="FT941"/>
      <c r="FU941"/>
      <c r="FV941"/>
      <c r="FW941"/>
      <c r="FX941"/>
      <c r="FY941"/>
      <c r="FZ941"/>
      <c r="GA941"/>
      <c r="GB941"/>
      <c r="GC941"/>
      <c r="GD941"/>
      <c r="GE941"/>
      <c r="GF941"/>
      <c r="GG941"/>
      <c r="GH941"/>
      <c r="GI941"/>
      <c r="GJ941"/>
      <c r="GK941"/>
      <c r="GL941"/>
      <c r="GM941"/>
      <c r="GN941"/>
      <c r="GO941"/>
      <c r="GP941"/>
      <c r="GQ941"/>
      <c r="GR941"/>
      <c r="GS941"/>
      <c r="GT941"/>
      <c r="GU941"/>
      <c r="GV941"/>
      <c r="GW941"/>
      <c r="GX941"/>
      <c r="GY941" t="n" s="35">
        <v>0</v>
      </c>
      <c r="GZ941" t="n" s="35">
        <v>0</v>
      </c>
      <c r="HF941" t="n" s="35">
        <v>2000</v>
      </c>
      <c r="HG941" t="b" s="35">
        <v>1</v>
      </c>
      <c r="HH941">
        <v>1</v>
      </c>
      <c r="HU941" t="b" s="35">
        <v>1</v>
      </c>
      <c r="HZ941">
        <v>1</v>
      </c>
      <c r="IA941"/>
      <c r="IB941" t="inlineStr">
        <is>
          <t xml:space="preserve">物理</t>
        </is>
      </c>
      <c r="IC941">
        <v>10000</v>
      </c>
      <c r="ID941">
        <v>0</v>
      </c>
      <c r="IE941">
        <v>1</v>
      </c>
      <c r="IF941"/>
      <c r="IG941" t="inlineStr">
        <is>
          <t xml:space="preserve">魔法</t>
        </is>
      </c>
      <c r="IH941">
        <v>500</v>
      </c>
      <c r="II941">
        <v>0</v>
      </c>
      <c r="IJ941"/>
      <c r="IK941"/>
      <c r="IL941"/>
      <c r="IM941"/>
      <c r="IN941"/>
      <c r="IO941"/>
      <c r="IP941"/>
      <c r="IQ941"/>
      <c r="IR941"/>
      <c r="IS941"/>
      <c r="IT941"/>
      <c r="IU941"/>
      <c r="IV941"/>
      <c r="IW941"/>
      <c r="IX941"/>
      <c r="IY941"/>
      <c r="IZ941"/>
      <c r="JA941"/>
      <c r="JB941"/>
      <c r="JC941"/>
      <c r="JD941"/>
      <c r="JE941"/>
      <c r="JF941"/>
      <c r="JG941"/>
      <c r="JH941"/>
      <c r="JI941"/>
      <c r="JJ941"/>
      <c r="JK941"/>
      <c r="JL941"/>
      <c r="JM941"/>
      <c r="JN941"/>
      <c r="JO941"/>
      <c r="JP941"/>
      <c r="JQ941"/>
      <c r="JR941"/>
    </row>
    <row r="942" ht="30" customHeight="1" spans="2:12">
      <c r="B942" s="34">
        <f>10000000+INDEX(编号表!$B:$B,MATCH(D942,编号表!$A:$A,0))*10000+J942</f>
        <v>11980011</v>
      </c>
      <c r="C942" s="34" t="s">
        <v>933</v>
      </c>
      <c r="D942" s="34" t="s">
        <v>930</v>
      </c>
      <c r="E942" t="str" s="34">
        <v>无</v>
      </c>
      <c r="F942" s="39" t="s">
        <v>906</v>
      </c>
      <c r="G942" s="34" t="inlineStr">
        <is>
          <t xml:space="preserve">火行</t>
        </is>
      </c>
      <c r="H942" s="34" t="b">
        <v>0</v>
      </c>
      <c r="I942" s="34" t="b">
        <v>0</v>
      </c>
      <c r="J942" s="34">
        <v>11</v>
      </c>
      <c r="K942" s="34" t="str">
        <f t="shared" si="34"/>
        <v>119800</v>
      </c>
      <c r="L942" s="34" t="s">
        <v>899</v>
      </c>
      <c r="O942" t="str" s="35">
        <v>追击单个敌人，造成剑击伤害；提高单次剑击伤害；附加火行伤害。</v>
      </c>
      <c r="P942" t="n" s="35">
        <v>12421000</v>
      </c>
      <c r="W942">
        <v>600</v>
      </c>
      <c r="X942">
        <v>600</v>
      </c>
      <c r="Y942" t="str" s="35">
        <v>单位</v>
      </c>
      <c r="Z942" t="inlineStr">
        <is>
          <t xml:space="preserve">单体</t>
        </is>
      </c>
      <c r="AA942" t="inlineStr">
        <is>
          <t xml:space="preserve">敌对</t>
        </is>
      </c>
      <c r="AB942">
        <v>0</v>
      </c>
      <c r="AC942">
        <v>1</v>
      </c>
      <c r="AD942" t="b">
        <v>0</v>
      </c>
      <c r="AE942" t="inlineStr">
        <is>
          <t xml:space="preserve">最近</t>
        </is>
      </c>
      <c r="AF942"/>
      <c r="AG942"/>
      <c r="AH942"/>
      <c r="AI942"/>
      <c r="AJ942"/>
      <c r="AK942"/>
      <c r="AL942"/>
      <c r="BA942">
        <v>10000</v>
      </c>
      <c r="BB942" t="inlineStr">
        <is>
          <t xml:space="preserve">技能效果_伤害</t>
        </is>
      </c>
      <c r="BC942" t="inlineStr">
        <is>
          <t xml:space="preserve">敌对</t>
        </is>
      </c>
      <c r="BD942">
        <v>10000</v>
      </c>
      <c r="BE942">
        <v>0</v>
      </c>
      <c r="BF942" t="inlineStr">
        <is>
          <t xml:space="preserve">全部</t>
        </is>
      </c>
      <c r="BG942">
        <v>0</v>
      </c>
      <c r="BH942" t="inlineStr">
        <is>
          <t xml:space="preserve">物理</t>
        </is>
      </c>
      <c r="BI942">
        <v>10000</v>
      </c>
      <c r="BJ942">
        <v>0</v>
      </c>
      <c r="BK942" t="b">
        <v>1</v>
      </c>
      <c r="BL942">
        <v>0</v>
      </c>
      <c r="BM942">
        <v>10000</v>
      </c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  <c r="CG942"/>
      <c r="CH942"/>
      <c r="CI942"/>
      <c r="CJ942"/>
      <c r="CK942"/>
      <c r="CL942"/>
      <c r="CM942"/>
      <c r="CN942"/>
      <c r="CO942"/>
      <c r="CP942"/>
      <c r="CQ942"/>
      <c r="CR942"/>
      <c r="CS942"/>
      <c r="CT942"/>
      <c r="CU942"/>
      <c r="CV942"/>
      <c r="CW942"/>
      <c r="CX942"/>
      <c r="CY942"/>
      <c r="CZ942"/>
      <c r="DA942"/>
      <c r="DB942"/>
      <c r="DC942"/>
      <c r="DD942"/>
      <c r="DE942"/>
      <c r="DF942"/>
      <c r="DG942"/>
      <c r="DH942"/>
      <c r="DI942"/>
      <c r="DJ942"/>
      <c r="DK942"/>
      <c r="DL942"/>
      <c r="DM942"/>
      <c r="DN942"/>
      <c r="DO942"/>
      <c r="DP942"/>
      <c r="DQ942"/>
      <c r="DR942"/>
      <c r="DS942"/>
      <c r="DT942"/>
      <c r="DU942"/>
      <c r="DV942"/>
      <c r="DW942"/>
      <c r="DX942"/>
      <c r="DY942"/>
      <c r="DZ942"/>
      <c r="EA942"/>
      <c r="EB942"/>
      <c r="EC942"/>
      <c r="ED942"/>
      <c r="EE942"/>
      <c r="EF942"/>
      <c r="EG942"/>
      <c r="EH942"/>
      <c r="EI942"/>
      <c r="EJ942"/>
      <c r="EK942"/>
      <c r="EL942"/>
      <c r="EM942"/>
      <c r="EN942"/>
      <c r="EO942"/>
      <c r="EP942"/>
      <c r="EQ942"/>
      <c r="ER942"/>
      <c r="ES942"/>
      <c r="ET942"/>
      <c r="EU942"/>
      <c r="EV942"/>
      <c r="EW942"/>
      <c r="EX942"/>
      <c r="EY942"/>
      <c r="EZ942"/>
      <c r="FA942"/>
      <c r="FB942"/>
      <c r="FC942"/>
      <c r="FD942"/>
      <c r="FE942"/>
      <c r="FF942"/>
      <c r="FG942"/>
      <c r="FH942"/>
      <c r="FI942"/>
      <c r="FJ942"/>
      <c r="FK942"/>
      <c r="FL942"/>
      <c r="FM942"/>
      <c r="FN942"/>
      <c r="FO942"/>
      <c r="FP942"/>
      <c r="FQ942"/>
      <c r="FR942"/>
      <c r="FS942"/>
      <c r="FT942"/>
      <c r="FU942"/>
      <c r="FV942"/>
      <c r="FW942"/>
      <c r="FX942"/>
      <c r="FY942"/>
      <c r="FZ942"/>
      <c r="GA942"/>
      <c r="GB942"/>
      <c r="GC942"/>
      <c r="GD942"/>
      <c r="GE942"/>
      <c r="GF942"/>
      <c r="GG942"/>
      <c r="GH942"/>
      <c r="GI942"/>
      <c r="GJ942"/>
      <c r="GK942"/>
      <c r="GL942"/>
      <c r="GM942"/>
      <c r="GN942"/>
      <c r="GO942"/>
      <c r="GP942"/>
      <c r="GQ942"/>
      <c r="GR942"/>
      <c r="GS942"/>
      <c r="GT942"/>
      <c r="GU942"/>
      <c r="GV942"/>
      <c r="GW942"/>
      <c r="GX942"/>
      <c r="GY942" t="n" s="35">
        <v>0</v>
      </c>
      <c r="GZ942" t="n" s="35">
        <v>0</v>
      </c>
      <c r="HF942" t="n" s="35">
        <v>2000</v>
      </c>
      <c r="HG942" t="b" s="35">
        <v>1</v>
      </c>
      <c r="HH942">
        <v>1</v>
      </c>
      <c r="HU942" t="b" s="35">
        <v>1</v>
      </c>
      <c r="HZ942">
        <v>1</v>
      </c>
      <c r="IA942"/>
      <c r="IB942" t="inlineStr">
        <is>
          <t xml:space="preserve">物理</t>
        </is>
      </c>
      <c r="IC942">
        <v>10000</v>
      </c>
      <c r="ID942">
        <v>0</v>
      </c>
      <c r="IE942">
        <v>1</v>
      </c>
      <c r="IF942"/>
      <c r="IG942" t="inlineStr">
        <is>
          <t xml:space="preserve">魔法</t>
        </is>
      </c>
      <c r="IH942">
        <v>500</v>
      </c>
      <c r="II942">
        <v>0</v>
      </c>
      <c r="IJ942"/>
      <c r="IK942"/>
      <c r="IL942"/>
      <c r="IM942"/>
      <c r="IN942"/>
      <c r="IO942"/>
      <c r="IP942"/>
      <c r="IQ942"/>
      <c r="IR942"/>
      <c r="IS942"/>
      <c r="IT942"/>
      <c r="IU942"/>
      <c r="IV942"/>
      <c r="IW942"/>
      <c r="IX942"/>
      <c r="IY942"/>
      <c r="IZ942"/>
      <c r="JA942"/>
      <c r="JB942"/>
      <c r="JC942"/>
      <c r="JD942"/>
      <c r="JE942"/>
      <c r="JF942"/>
      <c r="JG942"/>
      <c r="JH942"/>
      <c r="JI942"/>
      <c r="JJ942"/>
      <c r="JK942"/>
      <c r="JL942"/>
      <c r="JM942"/>
      <c r="JN942"/>
      <c r="JO942"/>
      <c r="JP942"/>
      <c r="JQ942"/>
      <c r="JR942"/>
    </row>
    <row r="943" ht="30" customHeight="1" spans="2:12">
      <c r="B943" s="34">
        <f>10000000+INDEX(编号表!$B:$B,MATCH(D943,编号表!$A:$A,0))*10000+J943</f>
        <v>11980012</v>
      </c>
      <c r="C943" s="34" t="s">
        <v>933</v>
      </c>
      <c r="D943" s="34" t="s">
        <v>930</v>
      </c>
      <c r="E943" t="str" s="34">
        <v>无</v>
      </c>
      <c r="F943" s="39" t="s">
        <v>906</v>
      </c>
      <c r="G943" s="34" t="inlineStr">
        <is>
          <t xml:space="preserve">火行</t>
        </is>
      </c>
      <c r="H943" s="34" t="b">
        <v>0</v>
      </c>
      <c r="I943" s="34" t="b">
        <v>0</v>
      </c>
      <c r="J943" s="34">
        <v>12</v>
      </c>
      <c r="K943" s="34" t="str">
        <f t="shared" si="34"/>
        <v>119800</v>
      </c>
      <c r="L943" s="34" t="s">
        <v>900</v>
      </c>
      <c r="O943" t="str" s="35">
        <v>追击单个敌人，造成剑击伤害；提高单次剑击伤害；附加火行伤害。</v>
      </c>
      <c r="P943" t="n" s="35">
        <v>12421000</v>
      </c>
      <c r="W943">
        <v>600</v>
      </c>
      <c r="X943">
        <v>600</v>
      </c>
      <c r="Y943" t="str" s="35">
        <v>单位</v>
      </c>
      <c r="Z943" t="inlineStr">
        <is>
          <t xml:space="preserve">单体</t>
        </is>
      </c>
      <c r="AA943" t="inlineStr">
        <is>
          <t xml:space="preserve">敌对</t>
        </is>
      </c>
      <c r="AB943">
        <v>0</v>
      </c>
      <c r="AC943">
        <v>1</v>
      </c>
      <c r="AD943" t="b">
        <v>0</v>
      </c>
      <c r="AE943" t="inlineStr">
        <is>
          <t xml:space="preserve">最近</t>
        </is>
      </c>
      <c r="AF943"/>
      <c r="AG943"/>
      <c r="AH943"/>
      <c r="AI943"/>
      <c r="AJ943"/>
      <c r="AK943"/>
      <c r="AL943"/>
      <c r="BA943">
        <v>10000</v>
      </c>
      <c r="BB943" t="inlineStr">
        <is>
          <t xml:space="preserve">技能效果_伤害</t>
        </is>
      </c>
      <c r="BC943" t="inlineStr">
        <is>
          <t xml:space="preserve">敌对</t>
        </is>
      </c>
      <c r="BD943">
        <v>10000</v>
      </c>
      <c r="BE943">
        <v>0</v>
      </c>
      <c r="BF943" t="inlineStr">
        <is>
          <t xml:space="preserve">全部</t>
        </is>
      </c>
      <c r="BG943">
        <v>0</v>
      </c>
      <c r="BH943" t="inlineStr">
        <is>
          <t xml:space="preserve">物理</t>
        </is>
      </c>
      <c r="BI943">
        <v>10000</v>
      </c>
      <c r="BJ943">
        <v>0</v>
      </c>
      <c r="BK943" t="b">
        <v>1</v>
      </c>
      <c r="BL943">
        <v>0</v>
      </c>
      <c r="BM943">
        <v>10000</v>
      </c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  <c r="CG943"/>
      <c r="CH943"/>
      <c r="CI943"/>
      <c r="CJ943"/>
      <c r="CK943"/>
      <c r="CL943"/>
      <c r="CM943"/>
      <c r="CN943"/>
      <c r="CO943"/>
      <c r="CP943"/>
      <c r="CQ943"/>
      <c r="CR943"/>
      <c r="CS943"/>
      <c r="CT943"/>
      <c r="CU943"/>
      <c r="CV943"/>
      <c r="CW943"/>
      <c r="CX943"/>
      <c r="CY943"/>
      <c r="CZ943"/>
      <c r="DA943"/>
      <c r="DB943"/>
      <c r="DC943"/>
      <c r="DD943"/>
      <c r="DE943"/>
      <c r="DF943"/>
      <c r="DG943"/>
      <c r="DH943"/>
      <c r="DI943"/>
      <c r="DJ943"/>
      <c r="DK943"/>
      <c r="DL943"/>
      <c r="DM943"/>
      <c r="DN943"/>
      <c r="DO943"/>
      <c r="DP943"/>
      <c r="DQ943"/>
      <c r="DR943"/>
      <c r="DS943"/>
      <c r="DT943"/>
      <c r="DU943"/>
      <c r="DV943"/>
      <c r="DW943"/>
      <c r="DX943"/>
      <c r="DY943"/>
      <c r="DZ943"/>
      <c r="EA943"/>
      <c r="EB943"/>
      <c r="EC943"/>
      <c r="ED943"/>
      <c r="EE943"/>
      <c r="EF943"/>
      <c r="EG943"/>
      <c r="EH943"/>
      <c r="EI943"/>
      <c r="EJ943"/>
      <c r="EK943"/>
      <c r="EL943"/>
      <c r="EM943"/>
      <c r="EN943"/>
      <c r="EO943"/>
      <c r="EP943"/>
      <c r="EQ943"/>
      <c r="ER943"/>
      <c r="ES943"/>
      <c r="ET943"/>
      <c r="EU943"/>
      <c r="EV943"/>
      <c r="EW943"/>
      <c r="EX943"/>
      <c r="EY943"/>
      <c r="EZ943"/>
      <c r="FA943"/>
      <c r="FB943"/>
      <c r="FC943"/>
      <c r="FD943"/>
      <c r="FE943"/>
      <c r="FF943"/>
      <c r="FG943"/>
      <c r="FH943"/>
      <c r="FI943"/>
      <c r="FJ943"/>
      <c r="FK943"/>
      <c r="FL943"/>
      <c r="FM943"/>
      <c r="FN943"/>
      <c r="FO943"/>
      <c r="FP943"/>
      <c r="FQ943"/>
      <c r="FR943"/>
      <c r="FS943"/>
      <c r="FT943"/>
      <c r="FU943"/>
      <c r="FV943"/>
      <c r="FW943"/>
      <c r="FX943"/>
      <c r="FY943"/>
      <c r="FZ943"/>
      <c r="GA943"/>
      <c r="GB943"/>
      <c r="GC943"/>
      <c r="GD943"/>
      <c r="GE943"/>
      <c r="GF943"/>
      <c r="GG943"/>
      <c r="GH943"/>
      <c r="GI943"/>
      <c r="GJ943"/>
      <c r="GK943"/>
      <c r="GL943"/>
      <c r="GM943"/>
      <c r="GN943"/>
      <c r="GO943"/>
      <c r="GP943"/>
      <c r="GQ943"/>
      <c r="GR943"/>
      <c r="GS943"/>
      <c r="GT943"/>
      <c r="GU943"/>
      <c r="GV943"/>
      <c r="GW943"/>
      <c r="GX943"/>
      <c r="GY943" t="n" s="35">
        <v>0</v>
      </c>
      <c r="GZ943" t="n" s="35">
        <v>0</v>
      </c>
      <c r="HF943" t="n" s="35">
        <v>2000</v>
      </c>
      <c r="HG943" t="b" s="35">
        <v>1</v>
      </c>
      <c r="HH943">
        <v>1</v>
      </c>
      <c r="HU943" t="b" s="35">
        <v>1</v>
      </c>
      <c r="HZ943">
        <v>1</v>
      </c>
      <c r="IA943"/>
      <c r="IB943" t="inlineStr">
        <is>
          <t xml:space="preserve">物理</t>
        </is>
      </c>
      <c r="IC943">
        <v>10000</v>
      </c>
      <c r="ID943">
        <v>0</v>
      </c>
      <c r="IE943">
        <v>1</v>
      </c>
      <c r="IF943"/>
      <c r="IG943" t="inlineStr">
        <is>
          <t xml:space="preserve">魔法</t>
        </is>
      </c>
      <c r="IH943">
        <v>500</v>
      </c>
      <c r="II943">
        <v>0</v>
      </c>
      <c r="IJ943"/>
      <c r="IK943"/>
      <c r="IL943"/>
      <c r="IM943"/>
      <c r="IN943"/>
      <c r="IO943"/>
      <c r="IP943"/>
      <c r="IQ943"/>
      <c r="IR943"/>
      <c r="IS943"/>
      <c r="IT943"/>
      <c r="IU943"/>
      <c r="IV943"/>
      <c r="IW943"/>
      <c r="IX943"/>
      <c r="IY943"/>
      <c r="IZ943"/>
      <c r="JA943"/>
      <c r="JB943"/>
      <c r="JC943"/>
      <c r="JD943"/>
      <c r="JE943"/>
      <c r="JF943"/>
      <c r="JG943"/>
      <c r="JH943"/>
      <c r="JI943"/>
      <c r="JJ943"/>
      <c r="JK943"/>
      <c r="JL943"/>
      <c r="JM943"/>
      <c r="JN943"/>
      <c r="JO943"/>
      <c r="JP943"/>
      <c r="JQ943"/>
      <c r="JR943"/>
    </row>
    <row r="944" ht="30" customHeight="1" spans="2:12">
      <c r="B944" s="34">
        <f>10000000+INDEX(编号表!$B:$B,MATCH(D944,编号表!$A:$A,0))*10000+J944</f>
        <v>11980013</v>
      </c>
      <c r="C944" s="34" t="s">
        <v>934</v>
      </c>
      <c r="D944" s="34" t="s">
        <v>930</v>
      </c>
      <c r="E944" t="str" s="34">
        <v>无</v>
      </c>
      <c r="F944" s="39" t="s">
        <v>908</v>
      </c>
      <c r="G944" s="34" t="inlineStr">
        <is>
          <t xml:space="preserve">火行</t>
        </is>
      </c>
      <c r="H944" s="34" t="b">
        <v>0</v>
      </c>
      <c r="I944" s="34" t="b">
        <v>0</v>
      </c>
      <c r="J944" s="34">
        <v>13</v>
      </c>
      <c r="K944" s="34" t="str">
        <f t="shared" si="34"/>
        <v>119800</v>
      </c>
      <c r="L944" s="34" t="s">
        <v>898</v>
      </c>
      <c r="O944" t="str" s="35">
        <v>追击单个敌人，造成剑击伤害；提高单次剑击伤害；附加火行伤害。</v>
      </c>
      <c r="P944" t="n" s="35">
        <v>12421000</v>
      </c>
      <c r="W944">
        <v>600</v>
      </c>
      <c r="X944">
        <v>600</v>
      </c>
      <c r="Y944" t="str" s="35">
        <v>单位</v>
      </c>
      <c r="Z944" t="inlineStr">
        <is>
          <t xml:space="preserve">单体</t>
        </is>
      </c>
      <c r="AA944" t="inlineStr">
        <is>
          <t xml:space="preserve">敌对</t>
        </is>
      </c>
      <c r="AB944">
        <v>0</v>
      </c>
      <c r="AC944">
        <v>1</v>
      </c>
      <c r="AD944" t="b">
        <v>0</v>
      </c>
      <c r="AE944" t="inlineStr">
        <is>
          <t xml:space="preserve">最近</t>
        </is>
      </c>
      <c r="AF944"/>
      <c r="AG944"/>
      <c r="AH944"/>
      <c r="AI944"/>
      <c r="AJ944"/>
      <c r="AK944"/>
      <c r="AL944"/>
      <c r="BA944">
        <v>10000</v>
      </c>
      <c r="BB944" t="inlineStr">
        <is>
          <t xml:space="preserve">技能效果_伤害</t>
        </is>
      </c>
      <c r="BC944" t="inlineStr">
        <is>
          <t xml:space="preserve">敌对</t>
        </is>
      </c>
      <c r="BD944">
        <v>10000</v>
      </c>
      <c r="BE944">
        <v>0</v>
      </c>
      <c r="BF944" t="inlineStr">
        <is>
          <t xml:space="preserve">全部</t>
        </is>
      </c>
      <c r="BG944">
        <v>0</v>
      </c>
      <c r="BH944" t="inlineStr">
        <is>
          <t xml:space="preserve">物理</t>
        </is>
      </c>
      <c r="BI944">
        <v>10000</v>
      </c>
      <c r="BJ944">
        <v>0</v>
      </c>
      <c r="BK944" t="b">
        <v>1</v>
      </c>
      <c r="BL944">
        <v>0</v>
      </c>
      <c r="BM944">
        <v>10000</v>
      </c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  <c r="CG944"/>
      <c r="CH944"/>
      <c r="CI944"/>
      <c r="CJ944"/>
      <c r="CK944"/>
      <c r="CL944"/>
      <c r="CM944"/>
      <c r="CN944"/>
      <c r="CO944"/>
      <c r="CP944"/>
      <c r="CQ944"/>
      <c r="CR944"/>
      <c r="CS944"/>
      <c r="CT944"/>
      <c r="CU944"/>
      <c r="CV944"/>
      <c r="CW944"/>
      <c r="CX944"/>
      <c r="CY944"/>
      <c r="CZ944"/>
      <c r="DA944"/>
      <c r="DB944"/>
      <c r="DC944"/>
      <c r="DD944"/>
      <c r="DE944"/>
      <c r="DF944"/>
      <c r="DG944"/>
      <c r="DH944"/>
      <c r="DI944"/>
      <c r="DJ944"/>
      <c r="DK944"/>
      <c r="DL944"/>
      <c r="DM944"/>
      <c r="DN944"/>
      <c r="DO944"/>
      <c r="DP944"/>
      <c r="DQ944"/>
      <c r="DR944"/>
      <c r="DS944"/>
      <c r="DT944"/>
      <c r="DU944"/>
      <c r="DV944"/>
      <c r="DW944"/>
      <c r="DX944"/>
      <c r="DY944"/>
      <c r="DZ944"/>
      <c r="EA944"/>
      <c r="EB944"/>
      <c r="EC944"/>
      <c r="ED944"/>
      <c r="EE944"/>
      <c r="EF944"/>
      <c r="EG944"/>
      <c r="EH944"/>
      <c r="EI944"/>
      <c r="EJ944"/>
      <c r="EK944"/>
      <c r="EL944"/>
      <c r="EM944"/>
      <c r="EN944"/>
      <c r="EO944"/>
      <c r="EP944"/>
      <c r="EQ944"/>
      <c r="ER944"/>
      <c r="ES944"/>
      <c r="ET944"/>
      <c r="EU944"/>
      <c r="EV944"/>
      <c r="EW944"/>
      <c r="EX944"/>
      <c r="EY944"/>
      <c r="EZ944"/>
      <c r="FA944"/>
      <c r="FB944"/>
      <c r="FC944"/>
      <c r="FD944"/>
      <c r="FE944"/>
      <c r="FF944"/>
      <c r="FG944"/>
      <c r="FH944"/>
      <c r="FI944"/>
      <c r="FJ944"/>
      <c r="FK944"/>
      <c r="FL944"/>
      <c r="FM944"/>
      <c r="FN944"/>
      <c r="FO944"/>
      <c r="FP944"/>
      <c r="FQ944"/>
      <c r="FR944"/>
      <c r="FS944"/>
      <c r="FT944"/>
      <c r="FU944"/>
      <c r="FV944"/>
      <c r="FW944"/>
      <c r="FX944"/>
      <c r="FY944"/>
      <c r="FZ944"/>
      <c r="GA944"/>
      <c r="GB944"/>
      <c r="GC944"/>
      <c r="GD944"/>
      <c r="GE944"/>
      <c r="GF944"/>
      <c r="GG944"/>
      <c r="GH944"/>
      <c r="GI944"/>
      <c r="GJ944"/>
      <c r="GK944"/>
      <c r="GL944"/>
      <c r="GM944"/>
      <c r="GN944"/>
      <c r="GO944"/>
      <c r="GP944"/>
      <c r="GQ944"/>
      <c r="GR944"/>
      <c r="GS944"/>
      <c r="GT944"/>
      <c r="GU944"/>
      <c r="GV944"/>
      <c r="GW944"/>
      <c r="GX944"/>
      <c r="GY944" t="n" s="35">
        <v>0</v>
      </c>
      <c r="GZ944" t="n" s="35">
        <v>0</v>
      </c>
      <c r="HF944" t="n" s="35">
        <v>2000</v>
      </c>
      <c r="HG944" t="b" s="35">
        <v>1</v>
      </c>
      <c r="HH944">
        <v>1</v>
      </c>
      <c r="HU944" t="b" s="35">
        <v>1</v>
      </c>
      <c r="HZ944">
        <v>1</v>
      </c>
      <c r="IA944"/>
      <c r="IB944" t="inlineStr">
        <is>
          <t xml:space="preserve">物理</t>
        </is>
      </c>
      <c r="IC944">
        <v>10000</v>
      </c>
      <c r="ID944">
        <v>0</v>
      </c>
      <c r="IE944">
        <v>1</v>
      </c>
      <c r="IF944"/>
      <c r="IG944" t="inlineStr">
        <is>
          <t xml:space="preserve">魔法</t>
        </is>
      </c>
      <c r="IH944">
        <v>500</v>
      </c>
      <c r="II944">
        <v>0</v>
      </c>
      <c r="IJ944"/>
      <c r="IK944"/>
      <c r="IL944"/>
      <c r="IM944"/>
      <c r="IN944"/>
      <c r="IO944"/>
      <c r="IP944"/>
      <c r="IQ944"/>
      <c r="IR944"/>
      <c r="IS944"/>
      <c r="IT944"/>
      <c r="IU944"/>
      <c r="IV944"/>
      <c r="IW944"/>
      <c r="IX944"/>
      <c r="IY944"/>
      <c r="IZ944"/>
      <c r="JA944"/>
      <c r="JB944"/>
      <c r="JC944"/>
      <c r="JD944"/>
      <c r="JE944"/>
      <c r="JF944"/>
      <c r="JG944"/>
      <c r="JH944"/>
      <c r="JI944"/>
      <c r="JJ944"/>
      <c r="JK944"/>
      <c r="JL944"/>
      <c r="JM944"/>
      <c r="JN944"/>
      <c r="JO944"/>
      <c r="JP944"/>
      <c r="JQ944"/>
      <c r="JR944"/>
    </row>
    <row r="945" ht="30" customHeight="1" spans="2:12">
      <c r="B945" s="34">
        <f>10000000+INDEX(编号表!$B:$B,MATCH(D945,编号表!$A:$A,0))*10000+J945</f>
        <v>11980014</v>
      </c>
      <c r="C945" s="34" t="s">
        <v>934</v>
      </c>
      <c r="D945" s="34" t="s">
        <v>930</v>
      </c>
      <c r="E945" t="str" s="34">
        <v>无</v>
      </c>
      <c r="F945" s="39" t="s">
        <v>908</v>
      </c>
      <c r="G945" s="34" t="inlineStr">
        <is>
          <t xml:space="preserve">火行</t>
        </is>
      </c>
      <c r="H945" s="34" t="b">
        <v>0</v>
      </c>
      <c r="I945" s="34" t="b">
        <v>0</v>
      </c>
      <c r="J945" s="34">
        <v>14</v>
      </c>
      <c r="K945" s="34" t="str">
        <f t="shared" si="34"/>
        <v>119800</v>
      </c>
      <c r="L945" s="34" t="s">
        <v>899</v>
      </c>
      <c r="O945" t="str" s="35">
        <v>追击单个敌人，造成剑击伤害；提高单次剑击伤害；附加火行伤害。</v>
      </c>
      <c r="P945" t="n" s="35">
        <v>12421000</v>
      </c>
      <c r="W945">
        <v>600</v>
      </c>
      <c r="X945">
        <v>600</v>
      </c>
      <c r="Y945" t="str" s="35">
        <v>单位</v>
      </c>
      <c r="Z945" t="inlineStr">
        <is>
          <t xml:space="preserve">单体</t>
        </is>
      </c>
      <c r="AA945" t="inlineStr">
        <is>
          <t xml:space="preserve">敌对</t>
        </is>
      </c>
      <c r="AB945">
        <v>0</v>
      </c>
      <c r="AC945">
        <v>1</v>
      </c>
      <c r="AD945" t="b">
        <v>0</v>
      </c>
      <c r="AE945" t="inlineStr">
        <is>
          <t xml:space="preserve">最近</t>
        </is>
      </c>
      <c r="AF945"/>
      <c r="AG945"/>
      <c r="AH945"/>
      <c r="AI945"/>
      <c r="AJ945"/>
      <c r="AK945"/>
      <c r="AL945"/>
      <c r="BA945">
        <v>10000</v>
      </c>
      <c r="BB945" t="inlineStr">
        <is>
          <t xml:space="preserve">技能效果_伤害</t>
        </is>
      </c>
      <c r="BC945" t="inlineStr">
        <is>
          <t xml:space="preserve">敌对</t>
        </is>
      </c>
      <c r="BD945">
        <v>10000</v>
      </c>
      <c r="BE945">
        <v>0</v>
      </c>
      <c r="BF945" t="inlineStr">
        <is>
          <t xml:space="preserve">全部</t>
        </is>
      </c>
      <c r="BG945">
        <v>0</v>
      </c>
      <c r="BH945" t="inlineStr">
        <is>
          <t xml:space="preserve">物理</t>
        </is>
      </c>
      <c r="BI945">
        <v>10000</v>
      </c>
      <c r="BJ945">
        <v>0</v>
      </c>
      <c r="BK945" t="b">
        <v>1</v>
      </c>
      <c r="BL945">
        <v>0</v>
      </c>
      <c r="BM945">
        <v>10000</v>
      </c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  <c r="CG945"/>
      <c r="CH945"/>
      <c r="CI945"/>
      <c r="CJ945"/>
      <c r="CK945"/>
      <c r="CL945"/>
      <c r="CM945"/>
      <c r="CN945"/>
      <c r="CO945"/>
      <c r="CP945"/>
      <c r="CQ945"/>
      <c r="CR945"/>
      <c r="CS945"/>
      <c r="CT945"/>
      <c r="CU945"/>
      <c r="CV945"/>
      <c r="CW945"/>
      <c r="CX945"/>
      <c r="CY945"/>
      <c r="CZ945"/>
      <c r="DA945"/>
      <c r="DB945"/>
      <c r="DC945"/>
      <c r="DD945"/>
      <c r="DE945"/>
      <c r="DF945"/>
      <c r="DG945"/>
      <c r="DH945"/>
      <c r="DI945"/>
      <c r="DJ945"/>
      <c r="DK945"/>
      <c r="DL945"/>
      <c r="DM945"/>
      <c r="DN945"/>
      <c r="DO945"/>
      <c r="DP945"/>
      <c r="DQ945"/>
      <c r="DR945"/>
      <c r="DS945"/>
      <c r="DT945"/>
      <c r="DU945"/>
      <c r="DV945"/>
      <c r="DW945"/>
      <c r="DX945"/>
      <c r="DY945"/>
      <c r="DZ945"/>
      <c r="EA945"/>
      <c r="EB945"/>
      <c r="EC945"/>
      <c r="ED945"/>
      <c r="EE945"/>
      <c r="EF945"/>
      <c r="EG945"/>
      <c r="EH945"/>
      <c r="EI945"/>
      <c r="EJ945"/>
      <c r="EK945"/>
      <c r="EL945"/>
      <c r="EM945"/>
      <c r="EN945"/>
      <c r="EO945"/>
      <c r="EP945"/>
      <c r="EQ945"/>
      <c r="ER945"/>
      <c r="ES945"/>
      <c r="ET945"/>
      <c r="EU945"/>
      <c r="EV945"/>
      <c r="EW945"/>
      <c r="EX945"/>
      <c r="EY945"/>
      <c r="EZ945"/>
      <c r="FA945"/>
      <c r="FB945"/>
      <c r="FC945"/>
      <c r="FD945"/>
      <c r="FE945"/>
      <c r="FF945"/>
      <c r="FG945"/>
      <c r="FH945"/>
      <c r="FI945"/>
      <c r="FJ945"/>
      <c r="FK945"/>
      <c r="FL945"/>
      <c r="FM945"/>
      <c r="FN945"/>
      <c r="FO945"/>
      <c r="FP945"/>
      <c r="FQ945"/>
      <c r="FR945"/>
      <c r="FS945"/>
      <c r="FT945"/>
      <c r="FU945"/>
      <c r="FV945"/>
      <c r="FW945"/>
      <c r="FX945"/>
      <c r="FY945"/>
      <c r="FZ945"/>
      <c r="GA945"/>
      <c r="GB945"/>
      <c r="GC945"/>
      <c r="GD945"/>
      <c r="GE945"/>
      <c r="GF945"/>
      <c r="GG945"/>
      <c r="GH945"/>
      <c r="GI945"/>
      <c r="GJ945"/>
      <c r="GK945"/>
      <c r="GL945"/>
      <c r="GM945"/>
      <c r="GN945"/>
      <c r="GO945"/>
      <c r="GP945"/>
      <c r="GQ945"/>
      <c r="GR945"/>
      <c r="GS945"/>
      <c r="GT945"/>
      <c r="GU945"/>
      <c r="GV945"/>
      <c r="GW945"/>
      <c r="GX945"/>
      <c r="GY945" t="n" s="35">
        <v>0</v>
      </c>
      <c r="GZ945" t="n" s="35">
        <v>0</v>
      </c>
      <c r="HF945" t="n" s="35">
        <v>2000</v>
      </c>
      <c r="HG945" t="b" s="35">
        <v>1</v>
      </c>
      <c r="HH945">
        <v>1</v>
      </c>
      <c r="HU945" t="b" s="35">
        <v>1</v>
      </c>
      <c r="HZ945">
        <v>1</v>
      </c>
      <c r="IA945"/>
      <c r="IB945" t="inlineStr">
        <is>
          <t xml:space="preserve">物理</t>
        </is>
      </c>
      <c r="IC945">
        <v>10000</v>
      </c>
      <c r="ID945">
        <v>0</v>
      </c>
      <c r="IE945">
        <v>1</v>
      </c>
      <c r="IF945"/>
      <c r="IG945" t="inlineStr">
        <is>
          <t xml:space="preserve">魔法</t>
        </is>
      </c>
      <c r="IH945">
        <v>500</v>
      </c>
      <c r="II945">
        <v>0</v>
      </c>
      <c r="IJ945"/>
      <c r="IK945"/>
      <c r="IL945"/>
      <c r="IM945"/>
      <c r="IN945"/>
      <c r="IO945"/>
      <c r="IP945"/>
      <c r="IQ945"/>
      <c r="IR945"/>
      <c r="IS945"/>
      <c r="IT945"/>
      <c r="IU945"/>
      <c r="IV945"/>
      <c r="IW945"/>
      <c r="IX945"/>
      <c r="IY945"/>
      <c r="IZ945"/>
      <c r="JA945"/>
      <c r="JB945"/>
      <c r="JC945"/>
      <c r="JD945"/>
      <c r="JE945"/>
      <c r="JF945"/>
      <c r="JG945"/>
      <c r="JH945"/>
      <c r="JI945"/>
      <c r="JJ945"/>
      <c r="JK945"/>
      <c r="JL945"/>
      <c r="JM945"/>
      <c r="JN945"/>
      <c r="JO945"/>
      <c r="JP945"/>
      <c r="JQ945"/>
      <c r="JR945"/>
    </row>
    <row r="946" ht="30" customHeight="1" spans="2:12">
      <c r="B946" s="34">
        <f>10000000+INDEX(编号表!$B:$B,MATCH(D946,编号表!$A:$A,0))*10000+J946</f>
        <v>11980015</v>
      </c>
      <c r="C946" s="34" t="s">
        <v>934</v>
      </c>
      <c r="D946" s="34" t="s">
        <v>930</v>
      </c>
      <c r="E946" t="str" s="34">
        <v>无</v>
      </c>
      <c r="F946" s="39" t="s">
        <v>908</v>
      </c>
      <c r="G946" s="34" t="inlineStr">
        <is>
          <t xml:space="preserve">火行</t>
        </is>
      </c>
      <c r="H946" s="34" t="b">
        <v>0</v>
      </c>
      <c r="I946" s="34" t="b">
        <v>0</v>
      </c>
      <c r="J946" s="34">
        <v>15</v>
      </c>
      <c r="K946" s="34" t="str">
        <f t="shared" si="34"/>
        <v>119800</v>
      </c>
      <c r="L946" s="34" t="s">
        <v>900</v>
      </c>
      <c r="O946" t="str" s="35">
        <v>追击单个敌人，造成剑击伤害；提高单次剑击伤害；附加火行伤害。</v>
      </c>
      <c r="P946" t="n" s="35">
        <v>12421000</v>
      </c>
      <c r="W946">
        <v>600</v>
      </c>
      <c r="X946">
        <v>600</v>
      </c>
      <c r="Y946" t="str" s="35">
        <v>单位</v>
      </c>
      <c r="Z946" t="inlineStr">
        <is>
          <t xml:space="preserve">单体</t>
        </is>
      </c>
      <c r="AA946" t="inlineStr">
        <is>
          <t xml:space="preserve">敌对</t>
        </is>
      </c>
      <c r="AB946">
        <v>0</v>
      </c>
      <c r="AC946">
        <v>1</v>
      </c>
      <c r="AD946" t="b">
        <v>0</v>
      </c>
      <c r="AE946" t="inlineStr">
        <is>
          <t xml:space="preserve">最近</t>
        </is>
      </c>
      <c r="AF946"/>
      <c r="AG946"/>
      <c r="AH946"/>
      <c r="AI946"/>
      <c r="AJ946"/>
      <c r="AK946"/>
      <c r="AL946"/>
      <c r="BA946">
        <v>10000</v>
      </c>
      <c r="BB946" t="inlineStr">
        <is>
          <t xml:space="preserve">技能效果_伤害</t>
        </is>
      </c>
      <c r="BC946" t="inlineStr">
        <is>
          <t xml:space="preserve">敌对</t>
        </is>
      </c>
      <c r="BD946">
        <v>10000</v>
      </c>
      <c r="BE946">
        <v>0</v>
      </c>
      <c r="BF946" t="inlineStr">
        <is>
          <t xml:space="preserve">全部</t>
        </is>
      </c>
      <c r="BG946">
        <v>0</v>
      </c>
      <c r="BH946" t="inlineStr">
        <is>
          <t xml:space="preserve">物理</t>
        </is>
      </c>
      <c r="BI946">
        <v>10000</v>
      </c>
      <c r="BJ946">
        <v>0</v>
      </c>
      <c r="BK946" t="b">
        <v>1</v>
      </c>
      <c r="BL946">
        <v>0</v>
      </c>
      <c r="BM946">
        <v>10000</v>
      </c>
      <c r="BN946"/>
      <c r="BO946"/>
      <c r="BP946"/>
      <c r="BQ946"/>
      <c r="BR946"/>
      <c r="BS946"/>
      <c r="BT946"/>
      <c r="BU946"/>
      <c r="BV946"/>
      <c r="BW946"/>
      <c r="BX946"/>
      <c r="BY946"/>
      <c r="BZ946"/>
      <c r="CA946"/>
      <c r="CB946"/>
      <c r="CC946"/>
      <c r="CD946"/>
      <c r="CE946"/>
      <c r="CF946"/>
      <c r="CG946"/>
      <c r="CH946"/>
      <c r="CI946"/>
      <c r="CJ946"/>
      <c r="CK946"/>
      <c r="CL946"/>
      <c r="CM946"/>
      <c r="CN946"/>
      <c r="CO946"/>
      <c r="CP946"/>
      <c r="CQ946"/>
      <c r="CR946"/>
      <c r="CS946"/>
      <c r="CT946"/>
      <c r="CU946"/>
      <c r="CV946"/>
      <c r="CW946"/>
      <c r="CX946"/>
      <c r="CY946"/>
      <c r="CZ946"/>
      <c r="DA946"/>
      <c r="DB946"/>
      <c r="DC946"/>
      <c r="DD946"/>
      <c r="DE946"/>
      <c r="DF946"/>
      <c r="DG946"/>
      <c r="DH946"/>
      <c r="DI946"/>
      <c r="DJ946"/>
      <c r="DK946"/>
      <c r="DL946"/>
      <c r="DM946"/>
      <c r="DN946"/>
      <c r="DO946"/>
      <c r="DP946"/>
      <c r="DQ946"/>
      <c r="DR946"/>
      <c r="DS946"/>
      <c r="DT946"/>
      <c r="DU946"/>
      <c r="DV946"/>
      <c r="DW946"/>
      <c r="DX946"/>
      <c r="DY946"/>
      <c r="DZ946"/>
      <c r="EA946"/>
      <c r="EB946"/>
      <c r="EC946"/>
      <c r="ED946"/>
      <c r="EE946"/>
      <c r="EF946"/>
      <c r="EG946"/>
      <c r="EH946"/>
      <c r="EI946"/>
      <c r="EJ946"/>
      <c r="EK946"/>
      <c r="EL946"/>
      <c r="EM946"/>
      <c r="EN946"/>
      <c r="EO946"/>
      <c r="EP946"/>
      <c r="EQ946"/>
      <c r="ER946"/>
      <c r="ES946"/>
      <c r="ET946"/>
      <c r="EU946"/>
      <c r="EV946"/>
      <c r="EW946"/>
      <c r="EX946"/>
      <c r="EY946"/>
      <c r="EZ946"/>
      <c r="FA946"/>
      <c r="FB946"/>
      <c r="FC946"/>
      <c r="FD946"/>
      <c r="FE946"/>
      <c r="FF946"/>
      <c r="FG946"/>
      <c r="FH946"/>
      <c r="FI946"/>
      <c r="FJ946"/>
      <c r="FK946"/>
      <c r="FL946"/>
      <c r="FM946"/>
      <c r="FN946"/>
      <c r="FO946"/>
      <c r="FP946"/>
      <c r="FQ946"/>
      <c r="FR946"/>
      <c r="FS946"/>
      <c r="FT946"/>
      <c r="FU946"/>
      <c r="FV946"/>
      <c r="FW946"/>
      <c r="FX946"/>
      <c r="FY946"/>
      <c r="FZ946"/>
      <c r="GA946"/>
      <c r="GB946"/>
      <c r="GC946"/>
      <c r="GD946"/>
      <c r="GE946"/>
      <c r="GF946"/>
      <c r="GG946"/>
      <c r="GH946"/>
      <c r="GI946"/>
      <c r="GJ946"/>
      <c r="GK946"/>
      <c r="GL946"/>
      <c r="GM946"/>
      <c r="GN946"/>
      <c r="GO946"/>
      <c r="GP946"/>
      <c r="GQ946"/>
      <c r="GR946"/>
      <c r="GS946"/>
      <c r="GT946"/>
      <c r="GU946"/>
      <c r="GV946"/>
      <c r="GW946"/>
      <c r="GX946"/>
      <c r="GY946" t="n" s="35">
        <v>0</v>
      </c>
      <c r="GZ946" t="n" s="35">
        <v>0</v>
      </c>
      <c r="HF946" t="n" s="35">
        <v>2000</v>
      </c>
      <c r="HG946" t="b" s="35">
        <v>1</v>
      </c>
      <c r="HH946">
        <v>1</v>
      </c>
      <c r="HU946" t="b" s="35">
        <v>1</v>
      </c>
      <c r="HZ946">
        <v>1</v>
      </c>
      <c r="IA946"/>
      <c r="IB946" t="inlineStr">
        <is>
          <t xml:space="preserve">物理</t>
        </is>
      </c>
      <c r="IC946">
        <v>10000</v>
      </c>
      <c r="ID946">
        <v>0</v>
      </c>
      <c r="IE946">
        <v>1</v>
      </c>
      <c r="IF946"/>
      <c r="IG946" t="inlineStr">
        <is>
          <t xml:space="preserve">魔法</t>
        </is>
      </c>
      <c r="IH946">
        <v>500</v>
      </c>
      <c r="II946">
        <v>0</v>
      </c>
      <c r="IJ946"/>
      <c r="IK946"/>
      <c r="IL946"/>
      <c r="IM946"/>
      <c r="IN946"/>
      <c r="IO946"/>
      <c r="IP946"/>
      <c r="IQ946"/>
      <c r="IR946"/>
      <c r="IS946"/>
      <c r="IT946"/>
      <c r="IU946"/>
      <c r="IV946"/>
      <c r="IW946"/>
      <c r="IX946"/>
      <c r="IY946"/>
      <c r="IZ946"/>
      <c r="JA946"/>
      <c r="JB946"/>
      <c r="JC946"/>
      <c r="JD946"/>
      <c r="JE946"/>
      <c r="JF946"/>
      <c r="JG946"/>
      <c r="JH946"/>
      <c r="JI946"/>
      <c r="JJ946"/>
      <c r="JK946"/>
      <c r="JL946"/>
      <c r="JM946"/>
      <c r="JN946"/>
      <c r="JO946"/>
      <c r="JP946"/>
      <c r="JQ946"/>
      <c r="JR946"/>
    </row>
    <row r="947" ht="30" customHeight="1" spans="2:12">
      <c r="B947" s="34">
        <f>10000000+INDEX(编号表!$B:$B,MATCH(D947,编号表!$A:$A,0))*10000+J947</f>
        <v>11980016</v>
      </c>
      <c r="C947" s="34" t="s">
        <v>935</v>
      </c>
      <c r="D947" s="34" t="s">
        <v>930</v>
      </c>
      <c r="E947" t="str" s="34">
        <v>无</v>
      </c>
      <c r="F947" s="39" t="s">
        <v>910</v>
      </c>
      <c r="G947" s="34" t="inlineStr">
        <is>
          <t xml:space="preserve">火行</t>
        </is>
      </c>
      <c r="H947" s="34" t="b">
        <v>0</v>
      </c>
      <c r="I947" s="34" t="b">
        <v>0</v>
      </c>
      <c r="J947" s="34">
        <v>16</v>
      </c>
      <c r="K947" s="34" t="str">
        <f t="shared" si="34"/>
        <v>119800</v>
      </c>
      <c r="L947" s="34" t="s">
        <v>898</v>
      </c>
      <c r="O947" t="str" s="35">
        <v>追击单个敌人，造成剑击伤害；提高单次剑击伤害；附加火行伤害。</v>
      </c>
      <c r="P947" t="n" s="35">
        <v>12421000</v>
      </c>
      <c r="W947">
        <v>600</v>
      </c>
      <c r="X947">
        <v>600</v>
      </c>
      <c r="Y947" t="str" s="35">
        <v>单位</v>
      </c>
      <c r="Z947" t="inlineStr">
        <is>
          <t xml:space="preserve">单体</t>
        </is>
      </c>
      <c r="AA947" t="inlineStr">
        <is>
          <t xml:space="preserve">敌对</t>
        </is>
      </c>
      <c r="AB947">
        <v>0</v>
      </c>
      <c r="AC947">
        <v>1</v>
      </c>
      <c r="AD947" t="b">
        <v>0</v>
      </c>
      <c r="AE947" t="inlineStr">
        <is>
          <t xml:space="preserve">最近</t>
        </is>
      </c>
      <c r="AF947"/>
      <c r="AG947"/>
      <c r="AH947"/>
      <c r="AI947"/>
      <c r="AJ947"/>
      <c r="AK947"/>
      <c r="AL947"/>
      <c r="BA947">
        <v>10000</v>
      </c>
      <c r="BB947" t="inlineStr">
        <is>
          <t xml:space="preserve">技能效果_伤害</t>
        </is>
      </c>
      <c r="BC947" t="inlineStr">
        <is>
          <t xml:space="preserve">敌对</t>
        </is>
      </c>
      <c r="BD947">
        <v>10000</v>
      </c>
      <c r="BE947">
        <v>0</v>
      </c>
      <c r="BF947" t="inlineStr">
        <is>
          <t xml:space="preserve">全部</t>
        </is>
      </c>
      <c r="BG947">
        <v>0</v>
      </c>
      <c r="BH947" t="inlineStr">
        <is>
          <t xml:space="preserve">物理</t>
        </is>
      </c>
      <c r="BI947">
        <v>10000</v>
      </c>
      <c r="BJ947">
        <v>0</v>
      </c>
      <c r="BK947" t="b">
        <v>1</v>
      </c>
      <c r="BL947">
        <v>0</v>
      </c>
      <c r="BM947">
        <v>10000</v>
      </c>
      <c r="BN947"/>
      <c r="BO947"/>
      <c r="BP947"/>
      <c r="BQ947"/>
      <c r="BR947"/>
      <c r="BS947"/>
      <c r="BT947"/>
      <c r="BU947"/>
      <c r="BV947"/>
      <c r="BW947"/>
      <c r="BX947"/>
      <c r="BY947"/>
      <c r="BZ947"/>
      <c r="CA947"/>
      <c r="CB947"/>
      <c r="CC947"/>
      <c r="CD947"/>
      <c r="CE947"/>
      <c r="CF947"/>
      <c r="CG947"/>
      <c r="CH947"/>
      <c r="CI947"/>
      <c r="CJ947"/>
      <c r="CK947"/>
      <c r="CL947"/>
      <c r="CM947"/>
      <c r="CN947"/>
      <c r="CO947"/>
      <c r="CP947"/>
      <c r="CQ947"/>
      <c r="CR947"/>
      <c r="CS947"/>
      <c r="CT947"/>
      <c r="CU947"/>
      <c r="CV947"/>
      <c r="CW947"/>
      <c r="CX947"/>
      <c r="CY947"/>
      <c r="CZ947"/>
      <c r="DA947"/>
      <c r="DB947"/>
      <c r="DC947"/>
      <c r="DD947"/>
      <c r="DE947"/>
      <c r="DF947"/>
      <c r="DG947"/>
      <c r="DH947"/>
      <c r="DI947"/>
      <c r="DJ947"/>
      <c r="DK947"/>
      <c r="DL947"/>
      <c r="DM947"/>
      <c r="DN947"/>
      <c r="DO947"/>
      <c r="DP947"/>
      <c r="DQ947"/>
      <c r="DR947"/>
      <c r="DS947"/>
      <c r="DT947"/>
      <c r="DU947"/>
      <c r="DV947"/>
      <c r="DW947"/>
      <c r="DX947"/>
      <c r="DY947"/>
      <c r="DZ947"/>
      <c r="EA947"/>
      <c r="EB947"/>
      <c r="EC947"/>
      <c r="ED947"/>
      <c r="EE947"/>
      <c r="EF947"/>
      <c r="EG947"/>
      <c r="EH947"/>
      <c r="EI947"/>
      <c r="EJ947"/>
      <c r="EK947"/>
      <c r="EL947"/>
      <c r="EM947"/>
      <c r="EN947"/>
      <c r="EO947"/>
      <c r="EP947"/>
      <c r="EQ947"/>
      <c r="ER947"/>
      <c r="ES947"/>
      <c r="ET947"/>
      <c r="EU947"/>
      <c r="EV947"/>
      <c r="EW947"/>
      <c r="EX947"/>
      <c r="EY947"/>
      <c r="EZ947"/>
      <c r="FA947"/>
      <c r="FB947"/>
      <c r="FC947"/>
      <c r="FD947"/>
      <c r="FE947"/>
      <c r="FF947"/>
      <c r="FG947"/>
      <c r="FH947"/>
      <c r="FI947"/>
      <c r="FJ947"/>
      <c r="FK947"/>
      <c r="FL947"/>
      <c r="FM947"/>
      <c r="FN947"/>
      <c r="FO947"/>
      <c r="FP947"/>
      <c r="FQ947"/>
      <c r="FR947"/>
      <c r="FS947"/>
      <c r="FT947"/>
      <c r="FU947"/>
      <c r="FV947"/>
      <c r="FW947"/>
      <c r="FX947"/>
      <c r="FY947"/>
      <c r="FZ947"/>
      <c r="GA947"/>
      <c r="GB947"/>
      <c r="GC947"/>
      <c r="GD947"/>
      <c r="GE947"/>
      <c r="GF947"/>
      <c r="GG947"/>
      <c r="GH947"/>
      <c r="GI947"/>
      <c r="GJ947"/>
      <c r="GK947"/>
      <c r="GL947"/>
      <c r="GM947"/>
      <c r="GN947"/>
      <c r="GO947"/>
      <c r="GP947"/>
      <c r="GQ947"/>
      <c r="GR947"/>
      <c r="GS947"/>
      <c r="GT947"/>
      <c r="GU947"/>
      <c r="GV947"/>
      <c r="GW947"/>
      <c r="GX947"/>
      <c r="GY947" t="n" s="35">
        <v>0</v>
      </c>
      <c r="GZ947" t="n" s="35">
        <v>0</v>
      </c>
      <c r="HF947" t="n" s="35">
        <v>2000</v>
      </c>
      <c r="HG947" t="b" s="35">
        <v>1</v>
      </c>
      <c r="HH947">
        <v>1</v>
      </c>
      <c r="HU947" t="b" s="35">
        <v>1</v>
      </c>
      <c r="HZ947">
        <v>1</v>
      </c>
      <c r="IA947"/>
      <c r="IB947" t="inlineStr">
        <is>
          <t xml:space="preserve">物理</t>
        </is>
      </c>
      <c r="IC947">
        <v>10000</v>
      </c>
      <c r="ID947">
        <v>0</v>
      </c>
      <c r="IE947">
        <v>1</v>
      </c>
      <c r="IF947"/>
      <c r="IG947" t="inlineStr">
        <is>
          <t xml:space="preserve">魔法</t>
        </is>
      </c>
      <c r="IH947">
        <v>500</v>
      </c>
      <c r="II947">
        <v>0</v>
      </c>
      <c r="IJ947"/>
      <c r="IK947"/>
      <c r="IL947"/>
      <c r="IM947"/>
      <c r="IN947"/>
      <c r="IO947"/>
      <c r="IP947"/>
      <c r="IQ947"/>
      <c r="IR947"/>
      <c r="IS947"/>
      <c r="IT947"/>
      <c r="IU947"/>
      <c r="IV947"/>
      <c r="IW947"/>
      <c r="IX947"/>
      <c r="IY947"/>
      <c r="IZ947"/>
      <c r="JA947"/>
      <c r="JB947"/>
      <c r="JC947"/>
      <c r="JD947"/>
      <c r="JE947"/>
      <c r="JF947"/>
      <c r="JG947"/>
      <c r="JH947"/>
      <c r="JI947"/>
      <c r="JJ947"/>
      <c r="JK947"/>
      <c r="JL947"/>
      <c r="JM947"/>
      <c r="JN947"/>
      <c r="JO947"/>
      <c r="JP947"/>
      <c r="JQ947"/>
      <c r="JR947"/>
    </row>
    <row r="948" ht="30" customHeight="1" spans="2:12">
      <c r="B948" s="34">
        <f>10000000+INDEX(编号表!$B:$B,MATCH(D948,编号表!$A:$A,0))*10000+J948</f>
        <v>11980017</v>
      </c>
      <c r="C948" s="34" t="s">
        <v>935</v>
      </c>
      <c r="D948" s="34" t="s">
        <v>930</v>
      </c>
      <c r="E948" t="str" s="34">
        <v>无</v>
      </c>
      <c r="F948" s="39" t="s">
        <v>910</v>
      </c>
      <c r="G948" s="34" t="inlineStr">
        <is>
          <t xml:space="preserve">火行</t>
        </is>
      </c>
      <c r="H948" s="34" t="b">
        <v>0</v>
      </c>
      <c r="I948" s="34" t="b">
        <v>0</v>
      </c>
      <c r="J948" s="34">
        <v>17</v>
      </c>
      <c r="K948" s="34" t="str">
        <f t="shared" si="34"/>
        <v>119800</v>
      </c>
      <c r="L948" s="34" t="s">
        <v>899</v>
      </c>
      <c r="O948" t="str" s="35">
        <v>追击单个敌人，造成剑击伤害；提高单次剑击伤害；附加火行伤害。</v>
      </c>
      <c r="P948" t="n" s="35">
        <v>12421000</v>
      </c>
      <c r="W948">
        <v>600</v>
      </c>
      <c r="X948">
        <v>600</v>
      </c>
      <c r="Y948" t="str" s="35">
        <v>单位</v>
      </c>
      <c r="Z948" t="inlineStr">
        <is>
          <t xml:space="preserve">单体</t>
        </is>
      </c>
      <c r="AA948" t="inlineStr">
        <is>
          <t xml:space="preserve">敌对</t>
        </is>
      </c>
      <c r="AB948">
        <v>0</v>
      </c>
      <c r="AC948">
        <v>1</v>
      </c>
      <c r="AD948" t="b">
        <v>0</v>
      </c>
      <c r="AE948" t="inlineStr">
        <is>
          <t xml:space="preserve">最近</t>
        </is>
      </c>
      <c r="AF948"/>
      <c r="AG948"/>
      <c r="AH948"/>
      <c r="AI948"/>
      <c r="AJ948"/>
      <c r="AK948"/>
      <c r="AL948"/>
      <c r="BA948">
        <v>10000</v>
      </c>
      <c r="BB948" t="inlineStr">
        <is>
          <t xml:space="preserve">技能效果_伤害</t>
        </is>
      </c>
      <c r="BC948" t="inlineStr">
        <is>
          <t xml:space="preserve">敌对</t>
        </is>
      </c>
      <c r="BD948">
        <v>10000</v>
      </c>
      <c r="BE948">
        <v>0</v>
      </c>
      <c r="BF948" t="inlineStr">
        <is>
          <t xml:space="preserve">全部</t>
        </is>
      </c>
      <c r="BG948">
        <v>0</v>
      </c>
      <c r="BH948" t="inlineStr">
        <is>
          <t xml:space="preserve">物理</t>
        </is>
      </c>
      <c r="BI948">
        <v>10000</v>
      </c>
      <c r="BJ948">
        <v>0</v>
      </c>
      <c r="BK948" t="b">
        <v>1</v>
      </c>
      <c r="BL948">
        <v>0</v>
      </c>
      <c r="BM948">
        <v>10000</v>
      </c>
      <c r="BN948"/>
      <c r="BO948"/>
      <c r="BP948"/>
      <c r="BQ948"/>
      <c r="BR948"/>
      <c r="BS948"/>
      <c r="BT948"/>
      <c r="BU948"/>
      <c r="BV948"/>
      <c r="BW948"/>
      <c r="BX948"/>
      <c r="BY948"/>
      <c r="BZ948"/>
      <c r="CA948"/>
      <c r="CB948"/>
      <c r="CC948"/>
      <c r="CD948"/>
      <c r="CE948"/>
      <c r="CF948"/>
      <c r="CG948"/>
      <c r="CH948"/>
      <c r="CI948"/>
      <c r="CJ948"/>
      <c r="CK948"/>
      <c r="CL948"/>
      <c r="CM948"/>
      <c r="CN948"/>
      <c r="CO948"/>
      <c r="CP948"/>
      <c r="CQ948"/>
      <c r="CR948"/>
      <c r="CS948"/>
      <c r="CT948"/>
      <c r="CU948"/>
      <c r="CV948"/>
      <c r="CW948"/>
      <c r="CX948"/>
      <c r="CY948"/>
      <c r="CZ948"/>
      <c r="DA948"/>
      <c r="DB948"/>
      <c r="DC948"/>
      <c r="DD948"/>
      <c r="DE948"/>
      <c r="DF948"/>
      <c r="DG948"/>
      <c r="DH948"/>
      <c r="DI948"/>
      <c r="DJ948"/>
      <c r="DK948"/>
      <c r="DL948"/>
      <c r="DM948"/>
      <c r="DN948"/>
      <c r="DO948"/>
      <c r="DP948"/>
      <c r="DQ948"/>
      <c r="DR948"/>
      <c r="DS948"/>
      <c r="DT948"/>
      <c r="DU948"/>
      <c r="DV948"/>
      <c r="DW948"/>
      <c r="DX948"/>
      <c r="DY948"/>
      <c r="DZ948"/>
      <c r="EA948"/>
      <c r="EB948"/>
      <c r="EC948"/>
      <c r="ED948"/>
      <c r="EE948"/>
      <c r="EF948"/>
      <c r="EG948"/>
      <c r="EH948"/>
      <c r="EI948"/>
      <c r="EJ948"/>
      <c r="EK948"/>
      <c r="EL948"/>
      <c r="EM948"/>
      <c r="EN948"/>
      <c r="EO948"/>
      <c r="EP948"/>
      <c r="EQ948"/>
      <c r="ER948"/>
      <c r="ES948"/>
      <c r="ET948"/>
      <c r="EU948"/>
      <c r="EV948"/>
      <c r="EW948"/>
      <c r="EX948"/>
      <c r="EY948"/>
      <c r="EZ948"/>
      <c r="FA948"/>
      <c r="FB948"/>
      <c r="FC948"/>
      <c r="FD948"/>
      <c r="FE948"/>
      <c r="FF948"/>
      <c r="FG948"/>
      <c r="FH948"/>
      <c r="FI948"/>
      <c r="FJ948"/>
      <c r="FK948"/>
      <c r="FL948"/>
      <c r="FM948"/>
      <c r="FN948"/>
      <c r="FO948"/>
      <c r="FP948"/>
      <c r="FQ948"/>
      <c r="FR948"/>
      <c r="FS948"/>
      <c r="FT948"/>
      <c r="FU948"/>
      <c r="FV948"/>
      <c r="FW948"/>
      <c r="FX948"/>
      <c r="FY948"/>
      <c r="FZ948"/>
      <c r="GA948"/>
      <c r="GB948"/>
      <c r="GC948"/>
      <c r="GD948"/>
      <c r="GE948"/>
      <c r="GF948"/>
      <c r="GG948"/>
      <c r="GH948"/>
      <c r="GI948"/>
      <c r="GJ948"/>
      <c r="GK948"/>
      <c r="GL948"/>
      <c r="GM948"/>
      <c r="GN948"/>
      <c r="GO948"/>
      <c r="GP948"/>
      <c r="GQ948"/>
      <c r="GR948"/>
      <c r="GS948"/>
      <c r="GT948"/>
      <c r="GU948"/>
      <c r="GV948"/>
      <c r="GW948"/>
      <c r="GX948"/>
      <c r="GY948" t="n" s="35">
        <v>0</v>
      </c>
      <c r="GZ948" t="n" s="35">
        <v>0</v>
      </c>
      <c r="HF948" t="n" s="35">
        <v>2000</v>
      </c>
      <c r="HG948" t="b" s="35">
        <v>1</v>
      </c>
      <c r="HH948">
        <v>1</v>
      </c>
      <c r="HU948" t="b" s="35">
        <v>1</v>
      </c>
      <c r="HZ948">
        <v>1</v>
      </c>
      <c r="IA948"/>
      <c r="IB948" t="inlineStr">
        <is>
          <t xml:space="preserve">物理</t>
        </is>
      </c>
      <c r="IC948">
        <v>10000</v>
      </c>
      <c r="ID948">
        <v>0</v>
      </c>
      <c r="IE948">
        <v>1</v>
      </c>
      <c r="IF948"/>
      <c r="IG948" t="inlineStr">
        <is>
          <t xml:space="preserve">魔法</t>
        </is>
      </c>
      <c r="IH948">
        <v>500</v>
      </c>
      <c r="II948">
        <v>0</v>
      </c>
      <c r="IJ948"/>
      <c r="IK948"/>
      <c r="IL948"/>
      <c r="IM948"/>
      <c r="IN948"/>
      <c r="IO948"/>
      <c r="IP948"/>
      <c r="IQ948"/>
      <c r="IR948"/>
      <c r="IS948"/>
      <c r="IT948"/>
      <c r="IU948"/>
      <c r="IV948"/>
      <c r="IW948"/>
      <c r="IX948"/>
      <c r="IY948"/>
      <c r="IZ948"/>
      <c r="JA948"/>
      <c r="JB948"/>
      <c r="JC948"/>
      <c r="JD948"/>
      <c r="JE948"/>
      <c r="JF948"/>
      <c r="JG948"/>
      <c r="JH948"/>
      <c r="JI948"/>
      <c r="JJ948"/>
      <c r="JK948"/>
      <c r="JL948"/>
      <c r="JM948"/>
      <c r="JN948"/>
      <c r="JO948"/>
      <c r="JP948"/>
      <c r="JQ948"/>
      <c r="JR948"/>
    </row>
    <row r="949" ht="30" customHeight="1" spans="2:12">
      <c r="B949" s="34">
        <f>10000000+INDEX(编号表!$B:$B,MATCH(D949,编号表!$A:$A,0))*10000+J949</f>
        <v>11980018</v>
      </c>
      <c r="C949" s="34" t="s">
        <v>935</v>
      </c>
      <c r="D949" s="34" t="s">
        <v>930</v>
      </c>
      <c r="E949" t="str" s="34">
        <v>无</v>
      </c>
      <c r="F949" s="39" t="s">
        <v>910</v>
      </c>
      <c r="G949" s="34" t="inlineStr">
        <is>
          <t xml:space="preserve">火行</t>
        </is>
      </c>
      <c r="H949" s="34" t="b">
        <v>0</v>
      </c>
      <c r="I949" s="34" t="b">
        <v>0</v>
      </c>
      <c r="J949" s="34">
        <v>18</v>
      </c>
      <c r="K949" s="34" t="str">
        <f t="shared" si="34"/>
        <v>119800</v>
      </c>
      <c r="L949" s="34" t="s">
        <v>900</v>
      </c>
      <c r="O949" t="str" s="35">
        <v>追击单个敌人，造成剑击伤害；提高单次剑击伤害；附加火行伤害。</v>
      </c>
      <c r="P949" t="n" s="35">
        <v>12421000</v>
      </c>
      <c r="W949">
        <v>600</v>
      </c>
      <c r="X949">
        <v>600</v>
      </c>
      <c r="Y949" t="str" s="35">
        <v>单位</v>
      </c>
      <c r="Z949" t="inlineStr">
        <is>
          <t xml:space="preserve">单体</t>
        </is>
      </c>
      <c r="AA949" t="inlineStr">
        <is>
          <t xml:space="preserve">敌对</t>
        </is>
      </c>
      <c r="AB949">
        <v>0</v>
      </c>
      <c r="AC949">
        <v>1</v>
      </c>
      <c r="AD949" t="b">
        <v>0</v>
      </c>
      <c r="AE949" t="inlineStr">
        <is>
          <t xml:space="preserve">最近</t>
        </is>
      </c>
      <c r="AF949"/>
      <c r="AG949"/>
      <c r="AH949"/>
      <c r="AI949"/>
      <c r="AJ949"/>
      <c r="AK949"/>
      <c r="AL949"/>
      <c r="BA949">
        <v>10000</v>
      </c>
      <c r="BB949" t="inlineStr">
        <is>
          <t xml:space="preserve">技能效果_伤害</t>
        </is>
      </c>
      <c r="BC949" t="inlineStr">
        <is>
          <t xml:space="preserve">敌对</t>
        </is>
      </c>
      <c r="BD949">
        <v>10000</v>
      </c>
      <c r="BE949">
        <v>0</v>
      </c>
      <c r="BF949" t="inlineStr">
        <is>
          <t xml:space="preserve">全部</t>
        </is>
      </c>
      <c r="BG949">
        <v>0</v>
      </c>
      <c r="BH949" t="inlineStr">
        <is>
          <t xml:space="preserve">物理</t>
        </is>
      </c>
      <c r="BI949">
        <v>10000</v>
      </c>
      <c r="BJ949">
        <v>0</v>
      </c>
      <c r="BK949" t="b">
        <v>1</v>
      </c>
      <c r="BL949">
        <v>0</v>
      </c>
      <c r="BM949">
        <v>10000</v>
      </c>
      <c r="BN949"/>
      <c r="BO949"/>
      <c r="BP949"/>
      <c r="BQ949"/>
      <c r="BR949"/>
      <c r="BS949"/>
      <c r="BT949"/>
      <c r="BU949"/>
      <c r="BV949"/>
      <c r="BW949"/>
      <c r="BX949"/>
      <c r="BY949"/>
      <c r="BZ949"/>
      <c r="CA949"/>
      <c r="CB949"/>
      <c r="CC949"/>
      <c r="CD949"/>
      <c r="CE949"/>
      <c r="CF949"/>
      <c r="CG949"/>
      <c r="CH949"/>
      <c r="CI949"/>
      <c r="CJ949"/>
      <c r="CK949"/>
      <c r="CL949"/>
      <c r="CM949"/>
      <c r="CN949"/>
      <c r="CO949"/>
      <c r="CP949"/>
      <c r="CQ949"/>
      <c r="CR949"/>
      <c r="CS949"/>
      <c r="CT949"/>
      <c r="CU949"/>
      <c r="CV949"/>
      <c r="CW949"/>
      <c r="CX949"/>
      <c r="CY949"/>
      <c r="CZ949"/>
      <c r="DA949"/>
      <c r="DB949"/>
      <c r="DC949"/>
      <c r="DD949"/>
      <c r="DE949"/>
      <c r="DF949"/>
      <c r="DG949"/>
      <c r="DH949"/>
      <c r="DI949"/>
      <c r="DJ949"/>
      <c r="DK949"/>
      <c r="DL949"/>
      <c r="DM949"/>
      <c r="DN949"/>
      <c r="DO949"/>
      <c r="DP949"/>
      <c r="DQ949"/>
      <c r="DR949"/>
      <c r="DS949"/>
      <c r="DT949"/>
      <c r="DU949"/>
      <c r="DV949"/>
      <c r="DW949"/>
      <c r="DX949"/>
      <c r="DY949"/>
      <c r="DZ949"/>
      <c r="EA949"/>
      <c r="EB949"/>
      <c r="EC949"/>
      <c r="ED949"/>
      <c r="EE949"/>
      <c r="EF949"/>
      <c r="EG949"/>
      <c r="EH949"/>
      <c r="EI949"/>
      <c r="EJ949"/>
      <c r="EK949"/>
      <c r="EL949"/>
      <c r="EM949"/>
      <c r="EN949"/>
      <c r="EO949"/>
      <c r="EP949"/>
      <c r="EQ949"/>
      <c r="ER949"/>
      <c r="ES949"/>
      <c r="ET949"/>
      <c r="EU949"/>
      <c r="EV949"/>
      <c r="EW949"/>
      <c r="EX949"/>
      <c r="EY949"/>
      <c r="EZ949"/>
      <c r="FA949"/>
      <c r="FB949"/>
      <c r="FC949"/>
      <c r="FD949"/>
      <c r="FE949"/>
      <c r="FF949"/>
      <c r="FG949"/>
      <c r="FH949"/>
      <c r="FI949"/>
      <c r="FJ949"/>
      <c r="FK949"/>
      <c r="FL949"/>
      <c r="FM949"/>
      <c r="FN949"/>
      <c r="FO949"/>
      <c r="FP949"/>
      <c r="FQ949"/>
      <c r="FR949"/>
      <c r="FS949"/>
      <c r="FT949"/>
      <c r="FU949"/>
      <c r="FV949"/>
      <c r="FW949"/>
      <c r="FX949"/>
      <c r="FY949"/>
      <c r="FZ949"/>
      <c r="GA949"/>
      <c r="GB949"/>
      <c r="GC949"/>
      <c r="GD949"/>
      <c r="GE949"/>
      <c r="GF949"/>
      <c r="GG949"/>
      <c r="GH949"/>
      <c r="GI949"/>
      <c r="GJ949"/>
      <c r="GK949"/>
      <c r="GL949"/>
      <c r="GM949"/>
      <c r="GN949"/>
      <c r="GO949"/>
      <c r="GP949"/>
      <c r="GQ949"/>
      <c r="GR949"/>
      <c r="GS949"/>
      <c r="GT949"/>
      <c r="GU949"/>
      <c r="GV949"/>
      <c r="GW949"/>
      <c r="GX949"/>
      <c r="GY949" t="n" s="35">
        <v>0</v>
      </c>
      <c r="GZ949" t="n" s="35">
        <v>0</v>
      </c>
      <c r="HF949" t="n" s="35">
        <v>2000</v>
      </c>
      <c r="HG949" t="b" s="35">
        <v>1</v>
      </c>
      <c r="HH949">
        <v>1</v>
      </c>
      <c r="HU949" t="b" s="35">
        <v>1</v>
      </c>
      <c r="HZ949">
        <v>1</v>
      </c>
      <c r="IA949"/>
      <c r="IB949" t="inlineStr">
        <is>
          <t xml:space="preserve">物理</t>
        </is>
      </c>
      <c r="IC949">
        <v>10000</v>
      </c>
      <c r="ID949">
        <v>0</v>
      </c>
      <c r="IE949">
        <v>1</v>
      </c>
      <c r="IF949"/>
      <c r="IG949" t="inlineStr">
        <is>
          <t xml:space="preserve">魔法</t>
        </is>
      </c>
      <c r="IH949">
        <v>500</v>
      </c>
      <c r="II949">
        <v>0</v>
      </c>
      <c r="IJ949"/>
      <c r="IK949"/>
      <c r="IL949"/>
      <c r="IM949"/>
      <c r="IN949"/>
      <c r="IO949"/>
      <c r="IP949"/>
      <c r="IQ949"/>
      <c r="IR949"/>
      <c r="IS949"/>
      <c r="IT949"/>
      <c r="IU949"/>
      <c r="IV949"/>
      <c r="IW949"/>
      <c r="IX949"/>
      <c r="IY949"/>
      <c r="IZ949"/>
      <c r="JA949"/>
      <c r="JB949"/>
      <c r="JC949"/>
      <c r="JD949"/>
      <c r="JE949"/>
      <c r="JF949"/>
      <c r="JG949"/>
      <c r="JH949"/>
      <c r="JI949"/>
      <c r="JJ949"/>
      <c r="JK949"/>
      <c r="JL949"/>
      <c r="JM949"/>
      <c r="JN949"/>
      <c r="JO949"/>
      <c r="JP949"/>
      <c r="JQ949"/>
      <c r="JR949"/>
    </row>
    <row r="950" ht="30" customHeight="1" spans="2:12">
      <c r="B950" s="34">
        <f>10000000+INDEX(编号表!$B:$B,MATCH(D950,编号表!$A:$A,0))*10000+J950</f>
        <v>11980019</v>
      </c>
      <c r="C950" s="34" t="s">
        <v>936</v>
      </c>
      <c r="D950" s="34" t="s">
        <v>930</v>
      </c>
      <c r="E950" t="str" s="34">
        <v>无</v>
      </c>
      <c r="F950" s="39" t="s">
        <v>912</v>
      </c>
      <c r="G950" s="34" t="inlineStr">
        <is>
          <t xml:space="preserve">火行</t>
        </is>
      </c>
      <c r="H950" s="34" t="b">
        <v>0</v>
      </c>
      <c r="I950" s="34" t="b">
        <v>0</v>
      </c>
      <c r="J950" s="34">
        <v>19</v>
      </c>
      <c r="K950" s="34" t="str">
        <f t="shared" si="34"/>
        <v>119800</v>
      </c>
      <c r="L950" s="34" t="s">
        <v>898</v>
      </c>
      <c r="O950" t="str" s="35">
        <v>追击单个敌人，造成剑击伤害；提高单次剑击伤害；附加火行伤害。</v>
      </c>
      <c r="P950" t="n" s="35">
        <v>12421000</v>
      </c>
      <c r="W950">
        <v>600</v>
      </c>
      <c r="X950">
        <v>600</v>
      </c>
      <c r="Y950" t="str" s="35">
        <v>单位</v>
      </c>
      <c r="Z950" t="inlineStr">
        <is>
          <t xml:space="preserve">单体</t>
        </is>
      </c>
      <c r="AA950" t="inlineStr">
        <is>
          <t xml:space="preserve">敌对</t>
        </is>
      </c>
      <c r="AB950">
        <v>0</v>
      </c>
      <c r="AC950">
        <v>1</v>
      </c>
      <c r="AD950" t="b">
        <v>0</v>
      </c>
      <c r="AE950" t="inlineStr">
        <is>
          <t xml:space="preserve">最近</t>
        </is>
      </c>
      <c r="AF950"/>
      <c r="AG950"/>
      <c r="AH950"/>
      <c r="AI950"/>
      <c r="AJ950"/>
      <c r="AK950"/>
      <c r="AL950"/>
      <c r="BA950">
        <v>10000</v>
      </c>
      <c r="BB950" t="inlineStr">
        <is>
          <t xml:space="preserve">技能效果_伤害</t>
        </is>
      </c>
      <c r="BC950" t="inlineStr">
        <is>
          <t xml:space="preserve">敌对</t>
        </is>
      </c>
      <c r="BD950">
        <v>10000</v>
      </c>
      <c r="BE950">
        <v>0</v>
      </c>
      <c r="BF950" t="inlineStr">
        <is>
          <t xml:space="preserve">全部</t>
        </is>
      </c>
      <c r="BG950">
        <v>0</v>
      </c>
      <c r="BH950" t="inlineStr">
        <is>
          <t xml:space="preserve">物理</t>
        </is>
      </c>
      <c r="BI950">
        <v>10000</v>
      </c>
      <c r="BJ950">
        <v>0</v>
      </c>
      <c r="BK950" t="b">
        <v>1</v>
      </c>
      <c r="BL950">
        <v>0</v>
      </c>
      <c r="BM950">
        <v>10000</v>
      </c>
      <c r="BN950"/>
      <c r="BO950"/>
      <c r="BP950"/>
      <c r="BQ950"/>
      <c r="BR950"/>
      <c r="BS950"/>
      <c r="BT950"/>
      <c r="BU950"/>
      <c r="BV950"/>
      <c r="BW950"/>
      <c r="BX950"/>
      <c r="BY950"/>
      <c r="BZ950"/>
      <c r="CA950"/>
      <c r="CB950"/>
      <c r="CC950"/>
      <c r="CD950"/>
      <c r="CE950"/>
      <c r="CF950"/>
      <c r="CG950"/>
      <c r="CH950"/>
      <c r="CI950"/>
      <c r="CJ950"/>
      <c r="CK950"/>
      <c r="CL950"/>
      <c r="CM950"/>
      <c r="CN950"/>
      <c r="CO950"/>
      <c r="CP950"/>
      <c r="CQ950"/>
      <c r="CR950"/>
      <c r="CS950"/>
      <c r="CT950"/>
      <c r="CU950"/>
      <c r="CV950"/>
      <c r="CW950"/>
      <c r="CX950"/>
      <c r="CY950"/>
      <c r="CZ950"/>
      <c r="DA950"/>
      <c r="DB950"/>
      <c r="DC950"/>
      <c r="DD950"/>
      <c r="DE950"/>
      <c r="DF950"/>
      <c r="DG950"/>
      <c r="DH950"/>
      <c r="DI950"/>
      <c r="DJ950"/>
      <c r="DK950"/>
      <c r="DL950"/>
      <c r="DM950"/>
      <c r="DN950"/>
      <c r="DO950"/>
      <c r="DP950"/>
      <c r="DQ950"/>
      <c r="DR950"/>
      <c r="DS950"/>
      <c r="DT950"/>
      <c r="DU950"/>
      <c r="DV950"/>
      <c r="DW950"/>
      <c r="DX950"/>
      <c r="DY950"/>
      <c r="DZ950"/>
      <c r="EA950"/>
      <c r="EB950"/>
      <c r="EC950"/>
      <c r="ED950"/>
      <c r="EE950"/>
      <c r="EF950"/>
      <c r="EG950"/>
      <c r="EH950"/>
      <c r="EI950"/>
      <c r="EJ950"/>
      <c r="EK950"/>
      <c r="EL950"/>
      <c r="EM950"/>
      <c r="EN950"/>
      <c r="EO950"/>
      <c r="EP950"/>
      <c r="EQ950"/>
      <c r="ER950"/>
      <c r="ES950"/>
      <c r="ET950"/>
      <c r="EU950"/>
      <c r="EV950"/>
      <c r="EW950"/>
      <c r="EX950"/>
      <c r="EY950"/>
      <c r="EZ950"/>
      <c r="FA950"/>
      <c r="FB950"/>
      <c r="FC950"/>
      <c r="FD950"/>
      <c r="FE950"/>
      <c r="FF950"/>
      <c r="FG950"/>
      <c r="FH950"/>
      <c r="FI950"/>
      <c r="FJ950"/>
      <c r="FK950"/>
      <c r="FL950"/>
      <c r="FM950"/>
      <c r="FN950"/>
      <c r="FO950"/>
      <c r="FP950"/>
      <c r="FQ950"/>
      <c r="FR950"/>
      <c r="FS950"/>
      <c r="FT950"/>
      <c r="FU950"/>
      <c r="FV950"/>
      <c r="FW950"/>
      <c r="FX950"/>
      <c r="FY950"/>
      <c r="FZ950"/>
      <c r="GA950"/>
      <c r="GB950"/>
      <c r="GC950"/>
      <c r="GD950"/>
      <c r="GE950"/>
      <c r="GF950"/>
      <c r="GG950"/>
      <c r="GH950"/>
      <c r="GI950"/>
      <c r="GJ950"/>
      <c r="GK950"/>
      <c r="GL950"/>
      <c r="GM950"/>
      <c r="GN950"/>
      <c r="GO950"/>
      <c r="GP950"/>
      <c r="GQ950"/>
      <c r="GR950"/>
      <c r="GS950"/>
      <c r="GT950"/>
      <c r="GU950"/>
      <c r="GV950"/>
      <c r="GW950"/>
      <c r="GX950"/>
      <c r="GY950" t="n" s="35">
        <v>0</v>
      </c>
      <c r="GZ950" t="n" s="35">
        <v>0</v>
      </c>
      <c r="HF950" t="n" s="35">
        <v>2000</v>
      </c>
      <c r="HG950" t="b" s="35">
        <v>1</v>
      </c>
      <c r="HH950">
        <v>1</v>
      </c>
      <c r="HU950" t="b" s="35">
        <v>1</v>
      </c>
      <c r="HZ950">
        <v>1</v>
      </c>
      <c r="IA950"/>
      <c r="IB950" t="inlineStr">
        <is>
          <t xml:space="preserve">物理</t>
        </is>
      </c>
      <c r="IC950">
        <v>10000</v>
      </c>
      <c r="ID950">
        <v>0</v>
      </c>
      <c r="IE950">
        <v>1</v>
      </c>
      <c r="IF950"/>
      <c r="IG950" t="inlineStr">
        <is>
          <t xml:space="preserve">魔法</t>
        </is>
      </c>
      <c r="IH950">
        <v>500</v>
      </c>
      <c r="II950">
        <v>0</v>
      </c>
      <c r="IJ950"/>
      <c r="IK950"/>
      <c r="IL950"/>
      <c r="IM950"/>
      <c r="IN950"/>
      <c r="IO950"/>
      <c r="IP950"/>
      <c r="IQ950"/>
      <c r="IR950"/>
      <c r="IS950"/>
      <c r="IT950"/>
      <c r="IU950"/>
      <c r="IV950"/>
      <c r="IW950"/>
      <c r="IX950"/>
      <c r="IY950"/>
      <c r="IZ950"/>
      <c r="JA950"/>
      <c r="JB950"/>
      <c r="JC950"/>
      <c r="JD950"/>
      <c r="JE950"/>
      <c r="JF950"/>
      <c r="JG950"/>
      <c r="JH950"/>
      <c r="JI950"/>
      <c r="JJ950"/>
      <c r="JK950"/>
      <c r="JL950"/>
      <c r="JM950"/>
      <c r="JN950"/>
      <c r="JO950"/>
      <c r="JP950"/>
      <c r="JQ950"/>
      <c r="JR950"/>
    </row>
    <row r="951" ht="30" customHeight="1" spans="2:12">
      <c r="B951" s="34">
        <f>10000000+INDEX(编号表!$B:$B,MATCH(D951,编号表!$A:$A,0))*10000+J951</f>
        <v>11980020</v>
      </c>
      <c r="C951" s="34" t="s">
        <v>936</v>
      </c>
      <c r="D951" s="34" t="s">
        <v>930</v>
      </c>
      <c r="E951" t="str" s="34">
        <v>无</v>
      </c>
      <c r="F951" s="39" t="s">
        <v>912</v>
      </c>
      <c r="G951" s="34" t="inlineStr">
        <is>
          <t xml:space="preserve">火行</t>
        </is>
      </c>
      <c r="H951" s="34" t="b">
        <v>0</v>
      </c>
      <c r="I951" s="34" t="b">
        <v>0</v>
      </c>
      <c r="J951" s="34">
        <v>20</v>
      </c>
      <c r="K951" s="34" t="str">
        <f t="shared" si="34"/>
        <v>119800</v>
      </c>
      <c r="L951" s="34" t="s">
        <v>899</v>
      </c>
      <c r="O951" t="str" s="35">
        <v>追击单个敌人，造成剑击伤害；提高单次剑击伤害；附加火行伤害。</v>
      </c>
      <c r="P951" t="n" s="35">
        <v>12421000</v>
      </c>
      <c r="W951">
        <v>600</v>
      </c>
      <c r="X951">
        <v>600</v>
      </c>
      <c r="Y951" t="str" s="35">
        <v>单位</v>
      </c>
      <c r="Z951" t="inlineStr">
        <is>
          <t xml:space="preserve">单体</t>
        </is>
      </c>
      <c r="AA951" t="inlineStr">
        <is>
          <t xml:space="preserve">敌对</t>
        </is>
      </c>
      <c r="AB951">
        <v>0</v>
      </c>
      <c r="AC951">
        <v>1</v>
      </c>
      <c r="AD951" t="b">
        <v>0</v>
      </c>
      <c r="AE951" t="inlineStr">
        <is>
          <t xml:space="preserve">最近</t>
        </is>
      </c>
      <c r="AF951"/>
      <c r="AG951"/>
      <c r="AH951"/>
      <c r="AI951"/>
      <c r="AJ951"/>
      <c r="AK951"/>
      <c r="AL951"/>
      <c r="BA951">
        <v>10000</v>
      </c>
      <c r="BB951" t="inlineStr">
        <is>
          <t xml:space="preserve">技能效果_伤害</t>
        </is>
      </c>
      <c r="BC951" t="inlineStr">
        <is>
          <t xml:space="preserve">敌对</t>
        </is>
      </c>
      <c r="BD951">
        <v>10000</v>
      </c>
      <c r="BE951">
        <v>0</v>
      </c>
      <c r="BF951" t="inlineStr">
        <is>
          <t xml:space="preserve">全部</t>
        </is>
      </c>
      <c r="BG951">
        <v>0</v>
      </c>
      <c r="BH951" t="inlineStr">
        <is>
          <t xml:space="preserve">物理</t>
        </is>
      </c>
      <c r="BI951">
        <v>10000</v>
      </c>
      <c r="BJ951">
        <v>0</v>
      </c>
      <c r="BK951" t="b">
        <v>1</v>
      </c>
      <c r="BL951">
        <v>0</v>
      </c>
      <c r="BM951">
        <v>10000</v>
      </c>
      <c r="BN951"/>
      <c r="BO951"/>
      <c r="BP951"/>
      <c r="BQ951"/>
      <c r="BR951"/>
      <c r="BS951"/>
      <c r="BT951"/>
      <c r="BU951"/>
      <c r="BV951"/>
      <c r="BW951"/>
      <c r="BX951"/>
      <c r="BY951"/>
      <c r="BZ951"/>
      <c r="CA951"/>
      <c r="CB951"/>
      <c r="CC951"/>
      <c r="CD951"/>
      <c r="CE951"/>
      <c r="CF951"/>
      <c r="CG951"/>
      <c r="CH951"/>
      <c r="CI951"/>
      <c r="CJ951"/>
      <c r="CK951"/>
      <c r="CL951"/>
      <c r="CM951"/>
      <c r="CN951"/>
      <c r="CO951"/>
      <c r="CP951"/>
      <c r="CQ951"/>
      <c r="CR951"/>
      <c r="CS951"/>
      <c r="CT951"/>
      <c r="CU951"/>
      <c r="CV951"/>
      <c r="CW951"/>
      <c r="CX951"/>
      <c r="CY951"/>
      <c r="CZ951"/>
      <c r="DA951"/>
      <c r="DB951"/>
      <c r="DC951"/>
      <c r="DD951"/>
      <c r="DE951"/>
      <c r="DF951"/>
      <c r="DG951"/>
      <c r="DH951"/>
      <c r="DI951"/>
      <c r="DJ951"/>
      <c r="DK951"/>
      <c r="DL951"/>
      <c r="DM951"/>
      <c r="DN951"/>
      <c r="DO951"/>
      <c r="DP951"/>
      <c r="DQ951"/>
      <c r="DR951"/>
      <c r="DS951"/>
      <c r="DT951"/>
      <c r="DU951"/>
      <c r="DV951"/>
      <c r="DW951"/>
      <c r="DX951"/>
      <c r="DY951"/>
      <c r="DZ951"/>
      <c r="EA951"/>
      <c r="EB951"/>
      <c r="EC951"/>
      <c r="ED951"/>
      <c r="EE951"/>
      <c r="EF951"/>
      <c r="EG951"/>
      <c r="EH951"/>
      <c r="EI951"/>
      <c r="EJ951"/>
      <c r="EK951"/>
      <c r="EL951"/>
      <c r="EM951"/>
      <c r="EN951"/>
      <c r="EO951"/>
      <c r="EP951"/>
      <c r="EQ951"/>
      <c r="ER951"/>
      <c r="ES951"/>
      <c r="ET951"/>
      <c r="EU951"/>
      <c r="EV951"/>
      <c r="EW951"/>
      <c r="EX951"/>
      <c r="EY951"/>
      <c r="EZ951"/>
      <c r="FA951"/>
      <c r="FB951"/>
      <c r="FC951"/>
      <c r="FD951"/>
      <c r="FE951"/>
      <c r="FF951"/>
      <c r="FG951"/>
      <c r="FH951"/>
      <c r="FI951"/>
      <c r="FJ951"/>
      <c r="FK951"/>
      <c r="FL951"/>
      <c r="FM951"/>
      <c r="FN951"/>
      <c r="FO951"/>
      <c r="FP951"/>
      <c r="FQ951"/>
      <c r="FR951"/>
      <c r="FS951"/>
      <c r="FT951"/>
      <c r="FU951"/>
      <c r="FV951"/>
      <c r="FW951"/>
      <c r="FX951"/>
      <c r="FY951"/>
      <c r="FZ951"/>
      <c r="GA951"/>
      <c r="GB951"/>
      <c r="GC951"/>
      <c r="GD951"/>
      <c r="GE951"/>
      <c r="GF951"/>
      <c r="GG951"/>
      <c r="GH951"/>
      <c r="GI951"/>
      <c r="GJ951"/>
      <c r="GK951"/>
      <c r="GL951"/>
      <c r="GM951"/>
      <c r="GN951"/>
      <c r="GO951"/>
      <c r="GP951"/>
      <c r="GQ951"/>
      <c r="GR951"/>
      <c r="GS951"/>
      <c r="GT951"/>
      <c r="GU951"/>
      <c r="GV951"/>
      <c r="GW951"/>
      <c r="GX951"/>
      <c r="GY951" t="n" s="35">
        <v>0</v>
      </c>
      <c r="GZ951" t="n" s="35">
        <v>0</v>
      </c>
      <c r="HF951" t="n" s="35">
        <v>2000</v>
      </c>
      <c r="HG951" t="b" s="35">
        <v>1</v>
      </c>
      <c r="HH951">
        <v>1</v>
      </c>
      <c r="HU951" t="b" s="35">
        <v>1</v>
      </c>
      <c r="HZ951">
        <v>1</v>
      </c>
      <c r="IA951"/>
      <c r="IB951" t="inlineStr">
        <is>
          <t xml:space="preserve">物理</t>
        </is>
      </c>
      <c r="IC951">
        <v>10000</v>
      </c>
      <c r="ID951">
        <v>0</v>
      </c>
      <c r="IE951">
        <v>1</v>
      </c>
      <c r="IF951"/>
      <c r="IG951" t="inlineStr">
        <is>
          <t xml:space="preserve">魔法</t>
        </is>
      </c>
      <c r="IH951">
        <v>500</v>
      </c>
      <c r="II951">
        <v>0</v>
      </c>
      <c r="IJ951"/>
      <c r="IK951"/>
      <c r="IL951"/>
      <c r="IM951"/>
      <c r="IN951"/>
      <c r="IO951"/>
      <c r="IP951"/>
      <c r="IQ951"/>
      <c r="IR951"/>
      <c r="IS951"/>
      <c r="IT951"/>
      <c r="IU951"/>
      <c r="IV951"/>
      <c r="IW951"/>
      <c r="IX951"/>
      <c r="IY951"/>
      <c r="IZ951"/>
      <c r="JA951"/>
      <c r="JB951"/>
      <c r="JC951"/>
      <c r="JD951"/>
      <c r="JE951"/>
      <c r="JF951"/>
      <c r="JG951"/>
      <c r="JH951"/>
      <c r="JI951"/>
      <c r="JJ951"/>
      <c r="JK951"/>
      <c r="JL951"/>
      <c r="JM951"/>
      <c r="JN951"/>
      <c r="JO951"/>
      <c r="JP951"/>
      <c r="JQ951"/>
      <c r="JR951"/>
    </row>
    <row r="952" ht="30" customHeight="1" spans="2:12">
      <c r="B952" s="34">
        <f>10000000+INDEX(编号表!$B:$B,MATCH(D952,编号表!$A:$A,0))*10000+J952</f>
        <v>11980021</v>
      </c>
      <c r="C952" s="34" t="s">
        <v>936</v>
      </c>
      <c r="D952" s="34" t="s">
        <v>930</v>
      </c>
      <c r="E952" t="str" s="34">
        <v>无</v>
      </c>
      <c r="F952" s="39" t="s">
        <v>912</v>
      </c>
      <c r="G952" s="34" t="inlineStr">
        <is>
          <t xml:space="preserve">火行</t>
        </is>
      </c>
      <c r="H952" s="34" t="b">
        <v>0</v>
      </c>
      <c r="I952" s="34" t="b">
        <v>0</v>
      </c>
      <c r="J952" s="34">
        <v>21</v>
      </c>
      <c r="K952" s="34" t="str">
        <f t="shared" si="34"/>
        <v>119800</v>
      </c>
      <c r="L952" s="34" t="s">
        <v>900</v>
      </c>
      <c r="O952" t="str" s="35">
        <v>追击单个敌人，造成剑击伤害；提高单次剑击伤害；附加火行伤害。</v>
      </c>
      <c r="P952" t="n" s="35">
        <v>12421000</v>
      </c>
      <c r="W952">
        <v>600</v>
      </c>
      <c r="X952">
        <v>600</v>
      </c>
      <c r="Y952" t="str" s="35">
        <v>单位</v>
      </c>
      <c r="Z952" t="inlineStr">
        <is>
          <t xml:space="preserve">单体</t>
        </is>
      </c>
      <c r="AA952" t="inlineStr">
        <is>
          <t xml:space="preserve">敌对</t>
        </is>
      </c>
      <c r="AB952">
        <v>0</v>
      </c>
      <c r="AC952">
        <v>1</v>
      </c>
      <c r="AD952" t="b">
        <v>0</v>
      </c>
      <c r="AE952" t="inlineStr">
        <is>
          <t xml:space="preserve">最近</t>
        </is>
      </c>
      <c r="AF952"/>
      <c r="AG952"/>
      <c r="AH952"/>
      <c r="AI952"/>
      <c r="AJ952"/>
      <c r="AK952"/>
      <c r="AL952"/>
      <c r="BA952">
        <v>10000</v>
      </c>
      <c r="BB952" t="inlineStr">
        <is>
          <t xml:space="preserve">技能效果_伤害</t>
        </is>
      </c>
      <c r="BC952" t="inlineStr">
        <is>
          <t xml:space="preserve">敌对</t>
        </is>
      </c>
      <c r="BD952">
        <v>10000</v>
      </c>
      <c r="BE952">
        <v>0</v>
      </c>
      <c r="BF952" t="inlineStr">
        <is>
          <t xml:space="preserve">全部</t>
        </is>
      </c>
      <c r="BG952">
        <v>0</v>
      </c>
      <c r="BH952" t="inlineStr">
        <is>
          <t xml:space="preserve">物理</t>
        </is>
      </c>
      <c r="BI952">
        <v>10000</v>
      </c>
      <c r="BJ952">
        <v>0</v>
      </c>
      <c r="BK952" t="b">
        <v>1</v>
      </c>
      <c r="BL952">
        <v>0</v>
      </c>
      <c r="BM952">
        <v>10000</v>
      </c>
      <c r="BN952"/>
      <c r="BO952"/>
      <c r="BP952"/>
      <c r="BQ952"/>
      <c r="BR952"/>
      <c r="BS952"/>
      <c r="BT952"/>
      <c r="BU952"/>
      <c r="BV952"/>
      <c r="BW952"/>
      <c r="BX952"/>
      <c r="BY952"/>
      <c r="BZ952"/>
      <c r="CA952"/>
      <c r="CB952"/>
      <c r="CC952"/>
      <c r="CD952"/>
      <c r="CE952"/>
      <c r="CF952"/>
      <c r="CG952"/>
      <c r="CH952"/>
      <c r="CI952"/>
      <c r="CJ952"/>
      <c r="CK952"/>
      <c r="CL952"/>
      <c r="CM952"/>
      <c r="CN952"/>
      <c r="CO952"/>
      <c r="CP952"/>
      <c r="CQ952"/>
      <c r="CR952"/>
      <c r="CS952"/>
      <c r="CT952"/>
      <c r="CU952"/>
      <c r="CV952"/>
      <c r="CW952"/>
      <c r="CX952"/>
      <c r="CY952"/>
      <c r="CZ952"/>
      <c r="DA952"/>
      <c r="DB952"/>
      <c r="DC952"/>
      <c r="DD952"/>
      <c r="DE952"/>
      <c r="DF952"/>
      <c r="DG952"/>
      <c r="DH952"/>
      <c r="DI952"/>
      <c r="DJ952"/>
      <c r="DK952"/>
      <c r="DL952"/>
      <c r="DM952"/>
      <c r="DN952"/>
      <c r="DO952"/>
      <c r="DP952"/>
      <c r="DQ952"/>
      <c r="DR952"/>
      <c r="DS952"/>
      <c r="DT952"/>
      <c r="DU952"/>
      <c r="DV952"/>
      <c r="DW952"/>
      <c r="DX952"/>
      <c r="DY952"/>
      <c r="DZ952"/>
      <c r="EA952"/>
      <c r="EB952"/>
      <c r="EC952"/>
      <c r="ED952"/>
      <c r="EE952"/>
      <c r="EF952"/>
      <c r="EG952"/>
      <c r="EH952"/>
      <c r="EI952"/>
      <c r="EJ952"/>
      <c r="EK952"/>
      <c r="EL952"/>
      <c r="EM952"/>
      <c r="EN952"/>
      <c r="EO952"/>
      <c r="EP952"/>
      <c r="EQ952"/>
      <c r="ER952"/>
      <c r="ES952"/>
      <c r="ET952"/>
      <c r="EU952"/>
      <c r="EV952"/>
      <c r="EW952"/>
      <c r="EX952"/>
      <c r="EY952"/>
      <c r="EZ952"/>
      <c r="FA952"/>
      <c r="FB952"/>
      <c r="FC952"/>
      <c r="FD952"/>
      <c r="FE952"/>
      <c r="FF952"/>
      <c r="FG952"/>
      <c r="FH952"/>
      <c r="FI952"/>
      <c r="FJ952"/>
      <c r="FK952"/>
      <c r="FL952"/>
      <c r="FM952"/>
      <c r="FN952"/>
      <c r="FO952"/>
      <c r="FP952"/>
      <c r="FQ952"/>
      <c r="FR952"/>
      <c r="FS952"/>
      <c r="FT952"/>
      <c r="FU952"/>
      <c r="FV952"/>
      <c r="FW952"/>
      <c r="FX952"/>
      <c r="FY952"/>
      <c r="FZ952"/>
      <c r="GA952"/>
      <c r="GB952"/>
      <c r="GC952"/>
      <c r="GD952"/>
      <c r="GE952"/>
      <c r="GF952"/>
      <c r="GG952"/>
      <c r="GH952"/>
      <c r="GI952"/>
      <c r="GJ952"/>
      <c r="GK952"/>
      <c r="GL952"/>
      <c r="GM952"/>
      <c r="GN952"/>
      <c r="GO952"/>
      <c r="GP952"/>
      <c r="GQ952"/>
      <c r="GR952"/>
      <c r="GS952"/>
      <c r="GT952"/>
      <c r="GU952"/>
      <c r="GV952"/>
      <c r="GW952"/>
      <c r="GX952"/>
      <c r="GY952" t="n" s="35">
        <v>0</v>
      </c>
      <c r="GZ952" t="n" s="35">
        <v>0</v>
      </c>
      <c r="HF952" t="n" s="35">
        <v>2000</v>
      </c>
      <c r="HG952" t="b" s="35">
        <v>1</v>
      </c>
      <c r="HH952">
        <v>1</v>
      </c>
      <c r="HU952" t="b" s="35">
        <v>1</v>
      </c>
      <c r="HZ952">
        <v>1</v>
      </c>
      <c r="IA952"/>
      <c r="IB952" t="inlineStr">
        <is>
          <t xml:space="preserve">物理</t>
        </is>
      </c>
      <c r="IC952">
        <v>10000</v>
      </c>
      <c r="ID952">
        <v>0</v>
      </c>
      <c r="IE952">
        <v>1</v>
      </c>
      <c r="IF952"/>
      <c r="IG952" t="inlineStr">
        <is>
          <t xml:space="preserve">魔法</t>
        </is>
      </c>
      <c r="IH952">
        <v>500</v>
      </c>
      <c r="II952">
        <v>0</v>
      </c>
      <c r="IJ952"/>
      <c r="IK952"/>
      <c r="IL952"/>
      <c r="IM952"/>
      <c r="IN952"/>
      <c r="IO952"/>
      <c r="IP952"/>
      <c r="IQ952"/>
      <c r="IR952"/>
      <c r="IS952"/>
      <c r="IT952"/>
      <c r="IU952"/>
      <c r="IV952"/>
      <c r="IW952"/>
      <c r="IX952"/>
      <c r="IY952"/>
      <c r="IZ952"/>
      <c r="JA952"/>
      <c r="JB952"/>
      <c r="JC952"/>
      <c r="JD952"/>
      <c r="JE952"/>
      <c r="JF952"/>
      <c r="JG952"/>
      <c r="JH952"/>
      <c r="JI952"/>
      <c r="JJ952"/>
      <c r="JK952"/>
      <c r="JL952"/>
      <c r="JM952"/>
      <c r="JN952"/>
      <c r="JO952"/>
      <c r="JP952"/>
      <c r="JQ952"/>
      <c r="JR952"/>
    </row>
    <row r="953" ht="30" customHeight="1" spans="2:12">
      <c r="B953" s="34">
        <f>10000000+INDEX(编号表!$B:$B,MATCH(D953,编号表!$A:$A,0))*10000+J953</f>
        <v>11990001</v>
      </c>
      <c r="C953" s="34" t="s">
        <v>937</v>
      </c>
      <c r="D953" s="34" t="s">
        <v>938</v>
      </c>
      <c r="E953" t="str" s="34">
        <v>无</v>
      </c>
      <c r="F953" s="39" t="s">
        <v>897</v>
      </c>
      <c r="G953" s="34" t="inlineStr">
        <is>
          <t xml:space="preserve">土行</t>
        </is>
      </c>
      <c r="H953" s="34" t="b">
        <v>0</v>
      </c>
      <c r="I953" s="34" t="b">
        <v>0</v>
      </c>
      <c r="J953" s="34">
        <v>1</v>
      </c>
      <c r="K953" s="34" t="str">
        <f t="shared" si="34"/>
        <v>119900</v>
      </c>
      <c r="L953" s="34" t="s">
        <v>898</v>
      </c>
      <c r="O953" t="str" s="35">
        <v>追击单个敌人，造成剑击伤害；提高单次剑击伤害；附加土行伤害。</v>
      </c>
      <c r="P953" t="n" s="35">
        <v>12421000</v>
      </c>
      <c r="W953">
        <v>600</v>
      </c>
      <c r="X953">
        <v>600</v>
      </c>
      <c r="Y953" t="str" s="35">
        <v>单位</v>
      </c>
      <c r="Z953" t="inlineStr">
        <is>
          <t xml:space="preserve">单体</t>
        </is>
      </c>
      <c r="AA953" t="inlineStr">
        <is>
          <t xml:space="preserve">敌对</t>
        </is>
      </c>
      <c r="AB953">
        <v>0</v>
      </c>
      <c r="AC953">
        <v>1</v>
      </c>
      <c r="AD953" t="b">
        <v>0</v>
      </c>
      <c r="AE953" t="inlineStr">
        <is>
          <t xml:space="preserve">最近</t>
        </is>
      </c>
      <c r="AF953"/>
      <c r="AG953"/>
      <c r="AH953"/>
      <c r="AI953"/>
      <c r="AJ953"/>
      <c r="AK953"/>
      <c r="AL953"/>
      <c r="BA953">
        <v>10000</v>
      </c>
      <c r="BB953" t="inlineStr">
        <is>
          <t xml:space="preserve">技能效果_伤害</t>
        </is>
      </c>
      <c r="BC953" t="inlineStr">
        <is>
          <t xml:space="preserve">敌对</t>
        </is>
      </c>
      <c r="BD953">
        <v>10000</v>
      </c>
      <c r="BE953">
        <v>0</v>
      </c>
      <c r="BF953" t="inlineStr">
        <is>
          <t xml:space="preserve">全部</t>
        </is>
      </c>
      <c r="BG953">
        <v>0</v>
      </c>
      <c r="BH953" t="inlineStr">
        <is>
          <t xml:space="preserve">物理</t>
        </is>
      </c>
      <c r="BI953">
        <v>10000</v>
      </c>
      <c r="BJ953">
        <v>0</v>
      </c>
      <c r="BK953" t="b">
        <v>1</v>
      </c>
      <c r="BL953">
        <v>0</v>
      </c>
      <c r="BM953">
        <v>10000</v>
      </c>
      <c r="BN953"/>
      <c r="BO953"/>
      <c r="BP953"/>
      <c r="BQ953"/>
      <c r="BR953"/>
      <c r="BS953"/>
      <c r="BT953"/>
      <c r="BU953"/>
      <c r="BV953"/>
      <c r="BW953"/>
      <c r="BX953"/>
      <c r="BY953"/>
      <c r="BZ953"/>
      <c r="CA953"/>
      <c r="CB953"/>
      <c r="CC953"/>
      <c r="CD953"/>
      <c r="CE953"/>
      <c r="CF953"/>
      <c r="CG953"/>
      <c r="CH953"/>
      <c r="CI953"/>
      <c r="CJ953"/>
      <c r="CK953"/>
      <c r="CL953"/>
      <c r="CM953"/>
      <c r="CN953"/>
      <c r="CO953"/>
      <c r="CP953"/>
      <c r="CQ953"/>
      <c r="CR953"/>
      <c r="CS953"/>
      <c r="CT953"/>
      <c r="CU953"/>
      <c r="CV953"/>
      <c r="CW953"/>
      <c r="CX953"/>
      <c r="CY953"/>
      <c r="CZ953"/>
      <c r="DA953"/>
      <c r="DB953"/>
      <c r="DC953"/>
      <c r="DD953"/>
      <c r="DE953"/>
      <c r="DF953"/>
      <c r="DG953"/>
      <c r="DH953"/>
      <c r="DI953"/>
      <c r="DJ953"/>
      <c r="DK953"/>
      <c r="DL953"/>
      <c r="DM953"/>
      <c r="DN953"/>
      <c r="DO953"/>
      <c r="DP953"/>
      <c r="DQ953"/>
      <c r="DR953"/>
      <c r="DS953"/>
      <c r="DT953"/>
      <c r="DU953"/>
      <c r="DV953"/>
      <c r="DW953"/>
      <c r="DX953"/>
      <c r="DY953"/>
      <c r="DZ953"/>
      <c r="EA953"/>
      <c r="EB953"/>
      <c r="EC953"/>
      <c r="ED953"/>
      <c r="EE953"/>
      <c r="EF953"/>
      <c r="EG953"/>
      <c r="EH953"/>
      <c r="EI953"/>
      <c r="EJ953"/>
      <c r="EK953"/>
      <c r="EL953"/>
      <c r="EM953"/>
      <c r="EN953"/>
      <c r="EO953"/>
      <c r="EP953"/>
      <c r="EQ953"/>
      <c r="ER953"/>
      <c r="ES953"/>
      <c r="ET953"/>
      <c r="EU953"/>
      <c r="EV953"/>
      <c r="EW953"/>
      <c r="EX953"/>
      <c r="EY953"/>
      <c r="EZ953"/>
      <c r="FA953"/>
      <c r="FB953"/>
      <c r="FC953"/>
      <c r="FD953"/>
      <c r="FE953"/>
      <c r="FF953"/>
      <c r="FG953"/>
      <c r="FH953"/>
      <c r="FI953"/>
      <c r="FJ953"/>
      <c r="FK953"/>
      <c r="FL953"/>
      <c r="FM953"/>
      <c r="FN953"/>
      <c r="FO953"/>
      <c r="FP953"/>
      <c r="FQ953"/>
      <c r="FR953"/>
      <c r="FS953"/>
      <c r="FT953"/>
      <c r="FU953"/>
      <c r="FV953"/>
      <c r="FW953"/>
      <c r="FX953"/>
      <c r="FY953"/>
      <c r="FZ953"/>
      <c r="GA953"/>
      <c r="GB953"/>
      <c r="GC953"/>
      <c r="GD953"/>
      <c r="GE953"/>
      <c r="GF953"/>
      <c r="GG953"/>
      <c r="GH953"/>
      <c r="GI953"/>
      <c r="GJ953"/>
      <c r="GK953"/>
      <c r="GL953"/>
      <c r="GM953"/>
      <c r="GN953"/>
      <c r="GO953"/>
      <c r="GP953"/>
      <c r="GQ953"/>
      <c r="GR953"/>
      <c r="GS953"/>
      <c r="GT953"/>
      <c r="GU953"/>
      <c r="GV953"/>
      <c r="GW953"/>
      <c r="GX953"/>
      <c r="GY953" t="n" s="35">
        <v>0</v>
      </c>
      <c r="GZ953" t="n" s="35">
        <v>0</v>
      </c>
      <c r="HF953" t="n" s="35">
        <v>2000</v>
      </c>
      <c r="HG953" t="b" s="35">
        <v>1</v>
      </c>
      <c r="HH953">
        <v>1</v>
      </c>
      <c r="HU953" t="b" s="35">
        <v>1</v>
      </c>
      <c r="HZ953">
        <v>1</v>
      </c>
      <c r="IA953"/>
      <c r="IB953" t="inlineStr">
        <is>
          <t xml:space="preserve">物理</t>
        </is>
      </c>
      <c r="IC953">
        <v>10000</v>
      </c>
      <c r="ID953">
        <v>0</v>
      </c>
      <c r="IE953">
        <v>1</v>
      </c>
      <c r="IF953"/>
      <c r="IG953" t="inlineStr">
        <is>
          <t xml:space="preserve">魔法</t>
        </is>
      </c>
      <c r="IH953">
        <v>500</v>
      </c>
      <c r="II953">
        <v>0</v>
      </c>
      <c r="IJ953"/>
      <c r="IK953"/>
      <c r="IL953"/>
      <c r="IM953"/>
      <c r="IN953"/>
      <c r="IO953"/>
      <c r="IP953"/>
      <c r="IQ953"/>
      <c r="IR953"/>
      <c r="IS953"/>
      <c r="IT953"/>
      <c r="IU953"/>
      <c r="IV953"/>
      <c r="IW953"/>
      <c r="IX953"/>
      <c r="IY953"/>
      <c r="IZ953"/>
      <c r="JA953"/>
      <c r="JB953"/>
      <c r="JC953"/>
      <c r="JD953"/>
      <c r="JE953"/>
      <c r="JF953"/>
      <c r="JG953"/>
      <c r="JH953"/>
      <c r="JI953"/>
      <c r="JJ953"/>
      <c r="JK953"/>
      <c r="JL953"/>
      <c r="JM953"/>
      <c r="JN953"/>
      <c r="JO953"/>
      <c r="JP953"/>
      <c r="JQ953"/>
      <c r="JR953"/>
    </row>
    <row r="954" ht="30" customHeight="1" spans="2:12">
      <c r="B954" s="34">
        <f>10000000+INDEX(编号表!$B:$B,MATCH(D954,编号表!$A:$A,0))*10000+J954</f>
        <v>11990002</v>
      </c>
      <c r="C954" s="34" t="s">
        <v>937</v>
      </c>
      <c r="D954" s="34" t="s">
        <v>938</v>
      </c>
      <c r="E954" t="str" s="34">
        <v>无</v>
      </c>
      <c r="F954" s="39" t="s">
        <v>897</v>
      </c>
      <c r="G954" s="34" t="inlineStr">
        <is>
          <t xml:space="preserve">土行</t>
        </is>
      </c>
      <c r="H954" s="34" t="b">
        <v>0</v>
      </c>
      <c r="I954" s="34" t="b">
        <v>0</v>
      </c>
      <c r="J954" s="34">
        <v>2</v>
      </c>
      <c r="K954" s="34" t="str">
        <f t="shared" si="34"/>
        <v>119900</v>
      </c>
      <c r="L954" s="34" t="s">
        <v>899</v>
      </c>
      <c r="O954" t="str" s="35">
        <v>追击单个敌人，造成剑击伤害；提高单次剑击伤害；附加土行伤害。</v>
      </c>
      <c r="P954" t="n" s="35">
        <v>12421000</v>
      </c>
      <c r="W954">
        <v>600</v>
      </c>
      <c r="X954">
        <v>600</v>
      </c>
      <c r="Y954" t="str" s="35">
        <v>单位</v>
      </c>
      <c r="Z954" t="inlineStr">
        <is>
          <t xml:space="preserve">单体</t>
        </is>
      </c>
      <c r="AA954" t="inlineStr">
        <is>
          <t xml:space="preserve">敌对</t>
        </is>
      </c>
      <c r="AB954">
        <v>0</v>
      </c>
      <c r="AC954">
        <v>1</v>
      </c>
      <c r="AD954" t="b">
        <v>0</v>
      </c>
      <c r="AE954" t="inlineStr">
        <is>
          <t xml:space="preserve">最近</t>
        </is>
      </c>
      <c r="AF954"/>
      <c r="AG954"/>
      <c r="AH954"/>
      <c r="AI954"/>
      <c r="AJ954"/>
      <c r="AK954"/>
      <c r="AL954"/>
      <c r="BA954">
        <v>10000</v>
      </c>
      <c r="BB954" t="inlineStr">
        <is>
          <t xml:space="preserve">技能效果_伤害</t>
        </is>
      </c>
      <c r="BC954" t="inlineStr">
        <is>
          <t xml:space="preserve">敌对</t>
        </is>
      </c>
      <c r="BD954">
        <v>10000</v>
      </c>
      <c r="BE954">
        <v>0</v>
      </c>
      <c r="BF954" t="inlineStr">
        <is>
          <t xml:space="preserve">全部</t>
        </is>
      </c>
      <c r="BG954">
        <v>0</v>
      </c>
      <c r="BH954" t="inlineStr">
        <is>
          <t xml:space="preserve">物理</t>
        </is>
      </c>
      <c r="BI954">
        <v>10000</v>
      </c>
      <c r="BJ954">
        <v>0</v>
      </c>
      <c r="BK954" t="b">
        <v>1</v>
      </c>
      <c r="BL954">
        <v>0</v>
      </c>
      <c r="BM954">
        <v>10000</v>
      </c>
      <c r="BN954"/>
      <c r="BO954"/>
      <c r="BP954"/>
      <c r="BQ954"/>
      <c r="BR954"/>
      <c r="BS954"/>
      <c r="BT954"/>
      <c r="BU954"/>
      <c r="BV954"/>
      <c r="BW954"/>
      <c r="BX954"/>
      <c r="BY954"/>
      <c r="BZ954"/>
      <c r="CA954"/>
      <c r="CB954"/>
      <c r="CC954"/>
      <c r="CD954"/>
      <c r="CE954"/>
      <c r="CF954"/>
      <c r="CG954"/>
      <c r="CH954"/>
      <c r="CI954"/>
      <c r="CJ954"/>
      <c r="CK954"/>
      <c r="CL954"/>
      <c r="CM954"/>
      <c r="CN954"/>
      <c r="CO954"/>
      <c r="CP954"/>
      <c r="CQ954"/>
      <c r="CR954"/>
      <c r="CS954"/>
      <c r="CT954"/>
      <c r="CU954"/>
      <c r="CV954"/>
      <c r="CW954"/>
      <c r="CX954"/>
      <c r="CY954"/>
      <c r="CZ954"/>
      <c r="DA954"/>
      <c r="DB954"/>
      <c r="DC954"/>
      <c r="DD954"/>
      <c r="DE954"/>
      <c r="DF954"/>
      <c r="DG954"/>
      <c r="DH954"/>
      <c r="DI954"/>
      <c r="DJ954"/>
      <c r="DK954"/>
      <c r="DL954"/>
      <c r="DM954"/>
      <c r="DN954"/>
      <c r="DO954"/>
      <c r="DP954"/>
      <c r="DQ954"/>
      <c r="DR954"/>
      <c r="DS954"/>
      <c r="DT954"/>
      <c r="DU954"/>
      <c r="DV954"/>
      <c r="DW954"/>
      <c r="DX954"/>
      <c r="DY954"/>
      <c r="DZ954"/>
      <c r="EA954"/>
      <c r="EB954"/>
      <c r="EC954"/>
      <c r="ED954"/>
      <c r="EE954"/>
      <c r="EF954"/>
      <c r="EG954"/>
      <c r="EH954"/>
      <c r="EI954"/>
      <c r="EJ954"/>
      <c r="EK954"/>
      <c r="EL954"/>
      <c r="EM954"/>
      <c r="EN954"/>
      <c r="EO954"/>
      <c r="EP954"/>
      <c r="EQ954"/>
      <c r="ER954"/>
      <c r="ES954"/>
      <c r="ET954"/>
      <c r="EU954"/>
      <c r="EV954"/>
      <c r="EW954"/>
      <c r="EX954"/>
      <c r="EY954"/>
      <c r="EZ954"/>
      <c r="FA954"/>
      <c r="FB954"/>
      <c r="FC954"/>
      <c r="FD954"/>
      <c r="FE954"/>
      <c r="FF954"/>
      <c r="FG954"/>
      <c r="FH954"/>
      <c r="FI954"/>
      <c r="FJ954"/>
      <c r="FK954"/>
      <c r="FL954"/>
      <c r="FM954"/>
      <c r="FN954"/>
      <c r="FO954"/>
      <c r="FP954"/>
      <c r="FQ954"/>
      <c r="FR954"/>
      <c r="FS954"/>
      <c r="FT954"/>
      <c r="FU954"/>
      <c r="FV954"/>
      <c r="FW954"/>
      <c r="FX954"/>
      <c r="FY954"/>
      <c r="FZ954"/>
      <c r="GA954"/>
      <c r="GB954"/>
      <c r="GC954"/>
      <c r="GD954"/>
      <c r="GE954"/>
      <c r="GF954"/>
      <c r="GG954"/>
      <c r="GH954"/>
      <c r="GI954"/>
      <c r="GJ954"/>
      <c r="GK954"/>
      <c r="GL954"/>
      <c r="GM954"/>
      <c r="GN954"/>
      <c r="GO954"/>
      <c r="GP954"/>
      <c r="GQ954"/>
      <c r="GR954"/>
      <c r="GS954"/>
      <c r="GT954"/>
      <c r="GU954"/>
      <c r="GV954"/>
      <c r="GW954"/>
      <c r="GX954"/>
      <c r="GY954" t="n" s="35">
        <v>0</v>
      </c>
      <c r="GZ954" t="n" s="35">
        <v>0</v>
      </c>
      <c r="HF954" t="n" s="35">
        <v>2000</v>
      </c>
      <c r="HG954" t="b" s="35">
        <v>1</v>
      </c>
      <c r="HH954">
        <v>1</v>
      </c>
      <c r="HU954" t="b" s="35">
        <v>1</v>
      </c>
      <c r="HZ954">
        <v>1</v>
      </c>
      <c r="IA954"/>
      <c r="IB954" t="inlineStr">
        <is>
          <t xml:space="preserve">物理</t>
        </is>
      </c>
      <c r="IC954">
        <v>10000</v>
      </c>
      <c r="ID954">
        <v>0</v>
      </c>
      <c r="IE954">
        <v>1</v>
      </c>
      <c r="IF954"/>
      <c r="IG954" t="inlineStr">
        <is>
          <t xml:space="preserve">魔法</t>
        </is>
      </c>
      <c r="IH954">
        <v>500</v>
      </c>
      <c r="II954">
        <v>0</v>
      </c>
      <c r="IJ954"/>
      <c r="IK954"/>
      <c r="IL954"/>
      <c r="IM954"/>
      <c r="IN954"/>
      <c r="IO954"/>
      <c r="IP954"/>
      <c r="IQ954"/>
      <c r="IR954"/>
      <c r="IS954"/>
      <c r="IT954"/>
      <c r="IU954"/>
      <c r="IV954"/>
      <c r="IW954"/>
      <c r="IX954"/>
      <c r="IY954"/>
      <c r="IZ954"/>
      <c r="JA954"/>
      <c r="JB954"/>
      <c r="JC954"/>
      <c r="JD954"/>
      <c r="JE954"/>
      <c r="JF954"/>
      <c r="JG954"/>
      <c r="JH954"/>
      <c r="JI954"/>
      <c r="JJ954"/>
      <c r="JK954"/>
      <c r="JL954"/>
      <c r="JM954"/>
      <c r="JN954"/>
      <c r="JO954"/>
      <c r="JP954"/>
      <c r="JQ954"/>
      <c r="JR954"/>
    </row>
    <row r="955" ht="30" customHeight="1" spans="2:12">
      <c r="B955" s="34">
        <f>10000000+INDEX(编号表!$B:$B,MATCH(D955,编号表!$A:$A,0))*10000+J955</f>
        <v>11990003</v>
      </c>
      <c r="C955" s="34" t="s">
        <v>937</v>
      </c>
      <c r="D955" s="34" t="s">
        <v>938</v>
      </c>
      <c r="E955" t="str" s="34">
        <v>无</v>
      </c>
      <c r="F955" s="39" t="s">
        <v>897</v>
      </c>
      <c r="G955" s="34" t="inlineStr">
        <is>
          <t xml:space="preserve">土行</t>
        </is>
      </c>
      <c r="H955" s="34" t="b">
        <v>0</v>
      </c>
      <c r="I955" s="34" t="b">
        <v>0</v>
      </c>
      <c r="J955" s="34">
        <v>3</v>
      </c>
      <c r="K955" s="34" t="str">
        <f t="shared" si="34"/>
        <v>119900</v>
      </c>
      <c r="L955" s="34" t="s">
        <v>900</v>
      </c>
      <c r="O955" t="str" s="35">
        <v>追击单个敌人，造成剑击伤害；提高单次剑击伤害；附加土行伤害。</v>
      </c>
      <c r="P955" t="n" s="35">
        <v>12421000</v>
      </c>
      <c r="W955">
        <v>600</v>
      </c>
      <c r="X955">
        <v>600</v>
      </c>
      <c r="Y955" t="str" s="35">
        <v>单位</v>
      </c>
      <c r="Z955" t="inlineStr">
        <is>
          <t xml:space="preserve">单体</t>
        </is>
      </c>
      <c r="AA955" t="inlineStr">
        <is>
          <t xml:space="preserve">敌对</t>
        </is>
      </c>
      <c r="AB955">
        <v>0</v>
      </c>
      <c r="AC955">
        <v>1</v>
      </c>
      <c r="AD955" t="b">
        <v>0</v>
      </c>
      <c r="AE955" t="inlineStr">
        <is>
          <t xml:space="preserve">最近</t>
        </is>
      </c>
      <c r="AF955"/>
      <c r="AG955"/>
      <c r="AH955"/>
      <c r="AI955"/>
      <c r="AJ955"/>
      <c r="AK955"/>
      <c r="AL955"/>
      <c r="BA955">
        <v>10000</v>
      </c>
      <c r="BB955" t="inlineStr">
        <is>
          <t xml:space="preserve">技能效果_伤害</t>
        </is>
      </c>
      <c r="BC955" t="inlineStr">
        <is>
          <t xml:space="preserve">敌对</t>
        </is>
      </c>
      <c r="BD955">
        <v>10000</v>
      </c>
      <c r="BE955">
        <v>0</v>
      </c>
      <c r="BF955" t="inlineStr">
        <is>
          <t xml:space="preserve">全部</t>
        </is>
      </c>
      <c r="BG955">
        <v>0</v>
      </c>
      <c r="BH955" t="inlineStr">
        <is>
          <t xml:space="preserve">物理</t>
        </is>
      </c>
      <c r="BI955">
        <v>10000</v>
      </c>
      <c r="BJ955">
        <v>0</v>
      </c>
      <c r="BK955" t="b">
        <v>1</v>
      </c>
      <c r="BL955">
        <v>0</v>
      </c>
      <c r="BM955">
        <v>10000</v>
      </c>
      <c r="BN955"/>
      <c r="BO955"/>
      <c r="BP955"/>
      <c r="BQ955"/>
      <c r="BR955"/>
      <c r="BS955"/>
      <c r="BT955"/>
      <c r="BU955"/>
      <c r="BV955"/>
      <c r="BW955"/>
      <c r="BX955"/>
      <c r="BY955"/>
      <c r="BZ955"/>
      <c r="CA955"/>
      <c r="CB955"/>
      <c r="CC955"/>
      <c r="CD955"/>
      <c r="CE955"/>
      <c r="CF955"/>
      <c r="CG955"/>
      <c r="CH955"/>
      <c r="CI955"/>
      <c r="CJ955"/>
      <c r="CK955"/>
      <c r="CL955"/>
      <c r="CM955"/>
      <c r="CN955"/>
      <c r="CO955"/>
      <c r="CP955"/>
      <c r="CQ955"/>
      <c r="CR955"/>
      <c r="CS955"/>
      <c r="CT955"/>
      <c r="CU955"/>
      <c r="CV955"/>
      <c r="CW955"/>
      <c r="CX955"/>
      <c r="CY955"/>
      <c r="CZ955"/>
      <c r="DA955"/>
      <c r="DB955"/>
      <c r="DC955"/>
      <c r="DD955"/>
      <c r="DE955"/>
      <c r="DF955"/>
      <c r="DG955"/>
      <c r="DH955"/>
      <c r="DI955"/>
      <c r="DJ955"/>
      <c r="DK955"/>
      <c r="DL955"/>
      <c r="DM955"/>
      <c r="DN955"/>
      <c r="DO955"/>
      <c r="DP955"/>
      <c r="DQ955"/>
      <c r="DR955"/>
      <c r="DS955"/>
      <c r="DT955"/>
      <c r="DU955"/>
      <c r="DV955"/>
      <c r="DW955"/>
      <c r="DX955"/>
      <c r="DY955"/>
      <c r="DZ955"/>
      <c r="EA955"/>
      <c r="EB955"/>
      <c r="EC955"/>
      <c r="ED955"/>
      <c r="EE955"/>
      <c r="EF955"/>
      <c r="EG955"/>
      <c r="EH955"/>
      <c r="EI955"/>
      <c r="EJ955"/>
      <c r="EK955"/>
      <c r="EL955"/>
      <c r="EM955"/>
      <c r="EN955"/>
      <c r="EO955"/>
      <c r="EP955"/>
      <c r="EQ955"/>
      <c r="ER955"/>
      <c r="ES955"/>
      <c r="ET955"/>
      <c r="EU955"/>
      <c r="EV955"/>
      <c r="EW955"/>
      <c r="EX955"/>
      <c r="EY955"/>
      <c r="EZ955"/>
      <c r="FA955"/>
      <c r="FB955"/>
      <c r="FC955"/>
      <c r="FD955"/>
      <c r="FE955"/>
      <c r="FF955"/>
      <c r="FG955"/>
      <c r="FH955"/>
      <c r="FI955"/>
      <c r="FJ955"/>
      <c r="FK955"/>
      <c r="FL955"/>
      <c r="FM955"/>
      <c r="FN955"/>
      <c r="FO955"/>
      <c r="FP955"/>
      <c r="FQ955"/>
      <c r="FR955"/>
      <c r="FS955"/>
      <c r="FT955"/>
      <c r="FU955"/>
      <c r="FV955"/>
      <c r="FW955"/>
      <c r="FX955"/>
      <c r="FY955"/>
      <c r="FZ955"/>
      <c r="GA955"/>
      <c r="GB955"/>
      <c r="GC955"/>
      <c r="GD955"/>
      <c r="GE955"/>
      <c r="GF955"/>
      <c r="GG955"/>
      <c r="GH955"/>
      <c r="GI955"/>
      <c r="GJ955"/>
      <c r="GK955"/>
      <c r="GL955"/>
      <c r="GM955"/>
      <c r="GN955"/>
      <c r="GO955"/>
      <c r="GP955"/>
      <c r="GQ955"/>
      <c r="GR955"/>
      <c r="GS955"/>
      <c r="GT955"/>
      <c r="GU955"/>
      <c r="GV955"/>
      <c r="GW955"/>
      <c r="GX955"/>
      <c r="GY955" t="n" s="35">
        <v>0</v>
      </c>
      <c r="GZ955" t="n" s="35">
        <v>0</v>
      </c>
      <c r="HF955" t="n" s="35">
        <v>2000</v>
      </c>
      <c r="HG955" t="b" s="35">
        <v>1</v>
      </c>
      <c r="HH955">
        <v>1</v>
      </c>
      <c r="HU955" t="b" s="35">
        <v>1</v>
      </c>
      <c r="HZ955">
        <v>1</v>
      </c>
      <c r="IA955"/>
      <c r="IB955" t="inlineStr">
        <is>
          <t xml:space="preserve">物理</t>
        </is>
      </c>
      <c r="IC955">
        <v>10000</v>
      </c>
      <c r="ID955">
        <v>0</v>
      </c>
      <c r="IE955">
        <v>1</v>
      </c>
      <c r="IF955"/>
      <c r="IG955" t="inlineStr">
        <is>
          <t xml:space="preserve">魔法</t>
        </is>
      </c>
      <c r="IH955">
        <v>500</v>
      </c>
      <c r="II955">
        <v>0</v>
      </c>
      <c r="IJ955"/>
      <c r="IK955"/>
      <c r="IL955"/>
      <c r="IM955"/>
      <c r="IN955"/>
      <c r="IO955"/>
      <c r="IP955"/>
      <c r="IQ955"/>
      <c r="IR955"/>
      <c r="IS955"/>
      <c r="IT955"/>
      <c r="IU955"/>
      <c r="IV955"/>
      <c r="IW955"/>
      <c r="IX955"/>
      <c r="IY955"/>
      <c r="IZ955"/>
      <c r="JA955"/>
      <c r="JB955"/>
      <c r="JC955"/>
      <c r="JD955"/>
      <c r="JE955"/>
      <c r="JF955"/>
      <c r="JG955"/>
      <c r="JH955"/>
      <c r="JI955"/>
      <c r="JJ955"/>
      <c r="JK955"/>
      <c r="JL955"/>
      <c r="JM955"/>
      <c r="JN955"/>
      <c r="JO955"/>
      <c r="JP955"/>
      <c r="JQ955"/>
      <c r="JR955"/>
    </row>
    <row r="956" ht="30" customHeight="1" spans="2:12">
      <c r="B956" s="34">
        <f>10000000+INDEX(编号表!$B:$B,MATCH(D956,编号表!$A:$A,0))*10000+J956</f>
        <v>11990004</v>
      </c>
      <c r="C956" s="34" t="s">
        <v>939</v>
      </c>
      <c r="D956" s="34" t="s">
        <v>938</v>
      </c>
      <c r="E956" t="str" s="34">
        <v>无</v>
      </c>
      <c r="F956" s="39" t="s">
        <v>902</v>
      </c>
      <c r="G956" s="34" t="inlineStr">
        <is>
          <t xml:space="preserve">土行</t>
        </is>
      </c>
      <c r="H956" s="34" t="b">
        <v>0</v>
      </c>
      <c r="I956" s="34" t="b">
        <v>0</v>
      </c>
      <c r="J956" s="34">
        <v>4</v>
      </c>
      <c r="K956" s="34" t="str">
        <f t="shared" si="34"/>
        <v>119900</v>
      </c>
      <c r="L956" s="34" t="s">
        <v>898</v>
      </c>
      <c r="O956" t="str" s="35">
        <v>追击单个敌人，造成剑击伤害；提高单次剑击伤害；附加土行伤害。</v>
      </c>
      <c r="P956" t="n" s="35">
        <v>12421000</v>
      </c>
      <c r="W956">
        <v>600</v>
      </c>
      <c r="X956">
        <v>600</v>
      </c>
      <c r="Y956" t="str" s="35">
        <v>单位</v>
      </c>
      <c r="Z956" t="inlineStr">
        <is>
          <t xml:space="preserve">单体</t>
        </is>
      </c>
      <c r="AA956" t="inlineStr">
        <is>
          <t xml:space="preserve">敌对</t>
        </is>
      </c>
      <c r="AB956">
        <v>0</v>
      </c>
      <c r="AC956">
        <v>1</v>
      </c>
      <c r="AD956" t="b">
        <v>0</v>
      </c>
      <c r="AE956" t="inlineStr">
        <is>
          <t xml:space="preserve">最近</t>
        </is>
      </c>
      <c r="AF956"/>
      <c r="AG956"/>
      <c r="AH956"/>
      <c r="AI956"/>
      <c r="AJ956"/>
      <c r="AK956"/>
      <c r="AL956"/>
      <c r="BA956">
        <v>10000</v>
      </c>
      <c r="BB956" t="inlineStr">
        <is>
          <t xml:space="preserve">技能效果_伤害</t>
        </is>
      </c>
      <c r="BC956" t="inlineStr">
        <is>
          <t xml:space="preserve">敌对</t>
        </is>
      </c>
      <c r="BD956">
        <v>10000</v>
      </c>
      <c r="BE956">
        <v>0</v>
      </c>
      <c r="BF956" t="inlineStr">
        <is>
          <t xml:space="preserve">全部</t>
        </is>
      </c>
      <c r="BG956">
        <v>0</v>
      </c>
      <c r="BH956" t="inlineStr">
        <is>
          <t xml:space="preserve">物理</t>
        </is>
      </c>
      <c r="BI956">
        <v>10000</v>
      </c>
      <c r="BJ956">
        <v>0</v>
      </c>
      <c r="BK956" t="b">
        <v>1</v>
      </c>
      <c r="BL956">
        <v>0</v>
      </c>
      <c r="BM956">
        <v>10000</v>
      </c>
      <c r="BN956"/>
      <c r="BO956"/>
      <c r="BP956"/>
      <c r="BQ956"/>
      <c r="BR956"/>
      <c r="BS956"/>
      <c r="BT956"/>
      <c r="BU956"/>
      <c r="BV956"/>
      <c r="BW956"/>
      <c r="BX956"/>
      <c r="BY956"/>
      <c r="BZ956"/>
      <c r="CA956"/>
      <c r="CB956"/>
      <c r="CC956"/>
      <c r="CD956"/>
      <c r="CE956"/>
      <c r="CF956"/>
      <c r="CG956"/>
      <c r="CH956"/>
      <c r="CI956"/>
      <c r="CJ956"/>
      <c r="CK956"/>
      <c r="CL956"/>
      <c r="CM956"/>
      <c r="CN956"/>
      <c r="CO956"/>
      <c r="CP956"/>
      <c r="CQ956"/>
      <c r="CR956"/>
      <c r="CS956"/>
      <c r="CT956"/>
      <c r="CU956"/>
      <c r="CV956"/>
      <c r="CW956"/>
      <c r="CX956"/>
      <c r="CY956"/>
      <c r="CZ956"/>
      <c r="DA956"/>
      <c r="DB956"/>
      <c r="DC956"/>
      <c r="DD956"/>
      <c r="DE956"/>
      <c r="DF956"/>
      <c r="DG956"/>
      <c r="DH956"/>
      <c r="DI956"/>
      <c r="DJ956"/>
      <c r="DK956"/>
      <c r="DL956"/>
      <c r="DM956"/>
      <c r="DN956"/>
      <c r="DO956"/>
      <c r="DP956"/>
      <c r="DQ956"/>
      <c r="DR956"/>
      <c r="DS956"/>
      <c r="DT956"/>
      <c r="DU956"/>
      <c r="DV956"/>
      <c r="DW956"/>
      <c r="DX956"/>
      <c r="DY956"/>
      <c r="DZ956"/>
      <c r="EA956"/>
      <c r="EB956"/>
      <c r="EC956"/>
      <c r="ED956"/>
      <c r="EE956"/>
      <c r="EF956"/>
      <c r="EG956"/>
      <c r="EH956"/>
      <c r="EI956"/>
      <c r="EJ956"/>
      <c r="EK956"/>
      <c r="EL956"/>
      <c r="EM956"/>
      <c r="EN956"/>
      <c r="EO956"/>
      <c r="EP956"/>
      <c r="EQ956"/>
      <c r="ER956"/>
      <c r="ES956"/>
      <c r="ET956"/>
      <c r="EU956"/>
      <c r="EV956"/>
      <c r="EW956"/>
      <c r="EX956"/>
      <c r="EY956"/>
      <c r="EZ956"/>
      <c r="FA956"/>
      <c r="FB956"/>
      <c r="FC956"/>
      <c r="FD956"/>
      <c r="FE956"/>
      <c r="FF956"/>
      <c r="FG956"/>
      <c r="FH956"/>
      <c r="FI956"/>
      <c r="FJ956"/>
      <c r="FK956"/>
      <c r="FL956"/>
      <c r="FM956"/>
      <c r="FN956"/>
      <c r="FO956"/>
      <c r="FP956"/>
      <c r="FQ956"/>
      <c r="FR956"/>
      <c r="FS956"/>
      <c r="FT956"/>
      <c r="FU956"/>
      <c r="FV956"/>
      <c r="FW956"/>
      <c r="FX956"/>
      <c r="FY956"/>
      <c r="FZ956"/>
      <c r="GA956"/>
      <c r="GB956"/>
      <c r="GC956"/>
      <c r="GD956"/>
      <c r="GE956"/>
      <c r="GF956"/>
      <c r="GG956"/>
      <c r="GH956"/>
      <c r="GI956"/>
      <c r="GJ956"/>
      <c r="GK956"/>
      <c r="GL956"/>
      <c r="GM956"/>
      <c r="GN956"/>
      <c r="GO956"/>
      <c r="GP956"/>
      <c r="GQ956"/>
      <c r="GR956"/>
      <c r="GS956"/>
      <c r="GT956"/>
      <c r="GU956"/>
      <c r="GV956"/>
      <c r="GW956"/>
      <c r="GX956"/>
      <c r="GY956" t="n" s="35">
        <v>0</v>
      </c>
      <c r="GZ956" t="n" s="35">
        <v>0</v>
      </c>
      <c r="HF956" t="n" s="35">
        <v>2000</v>
      </c>
      <c r="HG956" t="b" s="35">
        <v>1</v>
      </c>
      <c r="HH956">
        <v>1</v>
      </c>
      <c r="HU956" t="b" s="35">
        <v>1</v>
      </c>
      <c r="HZ956">
        <v>1</v>
      </c>
      <c r="IA956"/>
      <c r="IB956" t="inlineStr">
        <is>
          <t xml:space="preserve">物理</t>
        </is>
      </c>
      <c r="IC956">
        <v>10000</v>
      </c>
      <c r="ID956">
        <v>0</v>
      </c>
      <c r="IE956">
        <v>1</v>
      </c>
      <c r="IF956"/>
      <c r="IG956" t="inlineStr">
        <is>
          <t xml:space="preserve">魔法</t>
        </is>
      </c>
      <c r="IH956">
        <v>500</v>
      </c>
      <c r="II956">
        <v>0</v>
      </c>
      <c r="IJ956"/>
      <c r="IK956"/>
      <c r="IL956"/>
      <c r="IM956"/>
      <c r="IN956"/>
      <c r="IO956"/>
      <c r="IP956"/>
      <c r="IQ956"/>
      <c r="IR956"/>
      <c r="IS956"/>
      <c r="IT956"/>
      <c r="IU956"/>
      <c r="IV956"/>
      <c r="IW956"/>
      <c r="IX956"/>
      <c r="IY956"/>
      <c r="IZ956"/>
      <c r="JA956"/>
      <c r="JB956"/>
      <c r="JC956"/>
      <c r="JD956"/>
      <c r="JE956"/>
      <c r="JF956"/>
      <c r="JG956"/>
      <c r="JH956"/>
      <c r="JI956"/>
      <c r="JJ956"/>
      <c r="JK956"/>
      <c r="JL956"/>
      <c r="JM956"/>
      <c r="JN956"/>
      <c r="JO956"/>
      <c r="JP956"/>
      <c r="JQ956"/>
      <c r="JR956"/>
    </row>
    <row r="957" ht="30" customHeight="1" spans="2:12">
      <c r="B957" s="34">
        <f>10000000+INDEX(编号表!$B:$B,MATCH(D957,编号表!$A:$A,0))*10000+J957</f>
        <v>11990005</v>
      </c>
      <c r="C957" s="34" t="s">
        <v>939</v>
      </c>
      <c r="D957" s="34" t="s">
        <v>938</v>
      </c>
      <c r="E957" t="str" s="34">
        <v>无</v>
      </c>
      <c r="F957" s="39" t="s">
        <v>902</v>
      </c>
      <c r="G957" s="34" t="inlineStr">
        <is>
          <t xml:space="preserve">土行</t>
        </is>
      </c>
      <c r="H957" s="34" t="b">
        <v>0</v>
      </c>
      <c r="I957" s="34" t="b">
        <v>0</v>
      </c>
      <c r="J957" s="34">
        <v>5</v>
      </c>
      <c r="K957" s="34" t="str">
        <f t="shared" si="34"/>
        <v>119900</v>
      </c>
      <c r="L957" s="34" t="s">
        <v>899</v>
      </c>
      <c r="O957" t="str" s="35">
        <v>追击单个敌人，造成剑击伤害；提高单次剑击伤害；附加土行伤害。</v>
      </c>
      <c r="P957" t="n" s="35">
        <v>12421000</v>
      </c>
      <c r="W957">
        <v>600</v>
      </c>
      <c r="X957">
        <v>600</v>
      </c>
      <c r="Y957" t="str" s="35">
        <v>单位</v>
      </c>
      <c r="Z957" t="inlineStr">
        <is>
          <t xml:space="preserve">单体</t>
        </is>
      </c>
      <c r="AA957" t="inlineStr">
        <is>
          <t xml:space="preserve">敌对</t>
        </is>
      </c>
      <c r="AB957">
        <v>0</v>
      </c>
      <c r="AC957">
        <v>1</v>
      </c>
      <c r="AD957" t="b">
        <v>0</v>
      </c>
      <c r="AE957" t="inlineStr">
        <is>
          <t xml:space="preserve">最近</t>
        </is>
      </c>
      <c r="AF957"/>
      <c r="AG957"/>
      <c r="AH957"/>
      <c r="AI957"/>
      <c r="AJ957"/>
      <c r="AK957"/>
      <c r="AL957"/>
      <c r="BA957">
        <v>10000</v>
      </c>
      <c r="BB957" t="inlineStr">
        <is>
          <t xml:space="preserve">技能效果_伤害</t>
        </is>
      </c>
      <c r="BC957" t="inlineStr">
        <is>
          <t xml:space="preserve">敌对</t>
        </is>
      </c>
      <c r="BD957">
        <v>10000</v>
      </c>
      <c r="BE957">
        <v>0</v>
      </c>
      <c r="BF957" t="inlineStr">
        <is>
          <t xml:space="preserve">全部</t>
        </is>
      </c>
      <c r="BG957">
        <v>0</v>
      </c>
      <c r="BH957" t="inlineStr">
        <is>
          <t xml:space="preserve">物理</t>
        </is>
      </c>
      <c r="BI957">
        <v>10000</v>
      </c>
      <c r="BJ957">
        <v>0</v>
      </c>
      <c r="BK957" t="b">
        <v>1</v>
      </c>
      <c r="BL957">
        <v>0</v>
      </c>
      <c r="BM957">
        <v>10000</v>
      </c>
      <c r="BN957"/>
      <c r="BO957"/>
      <c r="BP957"/>
      <c r="BQ957"/>
      <c r="BR957"/>
      <c r="BS957"/>
      <c r="BT957"/>
      <c r="BU957"/>
      <c r="BV957"/>
      <c r="BW957"/>
      <c r="BX957"/>
      <c r="BY957"/>
      <c r="BZ957"/>
      <c r="CA957"/>
      <c r="CB957"/>
      <c r="CC957"/>
      <c r="CD957"/>
      <c r="CE957"/>
      <c r="CF957"/>
      <c r="CG957"/>
      <c r="CH957"/>
      <c r="CI957"/>
      <c r="CJ957"/>
      <c r="CK957"/>
      <c r="CL957"/>
      <c r="CM957"/>
      <c r="CN957"/>
      <c r="CO957"/>
      <c r="CP957"/>
      <c r="CQ957"/>
      <c r="CR957"/>
      <c r="CS957"/>
      <c r="CT957"/>
      <c r="CU957"/>
      <c r="CV957"/>
      <c r="CW957"/>
      <c r="CX957"/>
      <c r="CY957"/>
      <c r="CZ957"/>
      <c r="DA957"/>
      <c r="DB957"/>
      <c r="DC957"/>
      <c r="DD957"/>
      <c r="DE957"/>
      <c r="DF957"/>
      <c r="DG957"/>
      <c r="DH957"/>
      <c r="DI957"/>
      <c r="DJ957"/>
      <c r="DK957"/>
      <c r="DL957"/>
      <c r="DM957"/>
      <c r="DN957"/>
      <c r="DO957"/>
      <c r="DP957"/>
      <c r="DQ957"/>
      <c r="DR957"/>
      <c r="DS957"/>
      <c r="DT957"/>
      <c r="DU957"/>
      <c r="DV957"/>
      <c r="DW957"/>
      <c r="DX957"/>
      <c r="DY957"/>
      <c r="DZ957"/>
      <c r="EA957"/>
      <c r="EB957"/>
      <c r="EC957"/>
      <c r="ED957"/>
      <c r="EE957"/>
      <c r="EF957"/>
      <c r="EG957"/>
      <c r="EH957"/>
      <c r="EI957"/>
      <c r="EJ957"/>
      <c r="EK957"/>
      <c r="EL957"/>
      <c r="EM957"/>
      <c r="EN957"/>
      <c r="EO957"/>
      <c r="EP957"/>
      <c r="EQ957"/>
      <c r="ER957"/>
      <c r="ES957"/>
      <c r="ET957"/>
      <c r="EU957"/>
      <c r="EV957"/>
      <c r="EW957"/>
      <c r="EX957"/>
      <c r="EY957"/>
      <c r="EZ957"/>
      <c r="FA957"/>
      <c r="FB957"/>
      <c r="FC957"/>
      <c r="FD957"/>
      <c r="FE957"/>
      <c r="FF957"/>
      <c r="FG957"/>
      <c r="FH957"/>
      <c r="FI957"/>
      <c r="FJ957"/>
      <c r="FK957"/>
      <c r="FL957"/>
      <c r="FM957"/>
      <c r="FN957"/>
      <c r="FO957"/>
      <c r="FP957"/>
      <c r="FQ957"/>
      <c r="FR957"/>
      <c r="FS957"/>
      <c r="FT957"/>
      <c r="FU957"/>
      <c r="FV957"/>
      <c r="FW957"/>
      <c r="FX957"/>
      <c r="FY957"/>
      <c r="FZ957"/>
      <c r="GA957"/>
      <c r="GB957"/>
      <c r="GC957"/>
      <c r="GD957"/>
      <c r="GE957"/>
      <c r="GF957"/>
      <c r="GG957"/>
      <c r="GH957"/>
      <c r="GI957"/>
      <c r="GJ957"/>
      <c r="GK957"/>
      <c r="GL957"/>
      <c r="GM957"/>
      <c r="GN957"/>
      <c r="GO957"/>
      <c r="GP957"/>
      <c r="GQ957"/>
      <c r="GR957"/>
      <c r="GS957"/>
      <c r="GT957"/>
      <c r="GU957"/>
      <c r="GV957"/>
      <c r="GW957"/>
      <c r="GX957"/>
      <c r="GY957" t="n" s="35">
        <v>0</v>
      </c>
      <c r="GZ957" t="n" s="35">
        <v>0</v>
      </c>
      <c r="HF957" t="n" s="35">
        <v>2000</v>
      </c>
      <c r="HG957" t="b" s="35">
        <v>1</v>
      </c>
      <c r="HH957">
        <v>1</v>
      </c>
      <c r="HU957" t="b" s="35">
        <v>1</v>
      </c>
      <c r="HZ957">
        <v>1</v>
      </c>
      <c r="IA957"/>
      <c r="IB957" t="inlineStr">
        <is>
          <t xml:space="preserve">物理</t>
        </is>
      </c>
      <c r="IC957">
        <v>10000</v>
      </c>
      <c r="ID957">
        <v>0</v>
      </c>
      <c r="IE957">
        <v>1</v>
      </c>
      <c r="IF957"/>
      <c r="IG957" t="inlineStr">
        <is>
          <t xml:space="preserve">魔法</t>
        </is>
      </c>
      <c r="IH957">
        <v>500</v>
      </c>
      <c r="II957">
        <v>0</v>
      </c>
      <c r="IJ957"/>
      <c r="IK957"/>
      <c r="IL957"/>
      <c r="IM957"/>
      <c r="IN957"/>
      <c r="IO957"/>
      <c r="IP957"/>
      <c r="IQ957"/>
      <c r="IR957"/>
      <c r="IS957"/>
      <c r="IT957"/>
      <c r="IU957"/>
      <c r="IV957"/>
      <c r="IW957"/>
      <c r="IX957"/>
      <c r="IY957"/>
      <c r="IZ957"/>
      <c r="JA957"/>
      <c r="JB957"/>
      <c r="JC957"/>
      <c r="JD957"/>
      <c r="JE957"/>
      <c r="JF957"/>
      <c r="JG957"/>
      <c r="JH957"/>
      <c r="JI957"/>
      <c r="JJ957"/>
      <c r="JK957"/>
      <c r="JL957"/>
      <c r="JM957"/>
      <c r="JN957"/>
      <c r="JO957"/>
      <c r="JP957"/>
      <c r="JQ957"/>
      <c r="JR957"/>
    </row>
    <row r="958" ht="30" customHeight="1" spans="2:12">
      <c r="B958" s="34">
        <f>10000000+INDEX(编号表!$B:$B,MATCH(D958,编号表!$A:$A,0))*10000+J958</f>
        <v>11990006</v>
      </c>
      <c r="C958" s="34" t="s">
        <v>939</v>
      </c>
      <c r="D958" s="34" t="s">
        <v>938</v>
      </c>
      <c r="E958" t="str" s="34">
        <v>无</v>
      </c>
      <c r="F958" s="39" t="s">
        <v>902</v>
      </c>
      <c r="G958" s="34" t="inlineStr">
        <is>
          <t xml:space="preserve">土行</t>
        </is>
      </c>
      <c r="H958" s="34" t="b">
        <v>0</v>
      </c>
      <c r="I958" s="34" t="b">
        <v>0</v>
      </c>
      <c r="J958" s="34">
        <v>6</v>
      </c>
      <c r="K958" s="34" t="str">
        <f t="shared" si="34"/>
        <v>119900</v>
      </c>
      <c r="L958" s="34" t="s">
        <v>900</v>
      </c>
      <c r="O958" t="str" s="35">
        <v>追击单个敌人，造成剑击伤害；提高单次剑击伤害；附加土行伤害。</v>
      </c>
      <c r="P958" t="n" s="35">
        <v>12421000</v>
      </c>
      <c r="W958">
        <v>600</v>
      </c>
      <c r="X958">
        <v>600</v>
      </c>
      <c r="Y958" t="str" s="35">
        <v>单位</v>
      </c>
      <c r="Z958" t="inlineStr">
        <is>
          <t xml:space="preserve">单体</t>
        </is>
      </c>
      <c r="AA958" t="inlineStr">
        <is>
          <t xml:space="preserve">敌对</t>
        </is>
      </c>
      <c r="AB958">
        <v>0</v>
      </c>
      <c r="AC958">
        <v>1</v>
      </c>
      <c r="AD958" t="b">
        <v>0</v>
      </c>
      <c r="AE958" t="inlineStr">
        <is>
          <t xml:space="preserve">最近</t>
        </is>
      </c>
      <c r="AF958"/>
      <c r="AG958"/>
      <c r="AH958"/>
      <c r="AI958"/>
      <c r="AJ958"/>
      <c r="AK958"/>
      <c r="AL958"/>
      <c r="BA958">
        <v>10000</v>
      </c>
      <c r="BB958" t="inlineStr">
        <is>
          <t xml:space="preserve">技能效果_伤害</t>
        </is>
      </c>
      <c r="BC958" t="inlineStr">
        <is>
          <t xml:space="preserve">敌对</t>
        </is>
      </c>
      <c r="BD958">
        <v>10000</v>
      </c>
      <c r="BE958">
        <v>0</v>
      </c>
      <c r="BF958" t="inlineStr">
        <is>
          <t xml:space="preserve">全部</t>
        </is>
      </c>
      <c r="BG958">
        <v>0</v>
      </c>
      <c r="BH958" t="inlineStr">
        <is>
          <t xml:space="preserve">物理</t>
        </is>
      </c>
      <c r="BI958">
        <v>10000</v>
      </c>
      <c r="BJ958">
        <v>0</v>
      </c>
      <c r="BK958" t="b">
        <v>1</v>
      </c>
      <c r="BL958">
        <v>0</v>
      </c>
      <c r="BM958">
        <v>10000</v>
      </c>
      <c r="BN958"/>
      <c r="BO958"/>
      <c r="BP958"/>
      <c r="BQ958"/>
      <c r="BR958"/>
      <c r="BS958"/>
      <c r="BT958"/>
      <c r="BU958"/>
      <c r="BV958"/>
      <c r="BW958"/>
      <c r="BX958"/>
      <c r="BY958"/>
      <c r="BZ958"/>
      <c r="CA958"/>
      <c r="CB958"/>
      <c r="CC958"/>
      <c r="CD958"/>
      <c r="CE958"/>
      <c r="CF958"/>
      <c r="CG958"/>
      <c r="CH958"/>
      <c r="CI958"/>
      <c r="CJ958"/>
      <c r="CK958"/>
      <c r="CL958"/>
      <c r="CM958"/>
      <c r="CN958"/>
      <c r="CO958"/>
      <c r="CP958"/>
      <c r="CQ958"/>
      <c r="CR958"/>
      <c r="CS958"/>
      <c r="CT958"/>
      <c r="CU958"/>
      <c r="CV958"/>
      <c r="CW958"/>
      <c r="CX958"/>
      <c r="CY958"/>
      <c r="CZ958"/>
      <c r="DA958"/>
      <c r="DB958"/>
      <c r="DC958"/>
      <c r="DD958"/>
      <c r="DE958"/>
      <c r="DF958"/>
      <c r="DG958"/>
      <c r="DH958"/>
      <c r="DI958"/>
      <c r="DJ958"/>
      <c r="DK958"/>
      <c r="DL958"/>
      <c r="DM958"/>
      <c r="DN958"/>
      <c r="DO958"/>
      <c r="DP958"/>
      <c r="DQ958"/>
      <c r="DR958"/>
      <c r="DS958"/>
      <c r="DT958"/>
      <c r="DU958"/>
      <c r="DV958"/>
      <c r="DW958"/>
      <c r="DX958"/>
      <c r="DY958"/>
      <c r="DZ958"/>
      <c r="EA958"/>
      <c r="EB958"/>
      <c r="EC958"/>
      <c r="ED958"/>
      <c r="EE958"/>
      <c r="EF958"/>
      <c r="EG958"/>
      <c r="EH958"/>
      <c r="EI958"/>
      <c r="EJ958"/>
      <c r="EK958"/>
      <c r="EL958"/>
      <c r="EM958"/>
      <c r="EN958"/>
      <c r="EO958"/>
      <c r="EP958"/>
      <c r="EQ958"/>
      <c r="ER958"/>
      <c r="ES958"/>
      <c r="ET958"/>
      <c r="EU958"/>
      <c r="EV958"/>
      <c r="EW958"/>
      <c r="EX958"/>
      <c r="EY958"/>
      <c r="EZ958"/>
      <c r="FA958"/>
      <c r="FB958"/>
      <c r="FC958"/>
      <c r="FD958"/>
      <c r="FE958"/>
      <c r="FF958"/>
      <c r="FG958"/>
      <c r="FH958"/>
      <c r="FI958"/>
      <c r="FJ958"/>
      <c r="FK958"/>
      <c r="FL958"/>
      <c r="FM958"/>
      <c r="FN958"/>
      <c r="FO958"/>
      <c r="FP958"/>
      <c r="FQ958"/>
      <c r="FR958"/>
      <c r="FS958"/>
      <c r="FT958"/>
      <c r="FU958"/>
      <c r="FV958"/>
      <c r="FW958"/>
      <c r="FX958"/>
      <c r="FY958"/>
      <c r="FZ958"/>
      <c r="GA958"/>
      <c r="GB958"/>
      <c r="GC958"/>
      <c r="GD958"/>
      <c r="GE958"/>
      <c r="GF958"/>
      <c r="GG958"/>
      <c r="GH958"/>
      <c r="GI958"/>
      <c r="GJ958"/>
      <c r="GK958"/>
      <c r="GL958"/>
      <c r="GM958"/>
      <c r="GN958"/>
      <c r="GO958"/>
      <c r="GP958"/>
      <c r="GQ958"/>
      <c r="GR958"/>
      <c r="GS958"/>
      <c r="GT958"/>
      <c r="GU958"/>
      <c r="GV958"/>
      <c r="GW958"/>
      <c r="GX958"/>
      <c r="GY958" t="n" s="35">
        <v>0</v>
      </c>
      <c r="GZ958" t="n" s="35">
        <v>0</v>
      </c>
      <c r="HF958" t="n" s="35">
        <v>2000</v>
      </c>
      <c r="HG958" t="b" s="35">
        <v>1</v>
      </c>
      <c r="HH958">
        <v>1</v>
      </c>
      <c r="HU958" t="b" s="35">
        <v>1</v>
      </c>
      <c r="HZ958">
        <v>1</v>
      </c>
      <c r="IA958"/>
      <c r="IB958" t="inlineStr">
        <is>
          <t xml:space="preserve">物理</t>
        </is>
      </c>
      <c r="IC958">
        <v>10000</v>
      </c>
      <c r="ID958">
        <v>0</v>
      </c>
      <c r="IE958">
        <v>1</v>
      </c>
      <c r="IF958"/>
      <c r="IG958" t="inlineStr">
        <is>
          <t xml:space="preserve">魔法</t>
        </is>
      </c>
      <c r="IH958">
        <v>500</v>
      </c>
      <c r="II958">
        <v>0</v>
      </c>
      <c r="IJ958"/>
      <c r="IK958"/>
      <c r="IL958"/>
      <c r="IM958"/>
      <c r="IN958"/>
      <c r="IO958"/>
      <c r="IP958"/>
      <c r="IQ958"/>
      <c r="IR958"/>
      <c r="IS958"/>
      <c r="IT958"/>
      <c r="IU958"/>
      <c r="IV958"/>
      <c r="IW958"/>
      <c r="IX958"/>
      <c r="IY958"/>
      <c r="IZ958"/>
      <c r="JA958"/>
      <c r="JB958"/>
      <c r="JC958"/>
      <c r="JD958"/>
      <c r="JE958"/>
      <c r="JF958"/>
      <c r="JG958"/>
      <c r="JH958"/>
      <c r="JI958"/>
      <c r="JJ958"/>
      <c r="JK958"/>
      <c r="JL958"/>
      <c r="JM958"/>
      <c r="JN958"/>
      <c r="JO958"/>
      <c r="JP958"/>
      <c r="JQ958"/>
      <c r="JR958"/>
    </row>
    <row r="959" ht="30" customHeight="1" spans="2:12">
      <c r="B959" s="34">
        <f>10000000+INDEX(编号表!$B:$B,MATCH(D959,编号表!$A:$A,0))*10000+J959</f>
        <v>11990007</v>
      </c>
      <c r="C959" s="34" t="s">
        <v>940</v>
      </c>
      <c r="D959" s="34" t="s">
        <v>938</v>
      </c>
      <c r="E959" t="str" s="34">
        <v>无</v>
      </c>
      <c r="F959" s="39" t="s">
        <v>904</v>
      </c>
      <c r="G959" s="34" t="inlineStr">
        <is>
          <t xml:space="preserve">土行</t>
        </is>
      </c>
      <c r="H959" s="34" t="b">
        <v>0</v>
      </c>
      <c r="I959" s="34" t="b">
        <v>0</v>
      </c>
      <c r="J959" s="34">
        <v>7</v>
      </c>
      <c r="K959" s="34" t="str">
        <f t="shared" si="34"/>
        <v>119900</v>
      </c>
      <c r="L959" s="34" t="s">
        <v>898</v>
      </c>
      <c r="O959" t="str" s="35">
        <v>追击单个敌人，造成剑击伤害；提高单次剑击伤害；附加土行伤害。</v>
      </c>
      <c r="P959" t="n" s="35">
        <v>12421000</v>
      </c>
      <c r="W959">
        <v>600</v>
      </c>
      <c r="X959">
        <v>600</v>
      </c>
      <c r="Y959" t="str" s="35">
        <v>单位</v>
      </c>
      <c r="Z959" t="inlineStr">
        <is>
          <t xml:space="preserve">单体</t>
        </is>
      </c>
      <c r="AA959" t="inlineStr">
        <is>
          <t xml:space="preserve">敌对</t>
        </is>
      </c>
      <c r="AB959">
        <v>0</v>
      </c>
      <c r="AC959">
        <v>1</v>
      </c>
      <c r="AD959" t="b">
        <v>0</v>
      </c>
      <c r="AE959" t="inlineStr">
        <is>
          <t xml:space="preserve">最近</t>
        </is>
      </c>
      <c r="AF959"/>
      <c r="AG959"/>
      <c r="AH959"/>
      <c r="AI959"/>
      <c r="AJ959"/>
      <c r="AK959"/>
      <c r="AL959"/>
      <c r="BA959">
        <v>10000</v>
      </c>
      <c r="BB959" t="inlineStr">
        <is>
          <t xml:space="preserve">技能效果_伤害</t>
        </is>
      </c>
      <c r="BC959" t="inlineStr">
        <is>
          <t xml:space="preserve">敌对</t>
        </is>
      </c>
      <c r="BD959">
        <v>10000</v>
      </c>
      <c r="BE959">
        <v>0</v>
      </c>
      <c r="BF959" t="inlineStr">
        <is>
          <t xml:space="preserve">全部</t>
        </is>
      </c>
      <c r="BG959">
        <v>0</v>
      </c>
      <c r="BH959" t="inlineStr">
        <is>
          <t xml:space="preserve">物理</t>
        </is>
      </c>
      <c r="BI959">
        <v>10000</v>
      </c>
      <c r="BJ959">
        <v>0</v>
      </c>
      <c r="BK959" t="b">
        <v>1</v>
      </c>
      <c r="BL959">
        <v>0</v>
      </c>
      <c r="BM959">
        <v>10000</v>
      </c>
      <c r="BN959"/>
      <c r="BO959"/>
      <c r="BP959"/>
      <c r="BQ959"/>
      <c r="BR959"/>
      <c r="BS959"/>
      <c r="BT959"/>
      <c r="BU959"/>
      <c r="BV959"/>
      <c r="BW959"/>
      <c r="BX959"/>
      <c r="BY959"/>
      <c r="BZ959"/>
      <c r="CA959"/>
      <c r="CB959"/>
      <c r="CC959"/>
      <c r="CD959"/>
      <c r="CE959"/>
      <c r="CF959"/>
      <c r="CG959"/>
      <c r="CH959"/>
      <c r="CI959"/>
      <c r="CJ959"/>
      <c r="CK959"/>
      <c r="CL959"/>
      <c r="CM959"/>
      <c r="CN959"/>
      <c r="CO959"/>
      <c r="CP959"/>
      <c r="CQ959"/>
      <c r="CR959"/>
      <c r="CS959"/>
      <c r="CT959"/>
      <c r="CU959"/>
      <c r="CV959"/>
      <c r="CW959"/>
      <c r="CX959"/>
      <c r="CY959"/>
      <c r="CZ959"/>
      <c r="DA959"/>
      <c r="DB959"/>
      <c r="DC959"/>
      <c r="DD959"/>
      <c r="DE959"/>
      <c r="DF959"/>
      <c r="DG959"/>
      <c r="DH959"/>
      <c r="DI959"/>
      <c r="DJ959"/>
      <c r="DK959"/>
      <c r="DL959"/>
      <c r="DM959"/>
      <c r="DN959"/>
      <c r="DO959"/>
      <c r="DP959"/>
      <c r="DQ959"/>
      <c r="DR959"/>
      <c r="DS959"/>
      <c r="DT959"/>
      <c r="DU959"/>
      <c r="DV959"/>
      <c r="DW959"/>
      <c r="DX959"/>
      <c r="DY959"/>
      <c r="DZ959"/>
      <c r="EA959"/>
      <c r="EB959"/>
      <c r="EC959"/>
      <c r="ED959"/>
      <c r="EE959"/>
      <c r="EF959"/>
      <c r="EG959"/>
      <c r="EH959"/>
      <c r="EI959"/>
      <c r="EJ959"/>
      <c r="EK959"/>
      <c r="EL959"/>
      <c r="EM959"/>
      <c r="EN959"/>
      <c r="EO959"/>
      <c r="EP959"/>
      <c r="EQ959"/>
      <c r="ER959"/>
      <c r="ES959"/>
      <c r="ET959"/>
      <c r="EU959"/>
      <c r="EV959"/>
      <c r="EW959"/>
      <c r="EX959"/>
      <c r="EY959"/>
      <c r="EZ959"/>
      <c r="FA959"/>
      <c r="FB959"/>
      <c r="FC959"/>
      <c r="FD959"/>
      <c r="FE959"/>
      <c r="FF959"/>
      <c r="FG959"/>
      <c r="FH959"/>
      <c r="FI959"/>
      <c r="FJ959"/>
      <c r="FK959"/>
      <c r="FL959"/>
      <c r="FM959"/>
      <c r="FN959"/>
      <c r="FO959"/>
      <c r="FP959"/>
      <c r="FQ959"/>
      <c r="FR959"/>
      <c r="FS959"/>
      <c r="FT959"/>
      <c r="FU959"/>
      <c r="FV959"/>
      <c r="FW959"/>
      <c r="FX959"/>
      <c r="FY959"/>
      <c r="FZ959"/>
      <c r="GA959"/>
      <c r="GB959"/>
      <c r="GC959"/>
      <c r="GD959"/>
      <c r="GE959"/>
      <c r="GF959"/>
      <c r="GG959"/>
      <c r="GH959"/>
      <c r="GI959"/>
      <c r="GJ959"/>
      <c r="GK959"/>
      <c r="GL959"/>
      <c r="GM959"/>
      <c r="GN959"/>
      <c r="GO959"/>
      <c r="GP959"/>
      <c r="GQ959"/>
      <c r="GR959"/>
      <c r="GS959"/>
      <c r="GT959"/>
      <c r="GU959"/>
      <c r="GV959"/>
      <c r="GW959"/>
      <c r="GX959"/>
      <c r="GY959" t="n" s="35">
        <v>0</v>
      </c>
      <c r="GZ959" t="n" s="35">
        <v>0</v>
      </c>
      <c r="HF959" t="n" s="35">
        <v>2000</v>
      </c>
      <c r="HG959" t="b" s="35">
        <v>1</v>
      </c>
      <c r="HH959">
        <v>1</v>
      </c>
      <c r="HU959" t="b" s="35">
        <v>1</v>
      </c>
      <c r="HZ959">
        <v>1</v>
      </c>
      <c r="IA959"/>
      <c r="IB959" t="inlineStr">
        <is>
          <t xml:space="preserve">物理</t>
        </is>
      </c>
      <c r="IC959">
        <v>10000</v>
      </c>
      <c r="ID959">
        <v>0</v>
      </c>
      <c r="IE959">
        <v>1</v>
      </c>
      <c r="IF959"/>
      <c r="IG959" t="inlineStr">
        <is>
          <t xml:space="preserve">魔法</t>
        </is>
      </c>
      <c r="IH959">
        <v>500</v>
      </c>
      <c r="II959">
        <v>0</v>
      </c>
      <c r="IJ959"/>
      <c r="IK959"/>
      <c r="IL959"/>
      <c r="IM959"/>
      <c r="IN959"/>
      <c r="IO959"/>
      <c r="IP959"/>
      <c r="IQ959"/>
      <c r="IR959"/>
      <c r="IS959"/>
      <c r="IT959"/>
      <c r="IU959"/>
      <c r="IV959"/>
      <c r="IW959"/>
      <c r="IX959"/>
      <c r="IY959"/>
      <c r="IZ959"/>
      <c r="JA959"/>
      <c r="JB959"/>
      <c r="JC959"/>
      <c r="JD959"/>
      <c r="JE959"/>
      <c r="JF959"/>
      <c r="JG959"/>
      <c r="JH959"/>
      <c r="JI959"/>
      <c r="JJ959"/>
      <c r="JK959"/>
      <c r="JL959"/>
      <c r="JM959"/>
      <c r="JN959"/>
      <c r="JO959"/>
      <c r="JP959"/>
      <c r="JQ959"/>
      <c r="JR959"/>
    </row>
    <row r="960" ht="30" customHeight="1" spans="2:12">
      <c r="B960" s="34">
        <f>10000000+INDEX(编号表!$B:$B,MATCH(D960,编号表!$A:$A,0))*10000+J960</f>
        <v>11990008</v>
      </c>
      <c r="C960" s="34" t="s">
        <v>940</v>
      </c>
      <c r="D960" s="34" t="s">
        <v>938</v>
      </c>
      <c r="E960" t="str" s="34">
        <v>无</v>
      </c>
      <c r="F960" s="39" t="s">
        <v>904</v>
      </c>
      <c r="G960" s="34" t="inlineStr">
        <is>
          <t xml:space="preserve">土行</t>
        </is>
      </c>
      <c r="H960" s="34" t="b">
        <v>0</v>
      </c>
      <c r="I960" s="34" t="b">
        <v>0</v>
      </c>
      <c r="J960" s="34">
        <v>8</v>
      </c>
      <c r="K960" s="34" t="str">
        <f t="shared" si="34"/>
        <v>119900</v>
      </c>
      <c r="L960" s="34" t="s">
        <v>899</v>
      </c>
      <c r="O960" t="str" s="35">
        <v>追击单个敌人，造成剑击伤害；提高单次剑击伤害；附加土行伤害。</v>
      </c>
      <c r="P960" t="n" s="35">
        <v>12421000</v>
      </c>
      <c r="W960">
        <v>600</v>
      </c>
      <c r="X960">
        <v>600</v>
      </c>
      <c r="Y960" t="str" s="35">
        <v>单位</v>
      </c>
      <c r="Z960" t="inlineStr">
        <is>
          <t xml:space="preserve">单体</t>
        </is>
      </c>
      <c r="AA960" t="inlineStr">
        <is>
          <t xml:space="preserve">敌对</t>
        </is>
      </c>
      <c r="AB960">
        <v>0</v>
      </c>
      <c r="AC960">
        <v>1</v>
      </c>
      <c r="AD960" t="b">
        <v>0</v>
      </c>
      <c r="AE960" t="inlineStr">
        <is>
          <t xml:space="preserve">最近</t>
        </is>
      </c>
      <c r="AF960"/>
      <c r="AG960"/>
      <c r="AH960"/>
      <c r="AI960"/>
      <c r="AJ960"/>
      <c r="AK960"/>
      <c r="AL960"/>
      <c r="BA960">
        <v>10000</v>
      </c>
      <c r="BB960" t="inlineStr">
        <is>
          <t xml:space="preserve">技能效果_伤害</t>
        </is>
      </c>
      <c r="BC960" t="inlineStr">
        <is>
          <t xml:space="preserve">敌对</t>
        </is>
      </c>
      <c r="BD960">
        <v>10000</v>
      </c>
      <c r="BE960">
        <v>0</v>
      </c>
      <c r="BF960" t="inlineStr">
        <is>
          <t xml:space="preserve">全部</t>
        </is>
      </c>
      <c r="BG960">
        <v>0</v>
      </c>
      <c r="BH960" t="inlineStr">
        <is>
          <t xml:space="preserve">物理</t>
        </is>
      </c>
      <c r="BI960">
        <v>10000</v>
      </c>
      <c r="BJ960">
        <v>0</v>
      </c>
      <c r="BK960" t="b">
        <v>1</v>
      </c>
      <c r="BL960">
        <v>0</v>
      </c>
      <c r="BM960">
        <v>10000</v>
      </c>
      <c r="BN960"/>
      <c r="BO960"/>
      <c r="BP960"/>
      <c r="BQ960"/>
      <c r="BR960"/>
      <c r="BS960"/>
      <c r="BT960"/>
      <c r="BU960"/>
      <c r="BV960"/>
      <c r="BW960"/>
      <c r="BX960"/>
      <c r="BY960"/>
      <c r="BZ960"/>
      <c r="CA960"/>
      <c r="CB960"/>
      <c r="CC960"/>
      <c r="CD960"/>
      <c r="CE960"/>
      <c r="CF960"/>
      <c r="CG960"/>
      <c r="CH960"/>
      <c r="CI960"/>
      <c r="CJ960"/>
      <c r="CK960"/>
      <c r="CL960"/>
      <c r="CM960"/>
      <c r="CN960"/>
      <c r="CO960"/>
      <c r="CP960"/>
      <c r="CQ960"/>
      <c r="CR960"/>
      <c r="CS960"/>
      <c r="CT960"/>
      <c r="CU960"/>
      <c r="CV960"/>
      <c r="CW960"/>
      <c r="CX960"/>
      <c r="CY960"/>
      <c r="CZ960"/>
      <c r="DA960"/>
      <c r="DB960"/>
      <c r="DC960"/>
      <c r="DD960"/>
      <c r="DE960"/>
      <c r="DF960"/>
      <c r="DG960"/>
      <c r="DH960"/>
      <c r="DI960"/>
      <c r="DJ960"/>
      <c r="DK960"/>
      <c r="DL960"/>
      <c r="DM960"/>
      <c r="DN960"/>
      <c r="DO960"/>
      <c r="DP960"/>
      <c r="DQ960"/>
      <c r="DR960"/>
      <c r="DS960"/>
      <c r="DT960"/>
      <c r="DU960"/>
      <c r="DV960"/>
      <c r="DW960"/>
      <c r="DX960"/>
      <c r="DY960"/>
      <c r="DZ960"/>
      <c r="EA960"/>
      <c r="EB960"/>
      <c r="EC960"/>
      <c r="ED960"/>
      <c r="EE960"/>
      <c r="EF960"/>
      <c r="EG960"/>
      <c r="EH960"/>
      <c r="EI960"/>
      <c r="EJ960"/>
      <c r="EK960"/>
      <c r="EL960"/>
      <c r="EM960"/>
      <c r="EN960"/>
      <c r="EO960"/>
      <c r="EP960"/>
      <c r="EQ960"/>
      <c r="ER960"/>
      <c r="ES960"/>
      <c r="ET960"/>
      <c r="EU960"/>
      <c r="EV960"/>
      <c r="EW960"/>
      <c r="EX960"/>
      <c r="EY960"/>
      <c r="EZ960"/>
      <c r="FA960"/>
      <c r="FB960"/>
      <c r="FC960"/>
      <c r="FD960"/>
      <c r="FE960"/>
      <c r="FF960"/>
      <c r="FG960"/>
      <c r="FH960"/>
      <c r="FI960"/>
      <c r="FJ960"/>
      <c r="FK960"/>
      <c r="FL960"/>
      <c r="FM960"/>
      <c r="FN960"/>
      <c r="FO960"/>
      <c r="FP960"/>
      <c r="FQ960"/>
      <c r="FR960"/>
      <c r="FS960"/>
      <c r="FT960"/>
      <c r="FU960"/>
      <c r="FV960"/>
      <c r="FW960"/>
      <c r="FX960"/>
      <c r="FY960"/>
      <c r="FZ960"/>
      <c r="GA960"/>
      <c r="GB960"/>
      <c r="GC960"/>
      <c r="GD960"/>
      <c r="GE960"/>
      <c r="GF960"/>
      <c r="GG960"/>
      <c r="GH960"/>
      <c r="GI960"/>
      <c r="GJ960"/>
      <c r="GK960"/>
      <c r="GL960"/>
      <c r="GM960"/>
      <c r="GN960"/>
      <c r="GO960"/>
      <c r="GP960"/>
      <c r="GQ960"/>
      <c r="GR960"/>
      <c r="GS960"/>
      <c r="GT960"/>
      <c r="GU960"/>
      <c r="GV960"/>
      <c r="GW960"/>
      <c r="GX960"/>
      <c r="GY960" t="n" s="35">
        <v>0</v>
      </c>
      <c r="GZ960" t="n" s="35">
        <v>0</v>
      </c>
      <c r="HF960" t="n" s="35">
        <v>2000</v>
      </c>
      <c r="HG960" t="b" s="35">
        <v>1</v>
      </c>
      <c r="HH960">
        <v>1</v>
      </c>
      <c r="HU960" t="b" s="35">
        <v>1</v>
      </c>
      <c r="HZ960">
        <v>1</v>
      </c>
      <c r="IA960"/>
      <c r="IB960" t="inlineStr">
        <is>
          <t xml:space="preserve">物理</t>
        </is>
      </c>
      <c r="IC960">
        <v>10000</v>
      </c>
      <c r="ID960">
        <v>0</v>
      </c>
      <c r="IE960">
        <v>1</v>
      </c>
      <c r="IF960"/>
      <c r="IG960" t="inlineStr">
        <is>
          <t xml:space="preserve">魔法</t>
        </is>
      </c>
      <c r="IH960">
        <v>500</v>
      </c>
      <c r="II960">
        <v>0</v>
      </c>
      <c r="IJ960"/>
      <c r="IK960"/>
      <c r="IL960"/>
      <c r="IM960"/>
      <c r="IN960"/>
      <c r="IO960"/>
      <c r="IP960"/>
      <c r="IQ960"/>
      <c r="IR960"/>
      <c r="IS960"/>
      <c r="IT960"/>
      <c r="IU960"/>
      <c r="IV960"/>
      <c r="IW960"/>
      <c r="IX960"/>
      <c r="IY960"/>
      <c r="IZ960"/>
      <c r="JA960"/>
      <c r="JB960"/>
      <c r="JC960"/>
      <c r="JD960"/>
      <c r="JE960"/>
      <c r="JF960"/>
      <c r="JG960"/>
      <c r="JH960"/>
      <c r="JI960"/>
      <c r="JJ960"/>
      <c r="JK960"/>
      <c r="JL960"/>
      <c r="JM960"/>
      <c r="JN960"/>
      <c r="JO960"/>
      <c r="JP960"/>
      <c r="JQ960"/>
      <c r="JR960"/>
    </row>
    <row r="961" ht="30" customHeight="1" spans="2:12">
      <c r="B961" s="34">
        <f>10000000+INDEX(编号表!$B:$B,MATCH(D961,编号表!$A:$A,0))*10000+J961</f>
        <v>11990009</v>
      </c>
      <c r="C961" s="34" t="s">
        <v>940</v>
      </c>
      <c r="D961" s="34" t="s">
        <v>938</v>
      </c>
      <c r="E961" t="str" s="34">
        <v>无</v>
      </c>
      <c r="F961" s="39" t="s">
        <v>904</v>
      </c>
      <c r="G961" s="34" t="inlineStr">
        <is>
          <t xml:space="preserve">土行</t>
        </is>
      </c>
      <c r="H961" s="34" t="b">
        <v>0</v>
      </c>
      <c r="I961" s="34" t="b">
        <v>0</v>
      </c>
      <c r="J961" s="34">
        <v>9</v>
      </c>
      <c r="K961" s="34" t="str">
        <f t="shared" si="34"/>
        <v>119900</v>
      </c>
      <c r="L961" s="34" t="s">
        <v>900</v>
      </c>
      <c r="O961" t="str" s="35">
        <v>追击单个敌人，造成剑击伤害；提高单次剑击伤害；附加土行伤害。</v>
      </c>
      <c r="P961" t="n" s="35">
        <v>12421000</v>
      </c>
      <c r="W961">
        <v>600</v>
      </c>
      <c r="X961">
        <v>600</v>
      </c>
      <c r="Y961" t="str" s="35">
        <v>单位</v>
      </c>
      <c r="Z961" t="inlineStr">
        <is>
          <t xml:space="preserve">单体</t>
        </is>
      </c>
      <c r="AA961" t="inlineStr">
        <is>
          <t xml:space="preserve">敌对</t>
        </is>
      </c>
      <c r="AB961">
        <v>0</v>
      </c>
      <c r="AC961">
        <v>1</v>
      </c>
      <c r="AD961" t="b">
        <v>0</v>
      </c>
      <c r="AE961" t="inlineStr">
        <is>
          <t xml:space="preserve">最近</t>
        </is>
      </c>
      <c r="AF961"/>
      <c r="AG961"/>
      <c r="AH961"/>
      <c r="AI961"/>
      <c r="AJ961"/>
      <c r="AK961"/>
      <c r="AL961"/>
      <c r="BA961">
        <v>10000</v>
      </c>
      <c r="BB961" t="inlineStr">
        <is>
          <t xml:space="preserve">技能效果_伤害</t>
        </is>
      </c>
      <c r="BC961" t="inlineStr">
        <is>
          <t xml:space="preserve">敌对</t>
        </is>
      </c>
      <c r="BD961">
        <v>10000</v>
      </c>
      <c r="BE961">
        <v>0</v>
      </c>
      <c r="BF961" t="inlineStr">
        <is>
          <t xml:space="preserve">全部</t>
        </is>
      </c>
      <c r="BG961">
        <v>0</v>
      </c>
      <c r="BH961" t="inlineStr">
        <is>
          <t xml:space="preserve">物理</t>
        </is>
      </c>
      <c r="BI961">
        <v>10000</v>
      </c>
      <c r="BJ961">
        <v>0</v>
      </c>
      <c r="BK961" t="b">
        <v>1</v>
      </c>
      <c r="BL961">
        <v>0</v>
      </c>
      <c r="BM961">
        <v>10000</v>
      </c>
      <c r="BN961"/>
      <c r="BO961"/>
      <c r="BP961"/>
      <c r="BQ961"/>
      <c r="BR961"/>
      <c r="BS961"/>
      <c r="BT961"/>
      <c r="BU961"/>
      <c r="BV961"/>
      <c r="BW961"/>
      <c r="BX961"/>
      <c r="BY961"/>
      <c r="BZ961"/>
      <c r="CA961"/>
      <c r="CB961"/>
      <c r="CC961"/>
      <c r="CD961"/>
      <c r="CE961"/>
      <c r="CF961"/>
      <c r="CG961"/>
      <c r="CH961"/>
      <c r="CI961"/>
      <c r="CJ961"/>
      <c r="CK961"/>
      <c r="CL961"/>
      <c r="CM961"/>
      <c r="CN961"/>
      <c r="CO961"/>
      <c r="CP961"/>
      <c r="CQ961"/>
      <c r="CR961"/>
      <c r="CS961"/>
      <c r="CT961"/>
      <c r="CU961"/>
      <c r="CV961"/>
      <c r="CW961"/>
      <c r="CX961"/>
      <c r="CY961"/>
      <c r="CZ961"/>
      <c r="DA961"/>
      <c r="DB961"/>
      <c r="DC961"/>
      <c r="DD961"/>
      <c r="DE961"/>
      <c r="DF961"/>
      <c r="DG961"/>
      <c r="DH961"/>
      <c r="DI961"/>
      <c r="DJ961"/>
      <c r="DK961"/>
      <c r="DL961"/>
      <c r="DM961"/>
      <c r="DN961"/>
      <c r="DO961"/>
      <c r="DP961"/>
      <c r="DQ961"/>
      <c r="DR961"/>
      <c r="DS961"/>
      <c r="DT961"/>
      <c r="DU961"/>
      <c r="DV961"/>
      <c r="DW961"/>
      <c r="DX961"/>
      <c r="DY961"/>
      <c r="DZ961"/>
      <c r="EA961"/>
      <c r="EB961"/>
      <c r="EC961"/>
      <c r="ED961"/>
      <c r="EE961"/>
      <c r="EF961"/>
      <c r="EG961"/>
      <c r="EH961"/>
      <c r="EI961"/>
      <c r="EJ961"/>
      <c r="EK961"/>
      <c r="EL961"/>
      <c r="EM961"/>
      <c r="EN961"/>
      <c r="EO961"/>
      <c r="EP961"/>
      <c r="EQ961"/>
      <c r="ER961"/>
      <c r="ES961"/>
      <c r="ET961"/>
      <c r="EU961"/>
      <c r="EV961"/>
      <c r="EW961"/>
      <c r="EX961"/>
      <c r="EY961"/>
      <c r="EZ961"/>
      <c r="FA961"/>
      <c r="FB961"/>
      <c r="FC961"/>
      <c r="FD961"/>
      <c r="FE961"/>
      <c r="FF961"/>
      <c r="FG961"/>
      <c r="FH961"/>
      <c r="FI961"/>
      <c r="FJ961"/>
      <c r="FK961"/>
      <c r="FL961"/>
      <c r="FM961"/>
      <c r="FN961"/>
      <c r="FO961"/>
      <c r="FP961"/>
      <c r="FQ961"/>
      <c r="FR961"/>
      <c r="FS961"/>
      <c r="FT961"/>
      <c r="FU961"/>
      <c r="FV961"/>
      <c r="FW961"/>
      <c r="FX961"/>
      <c r="FY961"/>
      <c r="FZ961"/>
      <c r="GA961"/>
      <c r="GB961"/>
      <c r="GC961"/>
      <c r="GD961"/>
      <c r="GE961"/>
      <c r="GF961"/>
      <c r="GG961"/>
      <c r="GH961"/>
      <c r="GI961"/>
      <c r="GJ961"/>
      <c r="GK961"/>
      <c r="GL961"/>
      <c r="GM961"/>
      <c r="GN961"/>
      <c r="GO961"/>
      <c r="GP961"/>
      <c r="GQ961"/>
      <c r="GR961"/>
      <c r="GS961"/>
      <c r="GT961"/>
      <c r="GU961"/>
      <c r="GV961"/>
      <c r="GW961"/>
      <c r="GX961"/>
      <c r="GY961" t="n" s="35">
        <v>0</v>
      </c>
      <c r="GZ961" t="n" s="35">
        <v>0</v>
      </c>
      <c r="HF961" t="n" s="35">
        <v>2000</v>
      </c>
      <c r="HG961" t="b" s="35">
        <v>1</v>
      </c>
      <c r="HH961">
        <v>1</v>
      </c>
      <c r="HU961" t="b" s="35">
        <v>1</v>
      </c>
      <c r="HZ961">
        <v>1</v>
      </c>
      <c r="IA961"/>
      <c r="IB961" t="inlineStr">
        <is>
          <t xml:space="preserve">物理</t>
        </is>
      </c>
      <c r="IC961">
        <v>10000</v>
      </c>
      <c r="ID961">
        <v>0</v>
      </c>
      <c r="IE961">
        <v>1</v>
      </c>
      <c r="IF961"/>
      <c r="IG961" t="inlineStr">
        <is>
          <t xml:space="preserve">魔法</t>
        </is>
      </c>
      <c r="IH961">
        <v>500</v>
      </c>
      <c r="II961">
        <v>0</v>
      </c>
      <c r="IJ961"/>
      <c r="IK961"/>
      <c r="IL961"/>
      <c r="IM961"/>
      <c r="IN961"/>
      <c r="IO961"/>
      <c r="IP961"/>
      <c r="IQ961"/>
      <c r="IR961"/>
      <c r="IS961"/>
      <c r="IT961"/>
      <c r="IU961"/>
      <c r="IV961"/>
      <c r="IW961"/>
      <c r="IX961"/>
      <c r="IY961"/>
      <c r="IZ961"/>
      <c r="JA961"/>
      <c r="JB961"/>
      <c r="JC961"/>
      <c r="JD961"/>
      <c r="JE961"/>
      <c r="JF961"/>
      <c r="JG961"/>
      <c r="JH961"/>
      <c r="JI961"/>
      <c r="JJ961"/>
      <c r="JK961"/>
      <c r="JL961"/>
      <c r="JM961"/>
      <c r="JN961"/>
      <c r="JO961"/>
      <c r="JP961"/>
      <c r="JQ961"/>
      <c r="JR961"/>
    </row>
    <row r="962" ht="30" customHeight="1" spans="2:12">
      <c r="B962" s="34">
        <f>10000000+INDEX(编号表!$B:$B,MATCH(D962,编号表!$A:$A,0))*10000+J962</f>
        <v>11990010</v>
      </c>
      <c r="C962" s="34" t="s">
        <v>941</v>
      </c>
      <c r="D962" s="34" t="s">
        <v>938</v>
      </c>
      <c r="E962" t="str" s="34">
        <v>无</v>
      </c>
      <c r="F962" s="39" t="s">
        <v>906</v>
      </c>
      <c r="G962" s="34" t="inlineStr">
        <is>
          <t xml:space="preserve">土行</t>
        </is>
      </c>
      <c r="H962" s="34" t="b">
        <v>0</v>
      </c>
      <c r="I962" s="34" t="b">
        <v>0</v>
      </c>
      <c r="J962" s="34">
        <v>10</v>
      </c>
      <c r="K962" s="34" t="str">
        <f t="shared" si="34"/>
        <v>119900</v>
      </c>
      <c r="L962" s="34" t="s">
        <v>898</v>
      </c>
      <c r="O962" t="str" s="35">
        <v>追击单个敌人，造成剑击伤害；提高单次剑击伤害；附加土行伤害。</v>
      </c>
      <c r="P962" t="n" s="35">
        <v>12421000</v>
      </c>
      <c r="W962">
        <v>600</v>
      </c>
      <c r="X962">
        <v>600</v>
      </c>
      <c r="Y962" t="str" s="35">
        <v>单位</v>
      </c>
      <c r="Z962" t="inlineStr">
        <is>
          <t xml:space="preserve">单体</t>
        </is>
      </c>
      <c r="AA962" t="inlineStr">
        <is>
          <t xml:space="preserve">敌对</t>
        </is>
      </c>
      <c r="AB962">
        <v>0</v>
      </c>
      <c r="AC962">
        <v>1</v>
      </c>
      <c r="AD962" t="b">
        <v>0</v>
      </c>
      <c r="AE962" t="inlineStr">
        <is>
          <t xml:space="preserve">最近</t>
        </is>
      </c>
      <c r="AF962"/>
      <c r="AG962"/>
      <c r="AH962"/>
      <c r="AI962"/>
      <c r="AJ962"/>
      <c r="AK962"/>
      <c r="AL962"/>
      <c r="BA962">
        <v>10000</v>
      </c>
      <c r="BB962" t="inlineStr">
        <is>
          <t xml:space="preserve">技能效果_伤害</t>
        </is>
      </c>
      <c r="BC962" t="inlineStr">
        <is>
          <t xml:space="preserve">敌对</t>
        </is>
      </c>
      <c r="BD962">
        <v>10000</v>
      </c>
      <c r="BE962">
        <v>0</v>
      </c>
      <c r="BF962" t="inlineStr">
        <is>
          <t xml:space="preserve">全部</t>
        </is>
      </c>
      <c r="BG962">
        <v>0</v>
      </c>
      <c r="BH962" t="inlineStr">
        <is>
          <t xml:space="preserve">物理</t>
        </is>
      </c>
      <c r="BI962">
        <v>10000</v>
      </c>
      <c r="BJ962">
        <v>0</v>
      </c>
      <c r="BK962" t="b">
        <v>1</v>
      </c>
      <c r="BL962">
        <v>0</v>
      </c>
      <c r="BM962">
        <v>10000</v>
      </c>
      <c r="BN962"/>
      <c r="BO962"/>
      <c r="BP962"/>
      <c r="BQ962"/>
      <c r="BR962"/>
      <c r="BS962"/>
      <c r="BT962"/>
      <c r="BU962"/>
      <c r="BV962"/>
      <c r="BW962"/>
      <c r="BX962"/>
      <c r="BY962"/>
      <c r="BZ962"/>
      <c r="CA962"/>
      <c r="CB962"/>
      <c r="CC962"/>
      <c r="CD962"/>
      <c r="CE962"/>
      <c r="CF962"/>
      <c r="CG962"/>
      <c r="CH962"/>
      <c r="CI962"/>
      <c r="CJ962"/>
      <c r="CK962"/>
      <c r="CL962"/>
      <c r="CM962"/>
      <c r="CN962"/>
      <c r="CO962"/>
      <c r="CP962"/>
      <c r="CQ962"/>
      <c r="CR962"/>
      <c r="CS962"/>
      <c r="CT962"/>
      <c r="CU962"/>
      <c r="CV962"/>
      <c r="CW962"/>
      <c r="CX962"/>
      <c r="CY962"/>
      <c r="CZ962"/>
      <c r="DA962"/>
      <c r="DB962"/>
      <c r="DC962"/>
      <c r="DD962"/>
      <c r="DE962"/>
      <c r="DF962"/>
      <c r="DG962"/>
      <c r="DH962"/>
      <c r="DI962"/>
      <c r="DJ962"/>
      <c r="DK962"/>
      <c r="DL962"/>
      <c r="DM962"/>
      <c r="DN962"/>
      <c r="DO962"/>
      <c r="DP962"/>
      <c r="DQ962"/>
      <c r="DR962"/>
      <c r="DS962"/>
      <c r="DT962"/>
      <c r="DU962"/>
      <c r="DV962"/>
      <c r="DW962"/>
      <c r="DX962"/>
      <c r="DY962"/>
      <c r="DZ962"/>
      <c r="EA962"/>
      <c r="EB962"/>
      <c r="EC962"/>
      <c r="ED962"/>
      <c r="EE962"/>
      <c r="EF962"/>
      <c r="EG962"/>
      <c r="EH962"/>
      <c r="EI962"/>
      <c r="EJ962"/>
      <c r="EK962"/>
      <c r="EL962"/>
      <c r="EM962"/>
      <c r="EN962"/>
      <c r="EO962"/>
      <c r="EP962"/>
      <c r="EQ962"/>
      <c r="ER962"/>
      <c r="ES962"/>
      <c r="ET962"/>
      <c r="EU962"/>
      <c r="EV962"/>
      <c r="EW962"/>
      <c r="EX962"/>
      <c r="EY962"/>
      <c r="EZ962"/>
      <c r="FA962"/>
      <c r="FB962"/>
      <c r="FC962"/>
      <c r="FD962"/>
      <c r="FE962"/>
      <c r="FF962"/>
      <c r="FG962"/>
      <c r="FH962"/>
      <c r="FI962"/>
      <c r="FJ962"/>
      <c r="FK962"/>
      <c r="FL962"/>
      <c r="FM962"/>
      <c r="FN962"/>
      <c r="FO962"/>
      <c r="FP962"/>
      <c r="FQ962"/>
      <c r="FR962"/>
      <c r="FS962"/>
      <c r="FT962"/>
      <c r="FU962"/>
      <c r="FV962"/>
      <c r="FW962"/>
      <c r="FX962"/>
      <c r="FY962"/>
      <c r="FZ962"/>
      <c r="GA962"/>
      <c r="GB962"/>
      <c r="GC962"/>
      <c r="GD962"/>
      <c r="GE962"/>
      <c r="GF962"/>
      <c r="GG962"/>
      <c r="GH962"/>
      <c r="GI962"/>
      <c r="GJ962"/>
      <c r="GK962"/>
      <c r="GL962"/>
      <c r="GM962"/>
      <c r="GN962"/>
      <c r="GO962"/>
      <c r="GP962"/>
      <c r="GQ962"/>
      <c r="GR962"/>
      <c r="GS962"/>
      <c r="GT962"/>
      <c r="GU962"/>
      <c r="GV962"/>
      <c r="GW962"/>
      <c r="GX962"/>
      <c r="GY962" t="n" s="35">
        <v>0</v>
      </c>
      <c r="GZ962" t="n" s="35">
        <v>0</v>
      </c>
      <c r="HF962" t="n" s="35">
        <v>2000</v>
      </c>
      <c r="HG962" t="b" s="35">
        <v>1</v>
      </c>
      <c r="HH962">
        <v>1</v>
      </c>
      <c r="HU962" t="b" s="35">
        <v>1</v>
      </c>
      <c r="HZ962">
        <v>1</v>
      </c>
      <c r="IA962"/>
      <c r="IB962" t="inlineStr">
        <is>
          <t xml:space="preserve">物理</t>
        </is>
      </c>
      <c r="IC962">
        <v>10000</v>
      </c>
      <c r="ID962">
        <v>0</v>
      </c>
      <c r="IE962">
        <v>1</v>
      </c>
      <c r="IF962"/>
      <c r="IG962" t="inlineStr">
        <is>
          <t xml:space="preserve">魔法</t>
        </is>
      </c>
      <c r="IH962">
        <v>500</v>
      </c>
      <c r="II962">
        <v>0</v>
      </c>
      <c r="IJ962"/>
      <c r="IK962"/>
      <c r="IL962"/>
      <c r="IM962"/>
      <c r="IN962"/>
      <c r="IO962"/>
      <c r="IP962"/>
      <c r="IQ962"/>
      <c r="IR962"/>
      <c r="IS962"/>
      <c r="IT962"/>
      <c r="IU962"/>
      <c r="IV962"/>
      <c r="IW962"/>
      <c r="IX962"/>
      <c r="IY962"/>
      <c r="IZ962"/>
      <c r="JA962"/>
      <c r="JB962"/>
      <c r="JC962"/>
      <c r="JD962"/>
      <c r="JE962"/>
      <c r="JF962"/>
      <c r="JG962"/>
      <c r="JH962"/>
      <c r="JI962"/>
      <c r="JJ962"/>
      <c r="JK962"/>
      <c r="JL962"/>
      <c r="JM962"/>
      <c r="JN962"/>
      <c r="JO962"/>
      <c r="JP962"/>
      <c r="JQ962"/>
      <c r="JR962"/>
    </row>
    <row r="963" ht="30" customHeight="1" spans="2:12">
      <c r="B963" s="34">
        <f>10000000+INDEX(编号表!$B:$B,MATCH(D963,编号表!$A:$A,0))*10000+J963</f>
        <v>11990011</v>
      </c>
      <c r="C963" s="34" t="s">
        <v>941</v>
      </c>
      <c r="D963" s="34" t="s">
        <v>938</v>
      </c>
      <c r="E963" t="str" s="34">
        <v>无</v>
      </c>
      <c r="F963" s="39" t="s">
        <v>906</v>
      </c>
      <c r="G963" s="34" t="inlineStr">
        <is>
          <t xml:space="preserve">土行</t>
        </is>
      </c>
      <c r="H963" s="34" t="b">
        <v>0</v>
      </c>
      <c r="I963" s="34" t="b">
        <v>0</v>
      </c>
      <c r="J963" s="34">
        <v>11</v>
      </c>
      <c r="K963" s="34" t="str">
        <f t="shared" si="34"/>
        <v>119900</v>
      </c>
      <c r="L963" s="34" t="s">
        <v>899</v>
      </c>
      <c r="O963" t="str" s="35">
        <v>追击单个敌人，造成剑击伤害；提高单次剑击伤害；附加土行伤害。</v>
      </c>
      <c r="P963" t="n" s="35">
        <v>12421000</v>
      </c>
      <c r="W963">
        <v>600</v>
      </c>
      <c r="X963">
        <v>600</v>
      </c>
      <c r="Y963" t="str" s="35">
        <v>单位</v>
      </c>
      <c r="Z963" t="inlineStr">
        <is>
          <t xml:space="preserve">单体</t>
        </is>
      </c>
      <c r="AA963" t="inlineStr">
        <is>
          <t xml:space="preserve">敌对</t>
        </is>
      </c>
      <c r="AB963">
        <v>0</v>
      </c>
      <c r="AC963">
        <v>1</v>
      </c>
      <c r="AD963" t="b">
        <v>0</v>
      </c>
      <c r="AE963" t="inlineStr">
        <is>
          <t xml:space="preserve">最近</t>
        </is>
      </c>
      <c r="AF963"/>
      <c r="AG963"/>
      <c r="AH963"/>
      <c r="AI963"/>
      <c r="AJ963"/>
      <c r="AK963"/>
      <c r="AL963"/>
      <c r="BA963">
        <v>10000</v>
      </c>
      <c r="BB963" t="inlineStr">
        <is>
          <t xml:space="preserve">技能效果_伤害</t>
        </is>
      </c>
      <c r="BC963" t="inlineStr">
        <is>
          <t xml:space="preserve">敌对</t>
        </is>
      </c>
      <c r="BD963">
        <v>10000</v>
      </c>
      <c r="BE963">
        <v>0</v>
      </c>
      <c r="BF963" t="inlineStr">
        <is>
          <t xml:space="preserve">全部</t>
        </is>
      </c>
      <c r="BG963">
        <v>0</v>
      </c>
      <c r="BH963" t="inlineStr">
        <is>
          <t xml:space="preserve">物理</t>
        </is>
      </c>
      <c r="BI963">
        <v>10000</v>
      </c>
      <c r="BJ963">
        <v>0</v>
      </c>
      <c r="BK963" t="b">
        <v>1</v>
      </c>
      <c r="BL963">
        <v>0</v>
      </c>
      <c r="BM963">
        <v>10000</v>
      </c>
      <c r="BN963"/>
      <c r="BO963"/>
      <c r="BP963"/>
      <c r="BQ963"/>
      <c r="BR963"/>
      <c r="BS963"/>
      <c r="BT963"/>
      <c r="BU963"/>
      <c r="BV963"/>
      <c r="BW963"/>
      <c r="BX963"/>
      <c r="BY963"/>
      <c r="BZ963"/>
      <c r="CA963"/>
      <c r="CB963"/>
      <c r="CC963"/>
      <c r="CD963"/>
      <c r="CE963"/>
      <c r="CF963"/>
      <c r="CG963"/>
      <c r="CH963"/>
      <c r="CI963"/>
      <c r="CJ963"/>
      <c r="CK963"/>
      <c r="CL963"/>
      <c r="CM963"/>
      <c r="CN963"/>
      <c r="CO963"/>
      <c r="CP963"/>
      <c r="CQ963"/>
      <c r="CR963"/>
      <c r="CS963"/>
      <c r="CT963"/>
      <c r="CU963"/>
      <c r="CV963"/>
      <c r="CW963"/>
      <c r="CX963"/>
      <c r="CY963"/>
      <c r="CZ963"/>
      <c r="DA963"/>
      <c r="DB963"/>
      <c r="DC963"/>
      <c r="DD963"/>
      <c r="DE963"/>
      <c r="DF963"/>
      <c r="DG963"/>
      <c r="DH963"/>
      <c r="DI963"/>
      <c r="DJ963"/>
      <c r="DK963"/>
      <c r="DL963"/>
      <c r="DM963"/>
      <c r="DN963"/>
      <c r="DO963"/>
      <c r="DP963"/>
      <c r="DQ963"/>
      <c r="DR963"/>
      <c r="DS963"/>
      <c r="DT963"/>
      <c r="DU963"/>
      <c r="DV963"/>
      <c r="DW963"/>
      <c r="DX963"/>
      <c r="DY963"/>
      <c r="DZ963"/>
      <c r="EA963"/>
      <c r="EB963"/>
      <c r="EC963"/>
      <c r="ED963"/>
      <c r="EE963"/>
      <c r="EF963"/>
      <c r="EG963"/>
      <c r="EH963"/>
      <c r="EI963"/>
      <c r="EJ963"/>
      <c r="EK963"/>
      <c r="EL963"/>
      <c r="EM963"/>
      <c r="EN963"/>
      <c r="EO963"/>
      <c r="EP963"/>
      <c r="EQ963"/>
      <c r="ER963"/>
      <c r="ES963"/>
      <c r="ET963"/>
      <c r="EU963"/>
      <c r="EV963"/>
      <c r="EW963"/>
      <c r="EX963"/>
      <c r="EY963"/>
      <c r="EZ963"/>
      <c r="FA963"/>
      <c r="FB963"/>
      <c r="FC963"/>
      <c r="FD963"/>
      <c r="FE963"/>
      <c r="FF963"/>
      <c r="FG963"/>
      <c r="FH963"/>
      <c r="FI963"/>
      <c r="FJ963"/>
      <c r="FK963"/>
      <c r="FL963"/>
      <c r="FM963"/>
      <c r="FN963"/>
      <c r="FO963"/>
      <c r="FP963"/>
      <c r="FQ963"/>
      <c r="FR963"/>
      <c r="FS963"/>
      <c r="FT963"/>
      <c r="FU963"/>
      <c r="FV963"/>
      <c r="FW963"/>
      <c r="FX963"/>
      <c r="FY963"/>
      <c r="FZ963"/>
      <c r="GA963"/>
      <c r="GB963"/>
      <c r="GC963"/>
      <c r="GD963"/>
      <c r="GE963"/>
      <c r="GF963"/>
      <c r="GG963"/>
      <c r="GH963"/>
      <c r="GI963"/>
      <c r="GJ963"/>
      <c r="GK963"/>
      <c r="GL963"/>
      <c r="GM963"/>
      <c r="GN963"/>
      <c r="GO963"/>
      <c r="GP963"/>
      <c r="GQ963"/>
      <c r="GR963"/>
      <c r="GS963"/>
      <c r="GT963"/>
      <c r="GU963"/>
      <c r="GV963"/>
      <c r="GW963"/>
      <c r="GX963"/>
      <c r="GY963" t="n" s="35">
        <v>0</v>
      </c>
      <c r="GZ963" t="n" s="35">
        <v>0</v>
      </c>
      <c r="HF963" t="n" s="35">
        <v>2000</v>
      </c>
      <c r="HG963" t="b" s="35">
        <v>1</v>
      </c>
      <c r="HH963">
        <v>1</v>
      </c>
      <c r="HU963" t="b" s="35">
        <v>1</v>
      </c>
      <c r="HZ963">
        <v>1</v>
      </c>
      <c r="IA963"/>
      <c r="IB963" t="inlineStr">
        <is>
          <t xml:space="preserve">物理</t>
        </is>
      </c>
      <c r="IC963">
        <v>10000</v>
      </c>
      <c r="ID963">
        <v>0</v>
      </c>
      <c r="IE963">
        <v>1</v>
      </c>
      <c r="IF963"/>
      <c r="IG963" t="inlineStr">
        <is>
          <t xml:space="preserve">魔法</t>
        </is>
      </c>
      <c r="IH963">
        <v>500</v>
      </c>
      <c r="II963">
        <v>0</v>
      </c>
      <c r="IJ963"/>
      <c r="IK963"/>
      <c r="IL963"/>
      <c r="IM963"/>
      <c r="IN963"/>
      <c r="IO963"/>
      <c r="IP963"/>
      <c r="IQ963"/>
      <c r="IR963"/>
      <c r="IS963"/>
      <c r="IT963"/>
      <c r="IU963"/>
      <c r="IV963"/>
      <c r="IW963"/>
      <c r="IX963"/>
      <c r="IY963"/>
      <c r="IZ963"/>
      <c r="JA963"/>
      <c r="JB963"/>
      <c r="JC963"/>
      <c r="JD963"/>
      <c r="JE963"/>
      <c r="JF963"/>
      <c r="JG963"/>
      <c r="JH963"/>
      <c r="JI963"/>
      <c r="JJ963"/>
      <c r="JK963"/>
      <c r="JL963"/>
      <c r="JM963"/>
      <c r="JN963"/>
      <c r="JO963"/>
      <c r="JP963"/>
      <c r="JQ963"/>
      <c r="JR963"/>
    </row>
    <row r="964" ht="30" customHeight="1" spans="2:12">
      <c r="B964" s="34">
        <f>10000000+INDEX(编号表!$B:$B,MATCH(D964,编号表!$A:$A,0))*10000+J964</f>
        <v>11990012</v>
      </c>
      <c r="C964" s="34" t="s">
        <v>941</v>
      </c>
      <c r="D964" s="34" t="s">
        <v>938</v>
      </c>
      <c r="E964" t="str" s="34">
        <v>无</v>
      </c>
      <c r="F964" s="39" t="s">
        <v>906</v>
      </c>
      <c r="G964" s="34" t="inlineStr">
        <is>
          <t xml:space="preserve">土行</t>
        </is>
      </c>
      <c r="H964" s="34" t="b">
        <v>0</v>
      </c>
      <c r="I964" s="34" t="b">
        <v>0</v>
      </c>
      <c r="J964" s="34">
        <v>12</v>
      </c>
      <c r="K964" s="34" t="str">
        <f t="shared" si="34"/>
        <v>119900</v>
      </c>
      <c r="L964" s="34" t="s">
        <v>900</v>
      </c>
      <c r="O964" t="str" s="35">
        <v>追击单个敌人，造成剑击伤害；提高单次剑击伤害；附加土行伤害。</v>
      </c>
      <c r="P964" t="n" s="35">
        <v>12421000</v>
      </c>
      <c r="W964">
        <v>600</v>
      </c>
      <c r="X964">
        <v>600</v>
      </c>
      <c r="Y964" t="str" s="35">
        <v>单位</v>
      </c>
      <c r="Z964" t="inlineStr">
        <is>
          <t xml:space="preserve">单体</t>
        </is>
      </c>
      <c r="AA964" t="inlineStr">
        <is>
          <t xml:space="preserve">敌对</t>
        </is>
      </c>
      <c r="AB964">
        <v>0</v>
      </c>
      <c r="AC964">
        <v>1</v>
      </c>
      <c r="AD964" t="b">
        <v>0</v>
      </c>
      <c r="AE964" t="inlineStr">
        <is>
          <t xml:space="preserve">最近</t>
        </is>
      </c>
      <c r="AF964"/>
      <c r="AG964"/>
      <c r="AH964"/>
      <c r="AI964"/>
      <c r="AJ964"/>
      <c r="AK964"/>
      <c r="AL964"/>
      <c r="BA964">
        <v>10000</v>
      </c>
      <c r="BB964" t="inlineStr">
        <is>
          <t xml:space="preserve">技能效果_伤害</t>
        </is>
      </c>
      <c r="BC964" t="inlineStr">
        <is>
          <t xml:space="preserve">敌对</t>
        </is>
      </c>
      <c r="BD964">
        <v>10000</v>
      </c>
      <c r="BE964">
        <v>0</v>
      </c>
      <c r="BF964" t="inlineStr">
        <is>
          <t xml:space="preserve">全部</t>
        </is>
      </c>
      <c r="BG964">
        <v>0</v>
      </c>
      <c r="BH964" t="inlineStr">
        <is>
          <t xml:space="preserve">物理</t>
        </is>
      </c>
      <c r="BI964">
        <v>10000</v>
      </c>
      <c r="BJ964">
        <v>0</v>
      </c>
      <c r="BK964" t="b">
        <v>1</v>
      </c>
      <c r="BL964">
        <v>0</v>
      </c>
      <c r="BM964">
        <v>10000</v>
      </c>
      <c r="BN964"/>
      <c r="BO964"/>
      <c r="BP964"/>
      <c r="BQ964"/>
      <c r="BR964"/>
      <c r="BS964"/>
      <c r="BT964"/>
      <c r="BU964"/>
      <c r="BV964"/>
      <c r="BW964"/>
      <c r="BX964"/>
      <c r="BY964"/>
      <c r="BZ964"/>
      <c r="CA964"/>
      <c r="CB964"/>
      <c r="CC964"/>
      <c r="CD964"/>
      <c r="CE964"/>
      <c r="CF964"/>
      <c r="CG964"/>
      <c r="CH964"/>
      <c r="CI964"/>
      <c r="CJ964"/>
      <c r="CK964"/>
      <c r="CL964"/>
      <c r="CM964"/>
      <c r="CN964"/>
      <c r="CO964"/>
      <c r="CP964"/>
      <c r="CQ964"/>
      <c r="CR964"/>
      <c r="CS964"/>
      <c r="CT964"/>
      <c r="CU964"/>
      <c r="CV964"/>
      <c r="CW964"/>
      <c r="CX964"/>
      <c r="CY964"/>
      <c r="CZ964"/>
      <c r="DA964"/>
      <c r="DB964"/>
      <c r="DC964"/>
      <c r="DD964"/>
      <c r="DE964"/>
      <c r="DF964"/>
      <c r="DG964"/>
      <c r="DH964"/>
      <c r="DI964"/>
      <c r="DJ964"/>
      <c r="DK964"/>
      <c r="DL964"/>
      <c r="DM964"/>
      <c r="DN964"/>
      <c r="DO964"/>
      <c r="DP964"/>
      <c r="DQ964"/>
      <c r="DR964"/>
      <c r="DS964"/>
      <c r="DT964"/>
      <c r="DU964"/>
      <c r="DV964"/>
      <c r="DW964"/>
      <c r="DX964"/>
      <c r="DY964"/>
      <c r="DZ964"/>
      <c r="EA964"/>
      <c r="EB964"/>
      <c r="EC964"/>
      <c r="ED964"/>
      <c r="EE964"/>
      <c r="EF964"/>
      <c r="EG964"/>
      <c r="EH964"/>
      <c r="EI964"/>
      <c r="EJ964"/>
      <c r="EK964"/>
      <c r="EL964"/>
      <c r="EM964"/>
      <c r="EN964"/>
      <c r="EO964"/>
      <c r="EP964"/>
      <c r="EQ964"/>
      <c r="ER964"/>
      <c r="ES964"/>
      <c r="ET964"/>
      <c r="EU964"/>
      <c r="EV964"/>
      <c r="EW964"/>
      <c r="EX964"/>
      <c r="EY964"/>
      <c r="EZ964"/>
      <c r="FA964"/>
      <c r="FB964"/>
      <c r="FC964"/>
      <c r="FD964"/>
      <c r="FE964"/>
      <c r="FF964"/>
      <c r="FG964"/>
      <c r="FH964"/>
      <c r="FI964"/>
      <c r="FJ964"/>
      <c r="FK964"/>
      <c r="FL964"/>
      <c r="FM964"/>
      <c r="FN964"/>
      <c r="FO964"/>
      <c r="FP964"/>
      <c r="FQ964"/>
      <c r="FR964"/>
      <c r="FS964"/>
      <c r="FT964"/>
      <c r="FU964"/>
      <c r="FV964"/>
      <c r="FW964"/>
      <c r="FX964"/>
      <c r="FY964"/>
      <c r="FZ964"/>
      <c r="GA964"/>
      <c r="GB964"/>
      <c r="GC964"/>
      <c r="GD964"/>
      <c r="GE964"/>
      <c r="GF964"/>
      <c r="GG964"/>
      <c r="GH964"/>
      <c r="GI964"/>
      <c r="GJ964"/>
      <c r="GK964"/>
      <c r="GL964"/>
      <c r="GM964"/>
      <c r="GN964"/>
      <c r="GO964"/>
      <c r="GP964"/>
      <c r="GQ964"/>
      <c r="GR964"/>
      <c r="GS964"/>
      <c r="GT964"/>
      <c r="GU964"/>
      <c r="GV964"/>
      <c r="GW964"/>
      <c r="GX964"/>
      <c r="GY964" t="n" s="35">
        <v>0</v>
      </c>
      <c r="GZ964" t="n" s="35">
        <v>0</v>
      </c>
      <c r="HF964" t="n" s="35">
        <v>2000</v>
      </c>
      <c r="HG964" t="b" s="35">
        <v>1</v>
      </c>
      <c r="HH964">
        <v>1</v>
      </c>
      <c r="HU964" t="b" s="35">
        <v>1</v>
      </c>
      <c r="HZ964">
        <v>1</v>
      </c>
      <c r="IA964"/>
      <c r="IB964" t="inlineStr">
        <is>
          <t xml:space="preserve">物理</t>
        </is>
      </c>
      <c r="IC964">
        <v>10000</v>
      </c>
      <c r="ID964">
        <v>0</v>
      </c>
      <c r="IE964">
        <v>1</v>
      </c>
      <c r="IF964"/>
      <c r="IG964" t="inlineStr">
        <is>
          <t xml:space="preserve">魔法</t>
        </is>
      </c>
      <c r="IH964">
        <v>500</v>
      </c>
      <c r="II964">
        <v>0</v>
      </c>
      <c r="IJ964"/>
      <c r="IK964"/>
      <c r="IL964"/>
      <c r="IM964"/>
      <c r="IN964"/>
      <c r="IO964"/>
      <c r="IP964"/>
      <c r="IQ964"/>
      <c r="IR964"/>
      <c r="IS964"/>
      <c r="IT964"/>
      <c r="IU964"/>
      <c r="IV964"/>
      <c r="IW964"/>
      <c r="IX964"/>
      <c r="IY964"/>
      <c r="IZ964"/>
      <c r="JA964"/>
      <c r="JB964"/>
      <c r="JC964"/>
      <c r="JD964"/>
      <c r="JE964"/>
      <c r="JF964"/>
      <c r="JG964"/>
      <c r="JH964"/>
      <c r="JI964"/>
      <c r="JJ964"/>
      <c r="JK964"/>
      <c r="JL964"/>
      <c r="JM964"/>
      <c r="JN964"/>
      <c r="JO964"/>
      <c r="JP964"/>
      <c r="JQ964"/>
      <c r="JR964"/>
    </row>
    <row r="965" ht="30" customHeight="1" spans="2:12">
      <c r="B965" s="34">
        <f>10000000+INDEX(编号表!$B:$B,MATCH(D965,编号表!$A:$A,0))*10000+J965</f>
        <v>11990013</v>
      </c>
      <c r="C965" s="34" t="s">
        <v>942</v>
      </c>
      <c r="D965" s="34" t="s">
        <v>938</v>
      </c>
      <c r="E965" t="str" s="34">
        <v>无</v>
      </c>
      <c r="F965" s="39" t="s">
        <v>908</v>
      </c>
      <c r="G965" s="34" t="inlineStr">
        <is>
          <t xml:space="preserve">土行</t>
        </is>
      </c>
      <c r="H965" s="34" t="b">
        <v>0</v>
      </c>
      <c r="I965" s="34" t="b">
        <v>0</v>
      </c>
      <c r="J965" s="34">
        <v>13</v>
      </c>
      <c r="K965" s="34" t="str">
        <f t="shared" si="34"/>
        <v>119900</v>
      </c>
      <c r="L965" s="34" t="s">
        <v>898</v>
      </c>
      <c r="O965" t="str" s="35">
        <v>追击单个敌人，造成剑击伤害；提高单次剑击伤害；附加土行伤害。</v>
      </c>
      <c r="P965" t="n" s="35">
        <v>12421000</v>
      </c>
      <c r="W965">
        <v>600</v>
      </c>
      <c r="X965">
        <v>600</v>
      </c>
      <c r="Y965" t="str" s="35">
        <v>单位</v>
      </c>
      <c r="Z965" t="inlineStr">
        <is>
          <t xml:space="preserve">单体</t>
        </is>
      </c>
      <c r="AA965" t="inlineStr">
        <is>
          <t xml:space="preserve">敌对</t>
        </is>
      </c>
      <c r="AB965">
        <v>0</v>
      </c>
      <c r="AC965">
        <v>1</v>
      </c>
      <c r="AD965" t="b">
        <v>0</v>
      </c>
      <c r="AE965" t="inlineStr">
        <is>
          <t xml:space="preserve">最近</t>
        </is>
      </c>
      <c r="AF965"/>
      <c r="AG965"/>
      <c r="AH965"/>
      <c r="AI965"/>
      <c r="AJ965"/>
      <c r="AK965"/>
      <c r="AL965"/>
      <c r="BA965">
        <v>10000</v>
      </c>
      <c r="BB965" t="inlineStr">
        <is>
          <t xml:space="preserve">技能效果_伤害</t>
        </is>
      </c>
      <c r="BC965" t="inlineStr">
        <is>
          <t xml:space="preserve">敌对</t>
        </is>
      </c>
      <c r="BD965">
        <v>10000</v>
      </c>
      <c r="BE965">
        <v>0</v>
      </c>
      <c r="BF965" t="inlineStr">
        <is>
          <t xml:space="preserve">全部</t>
        </is>
      </c>
      <c r="BG965">
        <v>0</v>
      </c>
      <c r="BH965" t="inlineStr">
        <is>
          <t xml:space="preserve">物理</t>
        </is>
      </c>
      <c r="BI965">
        <v>10000</v>
      </c>
      <c r="BJ965">
        <v>0</v>
      </c>
      <c r="BK965" t="b">
        <v>1</v>
      </c>
      <c r="BL965">
        <v>0</v>
      </c>
      <c r="BM965">
        <v>10000</v>
      </c>
      <c r="BN965"/>
      <c r="BO965"/>
      <c r="BP965"/>
      <c r="BQ965"/>
      <c r="BR965"/>
      <c r="BS965"/>
      <c r="BT965"/>
      <c r="BU965"/>
      <c r="BV965"/>
      <c r="BW965"/>
      <c r="BX965"/>
      <c r="BY965"/>
      <c r="BZ965"/>
      <c r="CA965"/>
      <c r="CB965"/>
      <c r="CC965"/>
      <c r="CD965"/>
      <c r="CE965"/>
      <c r="CF965"/>
      <c r="CG965"/>
      <c r="CH965"/>
      <c r="CI965"/>
      <c r="CJ965"/>
      <c r="CK965"/>
      <c r="CL965"/>
      <c r="CM965"/>
      <c r="CN965"/>
      <c r="CO965"/>
      <c r="CP965"/>
      <c r="CQ965"/>
      <c r="CR965"/>
      <c r="CS965"/>
      <c r="CT965"/>
      <c r="CU965"/>
      <c r="CV965"/>
      <c r="CW965"/>
      <c r="CX965"/>
      <c r="CY965"/>
      <c r="CZ965"/>
      <c r="DA965"/>
      <c r="DB965"/>
      <c r="DC965"/>
      <c r="DD965"/>
      <c r="DE965"/>
      <c r="DF965"/>
      <c r="DG965"/>
      <c r="DH965"/>
      <c r="DI965"/>
      <c r="DJ965"/>
      <c r="DK965"/>
      <c r="DL965"/>
      <c r="DM965"/>
      <c r="DN965"/>
      <c r="DO965"/>
      <c r="DP965"/>
      <c r="DQ965"/>
      <c r="DR965"/>
      <c r="DS965"/>
      <c r="DT965"/>
      <c r="DU965"/>
      <c r="DV965"/>
      <c r="DW965"/>
      <c r="DX965"/>
      <c r="DY965"/>
      <c r="DZ965"/>
      <c r="EA965"/>
      <c r="EB965"/>
      <c r="EC965"/>
      <c r="ED965"/>
      <c r="EE965"/>
      <c r="EF965"/>
      <c r="EG965"/>
      <c r="EH965"/>
      <c r="EI965"/>
      <c r="EJ965"/>
      <c r="EK965"/>
      <c r="EL965"/>
      <c r="EM965"/>
      <c r="EN965"/>
      <c r="EO965"/>
      <c r="EP965"/>
      <c r="EQ965"/>
      <c r="ER965"/>
      <c r="ES965"/>
      <c r="ET965"/>
      <c r="EU965"/>
      <c r="EV965"/>
      <c r="EW965"/>
      <c r="EX965"/>
      <c r="EY965"/>
      <c r="EZ965"/>
      <c r="FA965"/>
      <c r="FB965"/>
      <c r="FC965"/>
      <c r="FD965"/>
      <c r="FE965"/>
      <c r="FF965"/>
      <c r="FG965"/>
      <c r="FH965"/>
      <c r="FI965"/>
      <c r="FJ965"/>
      <c r="FK965"/>
      <c r="FL965"/>
      <c r="FM965"/>
      <c r="FN965"/>
      <c r="FO965"/>
      <c r="FP965"/>
      <c r="FQ965"/>
      <c r="FR965"/>
      <c r="FS965"/>
      <c r="FT965"/>
      <c r="FU965"/>
      <c r="FV965"/>
      <c r="FW965"/>
      <c r="FX965"/>
      <c r="FY965"/>
      <c r="FZ965"/>
      <c r="GA965"/>
      <c r="GB965"/>
      <c r="GC965"/>
      <c r="GD965"/>
      <c r="GE965"/>
      <c r="GF965"/>
      <c r="GG965"/>
      <c r="GH965"/>
      <c r="GI965"/>
      <c r="GJ965"/>
      <c r="GK965"/>
      <c r="GL965"/>
      <c r="GM965"/>
      <c r="GN965"/>
      <c r="GO965"/>
      <c r="GP965"/>
      <c r="GQ965"/>
      <c r="GR965"/>
      <c r="GS965"/>
      <c r="GT965"/>
      <c r="GU965"/>
      <c r="GV965"/>
      <c r="GW965"/>
      <c r="GX965"/>
      <c r="GY965" t="n" s="35">
        <v>0</v>
      </c>
      <c r="GZ965" t="n" s="35">
        <v>0</v>
      </c>
      <c r="HF965" t="n" s="35">
        <v>2000</v>
      </c>
      <c r="HG965" t="b" s="35">
        <v>1</v>
      </c>
      <c r="HH965">
        <v>1</v>
      </c>
      <c r="HU965" t="b" s="35">
        <v>1</v>
      </c>
      <c r="HZ965">
        <v>1</v>
      </c>
      <c r="IA965"/>
      <c r="IB965" t="inlineStr">
        <is>
          <t xml:space="preserve">物理</t>
        </is>
      </c>
      <c r="IC965">
        <v>10000</v>
      </c>
      <c r="ID965">
        <v>0</v>
      </c>
      <c r="IE965">
        <v>1</v>
      </c>
      <c r="IF965"/>
      <c r="IG965" t="inlineStr">
        <is>
          <t xml:space="preserve">魔法</t>
        </is>
      </c>
      <c r="IH965">
        <v>500</v>
      </c>
      <c r="II965">
        <v>0</v>
      </c>
      <c r="IJ965"/>
      <c r="IK965"/>
      <c r="IL965"/>
      <c r="IM965"/>
      <c r="IN965"/>
      <c r="IO965"/>
      <c r="IP965"/>
      <c r="IQ965"/>
      <c r="IR965"/>
      <c r="IS965"/>
      <c r="IT965"/>
      <c r="IU965"/>
      <c r="IV965"/>
      <c r="IW965"/>
      <c r="IX965"/>
      <c r="IY965"/>
      <c r="IZ965"/>
      <c r="JA965"/>
      <c r="JB965"/>
      <c r="JC965"/>
      <c r="JD965"/>
      <c r="JE965"/>
      <c r="JF965"/>
      <c r="JG965"/>
      <c r="JH965"/>
      <c r="JI965"/>
      <c r="JJ965"/>
      <c r="JK965"/>
      <c r="JL965"/>
      <c r="JM965"/>
      <c r="JN965"/>
      <c r="JO965"/>
      <c r="JP965"/>
      <c r="JQ965"/>
      <c r="JR965"/>
    </row>
    <row r="966" ht="30" customHeight="1" spans="2:12">
      <c r="B966" s="34">
        <f>10000000+INDEX(编号表!$B:$B,MATCH(D966,编号表!$A:$A,0))*10000+J966</f>
        <v>11990014</v>
      </c>
      <c r="C966" s="34" t="s">
        <v>942</v>
      </c>
      <c r="D966" s="34" t="s">
        <v>938</v>
      </c>
      <c r="E966" t="str" s="34">
        <v>无</v>
      </c>
      <c r="F966" s="39" t="s">
        <v>908</v>
      </c>
      <c r="G966" s="34" t="inlineStr">
        <is>
          <t xml:space="preserve">土行</t>
        </is>
      </c>
      <c r="H966" s="34" t="b">
        <v>0</v>
      </c>
      <c r="I966" s="34" t="b">
        <v>0</v>
      </c>
      <c r="J966" s="34">
        <v>14</v>
      </c>
      <c r="K966" s="34" t="str">
        <f t="shared" si="34"/>
        <v>119900</v>
      </c>
      <c r="L966" s="34" t="s">
        <v>899</v>
      </c>
      <c r="O966" t="str" s="35">
        <v>追击单个敌人，造成剑击伤害；提高单次剑击伤害；附加土行伤害。</v>
      </c>
      <c r="P966" t="n" s="35">
        <v>12421000</v>
      </c>
      <c r="W966">
        <v>600</v>
      </c>
      <c r="X966">
        <v>600</v>
      </c>
      <c r="Y966" t="str" s="35">
        <v>单位</v>
      </c>
      <c r="Z966" t="inlineStr">
        <is>
          <t xml:space="preserve">单体</t>
        </is>
      </c>
      <c r="AA966" t="inlineStr">
        <is>
          <t xml:space="preserve">敌对</t>
        </is>
      </c>
      <c r="AB966">
        <v>0</v>
      </c>
      <c r="AC966">
        <v>1</v>
      </c>
      <c r="AD966" t="b">
        <v>0</v>
      </c>
      <c r="AE966" t="inlineStr">
        <is>
          <t xml:space="preserve">最近</t>
        </is>
      </c>
      <c r="AF966"/>
      <c r="AG966"/>
      <c r="AH966"/>
      <c r="AI966"/>
      <c r="AJ966"/>
      <c r="AK966"/>
      <c r="AL966"/>
      <c r="BA966">
        <v>10000</v>
      </c>
      <c r="BB966" t="inlineStr">
        <is>
          <t xml:space="preserve">技能效果_伤害</t>
        </is>
      </c>
      <c r="BC966" t="inlineStr">
        <is>
          <t xml:space="preserve">敌对</t>
        </is>
      </c>
      <c r="BD966">
        <v>10000</v>
      </c>
      <c r="BE966">
        <v>0</v>
      </c>
      <c r="BF966" t="inlineStr">
        <is>
          <t xml:space="preserve">全部</t>
        </is>
      </c>
      <c r="BG966">
        <v>0</v>
      </c>
      <c r="BH966" t="inlineStr">
        <is>
          <t xml:space="preserve">物理</t>
        </is>
      </c>
      <c r="BI966">
        <v>10000</v>
      </c>
      <c r="BJ966">
        <v>0</v>
      </c>
      <c r="BK966" t="b">
        <v>1</v>
      </c>
      <c r="BL966">
        <v>0</v>
      </c>
      <c r="BM966">
        <v>10000</v>
      </c>
      <c r="BN966"/>
      <c r="BO966"/>
      <c r="BP966"/>
      <c r="BQ966"/>
      <c r="BR966"/>
      <c r="BS966"/>
      <c r="BT966"/>
      <c r="BU966"/>
      <c r="BV966"/>
      <c r="BW966"/>
      <c r="BX966"/>
      <c r="BY966"/>
      <c r="BZ966"/>
      <c r="CA966"/>
      <c r="CB966"/>
      <c r="CC966"/>
      <c r="CD966"/>
      <c r="CE966"/>
      <c r="CF966"/>
      <c r="CG966"/>
      <c r="CH966"/>
      <c r="CI966"/>
      <c r="CJ966"/>
      <c r="CK966"/>
      <c r="CL966"/>
      <c r="CM966"/>
      <c r="CN966"/>
      <c r="CO966"/>
      <c r="CP966"/>
      <c r="CQ966"/>
      <c r="CR966"/>
      <c r="CS966"/>
      <c r="CT966"/>
      <c r="CU966"/>
      <c r="CV966"/>
      <c r="CW966"/>
      <c r="CX966"/>
      <c r="CY966"/>
      <c r="CZ966"/>
      <c r="DA966"/>
      <c r="DB966"/>
      <c r="DC966"/>
      <c r="DD966"/>
      <c r="DE966"/>
      <c r="DF966"/>
      <c r="DG966"/>
      <c r="DH966"/>
      <c r="DI966"/>
      <c r="DJ966"/>
      <c r="DK966"/>
      <c r="DL966"/>
      <c r="DM966"/>
      <c r="DN966"/>
      <c r="DO966"/>
      <c r="DP966"/>
      <c r="DQ966"/>
      <c r="DR966"/>
      <c r="DS966"/>
      <c r="DT966"/>
      <c r="DU966"/>
      <c r="DV966"/>
      <c r="DW966"/>
      <c r="DX966"/>
      <c r="DY966"/>
      <c r="DZ966"/>
      <c r="EA966"/>
      <c r="EB966"/>
      <c r="EC966"/>
      <c r="ED966"/>
      <c r="EE966"/>
      <c r="EF966"/>
      <c r="EG966"/>
      <c r="EH966"/>
      <c r="EI966"/>
      <c r="EJ966"/>
      <c r="EK966"/>
      <c r="EL966"/>
      <c r="EM966"/>
      <c r="EN966"/>
      <c r="EO966"/>
      <c r="EP966"/>
      <c r="EQ966"/>
      <c r="ER966"/>
      <c r="ES966"/>
      <c r="ET966"/>
      <c r="EU966"/>
      <c r="EV966"/>
      <c r="EW966"/>
      <c r="EX966"/>
      <c r="EY966"/>
      <c r="EZ966"/>
      <c r="FA966"/>
      <c r="FB966"/>
      <c r="FC966"/>
      <c r="FD966"/>
      <c r="FE966"/>
      <c r="FF966"/>
      <c r="FG966"/>
      <c r="FH966"/>
      <c r="FI966"/>
      <c r="FJ966"/>
      <c r="FK966"/>
      <c r="FL966"/>
      <c r="FM966"/>
      <c r="FN966"/>
      <c r="FO966"/>
      <c r="FP966"/>
      <c r="FQ966"/>
      <c r="FR966"/>
      <c r="FS966"/>
      <c r="FT966"/>
      <c r="FU966"/>
      <c r="FV966"/>
      <c r="FW966"/>
      <c r="FX966"/>
      <c r="FY966"/>
      <c r="FZ966"/>
      <c r="GA966"/>
      <c r="GB966"/>
      <c r="GC966"/>
      <c r="GD966"/>
      <c r="GE966"/>
      <c r="GF966"/>
      <c r="GG966"/>
      <c r="GH966"/>
      <c r="GI966"/>
      <c r="GJ966"/>
      <c r="GK966"/>
      <c r="GL966"/>
      <c r="GM966"/>
      <c r="GN966"/>
      <c r="GO966"/>
      <c r="GP966"/>
      <c r="GQ966"/>
      <c r="GR966"/>
      <c r="GS966"/>
      <c r="GT966"/>
      <c r="GU966"/>
      <c r="GV966"/>
      <c r="GW966"/>
      <c r="GX966"/>
      <c r="GY966" t="n" s="35">
        <v>0</v>
      </c>
      <c r="GZ966" t="n" s="35">
        <v>0</v>
      </c>
      <c r="HF966" t="n" s="35">
        <v>2000</v>
      </c>
      <c r="HG966" t="b" s="35">
        <v>1</v>
      </c>
      <c r="HH966">
        <v>1</v>
      </c>
      <c r="HU966" t="b" s="35">
        <v>1</v>
      </c>
      <c r="HZ966">
        <v>1</v>
      </c>
      <c r="IA966"/>
      <c r="IB966" t="inlineStr">
        <is>
          <t xml:space="preserve">物理</t>
        </is>
      </c>
      <c r="IC966">
        <v>10000</v>
      </c>
      <c r="ID966">
        <v>0</v>
      </c>
      <c r="IE966">
        <v>1</v>
      </c>
      <c r="IF966"/>
      <c r="IG966" t="inlineStr">
        <is>
          <t xml:space="preserve">魔法</t>
        </is>
      </c>
      <c r="IH966">
        <v>500</v>
      </c>
      <c r="II966">
        <v>0</v>
      </c>
      <c r="IJ966"/>
      <c r="IK966"/>
      <c r="IL966"/>
      <c r="IM966"/>
      <c r="IN966"/>
      <c r="IO966"/>
      <c r="IP966"/>
      <c r="IQ966"/>
      <c r="IR966"/>
      <c r="IS966"/>
      <c r="IT966"/>
      <c r="IU966"/>
      <c r="IV966"/>
      <c r="IW966"/>
      <c r="IX966"/>
      <c r="IY966"/>
      <c r="IZ966"/>
      <c r="JA966"/>
      <c r="JB966"/>
      <c r="JC966"/>
      <c r="JD966"/>
      <c r="JE966"/>
      <c r="JF966"/>
      <c r="JG966"/>
      <c r="JH966"/>
      <c r="JI966"/>
      <c r="JJ966"/>
      <c r="JK966"/>
      <c r="JL966"/>
      <c r="JM966"/>
      <c r="JN966"/>
      <c r="JO966"/>
      <c r="JP966"/>
      <c r="JQ966"/>
      <c r="JR966"/>
    </row>
    <row r="967" ht="30" customHeight="1" spans="2:12">
      <c r="B967" s="34">
        <f>10000000+INDEX(编号表!$B:$B,MATCH(D967,编号表!$A:$A,0))*10000+J967</f>
        <v>11990015</v>
      </c>
      <c r="C967" s="34" t="s">
        <v>942</v>
      </c>
      <c r="D967" s="34" t="s">
        <v>938</v>
      </c>
      <c r="E967" t="str" s="34">
        <v>无</v>
      </c>
      <c r="F967" s="39" t="s">
        <v>908</v>
      </c>
      <c r="G967" s="34" t="inlineStr">
        <is>
          <t xml:space="preserve">土行</t>
        </is>
      </c>
      <c r="H967" s="34" t="b">
        <v>0</v>
      </c>
      <c r="I967" s="34" t="b">
        <v>0</v>
      </c>
      <c r="J967" s="34">
        <v>15</v>
      </c>
      <c r="K967" s="34" t="str">
        <f t="shared" ref="K967:K1030" si="35">LEFT(B967,6)</f>
        <v>119900</v>
      </c>
      <c r="L967" s="34" t="s">
        <v>900</v>
      </c>
      <c r="O967" t="str" s="35">
        <v>追击单个敌人，造成剑击伤害；提高单次剑击伤害；附加土行伤害。</v>
      </c>
      <c r="P967" t="n" s="35">
        <v>12421000</v>
      </c>
      <c r="W967">
        <v>600</v>
      </c>
      <c r="X967">
        <v>600</v>
      </c>
      <c r="Y967" t="str" s="35">
        <v>单位</v>
      </c>
      <c r="Z967" t="inlineStr">
        <is>
          <t xml:space="preserve">单体</t>
        </is>
      </c>
      <c r="AA967" t="inlineStr">
        <is>
          <t xml:space="preserve">敌对</t>
        </is>
      </c>
      <c r="AB967">
        <v>0</v>
      </c>
      <c r="AC967">
        <v>1</v>
      </c>
      <c r="AD967" t="b">
        <v>0</v>
      </c>
      <c r="AE967" t="inlineStr">
        <is>
          <t xml:space="preserve">最近</t>
        </is>
      </c>
      <c r="AF967"/>
      <c r="AG967"/>
      <c r="AH967"/>
      <c r="AI967"/>
      <c r="AJ967"/>
      <c r="AK967"/>
      <c r="AL967"/>
      <c r="BA967">
        <v>10000</v>
      </c>
      <c r="BB967" t="inlineStr">
        <is>
          <t xml:space="preserve">技能效果_伤害</t>
        </is>
      </c>
      <c r="BC967" t="inlineStr">
        <is>
          <t xml:space="preserve">敌对</t>
        </is>
      </c>
      <c r="BD967">
        <v>10000</v>
      </c>
      <c r="BE967">
        <v>0</v>
      </c>
      <c r="BF967" t="inlineStr">
        <is>
          <t xml:space="preserve">全部</t>
        </is>
      </c>
      <c r="BG967">
        <v>0</v>
      </c>
      <c r="BH967" t="inlineStr">
        <is>
          <t xml:space="preserve">物理</t>
        </is>
      </c>
      <c r="BI967">
        <v>10000</v>
      </c>
      <c r="BJ967">
        <v>0</v>
      </c>
      <c r="BK967" t="b">
        <v>1</v>
      </c>
      <c r="BL967">
        <v>0</v>
      </c>
      <c r="BM967">
        <v>10000</v>
      </c>
      <c r="BN967"/>
      <c r="BO967"/>
      <c r="BP967"/>
      <c r="BQ967"/>
      <c r="BR967"/>
      <c r="BS967"/>
      <c r="BT967"/>
      <c r="BU967"/>
      <c r="BV967"/>
      <c r="BW967"/>
      <c r="BX967"/>
      <c r="BY967"/>
      <c r="BZ967"/>
      <c r="CA967"/>
      <c r="CB967"/>
      <c r="CC967"/>
      <c r="CD967"/>
      <c r="CE967"/>
      <c r="CF967"/>
      <c r="CG967"/>
      <c r="CH967"/>
      <c r="CI967"/>
      <c r="CJ967"/>
      <c r="CK967"/>
      <c r="CL967"/>
      <c r="CM967"/>
      <c r="CN967"/>
      <c r="CO967"/>
      <c r="CP967"/>
      <c r="CQ967"/>
      <c r="CR967"/>
      <c r="CS967"/>
      <c r="CT967"/>
      <c r="CU967"/>
      <c r="CV967"/>
      <c r="CW967"/>
      <c r="CX967"/>
      <c r="CY967"/>
      <c r="CZ967"/>
      <c r="DA967"/>
      <c r="DB967"/>
      <c r="DC967"/>
      <c r="DD967"/>
      <c r="DE967"/>
      <c r="DF967"/>
      <c r="DG967"/>
      <c r="DH967"/>
      <c r="DI967"/>
      <c r="DJ967"/>
      <c r="DK967"/>
      <c r="DL967"/>
      <c r="DM967"/>
      <c r="DN967"/>
      <c r="DO967"/>
      <c r="DP967"/>
      <c r="DQ967"/>
      <c r="DR967"/>
      <c r="DS967"/>
      <c r="DT967"/>
      <c r="DU967"/>
      <c r="DV967"/>
      <c r="DW967"/>
      <c r="DX967"/>
      <c r="DY967"/>
      <c r="DZ967"/>
      <c r="EA967"/>
      <c r="EB967"/>
      <c r="EC967"/>
      <c r="ED967"/>
      <c r="EE967"/>
      <c r="EF967"/>
      <c r="EG967"/>
      <c r="EH967"/>
      <c r="EI967"/>
      <c r="EJ967"/>
      <c r="EK967"/>
      <c r="EL967"/>
      <c r="EM967"/>
      <c r="EN967"/>
      <c r="EO967"/>
      <c r="EP967"/>
      <c r="EQ967"/>
      <c r="ER967"/>
      <c r="ES967"/>
      <c r="ET967"/>
      <c r="EU967"/>
      <c r="EV967"/>
      <c r="EW967"/>
      <c r="EX967"/>
      <c r="EY967"/>
      <c r="EZ967"/>
      <c r="FA967"/>
      <c r="FB967"/>
      <c r="FC967"/>
      <c r="FD967"/>
      <c r="FE967"/>
      <c r="FF967"/>
      <c r="FG967"/>
      <c r="FH967"/>
      <c r="FI967"/>
      <c r="FJ967"/>
      <c r="FK967"/>
      <c r="FL967"/>
      <c r="FM967"/>
      <c r="FN967"/>
      <c r="FO967"/>
      <c r="FP967"/>
      <c r="FQ967"/>
      <c r="FR967"/>
      <c r="FS967"/>
      <c r="FT967"/>
      <c r="FU967"/>
      <c r="FV967"/>
      <c r="FW967"/>
      <c r="FX967"/>
      <c r="FY967"/>
      <c r="FZ967"/>
      <c r="GA967"/>
      <c r="GB967"/>
      <c r="GC967"/>
      <c r="GD967"/>
      <c r="GE967"/>
      <c r="GF967"/>
      <c r="GG967"/>
      <c r="GH967"/>
      <c r="GI967"/>
      <c r="GJ967"/>
      <c r="GK967"/>
      <c r="GL967"/>
      <c r="GM967"/>
      <c r="GN967"/>
      <c r="GO967"/>
      <c r="GP967"/>
      <c r="GQ967"/>
      <c r="GR967"/>
      <c r="GS967"/>
      <c r="GT967"/>
      <c r="GU967"/>
      <c r="GV967"/>
      <c r="GW967"/>
      <c r="GX967"/>
      <c r="GY967" t="n" s="35">
        <v>0</v>
      </c>
      <c r="GZ967" t="n" s="35">
        <v>0</v>
      </c>
      <c r="HF967" t="n" s="35">
        <v>2000</v>
      </c>
      <c r="HG967" t="b" s="35">
        <v>1</v>
      </c>
      <c r="HH967">
        <v>1</v>
      </c>
      <c r="HU967" t="b" s="35">
        <v>1</v>
      </c>
      <c r="HZ967">
        <v>1</v>
      </c>
      <c r="IA967"/>
      <c r="IB967" t="inlineStr">
        <is>
          <t xml:space="preserve">物理</t>
        </is>
      </c>
      <c r="IC967">
        <v>10000</v>
      </c>
      <c r="ID967">
        <v>0</v>
      </c>
      <c r="IE967">
        <v>1</v>
      </c>
      <c r="IF967"/>
      <c r="IG967" t="inlineStr">
        <is>
          <t xml:space="preserve">魔法</t>
        </is>
      </c>
      <c r="IH967">
        <v>500</v>
      </c>
      <c r="II967">
        <v>0</v>
      </c>
      <c r="IJ967"/>
      <c r="IK967"/>
      <c r="IL967"/>
      <c r="IM967"/>
      <c r="IN967"/>
      <c r="IO967"/>
      <c r="IP967"/>
      <c r="IQ967"/>
      <c r="IR967"/>
      <c r="IS967"/>
      <c r="IT967"/>
      <c r="IU967"/>
      <c r="IV967"/>
      <c r="IW967"/>
      <c r="IX967"/>
      <c r="IY967"/>
      <c r="IZ967"/>
      <c r="JA967"/>
      <c r="JB967"/>
      <c r="JC967"/>
      <c r="JD967"/>
      <c r="JE967"/>
      <c r="JF967"/>
      <c r="JG967"/>
      <c r="JH967"/>
      <c r="JI967"/>
      <c r="JJ967"/>
      <c r="JK967"/>
      <c r="JL967"/>
      <c r="JM967"/>
      <c r="JN967"/>
      <c r="JO967"/>
      <c r="JP967"/>
      <c r="JQ967"/>
      <c r="JR967"/>
    </row>
    <row r="968" ht="30" customHeight="1" spans="2:12">
      <c r="B968" s="34">
        <f>10000000+INDEX(编号表!$B:$B,MATCH(D968,编号表!$A:$A,0))*10000+J968</f>
        <v>11990016</v>
      </c>
      <c r="C968" s="34" t="s">
        <v>943</v>
      </c>
      <c r="D968" s="34" t="s">
        <v>938</v>
      </c>
      <c r="E968" t="str" s="34">
        <v>无</v>
      </c>
      <c r="F968" s="39" t="s">
        <v>910</v>
      </c>
      <c r="G968" s="34" t="inlineStr">
        <is>
          <t xml:space="preserve">土行</t>
        </is>
      </c>
      <c r="H968" s="34" t="b">
        <v>0</v>
      </c>
      <c r="I968" s="34" t="b">
        <v>0</v>
      </c>
      <c r="J968" s="34">
        <v>16</v>
      </c>
      <c r="K968" s="34" t="str">
        <f t="shared" si="35"/>
        <v>119900</v>
      </c>
      <c r="L968" s="34" t="s">
        <v>898</v>
      </c>
      <c r="O968" t="str" s="35">
        <v>追击单个敌人，造成剑击伤害；提高单次剑击伤害；附加土行伤害。</v>
      </c>
      <c r="P968" t="n" s="35">
        <v>12421000</v>
      </c>
      <c r="W968">
        <v>600</v>
      </c>
      <c r="X968">
        <v>600</v>
      </c>
      <c r="Y968" t="str" s="35">
        <v>单位</v>
      </c>
      <c r="Z968" t="inlineStr">
        <is>
          <t xml:space="preserve">单体</t>
        </is>
      </c>
      <c r="AA968" t="inlineStr">
        <is>
          <t xml:space="preserve">敌对</t>
        </is>
      </c>
      <c r="AB968">
        <v>0</v>
      </c>
      <c r="AC968">
        <v>1</v>
      </c>
      <c r="AD968" t="b">
        <v>0</v>
      </c>
      <c r="AE968" t="inlineStr">
        <is>
          <t xml:space="preserve">最近</t>
        </is>
      </c>
      <c r="AF968"/>
      <c r="AG968"/>
      <c r="AH968"/>
      <c r="AI968"/>
      <c r="AJ968"/>
      <c r="AK968"/>
      <c r="AL968"/>
      <c r="BA968">
        <v>10000</v>
      </c>
      <c r="BB968" t="inlineStr">
        <is>
          <t xml:space="preserve">技能效果_伤害</t>
        </is>
      </c>
      <c r="BC968" t="inlineStr">
        <is>
          <t xml:space="preserve">敌对</t>
        </is>
      </c>
      <c r="BD968">
        <v>10000</v>
      </c>
      <c r="BE968">
        <v>0</v>
      </c>
      <c r="BF968" t="inlineStr">
        <is>
          <t xml:space="preserve">全部</t>
        </is>
      </c>
      <c r="BG968">
        <v>0</v>
      </c>
      <c r="BH968" t="inlineStr">
        <is>
          <t xml:space="preserve">物理</t>
        </is>
      </c>
      <c r="BI968">
        <v>10000</v>
      </c>
      <c r="BJ968">
        <v>0</v>
      </c>
      <c r="BK968" t="b">
        <v>1</v>
      </c>
      <c r="BL968">
        <v>0</v>
      </c>
      <c r="BM968">
        <v>10000</v>
      </c>
      <c r="BN968"/>
      <c r="BO968"/>
      <c r="BP968"/>
      <c r="BQ968"/>
      <c r="BR968"/>
      <c r="BS968"/>
      <c r="BT968"/>
      <c r="BU968"/>
      <c r="BV968"/>
      <c r="BW968"/>
      <c r="BX968"/>
      <c r="BY968"/>
      <c r="BZ968"/>
      <c r="CA968"/>
      <c r="CB968"/>
      <c r="CC968"/>
      <c r="CD968"/>
      <c r="CE968"/>
      <c r="CF968"/>
      <c r="CG968"/>
      <c r="CH968"/>
      <c r="CI968"/>
      <c r="CJ968"/>
      <c r="CK968"/>
      <c r="CL968"/>
      <c r="CM968"/>
      <c r="CN968"/>
      <c r="CO968"/>
      <c r="CP968"/>
      <c r="CQ968"/>
      <c r="CR968"/>
      <c r="CS968"/>
      <c r="CT968"/>
      <c r="CU968"/>
      <c r="CV968"/>
      <c r="CW968"/>
      <c r="CX968"/>
      <c r="CY968"/>
      <c r="CZ968"/>
      <c r="DA968"/>
      <c r="DB968"/>
      <c r="DC968"/>
      <c r="DD968"/>
      <c r="DE968"/>
      <c r="DF968"/>
      <c r="DG968"/>
      <c r="DH968"/>
      <c r="DI968"/>
      <c r="DJ968"/>
      <c r="DK968"/>
      <c r="DL968"/>
      <c r="DM968"/>
      <c r="DN968"/>
      <c r="DO968"/>
      <c r="DP968"/>
      <c r="DQ968"/>
      <c r="DR968"/>
      <c r="DS968"/>
      <c r="DT968"/>
      <c r="DU968"/>
      <c r="DV968"/>
      <c r="DW968"/>
      <c r="DX968"/>
      <c r="DY968"/>
      <c r="DZ968"/>
      <c r="EA968"/>
      <c r="EB968"/>
      <c r="EC968"/>
      <c r="ED968"/>
      <c r="EE968"/>
      <c r="EF968"/>
      <c r="EG968"/>
      <c r="EH968"/>
      <c r="EI968"/>
      <c r="EJ968"/>
      <c r="EK968"/>
      <c r="EL968"/>
      <c r="EM968"/>
      <c r="EN968"/>
      <c r="EO968"/>
      <c r="EP968"/>
      <c r="EQ968"/>
      <c r="ER968"/>
      <c r="ES968"/>
      <c r="ET968"/>
      <c r="EU968"/>
      <c r="EV968"/>
      <c r="EW968"/>
      <c r="EX968"/>
      <c r="EY968"/>
      <c r="EZ968"/>
      <c r="FA968"/>
      <c r="FB968"/>
      <c r="FC968"/>
      <c r="FD968"/>
      <c r="FE968"/>
      <c r="FF968"/>
      <c r="FG968"/>
      <c r="FH968"/>
      <c r="FI968"/>
      <c r="FJ968"/>
      <c r="FK968"/>
      <c r="FL968"/>
      <c r="FM968"/>
      <c r="FN968"/>
      <c r="FO968"/>
      <c r="FP968"/>
      <c r="FQ968"/>
      <c r="FR968"/>
      <c r="FS968"/>
      <c r="FT968"/>
      <c r="FU968"/>
      <c r="FV968"/>
      <c r="FW968"/>
      <c r="FX968"/>
      <c r="FY968"/>
      <c r="FZ968"/>
      <c r="GA968"/>
      <c r="GB968"/>
      <c r="GC968"/>
      <c r="GD968"/>
      <c r="GE968"/>
      <c r="GF968"/>
      <c r="GG968"/>
      <c r="GH968"/>
      <c r="GI968"/>
      <c r="GJ968"/>
      <c r="GK968"/>
      <c r="GL968"/>
      <c r="GM968"/>
      <c r="GN968"/>
      <c r="GO968"/>
      <c r="GP968"/>
      <c r="GQ968"/>
      <c r="GR968"/>
      <c r="GS968"/>
      <c r="GT968"/>
      <c r="GU968"/>
      <c r="GV968"/>
      <c r="GW968"/>
      <c r="GX968"/>
      <c r="GY968" t="n" s="35">
        <v>0</v>
      </c>
      <c r="GZ968" t="n" s="35">
        <v>0</v>
      </c>
      <c r="HF968" t="n" s="35">
        <v>2000</v>
      </c>
      <c r="HG968" t="b" s="35">
        <v>1</v>
      </c>
      <c r="HH968">
        <v>1</v>
      </c>
      <c r="HU968" t="b" s="35">
        <v>1</v>
      </c>
      <c r="HZ968">
        <v>1</v>
      </c>
      <c r="IA968"/>
      <c r="IB968" t="inlineStr">
        <is>
          <t xml:space="preserve">物理</t>
        </is>
      </c>
      <c r="IC968">
        <v>10000</v>
      </c>
      <c r="ID968">
        <v>0</v>
      </c>
      <c r="IE968">
        <v>1</v>
      </c>
      <c r="IF968"/>
      <c r="IG968" t="inlineStr">
        <is>
          <t xml:space="preserve">魔法</t>
        </is>
      </c>
      <c r="IH968">
        <v>500</v>
      </c>
      <c r="II968">
        <v>0</v>
      </c>
      <c r="IJ968"/>
      <c r="IK968"/>
      <c r="IL968"/>
      <c r="IM968"/>
      <c r="IN968"/>
      <c r="IO968"/>
      <c r="IP968"/>
      <c r="IQ968"/>
      <c r="IR968"/>
      <c r="IS968"/>
      <c r="IT968"/>
      <c r="IU968"/>
      <c r="IV968"/>
      <c r="IW968"/>
      <c r="IX968"/>
      <c r="IY968"/>
      <c r="IZ968"/>
      <c r="JA968"/>
      <c r="JB968"/>
      <c r="JC968"/>
      <c r="JD968"/>
      <c r="JE968"/>
      <c r="JF968"/>
      <c r="JG968"/>
      <c r="JH968"/>
      <c r="JI968"/>
      <c r="JJ968"/>
      <c r="JK968"/>
      <c r="JL968"/>
      <c r="JM968"/>
      <c r="JN968"/>
      <c r="JO968"/>
      <c r="JP968"/>
      <c r="JQ968"/>
      <c r="JR968"/>
    </row>
    <row r="969" ht="30" customHeight="1" spans="2:12">
      <c r="B969" s="34">
        <f>10000000+INDEX(编号表!$B:$B,MATCH(D969,编号表!$A:$A,0))*10000+J969</f>
        <v>11990017</v>
      </c>
      <c r="C969" s="34" t="s">
        <v>943</v>
      </c>
      <c r="D969" s="34" t="s">
        <v>938</v>
      </c>
      <c r="E969" t="str" s="34">
        <v>无</v>
      </c>
      <c r="F969" s="39" t="s">
        <v>910</v>
      </c>
      <c r="G969" s="34" t="inlineStr">
        <is>
          <t xml:space="preserve">土行</t>
        </is>
      </c>
      <c r="H969" s="34" t="b">
        <v>0</v>
      </c>
      <c r="I969" s="34" t="b">
        <v>0</v>
      </c>
      <c r="J969" s="34">
        <v>17</v>
      </c>
      <c r="K969" s="34" t="str">
        <f t="shared" si="35"/>
        <v>119900</v>
      </c>
      <c r="L969" s="34" t="s">
        <v>899</v>
      </c>
      <c r="O969" t="str" s="35">
        <v>追击单个敌人，造成剑击伤害；提高单次剑击伤害；附加土行伤害。</v>
      </c>
      <c r="P969" t="n" s="35">
        <v>12421000</v>
      </c>
      <c r="W969">
        <v>600</v>
      </c>
      <c r="X969">
        <v>600</v>
      </c>
      <c r="Y969" t="str" s="35">
        <v>单位</v>
      </c>
      <c r="Z969" t="inlineStr">
        <is>
          <t xml:space="preserve">单体</t>
        </is>
      </c>
      <c r="AA969" t="inlineStr">
        <is>
          <t xml:space="preserve">敌对</t>
        </is>
      </c>
      <c r="AB969">
        <v>0</v>
      </c>
      <c r="AC969">
        <v>1</v>
      </c>
      <c r="AD969" t="b">
        <v>0</v>
      </c>
      <c r="AE969" t="inlineStr">
        <is>
          <t xml:space="preserve">最近</t>
        </is>
      </c>
      <c r="AF969"/>
      <c r="AG969"/>
      <c r="AH969"/>
      <c r="AI969"/>
      <c r="AJ969"/>
      <c r="AK969"/>
      <c r="AL969"/>
      <c r="BA969">
        <v>10000</v>
      </c>
      <c r="BB969" t="inlineStr">
        <is>
          <t xml:space="preserve">技能效果_伤害</t>
        </is>
      </c>
      <c r="BC969" t="inlineStr">
        <is>
          <t xml:space="preserve">敌对</t>
        </is>
      </c>
      <c r="BD969">
        <v>10000</v>
      </c>
      <c r="BE969">
        <v>0</v>
      </c>
      <c r="BF969" t="inlineStr">
        <is>
          <t xml:space="preserve">全部</t>
        </is>
      </c>
      <c r="BG969">
        <v>0</v>
      </c>
      <c r="BH969" t="inlineStr">
        <is>
          <t xml:space="preserve">物理</t>
        </is>
      </c>
      <c r="BI969">
        <v>10000</v>
      </c>
      <c r="BJ969">
        <v>0</v>
      </c>
      <c r="BK969" t="b">
        <v>1</v>
      </c>
      <c r="BL969">
        <v>0</v>
      </c>
      <c r="BM969">
        <v>10000</v>
      </c>
      <c r="BN969"/>
      <c r="BO969"/>
      <c r="BP969"/>
      <c r="BQ969"/>
      <c r="BR969"/>
      <c r="BS969"/>
      <c r="BT969"/>
      <c r="BU969"/>
      <c r="BV969"/>
      <c r="BW969"/>
      <c r="BX969"/>
      <c r="BY969"/>
      <c r="BZ969"/>
      <c r="CA969"/>
      <c r="CB969"/>
      <c r="CC969"/>
      <c r="CD969"/>
      <c r="CE969"/>
      <c r="CF969"/>
      <c r="CG969"/>
      <c r="CH969"/>
      <c r="CI969"/>
      <c r="CJ969"/>
      <c r="CK969"/>
      <c r="CL969"/>
      <c r="CM969"/>
      <c r="CN969"/>
      <c r="CO969"/>
      <c r="CP969"/>
      <c r="CQ969"/>
      <c r="CR969"/>
      <c r="CS969"/>
      <c r="CT969"/>
      <c r="CU969"/>
      <c r="CV969"/>
      <c r="CW969"/>
      <c r="CX969"/>
      <c r="CY969"/>
      <c r="CZ969"/>
      <c r="DA969"/>
      <c r="DB969"/>
      <c r="DC969"/>
      <c r="DD969"/>
      <c r="DE969"/>
      <c r="DF969"/>
      <c r="DG969"/>
      <c r="DH969"/>
      <c r="DI969"/>
      <c r="DJ969"/>
      <c r="DK969"/>
      <c r="DL969"/>
      <c r="DM969"/>
      <c r="DN969"/>
      <c r="DO969"/>
      <c r="DP969"/>
      <c r="DQ969"/>
      <c r="DR969"/>
      <c r="DS969"/>
      <c r="DT969"/>
      <c r="DU969"/>
      <c r="DV969"/>
      <c r="DW969"/>
      <c r="DX969"/>
      <c r="DY969"/>
      <c r="DZ969"/>
      <c r="EA969"/>
      <c r="EB969"/>
      <c r="EC969"/>
      <c r="ED969"/>
      <c r="EE969"/>
      <c r="EF969"/>
      <c r="EG969"/>
      <c r="EH969"/>
      <c r="EI969"/>
      <c r="EJ969"/>
      <c r="EK969"/>
      <c r="EL969"/>
      <c r="EM969"/>
      <c r="EN969"/>
      <c r="EO969"/>
      <c r="EP969"/>
      <c r="EQ969"/>
      <c r="ER969"/>
      <c r="ES969"/>
      <c r="ET969"/>
      <c r="EU969"/>
      <c r="EV969"/>
      <c r="EW969"/>
      <c r="EX969"/>
      <c r="EY969"/>
      <c r="EZ969"/>
      <c r="FA969"/>
      <c r="FB969"/>
      <c r="FC969"/>
      <c r="FD969"/>
      <c r="FE969"/>
      <c r="FF969"/>
      <c r="FG969"/>
      <c r="FH969"/>
      <c r="FI969"/>
      <c r="FJ969"/>
      <c r="FK969"/>
      <c r="FL969"/>
      <c r="FM969"/>
      <c r="FN969"/>
      <c r="FO969"/>
      <c r="FP969"/>
      <c r="FQ969"/>
      <c r="FR969"/>
      <c r="FS969"/>
      <c r="FT969"/>
      <c r="FU969"/>
      <c r="FV969"/>
      <c r="FW969"/>
      <c r="FX969"/>
      <c r="FY969"/>
      <c r="FZ969"/>
      <c r="GA969"/>
      <c r="GB969"/>
      <c r="GC969"/>
      <c r="GD969"/>
      <c r="GE969"/>
      <c r="GF969"/>
      <c r="GG969"/>
      <c r="GH969"/>
      <c r="GI969"/>
      <c r="GJ969"/>
      <c r="GK969"/>
      <c r="GL969"/>
      <c r="GM969"/>
      <c r="GN969"/>
      <c r="GO969"/>
      <c r="GP969"/>
      <c r="GQ969"/>
      <c r="GR969"/>
      <c r="GS969"/>
      <c r="GT969"/>
      <c r="GU969"/>
      <c r="GV969"/>
      <c r="GW969"/>
      <c r="GX969"/>
      <c r="GY969" t="n" s="35">
        <v>0</v>
      </c>
      <c r="GZ969" t="n" s="35">
        <v>0</v>
      </c>
      <c r="HF969" t="n" s="35">
        <v>2000</v>
      </c>
      <c r="HG969" t="b" s="35">
        <v>1</v>
      </c>
      <c r="HH969">
        <v>1</v>
      </c>
      <c r="HU969" t="b" s="35">
        <v>1</v>
      </c>
      <c r="HZ969">
        <v>1</v>
      </c>
      <c r="IA969"/>
      <c r="IB969" t="inlineStr">
        <is>
          <t xml:space="preserve">物理</t>
        </is>
      </c>
      <c r="IC969">
        <v>10000</v>
      </c>
      <c r="ID969">
        <v>0</v>
      </c>
      <c r="IE969">
        <v>1</v>
      </c>
      <c r="IF969"/>
      <c r="IG969" t="inlineStr">
        <is>
          <t xml:space="preserve">魔法</t>
        </is>
      </c>
      <c r="IH969">
        <v>500</v>
      </c>
      <c r="II969">
        <v>0</v>
      </c>
      <c r="IJ969"/>
      <c r="IK969"/>
      <c r="IL969"/>
      <c r="IM969"/>
      <c r="IN969"/>
      <c r="IO969"/>
      <c r="IP969"/>
      <c r="IQ969"/>
      <c r="IR969"/>
      <c r="IS969"/>
      <c r="IT969"/>
      <c r="IU969"/>
      <c r="IV969"/>
      <c r="IW969"/>
      <c r="IX969"/>
      <c r="IY969"/>
      <c r="IZ969"/>
      <c r="JA969"/>
      <c r="JB969"/>
      <c r="JC969"/>
      <c r="JD969"/>
      <c r="JE969"/>
      <c r="JF969"/>
      <c r="JG969"/>
      <c r="JH969"/>
      <c r="JI969"/>
      <c r="JJ969"/>
      <c r="JK969"/>
      <c r="JL969"/>
      <c r="JM969"/>
      <c r="JN969"/>
      <c r="JO969"/>
      <c r="JP969"/>
      <c r="JQ969"/>
      <c r="JR969"/>
    </row>
    <row r="970" ht="30" customHeight="1" spans="2:12">
      <c r="B970" s="34">
        <f>10000000+INDEX(编号表!$B:$B,MATCH(D970,编号表!$A:$A,0))*10000+J970</f>
        <v>11990018</v>
      </c>
      <c r="C970" s="34" t="s">
        <v>943</v>
      </c>
      <c r="D970" s="34" t="s">
        <v>938</v>
      </c>
      <c r="E970" t="str" s="34">
        <v>无</v>
      </c>
      <c r="F970" s="39" t="s">
        <v>910</v>
      </c>
      <c r="G970" s="34" t="inlineStr">
        <is>
          <t xml:space="preserve">土行</t>
        </is>
      </c>
      <c r="H970" s="34" t="b">
        <v>0</v>
      </c>
      <c r="I970" s="34" t="b">
        <v>0</v>
      </c>
      <c r="J970" s="34">
        <v>18</v>
      </c>
      <c r="K970" s="34" t="str">
        <f t="shared" si="35"/>
        <v>119900</v>
      </c>
      <c r="L970" s="34" t="s">
        <v>900</v>
      </c>
      <c r="O970" t="str" s="35">
        <v>追击单个敌人，造成剑击伤害；提高单次剑击伤害；附加土行伤害。</v>
      </c>
      <c r="P970" t="n" s="35">
        <v>12421000</v>
      </c>
      <c r="W970">
        <v>600</v>
      </c>
      <c r="X970">
        <v>600</v>
      </c>
      <c r="Y970" t="str" s="35">
        <v>单位</v>
      </c>
      <c r="Z970" t="inlineStr">
        <is>
          <t xml:space="preserve">单体</t>
        </is>
      </c>
      <c r="AA970" t="inlineStr">
        <is>
          <t xml:space="preserve">敌对</t>
        </is>
      </c>
      <c r="AB970">
        <v>0</v>
      </c>
      <c r="AC970">
        <v>1</v>
      </c>
      <c r="AD970" t="b">
        <v>0</v>
      </c>
      <c r="AE970" t="inlineStr">
        <is>
          <t xml:space="preserve">最近</t>
        </is>
      </c>
      <c r="AF970"/>
      <c r="AG970"/>
      <c r="AH970"/>
      <c r="AI970"/>
      <c r="AJ970"/>
      <c r="AK970"/>
      <c r="AL970"/>
      <c r="BA970">
        <v>10000</v>
      </c>
      <c r="BB970" t="inlineStr">
        <is>
          <t xml:space="preserve">技能效果_伤害</t>
        </is>
      </c>
      <c r="BC970" t="inlineStr">
        <is>
          <t xml:space="preserve">敌对</t>
        </is>
      </c>
      <c r="BD970">
        <v>10000</v>
      </c>
      <c r="BE970">
        <v>0</v>
      </c>
      <c r="BF970" t="inlineStr">
        <is>
          <t xml:space="preserve">全部</t>
        </is>
      </c>
      <c r="BG970">
        <v>0</v>
      </c>
      <c r="BH970" t="inlineStr">
        <is>
          <t xml:space="preserve">物理</t>
        </is>
      </c>
      <c r="BI970">
        <v>10000</v>
      </c>
      <c r="BJ970">
        <v>0</v>
      </c>
      <c r="BK970" t="b">
        <v>1</v>
      </c>
      <c r="BL970">
        <v>0</v>
      </c>
      <c r="BM970">
        <v>10000</v>
      </c>
      <c r="BN970"/>
      <c r="BO970"/>
      <c r="BP970"/>
      <c r="BQ970"/>
      <c r="BR970"/>
      <c r="BS970"/>
      <c r="BT970"/>
      <c r="BU970"/>
      <c r="BV970"/>
      <c r="BW970"/>
      <c r="BX970"/>
      <c r="BY970"/>
      <c r="BZ970"/>
      <c r="CA970"/>
      <c r="CB970"/>
      <c r="CC970"/>
      <c r="CD970"/>
      <c r="CE970"/>
      <c r="CF970"/>
      <c r="CG970"/>
      <c r="CH970"/>
      <c r="CI970"/>
      <c r="CJ970"/>
      <c r="CK970"/>
      <c r="CL970"/>
      <c r="CM970"/>
      <c r="CN970"/>
      <c r="CO970"/>
      <c r="CP970"/>
      <c r="CQ970"/>
      <c r="CR970"/>
      <c r="CS970"/>
      <c r="CT970"/>
      <c r="CU970"/>
      <c r="CV970"/>
      <c r="CW970"/>
      <c r="CX970"/>
      <c r="CY970"/>
      <c r="CZ970"/>
      <c r="DA970"/>
      <c r="DB970"/>
      <c r="DC970"/>
      <c r="DD970"/>
      <c r="DE970"/>
      <c r="DF970"/>
      <c r="DG970"/>
      <c r="DH970"/>
      <c r="DI970"/>
      <c r="DJ970"/>
      <c r="DK970"/>
      <c r="DL970"/>
      <c r="DM970"/>
      <c r="DN970"/>
      <c r="DO970"/>
      <c r="DP970"/>
      <c r="DQ970"/>
      <c r="DR970"/>
      <c r="DS970"/>
      <c r="DT970"/>
      <c r="DU970"/>
      <c r="DV970"/>
      <c r="DW970"/>
      <c r="DX970"/>
      <c r="DY970"/>
      <c r="DZ970"/>
      <c r="EA970"/>
      <c r="EB970"/>
      <c r="EC970"/>
      <c r="ED970"/>
      <c r="EE970"/>
      <c r="EF970"/>
      <c r="EG970"/>
      <c r="EH970"/>
      <c r="EI970"/>
      <c r="EJ970"/>
      <c r="EK970"/>
      <c r="EL970"/>
      <c r="EM970"/>
      <c r="EN970"/>
      <c r="EO970"/>
      <c r="EP970"/>
      <c r="EQ970"/>
      <c r="ER970"/>
      <c r="ES970"/>
      <c r="ET970"/>
      <c r="EU970"/>
      <c r="EV970"/>
      <c r="EW970"/>
      <c r="EX970"/>
      <c r="EY970"/>
      <c r="EZ970"/>
      <c r="FA970"/>
      <c r="FB970"/>
      <c r="FC970"/>
      <c r="FD970"/>
      <c r="FE970"/>
      <c r="FF970"/>
      <c r="FG970"/>
      <c r="FH970"/>
      <c r="FI970"/>
      <c r="FJ970"/>
      <c r="FK970"/>
      <c r="FL970"/>
      <c r="FM970"/>
      <c r="FN970"/>
      <c r="FO970"/>
      <c r="FP970"/>
      <c r="FQ970"/>
      <c r="FR970"/>
      <c r="FS970"/>
      <c r="FT970"/>
      <c r="FU970"/>
      <c r="FV970"/>
      <c r="FW970"/>
      <c r="FX970"/>
      <c r="FY970"/>
      <c r="FZ970"/>
      <c r="GA970"/>
      <c r="GB970"/>
      <c r="GC970"/>
      <c r="GD970"/>
      <c r="GE970"/>
      <c r="GF970"/>
      <c r="GG970"/>
      <c r="GH970"/>
      <c r="GI970"/>
      <c r="GJ970"/>
      <c r="GK970"/>
      <c r="GL970"/>
      <c r="GM970"/>
      <c r="GN970"/>
      <c r="GO970"/>
      <c r="GP970"/>
      <c r="GQ970"/>
      <c r="GR970"/>
      <c r="GS970"/>
      <c r="GT970"/>
      <c r="GU970"/>
      <c r="GV970"/>
      <c r="GW970"/>
      <c r="GX970"/>
      <c r="GY970" t="n" s="35">
        <v>0</v>
      </c>
      <c r="GZ970" t="n" s="35">
        <v>0</v>
      </c>
      <c r="HF970" t="n" s="35">
        <v>2000</v>
      </c>
      <c r="HG970" t="b" s="35">
        <v>1</v>
      </c>
      <c r="HH970">
        <v>1</v>
      </c>
      <c r="HU970" t="b" s="35">
        <v>1</v>
      </c>
      <c r="HZ970">
        <v>1</v>
      </c>
      <c r="IA970"/>
      <c r="IB970" t="inlineStr">
        <is>
          <t xml:space="preserve">物理</t>
        </is>
      </c>
      <c r="IC970">
        <v>10000</v>
      </c>
      <c r="ID970">
        <v>0</v>
      </c>
      <c r="IE970">
        <v>1</v>
      </c>
      <c r="IF970"/>
      <c r="IG970" t="inlineStr">
        <is>
          <t xml:space="preserve">魔法</t>
        </is>
      </c>
      <c r="IH970">
        <v>500</v>
      </c>
      <c r="II970">
        <v>0</v>
      </c>
      <c r="IJ970"/>
      <c r="IK970"/>
      <c r="IL970"/>
      <c r="IM970"/>
      <c r="IN970"/>
      <c r="IO970"/>
      <c r="IP970"/>
      <c r="IQ970"/>
      <c r="IR970"/>
      <c r="IS970"/>
      <c r="IT970"/>
      <c r="IU970"/>
      <c r="IV970"/>
      <c r="IW970"/>
      <c r="IX970"/>
      <c r="IY970"/>
      <c r="IZ970"/>
      <c r="JA970"/>
      <c r="JB970"/>
      <c r="JC970"/>
      <c r="JD970"/>
      <c r="JE970"/>
      <c r="JF970"/>
      <c r="JG970"/>
      <c r="JH970"/>
      <c r="JI970"/>
      <c r="JJ970"/>
      <c r="JK970"/>
      <c r="JL970"/>
      <c r="JM970"/>
      <c r="JN970"/>
      <c r="JO970"/>
      <c r="JP970"/>
      <c r="JQ970"/>
      <c r="JR970"/>
    </row>
    <row r="971" ht="30" customHeight="1" spans="2:12">
      <c r="B971" s="34">
        <f>10000000+INDEX(编号表!$B:$B,MATCH(D971,编号表!$A:$A,0))*10000+J971</f>
        <v>11990019</v>
      </c>
      <c r="C971" s="34" t="s">
        <v>944</v>
      </c>
      <c r="D971" s="34" t="s">
        <v>938</v>
      </c>
      <c r="E971" t="str" s="34">
        <v>无</v>
      </c>
      <c r="F971" s="39" t="s">
        <v>912</v>
      </c>
      <c r="G971" s="34" t="inlineStr">
        <is>
          <t xml:space="preserve">土行</t>
        </is>
      </c>
      <c r="H971" s="34" t="b">
        <v>0</v>
      </c>
      <c r="I971" s="34" t="b">
        <v>0</v>
      </c>
      <c r="J971" s="34">
        <v>19</v>
      </c>
      <c r="K971" s="34" t="str">
        <f t="shared" si="35"/>
        <v>119900</v>
      </c>
      <c r="L971" s="34" t="s">
        <v>898</v>
      </c>
      <c r="O971" t="str" s="35">
        <v>追击单个敌人，造成剑击伤害；提高单次剑击伤害；附加土行伤害。</v>
      </c>
      <c r="P971" t="n" s="35">
        <v>12421000</v>
      </c>
      <c r="W971">
        <v>600</v>
      </c>
      <c r="X971">
        <v>600</v>
      </c>
      <c r="Y971" t="str" s="35">
        <v>单位</v>
      </c>
      <c r="Z971" t="inlineStr">
        <is>
          <t xml:space="preserve">单体</t>
        </is>
      </c>
      <c r="AA971" t="inlineStr">
        <is>
          <t xml:space="preserve">敌对</t>
        </is>
      </c>
      <c r="AB971">
        <v>0</v>
      </c>
      <c r="AC971">
        <v>1</v>
      </c>
      <c r="AD971" t="b">
        <v>0</v>
      </c>
      <c r="AE971" t="inlineStr">
        <is>
          <t xml:space="preserve">最近</t>
        </is>
      </c>
      <c r="AF971"/>
      <c r="AG971"/>
      <c r="AH971"/>
      <c r="AI971"/>
      <c r="AJ971"/>
      <c r="AK971"/>
      <c r="AL971"/>
      <c r="BA971">
        <v>10000</v>
      </c>
      <c r="BB971" t="inlineStr">
        <is>
          <t xml:space="preserve">技能效果_伤害</t>
        </is>
      </c>
      <c r="BC971" t="inlineStr">
        <is>
          <t xml:space="preserve">敌对</t>
        </is>
      </c>
      <c r="BD971">
        <v>10000</v>
      </c>
      <c r="BE971">
        <v>0</v>
      </c>
      <c r="BF971" t="inlineStr">
        <is>
          <t xml:space="preserve">全部</t>
        </is>
      </c>
      <c r="BG971">
        <v>0</v>
      </c>
      <c r="BH971" t="inlineStr">
        <is>
          <t xml:space="preserve">物理</t>
        </is>
      </c>
      <c r="BI971">
        <v>10000</v>
      </c>
      <c r="BJ971">
        <v>0</v>
      </c>
      <c r="BK971" t="b">
        <v>1</v>
      </c>
      <c r="BL971">
        <v>0</v>
      </c>
      <c r="BM971">
        <v>10000</v>
      </c>
      <c r="BN971"/>
      <c r="BO971"/>
      <c r="BP971"/>
      <c r="BQ971"/>
      <c r="BR971"/>
      <c r="BS971"/>
      <c r="BT971"/>
      <c r="BU971"/>
      <c r="BV971"/>
      <c r="BW971"/>
      <c r="BX971"/>
      <c r="BY971"/>
      <c r="BZ971"/>
      <c r="CA971"/>
      <c r="CB971"/>
      <c r="CC971"/>
      <c r="CD971"/>
      <c r="CE971"/>
      <c r="CF971"/>
      <c r="CG971"/>
      <c r="CH971"/>
      <c r="CI971"/>
      <c r="CJ971"/>
      <c r="CK971"/>
      <c r="CL971"/>
      <c r="CM971"/>
      <c r="CN971"/>
      <c r="CO971"/>
      <c r="CP971"/>
      <c r="CQ971"/>
      <c r="CR971"/>
      <c r="CS971"/>
      <c r="CT971"/>
      <c r="CU971"/>
      <c r="CV971"/>
      <c r="CW971"/>
      <c r="CX971"/>
      <c r="CY971"/>
      <c r="CZ971"/>
      <c r="DA971"/>
      <c r="DB971"/>
      <c r="DC971"/>
      <c r="DD971"/>
      <c r="DE971"/>
      <c r="DF971"/>
      <c r="DG971"/>
      <c r="DH971"/>
      <c r="DI971"/>
      <c r="DJ971"/>
      <c r="DK971"/>
      <c r="DL971"/>
      <c r="DM971"/>
      <c r="DN971"/>
      <c r="DO971"/>
      <c r="DP971"/>
      <c r="DQ971"/>
      <c r="DR971"/>
      <c r="DS971"/>
      <c r="DT971"/>
      <c r="DU971"/>
      <c r="DV971"/>
      <c r="DW971"/>
      <c r="DX971"/>
      <c r="DY971"/>
      <c r="DZ971"/>
      <c r="EA971"/>
      <c r="EB971"/>
      <c r="EC971"/>
      <c r="ED971"/>
      <c r="EE971"/>
      <c r="EF971"/>
      <c r="EG971"/>
      <c r="EH971"/>
      <c r="EI971"/>
      <c r="EJ971"/>
      <c r="EK971"/>
      <c r="EL971"/>
      <c r="EM971"/>
      <c r="EN971"/>
      <c r="EO971"/>
      <c r="EP971"/>
      <c r="EQ971"/>
      <c r="ER971"/>
      <c r="ES971"/>
      <c r="ET971"/>
      <c r="EU971"/>
      <c r="EV971"/>
      <c r="EW971"/>
      <c r="EX971"/>
      <c r="EY971"/>
      <c r="EZ971"/>
      <c r="FA971"/>
      <c r="FB971"/>
      <c r="FC971"/>
      <c r="FD971"/>
      <c r="FE971"/>
      <c r="FF971"/>
      <c r="FG971"/>
      <c r="FH971"/>
      <c r="FI971"/>
      <c r="FJ971"/>
      <c r="FK971"/>
      <c r="FL971"/>
      <c r="FM971"/>
      <c r="FN971"/>
      <c r="FO971"/>
      <c r="FP971"/>
      <c r="FQ971"/>
      <c r="FR971"/>
      <c r="FS971"/>
      <c r="FT971"/>
      <c r="FU971"/>
      <c r="FV971"/>
      <c r="FW971"/>
      <c r="FX971"/>
      <c r="FY971"/>
      <c r="FZ971"/>
      <c r="GA971"/>
      <c r="GB971"/>
      <c r="GC971"/>
      <c r="GD971"/>
      <c r="GE971"/>
      <c r="GF971"/>
      <c r="GG971"/>
      <c r="GH971"/>
      <c r="GI971"/>
      <c r="GJ971"/>
      <c r="GK971"/>
      <c r="GL971"/>
      <c r="GM971"/>
      <c r="GN971"/>
      <c r="GO971"/>
      <c r="GP971"/>
      <c r="GQ971"/>
      <c r="GR971"/>
      <c r="GS971"/>
      <c r="GT971"/>
      <c r="GU971"/>
      <c r="GV971"/>
      <c r="GW971"/>
      <c r="GX971"/>
      <c r="GY971" t="n" s="35">
        <v>0</v>
      </c>
      <c r="GZ971" t="n" s="35">
        <v>0</v>
      </c>
      <c r="HF971" t="n" s="35">
        <v>2000</v>
      </c>
      <c r="HG971" t="b" s="35">
        <v>1</v>
      </c>
      <c r="HH971">
        <v>1</v>
      </c>
      <c r="HU971" t="b" s="35">
        <v>1</v>
      </c>
      <c r="HZ971">
        <v>1</v>
      </c>
      <c r="IA971"/>
      <c r="IB971" t="inlineStr">
        <is>
          <t xml:space="preserve">物理</t>
        </is>
      </c>
      <c r="IC971">
        <v>10000</v>
      </c>
      <c r="ID971">
        <v>0</v>
      </c>
      <c r="IE971">
        <v>1</v>
      </c>
      <c r="IF971"/>
      <c r="IG971" t="inlineStr">
        <is>
          <t xml:space="preserve">魔法</t>
        </is>
      </c>
      <c r="IH971">
        <v>500</v>
      </c>
      <c r="II971">
        <v>0</v>
      </c>
      <c r="IJ971"/>
      <c r="IK971"/>
      <c r="IL971"/>
      <c r="IM971"/>
      <c r="IN971"/>
      <c r="IO971"/>
      <c r="IP971"/>
      <c r="IQ971"/>
      <c r="IR971"/>
      <c r="IS971"/>
      <c r="IT971"/>
      <c r="IU971"/>
      <c r="IV971"/>
      <c r="IW971"/>
      <c r="IX971"/>
      <c r="IY971"/>
      <c r="IZ971"/>
      <c r="JA971"/>
      <c r="JB971"/>
      <c r="JC971"/>
      <c r="JD971"/>
      <c r="JE971"/>
      <c r="JF971"/>
      <c r="JG971"/>
      <c r="JH971"/>
      <c r="JI971"/>
      <c r="JJ971"/>
      <c r="JK971"/>
      <c r="JL971"/>
      <c r="JM971"/>
      <c r="JN971"/>
      <c r="JO971"/>
      <c r="JP971"/>
      <c r="JQ971"/>
      <c r="JR971"/>
    </row>
    <row r="972" ht="30" customHeight="1" spans="2:12">
      <c r="B972" s="34">
        <f>10000000+INDEX(编号表!$B:$B,MATCH(D972,编号表!$A:$A,0))*10000+J972</f>
        <v>11990020</v>
      </c>
      <c r="C972" s="34" t="s">
        <v>944</v>
      </c>
      <c r="D972" s="34" t="s">
        <v>938</v>
      </c>
      <c r="E972" t="str" s="34">
        <v>无</v>
      </c>
      <c r="F972" s="39" t="s">
        <v>912</v>
      </c>
      <c r="G972" s="34" t="inlineStr">
        <is>
          <t xml:space="preserve">土行</t>
        </is>
      </c>
      <c r="H972" s="34" t="b">
        <v>0</v>
      </c>
      <c r="I972" s="34" t="b">
        <v>0</v>
      </c>
      <c r="J972" s="34">
        <v>20</v>
      </c>
      <c r="K972" s="34" t="str">
        <f t="shared" si="35"/>
        <v>119900</v>
      </c>
      <c r="L972" s="34" t="s">
        <v>899</v>
      </c>
      <c r="O972" t="str" s="35">
        <v>追击单个敌人，造成剑击伤害；提高单次剑击伤害；附加土行伤害。</v>
      </c>
      <c r="P972" t="n" s="35">
        <v>12421000</v>
      </c>
      <c r="W972">
        <v>600</v>
      </c>
      <c r="X972">
        <v>600</v>
      </c>
      <c r="Y972" t="str" s="35">
        <v>单位</v>
      </c>
      <c r="Z972" t="inlineStr">
        <is>
          <t xml:space="preserve">单体</t>
        </is>
      </c>
      <c r="AA972" t="inlineStr">
        <is>
          <t xml:space="preserve">敌对</t>
        </is>
      </c>
      <c r="AB972">
        <v>0</v>
      </c>
      <c r="AC972">
        <v>1</v>
      </c>
      <c r="AD972" t="b">
        <v>0</v>
      </c>
      <c r="AE972" t="inlineStr">
        <is>
          <t xml:space="preserve">最近</t>
        </is>
      </c>
      <c r="AF972"/>
      <c r="AG972"/>
      <c r="AH972"/>
      <c r="AI972"/>
      <c r="AJ972"/>
      <c r="AK972"/>
      <c r="AL972"/>
      <c r="BA972">
        <v>10000</v>
      </c>
      <c r="BB972" t="inlineStr">
        <is>
          <t xml:space="preserve">技能效果_伤害</t>
        </is>
      </c>
      <c r="BC972" t="inlineStr">
        <is>
          <t xml:space="preserve">敌对</t>
        </is>
      </c>
      <c r="BD972">
        <v>10000</v>
      </c>
      <c r="BE972">
        <v>0</v>
      </c>
      <c r="BF972" t="inlineStr">
        <is>
          <t xml:space="preserve">全部</t>
        </is>
      </c>
      <c r="BG972">
        <v>0</v>
      </c>
      <c r="BH972" t="inlineStr">
        <is>
          <t xml:space="preserve">物理</t>
        </is>
      </c>
      <c r="BI972">
        <v>10000</v>
      </c>
      <c r="BJ972">
        <v>0</v>
      </c>
      <c r="BK972" t="b">
        <v>1</v>
      </c>
      <c r="BL972">
        <v>0</v>
      </c>
      <c r="BM972">
        <v>10000</v>
      </c>
      <c r="BN972"/>
      <c r="BO972"/>
      <c r="BP972"/>
      <c r="BQ972"/>
      <c r="BR972"/>
      <c r="BS972"/>
      <c r="BT972"/>
      <c r="BU972"/>
      <c r="BV972"/>
      <c r="BW972"/>
      <c r="BX972"/>
      <c r="BY972"/>
      <c r="BZ972"/>
      <c r="CA972"/>
      <c r="CB972"/>
      <c r="CC972"/>
      <c r="CD972"/>
      <c r="CE972"/>
      <c r="CF972"/>
      <c r="CG972"/>
      <c r="CH972"/>
      <c r="CI972"/>
      <c r="CJ972"/>
      <c r="CK972"/>
      <c r="CL972"/>
      <c r="CM972"/>
      <c r="CN972"/>
      <c r="CO972"/>
      <c r="CP972"/>
      <c r="CQ972"/>
      <c r="CR972"/>
      <c r="CS972"/>
      <c r="CT972"/>
      <c r="CU972"/>
      <c r="CV972"/>
      <c r="CW972"/>
      <c r="CX972"/>
      <c r="CY972"/>
      <c r="CZ972"/>
      <c r="DA972"/>
      <c r="DB972"/>
      <c r="DC972"/>
      <c r="DD972"/>
      <c r="DE972"/>
      <c r="DF972"/>
      <c r="DG972"/>
      <c r="DH972"/>
      <c r="DI972"/>
      <c r="DJ972"/>
      <c r="DK972"/>
      <c r="DL972"/>
      <c r="DM972"/>
      <c r="DN972"/>
      <c r="DO972"/>
      <c r="DP972"/>
      <c r="DQ972"/>
      <c r="DR972"/>
      <c r="DS972"/>
      <c r="DT972"/>
      <c r="DU972"/>
      <c r="DV972"/>
      <c r="DW972"/>
      <c r="DX972"/>
      <c r="DY972"/>
      <c r="DZ972"/>
      <c r="EA972"/>
      <c r="EB972"/>
      <c r="EC972"/>
      <c r="ED972"/>
      <c r="EE972"/>
      <c r="EF972"/>
      <c r="EG972"/>
      <c r="EH972"/>
      <c r="EI972"/>
      <c r="EJ972"/>
      <c r="EK972"/>
      <c r="EL972"/>
      <c r="EM972"/>
      <c r="EN972"/>
      <c r="EO972"/>
      <c r="EP972"/>
      <c r="EQ972"/>
      <c r="ER972"/>
      <c r="ES972"/>
      <c r="ET972"/>
      <c r="EU972"/>
      <c r="EV972"/>
      <c r="EW972"/>
      <c r="EX972"/>
      <c r="EY972"/>
      <c r="EZ972"/>
      <c r="FA972"/>
      <c r="FB972"/>
      <c r="FC972"/>
      <c r="FD972"/>
      <c r="FE972"/>
      <c r="FF972"/>
      <c r="FG972"/>
      <c r="FH972"/>
      <c r="FI972"/>
      <c r="FJ972"/>
      <c r="FK972"/>
      <c r="FL972"/>
      <c r="FM972"/>
      <c r="FN972"/>
      <c r="FO972"/>
      <c r="FP972"/>
      <c r="FQ972"/>
      <c r="FR972"/>
      <c r="FS972"/>
      <c r="FT972"/>
      <c r="FU972"/>
      <c r="FV972"/>
      <c r="FW972"/>
      <c r="FX972"/>
      <c r="FY972"/>
      <c r="FZ972"/>
      <c r="GA972"/>
      <c r="GB972"/>
      <c r="GC972"/>
      <c r="GD972"/>
      <c r="GE972"/>
      <c r="GF972"/>
      <c r="GG972"/>
      <c r="GH972"/>
      <c r="GI972"/>
      <c r="GJ972"/>
      <c r="GK972"/>
      <c r="GL972"/>
      <c r="GM972"/>
      <c r="GN972"/>
      <c r="GO972"/>
      <c r="GP972"/>
      <c r="GQ972"/>
      <c r="GR972"/>
      <c r="GS972"/>
      <c r="GT972"/>
      <c r="GU972"/>
      <c r="GV972"/>
      <c r="GW972"/>
      <c r="GX972"/>
      <c r="GY972" t="n" s="35">
        <v>0</v>
      </c>
      <c r="GZ972" t="n" s="35">
        <v>0</v>
      </c>
      <c r="HF972" t="n" s="35">
        <v>2000</v>
      </c>
      <c r="HG972" t="b" s="35">
        <v>1</v>
      </c>
      <c r="HH972">
        <v>1</v>
      </c>
      <c r="HU972" t="b" s="35">
        <v>1</v>
      </c>
      <c r="HZ972">
        <v>1</v>
      </c>
      <c r="IA972"/>
      <c r="IB972" t="inlineStr">
        <is>
          <t xml:space="preserve">物理</t>
        </is>
      </c>
      <c r="IC972">
        <v>10000</v>
      </c>
      <c r="ID972">
        <v>0</v>
      </c>
      <c r="IE972">
        <v>1</v>
      </c>
      <c r="IF972"/>
      <c r="IG972" t="inlineStr">
        <is>
          <t xml:space="preserve">魔法</t>
        </is>
      </c>
      <c r="IH972">
        <v>500</v>
      </c>
      <c r="II972">
        <v>0</v>
      </c>
      <c r="IJ972"/>
      <c r="IK972"/>
      <c r="IL972"/>
      <c r="IM972"/>
      <c r="IN972"/>
      <c r="IO972"/>
      <c r="IP972"/>
      <c r="IQ972"/>
      <c r="IR972"/>
      <c r="IS972"/>
      <c r="IT972"/>
      <c r="IU972"/>
      <c r="IV972"/>
      <c r="IW972"/>
      <c r="IX972"/>
      <c r="IY972"/>
      <c r="IZ972"/>
      <c r="JA972"/>
      <c r="JB972"/>
      <c r="JC972"/>
      <c r="JD972"/>
      <c r="JE972"/>
      <c r="JF972"/>
      <c r="JG972"/>
      <c r="JH972"/>
      <c r="JI972"/>
      <c r="JJ972"/>
      <c r="JK972"/>
      <c r="JL972"/>
      <c r="JM972"/>
      <c r="JN972"/>
      <c r="JO972"/>
      <c r="JP972"/>
      <c r="JQ972"/>
      <c r="JR972"/>
    </row>
    <row r="973" ht="30" customHeight="1" spans="2:12">
      <c r="B973" s="34">
        <f>10000000+INDEX(编号表!$B:$B,MATCH(D973,编号表!$A:$A,0))*10000+J973</f>
        <v>11990021</v>
      </c>
      <c r="C973" s="34" t="s">
        <v>944</v>
      </c>
      <c r="D973" s="34" t="s">
        <v>938</v>
      </c>
      <c r="E973" t="str" s="34">
        <v>无</v>
      </c>
      <c r="F973" s="39" t="s">
        <v>912</v>
      </c>
      <c r="G973" s="34" t="inlineStr">
        <is>
          <t xml:space="preserve">土行</t>
        </is>
      </c>
      <c r="H973" s="34" t="b">
        <v>0</v>
      </c>
      <c r="I973" s="34" t="b">
        <v>0</v>
      </c>
      <c r="J973" s="34">
        <v>21</v>
      </c>
      <c r="K973" s="34" t="str">
        <f t="shared" si="35"/>
        <v>119900</v>
      </c>
      <c r="L973" s="34" t="s">
        <v>900</v>
      </c>
      <c r="O973" t="str" s="35">
        <v>追击单个敌人，造成剑击伤害；提高单次剑击伤害；附加土行伤害。</v>
      </c>
      <c r="P973" t="n" s="35">
        <v>12421000</v>
      </c>
      <c r="W973">
        <v>600</v>
      </c>
      <c r="X973">
        <v>600</v>
      </c>
      <c r="Y973" t="str" s="35">
        <v>单位</v>
      </c>
      <c r="Z973" t="inlineStr">
        <is>
          <t xml:space="preserve">单体</t>
        </is>
      </c>
      <c r="AA973" t="inlineStr">
        <is>
          <t xml:space="preserve">敌对</t>
        </is>
      </c>
      <c r="AB973">
        <v>0</v>
      </c>
      <c r="AC973">
        <v>1</v>
      </c>
      <c r="AD973" t="b">
        <v>0</v>
      </c>
      <c r="AE973" t="inlineStr">
        <is>
          <t xml:space="preserve">最近</t>
        </is>
      </c>
      <c r="AF973"/>
      <c r="AG973"/>
      <c r="AH973"/>
      <c r="AI973"/>
      <c r="AJ973"/>
      <c r="AK973"/>
      <c r="AL973"/>
      <c r="BA973">
        <v>10000</v>
      </c>
      <c r="BB973" t="inlineStr">
        <is>
          <t xml:space="preserve">技能效果_伤害</t>
        </is>
      </c>
      <c r="BC973" t="inlineStr">
        <is>
          <t xml:space="preserve">敌对</t>
        </is>
      </c>
      <c r="BD973">
        <v>10000</v>
      </c>
      <c r="BE973">
        <v>0</v>
      </c>
      <c r="BF973" t="inlineStr">
        <is>
          <t xml:space="preserve">全部</t>
        </is>
      </c>
      <c r="BG973">
        <v>0</v>
      </c>
      <c r="BH973" t="inlineStr">
        <is>
          <t xml:space="preserve">物理</t>
        </is>
      </c>
      <c r="BI973">
        <v>10000</v>
      </c>
      <c r="BJ973">
        <v>0</v>
      </c>
      <c r="BK973" t="b">
        <v>1</v>
      </c>
      <c r="BL973">
        <v>0</v>
      </c>
      <c r="BM973">
        <v>10000</v>
      </c>
      <c r="BN973"/>
      <c r="BO973"/>
      <c r="BP973"/>
      <c r="BQ973"/>
      <c r="BR973"/>
      <c r="BS973"/>
      <c r="BT973"/>
      <c r="BU973"/>
      <c r="BV973"/>
      <c r="BW973"/>
      <c r="BX973"/>
      <c r="BY973"/>
      <c r="BZ973"/>
      <c r="CA973"/>
      <c r="CB973"/>
      <c r="CC973"/>
      <c r="CD973"/>
      <c r="CE973"/>
      <c r="CF973"/>
      <c r="CG973"/>
      <c r="CH973"/>
      <c r="CI973"/>
      <c r="CJ973"/>
      <c r="CK973"/>
      <c r="CL973"/>
      <c r="CM973"/>
      <c r="CN973"/>
      <c r="CO973"/>
      <c r="CP973"/>
      <c r="CQ973"/>
      <c r="CR973"/>
      <c r="CS973"/>
      <c r="CT973"/>
      <c r="CU973"/>
      <c r="CV973"/>
      <c r="CW973"/>
      <c r="CX973"/>
      <c r="CY973"/>
      <c r="CZ973"/>
      <c r="DA973"/>
      <c r="DB973"/>
      <c r="DC973"/>
      <c r="DD973"/>
      <c r="DE973"/>
      <c r="DF973"/>
      <c r="DG973"/>
      <c r="DH973"/>
      <c r="DI973"/>
      <c r="DJ973"/>
      <c r="DK973"/>
      <c r="DL973"/>
      <c r="DM973"/>
      <c r="DN973"/>
      <c r="DO973"/>
      <c r="DP973"/>
      <c r="DQ973"/>
      <c r="DR973"/>
      <c r="DS973"/>
      <c r="DT973"/>
      <c r="DU973"/>
      <c r="DV973"/>
      <c r="DW973"/>
      <c r="DX973"/>
      <c r="DY973"/>
      <c r="DZ973"/>
      <c r="EA973"/>
      <c r="EB973"/>
      <c r="EC973"/>
      <c r="ED973"/>
      <c r="EE973"/>
      <c r="EF973"/>
      <c r="EG973"/>
      <c r="EH973"/>
      <c r="EI973"/>
      <c r="EJ973"/>
      <c r="EK973"/>
      <c r="EL973"/>
      <c r="EM973"/>
      <c r="EN973"/>
      <c r="EO973"/>
      <c r="EP973"/>
      <c r="EQ973"/>
      <c r="ER973"/>
      <c r="ES973"/>
      <c r="ET973"/>
      <c r="EU973"/>
      <c r="EV973"/>
      <c r="EW973"/>
      <c r="EX973"/>
      <c r="EY973"/>
      <c r="EZ973"/>
      <c r="FA973"/>
      <c r="FB973"/>
      <c r="FC973"/>
      <c r="FD973"/>
      <c r="FE973"/>
      <c r="FF973"/>
      <c r="FG973"/>
      <c r="FH973"/>
      <c r="FI973"/>
      <c r="FJ973"/>
      <c r="FK973"/>
      <c r="FL973"/>
      <c r="FM973"/>
      <c r="FN973"/>
      <c r="FO973"/>
      <c r="FP973"/>
      <c r="FQ973"/>
      <c r="FR973"/>
      <c r="FS973"/>
      <c r="FT973"/>
      <c r="FU973"/>
      <c r="FV973"/>
      <c r="FW973"/>
      <c r="FX973"/>
      <c r="FY973"/>
      <c r="FZ973"/>
      <c r="GA973"/>
      <c r="GB973"/>
      <c r="GC973"/>
      <c r="GD973"/>
      <c r="GE973"/>
      <c r="GF973"/>
      <c r="GG973"/>
      <c r="GH973"/>
      <c r="GI973"/>
      <c r="GJ973"/>
      <c r="GK973"/>
      <c r="GL973"/>
      <c r="GM973"/>
      <c r="GN973"/>
      <c r="GO973"/>
      <c r="GP973"/>
      <c r="GQ973"/>
      <c r="GR973"/>
      <c r="GS973"/>
      <c r="GT973"/>
      <c r="GU973"/>
      <c r="GV973"/>
      <c r="GW973"/>
      <c r="GX973"/>
      <c r="GY973" t="n" s="35">
        <v>0</v>
      </c>
      <c r="GZ973" t="n" s="35">
        <v>0</v>
      </c>
      <c r="HF973" t="n" s="35">
        <v>2000</v>
      </c>
      <c r="HG973" t="b" s="35">
        <v>1</v>
      </c>
      <c r="HH973">
        <v>1</v>
      </c>
      <c r="HU973" t="b" s="35">
        <v>1</v>
      </c>
      <c r="HZ973">
        <v>1</v>
      </c>
      <c r="IA973"/>
      <c r="IB973" t="inlineStr">
        <is>
          <t xml:space="preserve">物理</t>
        </is>
      </c>
      <c r="IC973">
        <v>10000</v>
      </c>
      <c r="ID973">
        <v>0</v>
      </c>
      <c r="IE973">
        <v>1</v>
      </c>
      <c r="IF973"/>
      <c r="IG973" t="inlineStr">
        <is>
          <t xml:space="preserve">魔法</t>
        </is>
      </c>
      <c r="IH973">
        <v>500</v>
      </c>
      <c r="II973">
        <v>0</v>
      </c>
      <c r="IJ973"/>
      <c r="IK973"/>
      <c r="IL973"/>
      <c r="IM973"/>
      <c r="IN973"/>
      <c r="IO973"/>
      <c r="IP973"/>
      <c r="IQ973"/>
      <c r="IR973"/>
      <c r="IS973"/>
      <c r="IT973"/>
      <c r="IU973"/>
      <c r="IV973"/>
      <c r="IW973"/>
      <c r="IX973"/>
      <c r="IY973"/>
      <c r="IZ973"/>
      <c r="JA973"/>
      <c r="JB973"/>
      <c r="JC973"/>
      <c r="JD973"/>
      <c r="JE973"/>
      <c r="JF973"/>
      <c r="JG973"/>
      <c r="JH973"/>
      <c r="JI973"/>
      <c r="JJ973"/>
      <c r="JK973"/>
      <c r="JL973"/>
      <c r="JM973"/>
      <c r="JN973"/>
      <c r="JO973"/>
      <c r="JP973"/>
      <c r="JQ973"/>
      <c r="JR973"/>
    </row>
    <row r="974" ht="30" customHeight="1" spans="2:12">
      <c r="B974" s="34">
        <f>10000000+INDEX(编号表!$B:$B,MATCH(D974,编号表!$A:$A,0))*10000+J974</f>
        <v>12000001</v>
      </c>
      <c r="C974" s="34" t="s">
        <v>945</v>
      </c>
      <c r="D974" s="34" t="s">
        <v>946</v>
      </c>
      <c r="E974" t="str" s="34">
        <v>无</v>
      </c>
      <c r="F974" s="39" t="s">
        <v>897</v>
      </c>
      <c r="G974" s="34" t="s">
        <v>363</v>
      </c>
      <c r="H974" s="34" t="b">
        <v>0</v>
      </c>
      <c r="I974" s="34" t="b">
        <v>0</v>
      </c>
      <c r="J974" s="34">
        <v>1</v>
      </c>
      <c r="K974" s="34" t="str">
        <f t="shared" si="35"/>
        <v>120000</v>
      </c>
      <c r="L974" s="34" t="s">
        <v>898</v>
      </c>
      <c r="O974" t="str" s="35">
        <v>追击单个敌人，造成剑击伤害；提高单次剑击伤害；命中附毒。</v>
      </c>
      <c r="P974" t="n" s="35">
        <v>12421000</v>
      </c>
      <c r="Y974" t="str" s="35">
        <v>单位</v>
      </c>
      <c r="GY974" t="n" s="35">
        <v>0</v>
      </c>
      <c r="GZ974" t="n" s="35">
        <v>0</v>
      </c>
      <c r="HF974" t="n" s="35">
        <v>2000</v>
      </c>
      <c r="HG974" t="b" s="35">
        <v>1</v>
      </c>
      <c r="HU974" t="b" s="35">
        <v>1</v>
      </c>
    </row>
    <row r="975" ht="30" customHeight="1" spans="2:12">
      <c r="B975" s="34">
        <f>10000000+INDEX(编号表!$B:$B,MATCH(D975,编号表!$A:$A,0))*10000+J975</f>
        <v>12000002</v>
      </c>
      <c r="C975" s="34" t="s">
        <v>945</v>
      </c>
      <c r="D975" s="34" t="s">
        <v>946</v>
      </c>
      <c r="E975" t="str" s="34">
        <v>无</v>
      </c>
      <c r="F975" s="39" t="s">
        <v>897</v>
      </c>
      <c r="G975" s="34" t="s">
        <v>363</v>
      </c>
      <c r="H975" s="34" t="b">
        <v>0</v>
      </c>
      <c r="I975" s="34" t="b">
        <v>0</v>
      </c>
      <c r="J975" s="34">
        <v>2</v>
      </c>
      <c r="K975" s="34" t="str">
        <f t="shared" si="35"/>
        <v>120000</v>
      </c>
      <c r="L975" s="34" t="s">
        <v>899</v>
      </c>
      <c r="O975" t="str" s="35">
        <v>追击单个敌人，造成剑击伤害；提高单次剑击伤害；命中附毒。</v>
      </c>
      <c r="P975" t="n" s="35">
        <v>12421000</v>
      </c>
      <c r="Y975" t="str" s="35">
        <v>单位</v>
      </c>
      <c r="GY975" t="n" s="35">
        <v>0</v>
      </c>
      <c r="GZ975" t="n" s="35">
        <v>0</v>
      </c>
      <c r="HF975" t="n" s="35">
        <v>2000</v>
      </c>
      <c r="HG975" t="b" s="35">
        <v>1</v>
      </c>
      <c r="HU975" t="b" s="35">
        <v>1</v>
      </c>
    </row>
    <row r="976" ht="30" customHeight="1" spans="2:12">
      <c r="B976" s="34">
        <f>10000000+INDEX(编号表!$B:$B,MATCH(D976,编号表!$A:$A,0))*10000+J976</f>
        <v>12000003</v>
      </c>
      <c r="C976" s="34" t="s">
        <v>945</v>
      </c>
      <c r="D976" s="34" t="s">
        <v>946</v>
      </c>
      <c r="E976" t="str" s="34">
        <v>无</v>
      </c>
      <c r="F976" s="39" t="s">
        <v>897</v>
      </c>
      <c r="G976" s="34" t="s">
        <v>363</v>
      </c>
      <c r="H976" s="34" t="b">
        <v>0</v>
      </c>
      <c r="I976" s="34" t="b">
        <v>0</v>
      </c>
      <c r="J976" s="34">
        <v>3</v>
      </c>
      <c r="K976" s="34" t="str">
        <f t="shared" si="35"/>
        <v>120000</v>
      </c>
      <c r="L976" s="34" t="s">
        <v>900</v>
      </c>
      <c r="O976" t="str" s="35">
        <v>追击单个敌人，造成剑击伤害；提高单次剑击伤害；命中附毒。</v>
      </c>
      <c r="P976" t="n" s="35">
        <v>12421000</v>
      </c>
      <c r="Y976" t="str" s="35">
        <v>单位</v>
      </c>
      <c r="GY976" t="n" s="35">
        <v>0</v>
      </c>
      <c r="GZ976" t="n" s="35">
        <v>0</v>
      </c>
      <c r="HF976" t="n" s="35">
        <v>2000</v>
      </c>
      <c r="HG976" t="b" s="35">
        <v>1</v>
      </c>
      <c r="HU976" t="b" s="35">
        <v>1</v>
      </c>
    </row>
    <row r="977" ht="30" customHeight="1" spans="2:12">
      <c r="B977" s="34">
        <f>10000000+INDEX(编号表!$B:$B,MATCH(D977,编号表!$A:$A,0))*10000+J977</f>
        <v>12000004</v>
      </c>
      <c r="C977" s="34" t="s">
        <v>947</v>
      </c>
      <c r="D977" s="34" t="s">
        <v>946</v>
      </c>
      <c r="E977" t="str" s="34">
        <v>无</v>
      </c>
      <c r="F977" s="39" t="s">
        <v>902</v>
      </c>
      <c r="G977" s="34" t="s">
        <v>363</v>
      </c>
      <c r="H977" s="34" t="b">
        <v>0</v>
      </c>
      <c r="I977" s="34" t="b">
        <v>0</v>
      </c>
      <c r="J977" s="34">
        <v>4</v>
      </c>
      <c r="K977" s="34" t="str">
        <f t="shared" si="35"/>
        <v>120000</v>
      </c>
      <c r="L977" s="34" t="s">
        <v>898</v>
      </c>
      <c r="O977" t="str" s="35">
        <v>追击单个敌人，造成剑击伤害；提高单次剑击伤害；命中附毒。</v>
      </c>
      <c r="P977" t="n" s="35">
        <v>12421000</v>
      </c>
      <c r="Y977" t="str" s="35">
        <v>单位</v>
      </c>
      <c r="GY977" t="n" s="35">
        <v>0</v>
      </c>
      <c r="GZ977" t="n" s="35">
        <v>0</v>
      </c>
      <c r="HF977" t="n" s="35">
        <v>2000</v>
      </c>
      <c r="HG977" t="b" s="35">
        <v>1</v>
      </c>
      <c r="HU977" t="b" s="35">
        <v>1</v>
      </c>
    </row>
    <row r="978" ht="30" customHeight="1" spans="2:12">
      <c r="B978" s="34">
        <f>10000000+INDEX(编号表!$B:$B,MATCH(D978,编号表!$A:$A,0))*10000+J978</f>
        <v>12000005</v>
      </c>
      <c r="C978" s="34" t="s">
        <v>947</v>
      </c>
      <c r="D978" s="34" t="s">
        <v>946</v>
      </c>
      <c r="E978" t="str" s="34">
        <v>无</v>
      </c>
      <c r="F978" s="39" t="s">
        <v>902</v>
      </c>
      <c r="G978" s="34" t="s">
        <v>363</v>
      </c>
      <c r="H978" s="34" t="b">
        <v>0</v>
      </c>
      <c r="I978" s="34" t="b">
        <v>0</v>
      </c>
      <c r="J978" s="34">
        <v>5</v>
      </c>
      <c r="K978" s="34" t="str">
        <f t="shared" si="35"/>
        <v>120000</v>
      </c>
      <c r="L978" s="34" t="s">
        <v>899</v>
      </c>
      <c r="O978" t="str" s="35">
        <v>追击单个敌人，造成剑击伤害；提高单次剑击伤害；命中附毒。</v>
      </c>
      <c r="P978" t="n" s="35">
        <v>12421000</v>
      </c>
      <c r="Y978" t="str" s="35">
        <v>单位</v>
      </c>
      <c r="GY978" t="n" s="35">
        <v>0</v>
      </c>
      <c r="GZ978" t="n" s="35">
        <v>0</v>
      </c>
      <c r="HF978" t="n" s="35">
        <v>2000</v>
      </c>
      <c r="HG978" t="b" s="35">
        <v>1</v>
      </c>
      <c r="HU978" t="b" s="35">
        <v>1</v>
      </c>
    </row>
    <row r="979" ht="30" customHeight="1" spans="2:12">
      <c r="B979" s="34">
        <f>10000000+INDEX(编号表!$B:$B,MATCH(D979,编号表!$A:$A,0))*10000+J979</f>
        <v>12000006</v>
      </c>
      <c r="C979" s="34" t="s">
        <v>947</v>
      </c>
      <c r="D979" s="34" t="s">
        <v>946</v>
      </c>
      <c r="E979" t="str" s="34">
        <v>无</v>
      </c>
      <c r="F979" s="39" t="s">
        <v>902</v>
      </c>
      <c r="G979" s="34" t="s">
        <v>363</v>
      </c>
      <c r="H979" s="34" t="b">
        <v>0</v>
      </c>
      <c r="I979" s="34" t="b">
        <v>0</v>
      </c>
      <c r="J979" s="34">
        <v>6</v>
      </c>
      <c r="K979" s="34" t="str">
        <f t="shared" si="35"/>
        <v>120000</v>
      </c>
      <c r="L979" s="34" t="s">
        <v>900</v>
      </c>
      <c r="O979" t="str" s="35">
        <v>追击单个敌人，造成剑击伤害；提高单次剑击伤害；命中附毒。</v>
      </c>
      <c r="P979" t="n" s="35">
        <v>12421000</v>
      </c>
      <c r="Y979" t="str" s="35">
        <v>单位</v>
      </c>
      <c r="GY979" t="n" s="35">
        <v>0</v>
      </c>
      <c r="GZ979" t="n" s="35">
        <v>0</v>
      </c>
      <c r="HF979" t="n" s="35">
        <v>2000</v>
      </c>
      <c r="HG979" t="b" s="35">
        <v>1</v>
      </c>
      <c r="HU979" t="b" s="35">
        <v>1</v>
      </c>
    </row>
    <row r="980" ht="30" customHeight="1" spans="2:12">
      <c r="B980" s="34">
        <f>10000000+INDEX(编号表!$B:$B,MATCH(D980,编号表!$A:$A,0))*10000+J980</f>
        <v>12000007</v>
      </c>
      <c r="C980" s="34" t="s">
        <v>948</v>
      </c>
      <c r="D980" s="34" t="s">
        <v>946</v>
      </c>
      <c r="E980" t="str" s="34">
        <v>无</v>
      </c>
      <c r="F980" s="39" t="s">
        <v>904</v>
      </c>
      <c r="G980" s="34" t="s">
        <v>363</v>
      </c>
      <c r="H980" s="34" t="b">
        <v>0</v>
      </c>
      <c r="I980" s="34" t="b">
        <v>0</v>
      </c>
      <c r="J980" s="34">
        <v>7</v>
      </c>
      <c r="K980" s="34" t="str">
        <f t="shared" si="35"/>
        <v>120000</v>
      </c>
      <c r="L980" s="34" t="s">
        <v>898</v>
      </c>
      <c r="O980" t="str" s="35">
        <v>追击单个敌人，造成剑击伤害；提高单次剑击伤害；命中附毒。</v>
      </c>
      <c r="P980" t="n" s="35">
        <v>12421000</v>
      </c>
      <c r="Y980" t="str" s="35">
        <v>单位</v>
      </c>
      <c r="GY980" t="n" s="35">
        <v>0</v>
      </c>
      <c r="GZ980" t="n" s="35">
        <v>0</v>
      </c>
      <c r="HF980" t="n" s="35">
        <v>2000</v>
      </c>
      <c r="HG980" t="b" s="35">
        <v>1</v>
      </c>
      <c r="HU980" t="b" s="35">
        <v>1</v>
      </c>
    </row>
    <row r="981" ht="30" customHeight="1" spans="2:12">
      <c r="B981" s="34">
        <f>10000000+INDEX(编号表!$B:$B,MATCH(D981,编号表!$A:$A,0))*10000+J981</f>
        <v>12000008</v>
      </c>
      <c r="C981" s="34" t="s">
        <v>948</v>
      </c>
      <c r="D981" s="34" t="s">
        <v>946</v>
      </c>
      <c r="E981" t="str" s="34">
        <v>无</v>
      </c>
      <c r="F981" s="39" t="s">
        <v>904</v>
      </c>
      <c r="G981" s="34" t="s">
        <v>363</v>
      </c>
      <c r="H981" s="34" t="b">
        <v>0</v>
      </c>
      <c r="I981" s="34" t="b">
        <v>0</v>
      </c>
      <c r="J981" s="34">
        <v>8</v>
      </c>
      <c r="K981" s="34" t="str">
        <f t="shared" si="35"/>
        <v>120000</v>
      </c>
      <c r="L981" s="34" t="s">
        <v>899</v>
      </c>
      <c r="O981" t="str" s="35">
        <v>追击单个敌人，造成剑击伤害；提高单次剑击伤害；命中附毒。</v>
      </c>
      <c r="P981" t="n" s="35">
        <v>12421000</v>
      </c>
      <c r="Y981" t="str" s="35">
        <v>单位</v>
      </c>
      <c r="GY981" t="n" s="35">
        <v>0</v>
      </c>
      <c r="GZ981" t="n" s="35">
        <v>0</v>
      </c>
      <c r="HF981" t="n" s="35">
        <v>2000</v>
      </c>
      <c r="HG981" t="b" s="35">
        <v>1</v>
      </c>
      <c r="HU981" t="b" s="35">
        <v>1</v>
      </c>
    </row>
    <row r="982" ht="30" customHeight="1" spans="2:12">
      <c r="B982" s="34">
        <f>10000000+INDEX(编号表!$B:$B,MATCH(D982,编号表!$A:$A,0))*10000+J982</f>
        <v>12000009</v>
      </c>
      <c r="C982" s="34" t="s">
        <v>948</v>
      </c>
      <c r="D982" s="34" t="s">
        <v>946</v>
      </c>
      <c r="E982" t="str" s="34">
        <v>无</v>
      </c>
      <c r="F982" s="39" t="s">
        <v>904</v>
      </c>
      <c r="G982" s="34" t="s">
        <v>363</v>
      </c>
      <c r="H982" s="34" t="b">
        <v>0</v>
      </c>
      <c r="I982" s="34" t="b">
        <v>0</v>
      </c>
      <c r="J982" s="34">
        <v>9</v>
      </c>
      <c r="K982" s="34" t="str">
        <f t="shared" si="35"/>
        <v>120000</v>
      </c>
      <c r="L982" s="34" t="s">
        <v>900</v>
      </c>
      <c r="O982" t="str" s="35">
        <v>追击单个敌人，造成剑击伤害；提高单次剑击伤害；命中附毒。</v>
      </c>
      <c r="P982" t="n" s="35">
        <v>12421000</v>
      </c>
      <c r="Y982" t="str" s="35">
        <v>单位</v>
      </c>
      <c r="GY982" t="n" s="35">
        <v>0</v>
      </c>
      <c r="GZ982" t="n" s="35">
        <v>0</v>
      </c>
      <c r="HF982" t="n" s="35">
        <v>2000</v>
      </c>
      <c r="HG982" t="b" s="35">
        <v>1</v>
      </c>
      <c r="HU982" t="b" s="35">
        <v>1</v>
      </c>
    </row>
    <row r="983" ht="30" customHeight="1" spans="2:12">
      <c r="B983" s="34">
        <f>10000000+INDEX(编号表!$B:$B,MATCH(D983,编号表!$A:$A,0))*10000+J983</f>
        <v>12000010</v>
      </c>
      <c r="C983" s="34" t="s">
        <v>949</v>
      </c>
      <c r="D983" s="34" t="s">
        <v>946</v>
      </c>
      <c r="E983" t="str" s="34">
        <v>无</v>
      </c>
      <c r="F983" s="39" t="s">
        <v>906</v>
      </c>
      <c r="G983" s="34" t="s">
        <v>363</v>
      </c>
      <c r="H983" s="34" t="b">
        <v>0</v>
      </c>
      <c r="I983" s="34" t="b">
        <v>0</v>
      </c>
      <c r="J983" s="34">
        <v>10</v>
      </c>
      <c r="K983" s="34" t="str">
        <f t="shared" si="35"/>
        <v>120000</v>
      </c>
      <c r="L983" s="34" t="s">
        <v>898</v>
      </c>
      <c r="O983" t="str" s="35">
        <v>追击单个敌人，造成剑击伤害；提高单次剑击伤害；命中附毒。</v>
      </c>
      <c r="P983" t="n" s="35">
        <v>12421000</v>
      </c>
      <c r="Y983" t="str" s="35">
        <v>单位</v>
      </c>
      <c r="GY983" t="n" s="35">
        <v>0</v>
      </c>
      <c r="GZ983" t="n" s="35">
        <v>0</v>
      </c>
      <c r="HF983" t="n" s="35">
        <v>2000</v>
      </c>
      <c r="HG983" t="b" s="35">
        <v>1</v>
      </c>
      <c r="HU983" t="b" s="35">
        <v>1</v>
      </c>
    </row>
    <row r="984" ht="30" customHeight="1" spans="2:12">
      <c r="B984" s="34">
        <f>10000000+INDEX(编号表!$B:$B,MATCH(D984,编号表!$A:$A,0))*10000+J984</f>
        <v>12000011</v>
      </c>
      <c r="C984" s="34" t="s">
        <v>949</v>
      </c>
      <c r="D984" s="34" t="s">
        <v>946</v>
      </c>
      <c r="E984" t="str" s="34">
        <v>无</v>
      </c>
      <c r="F984" s="39" t="s">
        <v>906</v>
      </c>
      <c r="G984" s="34" t="s">
        <v>363</v>
      </c>
      <c r="H984" s="34" t="b">
        <v>0</v>
      </c>
      <c r="I984" s="34" t="b">
        <v>0</v>
      </c>
      <c r="J984" s="34">
        <v>11</v>
      </c>
      <c r="K984" s="34" t="str">
        <f t="shared" si="35"/>
        <v>120000</v>
      </c>
      <c r="L984" s="34" t="s">
        <v>899</v>
      </c>
      <c r="O984" t="str" s="35">
        <v>追击单个敌人，造成剑击伤害；提高单次剑击伤害；命中附毒。</v>
      </c>
      <c r="P984" t="n" s="35">
        <v>12421000</v>
      </c>
      <c r="Y984" t="str" s="35">
        <v>单位</v>
      </c>
      <c r="GY984" t="n" s="35">
        <v>0</v>
      </c>
      <c r="GZ984" t="n" s="35">
        <v>0</v>
      </c>
      <c r="HF984" t="n" s="35">
        <v>2000</v>
      </c>
      <c r="HG984" t="b" s="35">
        <v>1</v>
      </c>
      <c r="HU984" t="b" s="35">
        <v>1</v>
      </c>
    </row>
    <row r="985" ht="30" customHeight="1" spans="2:12">
      <c r="B985" s="34">
        <f>10000000+INDEX(编号表!$B:$B,MATCH(D985,编号表!$A:$A,0))*10000+J985</f>
        <v>12000012</v>
      </c>
      <c r="C985" s="34" t="s">
        <v>949</v>
      </c>
      <c r="D985" s="34" t="s">
        <v>946</v>
      </c>
      <c r="E985" t="str" s="34">
        <v>无</v>
      </c>
      <c r="F985" s="39" t="s">
        <v>906</v>
      </c>
      <c r="G985" s="34" t="s">
        <v>363</v>
      </c>
      <c r="H985" s="34" t="b">
        <v>0</v>
      </c>
      <c r="I985" s="34" t="b">
        <v>0</v>
      </c>
      <c r="J985" s="34">
        <v>12</v>
      </c>
      <c r="K985" s="34" t="str">
        <f t="shared" si="35"/>
        <v>120000</v>
      </c>
      <c r="L985" s="34" t="s">
        <v>900</v>
      </c>
      <c r="O985" t="str" s="35">
        <v>追击单个敌人，造成剑击伤害；提高单次剑击伤害；命中附毒。</v>
      </c>
      <c r="P985" t="n" s="35">
        <v>12421000</v>
      </c>
      <c r="Y985" t="str" s="35">
        <v>单位</v>
      </c>
      <c r="GY985" t="n" s="35">
        <v>0</v>
      </c>
      <c r="GZ985" t="n" s="35">
        <v>0</v>
      </c>
      <c r="HF985" t="n" s="35">
        <v>2000</v>
      </c>
      <c r="HG985" t="b" s="35">
        <v>1</v>
      </c>
      <c r="HU985" t="b" s="35">
        <v>1</v>
      </c>
    </row>
    <row r="986" ht="30" customHeight="1" spans="2:12">
      <c r="B986" s="34">
        <f>10000000+INDEX(编号表!$B:$B,MATCH(D986,编号表!$A:$A,0))*10000+J986</f>
        <v>12000013</v>
      </c>
      <c r="C986" s="34" t="s">
        <v>950</v>
      </c>
      <c r="D986" s="34" t="s">
        <v>946</v>
      </c>
      <c r="E986" t="str" s="34">
        <v>无</v>
      </c>
      <c r="F986" s="39" t="s">
        <v>908</v>
      </c>
      <c r="G986" s="34" t="s">
        <v>363</v>
      </c>
      <c r="H986" s="34" t="b">
        <v>0</v>
      </c>
      <c r="I986" s="34" t="b">
        <v>0</v>
      </c>
      <c r="J986" s="34">
        <v>13</v>
      </c>
      <c r="K986" s="34" t="str">
        <f t="shared" si="35"/>
        <v>120000</v>
      </c>
      <c r="L986" s="34" t="s">
        <v>898</v>
      </c>
      <c r="O986" t="str" s="35">
        <v>追击单个敌人，造成剑击伤害；提高单次剑击伤害；命中附毒。</v>
      </c>
      <c r="P986" t="n" s="35">
        <v>12421000</v>
      </c>
      <c r="Y986" t="str" s="35">
        <v>单位</v>
      </c>
      <c r="GY986" t="n" s="35">
        <v>0</v>
      </c>
      <c r="GZ986" t="n" s="35">
        <v>0</v>
      </c>
      <c r="HF986" t="n" s="35">
        <v>2000</v>
      </c>
      <c r="HG986" t="b" s="35">
        <v>1</v>
      </c>
      <c r="HU986" t="b" s="35">
        <v>1</v>
      </c>
    </row>
    <row r="987" ht="30" customHeight="1" spans="2:12">
      <c r="B987" s="34">
        <f>10000000+INDEX(编号表!$B:$B,MATCH(D987,编号表!$A:$A,0))*10000+J987</f>
        <v>12000014</v>
      </c>
      <c r="C987" s="34" t="s">
        <v>950</v>
      </c>
      <c r="D987" s="34" t="s">
        <v>946</v>
      </c>
      <c r="E987" t="str" s="34">
        <v>无</v>
      </c>
      <c r="F987" s="39" t="s">
        <v>908</v>
      </c>
      <c r="G987" s="34" t="s">
        <v>363</v>
      </c>
      <c r="H987" s="34" t="b">
        <v>0</v>
      </c>
      <c r="I987" s="34" t="b">
        <v>0</v>
      </c>
      <c r="J987" s="34">
        <v>14</v>
      </c>
      <c r="K987" s="34" t="str">
        <f t="shared" si="35"/>
        <v>120000</v>
      </c>
      <c r="L987" s="34" t="s">
        <v>899</v>
      </c>
      <c r="O987" t="str" s="35">
        <v>追击单个敌人，造成剑击伤害；提高单次剑击伤害；命中附毒。</v>
      </c>
      <c r="P987" t="n" s="35">
        <v>12421000</v>
      </c>
      <c r="Y987" t="str" s="35">
        <v>单位</v>
      </c>
      <c r="GY987" t="n" s="35">
        <v>0</v>
      </c>
      <c r="GZ987" t="n" s="35">
        <v>0</v>
      </c>
      <c r="HF987" t="n" s="35">
        <v>2000</v>
      </c>
      <c r="HG987" t="b" s="35">
        <v>1</v>
      </c>
      <c r="HU987" t="b" s="35">
        <v>1</v>
      </c>
    </row>
    <row r="988" ht="30" customHeight="1" spans="2:12">
      <c r="B988" s="34">
        <f>10000000+INDEX(编号表!$B:$B,MATCH(D988,编号表!$A:$A,0))*10000+J988</f>
        <v>12000015</v>
      </c>
      <c r="C988" s="34" t="s">
        <v>950</v>
      </c>
      <c r="D988" s="34" t="s">
        <v>946</v>
      </c>
      <c r="E988" t="str" s="34">
        <v>无</v>
      </c>
      <c r="F988" s="39" t="s">
        <v>908</v>
      </c>
      <c r="G988" s="34" t="s">
        <v>363</v>
      </c>
      <c r="H988" s="34" t="b">
        <v>0</v>
      </c>
      <c r="I988" s="34" t="b">
        <v>0</v>
      </c>
      <c r="J988" s="34">
        <v>15</v>
      </c>
      <c r="K988" s="34" t="str">
        <f t="shared" si="35"/>
        <v>120000</v>
      </c>
      <c r="L988" s="34" t="s">
        <v>900</v>
      </c>
      <c r="O988" t="str" s="35">
        <v>追击单个敌人，造成剑击伤害；提高单次剑击伤害；命中附毒。</v>
      </c>
      <c r="P988" t="n" s="35">
        <v>12421000</v>
      </c>
      <c r="Y988" t="str" s="35">
        <v>单位</v>
      </c>
      <c r="GY988" t="n" s="35">
        <v>0</v>
      </c>
      <c r="GZ988" t="n" s="35">
        <v>0</v>
      </c>
      <c r="HF988" t="n" s="35">
        <v>2000</v>
      </c>
      <c r="HG988" t="b" s="35">
        <v>1</v>
      </c>
      <c r="HU988" t="b" s="35">
        <v>1</v>
      </c>
    </row>
    <row r="989" ht="30" customHeight="1" spans="2:12">
      <c r="B989" s="34">
        <f>10000000+INDEX(编号表!$B:$B,MATCH(D989,编号表!$A:$A,0))*10000+J989</f>
        <v>12000016</v>
      </c>
      <c r="C989" s="34" t="s">
        <v>951</v>
      </c>
      <c r="D989" s="34" t="s">
        <v>946</v>
      </c>
      <c r="E989" t="str" s="34">
        <v>无</v>
      </c>
      <c r="F989" s="39" t="s">
        <v>910</v>
      </c>
      <c r="G989" s="34" t="s">
        <v>363</v>
      </c>
      <c r="H989" s="34" t="b">
        <v>0</v>
      </c>
      <c r="I989" s="34" t="b">
        <v>0</v>
      </c>
      <c r="J989" s="34">
        <v>16</v>
      </c>
      <c r="K989" s="34" t="str">
        <f t="shared" si="35"/>
        <v>120000</v>
      </c>
      <c r="L989" s="34" t="s">
        <v>898</v>
      </c>
      <c r="O989" t="str" s="35">
        <v>追击单个敌人，造成剑击伤害；提高单次剑击伤害；命中附毒。</v>
      </c>
      <c r="P989" t="n" s="35">
        <v>12421000</v>
      </c>
      <c r="Y989" t="str" s="35">
        <v>单位</v>
      </c>
      <c r="GY989" t="n" s="35">
        <v>0</v>
      </c>
      <c r="GZ989" t="n" s="35">
        <v>0</v>
      </c>
      <c r="HF989" t="n" s="35">
        <v>2000</v>
      </c>
      <c r="HG989" t="b" s="35">
        <v>1</v>
      </c>
      <c r="HU989" t="b" s="35">
        <v>1</v>
      </c>
    </row>
    <row r="990" ht="30" customHeight="1" spans="2:12">
      <c r="B990" s="34">
        <f>10000000+INDEX(编号表!$B:$B,MATCH(D990,编号表!$A:$A,0))*10000+J990</f>
        <v>12000017</v>
      </c>
      <c r="C990" s="34" t="s">
        <v>951</v>
      </c>
      <c r="D990" s="34" t="s">
        <v>946</v>
      </c>
      <c r="E990" t="str" s="34">
        <v>无</v>
      </c>
      <c r="F990" s="39" t="s">
        <v>910</v>
      </c>
      <c r="G990" s="34" t="s">
        <v>363</v>
      </c>
      <c r="H990" s="34" t="b">
        <v>0</v>
      </c>
      <c r="I990" s="34" t="b">
        <v>0</v>
      </c>
      <c r="J990" s="34">
        <v>17</v>
      </c>
      <c r="K990" s="34" t="str">
        <f t="shared" si="35"/>
        <v>120000</v>
      </c>
      <c r="L990" s="34" t="s">
        <v>899</v>
      </c>
      <c r="O990" t="str" s="35">
        <v>追击单个敌人，造成剑击伤害；提高单次剑击伤害；命中附毒。</v>
      </c>
      <c r="P990" t="n" s="35">
        <v>12421000</v>
      </c>
      <c r="Y990" t="str" s="35">
        <v>单位</v>
      </c>
      <c r="GY990" t="n" s="35">
        <v>0</v>
      </c>
      <c r="GZ990" t="n" s="35">
        <v>0</v>
      </c>
      <c r="HF990" t="n" s="35">
        <v>2000</v>
      </c>
      <c r="HG990" t="b" s="35">
        <v>1</v>
      </c>
      <c r="HU990" t="b" s="35">
        <v>1</v>
      </c>
    </row>
    <row r="991" ht="30" customHeight="1" spans="2:12">
      <c r="B991" s="34">
        <f>10000000+INDEX(编号表!$B:$B,MATCH(D991,编号表!$A:$A,0))*10000+J991</f>
        <v>12000018</v>
      </c>
      <c r="C991" s="34" t="s">
        <v>951</v>
      </c>
      <c r="D991" s="34" t="s">
        <v>946</v>
      </c>
      <c r="E991" t="str" s="34">
        <v>无</v>
      </c>
      <c r="F991" s="39" t="s">
        <v>910</v>
      </c>
      <c r="G991" s="34" t="s">
        <v>363</v>
      </c>
      <c r="H991" s="34" t="b">
        <v>0</v>
      </c>
      <c r="I991" s="34" t="b">
        <v>0</v>
      </c>
      <c r="J991" s="34">
        <v>18</v>
      </c>
      <c r="K991" s="34" t="str">
        <f t="shared" si="35"/>
        <v>120000</v>
      </c>
      <c r="L991" s="34" t="s">
        <v>900</v>
      </c>
      <c r="O991" t="str" s="35">
        <v>追击单个敌人，造成剑击伤害；提高单次剑击伤害；命中附毒。</v>
      </c>
      <c r="P991" t="n" s="35">
        <v>12421000</v>
      </c>
      <c r="Y991" t="str" s="35">
        <v>单位</v>
      </c>
      <c r="GY991" t="n" s="35">
        <v>0</v>
      </c>
      <c r="GZ991" t="n" s="35">
        <v>0</v>
      </c>
      <c r="HF991" t="n" s="35">
        <v>2000</v>
      </c>
      <c r="HG991" t="b" s="35">
        <v>1</v>
      </c>
      <c r="HU991" t="b" s="35">
        <v>1</v>
      </c>
    </row>
    <row r="992" ht="30" customHeight="1" spans="2:12">
      <c r="B992" s="34">
        <f>10000000+INDEX(编号表!$B:$B,MATCH(D992,编号表!$A:$A,0))*10000+J992</f>
        <v>12000019</v>
      </c>
      <c r="C992" s="34" t="s">
        <v>952</v>
      </c>
      <c r="D992" s="34" t="s">
        <v>946</v>
      </c>
      <c r="E992" t="str" s="34">
        <v>无</v>
      </c>
      <c r="F992" s="39" t="s">
        <v>912</v>
      </c>
      <c r="G992" s="34" t="s">
        <v>363</v>
      </c>
      <c r="H992" s="34" t="b">
        <v>0</v>
      </c>
      <c r="I992" s="34" t="b">
        <v>0</v>
      </c>
      <c r="J992" s="34">
        <v>19</v>
      </c>
      <c r="K992" s="34" t="str">
        <f t="shared" si="35"/>
        <v>120000</v>
      </c>
      <c r="L992" s="34" t="s">
        <v>898</v>
      </c>
      <c r="O992" t="str" s="35">
        <v>追击单个敌人，造成剑击伤害；提高单次剑击伤害；命中附毒。</v>
      </c>
      <c r="P992" t="n" s="35">
        <v>12421000</v>
      </c>
      <c r="Y992" t="str" s="35">
        <v>单位</v>
      </c>
      <c r="GY992" t="n" s="35">
        <v>0</v>
      </c>
      <c r="GZ992" t="n" s="35">
        <v>0</v>
      </c>
      <c r="HF992" t="n" s="35">
        <v>2000</v>
      </c>
      <c r="HG992" t="b" s="35">
        <v>1</v>
      </c>
      <c r="HU992" t="b" s="35">
        <v>1</v>
      </c>
    </row>
    <row r="993" ht="30" customHeight="1" spans="2:12">
      <c r="B993" s="34">
        <f>10000000+INDEX(编号表!$B:$B,MATCH(D993,编号表!$A:$A,0))*10000+J993</f>
        <v>12000020</v>
      </c>
      <c r="C993" s="34" t="s">
        <v>952</v>
      </c>
      <c r="D993" s="34" t="s">
        <v>946</v>
      </c>
      <c r="E993" t="str" s="34">
        <v>无</v>
      </c>
      <c r="F993" s="39" t="s">
        <v>912</v>
      </c>
      <c r="G993" s="34" t="s">
        <v>363</v>
      </c>
      <c r="H993" s="34" t="b">
        <v>0</v>
      </c>
      <c r="I993" s="34" t="b">
        <v>0</v>
      </c>
      <c r="J993" s="34">
        <v>20</v>
      </c>
      <c r="K993" s="34" t="str">
        <f t="shared" si="35"/>
        <v>120000</v>
      </c>
      <c r="L993" s="34" t="s">
        <v>899</v>
      </c>
      <c r="O993" t="str" s="35">
        <v>追击单个敌人，造成剑击伤害；提高单次剑击伤害；命中附毒。</v>
      </c>
      <c r="P993" t="n" s="35">
        <v>12421000</v>
      </c>
      <c r="Y993" t="str" s="35">
        <v>单位</v>
      </c>
      <c r="GY993" t="n" s="35">
        <v>0</v>
      </c>
      <c r="GZ993" t="n" s="35">
        <v>0</v>
      </c>
      <c r="HF993" t="n" s="35">
        <v>2000</v>
      </c>
      <c r="HG993" t="b" s="35">
        <v>1</v>
      </c>
      <c r="HU993" t="b" s="35">
        <v>1</v>
      </c>
    </row>
    <row r="994" ht="30" customHeight="1" spans="2:12">
      <c r="B994" s="34">
        <f>10000000+INDEX(编号表!$B:$B,MATCH(D994,编号表!$A:$A,0))*10000+J994</f>
        <v>12000021</v>
      </c>
      <c r="C994" s="34" t="s">
        <v>952</v>
      </c>
      <c r="D994" s="34" t="s">
        <v>946</v>
      </c>
      <c r="E994" t="str" s="34">
        <v>无</v>
      </c>
      <c r="F994" s="39" t="s">
        <v>912</v>
      </c>
      <c r="G994" s="34" t="s">
        <v>363</v>
      </c>
      <c r="H994" s="34" t="b">
        <v>0</v>
      </c>
      <c r="I994" s="34" t="b">
        <v>0</v>
      </c>
      <c r="J994" s="34">
        <v>21</v>
      </c>
      <c r="K994" s="34" t="str">
        <f t="shared" si="35"/>
        <v>120000</v>
      </c>
      <c r="L994" s="34" t="s">
        <v>900</v>
      </c>
      <c r="O994" t="str" s="35">
        <v>追击单个敌人，造成剑击伤害；提高单次剑击伤害；命中附毒。</v>
      </c>
      <c r="P994" t="n" s="35">
        <v>12421000</v>
      </c>
      <c r="Y994" t="str" s="35">
        <v>单位</v>
      </c>
      <c r="GY994" t="n" s="35">
        <v>0</v>
      </c>
      <c r="GZ994" t="n" s="35">
        <v>0</v>
      </c>
      <c r="HF994" t="n" s="35">
        <v>2000</v>
      </c>
      <c r="HG994" t="b" s="35">
        <v>1</v>
      </c>
      <c r="HU994" t="b" s="35">
        <v>1</v>
      </c>
    </row>
    <row r="995" ht="30" customHeight="1" spans="2:12">
      <c r="B995" s="34">
        <f>10000000+INDEX(编号表!$B:$B,MATCH(D995,编号表!$A:$A,0))*10000+J995</f>
        <v>12010001</v>
      </c>
      <c r="C995" s="34" t="s">
        <v>953</v>
      </c>
      <c r="D995" s="34" t="s">
        <v>954</v>
      </c>
      <c r="E995" t="str" s="34">
        <v>无</v>
      </c>
      <c r="F995" s="39" t="s">
        <v>897</v>
      </c>
      <c r="G995" s="34" t="s">
        <v>363</v>
      </c>
      <c r="H995" s="34" t="b">
        <v>0</v>
      </c>
      <c r="I995" s="34" t="b">
        <v>0</v>
      </c>
      <c r="J995" s="34">
        <v>1</v>
      </c>
      <c r="K995" s="34" t="str">
        <f t="shared" si="35"/>
        <v>120100</v>
      </c>
      <c r="L995" s="34" t="s">
        <v>898</v>
      </c>
      <c r="O995" t="str" s="35">
        <v>追击单个敌人，造成剑击伤害；提高单次剑击伤害；命中附毒。</v>
      </c>
      <c r="P995" t="n" s="35">
        <v>12421000</v>
      </c>
      <c r="Y995" t="str" s="35">
        <v>单位</v>
      </c>
      <c r="GY995" t="n" s="35">
        <v>0</v>
      </c>
      <c r="GZ995" t="n" s="35">
        <v>0</v>
      </c>
      <c r="HF995" t="n" s="35">
        <v>2000</v>
      </c>
      <c r="HG995" t="b" s="35">
        <v>1</v>
      </c>
      <c r="HU995" t="b" s="35">
        <v>1</v>
      </c>
    </row>
    <row r="996" ht="30" customHeight="1" spans="2:12">
      <c r="B996" s="34">
        <f>10000000+INDEX(编号表!$B:$B,MATCH(D996,编号表!$A:$A,0))*10000+J996</f>
        <v>12010002</v>
      </c>
      <c r="C996" s="34" t="s">
        <v>953</v>
      </c>
      <c r="D996" s="34" t="s">
        <v>954</v>
      </c>
      <c r="E996" t="str" s="34">
        <v>无</v>
      </c>
      <c r="F996" s="39" t="s">
        <v>897</v>
      </c>
      <c r="G996" s="34" t="s">
        <v>363</v>
      </c>
      <c r="H996" s="34" t="b">
        <v>0</v>
      </c>
      <c r="I996" s="34" t="b">
        <v>0</v>
      </c>
      <c r="J996" s="34">
        <v>2</v>
      </c>
      <c r="K996" s="34" t="str">
        <f t="shared" si="35"/>
        <v>120100</v>
      </c>
      <c r="L996" s="34" t="s">
        <v>899</v>
      </c>
      <c r="O996" t="str" s="35">
        <v>追击单个敌人，造成剑击伤害；提高单次剑击伤害；命中附毒。</v>
      </c>
      <c r="P996" t="n" s="35">
        <v>12421000</v>
      </c>
      <c r="Y996" t="str" s="35">
        <v>单位</v>
      </c>
      <c r="GY996" t="n" s="35">
        <v>0</v>
      </c>
      <c r="GZ996" t="n" s="35">
        <v>0</v>
      </c>
      <c r="HF996" t="n" s="35">
        <v>2000</v>
      </c>
      <c r="HG996" t="b" s="35">
        <v>1</v>
      </c>
      <c r="HU996" t="b" s="35">
        <v>1</v>
      </c>
    </row>
    <row r="997" ht="30" customHeight="1" spans="2:12">
      <c r="B997" s="34">
        <f>10000000+INDEX(编号表!$B:$B,MATCH(D997,编号表!$A:$A,0))*10000+J997</f>
        <v>12010003</v>
      </c>
      <c r="C997" s="34" t="s">
        <v>953</v>
      </c>
      <c r="D997" s="34" t="s">
        <v>954</v>
      </c>
      <c r="E997" t="str" s="34">
        <v>无</v>
      </c>
      <c r="F997" s="39" t="s">
        <v>897</v>
      </c>
      <c r="G997" s="34" t="s">
        <v>363</v>
      </c>
      <c r="H997" s="34" t="b">
        <v>0</v>
      </c>
      <c r="I997" s="34" t="b">
        <v>0</v>
      </c>
      <c r="J997" s="34">
        <v>3</v>
      </c>
      <c r="K997" s="34" t="str">
        <f t="shared" si="35"/>
        <v>120100</v>
      </c>
      <c r="L997" s="34" t="s">
        <v>900</v>
      </c>
      <c r="O997" t="str" s="35">
        <v>追击单个敌人，造成剑击伤害；提高单次剑击伤害；命中附毒。</v>
      </c>
      <c r="P997" t="n" s="35">
        <v>12421000</v>
      </c>
      <c r="Y997" t="str" s="35">
        <v>单位</v>
      </c>
      <c r="GY997" t="n" s="35">
        <v>0</v>
      </c>
      <c r="GZ997" t="n" s="35">
        <v>0</v>
      </c>
      <c r="HF997" t="n" s="35">
        <v>2000</v>
      </c>
      <c r="HG997" t="b" s="35">
        <v>1</v>
      </c>
      <c r="HU997" t="b" s="35">
        <v>1</v>
      </c>
    </row>
    <row r="998" ht="30" customHeight="1" spans="2:12">
      <c r="B998" s="34">
        <f>10000000+INDEX(编号表!$B:$B,MATCH(D998,编号表!$A:$A,0))*10000+J998</f>
        <v>12010004</v>
      </c>
      <c r="C998" s="34" t="s">
        <v>955</v>
      </c>
      <c r="D998" s="34" t="s">
        <v>954</v>
      </c>
      <c r="E998" t="str" s="34">
        <v>无</v>
      </c>
      <c r="F998" s="39" t="s">
        <v>902</v>
      </c>
      <c r="G998" s="34" t="s">
        <v>363</v>
      </c>
      <c r="H998" s="34" t="b">
        <v>0</v>
      </c>
      <c r="I998" s="34" t="b">
        <v>0</v>
      </c>
      <c r="J998" s="34">
        <v>4</v>
      </c>
      <c r="K998" s="34" t="str">
        <f t="shared" si="35"/>
        <v>120100</v>
      </c>
      <c r="L998" s="34" t="s">
        <v>898</v>
      </c>
      <c r="O998" t="str" s="35">
        <v>追击单个敌人，造成剑击伤害；提高单次剑击伤害；命中附毒。</v>
      </c>
      <c r="P998" t="n" s="35">
        <v>12421000</v>
      </c>
      <c r="Y998" t="str" s="35">
        <v>单位</v>
      </c>
      <c r="GY998" t="n" s="35">
        <v>0</v>
      </c>
      <c r="GZ998" t="n" s="35">
        <v>0</v>
      </c>
      <c r="HF998" t="n" s="35">
        <v>2000</v>
      </c>
      <c r="HG998" t="b" s="35">
        <v>1</v>
      </c>
      <c r="HU998" t="b" s="35">
        <v>1</v>
      </c>
    </row>
    <row r="999" ht="30" customHeight="1" spans="2:12">
      <c r="B999" s="34">
        <f>10000000+INDEX(编号表!$B:$B,MATCH(D999,编号表!$A:$A,0))*10000+J999</f>
        <v>12010005</v>
      </c>
      <c r="C999" s="34" t="s">
        <v>955</v>
      </c>
      <c r="D999" s="34" t="s">
        <v>954</v>
      </c>
      <c r="E999" t="str" s="34">
        <v>无</v>
      </c>
      <c r="F999" s="39" t="s">
        <v>902</v>
      </c>
      <c r="G999" s="34" t="s">
        <v>363</v>
      </c>
      <c r="H999" s="34" t="b">
        <v>0</v>
      </c>
      <c r="I999" s="34" t="b">
        <v>0</v>
      </c>
      <c r="J999" s="34">
        <v>5</v>
      </c>
      <c r="K999" s="34" t="str">
        <f t="shared" si="35"/>
        <v>120100</v>
      </c>
      <c r="L999" s="34" t="s">
        <v>899</v>
      </c>
      <c r="O999" t="str" s="35">
        <v>追击单个敌人，造成剑击伤害；提高单次剑击伤害；命中附毒。</v>
      </c>
      <c r="P999" t="n" s="35">
        <v>12421000</v>
      </c>
      <c r="Y999" t="str" s="35">
        <v>单位</v>
      </c>
      <c r="GY999" t="n" s="35">
        <v>0</v>
      </c>
      <c r="GZ999" t="n" s="35">
        <v>0</v>
      </c>
      <c r="HF999" t="n" s="35">
        <v>2000</v>
      </c>
      <c r="HG999" t="b" s="35">
        <v>1</v>
      </c>
      <c r="HU999" t="b" s="35">
        <v>1</v>
      </c>
    </row>
    <row r="1000" ht="30" customHeight="1" spans="2:12">
      <c r="B1000" s="34">
        <f>10000000+INDEX(编号表!$B:$B,MATCH(D1000,编号表!$A:$A,0))*10000+J1000</f>
        <v>12010006</v>
      </c>
      <c r="C1000" s="34" t="s">
        <v>955</v>
      </c>
      <c r="D1000" s="34" t="s">
        <v>954</v>
      </c>
      <c r="E1000" t="str" s="34">
        <v>无</v>
      </c>
      <c r="F1000" s="39" t="s">
        <v>902</v>
      </c>
      <c r="G1000" s="34" t="s">
        <v>363</v>
      </c>
      <c r="H1000" s="34" t="b">
        <v>0</v>
      </c>
      <c r="I1000" s="34" t="b">
        <v>0</v>
      </c>
      <c r="J1000" s="34">
        <v>6</v>
      </c>
      <c r="K1000" s="34" t="str">
        <f t="shared" si="35"/>
        <v>120100</v>
      </c>
      <c r="L1000" s="34" t="s">
        <v>900</v>
      </c>
      <c r="O1000" t="str" s="35">
        <v>追击单个敌人，造成剑击伤害；提高单次剑击伤害；命中附毒。</v>
      </c>
      <c r="P1000" t="n" s="35">
        <v>12421000</v>
      </c>
      <c r="Y1000" t="str" s="35">
        <v>单位</v>
      </c>
      <c r="GY1000" t="n" s="35">
        <v>0</v>
      </c>
      <c r="GZ1000" t="n" s="35">
        <v>0</v>
      </c>
      <c r="HF1000" t="n" s="35">
        <v>2000</v>
      </c>
      <c r="HG1000" t="b" s="35">
        <v>1</v>
      </c>
      <c r="HU1000" t="b" s="35">
        <v>1</v>
      </c>
    </row>
    <row r="1001" ht="30" customHeight="1" spans="2:12">
      <c r="B1001" s="34">
        <f>10000000+INDEX(编号表!$B:$B,MATCH(D1001,编号表!$A:$A,0))*10000+J1001</f>
        <v>12010007</v>
      </c>
      <c r="C1001" s="34" t="s">
        <v>956</v>
      </c>
      <c r="D1001" s="34" t="s">
        <v>954</v>
      </c>
      <c r="E1001" t="str" s="34">
        <v>无</v>
      </c>
      <c r="F1001" s="39" t="s">
        <v>904</v>
      </c>
      <c r="G1001" s="34" t="s">
        <v>363</v>
      </c>
      <c r="H1001" s="34" t="b">
        <v>0</v>
      </c>
      <c r="I1001" s="34" t="b">
        <v>0</v>
      </c>
      <c r="J1001" s="34">
        <v>7</v>
      </c>
      <c r="K1001" s="34" t="str">
        <f t="shared" si="35"/>
        <v>120100</v>
      </c>
      <c r="L1001" s="34" t="s">
        <v>898</v>
      </c>
      <c r="O1001" t="str" s="35">
        <v>追击单个敌人，造成剑击伤害；提高单次剑击伤害；命中附毒。</v>
      </c>
      <c r="P1001" t="n" s="35">
        <v>12421000</v>
      </c>
      <c r="Y1001" t="str" s="35">
        <v>单位</v>
      </c>
      <c r="GY1001" t="n" s="35">
        <v>0</v>
      </c>
      <c r="GZ1001" t="n" s="35">
        <v>0</v>
      </c>
      <c r="HF1001" t="n" s="35">
        <v>2000</v>
      </c>
      <c r="HG1001" t="b" s="35">
        <v>1</v>
      </c>
      <c r="HU1001" t="b" s="35">
        <v>1</v>
      </c>
    </row>
    <row r="1002" ht="30" customHeight="1" spans="2:12">
      <c r="B1002" s="34">
        <f>10000000+INDEX(编号表!$B:$B,MATCH(D1002,编号表!$A:$A,0))*10000+J1002</f>
        <v>12010008</v>
      </c>
      <c r="C1002" s="34" t="s">
        <v>956</v>
      </c>
      <c r="D1002" s="34" t="s">
        <v>954</v>
      </c>
      <c r="E1002" t="str" s="34">
        <v>无</v>
      </c>
      <c r="F1002" s="39" t="s">
        <v>904</v>
      </c>
      <c r="G1002" s="34" t="s">
        <v>363</v>
      </c>
      <c r="H1002" s="34" t="b">
        <v>0</v>
      </c>
      <c r="I1002" s="34" t="b">
        <v>0</v>
      </c>
      <c r="J1002" s="34">
        <v>8</v>
      </c>
      <c r="K1002" s="34" t="str">
        <f t="shared" si="35"/>
        <v>120100</v>
      </c>
      <c r="L1002" s="34" t="s">
        <v>899</v>
      </c>
      <c r="O1002" t="str" s="35">
        <v>追击单个敌人，造成剑击伤害；提高单次剑击伤害；命中附毒。</v>
      </c>
      <c r="P1002" t="n" s="35">
        <v>12421000</v>
      </c>
      <c r="Y1002" t="str" s="35">
        <v>单位</v>
      </c>
      <c r="GY1002" t="n" s="35">
        <v>0</v>
      </c>
      <c r="GZ1002" t="n" s="35">
        <v>0</v>
      </c>
      <c r="HF1002" t="n" s="35">
        <v>2000</v>
      </c>
      <c r="HG1002" t="b" s="35">
        <v>1</v>
      </c>
      <c r="HU1002" t="b" s="35">
        <v>1</v>
      </c>
    </row>
    <row r="1003" ht="30" customHeight="1" spans="2:12">
      <c r="B1003" s="34">
        <f>10000000+INDEX(编号表!$B:$B,MATCH(D1003,编号表!$A:$A,0))*10000+J1003</f>
        <v>12010009</v>
      </c>
      <c r="C1003" s="34" t="s">
        <v>956</v>
      </c>
      <c r="D1003" s="34" t="s">
        <v>954</v>
      </c>
      <c r="E1003" t="str" s="34">
        <v>无</v>
      </c>
      <c r="F1003" s="39" t="s">
        <v>904</v>
      </c>
      <c r="G1003" s="34" t="s">
        <v>363</v>
      </c>
      <c r="H1003" s="34" t="b">
        <v>0</v>
      </c>
      <c r="I1003" s="34" t="b">
        <v>0</v>
      </c>
      <c r="J1003" s="34">
        <v>9</v>
      </c>
      <c r="K1003" s="34" t="str">
        <f t="shared" si="35"/>
        <v>120100</v>
      </c>
      <c r="L1003" s="34" t="s">
        <v>900</v>
      </c>
      <c r="O1003" t="str" s="35">
        <v>追击单个敌人，造成剑击伤害；提高单次剑击伤害；命中附毒。</v>
      </c>
      <c r="P1003" t="n" s="35">
        <v>12421000</v>
      </c>
      <c r="Y1003" t="str" s="35">
        <v>单位</v>
      </c>
      <c r="GY1003" t="n" s="35">
        <v>0</v>
      </c>
      <c r="GZ1003" t="n" s="35">
        <v>0</v>
      </c>
      <c r="HF1003" t="n" s="35">
        <v>2000</v>
      </c>
      <c r="HG1003" t="b" s="35">
        <v>1</v>
      </c>
      <c r="HU1003" t="b" s="35">
        <v>1</v>
      </c>
    </row>
    <row r="1004" ht="30" customHeight="1" spans="2:12">
      <c r="B1004" s="34">
        <f>10000000+INDEX(编号表!$B:$B,MATCH(D1004,编号表!$A:$A,0))*10000+J1004</f>
        <v>12010010</v>
      </c>
      <c r="C1004" s="34" t="s">
        <v>957</v>
      </c>
      <c r="D1004" s="34" t="s">
        <v>954</v>
      </c>
      <c r="E1004" t="str" s="34">
        <v>无</v>
      </c>
      <c r="F1004" s="39" t="s">
        <v>906</v>
      </c>
      <c r="G1004" s="34" t="s">
        <v>363</v>
      </c>
      <c r="H1004" s="34" t="b">
        <v>0</v>
      </c>
      <c r="I1004" s="34" t="b">
        <v>0</v>
      </c>
      <c r="J1004" s="34">
        <v>10</v>
      </c>
      <c r="K1004" s="34" t="str">
        <f t="shared" si="35"/>
        <v>120100</v>
      </c>
      <c r="L1004" s="34" t="s">
        <v>898</v>
      </c>
      <c r="O1004" t="str" s="35">
        <v>追击单个敌人，造成剑击伤害；提高单次剑击伤害；命中附毒。</v>
      </c>
      <c r="P1004" t="n" s="35">
        <v>12421000</v>
      </c>
      <c r="Y1004" t="str" s="35">
        <v>单位</v>
      </c>
      <c r="GY1004" t="n" s="35">
        <v>0</v>
      </c>
      <c r="GZ1004" t="n" s="35">
        <v>0</v>
      </c>
      <c r="HF1004" t="n" s="35">
        <v>2000</v>
      </c>
      <c r="HG1004" t="b" s="35">
        <v>1</v>
      </c>
      <c r="HU1004" t="b" s="35">
        <v>1</v>
      </c>
    </row>
    <row r="1005" ht="30" customHeight="1" spans="2:12">
      <c r="B1005" s="34">
        <f>10000000+INDEX(编号表!$B:$B,MATCH(D1005,编号表!$A:$A,0))*10000+J1005</f>
        <v>12010011</v>
      </c>
      <c r="C1005" s="34" t="s">
        <v>957</v>
      </c>
      <c r="D1005" s="34" t="s">
        <v>954</v>
      </c>
      <c r="E1005" t="str" s="34">
        <v>无</v>
      </c>
      <c r="F1005" s="39" t="s">
        <v>906</v>
      </c>
      <c r="G1005" s="34" t="s">
        <v>363</v>
      </c>
      <c r="H1005" s="34" t="b">
        <v>0</v>
      </c>
      <c r="I1005" s="34" t="b">
        <v>0</v>
      </c>
      <c r="J1005" s="34">
        <v>11</v>
      </c>
      <c r="K1005" s="34" t="str">
        <f t="shared" si="35"/>
        <v>120100</v>
      </c>
      <c r="L1005" s="34" t="s">
        <v>899</v>
      </c>
      <c r="O1005" t="str" s="35">
        <v>追击单个敌人，造成剑击伤害；提高单次剑击伤害；命中附毒。</v>
      </c>
      <c r="P1005" t="n" s="35">
        <v>12421000</v>
      </c>
      <c r="Y1005" t="str" s="35">
        <v>单位</v>
      </c>
      <c r="GY1005" t="n" s="35">
        <v>0</v>
      </c>
      <c r="GZ1005" t="n" s="35">
        <v>0</v>
      </c>
      <c r="HF1005" t="n" s="35">
        <v>2000</v>
      </c>
      <c r="HG1005" t="b" s="35">
        <v>1</v>
      </c>
      <c r="HU1005" t="b" s="35">
        <v>1</v>
      </c>
    </row>
    <row r="1006" ht="30" customHeight="1" spans="2:12">
      <c r="B1006" s="34">
        <f>10000000+INDEX(编号表!$B:$B,MATCH(D1006,编号表!$A:$A,0))*10000+J1006</f>
        <v>12010012</v>
      </c>
      <c r="C1006" s="34" t="s">
        <v>957</v>
      </c>
      <c r="D1006" s="34" t="s">
        <v>954</v>
      </c>
      <c r="E1006" t="str" s="34">
        <v>无</v>
      </c>
      <c r="F1006" s="39" t="s">
        <v>906</v>
      </c>
      <c r="G1006" s="34" t="s">
        <v>363</v>
      </c>
      <c r="H1006" s="34" t="b">
        <v>0</v>
      </c>
      <c r="I1006" s="34" t="b">
        <v>0</v>
      </c>
      <c r="J1006" s="34">
        <v>12</v>
      </c>
      <c r="K1006" s="34" t="str">
        <f t="shared" si="35"/>
        <v>120100</v>
      </c>
      <c r="L1006" s="34" t="s">
        <v>900</v>
      </c>
      <c r="O1006" t="str" s="35">
        <v>追击单个敌人，造成剑击伤害；提高单次剑击伤害；命中附毒。</v>
      </c>
      <c r="P1006" t="n" s="35">
        <v>12421000</v>
      </c>
      <c r="Y1006" t="str" s="35">
        <v>单位</v>
      </c>
      <c r="GY1006" t="n" s="35">
        <v>0</v>
      </c>
      <c r="GZ1006" t="n" s="35">
        <v>0</v>
      </c>
      <c r="HF1006" t="n" s="35">
        <v>2000</v>
      </c>
      <c r="HG1006" t="b" s="35">
        <v>1</v>
      </c>
      <c r="HU1006" t="b" s="35">
        <v>1</v>
      </c>
    </row>
    <row r="1007" ht="30" customHeight="1" spans="2:12">
      <c r="B1007" s="34">
        <f>10000000+INDEX(编号表!$B:$B,MATCH(D1007,编号表!$A:$A,0))*10000+J1007</f>
        <v>12010013</v>
      </c>
      <c r="C1007" s="34" t="s">
        <v>958</v>
      </c>
      <c r="D1007" s="34" t="s">
        <v>954</v>
      </c>
      <c r="E1007" t="str" s="34">
        <v>无</v>
      </c>
      <c r="F1007" s="39" t="s">
        <v>908</v>
      </c>
      <c r="G1007" s="34" t="s">
        <v>363</v>
      </c>
      <c r="H1007" s="34" t="b">
        <v>0</v>
      </c>
      <c r="I1007" s="34" t="b">
        <v>0</v>
      </c>
      <c r="J1007" s="34">
        <v>13</v>
      </c>
      <c r="K1007" s="34" t="str">
        <f t="shared" si="35"/>
        <v>120100</v>
      </c>
      <c r="L1007" s="34" t="s">
        <v>898</v>
      </c>
      <c r="O1007" t="str" s="35">
        <v>追击单个敌人，造成剑击伤害；提高单次剑击伤害；命中附毒。</v>
      </c>
      <c r="P1007" t="n" s="35">
        <v>12421000</v>
      </c>
      <c r="Y1007" t="str" s="35">
        <v>单位</v>
      </c>
      <c r="GY1007" t="n" s="35">
        <v>0</v>
      </c>
      <c r="GZ1007" t="n" s="35">
        <v>0</v>
      </c>
      <c r="HF1007" t="n" s="35">
        <v>2000</v>
      </c>
      <c r="HG1007" t="b" s="35">
        <v>1</v>
      </c>
      <c r="HU1007" t="b" s="35">
        <v>1</v>
      </c>
    </row>
    <row r="1008" ht="30" customHeight="1" spans="2:12">
      <c r="B1008" s="34">
        <f>10000000+INDEX(编号表!$B:$B,MATCH(D1008,编号表!$A:$A,0))*10000+J1008</f>
        <v>12010014</v>
      </c>
      <c r="C1008" s="34" t="s">
        <v>958</v>
      </c>
      <c r="D1008" s="34" t="s">
        <v>954</v>
      </c>
      <c r="E1008" t="str" s="34">
        <v>无</v>
      </c>
      <c r="F1008" s="39" t="s">
        <v>908</v>
      </c>
      <c r="G1008" s="34" t="s">
        <v>363</v>
      </c>
      <c r="H1008" s="34" t="b">
        <v>0</v>
      </c>
      <c r="I1008" s="34" t="b">
        <v>0</v>
      </c>
      <c r="J1008" s="34">
        <v>14</v>
      </c>
      <c r="K1008" s="34" t="str">
        <f t="shared" si="35"/>
        <v>120100</v>
      </c>
      <c r="L1008" s="34" t="s">
        <v>899</v>
      </c>
      <c r="O1008" t="str" s="35">
        <v>追击单个敌人，造成剑击伤害；提高单次剑击伤害；命中附毒。</v>
      </c>
      <c r="P1008" t="n" s="35">
        <v>12421000</v>
      </c>
      <c r="Y1008" t="str" s="35">
        <v>单位</v>
      </c>
      <c r="GY1008" t="n" s="35">
        <v>0</v>
      </c>
      <c r="GZ1008" t="n" s="35">
        <v>0</v>
      </c>
      <c r="HF1008" t="n" s="35">
        <v>2000</v>
      </c>
      <c r="HG1008" t="b" s="35">
        <v>1</v>
      </c>
      <c r="HU1008" t="b" s="35">
        <v>1</v>
      </c>
    </row>
    <row r="1009" ht="30" customHeight="1" spans="2:12">
      <c r="B1009" s="34">
        <f>10000000+INDEX(编号表!$B:$B,MATCH(D1009,编号表!$A:$A,0))*10000+J1009</f>
        <v>12010015</v>
      </c>
      <c r="C1009" s="34" t="s">
        <v>958</v>
      </c>
      <c r="D1009" s="34" t="s">
        <v>954</v>
      </c>
      <c r="E1009" t="str" s="34">
        <v>无</v>
      </c>
      <c r="F1009" s="39" t="s">
        <v>908</v>
      </c>
      <c r="G1009" s="34" t="s">
        <v>363</v>
      </c>
      <c r="H1009" s="34" t="b">
        <v>0</v>
      </c>
      <c r="I1009" s="34" t="b">
        <v>0</v>
      </c>
      <c r="J1009" s="34">
        <v>15</v>
      </c>
      <c r="K1009" s="34" t="str">
        <f t="shared" si="35"/>
        <v>120100</v>
      </c>
      <c r="L1009" s="34" t="s">
        <v>900</v>
      </c>
      <c r="O1009" t="str" s="35">
        <v>追击单个敌人，造成剑击伤害；提高单次剑击伤害；命中附毒。</v>
      </c>
      <c r="P1009" t="n" s="35">
        <v>12421000</v>
      </c>
      <c r="Y1009" t="str" s="35">
        <v>单位</v>
      </c>
      <c r="GY1009" t="n" s="35">
        <v>0</v>
      </c>
      <c r="GZ1009" t="n" s="35">
        <v>0</v>
      </c>
      <c r="HF1009" t="n" s="35">
        <v>2000</v>
      </c>
      <c r="HG1009" t="b" s="35">
        <v>1</v>
      </c>
      <c r="HU1009" t="b" s="35">
        <v>1</v>
      </c>
    </row>
    <row r="1010" ht="30" customHeight="1" spans="2:12">
      <c r="B1010" s="34">
        <f>10000000+INDEX(编号表!$B:$B,MATCH(D1010,编号表!$A:$A,0))*10000+J1010</f>
        <v>12010016</v>
      </c>
      <c r="C1010" s="34" t="s">
        <v>959</v>
      </c>
      <c r="D1010" s="34" t="s">
        <v>954</v>
      </c>
      <c r="E1010" t="str" s="34">
        <v>无</v>
      </c>
      <c r="F1010" s="39" t="s">
        <v>910</v>
      </c>
      <c r="G1010" s="34" t="s">
        <v>363</v>
      </c>
      <c r="H1010" s="34" t="b">
        <v>0</v>
      </c>
      <c r="I1010" s="34" t="b">
        <v>0</v>
      </c>
      <c r="J1010" s="34">
        <v>16</v>
      </c>
      <c r="K1010" s="34" t="str">
        <f t="shared" si="35"/>
        <v>120100</v>
      </c>
      <c r="L1010" s="34" t="s">
        <v>898</v>
      </c>
      <c r="O1010" t="str" s="35">
        <v>追击单个敌人，造成剑击伤害；提高单次剑击伤害；命中附毒。</v>
      </c>
      <c r="P1010" t="n" s="35">
        <v>12421000</v>
      </c>
      <c r="Y1010" t="str" s="35">
        <v>单位</v>
      </c>
      <c r="GY1010" t="n" s="35">
        <v>0</v>
      </c>
      <c r="GZ1010" t="n" s="35">
        <v>0</v>
      </c>
      <c r="HF1010" t="n" s="35">
        <v>2000</v>
      </c>
      <c r="HG1010" t="b" s="35">
        <v>1</v>
      </c>
      <c r="HU1010" t="b" s="35">
        <v>1</v>
      </c>
    </row>
    <row r="1011" ht="30" customHeight="1" spans="2:12">
      <c r="B1011" s="34">
        <f>10000000+INDEX(编号表!$B:$B,MATCH(D1011,编号表!$A:$A,0))*10000+J1011</f>
        <v>12010017</v>
      </c>
      <c r="C1011" s="34" t="s">
        <v>959</v>
      </c>
      <c r="D1011" s="34" t="s">
        <v>954</v>
      </c>
      <c r="E1011" t="str" s="34">
        <v>无</v>
      </c>
      <c r="F1011" s="39" t="s">
        <v>910</v>
      </c>
      <c r="G1011" s="34" t="s">
        <v>363</v>
      </c>
      <c r="H1011" s="34" t="b">
        <v>0</v>
      </c>
      <c r="I1011" s="34" t="b">
        <v>0</v>
      </c>
      <c r="J1011" s="34">
        <v>17</v>
      </c>
      <c r="K1011" s="34" t="str">
        <f t="shared" si="35"/>
        <v>120100</v>
      </c>
      <c r="L1011" s="34" t="s">
        <v>899</v>
      </c>
      <c r="O1011" t="str" s="35">
        <v>追击单个敌人，造成剑击伤害；提高单次剑击伤害；命中附毒。</v>
      </c>
      <c r="P1011" t="n" s="35">
        <v>12421000</v>
      </c>
      <c r="Y1011" t="str" s="35">
        <v>单位</v>
      </c>
      <c r="GY1011" t="n" s="35">
        <v>0</v>
      </c>
      <c r="GZ1011" t="n" s="35">
        <v>0</v>
      </c>
      <c r="HF1011" t="n" s="35">
        <v>2000</v>
      </c>
      <c r="HG1011" t="b" s="35">
        <v>1</v>
      </c>
      <c r="HU1011" t="b" s="35">
        <v>1</v>
      </c>
    </row>
    <row r="1012" ht="30" customHeight="1" spans="2:12">
      <c r="B1012" s="34">
        <f>10000000+INDEX(编号表!$B:$B,MATCH(D1012,编号表!$A:$A,0))*10000+J1012</f>
        <v>12010018</v>
      </c>
      <c r="C1012" s="34" t="s">
        <v>959</v>
      </c>
      <c r="D1012" s="34" t="s">
        <v>954</v>
      </c>
      <c r="E1012" t="str" s="34">
        <v>无</v>
      </c>
      <c r="F1012" s="39" t="s">
        <v>910</v>
      </c>
      <c r="G1012" s="34" t="s">
        <v>363</v>
      </c>
      <c r="H1012" s="34" t="b">
        <v>0</v>
      </c>
      <c r="I1012" s="34" t="b">
        <v>0</v>
      </c>
      <c r="J1012" s="34">
        <v>18</v>
      </c>
      <c r="K1012" s="34" t="str">
        <f t="shared" si="35"/>
        <v>120100</v>
      </c>
      <c r="L1012" s="34" t="s">
        <v>900</v>
      </c>
      <c r="O1012" t="str" s="35">
        <v>追击单个敌人，造成剑击伤害；提高单次剑击伤害；命中附毒。</v>
      </c>
      <c r="P1012" t="n" s="35">
        <v>12421000</v>
      </c>
      <c r="Y1012" t="str" s="35">
        <v>单位</v>
      </c>
      <c r="GY1012" t="n" s="35">
        <v>0</v>
      </c>
      <c r="GZ1012" t="n" s="35">
        <v>0</v>
      </c>
      <c r="HF1012" t="n" s="35">
        <v>2000</v>
      </c>
      <c r="HG1012" t="b" s="35">
        <v>1</v>
      </c>
      <c r="HU1012" t="b" s="35">
        <v>1</v>
      </c>
    </row>
    <row r="1013" ht="30" customHeight="1" spans="2:12">
      <c r="B1013" s="34">
        <f>10000000+INDEX(编号表!$B:$B,MATCH(D1013,编号表!$A:$A,0))*10000+J1013</f>
        <v>12010019</v>
      </c>
      <c r="C1013" s="34" t="s">
        <v>960</v>
      </c>
      <c r="D1013" s="34" t="s">
        <v>954</v>
      </c>
      <c r="E1013" t="str" s="34">
        <v>无</v>
      </c>
      <c r="F1013" s="39" t="s">
        <v>912</v>
      </c>
      <c r="G1013" s="34" t="s">
        <v>363</v>
      </c>
      <c r="H1013" s="34" t="b">
        <v>0</v>
      </c>
      <c r="I1013" s="34" t="b">
        <v>0</v>
      </c>
      <c r="J1013" s="34">
        <v>19</v>
      </c>
      <c r="K1013" s="34" t="str">
        <f t="shared" si="35"/>
        <v>120100</v>
      </c>
      <c r="L1013" s="34" t="s">
        <v>898</v>
      </c>
      <c r="O1013" t="str" s="35">
        <v>追击单个敌人，造成剑击伤害；提高单次剑击伤害；命中附毒。</v>
      </c>
      <c r="P1013" t="n" s="35">
        <v>12421000</v>
      </c>
      <c r="Y1013" t="str" s="35">
        <v>单位</v>
      </c>
      <c r="GY1013" t="n" s="35">
        <v>0</v>
      </c>
      <c r="GZ1013" t="n" s="35">
        <v>0</v>
      </c>
      <c r="HF1013" t="n" s="35">
        <v>2000</v>
      </c>
      <c r="HG1013" t="b" s="35">
        <v>1</v>
      </c>
      <c r="HU1013" t="b" s="35">
        <v>1</v>
      </c>
    </row>
    <row r="1014" ht="30" customHeight="1" spans="2:12">
      <c r="B1014" s="34">
        <f>10000000+INDEX(编号表!$B:$B,MATCH(D1014,编号表!$A:$A,0))*10000+J1014</f>
        <v>12010020</v>
      </c>
      <c r="C1014" s="34" t="s">
        <v>960</v>
      </c>
      <c r="D1014" s="34" t="s">
        <v>954</v>
      </c>
      <c r="E1014" t="str" s="34">
        <v>无</v>
      </c>
      <c r="F1014" s="39" t="s">
        <v>912</v>
      </c>
      <c r="G1014" s="34" t="s">
        <v>363</v>
      </c>
      <c r="H1014" s="34" t="b">
        <v>0</v>
      </c>
      <c r="I1014" s="34" t="b">
        <v>0</v>
      </c>
      <c r="J1014" s="34">
        <v>20</v>
      </c>
      <c r="K1014" s="34" t="str">
        <f t="shared" si="35"/>
        <v>120100</v>
      </c>
      <c r="L1014" s="34" t="s">
        <v>899</v>
      </c>
      <c r="O1014" t="str" s="35">
        <v>追击单个敌人，造成剑击伤害；提高单次剑击伤害；命中附毒。</v>
      </c>
      <c r="P1014" t="n" s="35">
        <v>12421000</v>
      </c>
      <c r="Y1014" t="str" s="35">
        <v>单位</v>
      </c>
      <c r="GY1014" t="n" s="35">
        <v>0</v>
      </c>
      <c r="GZ1014" t="n" s="35">
        <v>0</v>
      </c>
      <c r="HF1014" t="n" s="35">
        <v>2000</v>
      </c>
      <c r="HG1014" t="b" s="35">
        <v>1</v>
      </c>
      <c r="HU1014" t="b" s="35">
        <v>1</v>
      </c>
    </row>
    <row r="1015" ht="30" customHeight="1" spans="2:12">
      <c r="B1015" s="34">
        <f>10000000+INDEX(编号表!$B:$B,MATCH(D1015,编号表!$A:$A,0))*10000+J1015</f>
        <v>12010021</v>
      </c>
      <c r="C1015" s="34" t="s">
        <v>960</v>
      </c>
      <c r="D1015" s="34" t="s">
        <v>954</v>
      </c>
      <c r="E1015" t="str" s="34">
        <v>无</v>
      </c>
      <c r="F1015" s="39" t="s">
        <v>912</v>
      </c>
      <c r="G1015" s="34" t="s">
        <v>363</v>
      </c>
      <c r="H1015" s="34" t="b">
        <v>0</v>
      </c>
      <c r="I1015" s="34" t="b">
        <v>0</v>
      </c>
      <c r="J1015" s="34">
        <v>21</v>
      </c>
      <c r="K1015" s="34" t="str">
        <f t="shared" si="35"/>
        <v>120100</v>
      </c>
      <c r="L1015" s="34" t="s">
        <v>900</v>
      </c>
      <c r="O1015" t="str" s="35">
        <v>追击单个敌人，造成剑击伤害；提高单次剑击伤害；命中附毒。</v>
      </c>
      <c r="P1015" t="n" s="35">
        <v>12421000</v>
      </c>
      <c r="Y1015" t="str" s="35">
        <v>单位</v>
      </c>
      <c r="GY1015" t="n" s="35">
        <v>0</v>
      </c>
      <c r="GZ1015" t="n" s="35">
        <v>0</v>
      </c>
      <c r="HF1015" t="n" s="35">
        <v>2000</v>
      </c>
      <c r="HG1015" t="b" s="35">
        <v>1</v>
      </c>
      <c r="HU1015" t="b" s="35">
        <v>1</v>
      </c>
    </row>
    <row r="1016" ht="30" customHeight="1" spans="2:12">
      <c r="B1016" s="34">
        <f>10000000+INDEX(编号表!$B:$B,MATCH(D1016,编号表!$A:$A,0))*10000+J1016</f>
        <v>12020001</v>
      </c>
      <c r="C1016" s="34" t="s">
        <v>961</v>
      </c>
      <c r="D1016" s="34" t="s">
        <v>962</v>
      </c>
      <c r="E1016" t="str" s="34">
        <v>无</v>
      </c>
      <c r="F1016" s="39" t="s">
        <v>897</v>
      </c>
      <c r="G1016" s="34" t="s">
        <v>363</v>
      </c>
      <c r="H1016" s="34" t="b">
        <v>0</v>
      </c>
      <c r="I1016" s="34" t="b">
        <v>0</v>
      </c>
      <c r="J1016" s="34">
        <v>1</v>
      </c>
      <c r="K1016" s="34" t="str">
        <f t="shared" si="35"/>
        <v>120200</v>
      </c>
      <c r="L1016" s="34" t="s">
        <v>898</v>
      </c>
      <c r="O1016" t="str" s="35">
        <v>追击单个敌人，造成剑击伤害；提高单次剑击伤害；命中造成持续流血。</v>
      </c>
      <c r="P1016" t="n" s="35">
        <v>12421000</v>
      </c>
      <c r="Y1016" t="str" s="35">
        <v>单位</v>
      </c>
      <c r="GY1016" t="n" s="35">
        <v>0</v>
      </c>
      <c r="GZ1016" t="n" s="35">
        <v>0</v>
      </c>
      <c r="HF1016" t="n" s="35">
        <v>2000</v>
      </c>
      <c r="HG1016" t="b" s="35">
        <v>1</v>
      </c>
      <c r="HU1016" t="b" s="35">
        <v>1</v>
      </c>
    </row>
    <row r="1017" ht="30" customHeight="1" spans="2:12">
      <c r="B1017" s="34">
        <f>10000000+INDEX(编号表!$B:$B,MATCH(D1017,编号表!$A:$A,0))*10000+J1017</f>
        <v>12020002</v>
      </c>
      <c r="C1017" s="34" t="s">
        <v>961</v>
      </c>
      <c r="D1017" s="34" t="s">
        <v>962</v>
      </c>
      <c r="E1017" t="str" s="34">
        <v>无</v>
      </c>
      <c r="F1017" s="39" t="s">
        <v>897</v>
      </c>
      <c r="G1017" s="34" t="s">
        <v>363</v>
      </c>
      <c r="H1017" s="34" t="b">
        <v>0</v>
      </c>
      <c r="I1017" s="34" t="b">
        <v>0</v>
      </c>
      <c r="J1017" s="34">
        <v>2</v>
      </c>
      <c r="K1017" s="34" t="str">
        <f t="shared" si="35"/>
        <v>120200</v>
      </c>
      <c r="L1017" s="34" t="s">
        <v>899</v>
      </c>
      <c r="O1017" t="str" s="35">
        <v>追击单个敌人，造成剑击伤害；提高单次剑击伤害；命中造成持续流血。</v>
      </c>
      <c r="P1017" t="n" s="35">
        <v>12421000</v>
      </c>
      <c r="Y1017" t="str" s="35">
        <v>单位</v>
      </c>
      <c r="GY1017" t="n" s="35">
        <v>0</v>
      </c>
      <c r="GZ1017" t="n" s="35">
        <v>0</v>
      </c>
      <c r="HF1017" t="n" s="35">
        <v>2000</v>
      </c>
      <c r="HG1017" t="b" s="35">
        <v>1</v>
      </c>
      <c r="HU1017" t="b" s="35">
        <v>1</v>
      </c>
    </row>
    <row r="1018" ht="30" customHeight="1" spans="2:12">
      <c r="B1018" s="34">
        <f>10000000+INDEX(编号表!$B:$B,MATCH(D1018,编号表!$A:$A,0))*10000+J1018</f>
        <v>12020003</v>
      </c>
      <c r="C1018" s="34" t="s">
        <v>961</v>
      </c>
      <c r="D1018" s="34" t="s">
        <v>962</v>
      </c>
      <c r="E1018" t="str" s="34">
        <v>无</v>
      </c>
      <c r="F1018" s="39" t="s">
        <v>897</v>
      </c>
      <c r="G1018" s="34" t="s">
        <v>363</v>
      </c>
      <c r="H1018" s="34" t="b">
        <v>0</v>
      </c>
      <c r="I1018" s="34" t="b">
        <v>0</v>
      </c>
      <c r="J1018" s="34">
        <v>3</v>
      </c>
      <c r="K1018" s="34" t="str">
        <f t="shared" si="35"/>
        <v>120200</v>
      </c>
      <c r="L1018" s="34" t="s">
        <v>900</v>
      </c>
      <c r="O1018" t="str" s="35">
        <v>追击单个敌人，造成剑击伤害；提高单次剑击伤害；命中造成持续流血。</v>
      </c>
      <c r="P1018" t="n" s="35">
        <v>12421000</v>
      </c>
      <c r="Y1018" t="str" s="35">
        <v>单位</v>
      </c>
      <c r="GY1018" t="n" s="35">
        <v>0</v>
      </c>
      <c r="GZ1018" t="n" s="35">
        <v>0</v>
      </c>
      <c r="HF1018" t="n" s="35">
        <v>2000</v>
      </c>
      <c r="HG1018" t="b" s="35">
        <v>1</v>
      </c>
      <c r="HU1018" t="b" s="35">
        <v>1</v>
      </c>
    </row>
    <row r="1019" ht="30" customHeight="1" spans="2:12">
      <c r="B1019" s="34">
        <f>10000000+INDEX(编号表!$B:$B,MATCH(D1019,编号表!$A:$A,0))*10000+J1019</f>
        <v>12020004</v>
      </c>
      <c r="C1019" s="34" t="s">
        <v>963</v>
      </c>
      <c r="D1019" s="34" t="s">
        <v>962</v>
      </c>
      <c r="E1019" t="str" s="34">
        <v>无</v>
      </c>
      <c r="F1019" s="39" t="s">
        <v>902</v>
      </c>
      <c r="G1019" s="34" t="s">
        <v>363</v>
      </c>
      <c r="H1019" s="34" t="b">
        <v>0</v>
      </c>
      <c r="I1019" s="34" t="b">
        <v>0</v>
      </c>
      <c r="J1019" s="34">
        <v>4</v>
      </c>
      <c r="K1019" s="34" t="str">
        <f t="shared" si="35"/>
        <v>120200</v>
      </c>
      <c r="L1019" s="34" t="s">
        <v>898</v>
      </c>
      <c r="O1019" t="str" s="35">
        <v>追击单个敌人，造成剑击伤害；提高单次剑击伤害；命中造成持续流血。</v>
      </c>
      <c r="P1019" t="n" s="35">
        <v>12421000</v>
      </c>
      <c r="Y1019" t="str" s="35">
        <v>单位</v>
      </c>
      <c r="GY1019" t="n" s="35">
        <v>0</v>
      </c>
      <c r="GZ1019" t="n" s="35">
        <v>0</v>
      </c>
      <c r="HF1019" t="n" s="35">
        <v>2000</v>
      </c>
      <c r="HG1019" t="b" s="35">
        <v>1</v>
      </c>
      <c r="HU1019" t="b" s="35">
        <v>1</v>
      </c>
    </row>
    <row r="1020" ht="30" customHeight="1" spans="2:12">
      <c r="B1020" s="34">
        <f>10000000+INDEX(编号表!$B:$B,MATCH(D1020,编号表!$A:$A,0))*10000+J1020</f>
        <v>12020005</v>
      </c>
      <c r="C1020" s="34" t="s">
        <v>963</v>
      </c>
      <c r="D1020" s="34" t="s">
        <v>962</v>
      </c>
      <c r="E1020" t="str" s="34">
        <v>无</v>
      </c>
      <c r="F1020" s="39" t="s">
        <v>902</v>
      </c>
      <c r="G1020" s="34" t="s">
        <v>363</v>
      </c>
      <c r="H1020" s="34" t="b">
        <v>0</v>
      </c>
      <c r="I1020" s="34" t="b">
        <v>0</v>
      </c>
      <c r="J1020" s="34">
        <v>5</v>
      </c>
      <c r="K1020" s="34" t="str">
        <f t="shared" si="35"/>
        <v>120200</v>
      </c>
      <c r="L1020" s="34" t="s">
        <v>899</v>
      </c>
      <c r="O1020" t="str" s="35">
        <v>追击单个敌人，造成剑击伤害；提高单次剑击伤害；命中造成持续流血。</v>
      </c>
      <c r="P1020" t="n" s="35">
        <v>12421000</v>
      </c>
      <c r="Y1020" t="str" s="35">
        <v>单位</v>
      </c>
      <c r="GY1020" t="n" s="35">
        <v>0</v>
      </c>
      <c r="GZ1020" t="n" s="35">
        <v>0</v>
      </c>
      <c r="HF1020" t="n" s="35">
        <v>2000</v>
      </c>
      <c r="HG1020" t="b" s="35">
        <v>1</v>
      </c>
      <c r="HU1020" t="b" s="35">
        <v>1</v>
      </c>
    </row>
    <row r="1021" ht="30" customHeight="1" spans="2:12">
      <c r="B1021" s="34">
        <f>10000000+INDEX(编号表!$B:$B,MATCH(D1021,编号表!$A:$A,0))*10000+J1021</f>
        <v>12020006</v>
      </c>
      <c r="C1021" s="34" t="s">
        <v>963</v>
      </c>
      <c r="D1021" s="34" t="s">
        <v>962</v>
      </c>
      <c r="E1021" t="str" s="34">
        <v>无</v>
      </c>
      <c r="F1021" s="39" t="s">
        <v>902</v>
      </c>
      <c r="G1021" s="34" t="s">
        <v>363</v>
      </c>
      <c r="H1021" s="34" t="b">
        <v>0</v>
      </c>
      <c r="I1021" s="34" t="b">
        <v>0</v>
      </c>
      <c r="J1021" s="34">
        <v>6</v>
      </c>
      <c r="K1021" s="34" t="str">
        <f t="shared" si="35"/>
        <v>120200</v>
      </c>
      <c r="L1021" s="34" t="s">
        <v>900</v>
      </c>
      <c r="O1021" t="str" s="35">
        <v>追击单个敌人，造成剑击伤害；提高单次剑击伤害；命中造成持续流血。</v>
      </c>
      <c r="P1021" t="n" s="35">
        <v>12421000</v>
      </c>
      <c r="Y1021" t="str" s="35">
        <v>单位</v>
      </c>
      <c r="GY1021" t="n" s="35">
        <v>0</v>
      </c>
      <c r="GZ1021" t="n" s="35">
        <v>0</v>
      </c>
      <c r="HF1021" t="n" s="35">
        <v>2000</v>
      </c>
      <c r="HG1021" t="b" s="35">
        <v>1</v>
      </c>
      <c r="HU1021" t="b" s="35">
        <v>1</v>
      </c>
    </row>
    <row r="1022" ht="30" customHeight="1" spans="2:12">
      <c r="B1022" s="34">
        <f>10000000+INDEX(编号表!$B:$B,MATCH(D1022,编号表!$A:$A,0))*10000+J1022</f>
        <v>12020007</v>
      </c>
      <c r="C1022" s="34" t="s">
        <v>964</v>
      </c>
      <c r="D1022" s="34" t="s">
        <v>962</v>
      </c>
      <c r="E1022" t="str" s="34">
        <v>无</v>
      </c>
      <c r="F1022" s="39" t="s">
        <v>904</v>
      </c>
      <c r="G1022" s="34" t="s">
        <v>363</v>
      </c>
      <c r="H1022" s="34" t="b">
        <v>0</v>
      </c>
      <c r="I1022" s="34" t="b">
        <v>0</v>
      </c>
      <c r="J1022" s="34">
        <v>7</v>
      </c>
      <c r="K1022" s="34" t="str">
        <f t="shared" si="35"/>
        <v>120200</v>
      </c>
      <c r="L1022" s="34" t="s">
        <v>898</v>
      </c>
      <c r="O1022" t="str" s="35">
        <v>追击单个敌人，造成剑击伤害；提高单次剑击伤害；命中造成持续流血。</v>
      </c>
      <c r="P1022" t="n" s="35">
        <v>12421000</v>
      </c>
      <c r="Y1022" t="str" s="35">
        <v>单位</v>
      </c>
      <c r="GY1022" t="n" s="35">
        <v>0</v>
      </c>
      <c r="GZ1022" t="n" s="35">
        <v>0</v>
      </c>
      <c r="HF1022" t="n" s="35">
        <v>2000</v>
      </c>
      <c r="HG1022" t="b" s="35">
        <v>1</v>
      </c>
      <c r="HU1022" t="b" s="35">
        <v>1</v>
      </c>
    </row>
    <row r="1023" ht="30" customHeight="1" spans="2:12">
      <c r="B1023" s="34">
        <f>10000000+INDEX(编号表!$B:$B,MATCH(D1023,编号表!$A:$A,0))*10000+J1023</f>
        <v>12020008</v>
      </c>
      <c r="C1023" s="34" t="s">
        <v>964</v>
      </c>
      <c r="D1023" s="34" t="s">
        <v>962</v>
      </c>
      <c r="E1023" t="str" s="34">
        <v>无</v>
      </c>
      <c r="F1023" s="39" t="s">
        <v>904</v>
      </c>
      <c r="G1023" s="34" t="s">
        <v>363</v>
      </c>
      <c r="H1023" s="34" t="b">
        <v>0</v>
      </c>
      <c r="I1023" s="34" t="b">
        <v>0</v>
      </c>
      <c r="J1023" s="34">
        <v>8</v>
      </c>
      <c r="K1023" s="34" t="str">
        <f t="shared" si="35"/>
        <v>120200</v>
      </c>
      <c r="L1023" s="34" t="s">
        <v>899</v>
      </c>
      <c r="O1023" t="str" s="35">
        <v>追击单个敌人，造成剑击伤害；提高单次剑击伤害；命中造成持续流血。</v>
      </c>
      <c r="P1023" t="n" s="35">
        <v>12421000</v>
      </c>
      <c r="Y1023" t="str" s="35">
        <v>单位</v>
      </c>
      <c r="GY1023" t="n" s="35">
        <v>0</v>
      </c>
      <c r="GZ1023" t="n" s="35">
        <v>0</v>
      </c>
      <c r="HF1023" t="n" s="35">
        <v>2000</v>
      </c>
      <c r="HG1023" t="b" s="35">
        <v>1</v>
      </c>
      <c r="HU1023" t="b" s="35">
        <v>1</v>
      </c>
    </row>
    <row r="1024" ht="30" customHeight="1" spans="2:12">
      <c r="B1024" s="34">
        <f>10000000+INDEX(编号表!$B:$B,MATCH(D1024,编号表!$A:$A,0))*10000+J1024</f>
        <v>12020009</v>
      </c>
      <c r="C1024" s="34" t="s">
        <v>964</v>
      </c>
      <c r="D1024" s="34" t="s">
        <v>962</v>
      </c>
      <c r="E1024" t="str" s="34">
        <v>无</v>
      </c>
      <c r="F1024" s="39" t="s">
        <v>904</v>
      </c>
      <c r="G1024" s="34" t="s">
        <v>363</v>
      </c>
      <c r="H1024" s="34" t="b">
        <v>0</v>
      </c>
      <c r="I1024" s="34" t="b">
        <v>0</v>
      </c>
      <c r="J1024" s="34">
        <v>9</v>
      </c>
      <c r="K1024" s="34" t="str">
        <f t="shared" si="35"/>
        <v>120200</v>
      </c>
      <c r="L1024" s="34" t="s">
        <v>900</v>
      </c>
      <c r="O1024" t="str" s="35">
        <v>追击单个敌人，造成剑击伤害；提高单次剑击伤害；命中造成持续流血。</v>
      </c>
      <c r="P1024" t="n" s="35">
        <v>12421000</v>
      </c>
      <c r="Y1024" t="str" s="35">
        <v>单位</v>
      </c>
      <c r="GY1024" t="n" s="35">
        <v>0</v>
      </c>
      <c r="GZ1024" t="n" s="35">
        <v>0</v>
      </c>
      <c r="HF1024" t="n" s="35">
        <v>2000</v>
      </c>
      <c r="HG1024" t="b" s="35">
        <v>1</v>
      </c>
      <c r="HU1024" t="b" s="35">
        <v>1</v>
      </c>
    </row>
    <row r="1025" ht="30" customHeight="1" spans="2:12">
      <c r="B1025" s="34">
        <f>10000000+INDEX(编号表!$B:$B,MATCH(D1025,编号表!$A:$A,0))*10000+J1025</f>
        <v>12020010</v>
      </c>
      <c r="C1025" s="34" t="s">
        <v>965</v>
      </c>
      <c r="D1025" s="34" t="s">
        <v>962</v>
      </c>
      <c r="E1025" t="str" s="34">
        <v>无</v>
      </c>
      <c r="F1025" s="39" t="s">
        <v>906</v>
      </c>
      <c r="G1025" s="34" t="s">
        <v>363</v>
      </c>
      <c r="H1025" s="34" t="b">
        <v>0</v>
      </c>
      <c r="I1025" s="34" t="b">
        <v>0</v>
      </c>
      <c r="J1025" s="34">
        <v>10</v>
      </c>
      <c r="K1025" s="34" t="str">
        <f t="shared" si="35"/>
        <v>120200</v>
      </c>
      <c r="L1025" s="34" t="s">
        <v>898</v>
      </c>
      <c r="O1025" t="str" s="35">
        <v>追击单个敌人，造成剑击伤害；提高单次剑击伤害；命中造成持续流血。</v>
      </c>
      <c r="P1025" t="n" s="35">
        <v>12421000</v>
      </c>
      <c r="Y1025" t="str" s="35">
        <v>单位</v>
      </c>
      <c r="GY1025" t="n" s="35">
        <v>0</v>
      </c>
      <c r="GZ1025" t="n" s="35">
        <v>0</v>
      </c>
      <c r="HF1025" t="n" s="35">
        <v>2000</v>
      </c>
      <c r="HG1025" t="b" s="35">
        <v>1</v>
      </c>
      <c r="HU1025" t="b" s="35">
        <v>1</v>
      </c>
    </row>
    <row r="1026" ht="30" customHeight="1" spans="2:12">
      <c r="B1026" s="34">
        <f>10000000+INDEX(编号表!$B:$B,MATCH(D1026,编号表!$A:$A,0))*10000+J1026</f>
        <v>12020011</v>
      </c>
      <c r="C1026" s="34" t="s">
        <v>965</v>
      </c>
      <c r="D1026" s="34" t="s">
        <v>962</v>
      </c>
      <c r="E1026" t="str" s="34">
        <v>无</v>
      </c>
      <c r="F1026" s="39" t="s">
        <v>906</v>
      </c>
      <c r="G1026" s="34" t="s">
        <v>363</v>
      </c>
      <c r="H1026" s="34" t="b">
        <v>0</v>
      </c>
      <c r="I1026" s="34" t="b">
        <v>0</v>
      </c>
      <c r="J1026" s="34">
        <v>11</v>
      </c>
      <c r="K1026" s="34" t="str">
        <f t="shared" si="35"/>
        <v>120200</v>
      </c>
      <c r="L1026" s="34" t="s">
        <v>899</v>
      </c>
      <c r="O1026" t="str" s="35">
        <v>追击单个敌人，造成剑击伤害；提高单次剑击伤害；命中造成持续流血。</v>
      </c>
      <c r="P1026" t="n" s="35">
        <v>12421000</v>
      </c>
      <c r="Y1026" t="str" s="35">
        <v>单位</v>
      </c>
      <c r="GY1026" t="n" s="35">
        <v>0</v>
      </c>
      <c r="GZ1026" t="n" s="35">
        <v>0</v>
      </c>
      <c r="HF1026" t="n" s="35">
        <v>2000</v>
      </c>
      <c r="HG1026" t="b" s="35">
        <v>1</v>
      </c>
      <c r="HU1026" t="b" s="35">
        <v>1</v>
      </c>
    </row>
    <row r="1027" ht="30" customHeight="1" spans="2:12">
      <c r="B1027" s="34">
        <f>10000000+INDEX(编号表!$B:$B,MATCH(D1027,编号表!$A:$A,0))*10000+J1027</f>
        <v>12020012</v>
      </c>
      <c r="C1027" s="34" t="s">
        <v>965</v>
      </c>
      <c r="D1027" s="34" t="s">
        <v>962</v>
      </c>
      <c r="E1027" t="str" s="34">
        <v>无</v>
      </c>
      <c r="F1027" s="39" t="s">
        <v>906</v>
      </c>
      <c r="G1027" s="34" t="s">
        <v>363</v>
      </c>
      <c r="H1027" s="34" t="b">
        <v>0</v>
      </c>
      <c r="I1027" s="34" t="b">
        <v>0</v>
      </c>
      <c r="J1027" s="34">
        <v>12</v>
      </c>
      <c r="K1027" s="34" t="str">
        <f t="shared" si="35"/>
        <v>120200</v>
      </c>
      <c r="L1027" s="34" t="s">
        <v>900</v>
      </c>
      <c r="O1027" t="str" s="35">
        <v>追击单个敌人，造成剑击伤害；提高单次剑击伤害；命中造成持续流血。</v>
      </c>
      <c r="P1027" t="n" s="35">
        <v>12421000</v>
      </c>
      <c r="Y1027" t="str" s="35">
        <v>单位</v>
      </c>
      <c r="GY1027" t="n" s="35">
        <v>0</v>
      </c>
      <c r="GZ1027" t="n" s="35">
        <v>0</v>
      </c>
      <c r="HF1027" t="n" s="35">
        <v>2000</v>
      </c>
      <c r="HG1027" t="b" s="35">
        <v>1</v>
      </c>
      <c r="HU1027" t="b" s="35">
        <v>1</v>
      </c>
    </row>
    <row r="1028" ht="30" customHeight="1" spans="2:12">
      <c r="B1028" s="34">
        <f>10000000+INDEX(编号表!$B:$B,MATCH(D1028,编号表!$A:$A,0))*10000+J1028</f>
        <v>12020013</v>
      </c>
      <c r="C1028" s="34" t="s">
        <v>966</v>
      </c>
      <c r="D1028" s="34" t="s">
        <v>962</v>
      </c>
      <c r="E1028" t="str" s="34">
        <v>无</v>
      </c>
      <c r="F1028" s="39" t="s">
        <v>908</v>
      </c>
      <c r="G1028" s="34" t="s">
        <v>363</v>
      </c>
      <c r="H1028" s="34" t="b">
        <v>0</v>
      </c>
      <c r="I1028" s="34" t="b">
        <v>0</v>
      </c>
      <c r="J1028" s="34">
        <v>13</v>
      </c>
      <c r="K1028" s="34" t="str">
        <f t="shared" si="35"/>
        <v>120200</v>
      </c>
      <c r="L1028" s="34" t="s">
        <v>898</v>
      </c>
      <c r="O1028" t="str" s="35">
        <v>追击单个敌人，造成剑击伤害；提高单次剑击伤害；命中造成持续流血。</v>
      </c>
      <c r="P1028" t="n" s="35">
        <v>12421000</v>
      </c>
      <c r="Y1028" t="str" s="35">
        <v>单位</v>
      </c>
      <c r="GY1028" t="n" s="35">
        <v>0</v>
      </c>
      <c r="GZ1028" t="n" s="35">
        <v>0</v>
      </c>
      <c r="HF1028" t="n" s="35">
        <v>2000</v>
      </c>
      <c r="HG1028" t="b" s="35">
        <v>1</v>
      </c>
      <c r="HU1028" t="b" s="35">
        <v>1</v>
      </c>
    </row>
    <row r="1029" ht="30" customHeight="1" spans="2:12">
      <c r="B1029" s="34">
        <f>10000000+INDEX(编号表!$B:$B,MATCH(D1029,编号表!$A:$A,0))*10000+J1029</f>
        <v>12020014</v>
      </c>
      <c r="C1029" s="34" t="s">
        <v>966</v>
      </c>
      <c r="D1029" s="34" t="s">
        <v>962</v>
      </c>
      <c r="E1029" t="str" s="34">
        <v>无</v>
      </c>
      <c r="F1029" s="39" t="s">
        <v>908</v>
      </c>
      <c r="G1029" s="34" t="s">
        <v>363</v>
      </c>
      <c r="H1029" s="34" t="b">
        <v>0</v>
      </c>
      <c r="I1029" s="34" t="b">
        <v>0</v>
      </c>
      <c r="J1029" s="34">
        <v>14</v>
      </c>
      <c r="K1029" s="34" t="str">
        <f t="shared" si="35"/>
        <v>120200</v>
      </c>
      <c r="L1029" s="34" t="s">
        <v>899</v>
      </c>
      <c r="O1029" t="str" s="35">
        <v>追击单个敌人，造成剑击伤害；提高单次剑击伤害；命中造成持续流血。</v>
      </c>
      <c r="P1029" t="n" s="35">
        <v>12421000</v>
      </c>
      <c r="Y1029" t="str" s="35">
        <v>单位</v>
      </c>
      <c r="GY1029" t="n" s="35">
        <v>0</v>
      </c>
      <c r="GZ1029" t="n" s="35">
        <v>0</v>
      </c>
      <c r="HF1029" t="n" s="35">
        <v>2000</v>
      </c>
      <c r="HG1029" t="b" s="35">
        <v>1</v>
      </c>
      <c r="HU1029" t="b" s="35">
        <v>1</v>
      </c>
    </row>
    <row r="1030" ht="30" customHeight="1" spans="2:12">
      <c r="B1030" s="34">
        <f>10000000+INDEX(编号表!$B:$B,MATCH(D1030,编号表!$A:$A,0))*10000+J1030</f>
        <v>12020015</v>
      </c>
      <c r="C1030" s="34" t="s">
        <v>966</v>
      </c>
      <c r="D1030" s="34" t="s">
        <v>962</v>
      </c>
      <c r="E1030" t="str" s="34">
        <v>无</v>
      </c>
      <c r="F1030" s="39" t="s">
        <v>908</v>
      </c>
      <c r="G1030" s="34" t="s">
        <v>363</v>
      </c>
      <c r="H1030" s="34" t="b">
        <v>0</v>
      </c>
      <c r="I1030" s="34" t="b">
        <v>0</v>
      </c>
      <c r="J1030" s="34">
        <v>15</v>
      </c>
      <c r="K1030" s="34" t="str">
        <f t="shared" si="35"/>
        <v>120200</v>
      </c>
      <c r="L1030" s="34" t="s">
        <v>900</v>
      </c>
      <c r="O1030" t="str" s="35">
        <v>追击单个敌人，造成剑击伤害；提高单次剑击伤害；命中造成持续流血。</v>
      </c>
      <c r="P1030" t="n" s="35">
        <v>12421000</v>
      </c>
      <c r="Y1030" t="str" s="35">
        <v>单位</v>
      </c>
      <c r="GY1030" t="n" s="35">
        <v>0</v>
      </c>
      <c r="GZ1030" t="n" s="35">
        <v>0</v>
      </c>
      <c r="HF1030" t="n" s="35">
        <v>2000</v>
      </c>
      <c r="HG1030" t="b" s="35">
        <v>1</v>
      </c>
      <c r="HU1030" t="b" s="35">
        <v>1</v>
      </c>
    </row>
    <row r="1031" ht="30" customHeight="1" spans="2:12">
      <c r="B1031" s="34">
        <f>10000000+INDEX(编号表!$B:$B,MATCH(D1031,编号表!$A:$A,0))*10000+J1031</f>
        <v>12020016</v>
      </c>
      <c r="C1031" s="34" t="s">
        <v>967</v>
      </c>
      <c r="D1031" s="34" t="s">
        <v>962</v>
      </c>
      <c r="E1031" t="str" s="34">
        <v>无</v>
      </c>
      <c r="F1031" s="39" t="s">
        <v>910</v>
      </c>
      <c r="G1031" s="34" t="s">
        <v>363</v>
      </c>
      <c r="H1031" s="34" t="b">
        <v>0</v>
      </c>
      <c r="I1031" s="34" t="b">
        <v>0</v>
      </c>
      <c r="J1031" s="34">
        <v>16</v>
      </c>
      <c r="K1031" s="34" t="str">
        <f t="shared" ref="K1031:K1094" si="36">LEFT(B1031,6)</f>
        <v>120200</v>
      </c>
      <c r="L1031" s="34" t="s">
        <v>898</v>
      </c>
      <c r="O1031" t="str" s="35">
        <v>追击单个敌人，造成剑击伤害；提高单次剑击伤害；命中造成持续流血。</v>
      </c>
      <c r="P1031" t="n" s="35">
        <v>12421000</v>
      </c>
      <c r="Y1031" t="str" s="35">
        <v>单位</v>
      </c>
      <c r="GY1031" t="n" s="35">
        <v>0</v>
      </c>
      <c r="GZ1031" t="n" s="35">
        <v>0</v>
      </c>
      <c r="HF1031" t="n" s="35">
        <v>2000</v>
      </c>
      <c r="HG1031" t="b" s="35">
        <v>1</v>
      </c>
      <c r="HU1031" t="b" s="35">
        <v>1</v>
      </c>
    </row>
    <row r="1032" ht="30" customHeight="1" spans="2:12">
      <c r="B1032" s="34">
        <f>10000000+INDEX(编号表!$B:$B,MATCH(D1032,编号表!$A:$A,0))*10000+J1032</f>
        <v>12020017</v>
      </c>
      <c r="C1032" s="34" t="s">
        <v>967</v>
      </c>
      <c r="D1032" s="34" t="s">
        <v>962</v>
      </c>
      <c r="E1032" t="str" s="34">
        <v>无</v>
      </c>
      <c r="F1032" s="39" t="s">
        <v>910</v>
      </c>
      <c r="G1032" s="34" t="s">
        <v>363</v>
      </c>
      <c r="H1032" s="34" t="b">
        <v>0</v>
      </c>
      <c r="I1032" s="34" t="b">
        <v>0</v>
      </c>
      <c r="J1032" s="34">
        <v>17</v>
      </c>
      <c r="K1032" s="34" t="str">
        <f t="shared" si="36"/>
        <v>120200</v>
      </c>
      <c r="L1032" s="34" t="s">
        <v>899</v>
      </c>
      <c r="O1032" t="str" s="35">
        <v>追击单个敌人，造成剑击伤害；提高单次剑击伤害；命中造成持续流血。</v>
      </c>
      <c r="P1032" t="n" s="35">
        <v>12421000</v>
      </c>
      <c r="Y1032" t="str" s="35">
        <v>单位</v>
      </c>
      <c r="GY1032" t="n" s="35">
        <v>0</v>
      </c>
      <c r="GZ1032" t="n" s="35">
        <v>0</v>
      </c>
      <c r="HF1032" t="n" s="35">
        <v>2000</v>
      </c>
      <c r="HG1032" t="b" s="35">
        <v>1</v>
      </c>
      <c r="HU1032" t="b" s="35">
        <v>1</v>
      </c>
    </row>
    <row r="1033" ht="30" customHeight="1" spans="2:12">
      <c r="B1033" s="34">
        <f>10000000+INDEX(编号表!$B:$B,MATCH(D1033,编号表!$A:$A,0))*10000+J1033</f>
        <v>12020018</v>
      </c>
      <c r="C1033" s="34" t="s">
        <v>967</v>
      </c>
      <c r="D1033" s="34" t="s">
        <v>962</v>
      </c>
      <c r="E1033" t="str" s="34">
        <v>无</v>
      </c>
      <c r="F1033" s="39" t="s">
        <v>910</v>
      </c>
      <c r="G1033" s="34" t="s">
        <v>363</v>
      </c>
      <c r="H1033" s="34" t="b">
        <v>0</v>
      </c>
      <c r="I1033" s="34" t="b">
        <v>0</v>
      </c>
      <c r="J1033" s="34">
        <v>18</v>
      </c>
      <c r="K1033" s="34" t="str">
        <f t="shared" si="36"/>
        <v>120200</v>
      </c>
      <c r="L1033" s="34" t="s">
        <v>900</v>
      </c>
      <c r="O1033" t="str" s="35">
        <v>追击单个敌人，造成剑击伤害；提高单次剑击伤害；命中造成持续流血。</v>
      </c>
      <c r="P1033" t="n" s="35">
        <v>12421000</v>
      </c>
      <c r="Y1033" t="str" s="35">
        <v>单位</v>
      </c>
      <c r="GY1033" t="n" s="35">
        <v>0</v>
      </c>
      <c r="GZ1033" t="n" s="35">
        <v>0</v>
      </c>
      <c r="HF1033" t="n" s="35">
        <v>2000</v>
      </c>
      <c r="HG1033" t="b" s="35">
        <v>1</v>
      </c>
      <c r="HU1033" t="b" s="35">
        <v>1</v>
      </c>
    </row>
    <row r="1034" ht="30" customHeight="1" spans="2:12">
      <c r="B1034" s="34">
        <f>10000000+INDEX(编号表!$B:$B,MATCH(D1034,编号表!$A:$A,0))*10000+J1034</f>
        <v>12020019</v>
      </c>
      <c r="C1034" s="34" t="s">
        <v>968</v>
      </c>
      <c r="D1034" s="34" t="s">
        <v>962</v>
      </c>
      <c r="E1034" t="str" s="34">
        <v>无</v>
      </c>
      <c r="F1034" s="39" t="s">
        <v>912</v>
      </c>
      <c r="G1034" s="34" t="s">
        <v>363</v>
      </c>
      <c r="H1034" s="34" t="b">
        <v>0</v>
      </c>
      <c r="I1034" s="34" t="b">
        <v>0</v>
      </c>
      <c r="J1034" s="34">
        <v>19</v>
      </c>
      <c r="K1034" s="34" t="str">
        <f t="shared" si="36"/>
        <v>120200</v>
      </c>
      <c r="L1034" s="34" t="s">
        <v>898</v>
      </c>
      <c r="O1034" t="str" s="35">
        <v>追击单个敌人，造成剑击伤害；提高单次剑击伤害；命中造成持续流血。</v>
      </c>
      <c r="P1034" t="n" s="35">
        <v>12421000</v>
      </c>
      <c r="Y1034" t="str" s="35">
        <v>单位</v>
      </c>
      <c r="GY1034" t="n" s="35">
        <v>0</v>
      </c>
      <c r="GZ1034" t="n" s="35">
        <v>0</v>
      </c>
      <c r="HF1034" t="n" s="35">
        <v>2000</v>
      </c>
      <c r="HG1034" t="b" s="35">
        <v>1</v>
      </c>
      <c r="HU1034" t="b" s="35">
        <v>1</v>
      </c>
    </row>
    <row r="1035" ht="30" customHeight="1" spans="2:12">
      <c r="B1035" s="34">
        <f>10000000+INDEX(编号表!$B:$B,MATCH(D1035,编号表!$A:$A,0))*10000+J1035</f>
        <v>12020020</v>
      </c>
      <c r="C1035" s="34" t="s">
        <v>968</v>
      </c>
      <c r="D1035" s="34" t="s">
        <v>962</v>
      </c>
      <c r="E1035" t="str" s="34">
        <v>无</v>
      </c>
      <c r="F1035" s="39" t="s">
        <v>912</v>
      </c>
      <c r="G1035" s="34" t="s">
        <v>363</v>
      </c>
      <c r="H1035" s="34" t="b">
        <v>0</v>
      </c>
      <c r="I1035" s="34" t="b">
        <v>0</v>
      </c>
      <c r="J1035" s="34">
        <v>20</v>
      </c>
      <c r="K1035" s="34" t="str">
        <f t="shared" si="36"/>
        <v>120200</v>
      </c>
      <c r="L1035" s="34" t="s">
        <v>899</v>
      </c>
      <c r="O1035" t="str" s="35">
        <v>追击单个敌人，造成剑击伤害；提高单次剑击伤害；命中造成持续流血。</v>
      </c>
      <c r="P1035" t="n" s="35">
        <v>12421000</v>
      </c>
      <c r="Y1035" t="str" s="35">
        <v>单位</v>
      </c>
      <c r="GY1035" t="n" s="35">
        <v>0</v>
      </c>
      <c r="GZ1035" t="n" s="35">
        <v>0</v>
      </c>
      <c r="HF1035" t="n" s="35">
        <v>2000</v>
      </c>
      <c r="HG1035" t="b" s="35">
        <v>1</v>
      </c>
      <c r="HU1035" t="b" s="35">
        <v>1</v>
      </c>
    </row>
    <row r="1036" ht="30" customHeight="1" spans="2:12">
      <c r="B1036" s="34">
        <f>10000000+INDEX(编号表!$B:$B,MATCH(D1036,编号表!$A:$A,0))*10000+J1036</f>
        <v>12020021</v>
      </c>
      <c r="C1036" s="34" t="s">
        <v>968</v>
      </c>
      <c r="D1036" s="34" t="s">
        <v>962</v>
      </c>
      <c r="E1036" t="str" s="34">
        <v>无</v>
      </c>
      <c r="F1036" s="39" t="s">
        <v>912</v>
      </c>
      <c r="G1036" s="34" t="s">
        <v>363</v>
      </c>
      <c r="H1036" s="34" t="b">
        <v>0</v>
      </c>
      <c r="I1036" s="34" t="b">
        <v>0</v>
      </c>
      <c r="J1036" s="34">
        <v>21</v>
      </c>
      <c r="K1036" s="34" t="str">
        <f t="shared" si="36"/>
        <v>120200</v>
      </c>
      <c r="L1036" s="34" t="s">
        <v>900</v>
      </c>
      <c r="O1036" t="str" s="35">
        <v>追击单个敌人，造成剑击伤害；提高单次剑击伤害；命中造成持续流血。</v>
      </c>
      <c r="P1036" t="n" s="35">
        <v>12421000</v>
      </c>
      <c r="Y1036" t="str" s="35">
        <v>单位</v>
      </c>
      <c r="GY1036" t="n" s="35">
        <v>0</v>
      </c>
      <c r="GZ1036" t="n" s="35">
        <v>0</v>
      </c>
      <c r="HF1036" t="n" s="35">
        <v>2000</v>
      </c>
      <c r="HG1036" t="b" s="35">
        <v>1</v>
      </c>
      <c r="HU1036" t="b" s="35">
        <v>1</v>
      </c>
    </row>
    <row r="1037" ht="30" customHeight="1" spans="2:12">
      <c r="B1037" s="34">
        <f>10000000+INDEX(编号表!$B:$B,MATCH(D1037,编号表!$A:$A,0))*10000+J1037</f>
        <v>12030001</v>
      </c>
      <c r="C1037" s="34" t="s">
        <v>969</v>
      </c>
      <c r="D1037" s="34" t="s">
        <v>970</v>
      </c>
      <c r="E1037" t="str" s="34">
        <v>无</v>
      </c>
      <c r="F1037" s="39" t="s">
        <v>897</v>
      </c>
      <c r="G1037" s="34" t="inlineStr">
        <is>
          <t xml:space="preserve">金行</t>
        </is>
      </c>
      <c r="H1037" s="34" t="b">
        <v>0</v>
      </c>
      <c r="I1037" s="34" t="b">
        <v>0</v>
      </c>
      <c r="J1037" s="34">
        <v>1</v>
      </c>
      <c r="K1037" s="34" t="str">
        <f t="shared" si="36"/>
        <v>120300</v>
      </c>
      <c r="L1037" s="34" t="s">
        <v>898</v>
      </c>
      <c r="O1037" t="str" s="35">
        <v>追击单个敌人，造成剑击伤害；出击、回转更轻捷，提高飞剑攻击频率；附加金行伤害。</v>
      </c>
      <c r="P1037" t="n" s="35">
        <v>12421000</v>
      </c>
      <c r="W1037">
        <v>600</v>
      </c>
      <c r="X1037">
        <v>600</v>
      </c>
      <c r="Y1037" t="str" s="35">
        <v>单位</v>
      </c>
      <c r="Z1037" t="inlineStr">
        <is>
          <t xml:space="preserve">单体</t>
        </is>
      </c>
      <c r="AA1037" t="inlineStr">
        <is>
          <t xml:space="preserve">敌对</t>
        </is>
      </c>
      <c r="AB1037">
        <v>0</v>
      </c>
      <c r="AC1037">
        <v>1</v>
      </c>
      <c r="AD1037" t="b">
        <v>0</v>
      </c>
      <c r="AE1037" t="inlineStr">
        <is>
          <t xml:space="preserve">最近</t>
        </is>
      </c>
      <c r="AF1037"/>
      <c r="AG1037"/>
      <c r="AH1037"/>
      <c r="AI1037"/>
      <c r="AJ1037"/>
      <c r="AK1037"/>
      <c r="AL1037"/>
      <c r="BA1037">
        <v>10000</v>
      </c>
      <c r="BB1037" t="inlineStr">
        <is>
          <t xml:space="preserve">技能效果_伤害</t>
        </is>
      </c>
      <c r="BC1037" t="inlineStr">
        <is>
          <t xml:space="preserve">敌对</t>
        </is>
      </c>
      <c r="BD1037">
        <v>10000</v>
      </c>
      <c r="BE1037">
        <v>0</v>
      </c>
      <c r="BF1037" t="inlineStr">
        <is>
          <t xml:space="preserve">全部</t>
        </is>
      </c>
      <c r="BG1037">
        <v>0</v>
      </c>
      <c r="BH1037" t="inlineStr">
        <is>
          <t xml:space="preserve">物理</t>
        </is>
      </c>
      <c r="BI1037">
        <v>10000</v>
      </c>
      <c r="BJ1037">
        <v>0</v>
      </c>
      <c r="BK1037" t="b">
        <v>1</v>
      </c>
      <c r="BL1037">
        <v>0</v>
      </c>
      <c r="BM1037">
        <v>10000</v>
      </c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/>
      <c r="CL1037"/>
      <c r="CM1037"/>
      <c r="CN1037"/>
      <c r="CO1037"/>
      <c r="CP1037"/>
      <c r="CQ1037"/>
      <c r="CR1037"/>
      <c r="CS1037"/>
      <c r="CT1037"/>
      <c r="CU1037"/>
      <c r="CV1037"/>
      <c r="CW1037"/>
      <c r="CX1037"/>
      <c r="CY1037"/>
      <c r="CZ1037"/>
      <c r="DA1037"/>
      <c r="DB1037"/>
      <c r="DC1037"/>
      <c r="DD1037"/>
      <c r="DE1037"/>
      <c r="DF1037"/>
      <c r="DG1037"/>
      <c r="DH1037"/>
      <c r="DI1037"/>
      <c r="DJ1037"/>
      <c r="DK1037"/>
      <c r="DL1037"/>
      <c r="DM1037"/>
      <c r="DN1037"/>
      <c r="DO1037"/>
      <c r="DP1037"/>
      <c r="DQ1037"/>
      <c r="DR1037"/>
      <c r="DS1037"/>
      <c r="DT1037"/>
      <c r="DU1037"/>
      <c r="DV1037"/>
      <c r="DW1037"/>
      <c r="DX1037"/>
      <c r="DY1037"/>
      <c r="DZ1037"/>
      <c r="EA1037"/>
      <c r="EB1037"/>
      <c r="EC1037"/>
      <c r="ED1037"/>
      <c r="EE1037"/>
      <c r="EF1037"/>
      <c r="EG1037"/>
      <c r="EH1037"/>
      <c r="EI1037"/>
      <c r="EJ1037"/>
      <c r="EK1037"/>
      <c r="EL1037"/>
      <c r="EM1037"/>
      <c r="EN1037"/>
      <c r="EO1037"/>
      <c r="EP1037"/>
      <c r="EQ1037"/>
      <c r="ER1037"/>
      <c r="ES1037"/>
      <c r="ET1037"/>
      <c r="EU1037"/>
      <c r="EV1037"/>
      <c r="EW1037"/>
      <c r="EX1037"/>
      <c r="EY1037"/>
      <c r="EZ1037"/>
      <c r="FA1037"/>
      <c r="FB1037"/>
      <c r="FC1037"/>
      <c r="FD1037"/>
      <c r="FE1037"/>
      <c r="FF1037"/>
      <c r="FG1037"/>
      <c r="FH1037"/>
      <c r="FI1037"/>
      <c r="FJ1037"/>
      <c r="FK1037"/>
      <c r="FL1037"/>
      <c r="FM1037"/>
      <c r="FN1037"/>
      <c r="FO1037"/>
      <c r="FP1037"/>
      <c r="FQ1037"/>
      <c r="FR1037"/>
      <c r="FS1037"/>
      <c r="FT1037"/>
      <c r="FU1037"/>
      <c r="FV1037"/>
      <c r="FW1037"/>
      <c r="FX1037"/>
      <c r="FY1037"/>
      <c r="FZ1037"/>
      <c r="GA1037"/>
      <c r="GB1037"/>
      <c r="GC1037"/>
      <c r="GD1037"/>
      <c r="GE1037"/>
      <c r="GF1037"/>
      <c r="GG1037"/>
      <c r="GH1037"/>
      <c r="GI1037"/>
      <c r="GJ1037"/>
      <c r="GK1037"/>
      <c r="GL1037"/>
      <c r="GM1037"/>
      <c r="GN1037"/>
      <c r="GO1037"/>
      <c r="GP1037"/>
      <c r="GQ1037"/>
      <c r="GR1037"/>
      <c r="GS1037"/>
      <c r="GT1037"/>
      <c r="GU1037"/>
      <c r="GV1037"/>
      <c r="GW1037"/>
      <c r="GX1037"/>
      <c r="GY1037" t="n" s="35">
        <v>0</v>
      </c>
      <c r="GZ1037" t="n" s="35">
        <v>0</v>
      </c>
      <c r="HF1037" s="35">
        <v>1800</v>
      </c>
      <c r="HG1037" t="b" s="35">
        <v>1</v>
      </c>
      <c r="HH1037">
        <v>1</v>
      </c>
      <c r="HU1037" t="b" s="35">
        <v>1</v>
      </c>
      <c r="HZ1037">
        <v>1</v>
      </c>
      <c r="IA1037"/>
      <c r="IB1037" t="inlineStr">
        <is>
          <t xml:space="preserve">物理</t>
        </is>
      </c>
      <c r="IC1037">
        <v>10000</v>
      </c>
      <c r="ID1037">
        <v>0</v>
      </c>
      <c r="IE1037">
        <v>1</v>
      </c>
      <c r="IF1037"/>
      <c r="IG1037" t="inlineStr">
        <is>
          <t xml:space="preserve">魔法</t>
        </is>
      </c>
      <c r="IH1037">
        <v>500</v>
      </c>
      <c r="II1037">
        <v>0</v>
      </c>
      <c r="IJ1037"/>
      <c r="IK1037"/>
      <c r="IL1037"/>
      <c r="IM1037"/>
      <c r="IN1037"/>
      <c r="IO1037"/>
      <c r="IP1037"/>
      <c r="IQ1037"/>
      <c r="IR1037"/>
      <c r="IS1037"/>
      <c r="IT1037"/>
      <c r="IU1037"/>
      <c r="IV1037"/>
      <c r="IW1037"/>
      <c r="IX1037"/>
      <c r="IY1037"/>
      <c r="IZ1037"/>
      <c r="JA1037"/>
      <c r="JB1037"/>
      <c r="JC1037"/>
      <c r="JD1037"/>
      <c r="JE1037"/>
      <c r="JF1037"/>
      <c r="JG1037"/>
      <c r="JH1037"/>
      <c r="JI1037"/>
      <c r="JJ1037"/>
      <c r="JK1037"/>
      <c r="JL1037"/>
      <c r="JM1037"/>
      <c r="JN1037"/>
      <c r="JO1037"/>
      <c r="JP1037"/>
      <c r="JQ1037"/>
      <c r="JR1037"/>
    </row>
    <row r="1038" ht="30" customHeight="1" spans="2:12">
      <c r="B1038" s="34">
        <f>10000000+INDEX(编号表!$B:$B,MATCH(D1038,编号表!$A:$A,0))*10000+J1038</f>
        <v>12030002</v>
      </c>
      <c r="C1038" s="34" t="s">
        <v>969</v>
      </c>
      <c r="D1038" s="34" t="s">
        <v>970</v>
      </c>
      <c r="E1038" t="str" s="34">
        <v>无</v>
      </c>
      <c r="F1038" s="39" t="s">
        <v>897</v>
      </c>
      <c r="G1038" s="34" t="inlineStr">
        <is>
          <t xml:space="preserve">金行</t>
        </is>
      </c>
      <c r="H1038" s="34" t="b">
        <v>0</v>
      </c>
      <c r="I1038" s="34" t="b">
        <v>0</v>
      </c>
      <c r="J1038" s="34">
        <v>2</v>
      </c>
      <c r="K1038" s="34" t="str">
        <f t="shared" si="36"/>
        <v>120300</v>
      </c>
      <c r="L1038" s="34" t="s">
        <v>899</v>
      </c>
      <c r="O1038" t="str" s="35">
        <v>追击单个敌人，造成剑击伤害；出击、回转更轻捷，提高飞剑攻击频率；附加金行伤害。</v>
      </c>
      <c r="P1038" t="n" s="35">
        <v>12421000</v>
      </c>
      <c r="W1038">
        <v>600</v>
      </c>
      <c r="X1038">
        <v>600</v>
      </c>
      <c r="Y1038" t="str" s="35">
        <v>单位</v>
      </c>
      <c r="Z1038" t="inlineStr">
        <is>
          <t xml:space="preserve">单体</t>
        </is>
      </c>
      <c r="AA1038" t="inlineStr">
        <is>
          <t xml:space="preserve">敌对</t>
        </is>
      </c>
      <c r="AB1038">
        <v>0</v>
      </c>
      <c r="AC1038">
        <v>1</v>
      </c>
      <c r="AD1038" t="b">
        <v>0</v>
      </c>
      <c r="AE1038" t="inlineStr">
        <is>
          <t xml:space="preserve">最近</t>
        </is>
      </c>
      <c r="AF1038"/>
      <c r="AG1038"/>
      <c r="AH1038"/>
      <c r="AI1038"/>
      <c r="AJ1038"/>
      <c r="AK1038"/>
      <c r="AL1038"/>
      <c r="BA1038">
        <v>10000</v>
      </c>
      <c r="BB1038" t="inlineStr">
        <is>
          <t xml:space="preserve">技能效果_伤害</t>
        </is>
      </c>
      <c r="BC1038" t="inlineStr">
        <is>
          <t xml:space="preserve">敌对</t>
        </is>
      </c>
      <c r="BD1038">
        <v>10000</v>
      </c>
      <c r="BE1038">
        <v>0</v>
      </c>
      <c r="BF1038" t="inlineStr">
        <is>
          <t xml:space="preserve">全部</t>
        </is>
      </c>
      <c r="BG1038">
        <v>0</v>
      </c>
      <c r="BH1038" t="inlineStr">
        <is>
          <t xml:space="preserve">物理</t>
        </is>
      </c>
      <c r="BI1038">
        <v>10000</v>
      </c>
      <c r="BJ1038">
        <v>0</v>
      </c>
      <c r="BK1038" t="b">
        <v>1</v>
      </c>
      <c r="BL1038">
        <v>0</v>
      </c>
      <c r="BM1038">
        <v>10000</v>
      </c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  <c r="DE1038"/>
      <c r="DF1038"/>
      <c r="DG1038"/>
      <c r="DH1038"/>
      <c r="DI1038"/>
      <c r="DJ1038"/>
      <c r="DK1038"/>
      <c r="DL1038"/>
      <c r="DM1038"/>
      <c r="DN1038"/>
      <c r="DO1038"/>
      <c r="DP1038"/>
      <c r="DQ1038"/>
      <c r="DR1038"/>
      <c r="DS1038"/>
      <c r="DT1038"/>
      <c r="DU1038"/>
      <c r="DV1038"/>
      <c r="DW1038"/>
      <c r="DX1038"/>
      <c r="DY1038"/>
      <c r="DZ1038"/>
      <c r="EA1038"/>
      <c r="EB1038"/>
      <c r="EC1038"/>
      <c r="ED1038"/>
      <c r="EE1038"/>
      <c r="EF1038"/>
      <c r="EG1038"/>
      <c r="EH1038"/>
      <c r="EI1038"/>
      <c r="EJ1038"/>
      <c r="EK1038"/>
      <c r="EL1038"/>
      <c r="EM1038"/>
      <c r="EN1038"/>
      <c r="EO1038"/>
      <c r="EP1038"/>
      <c r="EQ1038"/>
      <c r="ER1038"/>
      <c r="ES1038"/>
      <c r="ET1038"/>
      <c r="EU1038"/>
      <c r="EV1038"/>
      <c r="EW1038"/>
      <c r="EX1038"/>
      <c r="EY1038"/>
      <c r="EZ1038"/>
      <c r="FA1038"/>
      <c r="FB1038"/>
      <c r="FC1038"/>
      <c r="FD1038"/>
      <c r="FE1038"/>
      <c r="FF1038"/>
      <c r="FG1038"/>
      <c r="FH1038"/>
      <c r="FI1038"/>
      <c r="FJ1038"/>
      <c r="FK1038"/>
      <c r="FL1038"/>
      <c r="FM1038"/>
      <c r="FN1038"/>
      <c r="FO1038"/>
      <c r="FP1038"/>
      <c r="FQ1038"/>
      <c r="FR1038"/>
      <c r="FS1038"/>
      <c r="FT1038"/>
      <c r="FU1038"/>
      <c r="FV1038"/>
      <c r="FW1038"/>
      <c r="FX1038"/>
      <c r="FY1038"/>
      <c r="FZ1038"/>
      <c r="GA1038"/>
      <c r="GB1038"/>
      <c r="GC1038"/>
      <c r="GD1038"/>
      <c r="GE1038"/>
      <c r="GF1038"/>
      <c r="GG1038"/>
      <c r="GH1038"/>
      <c r="GI1038"/>
      <c r="GJ1038"/>
      <c r="GK1038"/>
      <c r="GL1038"/>
      <c r="GM1038"/>
      <c r="GN1038"/>
      <c r="GO1038"/>
      <c r="GP1038"/>
      <c r="GQ1038"/>
      <c r="GR1038"/>
      <c r="GS1038"/>
      <c r="GT1038"/>
      <c r="GU1038"/>
      <c r="GV1038"/>
      <c r="GW1038"/>
      <c r="GX1038"/>
      <c r="GY1038" t="n" s="35">
        <v>0</v>
      </c>
      <c r="GZ1038" t="n" s="35">
        <v>0</v>
      </c>
      <c r="HF1038" s="35">
        <v>1800</v>
      </c>
      <c r="HG1038" t="b" s="35">
        <v>1</v>
      </c>
      <c r="HH1038">
        <v>1</v>
      </c>
      <c r="HU1038" t="b" s="35">
        <v>1</v>
      </c>
      <c r="HZ1038">
        <v>1</v>
      </c>
      <c r="IA1038"/>
      <c r="IB1038" t="inlineStr">
        <is>
          <t xml:space="preserve">物理</t>
        </is>
      </c>
      <c r="IC1038">
        <v>10000</v>
      </c>
      <c r="ID1038">
        <v>0</v>
      </c>
      <c r="IE1038">
        <v>1</v>
      </c>
      <c r="IF1038"/>
      <c r="IG1038" t="inlineStr">
        <is>
          <t xml:space="preserve">魔法</t>
        </is>
      </c>
      <c r="IH1038">
        <v>500</v>
      </c>
      <c r="II1038">
        <v>0</v>
      </c>
      <c r="IJ1038"/>
      <c r="IK1038"/>
      <c r="IL1038"/>
      <c r="IM1038"/>
      <c r="IN1038"/>
      <c r="IO1038"/>
      <c r="IP1038"/>
      <c r="IQ1038"/>
      <c r="IR1038"/>
      <c r="IS1038"/>
      <c r="IT1038"/>
      <c r="IU1038"/>
      <c r="IV1038"/>
      <c r="IW1038"/>
      <c r="IX1038"/>
      <c r="IY1038"/>
      <c r="IZ1038"/>
      <c r="JA1038"/>
      <c r="JB1038"/>
      <c r="JC1038"/>
      <c r="JD1038"/>
      <c r="JE1038"/>
      <c r="JF1038"/>
      <c r="JG1038"/>
      <c r="JH1038"/>
      <c r="JI1038"/>
      <c r="JJ1038"/>
      <c r="JK1038"/>
      <c r="JL1038"/>
      <c r="JM1038"/>
      <c r="JN1038"/>
      <c r="JO1038"/>
      <c r="JP1038"/>
      <c r="JQ1038"/>
      <c r="JR1038"/>
    </row>
    <row r="1039" ht="30" customHeight="1" spans="2:12">
      <c r="B1039" s="34">
        <f>10000000+INDEX(编号表!$B:$B,MATCH(D1039,编号表!$A:$A,0))*10000+J1039</f>
        <v>12030003</v>
      </c>
      <c r="C1039" s="34" t="s">
        <v>969</v>
      </c>
      <c r="D1039" s="34" t="s">
        <v>970</v>
      </c>
      <c r="E1039" t="str" s="34">
        <v>无</v>
      </c>
      <c r="F1039" s="39" t="s">
        <v>897</v>
      </c>
      <c r="G1039" s="34" t="inlineStr">
        <is>
          <t xml:space="preserve">金行</t>
        </is>
      </c>
      <c r="H1039" s="34" t="b">
        <v>0</v>
      </c>
      <c r="I1039" s="34" t="b">
        <v>0</v>
      </c>
      <c r="J1039" s="34">
        <v>3</v>
      </c>
      <c r="K1039" s="34" t="str">
        <f t="shared" si="36"/>
        <v>120300</v>
      </c>
      <c r="L1039" s="34" t="s">
        <v>900</v>
      </c>
      <c r="O1039" t="str" s="35">
        <v>追击单个敌人，造成剑击伤害；出击、回转更轻捷，提高飞剑攻击频率；附加金行伤害。</v>
      </c>
      <c r="P1039" t="n" s="35">
        <v>12421000</v>
      </c>
      <c r="W1039">
        <v>600</v>
      </c>
      <c r="X1039">
        <v>600</v>
      </c>
      <c r="Y1039" t="str" s="35">
        <v>单位</v>
      </c>
      <c r="Z1039" t="inlineStr">
        <is>
          <t xml:space="preserve">单体</t>
        </is>
      </c>
      <c r="AA1039" t="inlineStr">
        <is>
          <t xml:space="preserve">敌对</t>
        </is>
      </c>
      <c r="AB1039">
        <v>0</v>
      </c>
      <c r="AC1039">
        <v>1</v>
      </c>
      <c r="AD1039" t="b">
        <v>0</v>
      </c>
      <c r="AE1039" t="inlineStr">
        <is>
          <t xml:space="preserve">最近</t>
        </is>
      </c>
      <c r="AF1039"/>
      <c r="AG1039"/>
      <c r="AH1039"/>
      <c r="AI1039"/>
      <c r="AJ1039"/>
      <c r="AK1039"/>
      <c r="AL1039"/>
      <c r="BA1039">
        <v>10000</v>
      </c>
      <c r="BB1039" t="inlineStr">
        <is>
          <t xml:space="preserve">技能效果_伤害</t>
        </is>
      </c>
      <c r="BC1039" t="inlineStr">
        <is>
          <t xml:space="preserve">敌对</t>
        </is>
      </c>
      <c r="BD1039">
        <v>10000</v>
      </c>
      <c r="BE1039">
        <v>0</v>
      </c>
      <c r="BF1039" t="inlineStr">
        <is>
          <t xml:space="preserve">全部</t>
        </is>
      </c>
      <c r="BG1039">
        <v>0</v>
      </c>
      <c r="BH1039" t="inlineStr">
        <is>
          <t xml:space="preserve">物理</t>
        </is>
      </c>
      <c r="BI1039">
        <v>10000</v>
      </c>
      <c r="BJ1039">
        <v>0</v>
      </c>
      <c r="BK1039" t="b">
        <v>1</v>
      </c>
      <c r="BL1039">
        <v>0</v>
      </c>
      <c r="BM1039">
        <v>10000</v>
      </c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  <c r="DE1039"/>
      <c r="DF1039"/>
      <c r="DG1039"/>
      <c r="DH1039"/>
      <c r="DI1039"/>
      <c r="DJ1039"/>
      <c r="DK1039"/>
      <c r="DL1039"/>
      <c r="DM1039"/>
      <c r="DN1039"/>
      <c r="DO1039"/>
      <c r="DP1039"/>
      <c r="DQ1039"/>
      <c r="DR1039"/>
      <c r="DS1039"/>
      <c r="DT1039"/>
      <c r="DU1039"/>
      <c r="DV1039"/>
      <c r="DW1039"/>
      <c r="DX1039"/>
      <c r="DY1039"/>
      <c r="DZ1039"/>
      <c r="EA1039"/>
      <c r="EB1039"/>
      <c r="EC1039"/>
      <c r="ED1039"/>
      <c r="EE1039"/>
      <c r="EF1039"/>
      <c r="EG1039"/>
      <c r="EH1039"/>
      <c r="EI1039"/>
      <c r="EJ1039"/>
      <c r="EK1039"/>
      <c r="EL1039"/>
      <c r="EM1039"/>
      <c r="EN1039"/>
      <c r="EO1039"/>
      <c r="EP1039"/>
      <c r="EQ1039"/>
      <c r="ER1039"/>
      <c r="ES1039"/>
      <c r="ET1039"/>
      <c r="EU1039"/>
      <c r="EV1039"/>
      <c r="EW1039"/>
      <c r="EX1039"/>
      <c r="EY1039"/>
      <c r="EZ1039"/>
      <c r="FA1039"/>
      <c r="FB1039"/>
      <c r="FC1039"/>
      <c r="FD1039"/>
      <c r="FE1039"/>
      <c r="FF1039"/>
      <c r="FG1039"/>
      <c r="FH1039"/>
      <c r="FI1039"/>
      <c r="FJ1039"/>
      <c r="FK1039"/>
      <c r="FL1039"/>
      <c r="FM1039"/>
      <c r="FN1039"/>
      <c r="FO1039"/>
      <c r="FP1039"/>
      <c r="FQ1039"/>
      <c r="FR1039"/>
      <c r="FS1039"/>
      <c r="FT1039"/>
      <c r="FU1039"/>
      <c r="FV1039"/>
      <c r="FW1039"/>
      <c r="FX1039"/>
      <c r="FY1039"/>
      <c r="FZ1039"/>
      <c r="GA1039"/>
      <c r="GB1039"/>
      <c r="GC1039"/>
      <c r="GD1039"/>
      <c r="GE1039"/>
      <c r="GF1039"/>
      <c r="GG1039"/>
      <c r="GH1039"/>
      <c r="GI1039"/>
      <c r="GJ1039"/>
      <c r="GK1039"/>
      <c r="GL1039"/>
      <c r="GM1039"/>
      <c r="GN1039"/>
      <c r="GO1039"/>
      <c r="GP1039"/>
      <c r="GQ1039"/>
      <c r="GR1039"/>
      <c r="GS1039"/>
      <c r="GT1039"/>
      <c r="GU1039"/>
      <c r="GV1039"/>
      <c r="GW1039"/>
      <c r="GX1039"/>
      <c r="GY1039" t="n" s="35">
        <v>0</v>
      </c>
      <c r="GZ1039" t="n" s="35">
        <v>0</v>
      </c>
      <c r="HF1039" s="35">
        <v>1800</v>
      </c>
      <c r="HG1039" t="b" s="35">
        <v>1</v>
      </c>
      <c r="HH1039">
        <v>1</v>
      </c>
      <c r="HU1039" t="b" s="35">
        <v>1</v>
      </c>
      <c r="HZ1039">
        <v>1</v>
      </c>
      <c r="IA1039"/>
      <c r="IB1039" t="inlineStr">
        <is>
          <t xml:space="preserve">物理</t>
        </is>
      </c>
      <c r="IC1039">
        <v>10000</v>
      </c>
      <c r="ID1039">
        <v>0</v>
      </c>
      <c r="IE1039">
        <v>1</v>
      </c>
      <c r="IF1039"/>
      <c r="IG1039" t="inlineStr">
        <is>
          <t xml:space="preserve">魔法</t>
        </is>
      </c>
      <c r="IH1039">
        <v>500</v>
      </c>
      <c r="II1039">
        <v>0</v>
      </c>
      <c r="IJ1039"/>
      <c r="IK1039"/>
      <c r="IL1039"/>
      <c r="IM1039"/>
      <c r="IN1039"/>
      <c r="IO1039"/>
      <c r="IP1039"/>
      <c r="IQ1039"/>
      <c r="IR1039"/>
      <c r="IS1039"/>
      <c r="IT1039"/>
      <c r="IU1039"/>
      <c r="IV1039"/>
      <c r="IW1039"/>
      <c r="IX1039"/>
      <c r="IY1039"/>
      <c r="IZ1039"/>
      <c r="JA1039"/>
      <c r="JB1039"/>
      <c r="JC1039"/>
      <c r="JD1039"/>
      <c r="JE1039"/>
      <c r="JF1039"/>
      <c r="JG1039"/>
      <c r="JH1039"/>
      <c r="JI1039"/>
      <c r="JJ1039"/>
      <c r="JK1039"/>
      <c r="JL1039"/>
      <c r="JM1039"/>
      <c r="JN1039"/>
      <c r="JO1039"/>
      <c r="JP1039"/>
      <c r="JQ1039"/>
      <c r="JR1039"/>
    </row>
    <row r="1040" ht="30" customHeight="1" spans="2:12">
      <c r="B1040" s="34">
        <f>10000000+INDEX(编号表!$B:$B,MATCH(D1040,编号表!$A:$A,0))*10000+J1040</f>
        <v>12030004</v>
      </c>
      <c r="C1040" s="34" t="s">
        <v>971</v>
      </c>
      <c r="D1040" s="34" t="s">
        <v>970</v>
      </c>
      <c r="E1040" t="str" s="34">
        <v>无</v>
      </c>
      <c r="F1040" s="39" t="s">
        <v>902</v>
      </c>
      <c r="G1040" s="34" t="inlineStr">
        <is>
          <t xml:space="preserve">金行</t>
        </is>
      </c>
      <c r="H1040" s="34" t="b">
        <v>0</v>
      </c>
      <c r="I1040" s="34" t="b">
        <v>0</v>
      </c>
      <c r="J1040" s="34">
        <v>4</v>
      </c>
      <c r="K1040" s="34" t="str">
        <f t="shared" si="36"/>
        <v>120300</v>
      </c>
      <c r="L1040" s="34" t="s">
        <v>898</v>
      </c>
      <c r="O1040" t="str" s="35">
        <v>追击单个敌人，造成剑击伤害；出击、回转更轻捷，提高飞剑攻击频率；附加金行伤害。</v>
      </c>
      <c r="P1040" t="n" s="35">
        <v>12421000</v>
      </c>
      <c r="W1040">
        <v>600</v>
      </c>
      <c r="X1040">
        <v>600</v>
      </c>
      <c r="Y1040" t="str" s="35">
        <v>单位</v>
      </c>
      <c r="Z1040" t="inlineStr">
        <is>
          <t xml:space="preserve">单体</t>
        </is>
      </c>
      <c r="AA1040" t="inlineStr">
        <is>
          <t xml:space="preserve">敌对</t>
        </is>
      </c>
      <c r="AB1040">
        <v>0</v>
      </c>
      <c r="AC1040">
        <v>1</v>
      </c>
      <c r="AD1040" t="b">
        <v>0</v>
      </c>
      <c r="AE1040" t="inlineStr">
        <is>
          <t xml:space="preserve">最近</t>
        </is>
      </c>
      <c r="AF1040"/>
      <c r="AG1040"/>
      <c r="AH1040"/>
      <c r="AI1040"/>
      <c r="AJ1040"/>
      <c r="AK1040"/>
      <c r="AL1040"/>
      <c r="BA1040">
        <v>10000</v>
      </c>
      <c r="BB1040" t="inlineStr">
        <is>
          <t xml:space="preserve">技能效果_伤害</t>
        </is>
      </c>
      <c r="BC1040" t="inlineStr">
        <is>
          <t xml:space="preserve">敌对</t>
        </is>
      </c>
      <c r="BD1040">
        <v>10000</v>
      </c>
      <c r="BE1040">
        <v>0</v>
      </c>
      <c r="BF1040" t="inlineStr">
        <is>
          <t xml:space="preserve">全部</t>
        </is>
      </c>
      <c r="BG1040">
        <v>0</v>
      </c>
      <c r="BH1040" t="inlineStr">
        <is>
          <t xml:space="preserve">物理</t>
        </is>
      </c>
      <c r="BI1040">
        <v>10000</v>
      </c>
      <c r="BJ1040">
        <v>0</v>
      </c>
      <c r="BK1040" t="b">
        <v>1</v>
      </c>
      <c r="BL1040">
        <v>0</v>
      </c>
      <c r="BM1040">
        <v>10000</v>
      </c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  <c r="DE1040"/>
      <c r="DF1040"/>
      <c r="DG1040"/>
      <c r="DH1040"/>
      <c r="DI1040"/>
      <c r="DJ1040"/>
      <c r="DK1040"/>
      <c r="DL1040"/>
      <c r="DM1040"/>
      <c r="DN1040"/>
      <c r="DO1040"/>
      <c r="DP1040"/>
      <c r="DQ1040"/>
      <c r="DR1040"/>
      <c r="DS1040"/>
      <c r="DT1040"/>
      <c r="DU1040"/>
      <c r="DV1040"/>
      <c r="DW1040"/>
      <c r="DX1040"/>
      <c r="DY1040"/>
      <c r="DZ1040"/>
      <c r="EA1040"/>
      <c r="EB1040"/>
      <c r="EC1040"/>
      <c r="ED1040"/>
      <c r="EE1040"/>
      <c r="EF1040"/>
      <c r="EG1040"/>
      <c r="EH1040"/>
      <c r="EI1040"/>
      <c r="EJ1040"/>
      <c r="EK1040"/>
      <c r="EL1040"/>
      <c r="EM1040"/>
      <c r="EN1040"/>
      <c r="EO1040"/>
      <c r="EP1040"/>
      <c r="EQ1040"/>
      <c r="ER1040"/>
      <c r="ES1040"/>
      <c r="ET1040"/>
      <c r="EU1040"/>
      <c r="EV1040"/>
      <c r="EW1040"/>
      <c r="EX1040"/>
      <c r="EY1040"/>
      <c r="EZ1040"/>
      <c r="FA1040"/>
      <c r="FB1040"/>
      <c r="FC1040"/>
      <c r="FD1040"/>
      <c r="FE1040"/>
      <c r="FF1040"/>
      <c r="FG1040"/>
      <c r="FH1040"/>
      <c r="FI1040"/>
      <c r="FJ1040"/>
      <c r="FK1040"/>
      <c r="FL1040"/>
      <c r="FM1040"/>
      <c r="FN1040"/>
      <c r="FO1040"/>
      <c r="FP1040"/>
      <c r="FQ1040"/>
      <c r="FR1040"/>
      <c r="FS1040"/>
      <c r="FT1040"/>
      <c r="FU1040"/>
      <c r="FV1040"/>
      <c r="FW1040"/>
      <c r="FX1040"/>
      <c r="FY1040"/>
      <c r="FZ1040"/>
      <c r="GA1040"/>
      <c r="GB1040"/>
      <c r="GC1040"/>
      <c r="GD1040"/>
      <c r="GE1040"/>
      <c r="GF1040"/>
      <c r="GG1040"/>
      <c r="GH1040"/>
      <c r="GI1040"/>
      <c r="GJ1040"/>
      <c r="GK1040"/>
      <c r="GL1040"/>
      <c r="GM1040"/>
      <c r="GN1040"/>
      <c r="GO1040"/>
      <c r="GP1040"/>
      <c r="GQ1040"/>
      <c r="GR1040"/>
      <c r="GS1040"/>
      <c r="GT1040"/>
      <c r="GU1040"/>
      <c r="GV1040"/>
      <c r="GW1040"/>
      <c r="GX1040"/>
      <c r="GY1040" t="n" s="35">
        <v>0</v>
      </c>
      <c r="GZ1040" t="n" s="35">
        <v>0</v>
      </c>
      <c r="HF1040" s="35">
        <v>1800</v>
      </c>
      <c r="HG1040" t="b" s="35">
        <v>1</v>
      </c>
      <c r="HH1040">
        <v>1</v>
      </c>
      <c r="HU1040" t="b" s="35">
        <v>1</v>
      </c>
      <c r="HZ1040">
        <v>1</v>
      </c>
      <c r="IA1040"/>
      <c r="IB1040" t="inlineStr">
        <is>
          <t xml:space="preserve">物理</t>
        </is>
      </c>
      <c r="IC1040">
        <v>10000</v>
      </c>
      <c r="ID1040">
        <v>0</v>
      </c>
      <c r="IE1040">
        <v>1</v>
      </c>
      <c r="IF1040"/>
      <c r="IG1040" t="inlineStr">
        <is>
          <t xml:space="preserve">魔法</t>
        </is>
      </c>
      <c r="IH1040">
        <v>500</v>
      </c>
      <c r="II1040">
        <v>0</v>
      </c>
      <c r="IJ1040"/>
      <c r="IK1040"/>
      <c r="IL1040"/>
      <c r="IM1040"/>
      <c r="IN1040"/>
      <c r="IO1040"/>
      <c r="IP1040"/>
      <c r="IQ1040"/>
      <c r="IR1040"/>
      <c r="IS1040"/>
      <c r="IT1040"/>
      <c r="IU1040"/>
      <c r="IV1040"/>
      <c r="IW1040"/>
      <c r="IX1040"/>
      <c r="IY1040"/>
      <c r="IZ1040"/>
      <c r="JA1040"/>
      <c r="JB1040"/>
      <c r="JC1040"/>
      <c r="JD1040"/>
      <c r="JE1040"/>
      <c r="JF1040"/>
      <c r="JG1040"/>
      <c r="JH1040"/>
      <c r="JI1040"/>
      <c r="JJ1040"/>
      <c r="JK1040"/>
      <c r="JL1040"/>
      <c r="JM1040"/>
      <c r="JN1040"/>
      <c r="JO1040"/>
      <c r="JP1040"/>
      <c r="JQ1040"/>
      <c r="JR1040"/>
    </row>
    <row r="1041" ht="30" customHeight="1" spans="2:12">
      <c r="B1041" s="34">
        <f>10000000+INDEX(编号表!$B:$B,MATCH(D1041,编号表!$A:$A,0))*10000+J1041</f>
        <v>12030005</v>
      </c>
      <c r="C1041" s="34" t="s">
        <v>971</v>
      </c>
      <c r="D1041" s="34" t="s">
        <v>970</v>
      </c>
      <c r="E1041" t="str" s="34">
        <v>无</v>
      </c>
      <c r="F1041" s="39" t="s">
        <v>902</v>
      </c>
      <c r="G1041" s="34" t="inlineStr">
        <is>
          <t xml:space="preserve">金行</t>
        </is>
      </c>
      <c r="H1041" s="34" t="b">
        <v>0</v>
      </c>
      <c r="I1041" s="34" t="b">
        <v>0</v>
      </c>
      <c r="J1041" s="34">
        <v>5</v>
      </c>
      <c r="K1041" s="34" t="str">
        <f t="shared" si="36"/>
        <v>120300</v>
      </c>
      <c r="L1041" s="34" t="s">
        <v>899</v>
      </c>
      <c r="O1041" t="str" s="35">
        <v>追击单个敌人，造成剑击伤害；出击、回转更轻捷，提高飞剑攻击频率；附加金行伤害。</v>
      </c>
      <c r="P1041" t="n" s="35">
        <v>12421000</v>
      </c>
      <c r="W1041">
        <v>600</v>
      </c>
      <c r="X1041">
        <v>600</v>
      </c>
      <c r="Y1041" t="str" s="35">
        <v>单位</v>
      </c>
      <c r="Z1041" t="inlineStr">
        <is>
          <t xml:space="preserve">单体</t>
        </is>
      </c>
      <c r="AA1041" t="inlineStr">
        <is>
          <t xml:space="preserve">敌对</t>
        </is>
      </c>
      <c r="AB1041">
        <v>0</v>
      </c>
      <c r="AC1041">
        <v>1</v>
      </c>
      <c r="AD1041" t="b">
        <v>0</v>
      </c>
      <c r="AE1041" t="inlineStr">
        <is>
          <t xml:space="preserve">最近</t>
        </is>
      </c>
      <c r="AF1041"/>
      <c r="AG1041"/>
      <c r="AH1041"/>
      <c r="AI1041"/>
      <c r="AJ1041"/>
      <c r="AK1041"/>
      <c r="AL1041"/>
      <c r="BA1041">
        <v>10000</v>
      </c>
      <c r="BB1041" t="inlineStr">
        <is>
          <t xml:space="preserve">技能效果_伤害</t>
        </is>
      </c>
      <c r="BC1041" t="inlineStr">
        <is>
          <t xml:space="preserve">敌对</t>
        </is>
      </c>
      <c r="BD1041">
        <v>10000</v>
      </c>
      <c r="BE1041">
        <v>0</v>
      </c>
      <c r="BF1041" t="inlineStr">
        <is>
          <t xml:space="preserve">全部</t>
        </is>
      </c>
      <c r="BG1041">
        <v>0</v>
      </c>
      <c r="BH1041" t="inlineStr">
        <is>
          <t xml:space="preserve">物理</t>
        </is>
      </c>
      <c r="BI1041">
        <v>10000</v>
      </c>
      <c r="BJ1041">
        <v>0</v>
      </c>
      <c r="BK1041" t="b">
        <v>1</v>
      </c>
      <c r="BL1041">
        <v>0</v>
      </c>
      <c r="BM1041">
        <v>10000</v>
      </c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  <c r="DE1041"/>
      <c r="DF1041"/>
      <c r="DG1041"/>
      <c r="DH1041"/>
      <c r="DI1041"/>
      <c r="DJ1041"/>
      <c r="DK1041"/>
      <c r="DL1041"/>
      <c r="DM1041"/>
      <c r="DN1041"/>
      <c r="DO1041"/>
      <c r="DP1041"/>
      <c r="DQ1041"/>
      <c r="DR1041"/>
      <c r="DS1041"/>
      <c r="DT1041"/>
      <c r="DU1041"/>
      <c r="DV1041"/>
      <c r="DW1041"/>
      <c r="DX1041"/>
      <c r="DY1041"/>
      <c r="DZ1041"/>
      <c r="EA1041"/>
      <c r="EB1041"/>
      <c r="EC1041"/>
      <c r="ED1041"/>
      <c r="EE1041"/>
      <c r="EF1041"/>
      <c r="EG1041"/>
      <c r="EH1041"/>
      <c r="EI1041"/>
      <c r="EJ1041"/>
      <c r="EK1041"/>
      <c r="EL1041"/>
      <c r="EM1041"/>
      <c r="EN1041"/>
      <c r="EO1041"/>
      <c r="EP1041"/>
      <c r="EQ1041"/>
      <c r="ER1041"/>
      <c r="ES1041"/>
      <c r="ET1041"/>
      <c r="EU1041"/>
      <c r="EV1041"/>
      <c r="EW1041"/>
      <c r="EX1041"/>
      <c r="EY1041"/>
      <c r="EZ1041"/>
      <c r="FA1041"/>
      <c r="FB1041"/>
      <c r="FC1041"/>
      <c r="FD1041"/>
      <c r="FE1041"/>
      <c r="FF1041"/>
      <c r="FG1041"/>
      <c r="FH1041"/>
      <c r="FI1041"/>
      <c r="FJ1041"/>
      <c r="FK1041"/>
      <c r="FL1041"/>
      <c r="FM1041"/>
      <c r="FN1041"/>
      <c r="FO1041"/>
      <c r="FP1041"/>
      <c r="FQ1041"/>
      <c r="FR1041"/>
      <c r="FS1041"/>
      <c r="FT1041"/>
      <c r="FU1041"/>
      <c r="FV1041"/>
      <c r="FW1041"/>
      <c r="FX1041"/>
      <c r="FY1041"/>
      <c r="FZ1041"/>
      <c r="GA1041"/>
      <c r="GB1041"/>
      <c r="GC1041"/>
      <c r="GD1041"/>
      <c r="GE1041"/>
      <c r="GF1041"/>
      <c r="GG1041"/>
      <c r="GH1041"/>
      <c r="GI1041"/>
      <c r="GJ1041"/>
      <c r="GK1041"/>
      <c r="GL1041"/>
      <c r="GM1041"/>
      <c r="GN1041"/>
      <c r="GO1041"/>
      <c r="GP1041"/>
      <c r="GQ1041"/>
      <c r="GR1041"/>
      <c r="GS1041"/>
      <c r="GT1041"/>
      <c r="GU1041"/>
      <c r="GV1041"/>
      <c r="GW1041"/>
      <c r="GX1041"/>
      <c r="GY1041" t="n" s="35">
        <v>0</v>
      </c>
      <c r="GZ1041" t="n" s="35">
        <v>0</v>
      </c>
      <c r="HF1041" s="35">
        <v>1800</v>
      </c>
      <c r="HG1041" t="b" s="35">
        <v>1</v>
      </c>
      <c r="HH1041">
        <v>1</v>
      </c>
      <c r="HU1041" t="b" s="35">
        <v>1</v>
      </c>
      <c r="HZ1041">
        <v>1</v>
      </c>
      <c r="IA1041"/>
      <c r="IB1041" t="inlineStr">
        <is>
          <t xml:space="preserve">物理</t>
        </is>
      </c>
      <c r="IC1041">
        <v>10000</v>
      </c>
      <c r="ID1041">
        <v>0</v>
      </c>
      <c r="IE1041">
        <v>1</v>
      </c>
      <c r="IF1041"/>
      <c r="IG1041" t="inlineStr">
        <is>
          <t xml:space="preserve">魔法</t>
        </is>
      </c>
      <c r="IH1041">
        <v>500</v>
      </c>
      <c r="II1041">
        <v>0</v>
      </c>
      <c r="IJ1041"/>
      <c r="IK1041"/>
      <c r="IL1041"/>
      <c r="IM1041"/>
      <c r="IN1041"/>
      <c r="IO1041"/>
      <c r="IP1041"/>
      <c r="IQ1041"/>
      <c r="IR1041"/>
      <c r="IS1041"/>
      <c r="IT1041"/>
      <c r="IU1041"/>
      <c r="IV1041"/>
      <c r="IW1041"/>
      <c r="IX1041"/>
      <c r="IY1041"/>
      <c r="IZ1041"/>
      <c r="JA1041"/>
      <c r="JB1041"/>
      <c r="JC1041"/>
      <c r="JD1041"/>
      <c r="JE1041"/>
      <c r="JF1041"/>
      <c r="JG1041"/>
      <c r="JH1041"/>
      <c r="JI1041"/>
      <c r="JJ1041"/>
      <c r="JK1041"/>
      <c r="JL1041"/>
      <c r="JM1041"/>
      <c r="JN1041"/>
      <c r="JO1041"/>
      <c r="JP1041"/>
      <c r="JQ1041"/>
      <c r="JR1041"/>
    </row>
    <row r="1042" ht="30" customHeight="1" spans="2:12">
      <c r="B1042" s="34">
        <f>10000000+INDEX(编号表!$B:$B,MATCH(D1042,编号表!$A:$A,0))*10000+J1042</f>
        <v>12030006</v>
      </c>
      <c r="C1042" s="34" t="s">
        <v>971</v>
      </c>
      <c r="D1042" s="34" t="s">
        <v>970</v>
      </c>
      <c r="E1042" t="str" s="34">
        <v>无</v>
      </c>
      <c r="F1042" s="39" t="s">
        <v>902</v>
      </c>
      <c r="G1042" s="34" t="inlineStr">
        <is>
          <t xml:space="preserve">金行</t>
        </is>
      </c>
      <c r="H1042" s="34" t="b">
        <v>0</v>
      </c>
      <c r="I1042" s="34" t="b">
        <v>0</v>
      </c>
      <c r="J1042" s="34">
        <v>6</v>
      </c>
      <c r="K1042" s="34" t="str">
        <f t="shared" si="36"/>
        <v>120300</v>
      </c>
      <c r="L1042" s="34" t="s">
        <v>900</v>
      </c>
      <c r="O1042" t="str" s="35">
        <v>追击单个敌人，造成剑击伤害；出击、回转更轻捷，提高飞剑攻击频率；附加金行伤害。</v>
      </c>
      <c r="P1042" t="n" s="35">
        <v>12421000</v>
      </c>
      <c r="W1042">
        <v>600</v>
      </c>
      <c r="X1042">
        <v>600</v>
      </c>
      <c r="Y1042" t="str" s="35">
        <v>单位</v>
      </c>
      <c r="Z1042" t="inlineStr">
        <is>
          <t xml:space="preserve">单体</t>
        </is>
      </c>
      <c r="AA1042" t="inlineStr">
        <is>
          <t xml:space="preserve">敌对</t>
        </is>
      </c>
      <c r="AB1042">
        <v>0</v>
      </c>
      <c r="AC1042">
        <v>1</v>
      </c>
      <c r="AD1042" t="b">
        <v>0</v>
      </c>
      <c r="AE1042" t="inlineStr">
        <is>
          <t xml:space="preserve">最近</t>
        </is>
      </c>
      <c r="AF1042"/>
      <c r="AG1042"/>
      <c r="AH1042"/>
      <c r="AI1042"/>
      <c r="AJ1042"/>
      <c r="AK1042"/>
      <c r="AL1042"/>
      <c r="BA1042">
        <v>10000</v>
      </c>
      <c r="BB1042" t="inlineStr">
        <is>
          <t xml:space="preserve">技能效果_伤害</t>
        </is>
      </c>
      <c r="BC1042" t="inlineStr">
        <is>
          <t xml:space="preserve">敌对</t>
        </is>
      </c>
      <c r="BD1042">
        <v>10000</v>
      </c>
      <c r="BE1042">
        <v>0</v>
      </c>
      <c r="BF1042" t="inlineStr">
        <is>
          <t xml:space="preserve">全部</t>
        </is>
      </c>
      <c r="BG1042">
        <v>0</v>
      </c>
      <c r="BH1042" t="inlineStr">
        <is>
          <t xml:space="preserve">物理</t>
        </is>
      </c>
      <c r="BI1042">
        <v>10000</v>
      </c>
      <c r="BJ1042">
        <v>0</v>
      </c>
      <c r="BK1042" t="b">
        <v>1</v>
      </c>
      <c r="BL1042">
        <v>0</v>
      </c>
      <c r="BM1042">
        <v>10000</v>
      </c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  <c r="DE1042"/>
      <c r="DF1042"/>
      <c r="DG1042"/>
      <c r="DH1042"/>
      <c r="DI1042"/>
      <c r="DJ1042"/>
      <c r="DK1042"/>
      <c r="DL1042"/>
      <c r="DM1042"/>
      <c r="DN1042"/>
      <c r="DO1042"/>
      <c r="DP1042"/>
      <c r="DQ1042"/>
      <c r="DR1042"/>
      <c r="DS1042"/>
      <c r="DT1042"/>
      <c r="DU1042"/>
      <c r="DV1042"/>
      <c r="DW1042"/>
      <c r="DX1042"/>
      <c r="DY1042"/>
      <c r="DZ1042"/>
      <c r="EA1042"/>
      <c r="EB1042"/>
      <c r="EC1042"/>
      <c r="ED1042"/>
      <c r="EE1042"/>
      <c r="EF1042"/>
      <c r="EG1042"/>
      <c r="EH1042"/>
      <c r="EI1042"/>
      <c r="EJ1042"/>
      <c r="EK1042"/>
      <c r="EL1042"/>
      <c r="EM1042"/>
      <c r="EN1042"/>
      <c r="EO1042"/>
      <c r="EP1042"/>
      <c r="EQ1042"/>
      <c r="ER1042"/>
      <c r="ES1042"/>
      <c r="ET1042"/>
      <c r="EU1042"/>
      <c r="EV1042"/>
      <c r="EW1042"/>
      <c r="EX1042"/>
      <c r="EY1042"/>
      <c r="EZ1042"/>
      <c r="FA1042"/>
      <c r="FB1042"/>
      <c r="FC1042"/>
      <c r="FD1042"/>
      <c r="FE1042"/>
      <c r="FF1042"/>
      <c r="FG1042"/>
      <c r="FH1042"/>
      <c r="FI1042"/>
      <c r="FJ1042"/>
      <c r="FK1042"/>
      <c r="FL1042"/>
      <c r="FM1042"/>
      <c r="FN1042"/>
      <c r="FO1042"/>
      <c r="FP1042"/>
      <c r="FQ1042"/>
      <c r="FR1042"/>
      <c r="FS1042"/>
      <c r="FT1042"/>
      <c r="FU1042"/>
      <c r="FV1042"/>
      <c r="FW1042"/>
      <c r="FX1042"/>
      <c r="FY1042"/>
      <c r="FZ1042"/>
      <c r="GA1042"/>
      <c r="GB1042"/>
      <c r="GC1042"/>
      <c r="GD1042"/>
      <c r="GE1042"/>
      <c r="GF1042"/>
      <c r="GG1042"/>
      <c r="GH1042"/>
      <c r="GI1042"/>
      <c r="GJ1042"/>
      <c r="GK1042"/>
      <c r="GL1042"/>
      <c r="GM1042"/>
      <c r="GN1042"/>
      <c r="GO1042"/>
      <c r="GP1042"/>
      <c r="GQ1042"/>
      <c r="GR1042"/>
      <c r="GS1042"/>
      <c r="GT1042"/>
      <c r="GU1042"/>
      <c r="GV1042"/>
      <c r="GW1042"/>
      <c r="GX1042"/>
      <c r="GY1042" t="n" s="35">
        <v>0</v>
      </c>
      <c r="GZ1042" t="n" s="35">
        <v>0</v>
      </c>
      <c r="HF1042" s="35">
        <v>1800</v>
      </c>
      <c r="HG1042" t="b" s="35">
        <v>1</v>
      </c>
      <c r="HH1042">
        <v>1</v>
      </c>
      <c r="HU1042" t="b" s="35">
        <v>1</v>
      </c>
      <c r="HZ1042">
        <v>1</v>
      </c>
      <c r="IA1042"/>
      <c r="IB1042" t="inlineStr">
        <is>
          <t xml:space="preserve">物理</t>
        </is>
      </c>
      <c r="IC1042">
        <v>10000</v>
      </c>
      <c r="ID1042">
        <v>0</v>
      </c>
      <c r="IE1042">
        <v>1</v>
      </c>
      <c r="IF1042"/>
      <c r="IG1042" t="inlineStr">
        <is>
          <t xml:space="preserve">魔法</t>
        </is>
      </c>
      <c r="IH1042">
        <v>500</v>
      </c>
      <c r="II1042">
        <v>0</v>
      </c>
      <c r="IJ1042"/>
      <c r="IK1042"/>
      <c r="IL1042"/>
      <c r="IM1042"/>
      <c r="IN1042"/>
      <c r="IO1042"/>
      <c r="IP1042"/>
      <c r="IQ1042"/>
      <c r="IR1042"/>
      <c r="IS1042"/>
      <c r="IT1042"/>
      <c r="IU1042"/>
      <c r="IV1042"/>
      <c r="IW1042"/>
      <c r="IX1042"/>
      <c r="IY1042"/>
      <c r="IZ1042"/>
      <c r="JA1042"/>
      <c r="JB1042"/>
      <c r="JC1042"/>
      <c r="JD1042"/>
      <c r="JE1042"/>
      <c r="JF1042"/>
      <c r="JG1042"/>
      <c r="JH1042"/>
      <c r="JI1042"/>
      <c r="JJ1042"/>
      <c r="JK1042"/>
      <c r="JL1042"/>
      <c r="JM1042"/>
      <c r="JN1042"/>
      <c r="JO1042"/>
      <c r="JP1042"/>
      <c r="JQ1042"/>
      <c r="JR1042"/>
    </row>
    <row r="1043" ht="30" customHeight="1" spans="2:12">
      <c r="B1043" s="34">
        <f>10000000+INDEX(编号表!$B:$B,MATCH(D1043,编号表!$A:$A,0))*10000+J1043</f>
        <v>12030007</v>
      </c>
      <c r="C1043" s="34" t="s">
        <v>972</v>
      </c>
      <c r="D1043" s="34" t="s">
        <v>970</v>
      </c>
      <c r="E1043" t="str" s="34">
        <v>无</v>
      </c>
      <c r="F1043" s="39" t="s">
        <v>904</v>
      </c>
      <c r="G1043" s="34" t="inlineStr">
        <is>
          <t xml:space="preserve">金行</t>
        </is>
      </c>
      <c r="H1043" s="34" t="b">
        <v>0</v>
      </c>
      <c r="I1043" s="34" t="b">
        <v>0</v>
      </c>
      <c r="J1043" s="34">
        <v>7</v>
      </c>
      <c r="K1043" s="34" t="str">
        <f t="shared" si="36"/>
        <v>120300</v>
      </c>
      <c r="L1043" s="34" t="s">
        <v>898</v>
      </c>
      <c r="O1043" t="str" s="35">
        <v>追击单个敌人，造成剑击伤害；出击、回转更轻捷，提高飞剑攻击频率；附加金行伤害。</v>
      </c>
      <c r="P1043" t="n" s="35">
        <v>12421000</v>
      </c>
      <c r="W1043">
        <v>600</v>
      </c>
      <c r="X1043">
        <v>600</v>
      </c>
      <c r="Y1043" t="str" s="35">
        <v>单位</v>
      </c>
      <c r="Z1043" t="inlineStr">
        <is>
          <t xml:space="preserve">单体</t>
        </is>
      </c>
      <c r="AA1043" t="inlineStr">
        <is>
          <t xml:space="preserve">敌对</t>
        </is>
      </c>
      <c r="AB1043">
        <v>0</v>
      </c>
      <c r="AC1043">
        <v>1</v>
      </c>
      <c r="AD1043" t="b">
        <v>0</v>
      </c>
      <c r="AE1043" t="inlineStr">
        <is>
          <t xml:space="preserve">最近</t>
        </is>
      </c>
      <c r="AF1043"/>
      <c r="AG1043"/>
      <c r="AH1043"/>
      <c r="AI1043"/>
      <c r="AJ1043"/>
      <c r="AK1043"/>
      <c r="AL1043"/>
      <c r="BA1043">
        <v>10000</v>
      </c>
      <c r="BB1043" t="inlineStr">
        <is>
          <t xml:space="preserve">技能效果_伤害</t>
        </is>
      </c>
      <c r="BC1043" t="inlineStr">
        <is>
          <t xml:space="preserve">敌对</t>
        </is>
      </c>
      <c r="BD1043">
        <v>10000</v>
      </c>
      <c r="BE1043">
        <v>0</v>
      </c>
      <c r="BF1043" t="inlineStr">
        <is>
          <t xml:space="preserve">全部</t>
        </is>
      </c>
      <c r="BG1043">
        <v>0</v>
      </c>
      <c r="BH1043" t="inlineStr">
        <is>
          <t xml:space="preserve">物理</t>
        </is>
      </c>
      <c r="BI1043">
        <v>10000</v>
      </c>
      <c r="BJ1043">
        <v>0</v>
      </c>
      <c r="BK1043" t="b">
        <v>1</v>
      </c>
      <c r="BL1043">
        <v>0</v>
      </c>
      <c r="BM1043">
        <v>10000</v>
      </c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  <c r="DE1043"/>
      <c r="DF1043"/>
      <c r="DG1043"/>
      <c r="DH1043"/>
      <c r="DI1043"/>
      <c r="DJ1043"/>
      <c r="DK1043"/>
      <c r="DL1043"/>
      <c r="DM1043"/>
      <c r="DN1043"/>
      <c r="DO1043"/>
      <c r="DP1043"/>
      <c r="DQ1043"/>
      <c r="DR1043"/>
      <c r="DS1043"/>
      <c r="DT1043"/>
      <c r="DU1043"/>
      <c r="DV1043"/>
      <c r="DW1043"/>
      <c r="DX1043"/>
      <c r="DY1043"/>
      <c r="DZ1043"/>
      <c r="EA1043"/>
      <c r="EB1043"/>
      <c r="EC1043"/>
      <c r="ED1043"/>
      <c r="EE1043"/>
      <c r="EF1043"/>
      <c r="EG1043"/>
      <c r="EH1043"/>
      <c r="EI1043"/>
      <c r="EJ1043"/>
      <c r="EK1043"/>
      <c r="EL1043"/>
      <c r="EM1043"/>
      <c r="EN1043"/>
      <c r="EO1043"/>
      <c r="EP1043"/>
      <c r="EQ1043"/>
      <c r="ER1043"/>
      <c r="ES1043"/>
      <c r="ET1043"/>
      <c r="EU1043"/>
      <c r="EV1043"/>
      <c r="EW1043"/>
      <c r="EX1043"/>
      <c r="EY1043"/>
      <c r="EZ1043"/>
      <c r="FA1043"/>
      <c r="FB1043"/>
      <c r="FC1043"/>
      <c r="FD1043"/>
      <c r="FE1043"/>
      <c r="FF1043"/>
      <c r="FG1043"/>
      <c r="FH1043"/>
      <c r="FI1043"/>
      <c r="FJ1043"/>
      <c r="FK1043"/>
      <c r="FL1043"/>
      <c r="FM1043"/>
      <c r="FN1043"/>
      <c r="FO1043"/>
      <c r="FP1043"/>
      <c r="FQ1043"/>
      <c r="FR1043"/>
      <c r="FS1043"/>
      <c r="FT1043"/>
      <c r="FU1043"/>
      <c r="FV1043"/>
      <c r="FW1043"/>
      <c r="FX1043"/>
      <c r="FY1043"/>
      <c r="FZ1043"/>
      <c r="GA1043"/>
      <c r="GB1043"/>
      <c r="GC1043"/>
      <c r="GD1043"/>
      <c r="GE1043"/>
      <c r="GF1043"/>
      <c r="GG1043"/>
      <c r="GH1043"/>
      <c r="GI1043"/>
      <c r="GJ1043"/>
      <c r="GK1043"/>
      <c r="GL1043"/>
      <c r="GM1043"/>
      <c r="GN1043"/>
      <c r="GO1043"/>
      <c r="GP1043"/>
      <c r="GQ1043"/>
      <c r="GR1043"/>
      <c r="GS1043"/>
      <c r="GT1043"/>
      <c r="GU1043"/>
      <c r="GV1043"/>
      <c r="GW1043"/>
      <c r="GX1043"/>
      <c r="GY1043" t="n" s="35">
        <v>0</v>
      </c>
      <c r="GZ1043" t="n" s="35">
        <v>0</v>
      </c>
      <c r="HF1043" s="35">
        <v>1800</v>
      </c>
      <c r="HG1043" t="b" s="35">
        <v>1</v>
      </c>
      <c r="HH1043">
        <v>1</v>
      </c>
      <c r="HU1043" t="b" s="35">
        <v>1</v>
      </c>
      <c r="HZ1043">
        <v>1</v>
      </c>
      <c r="IA1043"/>
      <c r="IB1043" t="inlineStr">
        <is>
          <t xml:space="preserve">物理</t>
        </is>
      </c>
      <c r="IC1043">
        <v>10000</v>
      </c>
      <c r="ID1043">
        <v>0</v>
      </c>
      <c r="IE1043">
        <v>1</v>
      </c>
      <c r="IF1043"/>
      <c r="IG1043" t="inlineStr">
        <is>
          <t xml:space="preserve">魔法</t>
        </is>
      </c>
      <c r="IH1043">
        <v>500</v>
      </c>
      <c r="II1043">
        <v>0</v>
      </c>
      <c r="IJ1043"/>
      <c r="IK1043"/>
      <c r="IL1043"/>
      <c r="IM1043"/>
      <c r="IN1043"/>
      <c r="IO1043"/>
      <c r="IP1043"/>
      <c r="IQ1043"/>
      <c r="IR1043"/>
      <c r="IS1043"/>
      <c r="IT1043"/>
      <c r="IU1043"/>
      <c r="IV1043"/>
      <c r="IW1043"/>
      <c r="IX1043"/>
      <c r="IY1043"/>
      <c r="IZ1043"/>
      <c r="JA1043"/>
      <c r="JB1043"/>
      <c r="JC1043"/>
      <c r="JD1043"/>
      <c r="JE1043"/>
      <c r="JF1043"/>
      <c r="JG1043"/>
      <c r="JH1043"/>
      <c r="JI1043"/>
      <c r="JJ1043"/>
      <c r="JK1043"/>
      <c r="JL1043"/>
      <c r="JM1043"/>
      <c r="JN1043"/>
      <c r="JO1043"/>
      <c r="JP1043"/>
      <c r="JQ1043"/>
      <c r="JR1043"/>
    </row>
    <row r="1044" ht="30" customHeight="1" spans="2:12">
      <c r="B1044" s="34">
        <f>10000000+INDEX(编号表!$B:$B,MATCH(D1044,编号表!$A:$A,0))*10000+J1044</f>
        <v>12030008</v>
      </c>
      <c r="C1044" s="34" t="s">
        <v>972</v>
      </c>
      <c r="D1044" s="34" t="s">
        <v>970</v>
      </c>
      <c r="E1044" t="str" s="34">
        <v>无</v>
      </c>
      <c r="F1044" s="39" t="s">
        <v>904</v>
      </c>
      <c r="G1044" s="34" t="inlineStr">
        <is>
          <t xml:space="preserve">金行</t>
        </is>
      </c>
      <c r="H1044" s="34" t="b">
        <v>0</v>
      </c>
      <c r="I1044" s="34" t="b">
        <v>0</v>
      </c>
      <c r="J1044" s="34">
        <v>8</v>
      </c>
      <c r="K1044" s="34" t="str">
        <f t="shared" si="36"/>
        <v>120300</v>
      </c>
      <c r="L1044" s="34" t="s">
        <v>899</v>
      </c>
      <c r="O1044" t="str" s="35">
        <v>追击单个敌人，造成剑击伤害；出击、回转更轻捷，提高飞剑攻击频率；附加金行伤害。</v>
      </c>
      <c r="P1044" t="n" s="35">
        <v>12421000</v>
      </c>
      <c r="W1044">
        <v>600</v>
      </c>
      <c r="X1044">
        <v>600</v>
      </c>
      <c r="Y1044" t="str" s="35">
        <v>单位</v>
      </c>
      <c r="Z1044" t="inlineStr">
        <is>
          <t xml:space="preserve">单体</t>
        </is>
      </c>
      <c r="AA1044" t="inlineStr">
        <is>
          <t xml:space="preserve">敌对</t>
        </is>
      </c>
      <c r="AB1044">
        <v>0</v>
      </c>
      <c r="AC1044">
        <v>1</v>
      </c>
      <c r="AD1044" t="b">
        <v>0</v>
      </c>
      <c r="AE1044" t="inlineStr">
        <is>
          <t xml:space="preserve">最近</t>
        </is>
      </c>
      <c r="AF1044"/>
      <c r="AG1044"/>
      <c r="AH1044"/>
      <c r="AI1044"/>
      <c r="AJ1044"/>
      <c r="AK1044"/>
      <c r="AL1044"/>
      <c r="BA1044">
        <v>10000</v>
      </c>
      <c r="BB1044" t="inlineStr">
        <is>
          <t xml:space="preserve">技能效果_伤害</t>
        </is>
      </c>
      <c r="BC1044" t="inlineStr">
        <is>
          <t xml:space="preserve">敌对</t>
        </is>
      </c>
      <c r="BD1044">
        <v>10000</v>
      </c>
      <c r="BE1044">
        <v>0</v>
      </c>
      <c r="BF1044" t="inlineStr">
        <is>
          <t xml:space="preserve">全部</t>
        </is>
      </c>
      <c r="BG1044">
        <v>0</v>
      </c>
      <c r="BH1044" t="inlineStr">
        <is>
          <t xml:space="preserve">物理</t>
        </is>
      </c>
      <c r="BI1044">
        <v>10000</v>
      </c>
      <c r="BJ1044">
        <v>0</v>
      </c>
      <c r="BK1044" t="b">
        <v>1</v>
      </c>
      <c r="BL1044">
        <v>0</v>
      </c>
      <c r="BM1044">
        <v>10000</v>
      </c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  <c r="DE1044"/>
      <c r="DF1044"/>
      <c r="DG1044"/>
      <c r="DH1044"/>
      <c r="DI1044"/>
      <c r="DJ1044"/>
      <c r="DK1044"/>
      <c r="DL1044"/>
      <c r="DM1044"/>
      <c r="DN1044"/>
      <c r="DO1044"/>
      <c r="DP1044"/>
      <c r="DQ1044"/>
      <c r="DR1044"/>
      <c r="DS1044"/>
      <c r="DT1044"/>
      <c r="DU1044"/>
      <c r="DV1044"/>
      <c r="DW1044"/>
      <c r="DX1044"/>
      <c r="DY1044"/>
      <c r="DZ1044"/>
      <c r="EA1044"/>
      <c r="EB1044"/>
      <c r="EC1044"/>
      <c r="ED1044"/>
      <c r="EE1044"/>
      <c r="EF1044"/>
      <c r="EG1044"/>
      <c r="EH1044"/>
      <c r="EI1044"/>
      <c r="EJ1044"/>
      <c r="EK1044"/>
      <c r="EL1044"/>
      <c r="EM1044"/>
      <c r="EN1044"/>
      <c r="EO1044"/>
      <c r="EP1044"/>
      <c r="EQ1044"/>
      <c r="ER1044"/>
      <c r="ES1044"/>
      <c r="ET1044"/>
      <c r="EU1044"/>
      <c r="EV1044"/>
      <c r="EW1044"/>
      <c r="EX1044"/>
      <c r="EY1044"/>
      <c r="EZ1044"/>
      <c r="FA1044"/>
      <c r="FB1044"/>
      <c r="FC1044"/>
      <c r="FD1044"/>
      <c r="FE1044"/>
      <c r="FF1044"/>
      <c r="FG1044"/>
      <c r="FH1044"/>
      <c r="FI1044"/>
      <c r="FJ1044"/>
      <c r="FK1044"/>
      <c r="FL1044"/>
      <c r="FM1044"/>
      <c r="FN1044"/>
      <c r="FO1044"/>
      <c r="FP1044"/>
      <c r="FQ1044"/>
      <c r="FR1044"/>
      <c r="FS1044"/>
      <c r="FT1044"/>
      <c r="FU1044"/>
      <c r="FV1044"/>
      <c r="FW1044"/>
      <c r="FX1044"/>
      <c r="FY1044"/>
      <c r="FZ1044"/>
      <c r="GA1044"/>
      <c r="GB1044"/>
      <c r="GC1044"/>
      <c r="GD1044"/>
      <c r="GE1044"/>
      <c r="GF1044"/>
      <c r="GG1044"/>
      <c r="GH1044"/>
      <c r="GI1044"/>
      <c r="GJ1044"/>
      <c r="GK1044"/>
      <c r="GL1044"/>
      <c r="GM1044"/>
      <c r="GN1044"/>
      <c r="GO1044"/>
      <c r="GP1044"/>
      <c r="GQ1044"/>
      <c r="GR1044"/>
      <c r="GS1044"/>
      <c r="GT1044"/>
      <c r="GU1044"/>
      <c r="GV1044"/>
      <c r="GW1044"/>
      <c r="GX1044"/>
      <c r="GY1044" t="n" s="35">
        <v>0</v>
      </c>
      <c r="GZ1044" t="n" s="35">
        <v>0</v>
      </c>
      <c r="HF1044" s="35">
        <v>1800</v>
      </c>
      <c r="HG1044" t="b" s="35">
        <v>1</v>
      </c>
      <c r="HH1044">
        <v>1</v>
      </c>
      <c r="HU1044" t="b" s="35">
        <v>1</v>
      </c>
      <c r="HZ1044">
        <v>1</v>
      </c>
      <c r="IA1044"/>
      <c r="IB1044" t="inlineStr">
        <is>
          <t xml:space="preserve">物理</t>
        </is>
      </c>
      <c r="IC1044">
        <v>10000</v>
      </c>
      <c r="ID1044">
        <v>0</v>
      </c>
      <c r="IE1044">
        <v>1</v>
      </c>
      <c r="IF1044"/>
      <c r="IG1044" t="inlineStr">
        <is>
          <t xml:space="preserve">魔法</t>
        </is>
      </c>
      <c r="IH1044">
        <v>500</v>
      </c>
      <c r="II1044">
        <v>0</v>
      </c>
      <c r="IJ1044"/>
      <c r="IK1044"/>
      <c r="IL1044"/>
      <c r="IM1044"/>
      <c r="IN1044"/>
      <c r="IO1044"/>
      <c r="IP1044"/>
      <c r="IQ1044"/>
      <c r="IR1044"/>
      <c r="IS1044"/>
      <c r="IT1044"/>
      <c r="IU1044"/>
      <c r="IV1044"/>
      <c r="IW1044"/>
      <c r="IX1044"/>
      <c r="IY1044"/>
      <c r="IZ1044"/>
      <c r="JA1044"/>
      <c r="JB1044"/>
      <c r="JC1044"/>
      <c r="JD1044"/>
      <c r="JE1044"/>
      <c r="JF1044"/>
      <c r="JG1044"/>
      <c r="JH1044"/>
      <c r="JI1044"/>
      <c r="JJ1044"/>
      <c r="JK1044"/>
      <c r="JL1044"/>
      <c r="JM1044"/>
      <c r="JN1044"/>
      <c r="JO1044"/>
      <c r="JP1044"/>
      <c r="JQ1044"/>
      <c r="JR1044"/>
    </row>
    <row r="1045" ht="30" customHeight="1" spans="2:12">
      <c r="B1045" s="34">
        <f>10000000+INDEX(编号表!$B:$B,MATCH(D1045,编号表!$A:$A,0))*10000+J1045</f>
        <v>12030009</v>
      </c>
      <c r="C1045" s="34" t="s">
        <v>972</v>
      </c>
      <c r="D1045" s="34" t="s">
        <v>970</v>
      </c>
      <c r="E1045" t="str" s="34">
        <v>无</v>
      </c>
      <c r="F1045" s="39" t="s">
        <v>904</v>
      </c>
      <c r="G1045" s="34" t="inlineStr">
        <is>
          <t xml:space="preserve">金行</t>
        </is>
      </c>
      <c r="H1045" s="34" t="b">
        <v>0</v>
      </c>
      <c r="I1045" s="34" t="b">
        <v>0</v>
      </c>
      <c r="J1045" s="34">
        <v>9</v>
      </c>
      <c r="K1045" s="34" t="str">
        <f t="shared" si="36"/>
        <v>120300</v>
      </c>
      <c r="L1045" s="34" t="s">
        <v>900</v>
      </c>
      <c r="O1045" t="str" s="35">
        <v>追击单个敌人，造成剑击伤害；出击、回转更轻捷，提高飞剑攻击频率；附加金行伤害。</v>
      </c>
      <c r="P1045" t="n" s="35">
        <v>12421000</v>
      </c>
      <c r="W1045">
        <v>600</v>
      </c>
      <c r="X1045">
        <v>600</v>
      </c>
      <c r="Y1045" t="str" s="35">
        <v>单位</v>
      </c>
      <c r="Z1045" t="inlineStr">
        <is>
          <t xml:space="preserve">单体</t>
        </is>
      </c>
      <c r="AA1045" t="inlineStr">
        <is>
          <t xml:space="preserve">敌对</t>
        </is>
      </c>
      <c r="AB1045">
        <v>0</v>
      </c>
      <c r="AC1045">
        <v>1</v>
      </c>
      <c r="AD1045" t="b">
        <v>0</v>
      </c>
      <c r="AE1045" t="inlineStr">
        <is>
          <t xml:space="preserve">最近</t>
        </is>
      </c>
      <c r="AF1045"/>
      <c r="AG1045"/>
      <c r="AH1045"/>
      <c r="AI1045"/>
      <c r="AJ1045"/>
      <c r="AK1045"/>
      <c r="AL1045"/>
      <c r="BA1045">
        <v>10000</v>
      </c>
      <c r="BB1045" t="inlineStr">
        <is>
          <t xml:space="preserve">技能效果_伤害</t>
        </is>
      </c>
      <c r="BC1045" t="inlineStr">
        <is>
          <t xml:space="preserve">敌对</t>
        </is>
      </c>
      <c r="BD1045">
        <v>10000</v>
      </c>
      <c r="BE1045">
        <v>0</v>
      </c>
      <c r="BF1045" t="inlineStr">
        <is>
          <t xml:space="preserve">全部</t>
        </is>
      </c>
      <c r="BG1045">
        <v>0</v>
      </c>
      <c r="BH1045" t="inlineStr">
        <is>
          <t xml:space="preserve">物理</t>
        </is>
      </c>
      <c r="BI1045">
        <v>10000</v>
      </c>
      <c r="BJ1045">
        <v>0</v>
      </c>
      <c r="BK1045" t="b">
        <v>1</v>
      </c>
      <c r="BL1045">
        <v>0</v>
      </c>
      <c r="BM1045">
        <v>10000</v>
      </c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  <c r="DE1045"/>
      <c r="DF1045"/>
      <c r="DG1045"/>
      <c r="DH1045"/>
      <c r="DI1045"/>
      <c r="DJ1045"/>
      <c r="DK1045"/>
      <c r="DL1045"/>
      <c r="DM1045"/>
      <c r="DN1045"/>
      <c r="DO1045"/>
      <c r="DP1045"/>
      <c r="DQ1045"/>
      <c r="DR1045"/>
      <c r="DS1045"/>
      <c r="DT1045"/>
      <c r="DU1045"/>
      <c r="DV1045"/>
      <c r="DW1045"/>
      <c r="DX1045"/>
      <c r="DY1045"/>
      <c r="DZ1045"/>
      <c r="EA1045"/>
      <c r="EB1045"/>
      <c r="EC1045"/>
      <c r="ED1045"/>
      <c r="EE1045"/>
      <c r="EF1045"/>
      <c r="EG1045"/>
      <c r="EH1045"/>
      <c r="EI1045"/>
      <c r="EJ1045"/>
      <c r="EK1045"/>
      <c r="EL1045"/>
      <c r="EM1045"/>
      <c r="EN1045"/>
      <c r="EO1045"/>
      <c r="EP1045"/>
      <c r="EQ1045"/>
      <c r="ER1045"/>
      <c r="ES1045"/>
      <c r="ET1045"/>
      <c r="EU1045"/>
      <c r="EV1045"/>
      <c r="EW1045"/>
      <c r="EX1045"/>
      <c r="EY1045"/>
      <c r="EZ1045"/>
      <c r="FA1045"/>
      <c r="FB1045"/>
      <c r="FC1045"/>
      <c r="FD1045"/>
      <c r="FE1045"/>
      <c r="FF1045"/>
      <c r="FG1045"/>
      <c r="FH1045"/>
      <c r="FI1045"/>
      <c r="FJ1045"/>
      <c r="FK1045"/>
      <c r="FL1045"/>
      <c r="FM1045"/>
      <c r="FN1045"/>
      <c r="FO1045"/>
      <c r="FP1045"/>
      <c r="FQ1045"/>
      <c r="FR1045"/>
      <c r="FS1045"/>
      <c r="FT1045"/>
      <c r="FU1045"/>
      <c r="FV1045"/>
      <c r="FW1045"/>
      <c r="FX1045"/>
      <c r="FY1045"/>
      <c r="FZ1045"/>
      <c r="GA1045"/>
      <c r="GB1045"/>
      <c r="GC1045"/>
      <c r="GD1045"/>
      <c r="GE1045"/>
      <c r="GF1045"/>
      <c r="GG1045"/>
      <c r="GH1045"/>
      <c r="GI1045"/>
      <c r="GJ1045"/>
      <c r="GK1045"/>
      <c r="GL1045"/>
      <c r="GM1045"/>
      <c r="GN1045"/>
      <c r="GO1045"/>
      <c r="GP1045"/>
      <c r="GQ1045"/>
      <c r="GR1045"/>
      <c r="GS1045"/>
      <c r="GT1045"/>
      <c r="GU1045"/>
      <c r="GV1045"/>
      <c r="GW1045"/>
      <c r="GX1045"/>
      <c r="GY1045" t="n" s="35">
        <v>0</v>
      </c>
      <c r="GZ1045" t="n" s="35">
        <v>0</v>
      </c>
      <c r="HF1045" s="35">
        <v>1800</v>
      </c>
      <c r="HG1045" t="b" s="35">
        <v>1</v>
      </c>
      <c r="HH1045">
        <v>1</v>
      </c>
      <c r="HU1045" t="b" s="35">
        <v>1</v>
      </c>
      <c r="HZ1045">
        <v>1</v>
      </c>
      <c r="IA1045"/>
      <c r="IB1045" t="inlineStr">
        <is>
          <t xml:space="preserve">物理</t>
        </is>
      </c>
      <c r="IC1045">
        <v>10000</v>
      </c>
      <c r="ID1045">
        <v>0</v>
      </c>
      <c r="IE1045">
        <v>1</v>
      </c>
      <c r="IF1045"/>
      <c r="IG1045" t="inlineStr">
        <is>
          <t xml:space="preserve">魔法</t>
        </is>
      </c>
      <c r="IH1045">
        <v>500</v>
      </c>
      <c r="II1045">
        <v>0</v>
      </c>
      <c r="IJ1045"/>
      <c r="IK1045"/>
      <c r="IL1045"/>
      <c r="IM1045"/>
      <c r="IN1045"/>
      <c r="IO1045"/>
      <c r="IP1045"/>
      <c r="IQ1045"/>
      <c r="IR1045"/>
      <c r="IS1045"/>
      <c r="IT1045"/>
      <c r="IU1045"/>
      <c r="IV1045"/>
      <c r="IW1045"/>
      <c r="IX1045"/>
      <c r="IY1045"/>
      <c r="IZ1045"/>
      <c r="JA1045"/>
      <c r="JB1045"/>
      <c r="JC1045"/>
      <c r="JD1045"/>
      <c r="JE1045"/>
      <c r="JF1045"/>
      <c r="JG1045"/>
      <c r="JH1045"/>
      <c r="JI1045"/>
      <c r="JJ1045"/>
      <c r="JK1045"/>
      <c r="JL1045"/>
      <c r="JM1045"/>
      <c r="JN1045"/>
      <c r="JO1045"/>
      <c r="JP1045"/>
      <c r="JQ1045"/>
      <c r="JR1045"/>
    </row>
    <row r="1046" ht="30" customHeight="1" spans="2:12">
      <c r="B1046" s="34">
        <f>10000000+INDEX(编号表!$B:$B,MATCH(D1046,编号表!$A:$A,0))*10000+J1046</f>
        <v>12030010</v>
      </c>
      <c r="C1046" s="34" t="s">
        <v>973</v>
      </c>
      <c r="D1046" s="34" t="s">
        <v>970</v>
      </c>
      <c r="E1046" t="str" s="34">
        <v>无</v>
      </c>
      <c r="F1046" s="39" t="s">
        <v>906</v>
      </c>
      <c r="G1046" s="34" t="inlineStr">
        <is>
          <t xml:space="preserve">金行</t>
        </is>
      </c>
      <c r="H1046" s="34" t="b">
        <v>0</v>
      </c>
      <c r="I1046" s="34" t="b">
        <v>0</v>
      </c>
      <c r="J1046" s="34">
        <v>10</v>
      </c>
      <c r="K1046" s="34" t="str">
        <f t="shared" si="36"/>
        <v>120300</v>
      </c>
      <c r="L1046" s="34" t="s">
        <v>898</v>
      </c>
      <c r="O1046" t="str" s="35">
        <v>追击单个敌人，造成剑击伤害；出击、回转更轻捷，提高飞剑攻击频率；附加金行伤害。</v>
      </c>
      <c r="P1046" t="n" s="35">
        <v>12421000</v>
      </c>
      <c r="W1046">
        <v>600</v>
      </c>
      <c r="X1046">
        <v>600</v>
      </c>
      <c r="Y1046" t="str" s="35">
        <v>单位</v>
      </c>
      <c r="Z1046" t="inlineStr">
        <is>
          <t xml:space="preserve">单体</t>
        </is>
      </c>
      <c r="AA1046" t="inlineStr">
        <is>
          <t xml:space="preserve">敌对</t>
        </is>
      </c>
      <c r="AB1046">
        <v>0</v>
      </c>
      <c r="AC1046">
        <v>1</v>
      </c>
      <c r="AD1046" t="b">
        <v>0</v>
      </c>
      <c r="AE1046" t="inlineStr">
        <is>
          <t xml:space="preserve">最近</t>
        </is>
      </c>
      <c r="AF1046"/>
      <c r="AG1046"/>
      <c r="AH1046"/>
      <c r="AI1046"/>
      <c r="AJ1046"/>
      <c r="AK1046"/>
      <c r="AL1046"/>
      <c r="BA1046">
        <v>10000</v>
      </c>
      <c r="BB1046" t="inlineStr">
        <is>
          <t xml:space="preserve">技能效果_伤害</t>
        </is>
      </c>
      <c r="BC1046" t="inlineStr">
        <is>
          <t xml:space="preserve">敌对</t>
        </is>
      </c>
      <c r="BD1046">
        <v>10000</v>
      </c>
      <c r="BE1046">
        <v>0</v>
      </c>
      <c r="BF1046" t="inlineStr">
        <is>
          <t xml:space="preserve">全部</t>
        </is>
      </c>
      <c r="BG1046">
        <v>0</v>
      </c>
      <c r="BH1046" t="inlineStr">
        <is>
          <t xml:space="preserve">物理</t>
        </is>
      </c>
      <c r="BI1046">
        <v>10000</v>
      </c>
      <c r="BJ1046">
        <v>0</v>
      </c>
      <c r="BK1046" t="b">
        <v>1</v>
      </c>
      <c r="BL1046">
        <v>0</v>
      </c>
      <c r="BM1046">
        <v>10000</v>
      </c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  <c r="DE1046"/>
      <c r="DF1046"/>
      <c r="DG1046"/>
      <c r="DH1046"/>
      <c r="DI1046"/>
      <c r="DJ1046"/>
      <c r="DK1046"/>
      <c r="DL1046"/>
      <c r="DM1046"/>
      <c r="DN1046"/>
      <c r="DO1046"/>
      <c r="DP1046"/>
      <c r="DQ1046"/>
      <c r="DR1046"/>
      <c r="DS1046"/>
      <c r="DT1046"/>
      <c r="DU1046"/>
      <c r="DV1046"/>
      <c r="DW1046"/>
      <c r="DX1046"/>
      <c r="DY1046"/>
      <c r="DZ1046"/>
      <c r="EA1046"/>
      <c r="EB1046"/>
      <c r="EC1046"/>
      <c r="ED1046"/>
      <c r="EE1046"/>
      <c r="EF1046"/>
      <c r="EG1046"/>
      <c r="EH1046"/>
      <c r="EI1046"/>
      <c r="EJ1046"/>
      <c r="EK1046"/>
      <c r="EL1046"/>
      <c r="EM1046"/>
      <c r="EN1046"/>
      <c r="EO1046"/>
      <c r="EP1046"/>
      <c r="EQ1046"/>
      <c r="ER1046"/>
      <c r="ES1046"/>
      <c r="ET1046"/>
      <c r="EU1046"/>
      <c r="EV1046"/>
      <c r="EW1046"/>
      <c r="EX1046"/>
      <c r="EY1046"/>
      <c r="EZ1046"/>
      <c r="FA1046"/>
      <c r="FB1046"/>
      <c r="FC1046"/>
      <c r="FD1046"/>
      <c r="FE1046"/>
      <c r="FF1046"/>
      <c r="FG1046"/>
      <c r="FH1046"/>
      <c r="FI1046"/>
      <c r="FJ1046"/>
      <c r="FK1046"/>
      <c r="FL1046"/>
      <c r="FM1046"/>
      <c r="FN1046"/>
      <c r="FO1046"/>
      <c r="FP1046"/>
      <c r="FQ1046"/>
      <c r="FR1046"/>
      <c r="FS1046"/>
      <c r="FT1046"/>
      <c r="FU1046"/>
      <c r="FV1046"/>
      <c r="FW1046"/>
      <c r="FX1046"/>
      <c r="FY1046"/>
      <c r="FZ1046"/>
      <c r="GA1046"/>
      <c r="GB1046"/>
      <c r="GC1046"/>
      <c r="GD1046"/>
      <c r="GE1046"/>
      <c r="GF1046"/>
      <c r="GG1046"/>
      <c r="GH1046"/>
      <c r="GI1046"/>
      <c r="GJ1046"/>
      <c r="GK1046"/>
      <c r="GL1046"/>
      <c r="GM1046"/>
      <c r="GN1046"/>
      <c r="GO1046"/>
      <c r="GP1046"/>
      <c r="GQ1046"/>
      <c r="GR1046"/>
      <c r="GS1046"/>
      <c r="GT1046"/>
      <c r="GU1046"/>
      <c r="GV1046"/>
      <c r="GW1046"/>
      <c r="GX1046"/>
      <c r="GY1046" t="n" s="35">
        <v>0</v>
      </c>
      <c r="GZ1046" t="n" s="35">
        <v>0</v>
      </c>
      <c r="HF1046" s="35">
        <v>1800</v>
      </c>
      <c r="HG1046" t="b" s="35">
        <v>1</v>
      </c>
      <c r="HH1046">
        <v>1</v>
      </c>
      <c r="HU1046" t="b" s="35">
        <v>1</v>
      </c>
      <c r="HZ1046">
        <v>1</v>
      </c>
      <c r="IA1046"/>
      <c r="IB1046" t="inlineStr">
        <is>
          <t xml:space="preserve">物理</t>
        </is>
      </c>
      <c r="IC1046">
        <v>10000</v>
      </c>
      <c r="ID1046">
        <v>0</v>
      </c>
      <c r="IE1046">
        <v>1</v>
      </c>
      <c r="IF1046"/>
      <c r="IG1046" t="inlineStr">
        <is>
          <t xml:space="preserve">魔法</t>
        </is>
      </c>
      <c r="IH1046">
        <v>500</v>
      </c>
      <c r="II1046">
        <v>0</v>
      </c>
      <c r="IJ1046"/>
      <c r="IK1046"/>
      <c r="IL1046"/>
      <c r="IM1046"/>
      <c r="IN1046"/>
      <c r="IO1046"/>
      <c r="IP1046"/>
      <c r="IQ1046"/>
      <c r="IR1046"/>
      <c r="IS1046"/>
      <c r="IT1046"/>
      <c r="IU1046"/>
      <c r="IV1046"/>
      <c r="IW1046"/>
      <c r="IX1046"/>
      <c r="IY1046"/>
      <c r="IZ1046"/>
      <c r="JA1046"/>
      <c r="JB1046"/>
      <c r="JC1046"/>
      <c r="JD1046"/>
      <c r="JE1046"/>
      <c r="JF1046"/>
      <c r="JG1046"/>
      <c r="JH1046"/>
      <c r="JI1046"/>
      <c r="JJ1046"/>
      <c r="JK1046"/>
      <c r="JL1046"/>
      <c r="JM1046"/>
      <c r="JN1046"/>
      <c r="JO1046"/>
      <c r="JP1046"/>
      <c r="JQ1046"/>
      <c r="JR1046"/>
    </row>
    <row r="1047" ht="30" customHeight="1" spans="2:12">
      <c r="B1047" s="34">
        <f>10000000+INDEX(编号表!$B:$B,MATCH(D1047,编号表!$A:$A,0))*10000+J1047</f>
        <v>12030011</v>
      </c>
      <c r="C1047" s="34" t="s">
        <v>973</v>
      </c>
      <c r="D1047" s="34" t="s">
        <v>970</v>
      </c>
      <c r="E1047" t="str" s="34">
        <v>无</v>
      </c>
      <c r="F1047" s="39" t="s">
        <v>906</v>
      </c>
      <c r="G1047" s="34" t="inlineStr">
        <is>
          <t xml:space="preserve">金行</t>
        </is>
      </c>
      <c r="H1047" s="34" t="b">
        <v>0</v>
      </c>
      <c r="I1047" s="34" t="b">
        <v>0</v>
      </c>
      <c r="J1047" s="34">
        <v>11</v>
      </c>
      <c r="K1047" s="34" t="str">
        <f t="shared" si="36"/>
        <v>120300</v>
      </c>
      <c r="L1047" s="34" t="s">
        <v>899</v>
      </c>
      <c r="O1047" t="str" s="35">
        <v>追击单个敌人，造成剑击伤害；出击、回转更轻捷，提高飞剑攻击频率；附加金行伤害。</v>
      </c>
      <c r="P1047" t="n" s="35">
        <v>12421000</v>
      </c>
      <c r="W1047">
        <v>600</v>
      </c>
      <c r="X1047">
        <v>600</v>
      </c>
      <c r="Y1047" t="str" s="35">
        <v>单位</v>
      </c>
      <c r="Z1047" t="inlineStr">
        <is>
          <t xml:space="preserve">单体</t>
        </is>
      </c>
      <c r="AA1047" t="inlineStr">
        <is>
          <t xml:space="preserve">敌对</t>
        </is>
      </c>
      <c r="AB1047">
        <v>0</v>
      </c>
      <c r="AC1047">
        <v>1</v>
      </c>
      <c r="AD1047" t="b">
        <v>0</v>
      </c>
      <c r="AE1047" t="inlineStr">
        <is>
          <t xml:space="preserve">最近</t>
        </is>
      </c>
      <c r="AF1047"/>
      <c r="AG1047"/>
      <c r="AH1047"/>
      <c r="AI1047"/>
      <c r="AJ1047"/>
      <c r="AK1047"/>
      <c r="AL1047"/>
      <c r="BA1047">
        <v>10000</v>
      </c>
      <c r="BB1047" t="inlineStr">
        <is>
          <t xml:space="preserve">技能效果_伤害</t>
        </is>
      </c>
      <c r="BC1047" t="inlineStr">
        <is>
          <t xml:space="preserve">敌对</t>
        </is>
      </c>
      <c r="BD1047">
        <v>10000</v>
      </c>
      <c r="BE1047">
        <v>0</v>
      </c>
      <c r="BF1047" t="inlineStr">
        <is>
          <t xml:space="preserve">全部</t>
        </is>
      </c>
      <c r="BG1047">
        <v>0</v>
      </c>
      <c r="BH1047" t="inlineStr">
        <is>
          <t xml:space="preserve">物理</t>
        </is>
      </c>
      <c r="BI1047">
        <v>10000</v>
      </c>
      <c r="BJ1047">
        <v>0</v>
      </c>
      <c r="BK1047" t="b">
        <v>1</v>
      </c>
      <c r="BL1047">
        <v>0</v>
      </c>
      <c r="BM1047">
        <v>10000</v>
      </c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  <c r="DE1047"/>
      <c r="DF1047"/>
      <c r="DG1047"/>
      <c r="DH1047"/>
      <c r="DI1047"/>
      <c r="DJ1047"/>
      <c r="DK1047"/>
      <c r="DL1047"/>
      <c r="DM1047"/>
      <c r="DN1047"/>
      <c r="DO1047"/>
      <c r="DP1047"/>
      <c r="DQ1047"/>
      <c r="DR1047"/>
      <c r="DS1047"/>
      <c r="DT1047"/>
      <c r="DU1047"/>
      <c r="DV1047"/>
      <c r="DW1047"/>
      <c r="DX1047"/>
      <c r="DY1047"/>
      <c r="DZ1047"/>
      <c r="EA1047"/>
      <c r="EB1047"/>
      <c r="EC1047"/>
      <c r="ED1047"/>
      <c r="EE1047"/>
      <c r="EF1047"/>
      <c r="EG1047"/>
      <c r="EH1047"/>
      <c r="EI1047"/>
      <c r="EJ1047"/>
      <c r="EK1047"/>
      <c r="EL1047"/>
      <c r="EM1047"/>
      <c r="EN1047"/>
      <c r="EO1047"/>
      <c r="EP1047"/>
      <c r="EQ1047"/>
      <c r="ER1047"/>
      <c r="ES1047"/>
      <c r="ET1047"/>
      <c r="EU1047"/>
      <c r="EV1047"/>
      <c r="EW1047"/>
      <c r="EX1047"/>
      <c r="EY1047"/>
      <c r="EZ1047"/>
      <c r="FA1047"/>
      <c r="FB1047"/>
      <c r="FC1047"/>
      <c r="FD1047"/>
      <c r="FE1047"/>
      <c r="FF1047"/>
      <c r="FG1047"/>
      <c r="FH1047"/>
      <c r="FI1047"/>
      <c r="FJ1047"/>
      <c r="FK1047"/>
      <c r="FL1047"/>
      <c r="FM1047"/>
      <c r="FN1047"/>
      <c r="FO1047"/>
      <c r="FP1047"/>
      <c r="FQ1047"/>
      <c r="FR1047"/>
      <c r="FS1047"/>
      <c r="FT1047"/>
      <c r="FU1047"/>
      <c r="FV1047"/>
      <c r="FW1047"/>
      <c r="FX1047"/>
      <c r="FY1047"/>
      <c r="FZ1047"/>
      <c r="GA1047"/>
      <c r="GB1047"/>
      <c r="GC1047"/>
      <c r="GD1047"/>
      <c r="GE1047"/>
      <c r="GF1047"/>
      <c r="GG1047"/>
      <c r="GH1047"/>
      <c r="GI1047"/>
      <c r="GJ1047"/>
      <c r="GK1047"/>
      <c r="GL1047"/>
      <c r="GM1047"/>
      <c r="GN1047"/>
      <c r="GO1047"/>
      <c r="GP1047"/>
      <c r="GQ1047"/>
      <c r="GR1047"/>
      <c r="GS1047"/>
      <c r="GT1047"/>
      <c r="GU1047"/>
      <c r="GV1047"/>
      <c r="GW1047"/>
      <c r="GX1047"/>
      <c r="GY1047" t="n" s="35">
        <v>0</v>
      </c>
      <c r="GZ1047" t="n" s="35">
        <v>0</v>
      </c>
      <c r="HF1047" s="35">
        <v>1800</v>
      </c>
      <c r="HG1047" t="b" s="35">
        <v>1</v>
      </c>
      <c r="HH1047">
        <v>1</v>
      </c>
      <c r="HU1047" t="b" s="35">
        <v>1</v>
      </c>
      <c r="HZ1047">
        <v>1</v>
      </c>
      <c r="IA1047"/>
      <c r="IB1047" t="inlineStr">
        <is>
          <t xml:space="preserve">物理</t>
        </is>
      </c>
      <c r="IC1047">
        <v>10000</v>
      </c>
      <c r="ID1047">
        <v>0</v>
      </c>
      <c r="IE1047">
        <v>1</v>
      </c>
      <c r="IF1047"/>
      <c r="IG1047" t="inlineStr">
        <is>
          <t xml:space="preserve">魔法</t>
        </is>
      </c>
      <c r="IH1047">
        <v>500</v>
      </c>
      <c r="II1047">
        <v>0</v>
      </c>
      <c r="IJ1047"/>
      <c r="IK1047"/>
      <c r="IL1047"/>
      <c r="IM1047"/>
      <c r="IN1047"/>
      <c r="IO1047"/>
      <c r="IP1047"/>
      <c r="IQ1047"/>
      <c r="IR1047"/>
      <c r="IS1047"/>
      <c r="IT1047"/>
      <c r="IU1047"/>
      <c r="IV1047"/>
      <c r="IW1047"/>
      <c r="IX1047"/>
      <c r="IY1047"/>
      <c r="IZ1047"/>
      <c r="JA1047"/>
      <c r="JB1047"/>
      <c r="JC1047"/>
      <c r="JD1047"/>
      <c r="JE1047"/>
      <c r="JF1047"/>
      <c r="JG1047"/>
      <c r="JH1047"/>
      <c r="JI1047"/>
      <c r="JJ1047"/>
      <c r="JK1047"/>
      <c r="JL1047"/>
      <c r="JM1047"/>
      <c r="JN1047"/>
      <c r="JO1047"/>
      <c r="JP1047"/>
      <c r="JQ1047"/>
      <c r="JR1047"/>
    </row>
    <row r="1048" ht="30" customHeight="1" spans="2:12">
      <c r="B1048" s="34">
        <f>10000000+INDEX(编号表!$B:$B,MATCH(D1048,编号表!$A:$A,0))*10000+J1048</f>
        <v>12030012</v>
      </c>
      <c r="C1048" s="34" t="s">
        <v>973</v>
      </c>
      <c r="D1048" s="34" t="s">
        <v>970</v>
      </c>
      <c r="E1048" t="str" s="34">
        <v>无</v>
      </c>
      <c r="F1048" s="39" t="s">
        <v>906</v>
      </c>
      <c r="G1048" s="34" t="inlineStr">
        <is>
          <t xml:space="preserve">金行</t>
        </is>
      </c>
      <c r="H1048" s="34" t="b">
        <v>0</v>
      </c>
      <c r="I1048" s="34" t="b">
        <v>0</v>
      </c>
      <c r="J1048" s="34">
        <v>12</v>
      </c>
      <c r="K1048" s="34" t="str">
        <f t="shared" si="36"/>
        <v>120300</v>
      </c>
      <c r="L1048" s="34" t="s">
        <v>900</v>
      </c>
      <c r="O1048" t="str" s="35">
        <v>追击单个敌人，造成剑击伤害；出击、回转更轻捷，提高飞剑攻击频率；附加金行伤害。</v>
      </c>
      <c r="P1048" t="n" s="35">
        <v>12421000</v>
      </c>
      <c r="W1048">
        <v>600</v>
      </c>
      <c r="X1048">
        <v>600</v>
      </c>
      <c r="Y1048" t="str" s="35">
        <v>单位</v>
      </c>
      <c r="Z1048" t="inlineStr">
        <is>
          <t xml:space="preserve">单体</t>
        </is>
      </c>
      <c r="AA1048" t="inlineStr">
        <is>
          <t xml:space="preserve">敌对</t>
        </is>
      </c>
      <c r="AB1048">
        <v>0</v>
      </c>
      <c r="AC1048">
        <v>1</v>
      </c>
      <c r="AD1048" t="b">
        <v>0</v>
      </c>
      <c r="AE1048" t="inlineStr">
        <is>
          <t xml:space="preserve">最近</t>
        </is>
      </c>
      <c r="AF1048"/>
      <c r="AG1048"/>
      <c r="AH1048"/>
      <c r="AI1048"/>
      <c r="AJ1048"/>
      <c r="AK1048"/>
      <c r="AL1048"/>
      <c r="BA1048">
        <v>10000</v>
      </c>
      <c r="BB1048" t="inlineStr">
        <is>
          <t xml:space="preserve">技能效果_伤害</t>
        </is>
      </c>
      <c r="BC1048" t="inlineStr">
        <is>
          <t xml:space="preserve">敌对</t>
        </is>
      </c>
      <c r="BD1048">
        <v>10000</v>
      </c>
      <c r="BE1048">
        <v>0</v>
      </c>
      <c r="BF1048" t="inlineStr">
        <is>
          <t xml:space="preserve">全部</t>
        </is>
      </c>
      <c r="BG1048">
        <v>0</v>
      </c>
      <c r="BH1048" t="inlineStr">
        <is>
          <t xml:space="preserve">物理</t>
        </is>
      </c>
      <c r="BI1048">
        <v>10000</v>
      </c>
      <c r="BJ1048">
        <v>0</v>
      </c>
      <c r="BK1048" t="b">
        <v>1</v>
      </c>
      <c r="BL1048">
        <v>0</v>
      </c>
      <c r="BM1048">
        <v>10000</v>
      </c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  <c r="DE1048"/>
      <c r="DF1048"/>
      <c r="DG1048"/>
      <c r="DH1048"/>
      <c r="DI1048"/>
      <c r="DJ1048"/>
      <c r="DK1048"/>
      <c r="DL1048"/>
      <c r="DM1048"/>
      <c r="DN1048"/>
      <c r="DO1048"/>
      <c r="DP1048"/>
      <c r="DQ1048"/>
      <c r="DR1048"/>
      <c r="DS1048"/>
      <c r="DT1048"/>
      <c r="DU1048"/>
      <c r="DV1048"/>
      <c r="DW1048"/>
      <c r="DX1048"/>
      <c r="DY1048"/>
      <c r="DZ1048"/>
      <c r="EA1048"/>
      <c r="EB1048"/>
      <c r="EC1048"/>
      <c r="ED1048"/>
      <c r="EE1048"/>
      <c r="EF1048"/>
      <c r="EG1048"/>
      <c r="EH1048"/>
      <c r="EI1048"/>
      <c r="EJ1048"/>
      <c r="EK1048"/>
      <c r="EL1048"/>
      <c r="EM1048"/>
      <c r="EN1048"/>
      <c r="EO1048"/>
      <c r="EP1048"/>
      <c r="EQ1048"/>
      <c r="ER1048"/>
      <c r="ES1048"/>
      <c r="ET1048"/>
      <c r="EU1048"/>
      <c r="EV1048"/>
      <c r="EW1048"/>
      <c r="EX1048"/>
      <c r="EY1048"/>
      <c r="EZ1048"/>
      <c r="FA1048"/>
      <c r="FB1048"/>
      <c r="FC1048"/>
      <c r="FD1048"/>
      <c r="FE1048"/>
      <c r="FF1048"/>
      <c r="FG1048"/>
      <c r="FH1048"/>
      <c r="FI1048"/>
      <c r="FJ1048"/>
      <c r="FK1048"/>
      <c r="FL1048"/>
      <c r="FM1048"/>
      <c r="FN1048"/>
      <c r="FO1048"/>
      <c r="FP1048"/>
      <c r="FQ1048"/>
      <c r="FR1048"/>
      <c r="FS1048"/>
      <c r="FT1048"/>
      <c r="FU1048"/>
      <c r="FV1048"/>
      <c r="FW1048"/>
      <c r="FX1048"/>
      <c r="FY1048"/>
      <c r="FZ1048"/>
      <c r="GA1048"/>
      <c r="GB1048"/>
      <c r="GC1048"/>
      <c r="GD1048"/>
      <c r="GE1048"/>
      <c r="GF1048"/>
      <c r="GG1048"/>
      <c r="GH1048"/>
      <c r="GI1048"/>
      <c r="GJ1048"/>
      <c r="GK1048"/>
      <c r="GL1048"/>
      <c r="GM1048"/>
      <c r="GN1048"/>
      <c r="GO1048"/>
      <c r="GP1048"/>
      <c r="GQ1048"/>
      <c r="GR1048"/>
      <c r="GS1048"/>
      <c r="GT1048"/>
      <c r="GU1048"/>
      <c r="GV1048"/>
      <c r="GW1048"/>
      <c r="GX1048"/>
      <c r="GY1048" t="n" s="35">
        <v>0</v>
      </c>
      <c r="GZ1048" t="n" s="35">
        <v>0</v>
      </c>
      <c r="HF1048" s="35">
        <v>1800</v>
      </c>
      <c r="HG1048" t="b" s="35">
        <v>1</v>
      </c>
      <c r="HH1048">
        <v>1</v>
      </c>
      <c r="HU1048" t="b" s="35">
        <v>1</v>
      </c>
      <c r="HZ1048">
        <v>1</v>
      </c>
      <c r="IA1048"/>
      <c r="IB1048" t="inlineStr">
        <is>
          <t xml:space="preserve">物理</t>
        </is>
      </c>
      <c r="IC1048">
        <v>10000</v>
      </c>
      <c r="ID1048">
        <v>0</v>
      </c>
      <c r="IE1048">
        <v>1</v>
      </c>
      <c r="IF1048"/>
      <c r="IG1048" t="inlineStr">
        <is>
          <t xml:space="preserve">魔法</t>
        </is>
      </c>
      <c r="IH1048">
        <v>500</v>
      </c>
      <c r="II1048">
        <v>0</v>
      </c>
      <c r="IJ1048"/>
      <c r="IK1048"/>
      <c r="IL1048"/>
      <c r="IM1048"/>
      <c r="IN1048"/>
      <c r="IO1048"/>
      <c r="IP1048"/>
      <c r="IQ1048"/>
      <c r="IR1048"/>
      <c r="IS1048"/>
      <c r="IT1048"/>
      <c r="IU1048"/>
      <c r="IV1048"/>
      <c r="IW1048"/>
      <c r="IX1048"/>
      <c r="IY1048"/>
      <c r="IZ1048"/>
      <c r="JA1048"/>
      <c r="JB1048"/>
      <c r="JC1048"/>
      <c r="JD1048"/>
      <c r="JE1048"/>
      <c r="JF1048"/>
      <c r="JG1048"/>
      <c r="JH1048"/>
      <c r="JI1048"/>
      <c r="JJ1048"/>
      <c r="JK1048"/>
      <c r="JL1048"/>
      <c r="JM1048"/>
      <c r="JN1048"/>
      <c r="JO1048"/>
      <c r="JP1048"/>
      <c r="JQ1048"/>
      <c r="JR1048"/>
    </row>
    <row r="1049" ht="30" customHeight="1" spans="2:12">
      <c r="B1049" s="34">
        <f>10000000+INDEX(编号表!$B:$B,MATCH(D1049,编号表!$A:$A,0))*10000+J1049</f>
        <v>12030013</v>
      </c>
      <c r="C1049" s="34" t="s">
        <v>974</v>
      </c>
      <c r="D1049" s="34" t="s">
        <v>970</v>
      </c>
      <c r="E1049" t="str" s="34">
        <v>无</v>
      </c>
      <c r="F1049" s="39" t="s">
        <v>908</v>
      </c>
      <c r="G1049" s="34" t="inlineStr">
        <is>
          <t xml:space="preserve">金行</t>
        </is>
      </c>
      <c r="H1049" s="34" t="b">
        <v>0</v>
      </c>
      <c r="I1049" s="34" t="b">
        <v>0</v>
      </c>
      <c r="J1049" s="34">
        <v>13</v>
      </c>
      <c r="K1049" s="34" t="str">
        <f t="shared" si="36"/>
        <v>120300</v>
      </c>
      <c r="L1049" s="34" t="s">
        <v>898</v>
      </c>
      <c r="O1049" t="str" s="35">
        <v>追击单个敌人，造成剑击伤害；出击、回转更轻捷，提高飞剑攻击频率；附加金行伤害。</v>
      </c>
      <c r="P1049" t="n" s="35">
        <v>12421000</v>
      </c>
      <c r="W1049">
        <v>600</v>
      </c>
      <c r="X1049">
        <v>600</v>
      </c>
      <c r="Y1049" t="str" s="35">
        <v>单位</v>
      </c>
      <c r="Z1049" t="inlineStr">
        <is>
          <t xml:space="preserve">单体</t>
        </is>
      </c>
      <c r="AA1049" t="inlineStr">
        <is>
          <t xml:space="preserve">敌对</t>
        </is>
      </c>
      <c r="AB1049">
        <v>0</v>
      </c>
      <c r="AC1049">
        <v>1</v>
      </c>
      <c r="AD1049" t="b">
        <v>0</v>
      </c>
      <c r="AE1049" t="inlineStr">
        <is>
          <t xml:space="preserve">最近</t>
        </is>
      </c>
      <c r="AF1049"/>
      <c r="AG1049"/>
      <c r="AH1049"/>
      <c r="AI1049"/>
      <c r="AJ1049"/>
      <c r="AK1049"/>
      <c r="AL1049"/>
      <c r="BA1049">
        <v>10000</v>
      </c>
      <c r="BB1049" t="inlineStr">
        <is>
          <t xml:space="preserve">技能效果_伤害</t>
        </is>
      </c>
      <c r="BC1049" t="inlineStr">
        <is>
          <t xml:space="preserve">敌对</t>
        </is>
      </c>
      <c r="BD1049">
        <v>10000</v>
      </c>
      <c r="BE1049">
        <v>0</v>
      </c>
      <c r="BF1049" t="inlineStr">
        <is>
          <t xml:space="preserve">全部</t>
        </is>
      </c>
      <c r="BG1049">
        <v>0</v>
      </c>
      <c r="BH1049" t="inlineStr">
        <is>
          <t xml:space="preserve">物理</t>
        </is>
      </c>
      <c r="BI1049">
        <v>10000</v>
      </c>
      <c r="BJ1049">
        <v>0</v>
      </c>
      <c r="BK1049" t="b">
        <v>1</v>
      </c>
      <c r="BL1049">
        <v>0</v>
      </c>
      <c r="BM1049">
        <v>10000</v>
      </c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  <c r="DE1049"/>
      <c r="DF1049"/>
      <c r="DG1049"/>
      <c r="DH1049"/>
      <c r="DI1049"/>
      <c r="DJ1049"/>
      <c r="DK1049"/>
      <c r="DL1049"/>
      <c r="DM1049"/>
      <c r="DN1049"/>
      <c r="DO1049"/>
      <c r="DP1049"/>
      <c r="DQ1049"/>
      <c r="DR1049"/>
      <c r="DS1049"/>
      <c r="DT1049"/>
      <c r="DU1049"/>
      <c r="DV1049"/>
      <c r="DW1049"/>
      <c r="DX1049"/>
      <c r="DY1049"/>
      <c r="DZ1049"/>
      <c r="EA1049"/>
      <c r="EB1049"/>
      <c r="EC1049"/>
      <c r="ED1049"/>
      <c r="EE1049"/>
      <c r="EF1049"/>
      <c r="EG1049"/>
      <c r="EH1049"/>
      <c r="EI1049"/>
      <c r="EJ1049"/>
      <c r="EK1049"/>
      <c r="EL1049"/>
      <c r="EM1049"/>
      <c r="EN1049"/>
      <c r="EO1049"/>
      <c r="EP1049"/>
      <c r="EQ1049"/>
      <c r="ER1049"/>
      <c r="ES1049"/>
      <c r="ET1049"/>
      <c r="EU1049"/>
      <c r="EV1049"/>
      <c r="EW1049"/>
      <c r="EX1049"/>
      <c r="EY1049"/>
      <c r="EZ1049"/>
      <c r="FA1049"/>
      <c r="FB1049"/>
      <c r="FC1049"/>
      <c r="FD1049"/>
      <c r="FE1049"/>
      <c r="FF1049"/>
      <c r="FG1049"/>
      <c r="FH1049"/>
      <c r="FI1049"/>
      <c r="FJ1049"/>
      <c r="FK1049"/>
      <c r="FL1049"/>
      <c r="FM1049"/>
      <c r="FN1049"/>
      <c r="FO1049"/>
      <c r="FP1049"/>
      <c r="FQ1049"/>
      <c r="FR1049"/>
      <c r="FS1049"/>
      <c r="FT1049"/>
      <c r="FU1049"/>
      <c r="FV1049"/>
      <c r="FW1049"/>
      <c r="FX1049"/>
      <c r="FY1049"/>
      <c r="FZ1049"/>
      <c r="GA1049"/>
      <c r="GB1049"/>
      <c r="GC1049"/>
      <c r="GD1049"/>
      <c r="GE1049"/>
      <c r="GF1049"/>
      <c r="GG1049"/>
      <c r="GH1049"/>
      <c r="GI1049"/>
      <c r="GJ1049"/>
      <c r="GK1049"/>
      <c r="GL1049"/>
      <c r="GM1049"/>
      <c r="GN1049"/>
      <c r="GO1049"/>
      <c r="GP1049"/>
      <c r="GQ1049"/>
      <c r="GR1049"/>
      <c r="GS1049"/>
      <c r="GT1049"/>
      <c r="GU1049"/>
      <c r="GV1049"/>
      <c r="GW1049"/>
      <c r="GX1049"/>
      <c r="GY1049" t="n" s="35">
        <v>0</v>
      </c>
      <c r="GZ1049" t="n" s="35">
        <v>0</v>
      </c>
      <c r="HF1049" s="35">
        <v>1800</v>
      </c>
      <c r="HG1049" t="b" s="35">
        <v>1</v>
      </c>
      <c r="HH1049">
        <v>1</v>
      </c>
      <c r="HU1049" t="b" s="35">
        <v>1</v>
      </c>
      <c r="HZ1049">
        <v>1</v>
      </c>
      <c r="IA1049"/>
      <c r="IB1049" t="inlineStr">
        <is>
          <t xml:space="preserve">物理</t>
        </is>
      </c>
      <c r="IC1049">
        <v>10000</v>
      </c>
      <c r="ID1049">
        <v>0</v>
      </c>
      <c r="IE1049">
        <v>1</v>
      </c>
      <c r="IF1049"/>
      <c r="IG1049" t="inlineStr">
        <is>
          <t xml:space="preserve">魔法</t>
        </is>
      </c>
      <c r="IH1049">
        <v>500</v>
      </c>
      <c r="II1049">
        <v>0</v>
      </c>
      <c r="IJ1049"/>
      <c r="IK1049"/>
      <c r="IL1049"/>
      <c r="IM1049"/>
      <c r="IN1049"/>
      <c r="IO1049"/>
      <c r="IP1049"/>
      <c r="IQ1049"/>
      <c r="IR1049"/>
      <c r="IS1049"/>
      <c r="IT1049"/>
      <c r="IU1049"/>
      <c r="IV1049"/>
      <c r="IW1049"/>
      <c r="IX1049"/>
      <c r="IY1049"/>
      <c r="IZ1049"/>
      <c r="JA1049"/>
      <c r="JB1049"/>
      <c r="JC1049"/>
      <c r="JD1049"/>
      <c r="JE1049"/>
      <c r="JF1049"/>
      <c r="JG1049"/>
      <c r="JH1049"/>
      <c r="JI1049"/>
      <c r="JJ1049"/>
      <c r="JK1049"/>
      <c r="JL1049"/>
      <c r="JM1049"/>
      <c r="JN1049"/>
      <c r="JO1049"/>
      <c r="JP1049"/>
      <c r="JQ1049"/>
      <c r="JR1049"/>
    </row>
    <row r="1050" ht="30" customHeight="1" spans="2:12">
      <c r="B1050" s="34">
        <f>10000000+INDEX(编号表!$B:$B,MATCH(D1050,编号表!$A:$A,0))*10000+J1050</f>
        <v>12030014</v>
      </c>
      <c r="C1050" s="34" t="s">
        <v>974</v>
      </c>
      <c r="D1050" s="34" t="s">
        <v>970</v>
      </c>
      <c r="E1050" t="str" s="34">
        <v>无</v>
      </c>
      <c r="F1050" s="39" t="s">
        <v>908</v>
      </c>
      <c r="G1050" s="34" t="inlineStr">
        <is>
          <t xml:space="preserve">金行</t>
        </is>
      </c>
      <c r="H1050" s="34" t="b">
        <v>0</v>
      </c>
      <c r="I1050" s="34" t="b">
        <v>0</v>
      </c>
      <c r="J1050" s="34">
        <v>14</v>
      </c>
      <c r="K1050" s="34" t="str">
        <f t="shared" si="36"/>
        <v>120300</v>
      </c>
      <c r="L1050" s="34" t="s">
        <v>899</v>
      </c>
      <c r="O1050" t="str" s="35">
        <v>追击单个敌人，造成剑击伤害；出击、回转更轻捷，提高飞剑攻击频率；附加金行伤害。</v>
      </c>
      <c r="P1050" t="n" s="35">
        <v>12421000</v>
      </c>
      <c r="W1050">
        <v>600</v>
      </c>
      <c r="X1050">
        <v>600</v>
      </c>
      <c r="Y1050" t="str" s="35">
        <v>单位</v>
      </c>
      <c r="Z1050" t="inlineStr">
        <is>
          <t xml:space="preserve">单体</t>
        </is>
      </c>
      <c r="AA1050" t="inlineStr">
        <is>
          <t xml:space="preserve">敌对</t>
        </is>
      </c>
      <c r="AB1050">
        <v>0</v>
      </c>
      <c r="AC1050">
        <v>1</v>
      </c>
      <c r="AD1050" t="b">
        <v>0</v>
      </c>
      <c r="AE1050" t="inlineStr">
        <is>
          <t xml:space="preserve">最近</t>
        </is>
      </c>
      <c r="AF1050"/>
      <c r="AG1050"/>
      <c r="AH1050"/>
      <c r="AI1050"/>
      <c r="AJ1050"/>
      <c r="AK1050"/>
      <c r="AL1050"/>
      <c r="BA1050">
        <v>10000</v>
      </c>
      <c r="BB1050" t="inlineStr">
        <is>
          <t xml:space="preserve">技能效果_伤害</t>
        </is>
      </c>
      <c r="BC1050" t="inlineStr">
        <is>
          <t xml:space="preserve">敌对</t>
        </is>
      </c>
      <c r="BD1050">
        <v>10000</v>
      </c>
      <c r="BE1050">
        <v>0</v>
      </c>
      <c r="BF1050" t="inlineStr">
        <is>
          <t xml:space="preserve">全部</t>
        </is>
      </c>
      <c r="BG1050">
        <v>0</v>
      </c>
      <c r="BH1050" t="inlineStr">
        <is>
          <t xml:space="preserve">物理</t>
        </is>
      </c>
      <c r="BI1050">
        <v>10000</v>
      </c>
      <c r="BJ1050">
        <v>0</v>
      </c>
      <c r="BK1050" t="b">
        <v>1</v>
      </c>
      <c r="BL1050">
        <v>0</v>
      </c>
      <c r="BM1050">
        <v>10000</v>
      </c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  <c r="DE1050"/>
      <c r="DF1050"/>
      <c r="DG1050"/>
      <c r="DH1050"/>
      <c r="DI1050"/>
      <c r="DJ1050"/>
      <c r="DK1050"/>
      <c r="DL1050"/>
      <c r="DM1050"/>
      <c r="DN1050"/>
      <c r="DO1050"/>
      <c r="DP1050"/>
      <c r="DQ1050"/>
      <c r="DR1050"/>
      <c r="DS1050"/>
      <c r="DT1050"/>
      <c r="DU1050"/>
      <c r="DV1050"/>
      <c r="DW1050"/>
      <c r="DX1050"/>
      <c r="DY1050"/>
      <c r="DZ1050"/>
      <c r="EA1050"/>
      <c r="EB1050"/>
      <c r="EC1050"/>
      <c r="ED1050"/>
      <c r="EE1050"/>
      <c r="EF1050"/>
      <c r="EG1050"/>
      <c r="EH1050"/>
      <c r="EI1050"/>
      <c r="EJ1050"/>
      <c r="EK1050"/>
      <c r="EL1050"/>
      <c r="EM1050"/>
      <c r="EN1050"/>
      <c r="EO1050"/>
      <c r="EP1050"/>
      <c r="EQ1050"/>
      <c r="ER1050"/>
      <c r="ES1050"/>
      <c r="ET1050"/>
      <c r="EU1050"/>
      <c r="EV1050"/>
      <c r="EW1050"/>
      <c r="EX1050"/>
      <c r="EY1050"/>
      <c r="EZ1050"/>
      <c r="FA1050"/>
      <c r="FB1050"/>
      <c r="FC1050"/>
      <c r="FD1050"/>
      <c r="FE1050"/>
      <c r="FF1050"/>
      <c r="FG1050"/>
      <c r="FH1050"/>
      <c r="FI1050"/>
      <c r="FJ1050"/>
      <c r="FK1050"/>
      <c r="FL1050"/>
      <c r="FM1050"/>
      <c r="FN1050"/>
      <c r="FO1050"/>
      <c r="FP1050"/>
      <c r="FQ1050"/>
      <c r="FR1050"/>
      <c r="FS1050"/>
      <c r="FT1050"/>
      <c r="FU1050"/>
      <c r="FV1050"/>
      <c r="FW1050"/>
      <c r="FX1050"/>
      <c r="FY1050"/>
      <c r="FZ1050"/>
      <c r="GA1050"/>
      <c r="GB1050"/>
      <c r="GC1050"/>
      <c r="GD1050"/>
      <c r="GE1050"/>
      <c r="GF1050"/>
      <c r="GG1050"/>
      <c r="GH1050"/>
      <c r="GI1050"/>
      <c r="GJ1050"/>
      <c r="GK1050"/>
      <c r="GL1050"/>
      <c r="GM1050"/>
      <c r="GN1050"/>
      <c r="GO1050"/>
      <c r="GP1050"/>
      <c r="GQ1050"/>
      <c r="GR1050"/>
      <c r="GS1050"/>
      <c r="GT1050"/>
      <c r="GU1050"/>
      <c r="GV1050"/>
      <c r="GW1050"/>
      <c r="GX1050"/>
      <c r="GY1050" t="n" s="35">
        <v>0</v>
      </c>
      <c r="GZ1050" t="n" s="35">
        <v>0</v>
      </c>
      <c r="HF1050" s="35">
        <v>1800</v>
      </c>
      <c r="HG1050" t="b" s="35">
        <v>1</v>
      </c>
      <c r="HH1050">
        <v>1</v>
      </c>
      <c r="HU1050" t="b" s="35">
        <v>1</v>
      </c>
      <c r="HZ1050">
        <v>1</v>
      </c>
      <c r="IA1050"/>
      <c r="IB1050" t="inlineStr">
        <is>
          <t xml:space="preserve">物理</t>
        </is>
      </c>
      <c r="IC1050">
        <v>10000</v>
      </c>
      <c r="ID1050">
        <v>0</v>
      </c>
      <c r="IE1050">
        <v>1</v>
      </c>
      <c r="IF1050"/>
      <c r="IG1050" t="inlineStr">
        <is>
          <t xml:space="preserve">魔法</t>
        </is>
      </c>
      <c r="IH1050">
        <v>500</v>
      </c>
      <c r="II1050">
        <v>0</v>
      </c>
      <c r="IJ1050"/>
      <c r="IK1050"/>
      <c r="IL1050"/>
      <c r="IM1050"/>
      <c r="IN1050"/>
      <c r="IO1050"/>
      <c r="IP1050"/>
      <c r="IQ1050"/>
      <c r="IR1050"/>
      <c r="IS1050"/>
      <c r="IT1050"/>
      <c r="IU1050"/>
      <c r="IV1050"/>
      <c r="IW1050"/>
      <c r="IX1050"/>
      <c r="IY1050"/>
      <c r="IZ1050"/>
      <c r="JA1050"/>
      <c r="JB1050"/>
      <c r="JC1050"/>
      <c r="JD1050"/>
      <c r="JE1050"/>
      <c r="JF1050"/>
      <c r="JG1050"/>
      <c r="JH1050"/>
      <c r="JI1050"/>
      <c r="JJ1050"/>
      <c r="JK1050"/>
      <c r="JL1050"/>
      <c r="JM1050"/>
      <c r="JN1050"/>
      <c r="JO1050"/>
      <c r="JP1050"/>
      <c r="JQ1050"/>
      <c r="JR1050"/>
    </row>
    <row r="1051" ht="30" customHeight="1" spans="2:12">
      <c r="B1051" s="34">
        <f>10000000+INDEX(编号表!$B:$B,MATCH(D1051,编号表!$A:$A,0))*10000+J1051</f>
        <v>12030015</v>
      </c>
      <c r="C1051" s="34" t="s">
        <v>974</v>
      </c>
      <c r="D1051" s="34" t="s">
        <v>970</v>
      </c>
      <c r="E1051" t="str" s="34">
        <v>无</v>
      </c>
      <c r="F1051" s="39" t="s">
        <v>908</v>
      </c>
      <c r="G1051" s="34" t="inlineStr">
        <is>
          <t xml:space="preserve">金行</t>
        </is>
      </c>
      <c r="H1051" s="34" t="b">
        <v>0</v>
      </c>
      <c r="I1051" s="34" t="b">
        <v>0</v>
      </c>
      <c r="J1051" s="34">
        <v>15</v>
      </c>
      <c r="K1051" s="34" t="str">
        <f t="shared" si="36"/>
        <v>120300</v>
      </c>
      <c r="L1051" s="34" t="s">
        <v>900</v>
      </c>
      <c r="O1051" t="str" s="35">
        <v>追击单个敌人，造成剑击伤害；出击、回转更轻捷，提高飞剑攻击频率；附加金行伤害。</v>
      </c>
      <c r="P1051" t="n" s="35">
        <v>12421000</v>
      </c>
      <c r="W1051">
        <v>600</v>
      </c>
      <c r="X1051">
        <v>600</v>
      </c>
      <c r="Y1051" t="str" s="35">
        <v>单位</v>
      </c>
      <c r="Z1051" t="inlineStr">
        <is>
          <t xml:space="preserve">单体</t>
        </is>
      </c>
      <c r="AA1051" t="inlineStr">
        <is>
          <t xml:space="preserve">敌对</t>
        </is>
      </c>
      <c r="AB1051">
        <v>0</v>
      </c>
      <c r="AC1051">
        <v>1</v>
      </c>
      <c r="AD1051" t="b">
        <v>0</v>
      </c>
      <c r="AE1051" t="inlineStr">
        <is>
          <t xml:space="preserve">最近</t>
        </is>
      </c>
      <c r="AF1051"/>
      <c r="AG1051"/>
      <c r="AH1051"/>
      <c r="AI1051"/>
      <c r="AJ1051"/>
      <c r="AK1051"/>
      <c r="AL1051"/>
      <c r="BA1051">
        <v>10000</v>
      </c>
      <c r="BB1051" t="inlineStr">
        <is>
          <t xml:space="preserve">技能效果_伤害</t>
        </is>
      </c>
      <c r="BC1051" t="inlineStr">
        <is>
          <t xml:space="preserve">敌对</t>
        </is>
      </c>
      <c r="BD1051">
        <v>10000</v>
      </c>
      <c r="BE1051">
        <v>0</v>
      </c>
      <c r="BF1051" t="inlineStr">
        <is>
          <t xml:space="preserve">全部</t>
        </is>
      </c>
      <c r="BG1051">
        <v>0</v>
      </c>
      <c r="BH1051" t="inlineStr">
        <is>
          <t xml:space="preserve">物理</t>
        </is>
      </c>
      <c r="BI1051">
        <v>10000</v>
      </c>
      <c r="BJ1051">
        <v>0</v>
      </c>
      <c r="BK1051" t="b">
        <v>1</v>
      </c>
      <c r="BL1051">
        <v>0</v>
      </c>
      <c r="BM1051">
        <v>10000</v>
      </c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  <c r="DE1051"/>
      <c r="DF1051"/>
      <c r="DG1051"/>
      <c r="DH1051"/>
      <c r="DI1051"/>
      <c r="DJ1051"/>
      <c r="DK1051"/>
      <c r="DL1051"/>
      <c r="DM1051"/>
      <c r="DN1051"/>
      <c r="DO1051"/>
      <c r="DP1051"/>
      <c r="DQ1051"/>
      <c r="DR1051"/>
      <c r="DS1051"/>
      <c r="DT1051"/>
      <c r="DU1051"/>
      <c r="DV1051"/>
      <c r="DW1051"/>
      <c r="DX1051"/>
      <c r="DY1051"/>
      <c r="DZ1051"/>
      <c r="EA1051"/>
      <c r="EB1051"/>
      <c r="EC1051"/>
      <c r="ED1051"/>
      <c r="EE1051"/>
      <c r="EF1051"/>
      <c r="EG1051"/>
      <c r="EH1051"/>
      <c r="EI1051"/>
      <c r="EJ1051"/>
      <c r="EK1051"/>
      <c r="EL1051"/>
      <c r="EM1051"/>
      <c r="EN1051"/>
      <c r="EO1051"/>
      <c r="EP1051"/>
      <c r="EQ1051"/>
      <c r="ER1051"/>
      <c r="ES1051"/>
      <c r="ET1051"/>
      <c r="EU1051"/>
      <c r="EV1051"/>
      <c r="EW1051"/>
      <c r="EX1051"/>
      <c r="EY1051"/>
      <c r="EZ1051"/>
      <c r="FA1051"/>
      <c r="FB1051"/>
      <c r="FC1051"/>
      <c r="FD1051"/>
      <c r="FE1051"/>
      <c r="FF1051"/>
      <c r="FG1051"/>
      <c r="FH1051"/>
      <c r="FI1051"/>
      <c r="FJ1051"/>
      <c r="FK1051"/>
      <c r="FL1051"/>
      <c r="FM1051"/>
      <c r="FN1051"/>
      <c r="FO1051"/>
      <c r="FP1051"/>
      <c r="FQ1051"/>
      <c r="FR1051"/>
      <c r="FS1051"/>
      <c r="FT1051"/>
      <c r="FU1051"/>
      <c r="FV1051"/>
      <c r="FW1051"/>
      <c r="FX1051"/>
      <c r="FY1051"/>
      <c r="FZ1051"/>
      <c r="GA1051"/>
      <c r="GB1051"/>
      <c r="GC1051"/>
      <c r="GD1051"/>
      <c r="GE1051"/>
      <c r="GF1051"/>
      <c r="GG1051"/>
      <c r="GH1051"/>
      <c r="GI1051"/>
      <c r="GJ1051"/>
      <c r="GK1051"/>
      <c r="GL1051"/>
      <c r="GM1051"/>
      <c r="GN1051"/>
      <c r="GO1051"/>
      <c r="GP1051"/>
      <c r="GQ1051"/>
      <c r="GR1051"/>
      <c r="GS1051"/>
      <c r="GT1051"/>
      <c r="GU1051"/>
      <c r="GV1051"/>
      <c r="GW1051"/>
      <c r="GX1051"/>
      <c r="GY1051" t="n" s="35">
        <v>0</v>
      </c>
      <c r="GZ1051" t="n" s="35">
        <v>0</v>
      </c>
      <c r="HF1051" s="35">
        <v>1800</v>
      </c>
      <c r="HG1051" t="b" s="35">
        <v>1</v>
      </c>
      <c r="HH1051">
        <v>1</v>
      </c>
      <c r="HU1051" t="b" s="35">
        <v>1</v>
      </c>
      <c r="HZ1051">
        <v>1</v>
      </c>
      <c r="IA1051"/>
      <c r="IB1051" t="inlineStr">
        <is>
          <t xml:space="preserve">物理</t>
        </is>
      </c>
      <c r="IC1051">
        <v>10000</v>
      </c>
      <c r="ID1051">
        <v>0</v>
      </c>
      <c r="IE1051">
        <v>1</v>
      </c>
      <c r="IF1051"/>
      <c r="IG1051" t="inlineStr">
        <is>
          <t xml:space="preserve">魔法</t>
        </is>
      </c>
      <c r="IH1051">
        <v>500</v>
      </c>
      <c r="II1051">
        <v>0</v>
      </c>
      <c r="IJ1051"/>
      <c r="IK1051"/>
      <c r="IL1051"/>
      <c r="IM1051"/>
      <c r="IN1051"/>
      <c r="IO1051"/>
      <c r="IP1051"/>
      <c r="IQ1051"/>
      <c r="IR1051"/>
      <c r="IS1051"/>
      <c r="IT1051"/>
      <c r="IU1051"/>
      <c r="IV1051"/>
      <c r="IW1051"/>
      <c r="IX1051"/>
      <c r="IY1051"/>
      <c r="IZ1051"/>
      <c r="JA1051"/>
      <c r="JB1051"/>
      <c r="JC1051"/>
      <c r="JD1051"/>
      <c r="JE1051"/>
      <c r="JF1051"/>
      <c r="JG1051"/>
      <c r="JH1051"/>
      <c r="JI1051"/>
      <c r="JJ1051"/>
      <c r="JK1051"/>
      <c r="JL1051"/>
      <c r="JM1051"/>
      <c r="JN1051"/>
      <c r="JO1051"/>
      <c r="JP1051"/>
      <c r="JQ1051"/>
      <c r="JR1051"/>
    </row>
    <row r="1052" ht="30" customHeight="1" spans="2:12">
      <c r="B1052" s="34">
        <f>10000000+INDEX(编号表!$B:$B,MATCH(D1052,编号表!$A:$A,0))*10000+J1052</f>
        <v>12030016</v>
      </c>
      <c r="C1052" s="34" t="s">
        <v>975</v>
      </c>
      <c r="D1052" s="34" t="s">
        <v>970</v>
      </c>
      <c r="E1052" t="str" s="34">
        <v>无</v>
      </c>
      <c r="F1052" s="39" t="s">
        <v>910</v>
      </c>
      <c r="G1052" s="34" t="inlineStr">
        <is>
          <t xml:space="preserve">金行</t>
        </is>
      </c>
      <c r="H1052" s="34" t="b">
        <v>0</v>
      </c>
      <c r="I1052" s="34" t="b">
        <v>0</v>
      </c>
      <c r="J1052" s="34">
        <v>16</v>
      </c>
      <c r="K1052" s="34" t="str">
        <f t="shared" si="36"/>
        <v>120300</v>
      </c>
      <c r="L1052" s="34" t="s">
        <v>898</v>
      </c>
      <c r="O1052" t="str" s="35">
        <v>追击单个敌人，造成剑击伤害；出击、回转更轻捷，提高飞剑攻击频率；附加金行伤害。</v>
      </c>
      <c r="P1052" t="n" s="35">
        <v>12421000</v>
      </c>
      <c r="W1052">
        <v>600</v>
      </c>
      <c r="X1052">
        <v>600</v>
      </c>
      <c r="Y1052" t="str" s="35">
        <v>单位</v>
      </c>
      <c r="Z1052" t="inlineStr">
        <is>
          <t xml:space="preserve">单体</t>
        </is>
      </c>
      <c r="AA1052" t="inlineStr">
        <is>
          <t xml:space="preserve">敌对</t>
        </is>
      </c>
      <c r="AB1052">
        <v>0</v>
      </c>
      <c r="AC1052">
        <v>1</v>
      </c>
      <c r="AD1052" t="b">
        <v>0</v>
      </c>
      <c r="AE1052" t="inlineStr">
        <is>
          <t xml:space="preserve">最近</t>
        </is>
      </c>
      <c r="AF1052"/>
      <c r="AG1052"/>
      <c r="AH1052"/>
      <c r="AI1052"/>
      <c r="AJ1052"/>
      <c r="AK1052"/>
      <c r="AL1052"/>
      <c r="BA1052">
        <v>10000</v>
      </c>
      <c r="BB1052" t="inlineStr">
        <is>
          <t xml:space="preserve">技能效果_伤害</t>
        </is>
      </c>
      <c r="BC1052" t="inlineStr">
        <is>
          <t xml:space="preserve">敌对</t>
        </is>
      </c>
      <c r="BD1052">
        <v>10000</v>
      </c>
      <c r="BE1052">
        <v>0</v>
      </c>
      <c r="BF1052" t="inlineStr">
        <is>
          <t xml:space="preserve">全部</t>
        </is>
      </c>
      <c r="BG1052">
        <v>0</v>
      </c>
      <c r="BH1052" t="inlineStr">
        <is>
          <t xml:space="preserve">物理</t>
        </is>
      </c>
      <c r="BI1052">
        <v>10000</v>
      </c>
      <c r="BJ1052">
        <v>0</v>
      </c>
      <c r="BK1052" t="b">
        <v>1</v>
      </c>
      <c r="BL1052">
        <v>0</v>
      </c>
      <c r="BM1052">
        <v>10000</v>
      </c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  <c r="DE1052"/>
      <c r="DF1052"/>
      <c r="DG1052"/>
      <c r="DH1052"/>
      <c r="DI1052"/>
      <c r="DJ1052"/>
      <c r="DK1052"/>
      <c r="DL1052"/>
      <c r="DM1052"/>
      <c r="DN1052"/>
      <c r="DO1052"/>
      <c r="DP1052"/>
      <c r="DQ1052"/>
      <c r="DR1052"/>
      <c r="DS1052"/>
      <c r="DT1052"/>
      <c r="DU1052"/>
      <c r="DV1052"/>
      <c r="DW1052"/>
      <c r="DX1052"/>
      <c r="DY1052"/>
      <c r="DZ1052"/>
      <c r="EA1052"/>
      <c r="EB1052"/>
      <c r="EC1052"/>
      <c r="ED1052"/>
      <c r="EE1052"/>
      <c r="EF1052"/>
      <c r="EG1052"/>
      <c r="EH1052"/>
      <c r="EI1052"/>
      <c r="EJ1052"/>
      <c r="EK1052"/>
      <c r="EL1052"/>
      <c r="EM1052"/>
      <c r="EN1052"/>
      <c r="EO1052"/>
      <c r="EP1052"/>
      <c r="EQ1052"/>
      <c r="ER1052"/>
      <c r="ES1052"/>
      <c r="ET1052"/>
      <c r="EU1052"/>
      <c r="EV1052"/>
      <c r="EW1052"/>
      <c r="EX1052"/>
      <c r="EY1052"/>
      <c r="EZ1052"/>
      <c r="FA1052"/>
      <c r="FB1052"/>
      <c r="FC1052"/>
      <c r="FD1052"/>
      <c r="FE1052"/>
      <c r="FF1052"/>
      <c r="FG1052"/>
      <c r="FH1052"/>
      <c r="FI1052"/>
      <c r="FJ1052"/>
      <c r="FK1052"/>
      <c r="FL1052"/>
      <c r="FM1052"/>
      <c r="FN1052"/>
      <c r="FO1052"/>
      <c r="FP1052"/>
      <c r="FQ1052"/>
      <c r="FR1052"/>
      <c r="FS1052"/>
      <c r="FT1052"/>
      <c r="FU1052"/>
      <c r="FV1052"/>
      <c r="FW1052"/>
      <c r="FX1052"/>
      <c r="FY1052"/>
      <c r="FZ1052"/>
      <c r="GA1052"/>
      <c r="GB1052"/>
      <c r="GC1052"/>
      <c r="GD1052"/>
      <c r="GE1052"/>
      <c r="GF1052"/>
      <c r="GG1052"/>
      <c r="GH1052"/>
      <c r="GI1052"/>
      <c r="GJ1052"/>
      <c r="GK1052"/>
      <c r="GL1052"/>
      <c r="GM1052"/>
      <c r="GN1052"/>
      <c r="GO1052"/>
      <c r="GP1052"/>
      <c r="GQ1052"/>
      <c r="GR1052"/>
      <c r="GS1052"/>
      <c r="GT1052"/>
      <c r="GU1052"/>
      <c r="GV1052"/>
      <c r="GW1052"/>
      <c r="GX1052"/>
      <c r="GY1052" t="n" s="35">
        <v>0</v>
      </c>
      <c r="GZ1052" t="n" s="35">
        <v>0</v>
      </c>
      <c r="HF1052" s="35">
        <v>1800</v>
      </c>
      <c r="HG1052" t="b" s="35">
        <v>1</v>
      </c>
      <c r="HH1052">
        <v>1</v>
      </c>
      <c r="HU1052" t="b" s="35">
        <v>1</v>
      </c>
      <c r="HZ1052">
        <v>1</v>
      </c>
      <c r="IA1052"/>
      <c r="IB1052" t="inlineStr">
        <is>
          <t xml:space="preserve">物理</t>
        </is>
      </c>
      <c r="IC1052">
        <v>10000</v>
      </c>
      <c r="ID1052">
        <v>0</v>
      </c>
      <c r="IE1052">
        <v>1</v>
      </c>
      <c r="IF1052"/>
      <c r="IG1052" t="inlineStr">
        <is>
          <t xml:space="preserve">魔法</t>
        </is>
      </c>
      <c r="IH1052">
        <v>500</v>
      </c>
      <c r="II1052">
        <v>0</v>
      </c>
      <c r="IJ1052"/>
      <c r="IK1052"/>
      <c r="IL1052"/>
      <c r="IM1052"/>
      <c r="IN1052"/>
      <c r="IO1052"/>
      <c r="IP1052"/>
      <c r="IQ1052"/>
      <c r="IR1052"/>
      <c r="IS1052"/>
      <c r="IT1052"/>
      <c r="IU1052"/>
      <c r="IV1052"/>
      <c r="IW1052"/>
      <c r="IX1052"/>
      <c r="IY1052"/>
      <c r="IZ1052"/>
      <c r="JA1052"/>
      <c r="JB1052"/>
      <c r="JC1052"/>
      <c r="JD1052"/>
      <c r="JE1052"/>
      <c r="JF1052"/>
      <c r="JG1052"/>
      <c r="JH1052"/>
      <c r="JI1052"/>
      <c r="JJ1052"/>
      <c r="JK1052"/>
      <c r="JL1052"/>
      <c r="JM1052"/>
      <c r="JN1052"/>
      <c r="JO1052"/>
      <c r="JP1052"/>
      <c r="JQ1052"/>
      <c r="JR1052"/>
    </row>
    <row r="1053" ht="30" customHeight="1" spans="2:12">
      <c r="B1053" s="34">
        <f>10000000+INDEX(编号表!$B:$B,MATCH(D1053,编号表!$A:$A,0))*10000+J1053</f>
        <v>12030017</v>
      </c>
      <c r="C1053" s="34" t="s">
        <v>975</v>
      </c>
      <c r="D1053" s="34" t="s">
        <v>970</v>
      </c>
      <c r="E1053" t="str" s="34">
        <v>无</v>
      </c>
      <c r="F1053" s="39" t="s">
        <v>910</v>
      </c>
      <c r="G1053" s="34" t="inlineStr">
        <is>
          <t xml:space="preserve">金行</t>
        </is>
      </c>
      <c r="H1053" s="34" t="b">
        <v>0</v>
      </c>
      <c r="I1053" s="34" t="b">
        <v>0</v>
      </c>
      <c r="J1053" s="34">
        <v>17</v>
      </c>
      <c r="K1053" s="34" t="str">
        <f t="shared" si="36"/>
        <v>120300</v>
      </c>
      <c r="L1053" s="34" t="s">
        <v>899</v>
      </c>
      <c r="O1053" t="str" s="35">
        <v>追击单个敌人，造成剑击伤害；出击、回转更轻捷，提高飞剑攻击频率；附加金行伤害。</v>
      </c>
      <c r="P1053" t="n" s="35">
        <v>12421000</v>
      </c>
      <c r="W1053">
        <v>600</v>
      </c>
      <c r="X1053">
        <v>600</v>
      </c>
      <c r="Y1053" t="str" s="35">
        <v>单位</v>
      </c>
      <c r="Z1053" t="inlineStr">
        <is>
          <t xml:space="preserve">单体</t>
        </is>
      </c>
      <c r="AA1053" t="inlineStr">
        <is>
          <t xml:space="preserve">敌对</t>
        </is>
      </c>
      <c r="AB1053">
        <v>0</v>
      </c>
      <c r="AC1053">
        <v>1</v>
      </c>
      <c r="AD1053" t="b">
        <v>0</v>
      </c>
      <c r="AE1053" t="inlineStr">
        <is>
          <t xml:space="preserve">最近</t>
        </is>
      </c>
      <c r="AF1053"/>
      <c r="AG1053"/>
      <c r="AH1053"/>
      <c r="AI1053"/>
      <c r="AJ1053"/>
      <c r="AK1053"/>
      <c r="AL1053"/>
      <c r="BA1053">
        <v>10000</v>
      </c>
      <c r="BB1053" t="inlineStr">
        <is>
          <t xml:space="preserve">技能效果_伤害</t>
        </is>
      </c>
      <c r="BC1053" t="inlineStr">
        <is>
          <t xml:space="preserve">敌对</t>
        </is>
      </c>
      <c r="BD1053">
        <v>10000</v>
      </c>
      <c r="BE1053">
        <v>0</v>
      </c>
      <c r="BF1053" t="inlineStr">
        <is>
          <t xml:space="preserve">全部</t>
        </is>
      </c>
      <c r="BG1053">
        <v>0</v>
      </c>
      <c r="BH1053" t="inlineStr">
        <is>
          <t xml:space="preserve">物理</t>
        </is>
      </c>
      <c r="BI1053">
        <v>10000</v>
      </c>
      <c r="BJ1053">
        <v>0</v>
      </c>
      <c r="BK1053" t="b">
        <v>1</v>
      </c>
      <c r="BL1053">
        <v>0</v>
      </c>
      <c r="BM1053">
        <v>10000</v>
      </c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  <c r="DE1053"/>
      <c r="DF1053"/>
      <c r="DG1053"/>
      <c r="DH1053"/>
      <c r="DI1053"/>
      <c r="DJ1053"/>
      <c r="DK1053"/>
      <c r="DL1053"/>
      <c r="DM1053"/>
      <c r="DN1053"/>
      <c r="DO1053"/>
      <c r="DP1053"/>
      <c r="DQ1053"/>
      <c r="DR1053"/>
      <c r="DS1053"/>
      <c r="DT1053"/>
      <c r="DU1053"/>
      <c r="DV1053"/>
      <c r="DW1053"/>
      <c r="DX1053"/>
      <c r="DY1053"/>
      <c r="DZ1053"/>
      <c r="EA1053"/>
      <c r="EB1053"/>
      <c r="EC1053"/>
      <c r="ED1053"/>
      <c r="EE1053"/>
      <c r="EF1053"/>
      <c r="EG1053"/>
      <c r="EH1053"/>
      <c r="EI1053"/>
      <c r="EJ1053"/>
      <c r="EK1053"/>
      <c r="EL1053"/>
      <c r="EM1053"/>
      <c r="EN1053"/>
      <c r="EO1053"/>
      <c r="EP1053"/>
      <c r="EQ1053"/>
      <c r="ER1053"/>
      <c r="ES1053"/>
      <c r="ET1053"/>
      <c r="EU1053"/>
      <c r="EV1053"/>
      <c r="EW1053"/>
      <c r="EX1053"/>
      <c r="EY1053"/>
      <c r="EZ1053"/>
      <c r="FA1053"/>
      <c r="FB1053"/>
      <c r="FC1053"/>
      <c r="FD1053"/>
      <c r="FE1053"/>
      <c r="FF1053"/>
      <c r="FG1053"/>
      <c r="FH1053"/>
      <c r="FI1053"/>
      <c r="FJ1053"/>
      <c r="FK1053"/>
      <c r="FL1053"/>
      <c r="FM1053"/>
      <c r="FN1053"/>
      <c r="FO1053"/>
      <c r="FP1053"/>
      <c r="FQ1053"/>
      <c r="FR1053"/>
      <c r="FS1053"/>
      <c r="FT1053"/>
      <c r="FU1053"/>
      <c r="FV1053"/>
      <c r="FW1053"/>
      <c r="FX1053"/>
      <c r="FY1053"/>
      <c r="FZ1053"/>
      <c r="GA1053"/>
      <c r="GB1053"/>
      <c r="GC1053"/>
      <c r="GD1053"/>
      <c r="GE1053"/>
      <c r="GF1053"/>
      <c r="GG1053"/>
      <c r="GH1053"/>
      <c r="GI1053"/>
      <c r="GJ1053"/>
      <c r="GK1053"/>
      <c r="GL1053"/>
      <c r="GM1053"/>
      <c r="GN1053"/>
      <c r="GO1053"/>
      <c r="GP1053"/>
      <c r="GQ1053"/>
      <c r="GR1053"/>
      <c r="GS1053"/>
      <c r="GT1053"/>
      <c r="GU1053"/>
      <c r="GV1053"/>
      <c r="GW1053"/>
      <c r="GX1053"/>
      <c r="GY1053" t="n" s="35">
        <v>0</v>
      </c>
      <c r="GZ1053" t="n" s="35">
        <v>0</v>
      </c>
      <c r="HF1053" s="35">
        <v>1800</v>
      </c>
      <c r="HG1053" t="b" s="35">
        <v>1</v>
      </c>
      <c r="HH1053">
        <v>1</v>
      </c>
      <c r="HU1053" t="b" s="35">
        <v>1</v>
      </c>
      <c r="HZ1053">
        <v>1</v>
      </c>
      <c r="IA1053"/>
      <c r="IB1053" t="inlineStr">
        <is>
          <t xml:space="preserve">物理</t>
        </is>
      </c>
      <c r="IC1053">
        <v>10000</v>
      </c>
      <c r="ID1053">
        <v>0</v>
      </c>
      <c r="IE1053">
        <v>1</v>
      </c>
      <c r="IF1053"/>
      <c r="IG1053" t="inlineStr">
        <is>
          <t xml:space="preserve">魔法</t>
        </is>
      </c>
      <c r="IH1053">
        <v>500</v>
      </c>
      <c r="II1053">
        <v>0</v>
      </c>
      <c r="IJ1053"/>
      <c r="IK1053"/>
      <c r="IL1053"/>
      <c r="IM1053"/>
      <c r="IN1053"/>
      <c r="IO1053"/>
      <c r="IP1053"/>
      <c r="IQ1053"/>
      <c r="IR1053"/>
      <c r="IS1053"/>
      <c r="IT1053"/>
      <c r="IU1053"/>
      <c r="IV1053"/>
      <c r="IW1053"/>
      <c r="IX1053"/>
      <c r="IY1053"/>
      <c r="IZ1053"/>
      <c r="JA1053"/>
      <c r="JB1053"/>
      <c r="JC1053"/>
      <c r="JD1053"/>
      <c r="JE1053"/>
      <c r="JF1053"/>
      <c r="JG1053"/>
      <c r="JH1053"/>
      <c r="JI1053"/>
      <c r="JJ1053"/>
      <c r="JK1053"/>
      <c r="JL1053"/>
      <c r="JM1053"/>
      <c r="JN1053"/>
      <c r="JO1053"/>
      <c r="JP1053"/>
      <c r="JQ1053"/>
      <c r="JR1053"/>
    </row>
    <row r="1054" ht="30" customHeight="1" spans="2:12">
      <c r="B1054" s="34">
        <f>10000000+INDEX(编号表!$B:$B,MATCH(D1054,编号表!$A:$A,0))*10000+J1054</f>
        <v>12030018</v>
      </c>
      <c r="C1054" s="34" t="s">
        <v>975</v>
      </c>
      <c r="D1054" s="34" t="s">
        <v>970</v>
      </c>
      <c r="E1054" t="str" s="34">
        <v>无</v>
      </c>
      <c r="F1054" s="39" t="s">
        <v>910</v>
      </c>
      <c r="G1054" s="34" t="inlineStr">
        <is>
          <t xml:space="preserve">金行</t>
        </is>
      </c>
      <c r="H1054" s="34" t="b">
        <v>0</v>
      </c>
      <c r="I1054" s="34" t="b">
        <v>0</v>
      </c>
      <c r="J1054" s="34">
        <v>18</v>
      </c>
      <c r="K1054" s="34" t="str">
        <f t="shared" si="36"/>
        <v>120300</v>
      </c>
      <c r="L1054" s="34" t="s">
        <v>900</v>
      </c>
      <c r="O1054" t="str" s="35">
        <v>追击单个敌人，造成剑击伤害；出击、回转更轻捷，提高飞剑攻击频率；附加金行伤害。</v>
      </c>
      <c r="P1054" t="n" s="35">
        <v>12421000</v>
      </c>
      <c r="W1054">
        <v>600</v>
      </c>
      <c r="X1054">
        <v>600</v>
      </c>
      <c r="Y1054" t="str" s="35">
        <v>单位</v>
      </c>
      <c r="Z1054" t="inlineStr">
        <is>
          <t xml:space="preserve">单体</t>
        </is>
      </c>
      <c r="AA1054" t="inlineStr">
        <is>
          <t xml:space="preserve">敌对</t>
        </is>
      </c>
      <c r="AB1054">
        <v>0</v>
      </c>
      <c r="AC1054">
        <v>1</v>
      </c>
      <c r="AD1054" t="b">
        <v>0</v>
      </c>
      <c r="AE1054" t="inlineStr">
        <is>
          <t xml:space="preserve">最近</t>
        </is>
      </c>
      <c r="AF1054"/>
      <c r="AG1054"/>
      <c r="AH1054"/>
      <c r="AI1054"/>
      <c r="AJ1054"/>
      <c r="AK1054"/>
      <c r="AL1054"/>
      <c r="BA1054">
        <v>10000</v>
      </c>
      <c r="BB1054" t="inlineStr">
        <is>
          <t xml:space="preserve">技能效果_伤害</t>
        </is>
      </c>
      <c r="BC1054" t="inlineStr">
        <is>
          <t xml:space="preserve">敌对</t>
        </is>
      </c>
      <c r="BD1054">
        <v>10000</v>
      </c>
      <c r="BE1054">
        <v>0</v>
      </c>
      <c r="BF1054" t="inlineStr">
        <is>
          <t xml:space="preserve">全部</t>
        </is>
      </c>
      <c r="BG1054">
        <v>0</v>
      </c>
      <c r="BH1054" t="inlineStr">
        <is>
          <t xml:space="preserve">物理</t>
        </is>
      </c>
      <c r="BI1054">
        <v>10000</v>
      </c>
      <c r="BJ1054">
        <v>0</v>
      </c>
      <c r="BK1054" t="b">
        <v>1</v>
      </c>
      <c r="BL1054">
        <v>0</v>
      </c>
      <c r="BM1054">
        <v>10000</v>
      </c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  <c r="DE1054"/>
      <c r="DF1054"/>
      <c r="DG1054"/>
      <c r="DH1054"/>
      <c r="DI1054"/>
      <c r="DJ1054"/>
      <c r="DK1054"/>
      <c r="DL1054"/>
      <c r="DM1054"/>
      <c r="DN1054"/>
      <c r="DO1054"/>
      <c r="DP1054"/>
      <c r="DQ1054"/>
      <c r="DR1054"/>
      <c r="DS1054"/>
      <c r="DT1054"/>
      <c r="DU1054"/>
      <c r="DV1054"/>
      <c r="DW1054"/>
      <c r="DX1054"/>
      <c r="DY1054"/>
      <c r="DZ1054"/>
      <c r="EA1054"/>
      <c r="EB1054"/>
      <c r="EC1054"/>
      <c r="ED1054"/>
      <c r="EE1054"/>
      <c r="EF1054"/>
      <c r="EG1054"/>
      <c r="EH1054"/>
      <c r="EI1054"/>
      <c r="EJ1054"/>
      <c r="EK1054"/>
      <c r="EL1054"/>
      <c r="EM1054"/>
      <c r="EN1054"/>
      <c r="EO1054"/>
      <c r="EP1054"/>
      <c r="EQ1054"/>
      <c r="ER1054"/>
      <c r="ES1054"/>
      <c r="ET1054"/>
      <c r="EU1054"/>
      <c r="EV1054"/>
      <c r="EW1054"/>
      <c r="EX1054"/>
      <c r="EY1054"/>
      <c r="EZ1054"/>
      <c r="FA1054"/>
      <c r="FB1054"/>
      <c r="FC1054"/>
      <c r="FD1054"/>
      <c r="FE1054"/>
      <c r="FF1054"/>
      <c r="FG1054"/>
      <c r="FH1054"/>
      <c r="FI1054"/>
      <c r="FJ1054"/>
      <c r="FK1054"/>
      <c r="FL1054"/>
      <c r="FM1054"/>
      <c r="FN1054"/>
      <c r="FO1054"/>
      <c r="FP1054"/>
      <c r="FQ1054"/>
      <c r="FR1054"/>
      <c r="FS1054"/>
      <c r="FT1054"/>
      <c r="FU1054"/>
      <c r="FV1054"/>
      <c r="FW1054"/>
      <c r="FX1054"/>
      <c r="FY1054"/>
      <c r="FZ1054"/>
      <c r="GA1054"/>
      <c r="GB1054"/>
      <c r="GC1054"/>
      <c r="GD1054"/>
      <c r="GE1054"/>
      <c r="GF1054"/>
      <c r="GG1054"/>
      <c r="GH1054"/>
      <c r="GI1054"/>
      <c r="GJ1054"/>
      <c r="GK1054"/>
      <c r="GL1054"/>
      <c r="GM1054"/>
      <c r="GN1054"/>
      <c r="GO1054"/>
      <c r="GP1054"/>
      <c r="GQ1054"/>
      <c r="GR1054"/>
      <c r="GS1054"/>
      <c r="GT1054"/>
      <c r="GU1054"/>
      <c r="GV1054"/>
      <c r="GW1054"/>
      <c r="GX1054"/>
      <c r="GY1054" t="n" s="35">
        <v>0</v>
      </c>
      <c r="GZ1054" t="n" s="35">
        <v>0</v>
      </c>
      <c r="HF1054" s="35">
        <v>1800</v>
      </c>
      <c r="HG1054" t="b" s="35">
        <v>1</v>
      </c>
      <c r="HH1054">
        <v>1</v>
      </c>
      <c r="HU1054" t="b" s="35">
        <v>1</v>
      </c>
      <c r="HZ1054">
        <v>1</v>
      </c>
      <c r="IA1054"/>
      <c r="IB1054" t="inlineStr">
        <is>
          <t xml:space="preserve">物理</t>
        </is>
      </c>
      <c r="IC1054">
        <v>10000</v>
      </c>
      <c r="ID1054">
        <v>0</v>
      </c>
      <c r="IE1054">
        <v>1</v>
      </c>
      <c r="IF1054"/>
      <c r="IG1054" t="inlineStr">
        <is>
          <t xml:space="preserve">魔法</t>
        </is>
      </c>
      <c r="IH1054">
        <v>500</v>
      </c>
      <c r="II1054">
        <v>0</v>
      </c>
      <c r="IJ1054"/>
      <c r="IK1054"/>
      <c r="IL1054"/>
      <c r="IM1054"/>
      <c r="IN1054"/>
      <c r="IO1054"/>
      <c r="IP1054"/>
      <c r="IQ1054"/>
      <c r="IR1054"/>
      <c r="IS1054"/>
      <c r="IT1054"/>
      <c r="IU1054"/>
      <c r="IV1054"/>
      <c r="IW1054"/>
      <c r="IX1054"/>
      <c r="IY1054"/>
      <c r="IZ1054"/>
      <c r="JA1054"/>
      <c r="JB1054"/>
      <c r="JC1054"/>
      <c r="JD1054"/>
      <c r="JE1054"/>
      <c r="JF1054"/>
      <c r="JG1054"/>
      <c r="JH1054"/>
      <c r="JI1054"/>
      <c r="JJ1054"/>
      <c r="JK1054"/>
      <c r="JL1054"/>
      <c r="JM1054"/>
      <c r="JN1054"/>
      <c r="JO1054"/>
      <c r="JP1054"/>
      <c r="JQ1054"/>
      <c r="JR1054"/>
    </row>
    <row r="1055" ht="30" customHeight="1" spans="2:12">
      <c r="B1055" s="34">
        <f>10000000+INDEX(编号表!$B:$B,MATCH(D1055,编号表!$A:$A,0))*10000+J1055</f>
        <v>12030019</v>
      </c>
      <c r="C1055" s="34" t="s">
        <v>976</v>
      </c>
      <c r="D1055" s="34" t="s">
        <v>970</v>
      </c>
      <c r="E1055" t="str" s="34">
        <v>无</v>
      </c>
      <c r="F1055" s="39" t="s">
        <v>912</v>
      </c>
      <c r="G1055" s="34" t="inlineStr">
        <is>
          <t xml:space="preserve">金行</t>
        </is>
      </c>
      <c r="H1055" s="34" t="b">
        <v>0</v>
      </c>
      <c r="I1055" s="34" t="b">
        <v>0</v>
      </c>
      <c r="J1055" s="34">
        <v>19</v>
      </c>
      <c r="K1055" s="34" t="str">
        <f t="shared" si="36"/>
        <v>120300</v>
      </c>
      <c r="L1055" s="34" t="s">
        <v>898</v>
      </c>
      <c r="O1055" t="str" s="35">
        <v>追击单个敌人，造成剑击伤害；出击、回转更轻捷，提高飞剑攻击频率；附加金行伤害。</v>
      </c>
      <c r="P1055" t="n" s="35">
        <v>12421000</v>
      </c>
      <c r="W1055">
        <v>600</v>
      </c>
      <c r="X1055">
        <v>600</v>
      </c>
      <c r="Y1055" t="str" s="35">
        <v>单位</v>
      </c>
      <c r="Z1055" t="inlineStr">
        <is>
          <t xml:space="preserve">单体</t>
        </is>
      </c>
      <c r="AA1055" t="inlineStr">
        <is>
          <t xml:space="preserve">敌对</t>
        </is>
      </c>
      <c r="AB1055">
        <v>0</v>
      </c>
      <c r="AC1055">
        <v>1</v>
      </c>
      <c r="AD1055" t="b">
        <v>0</v>
      </c>
      <c r="AE1055" t="inlineStr">
        <is>
          <t xml:space="preserve">最近</t>
        </is>
      </c>
      <c r="AF1055"/>
      <c r="AG1055"/>
      <c r="AH1055"/>
      <c r="AI1055"/>
      <c r="AJ1055"/>
      <c r="AK1055"/>
      <c r="AL1055"/>
      <c r="BA1055">
        <v>10000</v>
      </c>
      <c r="BB1055" t="inlineStr">
        <is>
          <t xml:space="preserve">技能效果_伤害</t>
        </is>
      </c>
      <c r="BC1055" t="inlineStr">
        <is>
          <t xml:space="preserve">敌对</t>
        </is>
      </c>
      <c r="BD1055">
        <v>10000</v>
      </c>
      <c r="BE1055">
        <v>0</v>
      </c>
      <c r="BF1055" t="inlineStr">
        <is>
          <t xml:space="preserve">全部</t>
        </is>
      </c>
      <c r="BG1055">
        <v>0</v>
      </c>
      <c r="BH1055" t="inlineStr">
        <is>
          <t xml:space="preserve">物理</t>
        </is>
      </c>
      <c r="BI1055">
        <v>10000</v>
      </c>
      <c r="BJ1055">
        <v>0</v>
      </c>
      <c r="BK1055" t="b">
        <v>1</v>
      </c>
      <c r="BL1055">
        <v>0</v>
      </c>
      <c r="BM1055">
        <v>10000</v>
      </c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  <c r="DE1055"/>
      <c r="DF1055"/>
      <c r="DG1055"/>
      <c r="DH1055"/>
      <c r="DI1055"/>
      <c r="DJ1055"/>
      <c r="DK1055"/>
      <c r="DL1055"/>
      <c r="DM1055"/>
      <c r="DN1055"/>
      <c r="DO1055"/>
      <c r="DP1055"/>
      <c r="DQ1055"/>
      <c r="DR1055"/>
      <c r="DS1055"/>
      <c r="DT1055"/>
      <c r="DU1055"/>
      <c r="DV1055"/>
      <c r="DW1055"/>
      <c r="DX1055"/>
      <c r="DY1055"/>
      <c r="DZ1055"/>
      <c r="EA1055"/>
      <c r="EB1055"/>
      <c r="EC1055"/>
      <c r="ED1055"/>
      <c r="EE1055"/>
      <c r="EF1055"/>
      <c r="EG1055"/>
      <c r="EH1055"/>
      <c r="EI1055"/>
      <c r="EJ1055"/>
      <c r="EK1055"/>
      <c r="EL1055"/>
      <c r="EM1055"/>
      <c r="EN1055"/>
      <c r="EO1055"/>
      <c r="EP1055"/>
      <c r="EQ1055"/>
      <c r="ER1055"/>
      <c r="ES1055"/>
      <c r="ET1055"/>
      <c r="EU1055"/>
      <c r="EV1055"/>
      <c r="EW1055"/>
      <c r="EX1055"/>
      <c r="EY1055"/>
      <c r="EZ1055"/>
      <c r="FA1055"/>
      <c r="FB1055"/>
      <c r="FC1055"/>
      <c r="FD1055"/>
      <c r="FE1055"/>
      <c r="FF1055"/>
      <c r="FG1055"/>
      <c r="FH1055"/>
      <c r="FI1055"/>
      <c r="FJ1055"/>
      <c r="FK1055"/>
      <c r="FL1055"/>
      <c r="FM1055"/>
      <c r="FN1055"/>
      <c r="FO1055"/>
      <c r="FP1055"/>
      <c r="FQ1055"/>
      <c r="FR1055"/>
      <c r="FS1055"/>
      <c r="FT1055"/>
      <c r="FU1055"/>
      <c r="FV1055"/>
      <c r="FW1055"/>
      <c r="FX1055"/>
      <c r="FY1055"/>
      <c r="FZ1055"/>
      <c r="GA1055"/>
      <c r="GB1055"/>
      <c r="GC1055"/>
      <c r="GD1055"/>
      <c r="GE1055"/>
      <c r="GF1055"/>
      <c r="GG1055"/>
      <c r="GH1055"/>
      <c r="GI1055"/>
      <c r="GJ1055"/>
      <c r="GK1055"/>
      <c r="GL1055"/>
      <c r="GM1055"/>
      <c r="GN1055"/>
      <c r="GO1055"/>
      <c r="GP1055"/>
      <c r="GQ1055"/>
      <c r="GR1055"/>
      <c r="GS1055"/>
      <c r="GT1055"/>
      <c r="GU1055"/>
      <c r="GV1055"/>
      <c r="GW1055"/>
      <c r="GX1055"/>
      <c r="GY1055" t="n" s="35">
        <v>0</v>
      </c>
      <c r="GZ1055" t="n" s="35">
        <v>0</v>
      </c>
      <c r="HF1055" s="35">
        <v>1800</v>
      </c>
      <c r="HG1055" t="b" s="35">
        <v>1</v>
      </c>
      <c r="HH1055">
        <v>1</v>
      </c>
      <c r="HU1055" t="b" s="35">
        <v>1</v>
      </c>
      <c r="HZ1055">
        <v>1</v>
      </c>
      <c r="IA1055"/>
      <c r="IB1055" t="inlineStr">
        <is>
          <t xml:space="preserve">物理</t>
        </is>
      </c>
      <c r="IC1055">
        <v>10000</v>
      </c>
      <c r="ID1055">
        <v>0</v>
      </c>
      <c r="IE1055">
        <v>1</v>
      </c>
      <c r="IF1055"/>
      <c r="IG1055" t="inlineStr">
        <is>
          <t xml:space="preserve">魔法</t>
        </is>
      </c>
      <c r="IH1055">
        <v>500</v>
      </c>
      <c r="II1055">
        <v>0</v>
      </c>
      <c r="IJ1055"/>
      <c r="IK1055"/>
      <c r="IL1055"/>
      <c r="IM1055"/>
      <c r="IN1055"/>
      <c r="IO1055"/>
      <c r="IP1055"/>
      <c r="IQ1055"/>
      <c r="IR1055"/>
      <c r="IS1055"/>
      <c r="IT1055"/>
      <c r="IU1055"/>
      <c r="IV1055"/>
      <c r="IW1055"/>
      <c r="IX1055"/>
      <c r="IY1055"/>
      <c r="IZ1055"/>
      <c r="JA1055"/>
      <c r="JB1055"/>
      <c r="JC1055"/>
      <c r="JD1055"/>
      <c r="JE1055"/>
      <c r="JF1055"/>
      <c r="JG1055"/>
      <c r="JH1055"/>
      <c r="JI1055"/>
      <c r="JJ1055"/>
      <c r="JK1055"/>
      <c r="JL1055"/>
      <c r="JM1055"/>
      <c r="JN1055"/>
      <c r="JO1055"/>
      <c r="JP1055"/>
      <c r="JQ1055"/>
      <c r="JR1055"/>
    </row>
    <row r="1056" ht="30" customHeight="1" spans="2:12">
      <c r="B1056" s="34">
        <f>10000000+INDEX(编号表!$B:$B,MATCH(D1056,编号表!$A:$A,0))*10000+J1056</f>
        <v>12030020</v>
      </c>
      <c r="C1056" s="34" t="s">
        <v>976</v>
      </c>
      <c r="D1056" s="34" t="s">
        <v>970</v>
      </c>
      <c r="E1056" t="str" s="34">
        <v>无</v>
      </c>
      <c r="F1056" s="39" t="s">
        <v>912</v>
      </c>
      <c r="G1056" s="34" t="inlineStr">
        <is>
          <t xml:space="preserve">金行</t>
        </is>
      </c>
      <c r="H1056" s="34" t="b">
        <v>0</v>
      </c>
      <c r="I1056" s="34" t="b">
        <v>0</v>
      </c>
      <c r="J1056" s="34">
        <v>20</v>
      </c>
      <c r="K1056" s="34" t="str">
        <f t="shared" si="36"/>
        <v>120300</v>
      </c>
      <c r="L1056" s="34" t="s">
        <v>899</v>
      </c>
      <c r="O1056" t="str" s="35">
        <v>追击单个敌人，造成剑击伤害；出击、回转更轻捷，提高飞剑攻击频率；附加金行伤害。</v>
      </c>
      <c r="P1056" t="n" s="35">
        <v>12421000</v>
      </c>
      <c r="W1056">
        <v>600</v>
      </c>
      <c r="X1056">
        <v>600</v>
      </c>
      <c r="Y1056" t="str" s="35">
        <v>单位</v>
      </c>
      <c r="Z1056" t="inlineStr">
        <is>
          <t xml:space="preserve">单体</t>
        </is>
      </c>
      <c r="AA1056" t="inlineStr">
        <is>
          <t xml:space="preserve">敌对</t>
        </is>
      </c>
      <c r="AB1056">
        <v>0</v>
      </c>
      <c r="AC1056">
        <v>1</v>
      </c>
      <c r="AD1056" t="b">
        <v>0</v>
      </c>
      <c r="AE1056" t="inlineStr">
        <is>
          <t xml:space="preserve">最近</t>
        </is>
      </c>
      <c r="AF1056"/>
      <c r="AG1056"/>
      <c r="AH1056"/>
      <c r="AI1056"/>
      <c r="AJ1056"/>
      <c r="AK1056"/>
      <c r="AL1056"/>
      <c r="BA1056">
        <v>10000</v>
      </c>
      <c r="BB1056" t="inlineStr">
        <is>
          <t xml:space="preserve">技能效果_伤害</t>
        </is>
      </c>
      <c r="BC1056" t="inlineStr">
        <is>
          <t xml:space="preserve">敌对</t>
        </is>
      </c>
      <c r="BD1056">
        <v>10000</v>
      </c>
      <c r="BE1056">
        <v>0</v>
      </c>
      <c r="BF1056" t="inlineStr">
        <is>
          <t xml:space="preserve">全部</t>
        </is>
      </c>
      <c r="BG1056">
        <v>0</v>
      </c>
      <c r="BH1056" t="inlineStr">
        <is>
          <t xml:space="preserve">物理</t>
        </is>
      </c>
      <c r="BI1056">
        <v>10000</v>
      </c>
      <c r="BJ1056">
        <v>0</v>
      </c>
      <c r="BK1056" t="b">
        <v>1</v>
      </c>
      <c r="BL1056">
        <v>0</v>
      </c>
      <c r="BM1056">
        <v>10000</v>
      </c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  <c r="DE1056"/>
      <c r="DF1056"/>
      <c r="DG1056"/>
      <c r="DH1056"/>
      <c r="DI1056"/>
      <c r="DJ1056"/>
      <c r="DK1056"/>
      <c r="DL1056"/>
      <c r="DM1056"/>
      <c r="DN1056"/>
      <c r="DO1056"/>
      <c r="DP1056"/>
      <c r="DQ1056"/>
      <c r="DR1056"/>
      <c r="DS1056"/>
      <c r="DT1056"/>
      <c r="DU1056"/>
      <c r="DV1056"/>
      <c r="DW1056"/>
      <c r="DX1056"/>
      <c r="DY1056"/>
      <c r="DZ1056"/>
      <c r="EA1056"/>
      <c r="EB1056"/>
      <c r="EC1056"/>
      <c r="ED1056"/>
      <c r="EE1056"/>
      <c r="EF1056"/>
      <c r="EG1056"/>
      <c r="EH1056"/>
      <c r="EI1056"/>
      <c r="EJ1056"/>
      <c r="EK1056"/>
      <c r="EL1056"/>
      <c r="EM1056"/>
      <c r="EN1056"/>
      <c r="EO1056"/>
      <c r="EP1056"/>
      <c r="EQ1056"/>
      <c r="ER1056"/>
      <c r="ES1056"/>
      <c r="ET1056"/>
      <c r="EU1056"/>
      <c r="EV1056"/>
      <c r="EW1056"/>
      <c r="EX1056"/>
      <c r="EY1056"/>
      <c r="EZ1056"/>
      <c r="FA1056"/>
      <c r="FB1056"/>
      <c r="FC1056"/>
      <c r="FD1056"/>
      <c r="FE1056"/>
      <c r="FF1056"/>
      <c r="FG1056"/>
      <c r="FH1056"/>
      <c r="FI1056"/>
      <c r="FJ1056"/>
      <c r="FK1056"/>
      <c r="FL1056"/>
      <c r="FM1056"/>
      <c r="FN1056"/>
      <c r="FO1056"/>
      <c r="FP1056"/>
      <c r="FQ1056"/>
      <c r="FR1056"/>
      <c r="FS1056"/>
      <c r="FT1056"/>
      <c r="FU1056"/>
      <c r="FV1056"/>
      <c r="FW1056"/>
      <c r="FX1056"/>
      <c r="FY1056"/>
      <c r="FZ1056"/>
      <c r="GA1056"/>
      <c r="GB1056"/>
      <c r="GC1056"/>
      <c r="GD1056"/>
      <c r="GE1056"/>
      <c r="GF1056"/>
      <c r="GG1056"/>
      <c r="GH1056"/>
      <c r="GI1056"/>
      <c r="GJ1056"/>
      <c r="GK1056"/>
      <c r="GL1056"/>
      <c r="GM1056"/>
      <c r="GN1056"/>
      <c r="GO1056"/>
      <c r="GP1056"/>
      <c r="GQ1056"/>
      <c r="GR1056"/>
      <c r="GS1056"/>
      <c r="GT1056"/>
      <c r="GU1056"/>
      <c r="GV1056"/>
      <c r="GW1056"/>
      <c r="GX1056"/>
      <c r="GY1056" t="n" s="35">
        <v>0</v>
      </c>
      <c r="GZ1056" t="n" s="35">
        <v>0</v>
      </c>
      <c r="HF1056" s="35">
        <v>1800</v>
      </c>
      <c r="HG1056" t="b" s="35">
        <v>1</v>
      </c>
      <c r="HH1056">
        <v>1</v>
      </c>
      <c r="HU1056" t="b" s="35">
        <v>1</v>
      </c>
      <c r="HZ1056">
        <v>1</v>
      </c>
      <c r="IA1056"/>
      <c r="IB1056" t="inlineStr">
        <is>
          <t xml:space="preserve">物理</t>
        </is>
      </c>
      <c r="IC1056">
        <v>10000</v>
      </c>
      <c r="ID1056">
        <v>0</v>
      </c>
      <c r="IE1056">
        <v>1</v>
      </c>
      <c r="IF1056"/>
      <c r="IG1056" t="inlineStr">
        <is>
          <t xml:space="preserve">魔法</t>
        </is>
      </c>
      <c r="IH1056">
        <v>500</v>
      </c>
      <c r="II1056">
        <v>0</v>
      </c>
      <c r="IJ1056"/>
      <c r="IK1056"/>
      <c r="IL1056"/>
      <c r="IM1056"/>
      <c r="IN1056"/>
      <c r="IO1056"/>
      <c r="IP1056"/>
      <c r="IQ1056"/>
      <c r="IR1056"/>
      <c r="IS1056"/>
      <c r="IT1056"/>
      <c r="IU1056"/>
      <c r="IV1056"/>
      <c r="IW1056"/>
      <c r="IX1056"/>
      <c r="IY1056"/>
      <c r="IZ1056"/>
      <c r="JA1056"/>
      <c r="JB1056"/>
      <c r="JC1056"/>
      <c r="JD1056"/>
      <c r="JE1056"/>
      <c r="JF1056"/>
      <c r="JG1056"/>
      <c r="JH1056"/>
      <c r="JI1056"/>
      <c r="JJ1056"/>
      <c r="JK1056"/>
      <c r="JL1056"/>
      <c r="JM1056"/>
      <c r="JN1056"/>
      <c r="JO1056"/>
      <c r="JP1056"/>
      <c r="JQ1056"/>
      <c r="JR1056"/>
    </row>
    <row r="1057" ht="30" customHeight="1" spans="2:12">
      <c r="B1057" s="34">
        <f>10000000+INDEX(编号表!$B:$B,MATCH(D1057,编号表!$A:$A,0))*10000+J1057</f>
        <v>12030021</v>
      </c>
      <c r="C1057" s="34" t="s">
        <v>976</v>
      </c>
      <c r="D1057" s="34" t="s">
        <v>970</v>
      </c>
      <c r="E1057" t="str" s="34">
        <v>无</v>
      </c>
      <c r="F1057" s="39" t="s">
        <v>912</v>
      </c>
      <c r="G1057" s="34" t="inlineStr">
        <is>
          <t xml:space="preserve">金行</t>
        </is>
      </c>
      <c r="H1057" s="34" t="b">
        <v>0</v>
      </c>
      <c r="I1057" s="34" t="b">
        <v>0</v>
      </c>
      <c r="J1057" s="34">
        <v>21</v>
      </c>
      <c r="K1057" s="34" t="str">
        <f t="shared" si="36"/>
        <v>120300</v>
      </c>
      <c r="L1057" s="34" t="s">
        <v>900</v>
      </c>
      <c r="O1057" t="str" s="35">
        <v>追击单个敌人，造成剑击伤害；出击、回转更轻捷，提高飞剑攻击频率；附加金行伤害。</v>
      </c>
      <c r="P1057" t="n" s="35">
        <v>12421000</v>
      </c>
      <c r="W1057">
        <v>600</v>
      </c>
      <c r="X1057">
        <v>600</v>
      </c>
      <c r="Y1057" t="str" s="35">
        <v>单位</v>
      </c>
      <c r="Z1057" t="inlineStr">
        <is>
          <t xml:space="preserve">单体</t>
        </is>
      </c>
      <c r="AA1057" t="inlineStr">
        <is>
          <t xml:space="preserve">敌对</t>
        </is>
      </c>
      <c r="AB1057">
        <v>0</v>
      </c>
      <c r="AC1057">
        <v>1</v>
      </c>
      <c r="AD1057" t="b">
        <v>0</v>
      </c>
      <c r="AE1057" t="inlineStr">
        <is>
          <t xml:space="preserve">最近</t>
        </is>
      </c>
      <c r="AF1057"/>
      <c r="AG1057"/>
      <c r="AH1057"/>
      <c r="AI1057"/>
      <c r="AJ1057"/>
      <c r="AK1057"/>
      <c r="AL1057"/>
      <c r="BA1057">
        <v>10000</v>
      </c>
      <c r="BB1057" t="inlineStr">
        <is>
          <t xml:space="preserve">技能效果_伤害</t>
        </is>
      </c>
      <c r="BC1057" t="inlineStr">
        <is>
          <t xml:space="preserve">敌对</t>
        </is>
      </c>
      <c r="BD1057">
        <v>10000</v>
      </c>
      <c r="BE1057">
        <v>0</v>
      </c>
      <c r="BF1057" t="inlineStr">
        <is>
          <t xml:space="preserve">全部</t>
        </is>
      </c>
      <c r="BG1057">
        <v>0</v>
      </c>
      <c r="BH1057" t="inlineStr">
        <is>
          <t xml:space="preserve">物理</t>
        </is>
      </c>
      <c r="BI1057">
        <v>10000</v>
      </c>
      <c r="BJ1057">
        <v>0</v>
      </c>
      <c r="BK1057" t="b">
        <v>1</v>
      </c>
      <c r="BL1057">
        <v>0</v>
      </c>
      <c r="BM1057">
        <v>10000</v>
      </c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  <c r="DE1057"/>
      <c r="DF1057"/>
      <c r="DG1057"/>
      <c r="DH1057"/>
      <c r="DI1057"/>
      <c r="DJ1057"/>
      <c r="DK1057"/>
      <c r="DL1057"/>
      <c r="DM1057"/>
      <c r="DN1057"/>
      <c r="DO1057"/>
      <c r="DP1057"/>
      <c r="DQ1057"/>
      <c r="DR1057"/>
      <c r="DS1057"/>
      <c r="DT1057"/>
      <c r="DU1057"/>
      <c r="DV1057"/>
      <c r="DW1057"/>
      <c r="DX1057"/>
      <c r="DY1057"/>
      <c r="DZ1057"/>
      <c r="EA1057"/>
      <c r="EB1057"/>
      <c r="EC1057"/>
      <c r="ED1057"/>
      <c r="EE1057"/>
      <c r="EF1057"/>
      <c r="EG1057"/>
      <c r="EH1057"/>
      <c r="EI1057"/>
      <c r="EJ1057"/>
      <c r="EK1057"/>
      <c r="EL1057"/>
      <c r="EM1057"/>
      <c r="EN1057"/>
      <c r="EO1057"/>
      <c r="EP1057"/>
      <c r="EQ1057"/>
      <c r="ER1057"/>
      <c r="ES1057"/>
      <c r="ET1057"/>
      <c r="EU1057"/>
      <c r="EV1057"/>
      <c r="EW1057"/>
      <c r="EX1057"/>
      <c r="EY1057"/>
      <c r="EZ1057"/>
      <c r="FA1057"/>
      <c r="FB1057"/>
      <c r="FC1057"/>
      <c r="FD1057"/>
      <c r="FE1057"/>
      <c r="FF1057"/>
      <c r="FG1057"/>
      <c r="FH1057"/>
      <c r="FI1057"/>
      <c r="FJ1057"/>
      <c r="FK1057"/>
      <c r="FL1057"/>
      <c r="FM1057"/>
      <c r="FN1057"/>
      <c r="FO1057"/>
      <c r="FP1057"/>
      <c r="FQ1057"/>
      <c r="FR1057"/>
      <c r="FS1057"/>
      <c r="FT1057"/>
      <c r="FU1057"/>
      <c r="FV1057"/>
      <c r="FW1057"/>
      <c r="FX1057"/>
      <c r="FY1057"/>
      <c r="FZ1057"/>
      <c r="GA1057"/>
      <c r="GB1057"/>
      <c r="GC1057"/>
      <c r="GD1057"/>
      <c r="GE1057"/>
      <c r="GF1057"/>
      <c r="GG1057"/>
      <c r="GH1057"/>
      <c r="GI1057"/>
      <c r="GJ1057"/>
      <c r="GK1057"/>
      <c r="GL1057"/>
      <c r="GM1057"/>
      <c r="GN1057"/>
      <c r="GO1057"/>
      <c r="GP1057"/>
      <c r="GQ1057"/>
      <c r="GR1057"/>
      <c r="GS1057"/>
      <c r="GT1057"/>
      <c r="GU1057"/>
      <c r="GV1057"/>
      <c r="GW1057"/>
      <c r="GX1057"/>
      <c r="GY1057" t="n" s="35">
        <v>0</v>
      </c>
      <c r="GZ1057" t="n" s="35">
        <v>0</v>
      </c>
      <c r="HF1057" s="35">
        <v>1800</v>
      </c>
      <c r="HG1057" t="b" s="35">
        <v>1</v>
      </c>
      <c r="HH1057">
        <v>1</v>
      </c>
      <c r="HU1057" t="b" s="35">
        <v>1</v>
      </c>
      <c r="HZ1057">
        <v>1</v>
      </c>
      <c r="IA1057"/>
      <c r="IB1057" t="inlineStr">
        <is>
          <t xml:space="preserve">物理</t>
        </is>
      </c>
      <c r="IC1057">
        <v>10000</v>
      </c>
      <c r="ID1057">
        <v>0</v>
      </c>
      <c r="IE1057">
        <v>1</v>
      </c>
      <c r="IF1057"/>
      <c r="IG1057" t="inlineStr">
        <is>
          <t xml:space="preserve">魔法</t>
        </is>
      </c>
      <c r="IH1057">
        <v>500</v>
      </c>
      <c r="II1057">
        <v>0</v>
      </c>
      <c r="IJ1057"/>
      <c r="IK1057"/>
      <c r="IL1057"/>
      <c r="IM1057"/>
      <c r="IN1057"/>
      <c r="IO1057"/>
      <c r="IP1057"/>
      <c r="IQ1057"/>
      <c r="IR1057"/>
      <c r="IS1057"/>
      <c r="IT1057"/>
      <c r="IU1057"/>
      <c r="IV1057"/>
      <c r="IW1057"/>
      <c r="IX1057"/>
      <c r="IY1057"/>
      <c r="IZ1057"/>
      <c r="JA1057"/>
      <c r="JB1057"/>
      <c r="JC1057"/>
      <c r="JD1057"/>
      <c r="JE1057"/>
      <c r="JF1057"/>
      <c r="JG1057"/>
      <c r="JH1057"/>
      <c r="JI1057"/>
      <c r="JJ1057"/>
      <c r="JK1057"/>
      <c r="JL1057"/>
      <c r="JM1057"/>
      <c r="JN1057"/>
      <c r="JO1057"/>
      <c r="JP1057"/>
      <c r="JQ1057"/>
      <c r="JR1057"/>
    </row>
    <row r="1058" ht="30" customHeight="1" spans="2:12">
      <c r="B1058" s="34">
        <f>10000000+INDEX(编号表!$B:$B,MATCH(D1058,编号表!$A:$A,0))*10000+J1058</f>
        <v>12040001</v>
      </c>
      <c r="C1058" s="34" t="s">
        <v>977</v>
      </c>
      <c r="D1058" s="34" t="s">
        <v>978</v>
      </c>
      <c r="E1058" t="str" s="34">
        <v>无</v>
      </c>
      <c r="F1058" s="39" t="s">
        <v>897</v>
      </c>
      <c r="G1058" s="34" t="inlineStr">
        <is>
          <t xml:space="preserve">木行</t>
        </is>
      </c>
      <c r="H1058" s="34" t="b">
        <v>0</v>
      </c>
      <c r="I1058" s="34" t="b">
        <v>0</v>
      </c>
      <c r="J1058" s="34">
        <v>1</v>
      </c>
      <c r="K1058" s="34" t="str">
        <f t="shared" si="36"/>
        <v>120400</v>
      </c>
      <c r="L1058" s="34" t="s">
        <v>898</v>
      </c>
      <c r="O1058" t="str" s="35">
        <v>追击单个敌人，造成剑击伤害；出击、回转更轻捷，提高飞剑攻击频率；附加木行伤害。</v>
      </c>
      <c r="P1058" t="n" s="35">
        <v>12421000</v>
      </c>
      <c r="W1058">
        <v>600</v>
      </c>
      <c r="X1058">
        <v>600</v>
      </c>
      <c r="Y1058" t="str" s="35">
        <v>单位</v>
      </c>
      <c r="Z1058" t="inlineStr">
        <is>
          <t xml:space="preserve">单体</t>
        </is>
      </c>
      <c r="AA1058" t="inlineStr">
        <is>
          <t xml:space="preserve">敌对</t>
        </is>
      </c>
      <c r="AB1058">
        <v>0</v>
      </c>
      <c r="AC1058">
        <v>1</v>
      </c>
      <c r="AD1058" t="b">
        <v>0</v>
      </c>
      <c r="AE1058" t="inlineStr">
        <is>
          <t xml:space="preserve">最近</t>
        </is>
      </c>
      <c r="AF1058"/>
      <c r="AG1058"/>
      <c r="AH1058"/>
      <c r="AI1058"/>
      <c r="AJ1058"/>
      <c r="AK1058"/>
      <c r="AL1058"/>
      <c r="BA1058">
        <v>10000</v>
      </c>
      <c r="BB1058" t="inlineStr">
        <is>
          <t xml:space="preserve">技能效果_伤害</t>
        </is>
      </c>
      <c r="BC1058" t="inlineStr">
        <is>
          <t xml:space="preserve">敌对</t>
        </is>
      </c>
      <c r="BD1058">
        <v>10000</v>
      </c>
      <c r="BE1058">
        <v>0</v>
      </c>
      <c r="BF1058" t="inlineStr">
        <is>
          <t xml:space="preserve">全部</t>
        </is>
      </c>
      <c r="BG1058">
        <v>0</v>
      </c>
      <c r="BH1058" t="inlineStr">
        <is>
          <t xml:space="preserve">物理</t>
        </is>
      </c>
      <c r="BI1058">
        <v>10000</v>
      </c>
      <c r="BJ1058">
        <v>0</v>
      </c>
      <c r="BK1058" t="b">
        <v>1</v>
      </c>
      <c r="BL1058">
        <v>0</v>
      </c>
      <c r="BM1058">
        <v>10000</v>
      </c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  <c r="DE1058"/>
      <c r="DF1058"/>
      <c r="DG1058"/>
      <c r="DH1058"/>
      <c r="DI1058"/>
      <c r="DJ1058"/>
      <c r="DK1058"/>
      <c r="DL1058"/>
      <c r="DM1058"/>
      <c r="DN1058"/>
      <c r="DO1058"/>
      <c r="DP1058"/>
      <c r="DQ1058"/>
      <c r="DR1058"/>
      <c r="DS1058"/>
      <c r="DT1058"/>
      <c r="DU1058"/>
      <c r="DV1058"/>
      <c r="DW1058"/>
      <c r="DX1058"/>
      <c r="DY1058"/>
      <c r="DZ1058"/>
      <c r="EA1058"/>
      <c r="EB1058"/>
      <c r="EC1058"/>
      <c r="ED1058"/>
      <c r="EE1058"/>
      <c r="EF1058"/>
      <c r="EG1058"/>
      <c r="EH1058"/>
      <c r="EI1058"/>
      <c r="EJ1058"/>
      <c r="EK1058"/>
      <c r="EL1058"/>
      <c r="EM1058"/>
      <c r="EN1058"/>
      <c r="EO1058"/>
      <c r="EP1058"/>
      <c r="EQ1058"/>
      <c r="ER1058"/>
      <c r="ES1058"/>
      <c r="ET1058"/>
      <c r="EU1058"/>
      <c r="EV1058"/>
      <c r="EW1058"/>
      <c r="EX1058"/>
      <c r="EY1058"/>
      <c r="EZ1058"/>
      <c r="FA1058"/>
      <c r="FB1058"/>
      <c r="FC1058"/>
      <c r="FD1058"/>
      <c r="FE1058"/>
      <c r="FF1058"/>
      <c r="FG1058"/>
      <c r="FH1058"/>
      <c r="FI1058"/>
      <c r="FJ1058"/>
      <c r="FK1058"/>
      <c r="FL1058"/>
      <c r="FM1058"/>
      <c r="FN1058"/>
      <c r="FO1058"/>
      <c r="FP1058"/>
      <c r="FQ1058"/>
      <c r="FR1058"/>
      <c r="FS1058"/>
      <c r="FT1058"/>
      <c r="FU1058"/>
      <c r="FV1058"/>
      <c r="FW1058"/>
      <c r="FX1058"/>
      <c r="FY1058"/>
      <c r="FZ1058"/>
      <c r="GA1058"/>
      <c r="GB1058"/>
      <c r="GC1058"/>
      <c r="GD1058"/>
      <c r="GE1058"/>
      <c r="GF1058"/>
      <c r="GG1058"/>
      <c r="GH1058"/>
      <c r="GI1058"/>
      <c r="GJ1058"/>
      <c r="GK1058"/>
      <c r="GL1058"/>
      <c r="GM1058"/>
      <c r="GN1058"/>
      <c r="GO1058"/>
      <c r="GP1058"/>
      <c r="GQ1058"/>
      <c r="GR1058"/>
      <c r="GS1058"/>
      <c r="GT1058"/>
      <c r="GU1058"/>
      <c r="GV1058"/>
      <c r="GW1058"/>
      <c r="GX1058"/>
      <c r="GY1058" t="n" s="35">
        <v>0</v>
      </c>
      <c r="GZ1058" t="n" s="35">
        <v>0</v>
      </c>
      <c r="HF1058" s="35">
        <v>1800</v>
      </c>
      <c r="HG1058" t="b" s="35">
        <v>1</v>
      </c>
      <c r="HH1058">
        <v>1</v>
      </c>
      <c r="HU1058" t="b" s="35">
        <v>1</v>
      </c>
      <c r="HZ1058">
        <v>1</v>
      </c>
      <c r="IA1058"/>
      <c r="IB1058" t="inlineStr">
        <is>
          <t xml:space="preserve">物理</t>
        </is>
      </c>
      <c r="IC1058">
        <v>10000</v>
      </c>
      <c r="ID1058">
        <v>0</v>
      </c>
      <c r="IE1058">
        <v>1</v>
      </c>
      <c r="IF1058"/>
      <c r="IG1058" t="inlineStr">
        <is>
          <t xml:space="preserve">魔法</t>
        </is>
      </c>
      <c r="IH1058">
        <v>500</v>
      </c>
      <c r="II1058">
        <v>0</v>
      </c>
      <c r="IJ1058"/>
      <c r="IK1058"/>
      <c r="IL1058"/>
      <c r="IM1058"/>
      <c r="IN1058"/>
      <c r="IO1058"/>
      <c r="IP1058"/>
      <c r="IQ1058"/>
      <c r="IR1058"/>
      <c r="IS1058"/>
      <c r="IT1058"/>
      <c r="IU1058"/>
      <c r="IV1058"/>
      <c r="IW1058"/>
      <c r="IX1058"/>
      <c r="IY1058"/>
      <c r="IZ1058"/>
      <c r="JA1058"/>
      <c r="JB1058"/>
      <c r="JC1058"/>
      <c r="JD1058"/>
      <c r="JE1058"/>
      <c r="JF1058"/>
      <c r="JG1058"/>
      <c r="JH1058"/>
      <c r="JI1058"/>
      <c r="JJ1058"/>
      <c r="JK1058"/>
      <c r="JL1058"/>
      <c r="JM1058"/>
      <c r="JN1058"/>
      <c r="JO1058"/>
      <c r="JP1058"/>
      <c r="JQ1058"/>
      <c r="JR1058"/>
    </row>
    <row r="1059" ht="30" customHeight="1" spans="2:12">
      <c r="B1059" s="34">
        <f>10000000+INDEX(编号表!$B:$B,MATCH(D1059,编号表!$A:$A,0))*10000+J1059</f>
        <v>12040002</v>
      </c>
      <c r="C1059" s="34" t="s">
        <v>977</v>
      </c>
      <c r="D1059" s="34" t="s">
        <v>978</v>
      </c>
      <c r="E1059" t="str" s="34">
        <v>无</v>
      </c>
      <c r="F1059" s="39" t="s">
        <v>897</v>
      </c>
      <c r="G1059" s="34" t="inlineStr">
        <is>
          <t xml:space="preserve">木行</t>
        </is>
      </c>
      <c r="H1059" s="34" t="b">
        <v>0</v>
      </c>
      <c r="I1059" s="34" t="b">
        <v>0</v>
      </c>
      <c r="J1059" s="34">
        <v>2</v>
      </c>
      <c r="K1059" s="34" t="str">
        <f t="shared" si="36"/>
        <v>120400</v>
      </c>
      <c r="L1059" s="34" t="s">
        <v>899</v>
      </c>
      <c r="O1059" t="str" s="35">
        <v>追击单个敌人，造成剑击伤害；出击、回转更轻捷，提高飞剑攻击频率；附加木行伤害。</v>
      </c>
      <c r="P1059" t="n" s="35">
        <v>12421000</v>
      </c>
      <c r="W1059">
        <v>600</v>
      </c>
      <c r="X1059">
        <v>600</v>
      </c>
      <c r="Y1059" t="str" s="35">
        <v>单位</v>
      </c>
      <c r="Z1059" t="inlineStr">
        <is>
          <t xml:space="preserve">单体</t>
        </is>
      </c>
      <c r="AA1059" t="inlineStr">
        <is>
          <t xml:space="preserve">敌对</t>
        </is>
      </c>
      <c r="AB1059">
        <v>0</v>
      </c>
      <c r="AC1059">
        <v>1</v>
      </c>
      <c r="AD1059" t="b">
        <v>0</v>
      </c>
      <c r="AE1059" t="inlineStr">
        <is>
          <t xml:space="preserve">最近</t>
        </is>
      </c>
      <c r="AF1059"/>
      <c r="AG1059"/>
      <c r="AH1059"/>
      <c r="AI1059"/>
      <c r="AJ1059"/>
      <c r="AK1059"/>
      <c r="AL1059"/>
      <c r="BA1059">
        <v>10000</v>
      </c>
      <c r="BB1059" t="inlineStr">
        <is>
          <t xml:space="preserve">技能效果_伤害</t>
        </is>
      </c>
      <c r="BC1059" t="inlineStr">
        <is>
          <t xml:space="preserve">敌对</t>
        </is>
      </c>
      <c r="BD1059">
        <v>10000</v>
      </c>
      <c r="BE1059">
        <v>0</v>
      </c>
      <c r="BF1059" t="inlineStr">
        <is>
          <t xml:space="preserve">全部</t>
        </is>
      </c>
      <c r="BG1059">
        <v>0</v>
      </c>
      <c r="BH1059" t="inlineStr">
        <is>
          <t xml:space="preserve">物理</t>
        </is>
      </c>
      <c r="BI1059">
        <v>10000</v>
      </c>
      <c r="BJ1059">
        <v>0</v>
      </c>
      <c r="BK1059" t="b">
        <v>1</v>
      </c>
      <c r="BL1059">
        <v>0</v>
      </c>
      <c r="BM1059">
        <v>10000</v>
      </c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  <c r="DE1059"/>
      <c r="DF1059"/>
      <c r="DG1059"/>
      <c r="DH1059"/>
      <c r="DI1059"/>
      <c r="DJ1059"/>
      <c r="DK1059"/>
      <c r="DL1059"/>
      <c r="DM1059"/>
      <c r="DN1059"/>
      <c r="DO1059"/>
      <c r="DP1059"/>
      <c r="DQ1059"/>
      <c r="DR1059"/>
      <c r="DS1059"/>
      <c r="DT1059"/>
      <c r="DU1059"/>
      <c r="DV1059"/>
      <c r="DW1059"/>
      <c r="DX1059"/>
      <c r="DY1059"/>
      <c r="DZ1059"/>
      <c r="EA1059"/>
      <c r="EB1059"/>
      <c r="EC1059"/>
      <c r="ED1059"/>
      <c r="EE1059"/>
      <c r="EF1059"/>
      <c r="EG1059"/>
      <c r="EH1059"/>
      <c r="EI1059"/>
      <c r="EJ1059"/>
      <c r="EK1059"/>
      <c r="EL1059"/>
      <c r="EM1059"/>
      <c r="EN1059"/>
      <c r="EO1059"/>
      <c r="EP1059"/>
      <c r="EQ1059"/>
      <c r="ER1059"/>
      <c r="ES1059"/>
      <c r="ET1059"/>
      <c r="EU1059"/>
      <c r="EV1059"/>
      <c r="EW1059"/>
      <c r="EX1059"/>
      <c r="EY1059"/>
      <c r="EZ1059"/>
      <c r="FA1059"/>
      <c r="FB1059"/>
      <c r="FC1059"/>
      <c r="FD1059"/>
      <c r="FE1059"/>
      <c r="FF1059"/>
      <c r="FG1059"/>
      <c r="FH1059"/>
      <c r="FI1059"/>
      <c r="FJ1059"/>
      <c r="FK1059"/>
      <c r="FL1059"/>
      <c r="FM1059"/>
      <c r="FN1059"/>
      <c r="FO1059"/>
      <c r="FP1059"/>
      <c r="FQ1059"/>
      <c r="FR1059"/>
      <c r="FS1059"/>
      <c r="FT1059"/>
      <c r="FU1059"/>
      <c r="FV1059"/>
      <c r="FW1059"/>
      <c r="FX1059"/>
      <c r="FY1059"/>
      <c r="FZ1059"/>
      <c r="GA1059"/>
      <c r="GB1059"/>
      <c r="GC1059"/>
      <c r="GD1059"/>
      <c r="GE1059"/>
      <c r="GF1059"/>
      <c r="GG1059"/>
      <c r="GH1059"/>
      <c r="GI1059"/>
      <c r="GJ1059"/>
      <c r="GK1059"/>
      <c r="GL1059"/>
      <c r="GM1059"/>
      <c r="GN1059"/>
      <c r="GO1059"/>
      <c r="GP1059"/>
      <c r="GQ1059"/>
      <c r="GR1059"/>
      <c r="GS1059"/>
      <c r="GT1059"/>
      <c r="GU1059"/>
      <c r="GV1059"/>
      <c r="GW1059"/>
      <c r="GX1059"/>
      <c r="GY1059" t="n" s="35">
        <v>0</v>
      </c>
      <c r="GZ1059" t="n" s="35">
        <v>0</v>
      </c>
      <c r="HF1059" s="35">
        <v>1800</v>
      </c>
      <c r="HG1059" t="b" s="35">
        <v>1</v>
      </c>
      <c r="HH1059">
        <v>1</v>
      </c>
      <c r="HU1059" t="b" s="35">
        <v>1</v>
      </c>
      <c r="HZ1059">
        <v>1</v>
      </c>
      <c r="IA1059"/>
      <c r="IB1059" t="inlineStr">
        <is>
          <t xml:space="preserve">物理</t>
        </is>
      </c>
      <c r="IC1059">
        <v>10000</v>
      </c>
      <c r="ID1059">
        <v>0</v>
      </c>
      <c r="IE1059">
        <v>1</v>
      </c>
      <c r="IF1059"/>
      <c r="IG1059" t="inlineStr">
        <is>
          <t xml:space="preserve">魔法</t>
        </is>
      </c>
      <c r="IH1059">
        <v>500</v>
      </c>
      <c r="II1059">
        <v>0</v>
      </c>
      <c r="IJ1059"/>
      <c r="IK1059"/>
      <c r="IL1059"/>
      <c r="IM1059"/>
      <c r="IN1059"/>
      <c r="IO1059"/>
      <c r="IP1059"/>
      <c r="IQ1059"/>
      <c r="IR1059"/>
      <c r="IS1059"/>
      <c r="IT1059"/>
      <c r="IU1059"/>
      <c r="IV1059"/>
      <c r="IW1059"/>
      <c r="IX1059"/>
      <c r="IY1059"/>
      <c r="IZ1059"/>
      <c r="JA1059"/>
      <c r="JB1059"/>
      <c r="JC1059"/>
      <c r="JD1059"/>
      <c r="JE1059"/>
      <c r="JF1059"/>
      <c r="JG1059"/>
      <c r="JH1059"/>
      <c r="JI1059"/>
      <c r="JJ1059"/>
      <c r="JK1059"/>
      <c r="JL1059"/>
      <c r="JM1059"/>
      <c r="JN1059"/>
      <c r="JO1059"/>
      <c r="JP1059"/>
      <c r="JQ1059"/>
      <c r="JR1059"/>
    </row>
    <row r="1060" ht="30" customHeight="1" spans="2:12">
      <c r="B1060" s="34">
        <f>10000000+INDEX(编号表!$B:$B,MATCH(D1060,编号表!$A:$A,0))*10000+J1060</f>
        <v>12040003</v>
      </c>
      <c r="C1060" s="34" t="s">
        <v>977</v>
      </c>
      <c r="D1060" s="34" t="s">
        <v>978</v>
      </c>
      <c r="E1060" t="str" s="34">
        <v>无</v>
      </c>
      <c r="F1060" s="39" t="s">
        <v>897</v>
      </c>
      <c r="G1060" s="34" t="inlineStr">
        <is>
          <t xml:space="preserve">木行</t>
        </is>
      </c>
      <c r="H1060" s="34" t="b">
        <v>0</v>
      </c>
      <c r="I1060" s="34" t="b">
        <v>0</v>
      </c>
      <c r="J1060" s="34">
        <v>3</v>
      </c>
      <c r="K1060" s="34" t="str">
        <f t="shared" si="36"/>
        <v>120400</v>
      </c>
      <c r="L1060" s="34" t="s">
        <v>900</v>
      </c>
      <c r="O1060" t="str" s="35">
        <v>追击单个敌人，造成剑击伤害；出击、回转更轻捷，提高飞剑攻击频率；附加木行伤害。</v>
      </c>
      <c r="P1060" t="n" s="35">
        <v>12421000</v>
      </c>
      <c r="W1060">
        <v>600</v>
      </c>
      <c r="X1060">
        <v>600</v>
      </c>
      <c r="Y1060" t="str" s="35">
        <v>单位</v>
      </c>
      <c r="Z1060" t="inlineStr">
        <is>
          <t xml:space="preserve">单体</t>
        </is>
      </c>
      <c r="AA1060" t="inlineStr">
        <is>
          <t xml:space="preserve">敌对</t>
        </is>
      </c>
      <c r="AB1060">
        <v>0</v>
      </c>
      <c r="AC1060">
        <v>1</v>
      </c>
      <c r="AD1060" t="b">
        <v>0</v>
      </c>
      <c r="AE1060" t="inlineStr">
        <is>
          <t xml:space="preserve">最近</t>
        </is>
      </c>
      <c r="AF1060"/>
      <c r="AG1060"/>
      <c r="AH1060"/>
      <c r="AI1060"/>
      <c r="AJ1060"/>
      <c r="AK1060"/>
      <c r="AL1060"/>
      <c r="BA1060">
        <v>10000</v>
      </c>
      <c r="BB1060" t="inlineStr">
        <is>
          <t xml:space="preserve">技能效果_伤害</t>
        </is>
      </c>
      <c r="BC1060" t="inlineStr">
        <is>
          <t xml:space="preserve">敌对</t>
        </is>
      </c>
      <c r="BD1060">
        <v>10000</v>
      </c>
      <c r="BE1060">
        <v>0</v>
      </c>
      <c r="BF1060" t="inlineStr">
        <is>
          <t xml:space="preserve">全部</t>
        </is>
      </c>
      <c r="BG1060">
        <v>0</v>
      </c>
      <c r="BH1060" t="inlineStr">
        <is>
          <t xml:space="preserve">物理</t>
        </is>
      </c>
      <c r="BI1060">
        <v>10000</v>
      </c>
      <c r="BJ1060">
        <v>0</v>
      </c>
      <c r="BK1060" t="b">
        <v>1</v>
      </c>
      <c r="BL1060">
        <v>0</v>
      </c>
      <c r="BM1060">
        <v>10000</v>
      </c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  <c r="DE1060"/>
      <c r="DF1060"/>
      <c r="DG1060"/>
      <c r="DH1060"/>
      <c r="DI1060"/>
      <c r="DJ1060"/>
      <c r="DK1060"/>
      <c r="DL1060"/>
      <c r="DM1060"/>
      <c r="DN1060"/>
      <c r="DO1060"/>
      <c r="DP1060"/>
      <c r="DQ1060"/>
      <c r="DR1060"/>
      <c r="DS1060"/>
      <c r="DT1060"/>
      <c r="DU1060"/>
      <c r="DV1060"/>
      <c r="DW1060"/>
      <c r="DX1060"/>
      <c r="DY1060"/>
      <c r="DZ1060"/>
      <c r="EA1060"/>
      <c r="EB1060"/>
      <c r="EC1060"/>
      <c r="ED1060"/>
      <c r="EE1060"/>
      <c r="EF1060"/>
      <c r="EG1060"/>
      <c r="EH1060"/>
      <c r="EI1060"/>
      <c r="EJ1060"/>
      <c r="EK1060"/>
      <c r="EL1060"/>
      <c r="EM1060"/>
      <c r="EN1060"/>
      <c r="EO1060"/>
      <c r="EP1060"/>
      <c r="EQ1060"/>
      <c r="ER1060"/>
      <c r="ES1060"/>
      <c r="ET1060"/>
      <c r="EU1060"/>
      <c r="EV1060"/>
      <c r="EW1060"/>
      <c r="EX1060"/>
      <c r="EY1060"/>
      <c r="EZ1060"/>
      <c r="FA1060"/>
      <c r="FB1060"/>
      <c r="FC1060"/>
      <c r="FD1060"/>
      <c r="FE1060"/>
      <c r="FF1060"/>
      <c r="FG1060"/>
      <c r="FH1060"/>
      <c r="FI1060"/>
      <c r="FJ1060"/>
      <c r="FK1060"/>
      <c r="FL1060"/>
      <c r="FM1060"/>
      <c r="FN1060"/>
      <c r="FO1060"/>
      <c r="FP1060"/>
      <c r="FQ1060"/>
      <c r="FR1060"/>
      <c r="FS1060"/>
      <c r="FT1060"/>
      <c r="FU1060"/>
      <c r="FV1060"/>
      <c r="FW1060"/>
      <c r="FX1060"/>
      <c r="FY1060"/>
      <c r="FZ1060"/>
      <c r="GA1060"/>
      <c r="GB1060"/>
      <c r="GC1060"/>
      <c r="GD1060"/>
      <c r="GE1060"/>
      <c r="GF1060"/>
      <c r="GG1060"/>
      <c r="GH1060"/>
      <c r="GI1060"/>
      <c r="GJ1060"/>
      <c r="GK1060"/>
      <c r="GL1060"/>
      <c r="GM1060"/>
      <c r="GN1060"/>
      <c r="GO1060"/>
      <c r="GP1060"/>
      <c r="GQ1060"/>
      <c r="GR1060"/>
      <c r="GS1060"/>
      <c r="GT1060"/>
      <c r="GU1060"/>
      <c r="GV1060"/>
      <c r="GW1060"/>
      <c r="GX1060"/>
      <c r="GY1060" t="n" s="35">
        <v>0</v>
      </c>
      <c r="GZ1060" t="n" s="35">
        <v>0</v>
      </c>
      <c r="HF1060" s="35">
        <v>1800</v>
      </c>
      <c r="HG1060" t="b" s="35">
        <v>1</v>
      </c>
      <c r="HH1060">
        <v>1</v>
      </c>
      <c r="HU1060" t="b" s="35">
        <v>1</v>
      </c>
      <c r="HZ1060">
        <v>1</v>
      </c>
      <c r="IA1060"/>
      <c r="IB1060" t="inlineStr">
        <is>
          <t xml:space="preserve">物理</t>
        </is>
      </c>
      <c r="IC1060">
        <v>10000</v>
      </c>
      <c r="ID1060">
        <v>0</v>
      </c>
      <c r="IE1060">
        <v>1</v>
      </c>
      <c r="IF1060"/>
      <c r="IG1060" t="inlineStr">
        <is>
          <t xml:space="preserve">魔法</t>
        </is>
      </c>
      <c r="IH1060">
        <v>500</v>
      </c>
      <c r="II1060">
        <v>0</v>
      </c>
      <c r="IJ1060"/>
      <c r="IK1060"/>
      <c r="IL1060"/>
      <c r="IM1060"/>
      <c r="IN1060"/>
      <c r="IO1060"/>
      <c r="IP1060"/>
      <c r="IQ1060"/>
      <c r="IR1060"/>
      <c r="IS1060"/>
      <c r="IT1060"/>
      <c r="IU1060"/>
      <c r="IV1060"/>
      <c r="IW1060"/>
      <c r="IX1060"/>
      <c r="IY1060"/>
      <c r="IZ1060"/>
      <c r="JA1060"/>
      <c r="JB1060"/>
      <c r="JC1060"/>
      <c r="JD1060"/>
      <c r="JE1060"/>
      <c r="JF1060"/>
      <c r="JG1060"/>
      <c r="JH1060"/>
      <c r="JI1060"/>
      <c r="JJ1060"/>
      <c r="JK1060"/>
      <c r="JL1060"/>
      <c r="JM1060"/>
      <c r="JN1060"/>
      <c r="JO1060"/>
      <c r="JP1060"/>
      <c r="JQ1060"/>
      <c r="JR1060"/>
    </row>
    <row r="1061" ht="30" customHeight="1" spans="2:12">
      <c r="B1061" s="34">
        <f>10000000+INDEX(编号表!$B:$B,MATCH(D1061,编号表!$A:$A,0))*10000+J1061</f>
        <v>12040004</v>
      </c>
      <c r="C1061" s="34" t="s">
        <v>979</v>
      </c>
      <c r="D1061" s="34" t="s">
        <v>978</v>
      </c>
      <c r="E1061" t="str" s="34">
        <v>无</v>
      </c>
      <c r="F1061" s="39" t="s">
        <v>902</v>
      </c>
      <c r="G1061" s="34" t="inlineStr">
        <is>
          <t xml:space="preserve">木行</t>
        </is>
      </c>
      <c r="H1061" s="34" t="b">
        <v>0</v>
      </c>
      <c r="I1061" s="34" t="b">
        <v>0</v>
      </c>
      <c r="J1061" s="34">
        <v>4</v>
      </c>
      <c r="K1061" s="34" t="str">
        <f t="shared" si="36"/>
        <v>120400</v>
      </c>
      <c r="L1061" s="34" t="s">
        <v>898</v>
      </c>
      <c r="O1061" t="str" s="35">
        <v>追击单个敌人，造成剑击伤害；出击、回转更轻捷，提高飞剑攻击频率；附加木行伤害。</v>
      </c>
      <c r="P1061" t="n" s="35">
        <v>12421000</v>
      </c>
      <c r="W1061">
        <v>600</v>
      </c>
      <c r="X1061">
        <v>600</v>
      </c>
      <c r="Y1061" t="str" s="35">
        <v>单位</v>
      </c>
      <c r="Z1061" t="inlineStr">
        <is>
          <t xml:space="preserve">单体</t>
        </is>
      </c>
      <c r="AA1061" t="inlineStr">
        <is>
          <t xml:space="preserve">敌对</t>
        </is>
      </c>
      <c r="AB1061">
        <v>0</v>
      </c>
      <c r="AC1061">
        <v>1</v>
      </c>
      <c r="AD1061" t="b">
        <v>0</v>
      </c>
      <c r="AE1061" t="inlineStr">
        <is>
          <t xml:space="preserve">最近</t>
        </is>
      </c>
      <c r="AF1061"/>
      <c r="AG1061"/>
      <c r="AH1061"/>
      <c r="AI1061"/>
      <c r="AJ1061"/>
      <c r="AK1061"/>
      <c r="AL1061"/>
      <c r="BA1061">
        <v>10000</v>
      </c>
      <c r="BB1061" t="inlineStr">
        <is>
          <t xml:space="preserve">技能效果_伤害</t>
        </is>
      </c>
      <c r="BC1061" t="inlineStr">
        <is>
          <t xml:space="preserve">敌对</t>
        </is>
      </c>
      <c r="BD1061">
        <v>10000</v>
      </c>
      <c r="BE1061">
        <v>0</v>
      </c>
      <c r="BF1061" t="inlineStr">
        <is>
          <t xml:space="preserve">全部</t>
        </is>
      </c>
      <c r="BG1061">
        <v>0</v>
      </c>
      <c r="BH1061" t="inlineStr">
        <is>
          <t xml:space="preserve">物理</t>
        </is>
      </c>
      <c r="BI1061">
        <v>10000</v>
      </c>
      <c r="BJ1061">
        <v>0</v>
      </c>
      <c r="BK1061" t="b">
        <v>1</v>
      </c>
      <c r="BL1061">
        <v>0</v>
      </c>
      <c r="BM1061">
        <v>10000</v>
      </c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  <c r="DE1061"/>
      <c r="DF1061"/>
      <c r="DG1061"/>
      <c r="DH1061"/>
      <c r="DI1061"/>
      <c r="DJ1061"/>
      <c r="DK1061"/>
      <c r="DL1061"/>
      <c r="DM1061"/>
      <c r="DN1061"/>
      <c r="DO1061"/>
      <c r="DP1061"/>
      <c r="DQ1061"/>
      <c r="DR1061"/>
      <c r="DS1061"/>
      <c r="DT1061"/>
      <c r="DU1061"/>
      <c r="DV1061"/>
      <c r="DW1061"/>
      <c r="DX1061"/>
      <c r="DY1061"/>
      <c r="DZ1061"/>
      <c r="EA1061"/>
      <c r="EB1061"/>
      <c r="EC1061"/>
      <c r="ED1061"/>
      <c r="EE1061"/>
      <c r="EF1061"/>
      <c r="EG1061"/>
      <c r="EH1061"/>
      <c r="EI1061"/>
      <c r="EJ1061"/>
      <c r="EK1061"/>
      <c r="EL1061"/>
      <c r="EM1061"/>
      <c r="EN1061"/>
      <c r="EO1061"/>
      <c r="EP1061"/>
      <c r="EQ1061"/>
      <c r="ER1061"/>
      <c r="ES1061"/>
      <c r="ET1061"/>
      <c r="EU1061"/>
      <c r="EV1061"/>
      <c r="EW1061"/>
      <c r="EX1061"/>
      <c r="EY1061"/>
      <c r="EZ1061"/>
      <c r="FA1061"/>
      <c r="FB1061"/>
      <c r="FC1061"/>
      <c r="FD1061"/>
      <c r="FE1061"/>
      <c r="FF1061"/>
      <c r="FG1061"/>
      <c r="FH1061"/>
      <c r="FI1061"/>
      <c r="FJ1061"/>
      <c r="FK1061"/>
      <c r="FL1061"/>
      <c r="FM1061"/>
      <c r="FN1061"/>
      <c r="FO1061"/>
      <c r="FP1061"/>
      <c r="FQ1061"/>
      <c r="FR1061"/>
      <c r="FS1061"/>
      <c r="FT1061"/>
      <c r="FU1061"/>
      <c r="FV1061"/>
      <c r="FW1061"/>
      <c r="FX1061"/>
      <c r="FY1061"/>
      <c r="FZ1061"/>
      <c r="GA1061"/>
      <c r="GB1061"/>
      <c r="GC1061"/>
      <c r="GD1061"/>
      <c r="GE1061"/>
      <c r="GF1061"/>
      <c r="GG1061"/>
      <c r="GH1061"/>
      <c r="GI1061"/>
      <c r="GJ1061"/>
      <c r="GK1061"/>
      <c r="GL1061"/>
      <c r="GM1061"/>
      <c r="GN1061"/>
      <c r="GO1061"/>
      <c r="GP1061"/>
      <c r="GQ1061"/>
      <c r="GR1061"/>
      <c r="GS1061"/>
      <c r="GT1061"/>
      <c r="GU1061"/>
      <c r="GV1061"/>
      <c r="GW1061"/>
      <c r="GX1061"/>
      <c r="GY1061" t="n" s="35">
        <v>0</v>
      </c>
      <c r="GZ1061" t="n" s="35">
        <v>0</v>
      </c>
      <c r="HF1061" s="35">
        <v>1800</v>
      </c>
      <c r="HG1061" t="b" s="35">
        <v>1</v>
      </c>
      <c r="HH1061">
        <v>1</v>
      </c>
      <c r="HU1061" t="b" s="35">
        <v>1</v>
      </c>
      <c r="HZ1061">
        <v>1</v>
      </c>
      <c r="IA1061"/>
      <c r="IB1061" t="inlineStr">
        <is>
          <t xml:space="preserve">物理</t>
        </is>
      </c>
      <c r="IC1061">
        <v>10000</v>
      </c>
      <c r="ID1061">
        <v>0</v>
      </c>
      <c r="IE1061">
        <v>1</v>
      </c>
      <c r="IF1061"/>
      <c r="IG1061" t="inlineStr">
        <is>
          <t xml:space="preserve">魔法</t>
        </is>
      </c>
      <c r="IH1061">
        <v>500</v>
      </c>
      <c r="II1061">
        <v>0</v>
      </c>
      <c r="IJ1061"/>
      <c r="IK1061"/>
      <c r="IL1061"/>
      <c r="IM1061"/>
      <c r="IN1061"/>
      <c r="IO1061"/>
      <c r="IP1061"/>
      <c r="IQ1061"/>
      <c r="IR1061"/>
      <c r="IS1061"/>
      <c r="IT1061"/>
      <c r="IU1061"/>
      <c r="IV1061"/>
      <c r="IW1061"/>
      <c r="IX1061"/>
      <c r="IY1061"/>
      <c r="IZ1061"/>
      <c r="JA1061"/>
      <c r="JB1061"/>
      <c r="JC1061"/>
      <c r="JD1061"/>
      <c r="JE1061"/>
      <c r="JF1061"/>
      <c r="JG1061"/>
      <c r="JH1061"/>
      <c r="JI1061"/>
      <c r="JJ1061"/>
      <c r="JK1061"/>
      <c r="JL1061"/>
      <c r="JM1061"/>
      <c r="JN1061"/>
      <c r="JO1061"/>
      <c r="JP1061"/>
      <c r="JQ1061"/>
      <c r="JR1061"/>
    </row>
    <row r="1062" ht="30" customHeight="1" spans="2:12">
      <c r="B1062" s="34">
        <f>10000000+INDEX(编号表!$B:$B,MATCH(D1062,编号表!$A:$A,0))*10000+J1062</f>
        <v>12040005</v>
      </c>
      <c r="C1062" s="34" t="s">
        <v>979</v>
      </c>
      <c r="D1062" s="34" t="s">
        <v>978</v>
      </c>
      <c r="E1062" t="str" s="34">
        <v>无</v>
      </c>
      <c r="F1062" s="39" t="s">
        <v>902</v>
      </c>
      <c r="G1062" s="34" t="inlineStr">
        <is>
          <t xml:space="preserve">木行</t>
        </is>
      </c>
      <c r="H1062" s="34" t="b">
        <v>0</v>
      </c>
      <c r="I1062" s="34" t="b">
        <v>0</v>
      </c>
      <c r="J1062" s="34">
        <v>5</v>
      </c>
      <c r="K1062" s="34" t="str">
        <f t="shared" si="36"/>
        <v>120400</v>
      </c>
      <c r="L1062" s="34" t="s">
        <v>899</v>
      </c>
      <c r="O1062" t="str" s="35">
        <v>追击单个敌人，造成剑击伤害；出击、回转更轻捷，提高飞剑攻击频率；附加木行伤害。</v>
      </c>
      <c r="P1062" t="n" s="35">
        <v>12421000</v>
      </c>
      <c r="W1062">
        <v>600</v>
      </c>
      <c r="X1062">
        <v>600</v>
      </c>
      <c r="Y1062" t="str" s="35">
        <v>单位</v>
      </c>
      <c r="Z1062" t="inlineStr">
        <is>
          <t xml:space="preserve">单体</t>
        </is>
      </c>
      <c r="AA1062" t="inlineStr">
        <is>
          <t xml:space="preserve">敌对</t>
        </is>
      </c>
      <c r="AB1062">
        <v>0</v>
      </c>
      <c r="AC1062">
        <v>1</v>
      </c>
      <c r="AD1062" t="b">
        <v>0</v>
      </c>
      <c r="AE1062" t="inlineStr">
        <is>
          <t xml:space="preserve">最近</t>
        </is>
      </c>
      <c r="AF1062"/>
      <c r="AG1062"/>
      <c r="AH1062"/>
      <c r="AI1062"/>
      <c r="AJ1062"/>
      <c r="AK1062"/>
      <c r="AL1062"/>
      <c r="BA1062">
        <v>10000</v>
      </c>
      <c r="BB1062" t="inlineStr">
        <is>
          <t xml:space="preserve">技能效果_伤害</t>
        </is>
      </c>
      <c r="BC1062" t="inlineStr">
        <is>
          <t xml:space="preserve">敌对</t>
        </is>
      </c>
      <c r="BD1062">
        <v>10000</v>
      </c>
      <c r="BE1062">
        <v>0</v>
      </c>
      <c r="BF1062" t="inlineStr">
        <is>
          <t xml:space="preserve">全部</t>
        </is>
      </c>
      <c r="BG1062">
        <v>0</v>
      </c>
      <c r="BH1062" t="inlineStr">
        <is>
          <t xml:space="preserve">物理</t>
        </is>
      </c>
      <c r="BI1062">
        <v>10000</v>
      </c>
      <c r="BJ1062">
        <v>0</v>
      </c>
      <c r="BK1062" t="b">
        <v>1</v>
      </c>
      <c r="BL1062">
        <v>0</v>
      </c>
      <c r="BM1062">
        <v>10000</v>
      </c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  <c r="DE1062"/>
      <c r="DF1062"/>
      <c r="DG1062"/>
      <c r="DH1062"/>
      <c r="DI1062"/>
      <c r="DJ1062"/>
      <c r="DK1062"/>
      <c r="DL1062"/>
      <c r="DM1062"/>
      <c r="DN1062"/>
      <c r="DO1062"/>
      <c r="DP1062"/>
      <c r="DQ1062"/>
      <c r="DR1062"/>
      <c r="DS1062"/>
      <c r="DT1062"/>
      <c r="DU1062"/>
      <c r="DV1062"/>
      <c r="DW1062"/>
      <c r="DX1062"/>
      <c r="DY1062"/>
      <c r="DZ1062"/>
      <c r="EA1062"/>
      <c r="EB1062"/>
      <c r="EC1062"/>
      <c r="ED1062"/>
      <c r="EE1062"/>
      <c r="EF1062"/>
      <c r="EG1062"/>
      <c r="EH1062"/>
      <c r="EI1062"/>
      <c r="EJ1062"/>
      <c r="EK1062"/>
      <c r="EL1062"/>
      <c r="EM1062"/>
      <c r="EN1062"/>
      <c r="EO1062"/>
      <c r="EP1062"/>
      <c r="EQ1062"/>
      <c r="ER1062"/>
      <c r="ES1062"/>
      <c r="ET1062"/>
      <c r="EU1062"/>
      <c r="EV1062"/>
      <c r="EW1062"/>
      <c r="EX1062"/>
      <c r="EY1062"/>
      <c r="EZ1062"/>
      <c r="FA1062"/>
      <c r="FB1062"/>
      <c r="FC1062"/>
      <c r="FD1062"/>
      <c r="FE1062"/>
      <c r="FF1062"/>
      <c r="FG1062"/>
      <c r="FH1062"/>
      <c r="FI1062"/>
      <c r="FJ1062"/>
      <c r="FK1062"/>
      <c r="FL1062"/>
      <c r="FM1062"/>
      <c r="FN1062"/>
      <c r="FO1062"/>
      <c r="FP1062"/>
      <c r="FQ1062"/>
      <c r="FR1062"/>
      <c r="FS1062"/>
      <c r="FT1062"/>
      <c r="FU1062"/>
      <c r="FV1062"/>
      <c r="FW1062"/>
      <c r="FX1062"/>
      <c r="FY1062"/>
      <c r="FZ1062"/>
      <c r="GA1062"/>
      <c r="GB1062"/>
      <c r="GC1062"/>
      <c r="GD1062"/>
      <c r="GE1062"/>
      <c r="GF1062"/>
      <c r="GG1062"/>
      <c r="GH1062"/>
      <c r="GI1062"/>
      <c r="GJ1062"/>
      <c r="GK1062"/>
      <c r="GL1062"/>
      <c r="GM1062"/>
      <c r="GN1062"/>
      <c r="GO1062"/>
      <c r="GP1062"/>
      <c r="GQ1062"/>
      <c r="GR1062"/>
      <c r="GS1062"/>
      <c r="GT1062"/>
      <c r="GU1062"/>
      <c r="GV1062"/>
      <c r="GW1062"/>
      <c r="GX1062"/>
      <c r="GY1062" t="n" s="35">
        <v>0</v>
      </c>
      <c r="GZ1062" t="n" s="35">
        <v>0</v>
      </c>
      <c r="HF1062" s="35">
        <v>1800</v>
      </c>
      <c r="HG1062" t="b" s="35">
        <v>1</v>
      </c>
      <c r="HH1062">
        <v>1</v>
      </c>
      <c r="HU1062" t="b" s="35">
        <v>1</v>
      </c>
      <c r="HZ1062">
        <v>1</v>
      </c>
      <c r="IA1062"/>
      <c r="IB1062" t="inlineStr">
        <is>
          <t xml:space="preserve">物理</t>
        </is>
      </c>
      <c r="IC1062">
        <v>10000</v>
      </c>
      <c r="ID1062">
        <v>0</v>
      </c>
      <c r="IE1062">
        <v>1</v>
      </c>
      <c r="IF1062"/>
      <c r="IG1062" t="inlineStr">
        <is>
          <t xml:space="preserve">魔法</t>
        </is>
      </c>
      <c r="IH1062">
        <v>500</v>
      </c>
      <c r="II1062">
        <v>0</v>
      </c>
      <c r="IJ1062"/>
      <c r="IK1062"/>
      <c r="IL1062"/>
      <c r="IM1062"/>
      <c r="IN1062"/>
      <c r="IO1062"/>
      <c r="IP1062"/>
      <c r="IQ1062"/>
      <c r="IR1062"/>
      <c r="IS1062"/>
      <c r="IT1062"/>
      <c r="IU1062"/>
      <c r="IV1062"/>
      <c r="IW1062"/>
      <c r="IX1062"/>
      <c r="IY1062"/>
      <c r="IZ1062"/>
      <c r="JA1062"/>
      <c r="JB1062"/>
      <c r="JC1062"/>
      <c r="JD1062"/>
      <c r="JE1062"/>
      <c r="JF1062"/>
      <c r="JG1062"/>
      <c r="JH1062"/>
      <c r="JI1062"/>
      <c r="JJ1062"/>
      <c r="JK1062"/>
      <c r="JL1062"/>
      <c r="JM1062"/>
      <c r="JN1062"/>
      <c r="JO1062"/>
      <c r="JP1062"/>
      <c r="JQ1062"/>
      <c r="JR1062"/>
    </row>
    <row r="1063" ht="30" customHeight="1" spans="2:12">
      <c r="B1063" s="34">
        <f>10000000+INDEX(编号表!$B:$B,MATCH(D1063,编号表!$A:$A,0))*10000+J1063</f>
        <v>12040006</v>
      </c>
      <c r="C1063" s="34" t="s">
        <v>979</v>
      </c>
      <c r="D1063" s="34" t="s">
        <v>978</v>
      </c>
      <c r="E1063" t="str" s="34">
        <v>无</v>
      </c>
      <c r="F1063" s="39" t="s">
        <v>902</v>
      </c>
      <c r="G1063" s="34" t="inlineStr">
        <is>
          <t xml:space="preserve">木行</t>
        </is>
      </c>
      <c r="H1063" s="34" t="b">
        <v>0</v>
      </c>
      <c r="I1063" s="34" t="b">
        <v>0</v>
      </c>
      <c r="J1063" s="34">
        <v>6</v>
      </c>
      <c r="K1063" s="34" t="str">
        <f t="shared" si="36"/>
        <v>120400</v>
      </c>
      <c r="L1063" s="34" t="s">
        <v>900</v>
      </c>
      <c r="O1063" t="str" s="35">
        <v>追击单个敌人，造成剑击伤害；出击、回转更轻捷，提高飞剑攻击频率；附加木行伤害。</v>
      </c>
      <c r="P1063" t="n" s="35">
        <v>12421000</v>
      </c>
      <c r="W1063">
        <v>600</v>
      </c>
      <c r="X1063">
        <v>600</v>
      </c>
      <c r="Y1063" t="str" s="35">
        <v>单位</v>
      </c>
      <c r="Z1063" t="inlineStr">
        <is>
          <t xml:space="preserve">单体</t>
        </is>
      </c>
      <c r="AA1063" t="inlineStr">
        <is>
          <t xml:space="preserve">敌对</t>
        </is>
      </c>
      <c r="AB1063">
        <v>0</v>
      </c>
      <c r="AC1063">
        <v>1</v>
      </c>
      <c r="AD1063" t="b">
        <v>0</v>
      </c>
      <c r="AE1063" t="inlineStr">
        <is>
          <t xml:space="preserve">最近</t>
        </is>
      </c>
      <c r="AF1063"/>
      <c r="AG1063"/>
      <c r="AH1063"/>
      <c r="AI1063"/>
      <c r="AJ1063"/>
      <c r="AK1063"/>
      <c r="AL1063"/>
      <c r="BA1063">
        <v>10000</v>
      </c>
      <c r="BB1063" t="inlineStr">
        <is>
          <t xml:space="preserve">技能效果_伤害</t>
        </is>
      </c>
      <c r="BC1063" t="inlineStr">
        <is>
          <t xml:space="preserve">敌对</t>
        </is>
      </c>
      <c r="BD1063">
        <v>10000</v>
      </c>
      <c r="BE1063">
        <v>0</v>
      </c>
      <c r="BF1063" t="inlineStr">
        <is>
          <t xml:space="preserve">全部</t>
        </is>
      </c>
      <c r="BG1063">
        <v>0</v>
      </c>
      <c r="BH1063" t="inlineStr">
        <is>
          <t xml:space="preserve">物理</t>
        </is>
      </c>
      <c r="BI1063">
        <v>10000</v>
      </c>
      <c r="BJ1063">
        <v>0</v>
      </c>
      <c r="BK1063" t="b">
        <v>1</v>
      </c>
      <c r="BL1063">
        <v>0</v>
      </c>
      <c r="BM1063">
        <v>10000</v>
      </c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  <c r="DE1063"/>
      <c r="DF1063"/>
      <c r="DG1063"/>
      <c r="DH1063"/>
      <c r="DI1063"/>
      <c r="DJ1063"/>
      <c r="DK1063"/>
      <c r="DL1063"/>
      <c r="DM1063"/>
      <c r="DN1063"/>
      <c r="DO1063"/>
      <c r="DP1063"/>
      <c r="DQ1063"/>
      <c r="DR1063"/>
      <c r="DS1063"/>
      <c r="DT1063"/>
      <c r="DU1063"/>
      <c r="DV1063"/>
      <c r="DW1063"/>
      <c r="DX1063"/>
      <c r="DY1063"/>
      <c r="DZ1063"/>
      <c r="EA1063"/>
      <c r="EB1063"/>
      <c r="EC1063"/>
      <c r="ED1063"/>
      <c r="EE1063"/>
      <c r="EF1063"/>
      <c r="EG1063"/>
      <c r="EH1063"/>
      <c r="EI1063"/>
      <c r="EJ1063"/>
      <c r="EK1063"/>
      <c r="EL1063"/>
      <c r="EM1063"/>
      <c r="EN1063"/>
      <c r="EO1063"/>
      <c r="EP1063"/>
      <c r="EQ1063"/>
      <c r="ER1063"/>
      <c r="ES1063"/>
      <c r="ET1063"/>
      <c r="EU1063"/>
      <c r="EV1063"/>
      <c r="EW1063"/>
      <c r="EX1063"/>
      <c r="EY1063"/>
      <c r="EZ1063"/>
      <c r="FA1063"/>
      <c r="FB1063"/>
      <c r="FC1063"/>
      <c r="FD1063"/>
      <c r="FE1063"/>
      <c r="FF1063"/>
      <c r="FG1063"/>
      <c r="FH1063"/>
      <c r="FI1063"/>
      <c r="FJ1063"/>
      <c r="FK1063"/>
      <c r="FL1063"/>
      <c r="FM1063"/>
      <c r="FN1063"/>
      <c r="FO1063"/>
      <c r="FP1063"/>
      <c r="FQ1063"/>
      <c r="FR1063"/>
      <c r="FS1063"/>
      <c r="FT1063"/>
      <c r="FU1063"/>
      <c r="FV1063"/>
      <c r="FW1063"/>
      <c r="FX1063"/>
      <c r="FY1063"/>
      <c r="FZ1063"/>
      <c r="GA1063"/>
      <c r="GB1063"/>
      <c r="GC1063"/>
      <c r="GD1063"/>
      <c r="GE1063"/>
      <c r="GF1063"/>
      <c r="GG1063"/>
      <c r="GH1063"/>
      <c r="GI1063"/>
      <c r="GJ1063"/>
      <c r="GK1063"/>
      <c r="GL1063"/>
      <c r="GM1063"/>
      <c r="GN1063"/>
      <c r="GO1063"/>
      <c r="GP1063"/>
      <c r="GQ1063"/>
      <c r="GR1063"/>
      <c r="GS1063"/>
      <c r="GT1063"/>
      <c r="GU1063"/>
      <c r="GV1063"/>
      <c r="GW1063"/>
      <c r="GX1063"/>
      <c r="GY1063" t="n" s="35">
        <v>0</v>
      </c>
      <c r="GZ1063" t="n" s="35">
        <v>0</v>
      </c>
      <c r="HF1063" s="35">
        <v>1800</v>
      </c>
      <c r="HG1063" t="b" s="35">
        <v>1</v>
      </c>
      <c r="HH1063">
        <v>1</v>
      </c>
      <c r="HU1063" t="b" s="35">
        <v>1</v>
      </c>
      <c r="HZ1063">
        <v>1</v>
      </c>
      <c r="IA1063"/>
      <c r="IB1063" t="inlineStr">
        <is>
          <t xml:space="preserve">物理</t>
        </is>
      </c>
      <c r="IC1063">
        <v>10000</v>
      </c>
      <c r="ID1063">
        <v>0</v>
      </c>
      <c r="IE1063">
        <v>1</v>
      </c>
      <c r="IF1063"/>
      <c r="IG1063" t="inlineStr">
        <is>
          <t xml:space="preserve">魔法</t>
        </is>
      </c>
      <c r="IH1063">
        <v>500</v>
      </c>
      <c r="II1063">
        <v>0</v>
      </c>
      <c r="IJ1063"/>
      <c r="IK1063"/>
      <c r="IL1063"/>
      <c r="IM1063"/>
      <c r="IN1063"/>
      <c r="IO1063"/>
      <c r="IP1063"/>
      <c r="IQ1063"/>
      <c r="IR1063"/>
      <c r="IS1063"/>
      <c r="IT1063"/>
      <c r="IU1063"/>
      <c r="IV1063"/>
      <c r="IW1063"/>
      <c r="IX1063"/>
      <c r="IY1063"/>
      <c r="IZ1063"/>
      <c r="JA1063"/>
      <c r="JB1063"/>
      <c r="JC1063"/>
      <c r="JD1063"/>
      <c r="JE1063"/>
      <c r="JF1063"/>
      <c r="JG1063"/>
      <c r="JH1063"/>
      <c r="JI1063"/>
      <c r="JJ1063"/>
      <c r="JK1063"/>
      <c r="JL1063"/>
      <c r="JM1063"/>
      <c r="JN1063"/>
      <c r="JO1063"/>
      <c r="JP1063"/>
      <c r="JQ1063"/>
      <c r="JR1063"/>
    </row>
    <row r="1064" ht="30" customHeight="1" spans="2:12">
      <c r="B1064" s="34">
        <f>10000000+INDEX(编号表!$B:$B,MATCH(D1064,编号表!$A:$A,0))*10000+J1064</f>
        <v>12040007</v>
      </c>
      <c r="C1064" s="34" t="s">
        <v>980</v>
      </c>
      <c r="D1064" s="34" t="s">
        <v>978</v>
      </c>
      <c r="E1064" t="str" s="34">
        <v>无</v>
      </c>
      <c r="F1064" s="39" t="s">
        <v>904</v>
      </c>
      <c r="G1064" s="34" t="inlineStr">
        <is>
          <t xml:space="preserve">木行</t>
        </is>
      </c>
      <c r="H1064" s="34" t="b">
        <v>0</v>
      </c>
      <c r="I1064" s="34" t="b">
        <v>0</v>
      </c>
      <c r="J1064" s="34">
        <v>7</v>
      </c>
      <c r="K1064" s="34" t="str">
        <f t="shared" si="36"/>
        <v>120400</v>
      </c>
      <c r="L1064" s="34" t="s">
        <v>898</v>
      </c>
      <c r="O1064" t="str" s="35">
        <v>追击单个敌人，造成剑击伤害；出击、回转更轻捷，提高飞剑攻击频率；附加木行伤害。</v>
      </c>
      <c r="P1064" t="n" s="35">
        <v>12421000</v>
      </c>
      <c r="W1064">
        <v>600</v>
      </c>
      <c r="X1064">
        <v>600</v>
      </c>
      <c r="Y1064" t="str" s="35">
        <v>单位</v>
      </c>
      <c r="Z1064" t="inlineStr">
        <is>
          <t xml:space="preserve">单体</t>
        </is>
      </c>
      <c r="AA1064" t="inlineStr">
        <is>
          <t xml:space="preserve">敌对</t>
        </is>
      </c>
      <c r="AB1064">
        <v>0</v>
      </c>
      <c r="AC1064">
        <v>1</v>
      </c>
      <c r="AD1064" t="b">
        <v>0</v>
      </c>
      <c r="AE1064" t="inlineStr">
        <is>
          <t xml:space="preserve">最近</t>
        </is>
      </c>
      <c r="AF1064"/>
      <c r="AG1064"/>
      <c r="AH1064"/>
      <c r="AI1064"/>
      <c r="AJ1064"/>
      <c r="AK1064"/>
      <c r="AL1064"/>
      <c r="BA1064">
        <v>10000</v>
      </c>
      <c r="BB1064" t="inlineStr">
        <is>
          <t xml:space="preserve">技能效果_伤害</t>
        </is>
      </c>
      <c r="BC1064" t="inlineStr">
        <is>
          <t xml:space="preserve">敌对</t>
        </is>
      </c>
      <c r="BD1064">
        <v>10000</v>
      </c>
      <c r="BE1064">
        <v>0</v>
      </c>
      <c r="BF1064" t="inlineStr">
        <is>
          <t xml:space="preserve">全部</t>
        </is>
      </c>
      <c r="BG1064">
        <v>0</v>
      </c>
      <c r="BH1064" t="inlineStr">
        <is>
          <t xml:space="preserve">物理</t>
        </is>
      </c>
      <c r="BI1064">
        <v>10000</v>
      </c>
      <c r="BJ1064">
        <v>0</v>
      </c>
      <c r="BK1064" t="b">
        <v>1</v>
      </c>
      <c r="BL1064">
        <v>0</v>
      </c>
      <c r="BM1064">
        <v>10000</v>
      </c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  <c r="DE1064"/>
      <c r="DF1064"/>
      <c r="DG1064"/>
      <c r="DH1064"/>
      <c r="DI1064"/>
      <c r="DJ1064"/>
      <c r="DK1064"/>
      <c r="DL1064"/>
      <c r="DM1064"/>
      <c r="DN1064"/>
      <c r="DO1064"/>
      <c r="DP1064"/>
      <c r="DQ1064"/>
      <c r="DR1064"/>
      <c r="DS1064"/>
      <c r="DT1064"/>
      <c r="DU1064"/>
      <c r="DV1064"/>
      <c r="DW1064"/>
      <c r="DX1064"/>
      <c r="DY1064"/>
      <c r="DZ1064"/>
      <c r="EA1064"/>
      <c r="EB1064"/>
      <c r="EC1064"/>
      <c r="ED1064"/>
      <c r="EE1064"/>
      <c r="EF1064"/>
      <c r="EG1064"/>
      <c r="EH1064"/>
      <c r="EI1064"/>
      <c r="EJ1064"/>
      <c r="EK1064"/>
      <c r="EL1064"/>
      <c r="EM1064"/>
      <c r="EN1064"/>
      <c r="EO1064"/>
      <c r="EP1064"/>
      <c r="EQ1064"/>
      <c r="ER1064"/>
      <c r="ES1064"/>
      <c r="ET1064"/>
      <c r="EU1064"/>
      <c r="EV1064"/>
      <c r="EW1064"/>
      <c r="EX1064"/>
      <c r="EY1064"/>
      <c r="EZ1064"/>
      <c r="FA1064"/>
      <c r="FB1064"/>
      <c r="FC1064"/>
      <c r="FD1064"/>
      <c r="FE1064"/>
      <c r="FF1064"/>
      <c r="FG1064"/>
      <c r="FH1064"/>
      <c r="FI1064"/>
      <c r="FJ1064"/>
      <c r="FK1064"/>
      <c r="FL1064"/>
      <c r="FM1064"/>
      <c r="FN1064"/>
      <c r="FO1064"/>
      <c r="FP1064"/>
      <c r="FQ1064"/>
      <c r="FR1064"/>
      <c r="FS1064"/>
      <c r="FT1064"/>
      <c r="FU1064"/>
      <c r="FV1064"/>
      <c r="FW1064"/>
      <c r="FX1064"/>
      <c r="FY1064"/>
      <c r="FZ1064"/>
      <c r="GA1064"/>
      <c r="GB1064"/>
      <c r="GC1064"/>
      <c r="GD1064"/>
      <c r="GE1064"/>
      <c r="GF1064"/>
      <c r="GG1064"/>
      <c r="GH1064"/>
      <c r="GI1064"/>
      <c r="GJ1064"/>
      <c r="GK1064"/>
      <c r="GL1064"/>
      <c r="GM1064"/>
      <c r="GN1064"/>
      <c r="GO1064"/>
      <c r="GP1064"/>
      <c r="GQ1064"/>
      <c r="GR1064"/>
      <c r="GS1064"/>
      <c r="GT1064"/>
      <c r="GU1064"/>
      <c r="GV1064"/>
      <c r="GW1064"/>
      <c r="GX1064"/>
      <c r="GY1064" t="n" s="35">
        <v>0</v>
      </c>
      <c r="GZ1064" t="n" s="35">
        <v>0</v>
      </c>
      <c r="HF1064" s="35">
        <v>1800</v>
      </c>
      <c r="HG1064" t="b" s="35">
        <v>1</v>
      </c>
      <c r="HH1064">
        <v>1</v>
      </c>
      <c r="HU1064" t="b" s="35">
        <v>1</v>
      </c>
      <c r="HZ1064">
        <v>1</v>
      </c>
      <c r="IA1064"/>
      <c r="IB1064" t="inlineStr">
        <is>
          <t xml:space="preserve">物理</t>
        </is>
      </c>
      <c r="IC1064">
        <v>10000</v>
      </c>
      <c r="ID1064">
        <v>0</v>
      </c>
      <c r="IE1064">
        <v>1</v>
      </c>
      <c r="IF1064"/>
      <c r="IG1064" t="inlineStr">
        <is>
          <t xml:space="preserve">魔法</t>
        </is>
      </c>
      <c r="IH1064">
        <v>500</v>
      </c>
      <c r="II1064">
        <v>0</v>
      </c>
      <c r="IJ1064"/>
      <c r="IK1064"/>
      <c r="IL1064"/>
      <c r="IM1064"/>
      <c r="IN1064"/>
      <c r="IO1064"/>
      <c r="IP1064"/>
      <c r="IQ1064"/>
      <c r="IR1064"/>
      <c r="IS1064"/>
      <c r="IT1064"/>
      <c r="IU1064"/>
      <c r="IV1064"/>
      <c r="IW1064"/>
      <c r="IX1064"/>
      <c r="IY1064"/>
      <c r="IZ1064"/>
      <c r="JA1064"/>
      <c r="JB1064"/>
      <c r="JC1064"/>
      <c r="JD1064"/>
      <c r="JE1064"/>
      <c r="JF1064"/>
      <c r="JG1064"/>
      <c r="JH1064"/>
      <c r="JI1064"/>
      <c r="JJ1064"/>
      <c r="JK1064"/>
      <c r="JL1064"/>
      <c r="JM1064"/>
      <c r="JN1064"/>
      <c r="JO1064"/>
      <c r="JP1064"/>
      <c r="JQ1064"/>
      <c r="JR1064"/>
    </row>
    <row r="1065" ht="30" customHeight="1" spans="2:12">
      <c r="B1065" s="34">
        <f>10000000+INDEX(编号表!$B:$B,MATCH(D1065,编号表!$A:$A,0))*10000+J1065</f>
        <v>12040008</v>
      </c>
      <c r="C1065" s="34" t="s">
        <v>980</v>
      </c>
      <c r="D1065" s="34" t="s">
        <v>978</v>
      </c>
      <c r="E1065" t="str" s="34">
        <v>无</v>
      </c>
      <c r="F1065" s="39" t="s">
        <v>904</v>
      </c>
      <c r="G1065" s="34" t="inlineStr">
        <is>
          <t xml:space="preserve">木行</t>
        </is>
      </c>
      <c r="H1065" s="34" t="b">
        <v>0</v>
      </c>
      <c r="I1065" s="34" t="b">
        <v>0</v>
      </c>
      <c r="J1065" s="34">
        <v>8</v>
      </c>
      <c r="K1065" s="34" t="str">
        <f t="shared" si="36"/>
        <v>120400</v>
      </c>
      <c r="L1065" s="34" t="s">
        <v>899</v>
      </c>
      <c r="O1065" t="str" s="35">
        <v>追击单个敌人，造成剑击伤害；出击、回转更轻捷，提高飞剑攻击频率；附加木行伤害。</v>
      </c>
      <c r="P1065" t="n" s="35">
        <v>12421000</v>
      </c>
      <c r="W1065">
        <v>600</v>
      </c>
      <c r="X1065">
        <v>600</v>
      </c>
      <c r="Y1065" t="str" s="35">
        <v>单位</v>
      </c>
      <c r="Z1065" t="inlineStr">
        <is>
          <t xml:space="preserve">单体</t>
        </is>
      </c>
      <c r="AA1065" t="inlineStr">
        <is>
          <t xml:space="preserve">敌对</t>
        </is>
      </c>
      <c r="AB1065">
        <v>0</v>
      </c>
      <c r="AC1065">
        <v>1</v>
      </c>
      <c r="AD1065" t="b">
        <v>0</v>
      </c>
      <c r="AE1065" t="inlineStr">
        <is>
          <t xml:space="preserve">最近</t>
        </is>
      </c>
      <c r="AF1065"/>
      <c r="AG1065"/>
      <c r="AH1065"/>
      <c r="AI1065"/>
      <c r="AJ1065"/>
      <c r="AK1065"/>
      <c r="AL1065"/>
      <c r="BA1065">
        <v>10000</v>
      </c>
      <c r="BB1065" t="inlineStr">
        <is>
          <t xml:space="preserve">技能效果_伤害</t>
        </is>
      </c>
      <c r="BC1065" t="inlineStr">
        <is>
          <t xml:space="preserve">敌对</t>
        </is>
      </c>
      <c r="BD1065">
        <v>10000</v>
      </c>
      <c r="BE1065">
        <v>0</v>
      </c>
      <c r="BF1065" t="inlineStr">
        <is>
          <t xml:space="preserve">全部</t>
        </is>
      </c>
      <c r="BG1065">
        <v>0</v>
      </c>
      <c r="BH1065" t="inlineStr">
        <is>
          <t xml:space="preserve">物理</t>
        </is>
      </c>
      <c r="BI1065">
        <v>10000</v>
      </c>
      <c r="BJ1065">
        <v>0</v>
      </c>
      <c r="BK1065" t="b">
        <v>1</v>
      </c>
      <c r="BL1065">
        <v>0</v>
      </c>
      <c r="BM1065">
        <v>10000</v>
      </c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  <c r="DE1065"/>
      <c r="DF1065"/>
      <c r="DG1065"/>
      <c r="DH1065"/>
      <c r="DI1065"/>
      <c r="DJ1065"/>
      <c r="DK1065"/>
      <c r="DL1065"/>
      <c r="DM1065"/>
      <c r="DN1065"/>
      <c r="DO1065"/>
      <c r="DP1065"/>
      <c r="DQ1065"/>
      <c r="DR1065"/>
      <c r="DS1065"/>
      <c r="DT1065"/>
      <c r="DU1065"/>
      <c r="DV1065"/>
      <c r="DW1065"/>
      <c r="DX1065"/>
      <c r="DY1065"/>
      <c r="DZ1065"/>
      <c r="EA1065"/>
      <c r="EB1065"/>
      <c r="EC1065"/>
      <c r="ED1065"/>
      <c r="EE1065"/>
      <c r="EF1065"/>
      <c r="EG1065"/>
      <c r="EH1065"/>
      <c r="EI1065"/>
      <c r="EJ1065"/>
      <c r="EK1065"/>
      <c r="EL1065"/>
      <c r="EM1065"/>
      <c r="EN1065"/>
      <c r="EO1065"/>
      <c r="EP1065"/>
      <c r="EQ1065"/>
      <c r="ER1065"/>
      <c r="ES1065"/>
      <c r="ET1065"/>
      <c r="EU1065"/>
      <c r="EV1065"/>
      <c r="EW1065"/>
      <c r="EX1065"/>
      <c r="EY1065"/>
      <c r="EZ1065"/>
      <c r="FA1065"/>
      <c r="FB1065"/>
      <c r="FC1065"/>
      <c r="FD1065"/>
      <c r="FE1065"/>
      <c r="FF1065"/>
      <c r="FG1065"/>
      <c r="FH1065"/>
      <c r="FI1065"/>
      <c r="FJ1065"/>
      <c r="FK1065"/>
      <c r="FL1065"/>
      <c r="FM1065"/>
      <c r="FN1065"/>
      <c r="FO1065"/>
      <c r="FP1065"/>
      <c r="FQ1065"/>
      <c r="FR1065"/>
      <c r="FS1065"/>
      <c r="FT1065"/>
      <c r="FU1065"/>
      <c r="FV1065"/>
      <c r="FW1065"/>
      <c r="FX1065"/>
      <c r="FY1065"/>
      <c r="FZ1065"/>
      <c r="GA1065"/>
      <c r="GB1065"/>
      <c r="GC1065"/>
      <c r="GD1065"/>
      <c r="GE1065"/>
      <c r="GF1065"/>
      <c r="GG1065"/>
      <c r="GH1065"/>
      <c r="GI1065"/>
      <c r="GJ1065"/>
      <c r="GK1065"/>
      <c r="GL1065"/>
      <c r="GM1065"/>
      <c r="GN1065"/>
      <c r="GO1065"/>
      <c r="GP1065"/>
      <c r="GQ1065"/>
      <c r="GR1065"/>
      <c r="GS1065"/>
      <c r="GT1065"/>
      <c r="GU1065"/>
      <c r="GV1065"/>
      <c r="GW1065"/>
      <c r="GX1065"/>
      <c r="GY1065" t="n" s="35">
        <v>0</v>
      </c>
      <c r="GZ1065" t="n" s="35">
        <v>0</v>
      </c>
      <c r="HF1065" s="35">
        <v>1800</v>
      </c>
      <c r="HG1065" t="b" s="35">
        <v>1</v>
      </c>
      <c r="HH1065">
        <v>1</v>
      </c>
      <c r="HU1065" t="b" s="35">
        <v>1</v>
      </c>
      <c r="HZ1065">
        <v>1</v>
      </c>
      <c r="IA1065"/>
      <c r="IB1065" t="inlineStr">
        <is>
          <t xml:space="preserve">物理</t>
        </is>
      </c>
      <c r="IC1065">
        <v>10000</v>
      </c>
      <c r="ID1065">
        <v>0</v>
      </c>
      <c r="IE1065">
        <v>1</v>
      </c>
      <c r="IF1065"/>
      <c r="IG1065" t="inlineStr">
        <is>
          <t xml:space="preserve">魔法</t>
        </is>
      </c>
      <c r="IH1065">
        <v>500</v>
      </c>
      <c r="II1065">
        <v>0</v>
      </c>
      <c r="IJ1065"/>
      <c r="IK1065"/>
      <c r="IL1065"/>
      <c r="IM1065"/>
      <c r="IN1065"/>
      <c r="IO1065"/>
      <c r="IP1065"/>
      <c r="IQ1065"/>
      <c r="IR1065"/>
      <c r="IS1065"/>
      <c r="IT1065"/>
      <c r="IU1065"/>
      <c r="IV1065"/>
      <c r="IW1065"/>
      <c r="IX1065"/>
      <c r="IY1065"/>
      <c r="IZ1065"/>
      <c r="JA1065"/>
      <c r="JB1065"/>
      <c r="JC1065"/>
      <c r="JD1065"/>
      <c r="JE1065"/>
      <c r="JF1065"/>
      <c r="JG1065"/>
      <c r="JH1065"/>
      <c r="JI1065"/>
      <c r="JJ1065"/>
      <c r="JK1065"/>
      <c r="JL1065"/>
      <c r="JM1065"/>
      <c r="JN1065"/>
      <c r="JO1065"/>
      <c r="JP1065"/>
      <c r="JQ1065"/>
      <c r="JR1065"/>
    </row>
    <row r="1066" ht="30" customHeight="1" spans="2:12">
      <c r="B1066" s="34">
        <f>10000000+INDEX(编号表!$B:$B,MATCH(D1066,编号表!$A:$A,0))*10000+J1066</f>
        <v>12040009</v>
      </c>
      <c r="C1066" s="34" t="s">
        <v>980</v>
      </c>
      <c r="D1066" s="34" t="s">
        <v>978</v>
      </c>
      <c r="E1066" t="str" s="34">
        <v>无</v>
      </c>
      <c r="F1066" s="39" t="s">
        <v>904</v>
      </c>
      <c r="G1066" s="34" t="inlineStr">
        <is>
          <t xml:space="preserve">木行</t>
        </is>
      </c>
      <c r="H1066" s="34" t="b">
        <v>0</v>
      </c>
      <c r="I1066" s="34" t="b">
        <v>0</v>
      </c>
      <c r="J1066" s="34">
        <v>9</v>
      </c>
      <c r="K1066" s="34" t="str">
        <f t="shared" si="36"/>
        <v>120400</v>
      </c>
      <c r="L1066" s="34" t="s">
        <v>900</v>
      </c>
      <c r="O1066" t="str" s="35">
        <v>追击单个敌人，造成剑击伤害；出击、回转更轻捷，提高飞剑攻击频率；附加木行伤害。</v>
      </c>
      <c r="P1066" t="n" s="35">
        <v>12421000</v>
      </c>
      <c r="W1066">
        <v>600</v>
      </c>
      <c r="X1066">
        <v>600</v>
      </c>
      <c r="Y1066" t="str" s="35">
        <v>单位</v>
      </c>
      <c r="Z1066" t="inlineStr">
        <is>
          <t xml:space="preserve">单体</t>
        </is>
      </c>
      <c r="AA1066" t="inlineStr">
        <is>
          <t xml:space="preserve">敌对</t>
        </is>
      </c>
      <c r="AB1066">
        <v>0</v>
      </c>
      <c r="AC1066">
        <v>1</v>
      </c>
      <c r="AD1066" t="b">
        <v>0</v>
      </c>
      <c r="AE1066" t="inlineStr">
        <is>
          <t xml:space="preserve">最近</t>
        </is>
      </c>
      <c r="AF1066"/>
      <c r="AG1066"/>
      <c r="AH1066"/>
      <c r="AI1066"/>
      <c r="AJ1066"/>
      <c r="AK1066"/>
      <c r="AL1066"/>
      <c r="BA1066">
        <v>10000</v>
      </c>
      <c r="BB1066" t="inlineStr">
        <is>
          <t xml:space="preserve">技能效果_伤害</t>
        </is>
      </c>
      <c r="BC1066" t="inlineStr">
        <is>
          <t xml:space="preserve">敌对</t>
        </is>
      </c>
      <c r="BD1066">
        <v>10000</v>
      </c>
      <c r="BE1066">
        <v>0</v>
      </c>
      <c r="BF1066" t="inlineStr">
        <is>
          <t xml:space="preserve">全部</t>
        </is>
      </c>
      <c r="BG1066">
        <v>0</v>
      </c>
      <c r="BH1066" t="inlineStr">
        <is>
          <t xml:space="preserve">物理</t>
        </is>
      </c>
      <c r="BI1066">
        <v>10000</v>
      </c>
      <c r="BJ1066">
        <v>0</v>
      </c>
      <c r="BK1066" t="b">
        <v>1</v>
      </c>
      <c r="BL1066">
        <v>0</v>
      </c>
      <c r="BM1066">
        <v>10000</v>
      </c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  <c r="DE1066"/>
      <c r="DF1066"/>
      <c r="DG1066"/>
      <c r="DH1066"/>
      <c r="DI1066"/>
      <c r="DJ1066"/>
      <c r="DK1066"/>
      <c r="DL1066"/>
      <c r="DM1066"/>
      <c r="DN1066"/>
      <c r="DO1066"/>
      <c r="DP1066"/>
      <c r="DQ1066"/>
      <c r="DR1066"/>
      <c r="DS1066"/>
      <c r="DT1066"/>
      <c r="DU1066"/>
      <c r="DV1066"/>
      <c r="DW1066"/>
      <c r="DX1066"/>
      <c r="DY1066"/>
      <c r="DZ1066"/>
      <c r="EA1066"/>
      <c r="EB1066"/>
      <c r="EC1066"/>
      <c r="ED1066"/>
      <c r="EE1066"/>
      <c r="EF1066"/>
      <c r="EG1066"/>
      <c r="EH1066"/>
      <c r="EI1066"/>
      <c r="EJ1066"/>
      <c r="EK1066"/>
      <c r="EL1066"/>
      <c r="EM1066"/>
      <c r="EN1066"/>
      <c r="EO1066"/>
      <c r="EP1066"/>
      <c r="EQ1066"/>
      <c r="ER1066"/>
      <c r="ES1066"/>
      <c r="ET1066"/>
      <c r="EU1066"/>
      <c r="EV1066"/>
      <c r="EW1066"/>
      <c r="EX1066"/>
      <c r="EY1066"/>
      <c r="EZ1066"/>
      <c r="FA1066"/>
      <c r="FB1066"/>
      <c r="FC1066"/>
      <c r="FD1066"/>
      <c r="FE1066"/>
      <c r="FF1066"/>
      <c r="FG1066"/>
      <c r="FH1066"/>
      <c r="FI1066"/>
      <c r="FJ1066"/>
      <c r="FK1066"/>
      <c r="FL1066"/>
      <c r="FM1066"/>
      <c r="FN1066"/>
      <c r="FO1066"/>
      <c r="FP1066"/>
      <c r="FQ1066"/>
      <c r="FR1066"/>
      <c r="FS1066"/>
      <c r="FT1066"/>
      <c r="FU1066"/>
      <c r="FV1066"/>
      <c r="FW1066"/>
      <c r="FX1066"/>
      <c r="FY1066"/>
      <c r="FZ1066"/>
      <c r="GA1066"/>
      <c r="GB1066"/>
      <c r="GC1066"/>
      <c r="GD1066"/>
      <c r="GE1066"/>
      <c r="GF1066"/>
      <c r="GG1066"/>
      <c r="GH1066"/>
      <c r="GI1066"/>
      <c r="GJ1066"/>
      <c r="GK1066"/>
      <c r="GL1066"/>
      <c r="GM1066"/>
      <c r="GN1066"/>
      <c r="GO1066"/>
      <c r="GP1066"/>
      <c r="GQ1066"/>
      <c r="GR1066"/>
      <c r="GS1066"/>
      <c r="GT1066"/>
      <c r="GU1066"/>
      <c r="GV1066"/>
      <c r="GW1066"/>
      <c r="GX1066"/>
      <c r="GY1066" t="n" s="35">
        <v>0</v>
      </c>
      <c r="GZ1066" t="n" s="35">
        <v>0</v>
      </c>
      <c r="HF1066" s="35">
        <v>1800</v>
      </c>
      <c r="HG1066" t="b" s="35">
        <v>1</v>
      </c>
      <c r="HH1066">
        <v>1</v>
      </c>
      <c r="HU1066" t="b" s="35">
        <v>1</v>
      </c>
      <c r="HZ1066">
        <v>1</v>
      </c>
      <c r="IA1066"/>
      <c r="IB1066" t="inlineStr">
        <is>
          <t xml:space="preserve">物理</t>
        </is>
      </c>
      <c r="IC1066">
        <v>10000</v>
      </c>
      <c r="ID1066">
        <v>0</v>
      </c>
      <c r="IE1066">
        <v>1</v>
      </c>
      <c r="IF1066"/>
      <c r="IG1066" t="inlineStr">
        <is>
          <t xml:space="preserve">魔法</t>
        </is>
      </c>
      <c r="IH1066">
        <v>500</v>
      </c>
      <c r="II1066">
        <v>0</v>
      </c>
      <c r="IJ1066"/>
      <c r="IK1066"/>
      <c r="IL1066"/>
      <c r="IM1066"/>
      <c r="IN1066"/>
      <c r="IO1066"/>
      <c r="IP1066"/>
      <c r="IQ1066"/>
      <c r="IR1066"/>
      <c r="IS1066"/>
      <c r="IT1066"/>
      <c r="IU1066"/>
      <c r="IV1066"/>
      <c r="IW1066"/>
      <c r="IX1066"/>
      <c r="IY1066"/>
      <c r="IZ1066"/>
      <c r="JA1066"/>
      <c r="JB1066"/>
      <c r="JC1066"/>
      <c r="JD1066"/>
      <c r="JE1066"/>
      <c r="JF1066"/>
      <c r="JG1066"/>
      <c r="JH1066"/>
      <c r="JI1066"/>
      <c r="JJ1066"/>
      <c r="JK1066"/>
      <c r="JL1066"/>
      <c r="JM1066"/>
      <c r="JN1066"/>
      <c r="JO1066"/>
      <c r="JP1066"/>
      <c r="JQ1066"/>
      <c r="JR1066"/>
    </row>
    <row r="1067" ht="30" customHeight="1" spans="2:12">
      <c r="B1067" s="34">
        <f>10000000+INDEX(编号表!$B:$B,MATCH(D1067,编号表!$A:$A,0))*10000+J1067</f>
        <v>12040010</v>
      </c>
      <c r="C1067" s="34" t="s">
        <v>981</v>
      </c>
      <c r="D1067" s="34" t="s">
        <v>978</v>
      </c>
      <c r="E1067" t="str" s="34">
        <v>无</v>
      </c>
      <c r="F1067" s="39" t="s">
        <v>906</v>
      </c>
      <c r="G1067" s="34" t="inlineStr">
        <is>
          <t xml:space="preserve">木行</t>
        </is>
      </c>
      <c r="H1067" s="34" t="b">
        <v>0</v>
      </c>
      <c r="I1067" s="34" t="b">
        <v>0</v>
      </c>
      <c r="J1067" s="34">
        <v>10</v>
      </c>
      <c r="K1067" s="34" t="str">
        <f t="shared" si="36"/>
        <v>120400</v>
      </c>
      <c r="L1067" s="34" t="s">
        <v>898</v>
      </c>
      <c r="O1067" t="str" s="35">
        <v>追击单个敌人，造成剑击伤害；出击、回转更轻捷，提高飞剑攻击频率；附加木行伤害。</v>
      </c>
      <c r="P1067" t="n" s="35">
        <v>12421000</v>
      </c>
      <c r="W1067">
        <v>600</v>
      </c>
      <c r="X1067">
        <v>600</v>
      </c>
      <c r="Y1067" t="str" s="35">
        <v>单位</v>
      </c>
      <c r="Z1067" t="inlineStr">
        <is>
          <t xml:space="preserve">单体</t>
        </is>
      </c>
      <c r="AA1067" t="inlineStr">
        <is>
          <t xml:space="preserve">敌对</t>
        </is>
      </c>
      <c r="AB1067">
        <v>0</v>
      </c>
      <c r="AC1067">
        <v>1</v>
      </c>
      <c r="AD1067" t="b">
        <v>0</v>
      </c>
      <c r="AE1067" t="inlineStr">
        <is>
          <t xml:space="preserve">最近</t>
        </is>
      </c>
      <c r="AF1067"/>
      <c r="AG1067"/>
      <c r="AH1067"/>
      <c r="AI1067"/>
      <c r="AJ1067"/>
      <c r="AK1067"/>
      <c r="AL1067"/>
      <c r="BA1067">
        <v>10000</v>
      </c>
      <c r="BB1067" t="inlineStr">
        <is>
          <t xml:space="preserve">技能效果_伤害</t>
        </is>
      </c>
      <c r="BC1067" t="inlineStr">
        <is>
          <t xml:space="preserve">敌对</t>
        </is>
      </c>
      <c r="BD1067">
        <v>10000</v>
      </c>
      <c r="BE1067">
        <v>0</v>
      </c>
      <c r="BF1067" t="inlineStr">
        <is>
          <t xml:space="preserve">全部</t>
        </is>
      </c>
      <c r="BG1067">
        <v>0</v>
      </c>
      <c r="BH1067" t="inlineStr">
        <is>
          <t xml:space="preserve">物理</t>
        </is>
      </c>
      <c r="BI1067">
        <v>10000</v>
      </c>
      <c r="BJ1067">
        <v>0</v>
      </c>
      <c r="BK1067" t="b">
        <v>1</v>
      </c>
      <c r="BL1067">
        <v>0</v>
      </c>
      <c r="BM1067">
        <v>10000</v>
      </c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  <c r="DE1067"/>
      <c r="DF1067"/>
      <c r="DG1067"/>
      <c r="DH1067"/>
      <c r="DI1067"/>
      <c r="DJ1067"/>
      <c r="DK1067"/>
      <c r="DL1067"/>
      <c r="DM1067"/>
      <c r="DN1067"/>
      <c r="DO1067"/>
      <c r="DP1067"/>
      <c r="DQ1067"/>
      <c r="DR1067"/>
      <c r="DS1067"/>
      <c r="DT1067"/>
      <c r="DU1067"/>
      <c r="DV1067"/>
      <c r="DW1067"/>
      <c r="DX1067"/>
      <c r="DY1067"/>
      <c r="DZ1067"/>
      <c r="EA1067"/>
      <c r="EB1067"/>
      <c r="EC1067"/>
      <c r="ED1067"/>
      <c r="EE1067"/>
      <c r="EF1067"/>
      <c r="EG1067"/>
      <c r="EH1067"/>
      <c r="EI1067"/>
      <c r="EJ1067"/>
      <c r="EK1067"/>
      <c r="EL1067"/>
      <c r="EM1067"/>
      <c r="EN1067"/>
      <c r="EO1067"/>
      <c r="EP1067"/>
      <c r="EQ1067"/>
      <c r="ER1067"/>
      <c r="ES1067"/>
      <c r="ET1067"/>
      <c r="EU1067"/>
      <c r="EV1067"/>
      <c r="EW1067"/>
      <c r="EX1067"/>
      <c r="EY1067"/>
      <c r="EZ1067"/>
      <c r="FA1067"/>
      <c r="FB1067"/>
      <c r="FC1067"/>
      <c r="FD1067"/>
      <c r="FE1067"/>
      <c r="FF1067"/>
      <c r="FG1067"/>
      <c r="FH1067"/>
      <c r="FI1067"/>
      <c r="FJ1067"/>
      <c r="FK1067"/>
      <c r="FL1067"/>
      <c r="FM1067"/>
      <c r="FN1067"/>
      <c r="FO1067"/>
      <c r="FP1067"/>
      <c r="FQ1067"/>
      <c r="FR1067"/>
      <c r="FS1067"/>
      <c r="FT1067"/>
      <c r="FU1067"/>
      <c r="FV1067"/>
      <c r="FW1067"/>
      <c r="FX1067"/>
      <c r="FY1067"/>
      <c r="FZ1067"/>
      <c r="GA1067"/>
      <c r="GB1067"/>
      <c r="GC1067"/>
      <c r="GD1067"/>
      <c r="GE1067"/>
      <c r="GF1067"/>
      <c r="GG1067"/>
      <c r="GH1067"/>
      <c r="GI1067"/>
      <c r="GJ1067"/>
      <c r="GK1067"/>
      <c r="GL1067"/>
      <c r="GM1067"/>
      <c r="GN1067"/>
      <c r="GO1067"/>
      <c r="GP1067"/>
      <c r="GQ1067"/>
      <c r="GR1067"/>
      <c r="GS1067"/>
      <c r="GT1067"/>
      <c r="GU1067"/>
      <c r="GV1067"/>
      <c r="GW1067"/>
      <c r="GX1067"/>
      <c r="GY1067" t="n" s="35">
        <v>0</v>
      </c>
      <c r="GZ1067" t="n" s="35">
        <v>0</v>
      </c>
      <c r="HF1067" s="35">
        <v>1800</v>
      </c>
      <c r="HG1067" t="b" s="35">
        <v>1</v>
      </c>
      <c r="HH1067">
        <v>1</v>
      </c>
      <c r="HU1067" t="b" s="35">
        <v>1</v>
      </c>
      <c r="HZ1067">
        <v>1</v>
      </c>
      <c r="IA1067"/>
      <c r="IB1067" t="inlineStr">
        <is>
          <t xml:space="preserve">物理</t>
        </is>
      </c>
      <c r="IC1067">
        <v>10000</v>
      </c>
      <c r="ID1067">
        <v>0</v>
      </c>
      <c r="IE1067">
        <v>1</v>
      </c>
      <c r="IF1067"/>
      <c r="IG1067" t="inlineStr">
        <is>
          <t xml:space="preserve">魔法</t>
        </is>
      </c>
      <c r="IH1067">
        <v>500</v>
      </c>
      <c r="II1067">
        <v>0</v>
      </c>
      <c r="IJ1067"/>
      <c r="IK1067"/>
      <c r="IL1067"/>
      <c r="IM1067"/>
      <c r="IN1067"/>
      <c r="IO1067"/>
      <c r="IP1067"/>
      <c r="IQ1067"/>
      <c r="IR1067"/>
      <c r="IS1067"/>
      <c r="IT1067"/>
      <c r="IU1067"/>
      <c r="IV1067"/>
      <c r="IW1067"/>
      <c r="IX1067"/>
      <c r="IY1067"/>
      <c r="IZ1067"/>
      <c r="JA1067"/>
      <c r="JB1067"/>
      <c r="JC1067"/>
      <c r="JD1067"/>
      <c r="JE1067"/>
      <c r="JF1067"/>
      <c r="JG1067"/>
      <c r="JH1067"/>
      <c r="JI1067"/>
      <c r="JJ1067"/>
      <c r="JK1067"/>
      <c r="JL1067"/>
      <c r="JM1067"/>
      <c r="JN1067"/>
      <c r="JO1067"/>
      <c r="JP1067"/>
      <c r="JQ1067"/>
      <c r="JR1067"/>
    </row>
    <row r="1068" ht="30" customHeight="1" spans="2:12">
      <c r="B1068" s="34">
        <f>10000000+INDEX(编号表!$B:$B,MATCH(D1068,编号表!$A:$A,0))*10000+J1068</f>
        <v>12040011</v>
      </c>
      <c r="C1068" s="34" t="s">
        <v>981</v>
      </c>
      <c r="D1068" s="34" t="s">
        <v>978</v>
      </c>
      <c r="E1068" t="str" s="34">
        <v>无</v>
      </c>
      <c r="F1068" s="39" t="s">
        <v>906</v>
      </c>
      <c r="G1068" s="34" t="inlineStr">
        <is>
          <t xml:space="preserve">木行</t>
        </is>
      </c>
      <c r="H1068" s="34" t="b">
        <v>0</v>
      </c>
      <c r="I1068" s="34" t="b">
        <v>0</v>
      </c>
      <c r="J1068" s="34">
        <v>11</v>
      </c>
      <c r="K1068" s="34" t="str">
        <f t="shared" si="36"/>
        <v>120400</v>
      </c>
      <c r="L1068" s="34" t="s">
        <v>899</v>
      </c>
      <c r="O1068" t="str" s="35">
        <v>追击单个敌人，造成剑击伤害；出击、回转更轻捷，提高飞剑攻击频率；附加木行伤害。</v>
      </c>
      <c r="P1068" t="n" s="35">
        <v>12421000</v>
      </c>
      <c r="W1068">
        <v>600</v>
      </c>
      <c r="X1068">
        <v>600</v>
      </c>
      <c r="Y1068" t="str" s="35">
        <v>单位</v>
      </c>
      <c r="Z1068" t="inlineStr">
        <is>
          <t xml:space="preserve">单体</t>
        </is>
      </c>
      <c r="AA1068" t="inlineStr">
        <is>
          <t xml:space="preserve">敌对</t>
        </is>
      </c>
      <c r="AB1068">
        <v>0</v>
      </c>
      <c r="AC1068">
        <v>1</v>
      </c>
      <c r="AD1068" t="b">
        <v>0</v>
      </c>
      <c r="AE1068" t="inlineStr">
        <is>
          <t xml:space="preserve">最近</t>
        </is>
      </c>
      <c r="AF1068"/>
      <c r="AG1068"/>
      <c r="AH1068"/>
      <c r="AI1068"/>
      <c r="AJ1068"/>
      <c r="AK1068"/>
      <c r="AL1068"/>
      <c r="BA1068">
        <v>10000</v>
      </c>
      <c r="BB1068" t="inlineStr">
        <is>
          <t xml:space="preserve">技能效果_伤害</t>
        </is>
      </c>
      <c r="BC1068" t="inlineStr">
        <is>
          <t xml:space="preserve">敌对</t>
        </is>
      </c>
      <c r="BD1068">
        <v>10000</v>
      </c>
      <c r="BE1068">
        <v>0</v>
      </c>
      <c r="BF1068" t="inlineStr">
        <is>
          <t xml:space="preserve">全部</t>
        </is>
      </c>
      <c r="BG1068">
        <v>0</v>
      </c>
      <c r="BH1068" t="inlineStr">
        <is>
          <t xml:space="preserve">物理</t>
        </is>
      </c>
      <c r="BI1068">
        <v>10000</v>
      </c>
      <c r="BJ1068">
        <v>0</v>
      </c>
      <c r="BK1068" t="b">
        <v>1</v>
      </c>
      <c r="BL1068">
        <v>0</v>
      </c>
      <c r="BM1068">
        <v>10000</v>
      </c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  <c r="DE1068"/>
      <c r="DF1068"/>
      <c r="DG1068"/>
      <c r="DH1068"/>
      <c r="DI1068"/>
      <c r="DJ1068"/>
      <c r="DK1068"/>
      <c r="DL1068"/>
      <c r="DM1068"/>
      <c r="DN1068"/>
      <c r="DO1068"/>
      <c r="DP1068"/>
      <c r="DQ1068"/>
      <c r="DR1068"/>
      <c r="DS1068"/>
      <c r="DT1068"/>
      <c r="DU1068"/>
      <c r="DV1068"/>
      <c r="DW1068"/>
      <c r="DX1068"/>
      <c r="DY1068"/>
      <c r="DZ1068"/>
      <c r="EA1068"/>
      <c r="EB1068"/>
      <c r="EC1068"/>
      <c r="ED1068"/>
      <c r="EE1068"/>
      <c r="EF1068"/>
      <c r="EG1068"/>
      <c r="EH1068"/>
      <c r="EI1068"/>
      <c r="EJ1068"/>
      <c r="EK1068"/>
      <c r="EL1068"/>
      <c r="EM1068"/>
      <c r="EN1068"/>
      <c r="EO1068"/>
      <c r="EP1068"/>
      <c r="EQ1068"/>
      <c r="ER1068"/>
      <c r="ES1068"/>
      <c r="ET1068"/>
      <c r="EU1068"/>
      <c r="EV1068"/>
      <c r="EW1068"/>
      <c r="EX1068"/>
      <c r="EY1068"/>
      <c r="EZ1068"/>
      <c r="FA1068"/>
      <c r="FB1068"/>
      <c r="FC1068"/>
      <c r="FD1068"/>
      <c r="FE1068"/>
      <c r="FF1068"/>
      <c r="FG1068"/>
      <c r="FH1068"/>
      <c r="FI1068"/>
      <c r="FJ1068"/>
      <c r="FK1068"/>
      <c r="FL1068"/>
      <c r="FM1068"/>
      <c r="FN1068"/>
      <c r="FO1068"/>
      <c r="FP1068"/>
      <c r="FQ1068"/>
      <c r="FR1068"/>
      <c r="FS1068"/>
      <c r="FT1068"/>
      <c r="FU1068"/>
      <c r="FV1068"/>
      <c r="FW1068"/>
      <c r="FX1068"/>
      <c r="FY1068"/>
      <c r="FZ1068"/>
      <c r="GA1068"/>
      <c r="GB1068"/>
      <c r="GC1068"/>
      <c r="GD1068"/>
      <c r="GE1068"/>
      <c r="GF1068"/>
      <c r="GG1068"/>
      <c r="GH1068"/>
      <c r="GI1068"/>
      <c r="GJ1068"/>
      <c r="GK1068"/>
      <c r="GL1068"/>
      <c r="GM1068"/>
      <c r="GN1068"/>
      <c r="GO1068"/>
      <c r="GP1068"/>
      <c r="GQ1068"/>
      <c r="GR1068"/>
      <c r="GS1068"/>
      <c r="GT1068"/>
      <c r="GU1068"/>
      <c r="GV1068"/>
      <c r="GW1068"/>
      <c r="GX1068"/>
      <c r="GY1068" t="n" s="35">
        <v>0</v>
      </c>
      <c r="GZ1068" t="n" s="35">
        <v>0</v>
      </c>
      <c r="HF1068" s="35">
        <v>1800</v>
      </c>
      <c r="HG1068" t="b" s="35">
        <v>1</v>
      </c>
      <c r="HH1068">
        <v>1</v>
      </c>
      <c r="HU1068" t="b" s="35">
        <v>1</v>
      </c>
      <c r="HZ1068">
        <v>1</v>
      </c>
      <c r="IA1068"/>
      <c r="IB1068" t="inlineStr">
        <is>
          <t xml:space="preserve">物理</t>
        </is>
      </c>
      <c r="IC1068">
        <v>10000</v>
      </c>
      <c r="ID1068">
        <v>0</v>
      </c>
      <c r="IE1068">
        <v>1</v>
      </c>
      <c r="IF1068"/>
      <c r="IG1068" t="inlineStr">
        <is>
          <t xml:space="preserve">魔法</t>
        </is>
      </c>
      <c r="IH1068">
        <v>500</v>
      </c>
      <c r="II1068">
        <v>0</v>
      </c>
      <c r="IJ1068"/>
      <c r="IK1068"/>
      <c r="IL1068"/>
      <c r="IM1068"/>
      <c r="IN1068"/>
      <c r="IO1068"/>
      <c r="IP1068"/>
      <c r="IQ1068"/>
      <c r="IR1068"/>
      <c r="IS1068"/>
      <c r="IT1068"/>
      <c r="IU1068"/>
      <c r="IV1068"/>
      <c r="IW1068"/>
      <c r="IX1068"/>
      <c r="IY1068"/>
      <c r="IZ1068"/>
      <c r="JA1068"/>
      <c r="JB1068"/>
      <c r="JC1068"/>
      <c r="JD1068"/>
      <c r="JE1068"/>
      <c r="JF1068"/>
      <c r="JG1068"/>
      <c r="JH1068"/>
      <c r="JI1068"/>
      <c r="JJ1068"/>
      <c r="JK1068"/>
      <c r="JL1068"/>
      <c r="JM1068"/>
      <c r="JN1068"/>
      <c r="JO1068"/>
      <c r="JP1068"/>
      <c r="JQ1068"/>
      <c r="JR1068"/>
    </row>
    <row r="1069" ht="30" customHeight="1" spans="2:12">
      <c r="B1069" s="34">
        <f>10000000+INDEX(编号表!$B:$B,MATCH(D1069,编号表!$A:$A,0))*10000+J1069</f>
        <v>12040012</v>
      </c>
      <c r="C1069" s="34" t="s">
        <v>981</v>
      </c>
      <c r="D1069" s="34" t="s">
        <v>978</v>
      </c>
      <c r="E1069" t="str" s="34">
        <v>无</v>
      </c>
      <c r="F1069" s="39" t="s">
        <v>906</v>
      </c>
      <c r="G1069" s="34" t="inlineStr">
        <is>
          <t xml:space="preserve">木行</t>
        </is>
      </c>
      <c r="H1069" s="34" t="b">
        <v>0</v>
      </c>
      <c r="I1069" s="34" t="b">
        <v>0</v>
      </c>
      <c r="J1069" s="34">
        <v>12</v>
      </c>
      <c r="K1069" s="34" t="str">
        <f t="shared" si="36"/>
        <v>120400</v>
      </c>
      <c r="L1069" s="34" t="s">
        <v>900</v>
      </c>
      <c r="O1069" t="str" s="35">
        <v>追击单个敌人，造成剑击伤害；出击、回转更轻捷，提高飞剑攻击频率；附加木行伤害。</v>
      </c>
      <c r="P1069" t="n" s="35">
        <v>12421000</v>
      </c>
      <c r="W1069">
        <v>600</v>
      </c>
      <c r="X1069">
        <v>600</v>
      </c>
      <c r="Y1069" t="str" s="35">
        <v>单位</v>
      </c>
      <c r="Z1069" t="inlineStr">
        <is>
          <t xml:space="preserve">单体</t>
        </is>
      </c>
      <c r="AA1069" t="inlineStr">
        <is>
          <t xml:space="preserve">敌对</t>
        </is>
      </c>
      <c r="AB1069">
        <v>0</v>
      </c>
      <c r="AC1069">
        <v>1</v>
      </c>
      <c r="AD1069" t="b">
        <v>0</v>
      </c>
      <c r="AE1069" t="inlineStr">
        <is>
          <t xml:space="preserve">最近</t>
        </is>
      </c>
      <c r="AF1069"/>
      <c r="AG1069"/>
      <c r="AH1069"/>
      <c r="AI1069"/>
      <c r="AJ1069"/>
      <c r="AK1069"/>
      <c r="AL1069"/>
      <c r="BA1069">
        <v>10000</v>
      </c>
      <c r="BB1069" t="inlineStr">
        <is>
          <t xml:space="preserve">技能效果_伤害</t>
        </is>
      </c>
      <c r="BC1069" t="inlineStr">
        <is>
          <t xml:space="preserve">敌对</t>
        </is>
      </c>
      <c r="BD1069">
        <v>10000</v>
      </c>
      <c r="BE1069">
        <v>0</v>
      </c>
      <c r="BF1069" t="inlineStr">
        <is>
          <t xml:space="preserve">全部</t>
        </is>
      </c>
      <c r="BG1069">
        <v>0</v>
      </c>
      <c r="BH1069" t="inlineStr">
        <is>
          <t xml:space="preserve">物理</t>
        </is>
      </c>
      <c r="BI1069">
        <v>10000</v>
      </c>
      <c r="BJ1069">
        <v>0</v>
      </c>
      <c r="BK1069" t="b">
        <v>1</v>
      </c>
      <c r="BL1069">
        <v>0</v>
      </c>
      <c r="BM1069">
        <v>10000</v>
      </c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  <c r="DE1069"/>
      <c r="DF1069"/>
      <c r="DG1069"/>
      <c r="DH1069"/>
      <c r="DI1069"/>
      <c r="DJ1069"/>
      <c r="DK1069"/>
      <c r="DL1069"/>
      <c r="DM1069"/>
      <c r="DN1069"/>
      <c r="DO1069"/>
      <c r="DP1069"/>
      <c r="DQ1069"/>
      <c r="DR1069"/>
      <c r="DS1069"/>
      <c r="DT1069"/>
      <c r="DU1069"/>
      <c r="DV1069"/>
      <c r="DW1069"/>
      <c r="DX1069"/>
      <c r="DY1069"/>
      <c r="DZ1069"/>
      <c r="EA1069"/>
      <c r="EB1069"/>
      <c r="EC1069"/>
      <c r="ED1069"/>
      <c r="EE1069"/>
      <c r="EF1069"/>
      <c r="EG1069"/>
      <c r="EH1069"/>
      <c r="EI1069"/>
      <c r="EJ1069"/>
      <c r="EK1069"/>
      <c r="EL1069"/>
      <c r="EM1069"/>
      <c r="EN1069"/>
      <c r="EO1069"/>
      <c r="EP1069"/>
      <c r="EQ1069"/>
      <c r="ER1069"/>
      <c r="ES1069"/>
      <c r="ET1069"/>
      <c r="EU1069"/>
      <c r="EV1069"/>
      <c r="EW1069"/>
      <c r="EX1069"/>
      <c r="EY1069"/>
      <c r="EZ1069"/>
      <c r="FA1069"/>
      <c r="FB1069"/>
      <c r="FC1069"/>
      <c r="FD1069"/>
      <c r="FE1069"/>
      <c r="FF1069"/>
      <c r="FG1069"/>
      <c r="FH1069"/>
      <c r="FI1069"/>
      <c r="FJ1069"/>
      <c r="FK1069"/>
      <c r="FL1069"/>
      <c r="FM1069"/>
      <c r="FN1069"/>
      <c r="FO1069"/>
      <c r="FP1069"/>
      <c r="FQ1069"/>
      <c r="FR1069"/>
      <c r="FS1069"/>
      <c r="FT1069"/>
      <c r="FU1069"/>
      <c r="FV1069"/>
      <c r="FW1069"/>
      <c r="FX1069"/>
      <c r="FY1069"/>
      <c r="FZ1069"/>
      <c r="GA1069"/>
      <c r="GB1069"/>
      <c r="GC1069"/>
      <c r="GD1069"/>
      <c r="GE1069"/>
      <c r="GF1069"/>
      <c r="GG1069"/>
      <c r="GH1069"/>
      <c r="GI1069"/>
      <c r="GJ1069"/>
      <c r="GK1069"/>
      <c r="GL1069"/>
      <c r="GM1069"/>
      <c r="GN1069"/>
      <c r="GO1069"/>
      <c r="GP1069"/>
      <c r="GQ1069"/>
      <c r="GR1069"/>
      <c r="GS1069"/>
      <c r="GT1069"/>
      <c r="GU1069"/>
      <c r="GV1069"/>
      <c r="GW1069"/>
      <c r="GX1069"/>
      <c r="GY1069" t="n" s="35">
        <v>0</v>
      </c>
      <c r="GZ1069" t="n" s="35">
        <v>0</v>
      </c>
      <c r="HF1069" s="35">
        <v>1800</v>
      </c>
      <c r="HG1069" t="b" s="35">
        <v>1</v>
      </c>
      <c r="HH1069">
        <v>1</v>
      </c>
      <c r="HU1069" t="b" s="35">
        <v>1</v>
      </c>
      <c r="HZ1069">
        <v>1</v>
      </c>
      <c r="IA1069"/>
      <c r="IB1069" t="inlineStr">
        <is>
          <t xml:space="preserve">物理</t>
        </is>
      </c>
      <c r="IC1069">
        <v>10000</v>
      </c>
      <c r="ID1069">
        <v>0</v>
      </c>
      <c r="IE1069">
        <v>1</v>
      </c>
      <c r="IF1069"/>
      <c r="IG1069" t="inlineStr">
        <is>
          <t xml:space="preserve">魔法</t>
        </is>
      </c>
      <c r="IH1069">
        <v>500</v>
      </c>
      <c r="II1069">
        <v>0</v>
      </c>
      <c r="IJ1069"/>
      <c r="IK1069"/>
      <c r="IL1069"/>
      <c r="IM1069"/>
      <c r="IN1069"/>
      <c r="IO1069"/>
      <c r="IP1069"/>
      <c r="IQ1069"/>
      <c r="IR1069"/>
      <c r="IS1069"/>
      <c r="IT1069"/>
      <c r="IU1069"/>
      <c r="IV1069"/>
      <c r="IW1069"/>
      <c r="IX1069"/>
      <c r="IY1069"/>
      <c r="IZ1069"/>
      <c r="JA1069"/>
      <c r="JB1069"/>
      <c r="JC1069"/>
      <c r="JD1069"/>
      <c r="JE1069"/>
      <c r="JF1069"/>
      <c r="JG1069"/>
      <c r="JH1069"/>
      <c r="JI1069"/>
      <c r="JJ1069"/>
      <c r="JK1069"/>
      <c r="JL1069"/>
      <c r="JM1069"/>
      <c r="JN1069"/>
      <c r="JO1069"/>
      <c r="JP1069"/>
      <c r="JQ1069"/>
      <c r="JR1069"/>
    </row>
    <row r="1070" ht="30" customHeight="1" spans="2:12">
      <c r="B1070" s="34">
        <f>10000000+INDEX(编号表!$B:$B,MATCH(D1070,编号表!$A:$A,0))*10000+J1070</f>
        <v>12040013</v>
      </c>
      <c r="C1070" s="34" t="s">
        <v>982</v>
      </c>
      <c r="D1070" s="34" t="s">
        <v>978</v>
      </c>
      <c r="E1070" t="str" s="34">
        <v>无</v>
      </c>
      <c r="F1070" s="39" t="s">
        <v>908</v>
      </c>
      <c r="G1070" s="34" t="inlineStr">
        <is>
          <t xml:space="preserve">木行</t>
        </is>
      </c>
      <c r="H1070" s="34" t="b">
        <v>0</v>
      </c>
      <c r="I1070" s="34" t="b">
        <v>0</v>
      </c>
      <c r="J1070" s="34">
        <v>13</v>
      </c>
      <c r="K1070" s="34" t="str">
        <f t="shared" si="36"/>
        <v>120400</v>
      </c>
      <c r="L1070" s="34" t="s">
        <v>898</v>
      </c>
      <c r="O1070" t="str" s="35">
        <v>追击单个敌人，造成剑击伤害；出击、回转更轻捷，提高飞剑攻击频率；附加木行伤害。</v>
      </c>
      <c r="P1070" t="n" s="35">
        <v>12421000</v>
      </c>
      <c r="W1070">
        <v>600</v>
      </c>
      <c r="X1070">
        <v>600</v>
      </c>
      <c r="Y1070" t="str" s="35">
        <v>单位</v>
      </c>
      <c r="Z1070" t="inlineStr">
        <is>
          <t xml:space="preserve">单体</t>
        </is>
      </c>
      <c r="AA1070" t="inlineStr">
        <is>
          <t xml:space="preserve">敌对</t>
        </is>
      </c>
      <c r="AB1070">
        <v>0</v>
      </c>
      <c r="AC1070">
        <v>1</v>
      </c>
      <c r="AD1070" t="b">
        <v>0</v>
      </c>
      <c r="AE1070" t="inlineStr">
        <is>
          <t xml:space="preserve">最近</t>
        </is>
      </c>
      <c r="AF1070"/>
      <c r="AG1070"/>
      <c r="AH1070"/>
      <c r="AI1070"/>
      <c r="AJ1070"/>
      <c r="AK1070"/>
      <c r="AL1070"/>
      <c r="BA1070">
        <v>10000</v>
      </c>
      <c r="BB1070" t="inlineStr">
        <is>
          <t xml:space="preserve">技能效果_伤害</t>
        </is>
      </c>
      <c r="BC1070" t="inlineStr">
        <is>
          <t xml:space="preserve">敌对</t>
        </is>
      </c>
      <c r="BD1070">
        <v>10000</v>
      </c>
      <c r="BE1070">
        <v>0</v>
      </c>
      <c r="BF1070" t="inlineStr">
        <is>
          <t xml:space="preserve">全部</t>
        </is>
      </c>
      <c r="BG1070">
        <v>0</v>
      </c>
      <c r="BH1070" t="inlineStr">
        <is>
          <t xml:space="preserve">物理</t>
        </is>
      </c>
      <c r="BI1070">
        <v>10000</v>
      </c>
      <c r="BJ1070">
        <v>0</v>
      </c>
      <c r="BK1070" t="b">
        <v>1</v>
      </c>
      <c r="BL1070">
        <v>0</v>
      </c>
      <c r="BM1070">
        <v>10000</v>
      </c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  <c r="DE1070"/>
      <c r="DF1070"/>
      <c r="DG1070"/>
      <c r="DH1070"/>
      <c r="DI1070"/>
      <c r="DJ1070"/>
      <c r="DK1070"/>
      <c r="DL1070"/>
      <c r="DM1070"/>
      <c r="DN1070"/>
      <c r="DO1070"/>
      <c r="DP1070"/>
      <c r="DQ1070"/>
      <c r="DR1070"/>
      <c r="DS1070"/>
      <c r="DT1070"/>
      <c r="DU1070"/>
      <c r="DV1070"/>
      <c r="DW1070"/>
      <c r="DX1070"/>
      <c r="DY1070"/>
      <c r="DZ1070"/>
      <c r="EA1070"/>
      <c r="EB1070"/>
      <c r="EC1070"/>
      <c r="ED1070"/>
      <c r="EE1070"/>
      <c r="EF1070"/>
      <c r="EG1070"/>
      <c r="EH1070"/>
      <c r="EI1070"/>
      <c r="EJ1070"/>
      <c r="EK1070"/>
      <c r="EL1070"/>
      <c r="EM1070"/>
      <c r="EN1070"/>
      <c r="EO1070"/>
      <c r="EP1070"/>
      <c r="EQ1070"/>
      <c r="ER1070"/>
      <c r="ES1070"/>
      <c r="ET1070"/>
      <c r="EU1070"/>
      <c r="EV1070"/>
      <c r="EW1070"/>
      <c r="EX1070"/>
      <c r="EY1070"/>
      <c r="EZ1070"/>
      <c r="FA1070"/>
      <c r="FB1070"/>
      <c r="FC1070"/>
      <c r="FD1070"/>
      <c r="FE1070"/>
      <c r="FF1070"/>
      <c r="FG1070"/>
      <c r="FH1070"/>
      <c r="FI1070"/>
      <c r="FJ1070"/>
      <c r="FK1070"/>
      <c r="FL1070"/>
      <c r="FM1070"/>
      <c r="FN1070"/>
      <c r="FO1070"/>
      <c r="FP1070"/>
      <c r="FQ1070"/>
      <c r="FR1070"/>
      <c r="FS1070"/>
      <c r="FT1070"/>
      <c r="FU1070"/>
      <c r="FV1070"/>
      <c r="FW1070"/>
      <c r="FX1070"/>
      <c r="FY1070"/>
      <c r="FZ1070"/>
      <c r="GA1070"/>
      <c r="GB1070"/>
      <c r="GC1070"/>
      <c r="GD1070"/>
      <c r="GE1070"/>
      <c r="GF1070"/>
      <c r="GG1070"/>
      <c r="GH1070"/>
      <c r="GI1070"/>
      <c r="GJ1070"/>
      <c r="GK1070"/>
      <c r="GL1070"/>
      <c r="GM1070"/>
      <c r="GN1070"/>
      <c r="GO1070"/>
      <c r="GP1070"/>
      <c r="GQ1070"/>
      <c r="GR1070"/>
      <c r="GS1070"/>
      <c r="GT1070"/>
      <c r="GU1070"/>
      <c r="GV1070"/>
      <c r="GW1070"/>
      <c r="GX1070"/>
      <c r="GY1070" t="n" s="35">
        <v>0</v>
      </c>
      <c r="GZ1070" t="n" s="35">
        <v>0</v>
      </c>
      <c r="HF1070" s="35">
        <v>1800</v>
      </c>
      <c r="HG1070" t="b" s="35">
        <v>1</v>
      </c>
      <c r="HH1070">
        <v>1</v>
      </c>
      <c r="HU1070" t="b" s="35">
        <v>1</v>
      </c>
      <c r="HZ1070">
        <v>1</v>
      </c>
      <c r="IA1070"/>
      <c r="IB1070" t="inlineStr">
        <is>
          <t xml:space="preserve">物理</t>
        </is>
      </c>
      <c r="IC1070">
        <v>10000</v>
      </c>
      <c r="ID1070">
        <v>0</v>
      </c>
      <c r="IE1070">
        <v>1</v>
      </c>
      <c r="IF1070"/>
      <c r="IG1070" t="inlineStr">
        <is>
          <t xml:space="preserve">魔法</t>
        </is>
      </c>
      <c r="IH1070">
        <v>500</v>
      </c>
      <c r="II1070">
        <v>0</v>
      </c>
      <c r="IJ1070"/>
      <c r="IK1070"/>
      <c r="IL1070"/>
      <c r="IM1070"/>
      <c r="IN1070"/>
      <c r="IO1070"/>
      <c r="IP1070"/>
      <c r="IQ1070"/>
      <c r="IR1070"/>
      <c r="IS1070"/>
      <c r="IT1070"/>
      <c r="IU1070"/>
      <c r="IV1070"/>
      <c r="IW1070"/>
      <c r="IX1070"/>
      <c r="IY1070"/>
      <c r="IZ1070"/>
      <c r="JA1070"/>
      <c r="JB1070"/>
      <c r="JC1070"/>
      <c r="JD1070"/>
      <c r="JE1070"/>
      <c r="JF1070"/>
      <c r="JG1070"/>
      <c r="JH1070"/>
      <c r="JI1070"/>
      <c r="JJ1070"/>
      <c r="JK1070"/>
      <c r="JL1070"/>
      <c r="JM1070"/>
      <c r="JN1070"/>
      <c r="JO1070"/>
      <c r="JP1070"/>
      <c r="JQ1070"/>
      <c r="JR1070"/>
    </row>
    <row r="1071" ht="30" customHeight="1" spans="2:12">
      <c r="B1071" s="34">
        <f>10000000+INDEX(编号表!$B:$B,MATCH(D1071,编号表!$A:$A,0))*10000+J1071</f>
        <v>12040014</v>
      </c>
      <c r="C1071" s="34" t="s">
        <v>982</v>
      </c>
      <c r="D1071" s="34" t="s">
        <v>978</v>
      </c>
      <c r="E1071" t="str" s="34">
        <v>无</v>
      </c>
      <c r="F1071" s="39" t="s">
        <v>908</v>
      </c>
      <c r="G1071" s="34" t="inlineStr">
        <is>
          <t xml:space="preserve">木行</t>
        </is>
      </c>
      <c r="H1071" s="34" t="b">
        <v>0</v>
      </c>
      <c r="I1071" s="34" t="b">
        <v>0</v>
      </c>
      <c r="J1071" s="34">
        <v>14</v>
      </c>
      <c r="K1071" s="34" t="str">
        <f t="shared" si="36"/>
        <v>120400</v>
      </c>
      <c r="L1071" s="34" t="s">
        <v>899</v>
      </c>
      <c r="O1071" t="str" s="35">
        <v>追击单个敌人，造成剑击伤害；出击、回转更轻捷，提高飞剑攻击频率；附加木行伤害。</v>
      </c>
      <c r="P1071" t="n" s="35">
        <v>12421000</v>
      </c>
      <c r="W1071">
        <v>600</v>
      </c>
      <c r="X1071">
        <v>600</v>
      </c>
      <c r="Y1071" t="str" s="35">
        <v>单位</v>
      </c>
      <c r="Z1071" t="inlineStr">
        <is>
          <t xml:space="preserve">单体</t>
        </is>
      </c>
      <c r="AA1071" t="inlineStr">
        <is>
          <t xml:space="preserve">敌对</t>
        </is>
      </c>
      <c r="AB1071">
        <v>0</v>
      </c>
      <c r="AC1071">
        <v>1</v>
      </c>
      <c r="AD1071" t="b">
        <v>0</v>
      </c>
      <c r="AE1071" t="inlineStr">
        <is>
          <t xml:space="preserve">最近</t>
        </is>
      </c>
      <c r="AF1071"/>
      <c r="AG1071"/>
      <c r="AH1071"/>
      <c r="AI1071"/>
      <c r="AJ1071"/>
      <c r="AK1071"/>
      <c r="AL1071"/>
      <c r="BA1071">
        <v>10000</v>
      </c>
      <c r="BB1071" t="inlineStr">
        <is>
          <t xml:space="preserve">技能效果_伤害</t>
        </is>
      </c>
      <c r="BC1071" t="inlineStr">
        <is>
          <t xml:space="preserve">敌对</t>
        </is>
      </c>
      <c r="BD1071">
        <v>10000</v>
      </c>
      <c r="BE1071">
        <v>0</v>
      </c>
      <c r="BF1071" t="inlineStr">
        <is>
          <t xml:space="preserve">全部</t>
        </is>
      </c>
      <c r="BG1071">
        <v>0</v>
      </c>
      <c r="BH1071" t="inlineStr">
        <is>
          <t xml:space="preserve">物理</t>
        </is>
      </c>
      <c r="BI1071">
        <v>10000</v>
      </c>
      <c r="BJ1071">
        <v>0</v>
      </c>
      <c r="BK1071" t="b">
        <v>1</v>
      </c>
      <c r="BL1071">
        <v>0</v>
      </c>
      <c r="BM1071">
        <v>10000</v>
      </c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  <c r="DE1071"/>
      <c r="DF1071"/>
      <c r="DG1071"/>
      <c r="DH1071"/>
      <c r="DI1071"/>
      <c r="DJ1071"/>
      <c r="DK1071"/>
      <c r="DL1071"/>
      <c r="DM1071"/>
      <c r="DN1071"/>
      <c r="DO1071"/>
      <c r="DP1071"/>
      <c r="DQ1071"/>
      <c r="DR1071"/>
      <c r="DS1071"/>
      <c r="DT1071"/>
      <c r="DU1071"/>
      <c r="DV1071"/>
      <c r="DW1071"/>
      <c r="DX1071"/>
      <c r="DY1071"/>
      <c r="DZ1071"/>
      <c r="EA1071"/>
      <c r="EB1071"/>
      <c r="EC1071"/>
      <c r="ED1071"/>
      <c r="EE1071"/>
      <c r="EF1071"/>
      <c r="EG1071"/>
      <c r="EH1071"/>
      <c r="EI1071"/>
      <c r="EJ1071"/>
      <c r="EK1071"/>
      <c r="EL1071"/>
      <c r="EM1071"/>
      <c r="EN1071"/>
      <c r="EO1071"/>
      <c r="EP1071"/>
      <c r="EQ1071"/>
      <c r="ER1071"/>
      <c r="ES1071"/>
      <c r="ET1071"/>
      <c r="EU1071"/>
      <c r="EV1071"/>
      <c r="EW1071"/>
      <c r="EX1071"/>
      <c r="EY1071"/>
      <c r="EZ1071"/>
      <c r="FA1071"/>
      <c r="FB1071"/>
      <c r="FC1071"/>
      <c r="FD1071"/>
      <c r="FE1071"/>
      <c r="FF1071"/>
      <c r="FG1071"/>
      <c r="FH1071"/>
      <c r="FI1071"/>
      <c r="FJ1071"/>
      <c r="FK1071"/>
      <c r="FL1071"/>
      <c r="FM1071"/>
      <c r="FN1071"/>
      <c r="FO1071"/>
      <c r="FP1071"/>
      <c r="FQ1071"/>
      <c r="FR1071"/>
      <c r="FS1071"/>
      <c r="FT1071"/>
      <c r="FU1071"/>
      <c r="FV1071"/>
      <c r="FW1071"/>
      <c r="FX1071"/>
      <c r="FY1071"/>
      <c r="FZ1071"/>
      <c r="GA1071"/>
      <c r="GB1071"/>
      <c r="GC1071"/>
      <c r="GD1071"/>
      <c r="GE1071"/>
      <c r="GF1071"/>
      <c r="GG1071"/>
      <c r="GH1071"/>
      <c r="GI1071"/>
      <c r="GJ1071"/>
      <c r="GK1071"/>
      <c r="GL1071"/>
      <c r="GM1071"/>
      <c r="GN1071"/>
      <c r="GO1071"/>
      <c r="GP1071"/>
      <c r="GQ1071"/>
      <c r="GR1071"/>
      <c r="GS1071"/>
      <c r="GT1071"/>
      <c r="GU1071"/>
      <c r="GV1071"/>
      <c r="GW1071"/>
      <c r="GX1071"/>
      <c r="GY1071" t="n" s="35">
        <v>0</v>
      </c>
      <c r="GZ1071" t="n" s="35">
        <v>0</v>
      </c>
      <c r="HF1071" s="35">
        <v>1800</v>
      </c>
      <c r="HG1071" t="b" s="35">
        <v>1</v>
      </c>
      <c r="HH1071">
        <v>1</v>
      </c>
      <c r="HU1071" t="b" s="35">
        <v>1</v>
      </c>
      <c r="HZ1071">
        <v>1</v>
      </c>
      <c r="IA1071"/>
      <c r="IB1071" t="inlineStr">
        <is>
          <t xml:space="preserve">物理</t>
        </is>
      </c>
      <c r="IC1071">
        <v>10000</v>
      </c>
      <c r="ID1071">
        <v>0</v>
      </c>
      <c r="IE1071">
        <v>1</v>
      </c>
      <c r="IF1071"/>
      <c r="IG1071" t="inlineStr">
        <is>
          <t xml:space="preserve">魔法</t>
        </is>
      </c>
      <c r="IH1071">
        <v>500</v>
      </c>
      <c r="II1071">
        <v>0</v>
      </c>
      <c r="IJ1071"/>
      <c r="IK1071"/>
      <c r="IL1071"/>
      <c r="IM1071"/>
      <c r="IN1071"/>
      <c r="IO1071"/>
      <c r="IP1071"/>
      <c r="IQ1071"/>
      <c r="IR1071"/>
      <c r="IS1071"/>
      <c r="IT1071"/>
      <c r="IU1071"/>
      <c r="IV1071"/>
      <c r="IW1071"/>
      <c r="IX1071"/>
      <c r="IY1071"/>
      <c r="IZ1071"/>
      <c r="JA1071"/>
      <c r="JB1071"/>
      <c r="JC1071"/>
      <c r="JD1071"/>
      <c r="JE1071"/>
      <c r="JF1071"/>
      <c r="JG1071"/>
      <c r="JH1071"/>
      <c r="JI1071"/>
      <c r="JJ1071"/>
      <c r="JK1071"/>
      <c r="JL1071"/>
      <c r="JM1071"/>
      <c r="JN1071"/>
      <c r="JO1071"/>
      <c r="JP1071"/>
      <c r="JQ1071"/>
      <c r="JR1071"/>
    </row>
    <row r="1072" ht="30" customHeight="1" spans="2:12">
      <c r="B1072" s="34">
        <f>10000000+INDEX(编号表!$B:$B,MATCH(D1072,编号表!$A:$A,0))*10000+J1072</f>
        <v>12040015</v>
      </c>
      <c r="C1072" s="34" t="s">
        <v>982</v>
      </c>
      <c r="D1072" s="34" t="s">
        <v>978</v>
      </c>
      <c r="E1072" t="str" s="34">
        <v>无</v>
      </c>
      <c r="F1072" s="39" t="s">
        <v>908</v>
      </c>
      <c r="G1072" s="34" t="inlineStr">
        <is>
          <t xml:space="preserve">木行</t>
        </is>
      </c>
      <c r="H1072" s="34" t="b">
        <v>0</v>
      </c>
      <c r="I1072" s="34" t="b">
        <v>0</v>
      </c>
      <c r="J1072" s="34">
        <v>15</v>
      </c>
      <c r="K1072" s="34" t="str">
        <f t="shared" si="36"/>
        <v>120400</v>
      </c>
      <c r="L1072" s="34" t="s">
        <v>900</v>
      </c>
      <c r="O1072" t="str" s="35">
        <v>追击单个敌人，造成剑击伤害；出击、回转更轻捷，提高飞剑攻击频率；附加木行伤害。</v>
      </c>
      <c r="P1072" t="n" s="35">
        <v>12421000</v>
      </c>
      <c r="W1072">
        <v>600</v>
      </c>
      <c r="X1072">
        <v>600</v>
      </c>
      <c r="Y1072" t="str" s="35">
        <v>单位</v>
      </c>
      <c r="Z1072" t="inlineStr">
        <is>
          <t xml:space="preserve">单体</t>
        </is>
      </c>
      <c r="AA1072" t="inlineStr">
        <is>
          <t xml:space="preserve">敌对</t>
        </is>
      </c>
      <c r="AB1072">
        <v>0</v>
      </c>
      <c r="AC1072">
        <v>1</v>
      </c>
      <c r="AD1072" t="b">
        <v>0</v>
      </c>
      <c r="AE1072" t="inlineStr">
        <is>
          <t xml:space="preserve">最近</t>
        </is>
      </c>
      <c r="AF1072"/>
      <c r="AG1072"/>
      <c r="AH1072"/>
      <c r="AI1072"/>
      <c r="AJ1072"/>
      <c r="AK1072"/>
      <c r="AL1072"/>
      <c r="BA1072">
        <v>10000</v>
      </c>
      <c r="BB1072" t="inlineStr">
        <is>
          <t xml:space="preserve">技能效果_伤害</t>
        </is>
      </c>
      <c r="BC1072" t="inlineStr">
        <is>
          <t xml:space="preserve">敌对</t>
        </is>
      </c>
      <c r="BD1072">
        <v>10000</v>
      </c>
      <c r="BE1072">
        <v>0</v>
      </c>
      <c r="BF1072" t="inlineStr">
        <is>
          <t xml:space="preserve">全部</t>
        </is>
      </c>
      <c r="BG1072">
        <v>0</v>
      </c>
      <c r="BH1072" t="inlineStr">
        <is>
          <t xml:space="preserve">物理</t>
        </is>
      </c>
      <c r="BI1072">
        <v>10000</v>
      </c>
      <c r="BJ1072">
        <v>0</v>
      </c>
      <c r="BK1072" t="b">
        <v>1</v>
      </c>
      <c r="BL1072">
        <v>0</v>
      </c>
      <c r="BM1072">
        <v>10000</v>
      </c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  <c r="DE1072"/>
      <c r="DF1072"/>
      <c r="DG1072"/>
      <c r="DH1072"/>
      <c r="DI1072"/>
      <c r="DJ1072"/>
      <c r="DK1072"/>
      <c r="DL1072"/>
      <c r="DM1072"/>
      <c r="DN1072"/>
      <c r="DO1072"/>
      <c r="DP1072"/>
      <c r="DQ1072"/>
      <c r="DR1072"/>
      <c r="DS1072"/>
      <c r="DT1072"/>
      <c r="DU1072"/>
      <c r="DV1072"/>
      <c r="DW1072"/>
      <c r="DX1072"/>
      <c r="DY1072"/>
      <c r="DZ1072"/>
      <c r="EA1072"/>
      <c r="EB1072"/>
      <c r="EC1072"/>
      <c r="ED1072"/>
      <c r="EE1072"/>
      <c r="EF1072"/>
      <c r="EG1072"/>
      <c r="EH1072"/>
      <c r="EI1072"/>
      <c r="EJ1072"/>
      <c r="EK1072"/>
      <c r="EL1072"/>
      <c r="EM1072"/>
      <c r="EN1072"/>
      <c r="EO1072"/>
      <c r="EP1072"/>
      <c r="EQ1072"/>
      <c r="ER1072"/>
      <c r="ES1072"/>
      <c r="ET1072"/>
      <c r="EU1072"/>
      <c r="EV1072"/>
      <c r="EW1072"/>
      <c r="EX1072"/>
      <c r="EY1072"/>
      <c r="EZ1072"/>
      <c r="FA1072"/>
      <c r="FB1072"/>
      <c r="FC1072"/>
      <c r="FD1072"/>
      <c r="FE1072"/>
      <c r="FF1072"/>
      <c r="FG1072"/>
      <c r="FH1072"/>
      <c r="FI1072"/>
      <c r="FJ1072"/>
      <c r="FK1072"/>
      <c r="FL1072"/>
      <c r="FM1072"/>
      <c r="FN1072"/>
      <c r="FO1072"/>
      <c r="FP1072"/>
      <c r="FQ1072"/>
      <c r="FR1072"/>
      <c r="FS1072"/>
      <c r="FT1072"/>
      <c r="FU1072"/>
      <c r="FV1072"/>
      <c r="FW1072"/>
      <c r="FX1072"/>
      <c r="FY1072"/>
      <c r="FZ1072"/>
      <c r="GA1072"/>
      <c r="GB1072"/>
      <c r="GC1072"/>
      <c r="GD1072"/>
      <c r="GE1072"/>
      <c r="GF1072"/>
      <c r="GG1072"/>
      <c r="GH1072"/>
      <c r="GI1072"/>
      <c r="GJ1072"/>
      <c r="GK1072"/>
      <c r="GL1072"/>
      <c r="GM1072"/>
      <c r="GN1072"/>
      <c r="GO1072"/>
      <c r="GP1072"/>
      <c r="GQ1072"/>
      <c r="GR1072"/>
      <c r="GS1072"/>
      <c r="GT1072"/>
      <c r="GU1072"/>
      <c r="GV1072"/>
      <c r="GW1072"/>
      <c r="GX1072"/>
      <c r="GY1072" t="n" s="35">
        <v>0</v>
      </c>
      <c r="GZ1072" t="n" s="35">
        <v>0</v>
      </c>
      <c r="HF1072" s="35">
        <v>1800</v>
      </c>
      <c r="HG1072" t="b" s="35">
        <v>1</v>
      </c>
      <c r="HH1072">
        <v>1</v>
      </c>
      <c r="HU1072" t="b" s="35">
        <v>1</v>
      </c>
      <c r="HZ1072">
        <v>1</v>
      </c>
      <c r="IA1072"/>
      <c r="IB1072" t="inlineStr">
        <is>
          <t xml:space="preserve">物理</t>
        </is>
      </c>
      <c r="IC1072">
        <v>10000</v>
      </c>
      <c r="ID1072">
        <v>0</v>
      </c>
      <c r="IE1072">
        <v>1</v>
      </c>
      <c r="IF1072"/>
      <c r="IG1072" t="inlineStr">
        <is>
          <t xml:space="preserve">魔法</t>
        </is>
      </c>
      <c r="IH1072">
        <v>500</v>
      </c>
      <c r="II1072">
        <v>0</v>
      </c>
      <c r="IJ1072"/>
      <c r="IK1072"/>
      <c r="IL1072"/>
      <c r="IM1072"/>
      <c r="IN1072"/>
      <c r="IO1072"/>
      <c r="IP1072"/>
      <c r="IQ1072"/>
      <c r="IR1072"/>
      <c r="IS1072"/>
      <c r="IT1072"/>
      <c r="IU1072"/>
      <c r="IV1072"/>
      <c r="IW1072"/>
      <c r="IX1072"/>
      <c r="IY1072"/>
      <c r="IZ1072"/>
      <c r="JA1072"/>
      <c r="JB1072"/>
      <c r="JC1072"/>
      <c r="JD1072"/>
      <c r="JE1072"/>
      <c r="JF1072"/>
      <c r="JG1072"/>
      <c r="JH1072"/>
      <c r="JI1072"/>
      <c r="JJ1072"/>
      <c r="JK1072"/>
      <c r="JL1072"/>
      <c r="JM1072"/>
      <c r="JN1072"/>
      <c r="JO1072"/>
      <c r="JP1072"/>
      <c r="JQ1072"/>
      <c r="JR1072"/>
    </row>
    <row r="1073" ht="30" customHeight="1" spans="2:12">
      <c r="B1073" s="34">
        <f>10000000+INDEX(编号表!$B:$B,MATCH(D1073,编号表!$A:$A,0))*10000+J1073</f>
        <v>12040016</v>
      </c>
      <c r="C1073" s="34" t="s">
        <v>983</v>
      </c>
      <c r="D1073" s="34" t="s">
        <v>978</v>
      </c>
      <c r="E1073" t="str" s="34">
        <v>无</v>
      </c>
      <c r="F1073" s="39" t="s">
        <v>910</v>
      </c>
      <c r="G1073" s="34" t="inlineStr">
        <is>
          <t xml:space="preserve">木行</t>
        </is>
      </c>
      <c r="H1073" s="34" t="b">
        <v>0</v>
      </c>
      <c r="I1073" s="34" t="b">
        <v>0</v>
      </c>
      <c r="J1073" s="34">
        <v>16</v>
      </c>
      <c r="K1073" s="34" t="str">
        <f t="shared" si="36"/>
        <v>120400</v>
      </c>
      <c r="L1073" s="34" t="s">
        <v>898</v>
      </c>
      <c r="O1073" t="str" s="35">
        <v>追击单个敌人，造成剑击伤害；出击、回转更轻捷，提高飞剑攻击频率；附加木行伤害。</v>
      </c>
      <c r="P1073" t="n" s="35">
        <v>12421000</v>
      </c>
      <c r="W1073">
        <v>600</v>
      </c>
      <c r="X1073">
        <v>600</v>
      </c>
      <c r="Y1073" t="str" s="35">
        <v>单位</v>
      </c>
      <c r="Z1073" t="inlineStr">
        <is>
          <t xml:space="preserve">单体</t>
        </is>
      </c>
      <c r="AA1073" t="inlineStr">
        <is>
          <t xml:space="preserve">敌对</t>
        </is>
      </c>
      <c r="AB1073">
        <v>0</v>
      </c>
      <c r="AC1073">
        <v>1</v>
      </c>
      <c r="AD1073" t="b">
        <v>0</v>
      </c>
      <c r="AE1073" t="inlineStr">
        <is>
          <t xml:space="preserve">最近</t>
        </is>
      </c>
      <c r="AF1073"/>
      <c r="AG1073"/>
      <c r="AH1073"/>
      <c r="AI1073"/>
      <c r="AJ1073"/>
      <c r="AK1073"/>
      <c r="AL1073"/>
      <c r="BA1073">
        <v>10000</v>
      </c>
      <c r="BB1073" t="inlineStr">
        <is>
          <t xml:space="preserve">技能效果_伤害</t>
        </is>
      </c>
      <c r="BC1073" t="inlineStr">
        <is>
          <t xml:space="preserve">敌对</t>
        </is>
      </c>
      <c r="BD1073">
        <v>10000</v>
      </c>
      <c r="BE1073">
        <v>0</v>
      </c>
      <c r="BF1073" t="inlineStr">
        <is>
          <t xml:space="preserve">全部</t>
        </is>
      </c>
      <c r="BG1073">
        <v>0</v>
      </c>
      <c r="BH1073" t="inlineStr">
        <is>
          <t xml:space="preserve">物理</t>
        </is>
      </c>
      <c r="BI1073">
        <v>10000</v>
      </c>
      <c r="BJ1073">
        <v>0</v>
      </c>
      <c r="BK1073" t="b">
        <v>1</v>
      </c>
      <c r="BL1073">
        <v>0</v>
      </c>
      <c r="BM1073">
        <v>10000</v>
      </c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  <c r="DE1073"/>
      <c r="DF1073"/>
      <c r="DG1073"/>
      <c r="DH1073"/>
      <c r="DI1073"/>
      <c r="DJ1073"/>
      <c r="DK1073"/>
      <c r="DL1073"/>
      <c r="DM1073"/>
      <c r="DN1073"/>
      <c r="DO1073"/>
      <c r="DP1073"/>
      <c r="DQ1073"/>
      <c r="DR1073"/>
      <c r="DS1073"/>
      <c r="DT1073"/>
      <c r="DU1073"/>
      <c r="DV1073"/>
      <c r="DW1073"/>
      <c r="DX1073"/>
      <c r="DY1073"/>
      <c r="DZ1073"/>
      <c r="EA1073"/>
      <c r="EB1073"/>
      <c r="EC1073"/>
      <c r="ED1073"/>
      <c r="EE1073"/>
      <c r="EF1073"/>
      <c r="EG1073"/>
      <c r="EH1073"/>
      <c r="EI1073"/>
      <c r="EJ1073"/>
      <c r="EK1073"/>
      <c r="EL1073"/>
      <c r="EM1073"/>
      <c r="EN1073"/>
      <c r="EO1073"/>
      <c r="EP1073"/>
      <c r="EQ1073"/>
      <c r="ER1073"/>
      <c r="ES1073"/>
      <c r="ET1073"/>
      <c r="EU1073"/>
      <c r="EV1073"/>
      <c r="EW1073"/>
      <c r="EX1073"/>
      <c r="EY1073"/>
      <c r="EZ1073"/>
      <c r="FA1073"/>
      <c r="FB1073"/>
      <c r="FC1073"/>
      <c r="FD1073"/>
      <c r="FE1073"/>
      <c r="FF1073"/>
      <c r="FG1073"/>
      <c r="FH1073"/>
      <c r="FI1073"/>
      <c r="FJ1073"/>
      <c r="FK1073"/>
      <c r="FL1073"/>
      <c r="FM1073"/>
      <c r="FN1073"/>
      <c r="FO1073"/>
      <c r="FP1073"/>
      <c r="FQ1073"/>
      <c r="FR1073"/>
      <c r="FS1073"/>
      <c r="FT1073"/>
      <c r="FU1073"/>
      <c r="FV1073"/>
      <c r="FW1073"/>
      <c r="FX1073"/>
      <c r="FY1073"/>
      <c r="FZ1073"/>
      <c r="GA1073"/>
      <c r="GB1073"/>
      <c r="GC1073"/>
      <c r="GD1073"/>
      <c r="GE1073"/>
      <c r="GF1073"/>
      <c r="GG1073"/>
      <c r="GH1073"/>
      <c r="GI1073"/>
      <c r="GJ1073"/>
      <c r="GK1073"/>
      <c r="GL1073"/>
      <c r="GM1073"/>
      <c r="GN1073"/>
      <c r="GO1073"/>
      <c r="GP1073"/>
      <c r="GQ1073"/>
      <c r="GR1073"/>
      <c r="GS1073"/>
      <c r="GT1073"/>
      <c r="GU1073"/>
      <c r="GV1073"/>
      <c r="GW1073"/>
      <c r="GX1073"/>
      <c r="GY1073" t="n" s="35">
        <v>0</v>
      </c>
      <c r="GZ1073" t="n" s="35">
        <v>0</v>
      </c>
      <c r="HF1073" s="35">
        <v>1800</v>
      </c>
      <c r="HG1073" t="b" s="35">
        <v>1</v>
      </c>
      <c r="HH1073">
        <v>1</v>
      </c>
      <c r="HU1073" t="b" s="35">
        <v>1</v>
      </c>
      <c r="HZ1073">
        <v>1</v>
      </c>
      <c r="IA1073"/>
      <c r="IB1073" t="inlineStr">
        <is>
          <t xml:space="preserve">物理</t>
        </is>
      </c>
      <c r="IC1073">
        <v>10000</v>
      </c>
      <c r="ID1073">
        <v>0</v>
      </c>
      <c r="IE1073">
        <v>1</v>
      </c>
      <c r="IF1073"/>
      <c r="IG1073" t="inlineStr">
        <is>
          <t xml:space="preserve">魔法</t>
        </is>
      </c>
      <c r="IH1073">
        <v>500</v>
      </c>
      <c r="II1073">
        <v>0</v>
      </c>
      <c r="IJ1073"/>
      <c r="IK1073"/>
      <c r="IL1073"/>
      <c r="IM1073"/>
      <c r="IN1073"/>
      <c r="IO1073"/>
      <c r="IP1073"/>
      <c r="IQ1073"/>
      <c r="IR1073"/>
      <c r="IS1073"/>
      <c r="IT1073"/>
      <c r="IU1073"/>
      <c r="IV1073"/>
      <c r="IW1073"/>
      <c r="IX1073"/>
      <c r="IY1073"/>
      <c r="IZ1073"/>
      <c r="JA1073"/>
      <c r="JB1073"/>
      <c r="JC1073"/>
      <c r="JD1073"/>
      <c r="JE1073"/>
      <c r="JF1073"/>
      <c r="JG1073"/>
      <c r="JH1073"/>
      <c r="JI1073"/>
      <c r="JJ1073"/>
      <c r="JK1073"/>
      <c r="JL1073"/>
      <c r="JM1073"/>
      <c r="JN1073"/>
      <c r="JO1073"/>
      <c r="JP1073"/>
      <c r="JQ1073"/>
      <c r="JR1073"/>
    </row>
    <row r="1074" ht="30" customHeight="1" spans="2:12">
      <c r="B1074" s="34">
        <f>10000000+INDEX(编号表!$B:$B,MATCH(D1074,编号表!$A:$A,0))*10000+J1074</f>
        <v>12040017</v>
      </c>
      <c r="C1074" s="34" t="s">
        <v>983</v>
      </c>
      <c r="D1074" s="34" t="s">
        <v>978</v>
      </c>
      <c r="E1074" t="str" s="34">
        <v>无</v>
      </c>
      <c r="F1074" s="39" t="s">
        <v>910</v>
      </c>
      <c r="G1074" s="34" t="inlineStr">
        <is>
          <t xml:space="preserve">木行</t>
        </is>
      </c>
      <c r="H1074" s="34" t="b">
        <v>0</v>
      </c>
      <c r="I1074" s="34" t="b">
        <v>0</v>
      </c>
      <c r="J1074" s="34">
        <v>17</v>
      </c>
      <c r="K1074" s="34" t="str">
        <f t="shared" si="36"/>
        <v>120400</v>
      </c>
      <c r="L1074" s="34" t="s">
        <v>899</v>
      </c>
      <c r="O1074" t="str" s="35">
        <v>追击单个敌人，造成剑击伤害；出击、回转更轻捷，提高飞剑攻击频率；附加木行伤害。</v>
      </c>
      <c r="P1074" t="n" s="35">
        <v>12421000</v>
      </c>
      <c r="W1074">
        <v>600</v>
      </c>
      <c r="X1074">
        <v>600</v>
      </c>
      <c r="Y1074" t="str" s="35">
        <v>单位</v>
      </c>
      <c r="Z1074" t="inlineStr">
        <is>
          <t xml:space="preserve">单体</t>
        </is>
      </c>
      <c r="AA1074" t="inlineStr">
        <is>
          <t xml:space="preserve">敌对</t>
        </is>
      </c>
      <c r="AB1074">
        <v>0</v>
      </c>
      <c r="AC1074">
        <v>1</v>
      </c>
      <c r="AD1074" t="b">
        <v>0</v>
      </c>
      <c r="AE1074" t="inlineStr">
        <is>
          <t xml:space="preserve">最近</t>
        </is>
      </c>
      <c r="AF1074"/>
      <c r="AG1074"/>
      <c r="AH1074"/>
      <c r="AI1074"/>
      <c r="AJ1074"/>
      <c r="AK1074"/>
      <c r="AL1074"/>
      <c r="BA1074">
        <v>10000</v>
      </c>
      <c r="BB1074" t="inlineStr">
        <is>
          <t xml:space="preserve">技能效果_伤害</t>
        </is>
      </c>
      <c r="BC1074" t="inlineStr">
        <is>
          <t xml:space="preserve">敌对</t>
        </is>
      </c>
      <c r="BD1074">
        <v>10000</v>
      </c>
      <c r="BE1074">
        <v>0</v>
      </c>
      <c r="BF1074" t="inlineStr">
        <is>
          <t xml:space="preserve">全部</t>
        </is>
      </c>
      <c r="BG1074">
        <v>0</v>
      </c>
      <c r="BH1074" t="inlineStr">
        <is>
          <t xml:space="preserve">物理</t>
        </is>
      </c>
      <c r="BI1074">
        <v>10000</v>
      </c>
      <c r="BJ1074">
        <v>0</v>
      </c>
      <c r="BK1074" t="b">
        <v>1</v>
      </c>
      <c r="BL1074">
        <v>0</v>
      </c>
      <c r="BM1074">
        <v>10000</v>
      </c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  <c r="DE1074"/>
      <c r="DF1074"/>
      <c r="DG1074"/>
      <c r="DH1074"/>
      <c r="DI1074"/>
      <c r="DJ1074"/>
      <c r="DK1074"/>
      <c r="DL1074"/>
      <c r="DM1074"/>
      <c r="DN1074"/>
      <c r="DO1074"/>
      <c r="DP1074"/>
      <c r="DQ1074"/>
      <c r="DR1074"/>
      <c r="DS1074"/>
      <c r="DT1074"/>
      <c r="DU1074"/>
      <c r="DV1074"/>
      <c r="DW1074"/>
      <c r="DX1074"/>
      <c r="DY1074"/>
      <c r="DZ1074"/>
      <c r="EA1074"/>
      <c r="EB1074"/>
      <c r="EC1074"/>
      <c r="ED1074"/>
      <c r="EE1074"/>
      <c r="EF1074"/>
      <c r="EG1074"/>
      <c r="EH1074"/>
      <c r="EI1074"/>
      <c r="EJ1074"/>
      <c r="EK1074"/>
      <c r="EL1074"/>
      <c r="EM1074"/>
      <c r="EN1074"/>
      <c r="EO1074"/>
      <c r="EP1074"/>
      <c r="EQ1074"/>
      <c r="ER1074"/>
      <c r="ES1074"/>
      <c r="ET1074"/>
      <c r="EU1074"/>
      <c r="EV1074"/>
      <c r="EW1074"/>
      <c r="EX1074"/>
      <c r="EY1074"/>
      <c r="EZ1074"/>
      <c r="FA1074"/>
      <c r="FB1074"/>
      <c r="FC1074"/>
      <c r="FD1074"/>
      <c r="FE1074"/>
      <c r="FF1074"/>
      <c r="FG1074"/>
      <c r="FH1074"/>
      <c r="FI1074"/>
      <c r="FJ1074"/>
      <c r="FK1074"/>
      <c r="FL1074"/>
      <c r="FM1074"/>
      <c r="FN1074"/>
      <c r="FO1074"/>
      <c r="FP1074"/>
      <c r="FQ1074"/>
      <c r="FR1074"/>
      <c r="FS1074"/>
      <c r="FT1074"/>
      <c r="FU1074"/>
      <c r="FV1074"/>
      <c r="FW1074"/>
      <c r="FX1074"/>
      <c r="FY1074"/>
      <c r="FZ1074"/>
      <c r="GA1074"/>
      <c r="GB1074"/>
      <c r="GC1074"/>
      <c r="GD1074"/>
      <c r="GE1074"/>
      <c r="GF1074"/>
      <c r="GG1074"/>
      <c r="GH1074"/>
      <c r="GI1074"/>
      <c r="GJ1074"/>
      <c r="GK1074"/>
      <c r="GL1074"/>
      <c r="GM1074"/>
      <c r="GN1074"/>
      <c r="GO1074"/>
      <c r="GP1074"/>
      <c r="GQ1074"/>
      <c r="GR1074"/>
      <c r="GS1074"/>
      <c r="GT1074"/>
      <c r="GU1074"/>
      <c r="GV1074"/>
      <c r="GW1074"/>
      <c r="GX1074"/>
      <c r="GY1074" t="n" s="35">
        <v>0</v>
      </c>
      <c r="GZ1074" t="n" s="35">
        <v>0</v>
      </c>
      <c r="HF1074" s="35">
        <v>1800</v>
      </c>
      <c r="HG1074" t="b" s="35">
        <v>1</v>
      </c>
      <c r="HH1074">
        <v>1</v>
      </c>
      <c r="HU1074" t="b" s="35">
        <v>1</v>
      </c>
      <c r="HZ1074">
        <v>1</v>
      </c>
      <c r="IA1074"/>
      <c r="IB1074" t="inlineStr">
        <is>
          <t xml:space="preserve">物理</t>
        </is>
      </c>
      <c r="IC1074">
        <v>10000</v>
      </c>
      <c r="ID1074">
        <v>0</v>
      </c>
      <c r="IE1074">
        <v>1</v>
      </c>
      <c r="IF1074"/>
      <c r="IG1074" t="inlineStr">
        <is>
          <t xml:space="preserve">魔法</t>
        </is>
      </c>
      <c r="IH1074">
        <v>500</v>
      </c>
      <c r="II1074">
        <v>0</v>
      </c>
      <c r="IJ1074"/>
      <c r="IK1074"/>
      <c r="IL1074"/>
      <c r="IM1074"/>
      <c r="IN1074"/>
      <c r="IO1074"/>
      <c r="IP1074"/>
      <c r="IQ1074"/>
      <c r="IR1074"/>
      <c r="IS1074"/>
      <c r="IT1074"/>
      <c r="IU1074"/>
      <c r="IV1074"/>
      <c r="IW1074"/>
      <c r="IX1074"/>
      <c r="IY1074"/>
      <c r="IZ1074"/>
      <c r="JA1074"/>
      <c r="JB1074"/>
      <c r="JC1074"/>
      <c r="JD1074"/>
      <c r="JE1074"/>
      <c r="JF1074"/>
      <c r="JG1074"/>
      <c r="JH1074"/>
      <c r="JI1074"/>
      <c r="JJ1074"/>
      <c r="JK1074"/>
      <c r="JL1074"/>
      <c r="JM1074"/>
      <c r="JN1074"/>
      <c r="JO1074"/>
      <c r="JP1074"/>
      <c r="JQ1074"/>
      <c r="JR1074"/>
    </row>
    <row r="1075" ht="30" customHeight="1" spans="2:12">
      <c r="B1075" s="34">
        <f>10000000+INDEX(编号表!$B:$B,MATCH(D1075,编号表!$A:$A,0))*10000+J1075</f>
        <v>12040018</v>
      </c>
      <c r="C1075" s="34" t="s">
        <v>983</v>
      </c>
      <c r="D1075" s="34" t="s">
        <v>978</v>
      </c>
      <c r="E1075" t="str" s="34">
        <v>无</v>
      </c>
      <c r="F1075" s="39" t="s">
        <v>910</v>
      </c>
      <c r="G1075" s="34" t="inlineStr">
        <is>
          <t xml:space="preserve">木行</t>
        </is>
      </c>
      <c r="H1075" s="34" t="b">
        <v>0</v>
      </c>
      <c r="I1075" s="34" t="b">
        <v>0</v>
      </c>
      <c r="J1075" s="34">
        <v>18</v>
      </c>
      <c r="K1075" s="34" t="str">
        <f t="shared" si="36"/>
        <v>120400</v>
      </c>
      <c r="L1075" s="34" t="s">
        <v>900</v>
      </c>
      <c r="O1075" t="str" s="35">
        <v>追击单个敌人，造成剑击伤害；出击、回转更轻捷，提高飞剑攻击频率；附加木行伤害。</v>
      </c>
      <c r="P1075" t="n" s="35">
        <v>12421000</v>
      </c>
      <c r="W1075">
        <v>600</v>
      </c>
      <c r="X1075">
        <v>600</v>
      </c>
      <c r="Y1075" t="str" s="35">
        <v>单位</v>
      </c>
      <c r="Z1075" t="inlineStr">
        <is>
          <t xml:space="preserve">单体</t>
        </is>
      </c>
      <c r="AA1075" t="inlineStr">
        <is>
          <t xml:space="preserve">敌对</t>
        </is>
      </c>
      <c r="AB1075">
        <v>0</v>
      </c>
      <c r="AC1075">
        <v>1</v>
      </c>
      <c r="AD1075" t="b">
        <v>0</v>
      </c>
      <c r="AE1075" t="inlineStr">
        <is>
          <t xml:space="preserve">最近</t>
        </is>
      </c>
      <c r="AF1075"/>
      <c r="AG1075"/>
      <c r="AH1075"/>
      <c r="AI1075"/>
      <c r="AJ1075"/>
      <c r="AK1075"/>
      <c r="AL1075"/>
      <c r="BA1075">
        <v>10000</v>
      </c>
      <c r="BB1075" t="inlineStr">
        <is>
          <t xml:space="preserve">技能效果_伤害</t>
        </is>
      </c>
      <c r="BC1075" t="inlineStr">
        <is>
          <t xml:space="preserve">敌对</t>
        </is>
      </c>
      <c r="BD1075">
        <v>10000</v>
      </c>
      <c r="BE1075">
        <v>0</v>
      </c>
      <c r="BF1075" t="inlineStr">
        <is>
          <t xml:space="preserve">全部</t>
        </is>
      </c>
      <c r="BG1075">
        <v>0</v>
      </c>
      <c r="BH1075" t="inlineStr">
        <is>
          <t xml:space="preserve">物理</t>
        </is>
      </c>
      <c r="BI1075">
        <v>10000</v>
      </c>
      <c r="BJ1075">
        <v>0</v>
      </c>
      <c r="BK1075" t="b">
        <v>1</v>
      </c>
      <c r="BL1075">
        <v>0</v>
      </c>
      <c r="BM1075">
        <v>10000</v>
      </c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  <c r="DE1075"/>
      <c r="DF1075"/>
      <c r="DG1075"/>
      <c r="DH1075"/>
      <c r="DI1075"/>
      <c r="DJ1075"/>
      <c r="DK1075"/>
      <c r="DL1075"/>
      <c r="DM1075"/>
      <c r="DN1075"/>
      <c r="DO1075"/>
      <c r="DP1075"/>
      <c r="DQ1075"/>
      <c r="DR1075"/>
      <c r="DS1075"/>
      <c r="DT1075"/>
      <c r="DU1075"/>
      <c r="DV1075"/>
      <c r="DW1075"/>
      <c r="DX1075"/>
      <c r="DY1075"/>
      <c r="DZ1075"/>
      <c r="EA1075"/>
      <c r="EB1075"/>
      <c r="EC1075"/>
      <c r="ED1075"/>
      <c r="EE1075"/>
      <c r="EF1075"/>
      <c r="EG1075"/>
      <c r="EH1075"/>
      <c r="EI1075"/>
      <c r="EJ1075"/>
      <c r="EK1075"/>
      <c r="EL1075"/>
      <c r="EM1075"/>
      <c r="EN1075"/>
      <c r="EO1075"/>
      <c r="EP1075"/>
      <c r="EQ1075"/>
      <c r="ER1075"/>
      <c r="ES1075"/>
      <c r="ET1075"/>
      <c r="EU1075"/>
      <c r="EV1075"/>
      <c r="EW1075"/>
      <c r="EX1075"/>
      <c r="EY1075"/>
      <c r="EZ1075"/>
      <c r="FA1075"/>
      <c r="FB1075"/>
      <c r="FC1075"/>
      <c r="FD1075"/>
      <c r="FE1075"/>
      <c r="FF1075"/>
      <c r="FG1075"/>
      <c r="FH1075"/>
      <c r="FI1075"/>
      <c r="FJ1075"/>
      <c r="FK1075"/>
      <c r="FL1075"/>
      <c r="FM1075"/>
      <c r="FN1075"/>
      <c r="FO1075"/>
      <c r="FP1075"/>
      <c r="FQ1075"/>
      <c r="FR1075"/>
      <c r="FS1075"/>
      <c r="FT1075"/>
      <c r="FU1075"/>
      <c r="FV1075"/>
      <c r="FW1075"/>
      <c r="FX1075"/>
      <c r="FY1075"/>
      <c r="FZ1075"/>
      <c r="GA1075"/>
      <c r="GB1075"/>
      <c r="GC1075"/>
      <c r="GD1075"/>
      <c r="GE1075"/>
      <c r="GF1075"/>
      <c r="GG1075"/>
      <c r="GH1075"/>
      <c r="GI1075"/>
      <c r="GJ1075"/>
      <c r="GK1075"/>
      <c r="GL1075"/>
      <c r="GM1075"/>
      <c r="GN1075"/>
      <c r="GO1075"/>
      <c r="GP1075"/>
      <c r="GQ1075"/>
      <c r="GR1075"/>
      <c r="GS1075"/>
      <c r="GT1075"/>
      <c r="GU1075"/>
      <c r="GV1075"/>
      <c r="GW1075"/>
      <c r="GX1075"/>
      <c r="GY1075" t="n" s="35">
        <v>0</v>
      </c>
      <c r="GZ1075" t="n" s="35">
        <v>0</v>
      </c>
      <c r="HF1075" s="35">
        <v>1800</v>
      </c>
      <c r="HG1075" t="b" s="35">
        <v>1</v>
      </c>
      <c r="HH1075">
        <v>1</v>
      </c>
      <c r="HU1075" t="b" s="35">
        <v>1</v>
      </c>
      <c r="HZ1075">
        <v>1</v>
      </c>
      <c r="IA1075"/>
      <c r="IB1075" t="inlineStr">
        <is>
          <t xml:space="preserve">物理</t>
        </is>
      </c>
      <c r="IC1075">
        <v>10000</v>
      </c>
      <c r="ID1075">
        <v>0</v>
      </c>
      <c r="IE1075">
        <v>1</v>
      </c>
      <c r="IF1075"/>
      <c r="IG1075" t="inlineStr">
        <is>
          <t xml:space="preserve">魔法</t>
        </is>
      </c>
      <c r="IH1075">
        <v>500</v>
      </c>
      <c r="II1075">
        <v>0</v>
      </c>
      <c r="IJ1075"/>
      <c r="IK1075"/>
      <c r="IL1075"/>
      <c r="IM1075"/>
      <c r="IN1075"/>
      <c r="IO1075"/>
      <c r="IP1075"/>
      <c r="IQ1075"/>
      <c r="IR1075"/>
      <c r="IS1075"/>
      <c r="IT1075"/>
      <c r="IU1075"/>
      <c r="IV1075"/>
      <c r="IW1075"/>
      <c r="IX1075"/>
      <c r="IY1075"/>
      <c r="IZ1075"/>
      <c r="JA1075"/>
      <c r="JB1075"/>
      <c r="JC1075"/>
      <c r="JD1075"/>
      <c r="JE1075"/>
      <c r="JF1075"/>
      <c r="JG1075"/>
      <c r="JH1075"/>
      <c r="JI1075"/>
      <c r="JJ1075"/>
      <c r="JK1075"/>
      <c r="JL1075"/>
      <c r="JM1075"/>
      <c r="JN1075"/>
      <c r="JO1075"/>
      <c r="JP1075"/>
      <c r="JQ1075"/>
      <c r="JR1075"/>
    </row>
    <row r="1076" ht="30" customHeight="1" spans="2:12">
      <c r="B1076" s="34">
        <f>10000000+INDEX(编号表!$B:$B,MATCH(D1076,编号表!$A:$A,0))*10000+J1076</f>
        <v>12040019</v>
      </c>
      <c r="C1076" s="34" t="s">
        <v>984</v>
      </c>
      <c r="D1076" s="34" t="s">
        <v>978</v>
      </c>
      <c r="E1076" t="str" s="34">
        <v>无</v>
      </c>
      <c r="F1076" s="39" t="s">
        <v>912</v>
      </c>
      <c r="G1076" s="34" t="inlineStr">
        <is>
          <t xml:space="preserve">木行</t>
        </is>
      </c>
      <c r="H1076" s="34" t="b">
        <v>0</v>
      </c>
      <c r="I1076" s="34" t="b">
        <v>0</v>
      </c>
      <c r="J1076" s="34">
        <v>19</v>
      </c>
      <c r="K1076" s="34" t="str">
        <f t="shared" si="36"/>
        <v>120400</v>
      </c>
      <c r="L1076" s="34" t="s">
        <v>898</v>
      </c>
      <c r="O1076" t="str" s="35">
        <v>追击单个敌人，造成剑击伤害；出击、回转更轻捷，提高飞剑攻击频率；附加木行伤害。</v>
      </c>
      <c r="P1076" t="n" s="35">
        <v>12421000</v>
      </c>
      <c r="W1076">
        <v>600</v>
      </c>
      <c r="X1076">
        <v>600</v>
      </c>
      <c r="Y1076" t="str" s="35">
        <v>单位</v>
      </c>
      <c r="Z1076" t="inlineStr">
        <is>
          <t xml:space="preserve">单体</t>
        </is>
      </c>
      <c r="AA1076" t="inlineStr">
        <is>
          <t xml:space="preserve">敌对</t>
        </is>
      </c>
      <c r="AB1076">
        <v>0</v>
      </c>
      <c r="AC1076">
        <v>1</v>
      </c>
      <c r="AD1076" t="b">
        <v>0</v>
      </c>
      <c r="AE1076" t="inlineStr">
        <is>
          <t xml:space="preserve">最近</t>
        </is>
      </c>
      <c r="AF1076"/>
      <c r="AG1076"/>
      <c r="AH1076"/>
      <c r="AI1076"/>
      <c r="AJ1076"/>
      <c r="AK1076"/>
      <c r="AL1076"/>
      <c r="BA1076">
        <v>10000</v>
      </c>
      <c r="BB1076" t="inlineStr">
        <is>
          <t xml:space="preserve">技能效果_伤害</t>
        </is>
      </c>
      <c r="BC1076" t="inlineStr">
        <is>
          <t xml:space="preserve">敌对</t>
        </is>
      </c>
      <c r="BD1076">
        <v>10000</v>
      </c>
      <c r="BE1076">
        <v>0</v>
      </c>
      <c r="BF1076" t="inlineStr">
        <is>
          <t xml:space="preserve">全部</t>
        </is>
      </c>
      <c r="BG1076">
        <v>0</v>
      </c>
      <c r="BH1076" t="inlineStr">
        <is>
          <t xml:space="preserve">物理</t>
        </is>
      </c>
      <c r="BI1076">
        <v>10000</v>
      </c>
      <c r="BJ1076">
        <v>0</v>
      </c>
      <c r="BK1076" t="b">
        <v>1</v>
      </c>
      <c r="BL1076">
        <v>0</v>
      </c>
      <c r="BM1076">
        <v>10000</v>
      </c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  <c r="DE1076"/>
      <c r="DF1076"/>
      <c r="DG1076"/>
      <c r="DH1076"/>
      <c r="DI1076"/>
      <c r="DJ1076"/>
      <c r="DK1076"/>
      <c r="DL1076"/>
      <c r="DM1076"/>
      <c r="DN1076"/>
      <c r="DO1076"/>
      <c r="DP1076"/>
      <c r="DQ1076"/>
      <c r="DR1076"/>
      <c r="DS1076"/>
      <c r="DT1076"/>
      <c r="DU1076"/>
      <c r="DV1076"/>
      <c r="DW1076"/>
      <c r="DX1076"/>
      <c r="DY1076"/>
      <c r="DZ1076"/>
      <c r="EA1076"/>
      <c r="EB1076"/>
      <c r="EC1076"/>
      <c r="ED1076"/>
      <c r="EE1076"/>
      <c r="EF1076"/>
      <c r="EG1076"/>
      <c r="EH1076"/>
      <c r="EI1076"/>
      <c r="EJ1076"/>
      <c r="EK1076"/>
      <c r="EL1076"/>
      <c r="EM1076"/>
      <c r="EN1076"/>
      <c r="EO1076"/>
      <c r="EP1076"/>
      <c r="EQ1076"/>
      <c r="ER1076"/>
      <c r="ES1076"/>
      <c r="ET1076"/>
      <c r="EU1076"/>
      <c r="EV1076"/>
      <c r="EW1076"/>
      <c r="EX1076"/>
      <c r="EY1076"/>
      <c r="EZ1076"/>
      <c r="FA1076"/>
      <c r="FB1076"/>
      <c r="FC1076"/>
      <c r="FD1076"/>
      <c r="FE1076"/>
      <c r="FF1076"/>
      <c r="FG1076"/>
      <c r="FH1076"/>
      <c r="FI1076"/>
      <c r="FJ1076"/>
      <c r="FK1076"/>
      <c r="FL1076"/>
      <c r="FM1076"/>
      <c r="FN1076"/>
      <c r="FO1076"/>
      <c r="FP1076"/>
      <c r="FQ1076"/>
      <c r="FR1076"/>
      <c r="FS1076"/>
      <c r="FT1076"/>
      <c r="FU1076"/>
      <c r="FV1076"/>
      <c r="FW1076"/>
      <c r="FX1076"/>
      <c r="FY1076"/>
      <c r="FZ1076"/>
      <c r="GA1076"/>
      <c r="GB1076"/>
      <c r="GC1076"/>
      <c r="GD1076"/>
      <c r="GE1076"/>
      <c r="GF1076"/>
      <c r="GG1076"/>
      <c r="GH1076"/>
      <c r="GI1076"/>
      <c r="GJ1076"/>
      <c r="GK1076"/>
      <c r="GL1076"/>
      <c r="GM1076"/>
      <c r="GN1076"/>
      <c r="GO1076"/>
      <c r="GP1076"/>
      <c r="GQ1076"/>
      <c r="GR1076"/>
      <c r="GS1076"/>
      <c r="GT1076"/>
      <c r="GU1076"/>
      <c r="GV1076"/>
      <c r="GW1076"/>
      <c r="GX1076"/>
      <c r="GY1076" t="n" s="35">
        <v>0</v>
      </c>
      <c r="GZ1076" t="n" s="35">
        <v>0</v>
      </c>
      <c r="HF1076" s="35">
        <v>1800</v>
      </c>
      <c r="HG1076" t="b" s="35">
        <v>1</v>
      </c>
      <c r="HH1076">
        <v>1</v>
      </c>
      <c r="HU1076" t="b" s="35">
        <v>1</v>
      </c>
      <c r="HZ1076">
        <v>1</v>
      </c>
      <c r="IA1076"/>
      <c r="IB1076" t="inlineStr">
        <is>
          <t xml:space="preserve">物理</t>
        </is>
      </c>
      <c r="IC1076">
        <v>10000</v>
      </c>
      <c r="ID1076">
        <v>0</v>
      </c>
      <c r="IE1076">
        <v>1</v>
      </c>
      <c r="IF1076"/>
      <c r="IG1076" t="inlineStr">
        <is>
          <t xml:space="preserve">魔法</t>
        </is>
      </c>
      <c r="IH1076">
        <v>500</v>
      </c>
      <c r="II1076">
        <v>0</v>
      </c>
      <c r="IJ1076"/>
      <c r="IK1076"/>
      <c r="IL1076"/>
      <c r="IM1076"/>
      <c r="IN1076"/>
      <c r="IO1076"/>
      <c r="IP1076"/>
      <c r="IQ1076"/>
      <c r="IR1076"/>
      <c r="IS1076"/>
      <c r="IT1076"/>
      <c r="IU1076"/>
      <c r="IV1076"/>
      <c r="IW1076"/>
      <c r="IX1076"/>
      <c r="IY1076"/>
      <c r="IZ1076"/>
      <c r="JA1076"/>
      <c r="JB1076"/>
      <c r="JC1076"/>
      <c r="JD1076"/>
      <c r="JE1076"/>
      <c r="JF1076"/>
      <c r="JG1076"/>
      <c r="JH1076"/>
      <c r="JI1076"/>
      <c r="JJ1076"/>
      <c r="JK1076"/>
      <c r="JL1076"/>
      <c r="JM1076"/>
      <c r="JN1076"/>
      <c r="JO1076"/>
      <c r="JP1076"/>
      <c r="JQ1076"/>
      <c r="JR1076"/>
    </row>
    <row r="1077" ht="30" customHeight="1" spans="2:12">
      <c r="B1077" s="34">
        <f>10000000+INDEX(编号表!$B:$B,MATCH(D1077,编号表!$A:$A,0))*10000+J1077</f>
        <v>12040020</v>
      </c>
      <c r="C1077" s="34" t="s">
        <v>984</v>
      </c>
      <c r="D1077" s="34" t="s">
        <v>978</v>
      </c>
      <c r="E1077" t="str" s="34">
        <v>无</v>
      </c>
      <c r="F1077" s="39" t="s">
        <v>912</v>
      </c>
      <c r="G1077" s="34" t="inlineStr">
        <is>
          <t xml:space="preserve">木行</t>
        </is>
      </c>
      <c r="H1077" s="34" t="b">
        <v>0</v>
      </c>
      <c r="I1077" s="34" t="b">
        <v>0</v>
      </c>
      <c r="J1077" s="34">
        <v>20</v>
      </c>
      <c r="K1077" s="34" t="str">
        <f t="shared" si="36"/>
        <v>120400</v>
      </c>
      <c r="L1077" s="34" t="s">
        <v>899</v>
      </c>
      <c r="O1077" t="str" s="35">
        <v>追击单个敌人，造成剑击伤害；出击、回转更轻捷，提高飞剑攻击频率；附加木行伤害。</v>
      </c>
      <c r="P1077" t="n" s="35">
        <v>12421000</v>
      </c>
      <c r="W1077">
        <v>600</v>
      </c>
      <c r="X1077">
        <v>600</v>
      </c>
      <c r="Y1077" t="str" s="35">
        <v>单位</v>
      </c>
      <c r="Z1077" t="inlineStr">
        <is>
          <t xml:space="preserve">单体</t>
        </is>
      </c>
      <c r="AA1077" t="inlineStr">
        <is>
          <t xml:space="preserve">敌对</t>
        </is>
      </c>
      <c r="AB1077">
        <v>0</v>
      </c>
      <c r="AC1077">
        <v>1</v>
      </c>
      <c r="AD1077" t="b">
        <v>0</v>
      </c>
      <c r="AE1077" t="inlineStr">
        <is>
          <t xml:space="preserve">最近</t>
        </is>
      </c>
      <c r="AF1077"/>
      <c r="AG1077"/>
      <c r="AH1077"/>
      <c r="AI1077"/>
      <c r="AJ1077"/>
      <c r="AK1077"/>
      <c r="AL1077"/>
      <c r="BA1077">
        <v>10000</v>
      </c>
      <c r="BB1077" t="inlineStr">
        <is>
          <t xml:space="preserve">技能效果_伤害</t>
        </is>
      </c>
      <c r="BC1077" t="inlineStr">
        <is>
          <t xml:space="preserve">敌对</t>
        </is>
      </c>
      <c r="BD1077">
        <v>10000</v>
      </c>
      <c r="BE1077">
        <v>0</v>
      </c>
      <c r="BF1077" t="inlineStr">
        <is>
          <t xml:space="preserve">全部</t>
        </is>
      </c>
      <c r="BG1077">
        <v>0</v>
      </c>
      <c r="BH1077" t="inlineStr">
        <is>
          <t xml:space="preserve">物理</t>
        </is>
      </c>
      <c r="BI1077">
        <v>10000</v>
      </c>
      <c r="BJ1077">
        <v>0</v>
      </c>
      <c r="BK1077" t="b">
        <v>1</v>
      </c>
      <c r="BL1077">
        <v>0</v>
      </c>
      <c r="BM1077">
        <v>10000</v>
      </c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  <c r="DE1077"/>
      <c r="DF1077"/>
      <c r="DG1077"/>
      <c r="DH1077"/>
      <c r="DI1077"/>
      <c r="DJ1077"/>
      <c r="DK1077"/>
      <c r="DL1077"/>
      <c r="DM1077"/>
      <c r="DN1077"/>
      <c r="DO1077"/>
      <c r="DP1077"/>
      <c r="DQ1077"/>
      <c r="DR1077"/>
      <c r="DS1077"/>
      <c r="DT1077"/>
      <c r="DU1077"/>
      <c r="DV1077"/>
      <c r="DW1077"/>
      <c r="DX1077"/>
      <c r="DY1077"/>
      <c r="DZ1077"/>
      <c r="EA1077"/>
      <c r="EB1077"/>
      <c r="EC1077"/>
      <c r="ED1077"/>
      <c r="EE1077"/>
      <c r="EF1077"/>
      <c r="EG1077"/>
      <c r="EH1077"/>
      <c r="EI1077"/>
      <c r="EJ1077"/>
      <c r="EK1077"/>
      <c r="EL1077"/>
      <c r="EM1077"/>
      <c r="EN1077"/>
      <c r="EO1077"/>
      <c r="EP1077"/>
      <c r="EQ1077"/>
      <c r="ER1077"/>
      <c r="ES1077"/>
      <c r="ET1077"/>
      <c r="EU1077"/>
      <c r="EV1077"/>
      <c r="EW1077"/>
      <c r="EX1077"/>
      <c r="EY1077"/>
      <c r="EZ1077"/>
      <c r="FA1077"/>
      <c r="FB1077"/>
      <c r="FC1077"/>
      <c r="FD1077"/>
      <c r="FE1077"/>
      <c r="FF1077"/>
      <c r="FG1077"/>
      <c r="FH1077"/>
      <c r="FI1077"/>
      <c r="FJ1077"/>
      <c r="FK1077"/>
      <c r="FL1077"/>
      <c r="FM1077"/>
      <c r="FN1077"/>
      <c r="FO1077"/>
      <c r="FP1077"/>
      <c r="FQ1077"/>
      <c r="FR1077"/>
      <c r="FS1077"/>
      <c r="FT1077"/>
      <c r="FU1077"/>
      <c r="FV1077"/>
      <c r="FW1077"/>
      <c r="FX1077"/>
      <c r="FY1077"/>
      <c r="FZ1077"/>
      <c r="GA1077"/>
      <c r="GB1077"/>
      <c r="GC1077"/>
      <c r="GD1077"/>
      <c r="GE1077"/>
      <c r="GF1077"/>
      <c r="GG1077"/>
      <c r="GH1077"/>
      <c r="GI1077"/>
      <c r="GJ1077"/>
      <c r="GK1077"/>
      <c r="GL1077"/>
      <c r="GM1077"/>
      <c r="GN1077"/>
      <c r="GO1077"/>
      <c r="GP1077"/>
      <c r="GQ1077"/>
      <c r="GR1077"/>
      <c r="GS1077"/>
      <c r="GT1077"/>
      <c r="GU1077"/>
      <c r="GV1077"/>
      <c r="GW1077"/>
      <c r="GX1077"/>
      <c r="GY1077" t="n" s="35">
        <v>0</v>
      </c>
      <c r="GZ1077" t="n" s="35">
        <v>0</v>
      </c>
      <c r="HF1077" s="35">
        <v>1800</v>
      </c>
      <c r="HG1077" t="b" s="35">
        <v>1</v>
      </c>
      <c r="HH1077">
        <v>1</v>
      </c>
      <c r="HU1077" t="b" s="35">
        <v>1</v>
      </c>
      <c r="HZ1077">
        <v>1</v>
      </c>
      <c r="IA1077"/>
      <c r="IB1077" t="inlineStr">
        <is>
          <t xml:space="preserve">物理</t>
        </is>
      </c>
      <c r="IC1077">
        <v>10000</v>
      </c>
      <c r="ID1077">
        <v>0</v>
      </c>
      <c r="IE1077">
        <v>1</v>
      </c>
      <c r="IF1077"/>
      <c r="IG1077" t="inlineStr">
        <is>
          <t xml:space="preserve">魔法</t>
        </is>
      </c>
      <c r="IH1077">
        <v>500</v>
      </c>
      <c r="II1077">
        <v>0</v>
      </c>
      <c r="IJ1077"/>
      <c r="IK1077"/>
      <c r="IL1077"/>
      <c r="IM1077"/>
      <c r="IN1077"/>
      <c r="IO1077"/>
      <c r="IP1077"/>
      <c r="IQ1077"/>
      <c r="IR1077"/>
      <c r="IS1077"/>
      <c r="IT1077"/>
      <c r="IU1077"/>
      <c r="IV1077"/>
      <c r="IW1077"/>
      <c r="IX1077"/>
      <c r="IY1077"/>
      <c r="IZ1077"/>
      <c r="JA1077"/>
      <c r="JB1077"/>
      <c r="JC1077"/>
      <c r="JD1077"/>
      <c r="JE1077"/>
      <c r="JF1077"/>
      <c r="JG1077"/>
      <c r="JH1077"/>
      <c r="JI1077"/>
      <c r="JJ1077"/>
      <c r="JK1077"/>
      <c r="JL1077"/>
      <c r="JM1077"/>
      <c r="JN1077"/>
      <c r="JO1077"/>
      <c r="JP1077"/>
      <c r="JQ1077"/>
      <c r="JR1077"/>
    </row>
    <row r="1078" ht="30" customHeight="1" spans="2:12">
      <c r="B1078" s="34">
        <f>10000000+INDEX(编号表!$B:$B,MATCH(D1078,编号表!$A:$A,0))*10000+J1078</f>
        <v>12040021</v>
      </c>
      <c r="C1078" s="34" t="s">
        <v>984</v>
      </c>
      <c r="D1078" s="34" t="s">
        <v>978</v>
      </c>
      <c r="E1078" t="str" s="34">
        <v>无</v>
      </c>
      <c r="F1078" s="39" t="s">
        <v>912</v>
      </c>
      <c r="G1078" s="34" t="inlineStr">
        <is>
          <t xml:space="preserve">木行</t>
        </is>
      </c>
      <c r="H1078" s="34" t="b">
        <v>0</v>
      </c>
      <c r="I1078" s="34" t="b">
        <v>0</v>
      </c>
      <c r="J1078" s="34">
        <v>21</v>
      </c>
      <c r="K1078" s="34" t="str">
        <f t="shared" si="36"/>
        <v>120400</v>
      </c>
      <c r="L1078" s="34" t="s">
        <v>900</v>
      </c>
      <c r="O1078" t="str" s="35">
        <v>追击单个敌人，造成剑击伤害；出击、回转更轻捷，提高飞剑攻击频率；附加木行伤害。</v>
      </c>
      <c r="P1078" t="n" s="35">
        <v>12421000</v>
      </c>
      <c r="W1078">
        <v>600</v>
      </c>
      <c r="X1078">
        <v>600</v>
      </c>
      <c r="Y1078" t="str" s="35">
        <v>单位</v>
      </c>
      <c r="Z1078" t="inlineStr">
        <is>
          <t xml:space="preserve">单体</t>
        </is>
      </c>
      <c r="AA1078" t="inlineStr">
        <is>
          <t xml:space="preserve">敌对</t>
        </is>
      </c>
      <c r="AB1078">
        <v>0</v>
      </c>
      <c r="AC1078">
        <v>1</v>
      </c>
      <c r="AD1078" t="b">
        <v>0</v>
      </c>
      <c r="AE1078" t="inlineStr">
        <is>
          <t xml:space="preserve">最近</t>
        </is>
      </c>
      <c r="AF1078"/>
      <c r="AG1078"/>
      <c r="AH1078"/>
      <c r="AI1078"/>
      <c r="AJ1078"/>
      <c r="AK1078"/>
      <c r="AL1078"/>
      <c r="BA1078">
        <v>10000</v>
      </c>
      <c r="BB1078" t="inlineStr">
        <is>
          <t xml:space="preserve">技能效果_伤害</t>
        </is>
      </c>
      <c r="BC1078" t="inlineStr">
        <is>
          <t xml:space="preserve">敌对</t>
        </is>
      </c>
      <c r="BD1078">
        <v>10000</v>
      </c>
      <c r="BE1078">
        <v>0</v>
      </c>
      <c r="BF1078" t="inlineStr">
        <is>
          <t xml:space="preserve">全部</t>
        </is>
      </c>
      <c r="BG1078">
        <v>0</v>
      </c>
      <c r="BH1078" t="inlineStr">
        <is>
          <t xml:space="preserve">物理</t>
        </is>
      </c>
      <c r="BI1078">
        <v>10000</v>
      </c>
      <c r="BJ1078">
        <v>0</v>
      </c>
      <c r="BK1078" t="b">
        <v>1</v>
      </c>
      <c r="BL1078">
        <v>0</v>
      </c>
      <c r="BM1078">
        <v>10000</v>
      </c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  <c r="DE1078"/>
      <c r="DF1078"/>
      <c r="DG1078"/>
      <c r="DH1078"/>
      <c r="DI1078"/>
      <c r="DJ1078"/>
      <c r="DK1078"/>
      <c r="DL1078"/>
      <c r="DM1078"/>
      <c r="DN1078"/>
      <c r="DO1078"/>
      <c r="DP1078"/>
      <c r="DQ1078"/>
      <c r="DR1078"/>
      <c r="DS1078"/>
      <c r="DT1078"/>
      <c r="DU1078"/>
      <c r="DV1078"/>
      <c r="DW1078"/>
      <c r="DX1078"/>
      <c r="DY1078"/>
      <c r="DZ1078"/>
      <c r="EA1078"/>
      <c r="EB1078"/>
      <c r="EC1078"/>
      <c r="ED1078"/>
      <c r="EE1078"/>
      <c r="EF1078"/>
      <c r="EG1078"/>
      <c r="EH1078"/>
      <c r="EI1078"/>
      <c r="EJ1078"/>
      <c r="EK1078"/>
      <c r="EL1078"/>
      <c r="EM1078"/>
      <c r="EN1078"/>
      <c r="EO1078"/>
      <c r="EP1078"/>
      <c r="EQ1078"/>
      <c r="ER1078"/>
      <c r="ES1078"/>
      <c r="ET1078"/>
      <c r="EU1078"/>
      <c r="EV1078"/>
      <c r="EW1078"/>
      <c r="EX1078"/>
      <c r="EY1078"/>
      <c r="EZ1078"/>
      <c r="FA1078"/>
      <c r="FB1078"/>
      <c r="FC1078"/>
      <c r="FD1078"/>
      <c r="FE1078"/>
      <c r="FF1078"/>
      <c r="FG1078"/>
      <c r="FH1078"/>
      <c r="FI1078"/>
      <c r="FJ1078"/>
      <c r="FK1078"/>
      <c r="FL1078"/>
      <c r="FM1078"/>
      <c r="FN1078"/>
      <c r="FO1078"/>
      <c r="FP1078"/>
      <c r="FQ1078"/>
      <c r="FR1078"/>
      <c r="FS1078"/>
      <c r="FT1078"/>
      <c r="FU1078"/>
      <c r="FV1078"/>
      <c r="FW1078"/>
      <c r="FX1078"/>
      <c r="FY1078"/>
      <c r="FZ1078"/>
      <c r="GA1078"/>
      <c r="GB1078"/>
      <c r="GC1078"/>
      <c r="GD1078"/>
      <c r="GE1078"/>
      <c r="GF1078"/>
      <c r="GG1078"/>
      <c r="GH1078"/>
      <c r="GI1078"/>
      <c r="GJ1078"/>
      <c r="GK1078"/>
      <c r="GL1078"/>
      <c r="GM1078"/>
      <c r="GN1078"/>
      <c r="GO1078"/>
      <c r="GP1078"/>
      <c r="GQ1078"/>
      <c r="GR1078"/>
      <c r="GS1078"/>
      <c r="GT1078"/>
      <c r="GU1078"/>
      <c r="GV1078"/>
      <c r="GW1078"/>
      <c r="GX1078"/>
      <c r="GY1078" t="n" s="35">
        <v>0</v>
      </c>
      <c r="GZ1078" t="n" s="35">
        <v>0</v>
      </c>
      <c r="HF1078" s="35">
        <v>1800</v>
      </c>
      <c r="HG1078" t="b" s="35">
        <v>1</v>
      </c>
      <c r="HH1078">
        <v>1</v>
      </c>
      <c r="HU1078" t="b" s="35">
        <v>1</v>
      </c>
      <c r="HZ1078">
        <v>1</v>
      </c>
      <c r="IA1078"/>
      <c r="IB1078" t="inlineStr">
        <is>
          <t xml:space="preserve">物理</t>
        </is>
      </c>
      <c r="IC1078">
        <v>10000</v>
      </c>
      <c r="ID1078">
        <v>0</v>
      </c>
      <c r="IE1078">
        <v>1</v>
      </c>
      <c r="IF1078"/>
      <c r="IG1078" t="inlineStr">
        <is>
          <t xml:space="preserve">魔法</t>
        </is>
      </c>
      <c r="IH1078">
        <v>500</v>
      </c>
      <c r="II1078">
        <v>0</v>
      </c>
      <c r="IJ1078"/>
      <c r="IK1078"/>
      <c r="IL1078"/>
      <c r="IM1078"/>
      <c r="IN1078"/>
      <c r="IO1078"/>
      <c r="IP1078"/>
      <c r="IQ1078"/>
      <c r="IR1078"/>
      <c r="IS1078"/>
      <c r="IT1078"/>
      <c r="IU1078"/>
      <c r="IV1078"/>
      <c r="IW1078"/>
      <c r="IX1078"/>
      <c r="IY1078"/>
      <c r="IZ1078"/>
      <c r="JA1078"/>
      <c r="JB1078"/>
      <c r="JC1078"/>
      <c r="JD1078"/>
      <c r="JE1078"/>
      <c r="JF1078"/>
      <c r="JG1078"/>
      <c r="JH1078"/>
      <c r="JI1078"/>
      <c r="JJ1078"/>
      <c r="JK1078"/>
      <c r="JL1078"/>
      <c r="JM1078"/>
      <c r="JN1078"/>
      <c r="JO1078"/>
      <c r="JP1078"/>
      <c r="JQ1078"/>
      <c r="JR1078"/>
    </row>
    <row r="1079" ht="30" customHeight="1" spans="2:12">
      <c r="B1079" s="34">
        <f>10000000+INDEX(编号表!$B:$B,MATCH(D1079,编号表!$A:$A,0))*10000+J1079</f>
        <v>12050001</v>
      </c>
      <c r="C1079" s="34" t="s">
        <v>985</v>
      </c>
      <c r="D1079" s="34" t="s">
        <v>986</v>
      </c>
      <c r="E1079" t="str" s="34">
        <v>无</v>
      </c>
      <c r="F1079" s="39" t="s">
        <v>897</v>
      </c>
      <c r="G1079" s="34" t="inlineStr">
        <is>
          <t xml:space="preserve">水行</t>
        </is>
      </c>
      <c r="H1079" s="34" t="b">
        <v>0</v>
      </c>
      <c r="I1079" s="34" t="b">
        <v>0</v>
      </c>
      <c r="J1079" s="34">
        <v>1</v>
      </c>
      <c r="K1079" s="34" t="str">
        <f t="shared" si="36"/>
        <v>120500</v>
      </c>
      <c r="L1079" s="34" t="s">
        <v>898</v>
      </c>
      <c r="O1079" t="str" s="35">
        <v>追击单个敌人，造成剑击伤害；出击、回转更轻捷，提高飞剑攻击频率；附加水行伤害。</v>
      </c>
      <c r="P1079" t="n" s="35">
        <v>12421000</v>
      </c>
      <c r="W1079">
        <v>600</v>
      </c>
      <c r="X1079">
        <v>600</v>
      </c>
      <c r="Y1079" t="str" s="35">
        <v>单位</v>
      </c>
      <c r="Z1079" t="inlineStr">
        <is>
          <t xml:space="preserve">单体</t>
        </is>
      </c>
      <c r="AA1079" t="inlineStr">
        <is>
          <t xml:space="preserve">敌对</t>
        </is>
      </c>
      <c r="AB1079">
        <v>0</v>
      </c>
      <c r="AC1079">
        <v>1</v>
      </c>
      <c r="AD1079" t="b">
        <v>0</v>
      </c>
      <c r="AE1079" t="inlineStr">
        <is>
          <t xml:space="preserve">最近</t>
        </is>
      </c>
      <c r="AF1079"/>
      <c r="AG1079"/>
      <c r="AH1079"/>
      <c r="AI1079"/>
      <c r="AJ1079"/>
      <c r="AK1079"/>
      <c r="AL1079"/>
      <c r="BA1079">
        <v>10000</v>
      </c>
      <c r="BB1079" t="inlineStr">
        <is>
          <t xml:space="preserve">技能效果_伤害</t>
        </is>
      </c>
      <c r="BC1079" t="inlineStr">
        <is>
          <t xml:space="preserve">敌对</t>
        </is>
      </c>
      <c r="BD1079">
        <v>10000</v>
      </c>
      <c r="BE1079">
        <v>0</v>
      </c>
      <c r="BF1079" t="inlineStr">
        <is>
          <t xml:space="preserve">全部</t>
        </is>
      </c>
      <c r="BG1079">
        <v>0</v>
      </c>
      <c r="BH1079" t="inlineStr">
        <is>
          <t xml:space="preserve">物理</t>
        </is>
      </c>
      <c r="BI1079">
        <v>10000</v>
      </c>
      <c r="BJ1079">
        <v>0</v>
      </c>
      <c r="BK1079" t="b">
        <v>1</v>
      </c>
      <c r="BL1079">
        <v>0</v>
      </c>
      <c r="BM1079">
        <v>10000</v>
      </c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  <c r="DE1079"/>
      <c r="DF1079"/>
      <c r="DG1079"/>
      <c r="DH1079"/>
      <c r="DI1079"/>
      <c r="DJ1079"/>
      <c r="DK1079"/>
      <c r="DL1079"/>
      <c r="DM1079"/>
      <c r="DN1079"/>
      <c r="DO1079"/>
      <c r="DP1079"/>
      <c r="DQ1079"/>
      <c r="DR1079"/>
      <c r="DS1079"/>
      <c r="DT1079"/>
      <c r="DU1079"/>
      <c r="DV1079"/>
      <c r="DW1079"/>
      <c r="DX1079"/>
      <c r="DY1079"/>
      <c r="DZ1079"/>
      <c r="EA1079"/>
      <c r="EB1079"/>
      <c r="EC1079"/>
      <c r="ED1079"/>
      <c r="EE1079"/>
      <c r="EF1079"/>
      <c r="EG1079"/>
      <c r="EH1079"/>
      <c r="EI1079"/>
      <c r="EJ1079"/>
      <c r="EK1079"/>
      <c r="EL1079"/>
      <c r="EM1079"/>
      <c r="EN1079"/>
      <c r="EO1079"/>
      <c r="EP1079"/>
      <c r="EQ1079"/>
      <c r="ER1079"/>
      <c r="ES1079"/>
      <c r="ET1079"/>
      <c r="EU1079"/>
      <c r="EV1079"/>
      <c r="EW1079"/>
      <c r="EX1079"/>
      <c r="EY1079"/>
      <c r="EZ1079"/>
      <c r="FA1079"/>
      <c r="FB1079"/>
      <c r="FC1079"/>
      <c r="FD1079"/>
      <c r="FE1079"/>
      <c r="FF1079"/>
      <c r="FG1079"/>
      <c r="FH1079"/>
      <c r="FI1079"/>
      <c r="FJ1079"/>
      <c r="FK1079"/>
      <c r="FL1079"/>
      <c r="FM1079"/>
      <c r="FN1079"/>
      <c r="FO1079"/>
      <c r="FP1079"/>
      <c r="FQ1079"/>
      <c r="FR1079"/>
      <c r="FS1079"/>
      <c r="FT1079"/>
      <c r="FU1079"/>
      <c r="FV1079"/>
      <c r="FW1079"/>
      <c r="FX1079"/>
      <c r="FY1079"/>
      <c r="FZ1079"/>
      <c r="GA1079"/>
      <c r="GB1079"/>
      <c r="GC1079"/>
      <c r="GD1079"/>
      <c r="GE1079"/>
      <c r="GF1079"/>
      <c r="GG1079"/>
      <c r="GH1079"/>
      <c r="GI1079"/>
      <c r="GJ1079"/>
      <c r="GK1079"/>
      <c r="GL1079"/>
      <c r="GM1079"/>
      <c r="GN1079"/>
      <c r="GO1079"/>
      <c r="GP1079"/>
      <c r="GQ1079"/>
      <c r="GR1079"/>
      <c r="GS1079"/>
      <c r="GT1079"/>
      <c r="GU1079"/>
      <c r="GV1079"/>
      <c r="GW1079"/>
      <c r="GX1079"/>
      <c r="GY1079" t="n" s="35">
        <v>0</v>
      </c>
      <c r="GZ1079" t="n" s="35">
        <v>0</v>
      </c>
      <c r="HF1079" s="35">
        <v>1800</v>
      </c>
      <c r="HG1079" t="b" s="35">
        <v>1</v>
      </c>
      <c r="HH1079">
        <v>1</v>
      </c>
      <c r="HU1079" t="b" s="35">
        <v>1</v>
      </c>
      <c r="HZ1079">
        <v>1</v>
      </c>
      <c r="IA1079"/>
      <c r="IB1079" t="inlineStr">
        <is>
          <t xml:space="preserve">物理</t>
        </is>
      </c>
      <c r="IC1079">
        <v>10000</v>
      </c>
      <c r="ID1079">
        <v>0</v>
      </c>
      <c r="IE1079">
        <v>1</v>
      </c>
      <c r="IF1079"/>
      <c r="IG1079" t="inlineStr">
        <is>
          <t xml:space="preserve">魔法</t>
        </is>
      </c>
      <c r="IH1079">
        <v>500</v>
      </c>
      <c r="II1079">
        <v>0</v>
      </c>
      <c r="IJ1079"/>
      <c r="IK1079"/>
      <c r="IL1079"/>
      <c r="IM1079"/>
      <c r="IN1079"/>
      <c r="IO1079"/>
      <c r="IP1079"/>
      <c r="IQ1079"/>
      <c r="IR1079"/>
      <c r="IS1079"/>
      <c r="IT1079"/>
      <c r="IU1079"/>
      <c r="IV1079"/>
      <c r="IW1079"/>
      <c r="IX1079"/>
      <c r="IY1079"/>
      <c r="IZ1079"/>
      <c r="JA1079"/>
      <c r="JB1079"/>
      <c r="JC1079"/>
      <c r="JD1079"/>
      <c r="JE1079"/>
      <c r="JF1079"/>
      <c r="JG1079"/>
      <c r="JH1079"/>
      <c r="JI1079"/>
      <c r="JJ1079"/>
      <c r="JK1079"/>
      <c r="JL1079"/>
      <c r="JM1079"/>
      <c r="JN1079"/>
      <c r="JO1079"/>
      <c r="JP1079"/>
      <c r="JQ1079"/>
      <c r="JR1079"/>
    </row>
    <row r="1080" ht="30" customHeight="1" spans="2:12">
      <c r="B1080" s="34">
        <f>10000000+INDEX(编号表!$B:$B,MATCH(D1080,编号表!$A:$A,0))*10000+J1080</f>
        <v>12050002</v>
      </c>
      <c r="C1080" s="34" t="s">
        <v>985</v>
      </c>
      <c r="D1080" s="34" t="s">
        <v>986</v>
      </c>
      <c r="E1080" t="str" s="34">
        <v>无</v>
      </c>
      <c r="F1080" s="39" t="s">
        <v>897</v>
      </c>
      <c r="G1080" s="34" t="inlineStr">
        <is>
          <t xml:space="preserve">水行</t>
        </is>
      </c>
      <c r="H1080" s="34" t="b">
        <v>0</v>
      </c>
      <c r="I1080" s="34" t="b">
        <v>0</v>
      </c>
      <c r="J1080" s="34">
        <v>2</v>
      </c>
      <c r="K1080" s="34" t="str">
        <f t="shared" si="36"/>
        <v>120500</v>
      </c>
      <c r="L1080" s="34" t="s">
        <v>899</v>
      </c>
      <c r="O1080" t="str" s="35">
        <v>追击单个敌人，造成剑击伤害；出击、回转更轻捷，提高飞剑攻击频率；附加水行伤害。</v>
      </c>
      <c r="P1080" t="n" s="35">
        <v>12421000</v>
      </c>
      <c r="W1080">
        <v>600</v>
      </c>
      <c r="X1080">
        <v>600</v>
      </c>
      <c r="Y1080" t="str" s="35">
        <v>单位</v>
      </c>
      <c r="Z1080" t="inlineStr">
        <is>
          <t xml:space="preserve">单体</t>
        </is>
      </c>
      <c r="AA1080" t="inlineStr">
        <is>
          <t xml:space="preserve">敌对</t>
        </is>
      </c>
      <c r="AB1080">
        <v>0</v>
      </c>
      <c r="AC1080">
        <v>1</v>
      </c>
      <c r="AD1080" t="b">
        <v>0</v>
      </c>
      <c r="AE1080" t="inlineStr">
        <is>
          <t xml:space="preserve">最近</t>
        </is>
      </c>
      <c r="AF1080"/>
      <c r="AG1080"/>
      <c r="AH1080"/>
      <c r="AI1080"/>
      <c r="AJ1080"/>
      <c r="AK1080"/>
      <c r="AL1080"/>
      <c r="BA1080">
        <v>10000</v>
      </c>
      <c r="BB1080" t="inlineStr">
        <is>
          <t xml:space="preserve">技能效果_伤害</t>
        </is>
      </c>
      <c r="BC1080" t="inlineStr">
        <is>
          <t xml:space="preserve">敌对</t>
        </is>
      </c>
      <c r="BD1080">
        <v>10000</v>
      </c>
      <c r="BE1080">
        <v>0</v>
      </c>
      <c r="BF1080" t="inlineStr">
        <is>
          <t xml:space="preserve">全部</t>
        </is>
      </c>
      <c r="BG1080">
        <v>0</v>
      </c>
      <c r="BH1080" t="inlineStr">
        <is>
          <t xml:space="preserve">物理</t>
        </is>
      </c>
      <c r="BI1080">
        <v>10000</v>
      </c>
      <c r="BJ1080">
        <v>0</v>
      </c>
      <c r="BK1080" t="b">
        <v>1</v>
      </c>
      <c r="BL1080">
        <v>0</v>
      </c>
      <c r="BM1080">
        <v>10000</v>
      </c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  <c r="DE1080"/>
      <c r="DF1080"/>
      <c r="DG1080"/>
      <c r="DH1080"/>
      <c r="DI1080"/>
      <c r="DJ1080"/>
      <c r="DK1080"/>
      <c r="DL1080"/>
      <c r="DM1080"/>
      <c r="DN1080"/>
      <c r="DO1080"/>
      <c r="DP1080"/>
      <c r="DQ1080"/>
      <c r="DR1080"/>
      <c r="DS1080"/>
      <c r="DT1080"/>
      <c r="DU1080"/>
      <c r="DV1080"/>
      <c r="DW1080"/>
      <c r="DX1080"/>
      <c r="DY1080"/>
      <c r="DZ1080"/>
      <c r="EA1080"/>
      <c r="EB1080"/>
      <c r="EC1080"/>
      <c r="ED1080"/>
      <c r="EE1080"/>
      <c r="EF1080"/>
      <c r="EG1080"/>
      <c r="EH1080"/>
      <c r="EI1080"/>
      <c r="EJ1080"/>
      <c r="EK1080"/>
      <c r="EL1080"/>
      <c r="EM1080"/>
      <c r="EN1080"/>
      <c r="EO1080"/>
      <c r="EP1080"/>
      <c r="EQ1080"/>
      <c r="ER1080"/>
      <c r="ES1080"/>
      <c r="ET1080"/>
      <c r="EU1080"/>
      <c r="EV1080"/>
      <c r="EW1080"/>
      <c r="EX1080"/>
      <c r="EY1080"/>
      <c r="EZ1080"/>
      <c r="FA1080"/>
      <c r="FB1080"/>
      <c r="FC1080"/>
      <c r="FD1080"/>
      <c r="FE1080"/>
      <c r="FF1080"/>
      <c r="FG1080"/>
      <c r="FH1080"/>
      <c r="FI1080"/>
      <c r="FJ1080"/>
      <c r="FK1080"/>
      <c r="FL1080"/>
      <c r="FM1080"/>
      <c r="FN1080"/>
      <c r="FO1080"/>
      <c r="FP1080"/>
      <c r="FQ1080"/>
      <c r="FR1080"/>
      <c r="FS1080"/>
      <c r="FT1080"/>
      <c r="FU1080"/>
      <c r="FV1080"/>
      <c r="FW1080"/>
      <c r="FX1080"/>
      <c r="FY1080"/>
      <c r="FZ1080"/>
      <c r="GA1080"/>
      <c r="GB1080"/>
      <c r="GC1080"/>
      <c r="GD1080"/>
      <c r="GE1080"/>
      <c r="GF1080"/>
      <c r="GG1080"/>
      <c r="GH1080"/>
      <c r="GI1080"/>
      <c r="GJ1080"/>
      <c r="GK1080"/>
      <c r="GL1080"/>
      <c r="GM1080"/>
      <c r="GN1080"/>
      <c r="GO1080"/>
      <c r="GP1080"/>
      <c r="GQ1080"/>
      <c r="GR1080"/>
      <c r="GS1080"/>
      <c r="GT1080"/>
      <c r="GU1080"/>
      <c r="GV1080"/>
      <c r="GW1080"/>
      <c r="GX1080"/>
      <c r="GY1080" t="n" s="35">
        <v>0</v>
      </c>
      <c r="GZ1080" t="n" s="35">
        <v>0</v>
      </c>
      <c r="HF1080" s="35">
        <v>1800</v>
      </c>
      <c r="HG1080" t="b" s="35">
        <v>1</v>
      </c>
      <c r="HH1080">
        <v>1</v>
      </c>
      <c r="HU1080" t="b" s="35">
        <v>1</v>
      </c>
      <c r="HZ1080">
        <v>1</v>
      </c>
      <c r="IA1080"/>
      <c r="IB1080" t="inlineStr">
        <is>
          <t xml:space="preserve">物理</t>
        </is>
      </c>
      <c r="IC1080">
        <v>10000</v>
      </c>
      <c r="ID1080">
        <v>0</v>
      </c>
      <c r="IE1080">
        <v>1</v>
      </c>
      <c r="IF1080"/>
      <c r="IG1080" t="inlineStr">
        <is>
          <t xml:space="preserve">魔法</t>
        </is>
      </c>
      <c r="IH1080">
        <v>500</v>
      </c>
      <c r="II1080">
        <v>0</v>
      </c>
      <c r="IJ1080"/>
      <c r="IK1080"/>
      <c r="IL1080"/>
      <c r="IM1080"/>
      <c r="IN1080"/>
      <c r="IO1080"/>
      <c r="IP1080"/>
      <c r="IQ1080"/>
      <c r="IR1080"/>
      <c r="IS1080"/>
      <c r="IT1080"/>
      <c r="IU1080"/>
      <c r="IV1080"/>
      <c r="IW1080"/>
      <c r="IX1080"/>
      <c r="IY1080"/>
      <c r="IZ1080"/>
      <c r="JA1080"/>
      <c r="JB1080"/>
      <c r="JC1080"/>
      <c r="JD1080"/>
      <c r="JE1080"/>
      <c r="JF1080"/>
      <c r="JG1080"/>
      <c r="JH1080"/>
      <c r="JI1080"/>
      <c r="JJ1080"/>
      <c r="JK1080"/>
      <c r="JL1080"/>
      <c r="JM1080"/>
      <c r="JN1080"/>
      <c r="JO1080"/>
      <c r="JP1080"/>
      <c r="JQ1080"/>
      <c r="JR1080"/>
    </row>
    <row r="1081" ht="30" customHeight="1" spans="2:12">
      <c r="B1081" s="34">
        <f>10000000+INDEX(编号表!$B:$B,MATCH(D1081,编号表!$A:$A,0))*10000+J1081</f>
        <v>12050003</v>
      </c>
      <c r="C1081" s="34" t="s">
        <v>985</v>
      </c>
      <c r="D1081" s="34" t="s">
        <v>986</v>
      </c>
      <c r="E1081" t="str" s="34">
        <v>无</v>
      </c>
      <c r="F1081" s="39" t="s">
        <v>897</v>
      </c>
      <c r="G1081" s="34" t="inlineStr">
        <is>
          <t xml:space="preserve">水行</t>
        </is>
      </c>
      <c r="H1081" s="34" t="b">
        <v>0</v>
      </c>
      <c r="I1081" s="34" t="b">
        <v>0</v>
      </c>
      <c r="J1081" s="34">
        <v>3</v>
      </c>
      <c r="K1081" s="34" t="str">
        <f t="shared" si="36"/>
        <v>120500</v>
      </c>
      <c r="L1081" s="34" t="s">
        <v>900</v>
      </c>
      <c r="O1081" t="str" s="35">
        <v>追击单个敌人，造成剑击伤害；出击、回转更轻捷，提高飞剑攻击频率；附加水行伤害。</v>
      </c>
      <c r="P1081" t="n" s="35">
        <v>12421000</v>
      </c>
      <c r="W1081">
        <v>600</v>
      </c>
      <c r="X1081">
        <v>600</v>
      </c>
      <c r="Y1081" t="str" s="35">
        <v>单位</v>
      </c>
      <c r="Z1081" t="inlineStr">
        <is>
          <t xml:space="preserve">单体</t>
        </is>
      </c>
      <c r="AA1081" t="inlineStr">
        <is>
          <t xml:space="preserve">敌对</t>
        </is>
      </c>
      <c r="AB1081">
        <v>0</v>
      </c>
      <c r="AC1081">
        <v>1</v>
      </c>
      <c r="AD1081" t="b">
        <v>0</v>
      </c>
      <c r="AE1081" t="inlineStr">
        <is>
          <t xml:space="preserve">最近</t>
        </is>
      </c>
      <c r="AF1081"/>
      <c r="AG1081"/>
      <c r="AH1081"/>
      <c r="AI1081"/>
      <c r="AJ1081"/>
      <c r="AK1081"/>
      <c r="AL1081"/>
      <c r="BA1081">
        <v>10000</v>
      </c>
      <c r="BB1081" t="inlineStr">
        <is>
          <t xml:space="preserve">技能效果_伤害</t>
        </is>
      </c>
      <c r="BC1081" t="inlineStr">
        <is>
          <t xml:space="preserve">敌对</t>
        </is>
      </c>
      <c r="BD1081">
        <v>10000</v>
      </c>
      <c r="BE1081">
        <v>0</v>
      </c>
      <c r="BF1081" t="inlineStr">
        <is>
          <t xml:space="preserve">全部</t>
        </is>
      </c>
      <c r="BG1081">
        <v>0</v>
      </c>
      <c r="BH1081" t="inlineStr">
        <is>
          <t xml:space="preserve">物理</t>
        </is>
      </c>
      <c r="BI1081">
        <v>10000</v>
      </c>
      <c r="BJ1081">
        <v>0</v>
      </c>
      <c r="BK1081" t="b">
        <v>1</v>
      </c>
      <c r="BL1081">
        <v>0</v>
      </c>
      <c r="BM1081">
        <v>10000</v>
      </c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  <c r="DE1081"/>
      <c r="DF1081"/>
      <c r="DG1081"/>
      <c r="DH1081"/>
      <c r="DI1081"/>
      <c r="DJ1081"/>
      <c r="DK1081"/>
      <c r="DL1081"/>
      <c r="DM1081"/>
      <c r="DN1081"/>
      <c r="DO1081"/>
      <c r="DP1081"/>
      <c r="DQ1081"/>
      <c r="DR1081"/>
      <c r="DS1081"/>
      <c r="DT1081"/>
      <c r="DU1081"/>
      <c r="DV1081"/>
      <c r="DW1081"/>
      <c r="DX1081"/>
      <c r="DY1081"/>
      <c r="DZ1081"/>
      <c r="EA1081"/>
      <c r="EB1081"/>
      <c r="EC1081"/>
      <c r="ED1081"/>
      <c r="EE1081"/>
      <c r="EF1081"/>
      <c r="EG1081"/>
      <c r="EH1081"/>
      <c r="EI1081"/>
      <c r="EJ1081"/>
      <c r="EK1081"/>
      <c r="EL1081"/>
      <c r="EM1081"/>
      <c r="EN1081"/>
      <c r="EO1081"/>
      <c r="EP1081"/>
      <c r="EQ1081"/>
      <c r="ER1081"/>
      <c r="ES1081"/>
      <c r="ET1081"/>
      <c r="EU1081"/>
      <c r="EV1081"/>
      <c r="EW1081"/>
      <c r="EX1081"/>
      <c r="EY1081"/>
      <c r="EZ1081"/>
      <c r="FA1081"/>
      <c r="FB1081"/>
      <c r="FC1081"/>
      <c r="FD1081"/>
      <c r="FE1081"/>
      <c r="FF1081"/>
      <c r="FG1081"/>
      <c r="FH1081"/>
      <c r="FI1081"/>
      <c r="FJ1081"/>
      <c r="FK1081"/>
      <c r="FL1081"/>
      <c r="FM1081"/>
      <c r="FN1081"/>
      <c r="FO1081"/>
      <c r="FP1081"/>
      <c r="FQ1081"/>
      <c r="FR1081"/>
      <c r="FS1081"/>
      <c r="FT1081"/>
      <c r="FU1081"/>
      <c r="FV1081"/>
      <c r="FW1081"/>
      <c r="FX1081"/>
      <c r="FY1081"/>
      <c r="FZ1081"/>
      <c r="GA1081"/>
      <c r="GB1081"/>
      <c r="GC1081"/>
      <c r="GD1081"/>
      <c r="GE1081"/>
      <c r="GF1081"/>
      <c r="GG1081"/>
      <c r="GH1081"/>
      <c r="GI1081"/>
      <c r="GJ1081"/>
      <c r="GK1081"/>
      <c r="GL1081"/>
      <c r="GM1081"/>
      <c r="GN1081"/>
      <c r="GO1081"/>
      <c r="GP1081"/>
      <c r="GQ1081"/>
      <c r="GR1081"/>
      <c r="GS1081"/>
      <c r="GT1081"/>
      <c r="GU1081"/>
      <c r="GV1081"/>
      <c r="GW1081"/>
      <c r="GX1081"/>
      <c r="GY1081" t="n" s="35">
        <v>0</v>
      </c>
      <c r="GZ1081" t="n" s="35">
        <v>0</v>
      </c>
      <c r="HF1081" s="35">
        <v>1800</v>
      </c>
      <c r="HG1081" t="b" s="35">
        <v>1</v>
      </c>
      <c r="HH1081">
        <v>1</v>
      </c>
      <c r="HU1081" t="b" s="35">
        <v>1</v>
      </c>
      <c r="HZ1081">
        <v>1</v>
      </c>
      <c r="IA1081"/>
      <c r="IB1081" t="inlineStr">
        <is>
          <t xml:space="preserve">物理</t>
        </is>
      </c>
      <c r="IC1081">
        <v>10000</v>
      </c>
      <c r="ID1081">
        <v>0</v>
      </c>
      <c r="IE1081">
        <v>1</v>
      </c>
      <c r="IF1081"/>
      <c r="IG1081" t="inlineStr">
        <is>
          <t xml:space="preserve">魔法</t>
        </is>
      </c>
      <c r="IH1081">
        <v>500</v>
      </c>
      <c r="II1081">
        <v>0</v>
      </c>
      <c r="IJ1081"/>
      <c r="IK1081"/>
      <c r="IL1081"/>
      <c r="IM1081"/>
      <c r="IN1081"/>
      <c r="IO1081"/>
      <c r="IP1081"/>
      <c r="IQ1081"/>
      <c r="IR1081"/>
      <c r="IS1081"/>
      <c r="IT1081"/>
      <c r="IU1081"/>
      <c r="IV1081"/>
      <c r="IW1081"/>
      <c r="IX1081"/>
      <c r="IY1081"/>
      <c r="IZ1081"/>
      <c r="JA1081"/>
      <c r="JB1081"/>
      <c r="JC1081"/>
      <c r="JD1081"/>
      <c r="JE1081"/>
      <c r="JF1081"/>
      <c r="JG1081"/>
      <c r="JH1081"/>
      <c r="JI1081"/>
      <c r="JJ1081"/>
      <c r="JK1081"/>
      <c r="JL1081"/>
      <c r="JM1081"/>
      <c r="JN1081"/>
      <c r="JO1081"/>
      <c r="JP1081"/>
      <c r="JQ1081"/>
      <c r="JR1081"/>
    </row>
    <row r="1082" ht="30" customHeight="1" spans="2:12">
      <c r="B1082" s="34">
        <f>10000000+INDEX(编号表!$B:$B,MATCH(D1082,编号表!$A:$A,0))*10000+J1082</f>
        <v>12050004</v>
      </c>
      <c r="C1082" s="34" t="s">
        <v>987</v>
      </c>
      <c r="D1082" s="34" t="s">
        <v>986</v>
      </c>
      <c r="E1082" t="str" s="34">
        <v>无</v>
      </c>
      <c r="F1082" s="39" t="s">
        <v>902</v>
      </c>
      <c r="G1082" s="34" t="inlineStr">
        <is>
          <t xml:space="preserve">水行</t>
        </is>
      </c>
      <c r="H1082" s="34" t="b">
        <v>0</v>
      </c>
      <c r="I1082" s="34" t="b">
        <v>0</v>
      </c>
      <c r="J1082" s="34">
        <v>4</v>
      </c>
      <c r="K1082" s="34" t="str">
        <f t="shared" si="36"/>
        <v>120500</v>
      </c>
      <c r="L1082" s="34" t="s">
        <v>898</v>
      </c>
      <c r="O1082" t="str" s="35">
        <v>追击单个敌人，造成剑击伤害；出击、回转更轻捷，提高飞剑攻击频率；附加水行伤害。</v>
      </c>
      <c r="P1082" t="n" s="35">
        <v>12421000</v>
      </c>
      <c r="W1082">
        <v>600</v>
      </c>
      <c r="X1082">
        <v>600</v>
      </c>
      <c r="Y1082" t="str" s="35">
        <v>单位</v>
      </c>
      <c r="Z1082" t="inlineStr">
        <is>
          <t xml:space="preserve">单体</t>
        </is>
      </c>
      <c r="AA1082" t="inlineStr">
        <is>
          <t xml:space="preserve">敌对</t>
        </is>
      </c>
      <c r="AB1082">
        <v>0</v>
      </c>
      <c r="AC1082">
        <v>1</v>
      </c>
      <c r="AD1082" t="b">
        <v>0</v>
      </c>
      <c r="AE1082" t="inlineStr">
        <is>
          <t xml:space="preserve">最近</t>
        </is>
      </c>
      <c r="AF1082"/>
      <c r="AG1082"/>
      <c r="AH1082"/>
      <c r="AI1082"/>
      <c r="AJ1082"/>
      <c r="AK1082"/>
      <c r="AL1082"/>
      <c r="BA1082">
        <v>10000</v>
      </c>
      <c r="BB1082" t="inlineStr">
        <is>
          <t xml:space="preserve">技能效果_伤害</t>
        </is>
      </c>
      <c r="BC1082" t="inlineStr">
        <is>
          <t xml:space="preserve">敌对</t>
        </is>
      </c>
      <c r="BD1082">
        <v>10000</v>
      </c>
      <c r="BE1082">
        <v>0</v>
      </c>
      <c r="BF1082" t="inlineStr">
        <is>
          <t xml:space="preserve">全部</t>
        </is>
      </c>
      <c r="BG1082">
        <v>0</v>
      </c>
      <c r="BH1082" t="inlineStr">
        <is>
          <t xml:space="preserve">物理</t>
        </is>
      </c>
      <c r="BI1082">
        <v>10000</v>
      </c>
      <c r="BJ1082">
        <v>0</v>
      </c>
      <c r="BK1082" t="b">
        <v>1</v>
      </c>
      <c r="BL1082">
        <v>0</v>
      </c>
      <c r="BM1082">
        <v>10000</v>
      </c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  <c r="DE1082"/>
      <c r="DF1082"/>
      <c r="DG1082"/>
      <c r="DH1082"/>
      <c r="DI1082"/>
      <c r="DJ1082"/>
      <c r="DK1082"/>
      <c r="DL1082"/>
      <c r="DM1082"/>
      <c r="DN1082"/>
      <c r="DO1082"/>
      <c r="DP1082"/>
      <c r="DQ1082"/>
      <c r="DR1082"/>
      <c r="DS1082"/>
      <c r="DT1082"/>
      <c r="DU1082"/>
      <c r="DV1082"/>
      <c r="DW1082"/>
      <c r="DX1082"/>
      <c r="DY1082"/>
      <c r="DZ1082"/>
      <c r="EA1082"/>
      <c r="EB1082"/>
      <c r="EC1082"/>
      <c r="ED1082"/>
      <c r="EE1082"/>
      <c r="EF1082"/>
      <c r="EG1082"/>
      <c r="EH1082"/>
      <c r="EI1082"/>
      <c r="EJ1082"/>
      <c r="EK1082"/>
      <c r="EL1082"/>
      <c r="EM1082"/>
      <c r="EN1082"/>
      <c r="EO1082"/>
      <c r="EP1082"/>
      <c r="EQ1082"/>
      <c r="ER1082"/>
      <c r="ES1082"/>
      <c r="ET1082"/>
      <c r="EU1082"/>
      <c r="EV1082"/>
      <c r="EW1082"/>
      <c r="EX1082"/>
      <c r="EY1082"/>
      <c r="EZ1082"/>
      <c r="FA1082"/>
      <c r="FB1082"/>
      <c r="FC1082"/>
      <c r="FD1082"/>
      <c r="FE1082"/>
      <c r="FF1082"/>
      <c r="FG1082"/>
      <c r="FH1082"/>
      <c r="FI1082"/>
      <c r="FJ1082"/>
      <c r="FK1082"/>
      <c r="FL1082"/>
      <c r="FM1082"/>
      <c r="FN1082"/>
      <c r="FO1082"/>
      <c r="FP1082"/>
      <c r="FQ1082"/>
      <c r="FR1082"/>
      <c r="FS1082"/>
      <c r="FT1082"/>
      <c r="FU1082"/>
      <c r="FV1082"/>
      <c r="FW1082"/>
      <c r="FX1082"/>
      <c r="FY1082"/>
      <c r="FZ1082"/>
      <c r="GA1082"/>
      <c r="GB1082"/>
      <c r="GC1082"/>
      <c r="GD1082"/>
      <c r="GE1082"/>
      <c r="GF1082"/>
      <c r="GG1082"/>
      <c r="GH1082"/>
      <c r="GI1082"/>
      <c r="GJ1082"/>
      <c r="GK1082"/>
      <c r="GL1082"/>
      <c r="GM1082"/>
      <c r="GN1082"/>
      <c r="GO1082"/>
      <c r="GP1082"/>
      <c r="GQ1082"/>
      <c r="GR1082"/>
      <c r="GS1082"/>
      <c r="GT1082"/>
      <c r="GU1082"/>
      <c r="GV1082"/>
      <c r="GW1082"/>
      <c r="GX1082"/>
      <c r="GY1082" t="n" s="35">
        <v>0</v>
      </c>
      <c r="GZ1082" t="n" s="35">
        <v>0</v>
      </c>
      <c r="HF1082" s="35">
        <v>1800</v>
      </c>
      <c r="HG1082" t="b" s="35">
        <v>1</v>
      </c>
      <c r="HH1082">
        <v>1</v>
      </c>
      <c r="HU1082" t="b" s="35">
        <v>1</v>
      </c>
      <c r="HZ1082">
        <v>1</v>
      </c>
      <c r="IA1082"/>
      <c r="IB1082" t="inlineStr">
        <is>
          <t xml:space="preserve">物理</t>
        </is>
      </c>
      <c r="IC1082">
        <v>10000</v>
      </c>
      <c r="ID1082">
        <v>0</v>
      </c>
      <c r="IE1082">
        <v>1</v>
      </c>
      <c r="IF1082"/>
      <c r="IG1082" t="inlineStr">
        <is>
          <t xml:space="preserve">魔法</t>
        </is>
      </c>
      <c r="IH1082">
        <v>500</v>
      </c>
      <c r="II1082">
        <v>0</v>
      </c>
      <c r="IJ1082"/>
      <c r="IK1082"/>
      <c r="IL1082"/>
      <c r="IM1082"/>
      <c r="IN1082"/>
      <c r="IO1082"/>
      <c r="IP1082"/>
      <c r="IQ1082"/>
      <c r="IR1082"/>
      <c r="IS1082"/>
      <c r="IT1082"/>
      <c r="IU1082"/>
      <c r="IV1082"/>
      <c r="IW1082"/>
      <c r="IX1082"/>
      <c r="IY1082"/>
      <c r="IZ1082"/>
      <c r="JA1082"/>
      <c r="JB1082"/>
      <c r="JC1082"/>
      <c r="JD1082"/>
      <c r="JE1082"/>
      <c r="JF1082"/>
      <c r="JG1082"/>
      <c r="JH1082"/>
      <c r="JI1082"/>
      <c r="JJ1082"/>
      <c r="JK1082"/>
      <c r="JL1082"/>
      <c r="JM1082"/>
      <c r="JN1082"/>
      <c r="JO1082"/>
      <c r="JP1082"/>
      <c r="JQ1082"/>
      <c r="JR1082"/>
    </row>
    <row r="1083" ht="30" customHeight="1" spans="2:12">
      <c r="B1083" s="34">
        <f>10000000+INDEX(编号表!$B:$B,MATCH(D1083,编号表!$A:$A,0))*10000+J1083</f>
        <v>12050005</v>
      </c>
      <c r="C1083" s="34" t="s">
        <v>987</v>
      </c>
      <c r="D1083" s="34" t="s">
        <v>986</v>
      </c>
      <c r="E1083" t="str" s="34">
        <v>无</v>
      </c>
      <c r="F1083" s="39" t="s">
        <v>902</v>
      </c>
      <c r="G1083" s="34" t="inlineStr">
        <is>
          <t xml:space="preserve">水行</t>
        </is>
      </c>
      <c r="H1083" s="34" t="b">
        <v>0</v>
      </c>
      <c r="I1083" s="34" t="b">
        <v>0</v>
      </c>
      <c r="J1083" s="34">
        <v>5</v>
      </c>
      <c r="K1083" s="34" t="str">
        <f t="shared" si="36"/>
        <v>120500</v>
      </c>
      <c r="L1083" s="34" t="s">
        <v>899</v>
      </c>
      <c r="O1083" t="str" s="35">
        <v>追击单个敌人，造成剑击伤害；出击、回转更轻捷，提高飞剑攻击频率；附加水行伤害。</v>
      </c>
      <c r="P1083" t="n" s="35">
        <v>12421000</v>
      </c>
      <c r="W1083">
        <v>600</v>
      </c>
      <c r="X1083">
        <v>600</v>
      </c>
      <c r="Y1083" t="str" s="35">
        <v>单位</v>
      </c>
      <c r="Z1083" t="inlineStr">
        <is>
          <t xml:space="preserve">单体</t>
        </is>
      </c>
      <c r="AA1083" t="inlineStr">
        <is>
          <t xml:space="preserve">敌对</t>
        </is>
      </c>
      <c r="AB1083">
        <v>0</v>
      </c>
      <c r="AC1083">
        <v>1</v>
      </c>
      <c r="AD1083" t="b">
        <v>0</v>
      </c>
      <c r="AE1083" t="inlineStr">
        <is>
          <t xml:space="preserve">最近</t>
        </is>
      </c>
      <c r="AF1083"/>
      <c r="AG1083"/>
      <c r="AH1083"/>
      <c r="AI1083"/>
      <c r="AJ1083"/>
      <c r="AK1083"/>
      <c r="AL1083"/>
      <c r="BA1083">
        <v>10000</v>
      </c>
      <c r="BB1083" t="inlineStr">
        <is>
          <t xml:space="preserve">技能效果_伤害</t>
        </is>
      </c>
      <c r="BC1083" t="inlineStr">
        <is>
          <t xml:space="preserve">敌对</t>
        </is>
      </c>
      <c r="BD1083">
        <v>10000</v>
      </c>
      <c r="BE1083">
        <v>0</v>
      </c>
      <c r="BF1083" t="inlineStr">
        <is>
          <t xml:space="preserve">全部</t>
        </is>
      </c>
      <c r="BG1083">
        <v>0</v>
      </c>
      <c r="BH1083" t="inlineStr">
        <is>
          <t xml:space="preserve">物理</t>
        </is>
      </c>
      <c r="BI1083">
        <v>10000</v>
      </c>
      <c r="BJ1083">
        <v>0</v>
      </c>
      <c r="BK1083" t="b">
        <v>1</v>
      </c>
      <c r="BL1083">
        <v>0</v>
      </c>
      <c r="BM1083">
        <v>10000</v>
      </c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  <c r="DE1083"/>
      <c r="DF1083"/>
      <c r="DG1083"/>
      <c r="DH1083"/>
      <c r="DI1083"/>
      <c r="DJ1083"/>
      <c r="DK1083"/>
      <c r="DL1083"/>
      <c r="DM1083"/>
      <c r="DN1083"/>
      <c r="DO1083"/>
      <c r="DP1083"/>
      <c r="DQ1083"/>
      <c r="DR1083"/>
      <c r="DS1083"/>
      <c r="DT1083"/>
      <c r="DU1083"/>
      <c r="DV1083"/>
      <c r="DW1083"/>
      <c r="DX1083"/>
      <c r="DY1083"/>
      <c r="DZ1083"/>
      <c r="EA1083"/>
      <c r="EB1083"/>
      <c r="EC1083"/>
      <c r="ED1083"/>
      <c r="EE1083"/>
      <c r="EF1083"/>
      <c r="EG1083"/>
      <c r="EH1083"/>
      <c r="EI1083"/>
      <c r="EJ1083"/>
      <c r="EK1083"/>
      <c r="EL1083"/>
      <c r="EM1083"/>
      <c r="EN1083"/>
      <c r="EO1083"/>
      <c r="EP1083"/>
      <c r="EQ1083"/>
      <c r="ER1083"/>
      <c r="ES1083"/>
      <c r="ET1083"/>
      <c r="EU1083"/>
      <c r="EV1083"/>
      <c r="EW1083"/>
      <c r="EX1083"/>
      <c r="EY1083"/>
      <c r="EZ1083"/>
      <c r="FA1083"/>
      <c r="FB1083"/>
      <c r="FC1083"/>
      <c r="FD1083"/>
      <c r="FE1083"/>
      <c r="FF1083"/>
      <c r="FG1083"/>
      <c r="FH1083"/>
      <c r="FI1083"/>
      <c r="FJ1083"/>
      <c r="FK1083"/>
      <c r="FL1083"/>
      <c r="FM1083"/>
      <c r="FN1083"/>
      <c r="FO1083"/>
      <c r="FP1083"/>
      <c r="FQ1083"/>
      <c r="FR1083"/>
      <c r="FS1083"/>
      <c r="FT1083"/>
      <c r="FU1083"/>
      <c r="FV1083"/>
      <c r="FW1083"/>
      <c r="FX1083"/>
      <c r="FY1083"/>
      <c r="FZ1083"/>
      <c r="GA1083"/>
      <c r="GB1083"/>
      <c r="GC1083"/>
      <c r="GD1083"/>
      <c r="GE1083"/>
      <c r="GF1083"/>
      <c r="GG1083"/>
      <c r="GH1083"/>
      <c r="GI1083"/>
      <c r="GJ1083"/>
      <c r="GK1083"/>
      <c r="GL1083"/>
      <c r="GM1083"/>
      <c r="GN1083"/>
      <c r="GO1083"/>
      <c r="GP1083"/>
      <c r="GQ1083"/>
      <c r="GR1083"/>
      <c r="GS1083"/>
      <c r="GT1083"/>
      <c r="GU1083"/>
      <c r="GV1083"/>
      <c r="GW1083"/>
      <c r="GX1083"/>
      <c r="GY1083" t="n" s="35">
        <v>0</v>
      </c>
      <c r="GZ1083" t="n" s="35">
        <v>0</v>
      </c>
      <c r="HF1083" s="35">
        <v>1800</v>
      </c>
      <c r="HG1083" t="b" s="35">
        <v>1</v>
      </c>
      <c r="HH1083">
        <v>1</v>
      </c>
      <c r="HU1083" t="b" s="35">
        <v>1</v>
      </c>
      <c r="HZ1083">
        <v>1</v>
      </c>
      <c r="IA1083"/>
      <c r="IB1083" t="inlineStr">
        <is>
          <t xml:space="preserve">物理</t>
        </is>
      </c>
      <c r="IC1083">
        <v>10000</v>
      </c>
      <c r="ID1083">
        <v>0</v>
      </c>
      <c r="IE1083">
        <v>1</v>
      </c>
      <c r="IF1083"/>
      <c r="IG1083" t="inlineStr">
        <is>
          <t xml:space="preserve">魔法</t>
        </is>
      </c>
      <c r="IH1083">
        <v>500</v>
      </c>
      <c r="II1083">
        <v>0</v>
      </c>
      <c r="IJ1083"/>
      <c r="IK1083"/>
      <c r="IL1083"/>
      <c r="IM1083"/>
      <c r="IN1083"/>
      <c r="IO1083"/>
      <c r="IP1083"/>
      <c r="IQ1083"/>
      <c r="IR1083"/>
      <c r="IS1083"/>
      <c r="IT1083"/>
      <c r="IU1083"/>
      <c r="IV1083"/>
      <c r="IW1083"/>
      <c r="IX1083"/>
      <c r="IY1083"/>
      <c r="IZ1083"/>
      <c r="JA1083"/>
      <c r="JB1083"/>
      <c r="JC1083"/>
      <c r="JD1083"/>
      <c r="JE1083"/>
      <c r="JF1083"/>
      <c r="JG1083"/>
      <c r="JH1083"/>
      <c r="JI1083"/>
      <c r="JJ1083"/>
      <c r="JK1083"/>
      <c r="JL1083"/>
      <c r="JM1083"/>
      <c r="JN1083"/>
      <c r="JO1083"/>
      <c r="JP1083"/>
      <c r="JQ1083"/>
      <c r="JR1083"/>
    </row>
    <row r="1084" ht="30" customHeight="1" spans="2:12">
      <c r="B1084" s="34">
        <f>10000000+INDEX(编号表!$B:$B,MATCH(D1084,编号表!$A:$A,0))*10000+J1084</f>
        <v>12050006</v>
      </c>
      <c r="C1084" s="34" t="s">
        <v>987</v>
      </c>
      <c r="D1084" s="34" t="s">
        <v>986</v>
      </c>
      <c r="E1084" t="str" s="34">
        <v>无</v>
      </c>
      <c r="F1084" s="39" t="s">
        <v>902</v>
      </c>
      <c r="G1084" s="34" t="inlineStr">
        <is>
          <t xml:space="preserve">水行</t>
        </is>
      </c>
      <c r="H1084" s="34" t="b">
        <v>0</v>
      </c>
      <c r="I1084" s="34" t="b">
        <v>0</v>
      </c>
      <c r="J1084" s="34">
        <v>6</v>
      </c>
      <c r="K1084" s="34" t="str">
        <f t="shared" si="36"/>
        <v>120500</v>
      </c>
      <c r="L1084" s="34" t="s">
        <v>900</v>
      </c>
      <c r="O1084" t="str" s="35">
        <v>追击单个敌人，造成剑击伤害；出击、回转更轻捷，提高飞剑攻击频率；附加水行伤害。</v>
      </c>
      <c r="P1084" t="n" s="35">
        <v>12421000</v>
      </c>
      <c r="W1084">
        <v>600</v>
      </c>
      <c r="X1084">
        <v>600</v>
      </c>
      <c r="Y1084" t="str" s="35">
        <v>单位</v>
      </c>
      <c r="Z1084" t="inlineStr">
        <is>
          <t xml:space="preserve">单体</t>
        </is>
      </c>
      <c r="AA1084" t="inlineStr">
        <is>
          <t xml:space="preserve">敌对</t>
        </is>
      </c>
      <c r="AB1084">
        <v>0</v>
      </c>
      <c r="AC1084">
        <v>1</v>
      </c>
      <c r="AD1084" t="b">
        <v>0</v>
      </c>
      <c r="AE1084" t="inlineStr">
        <is>
          <t xml:space="preserve">最近</t>
        </is>
      </c>
      <c r="AF1084"/>
      <c r="AG1084"/>
      <c r="AH1084"/>
      <c r="AI1084"/>
      <c r="AJ1084"/>
      <c r="AK1084"/>
      <c r="AL1084"/>
      <c r="BA1084">
        <v>10000</v>
      </c>
      <c r="BB1084" t="inlineStr">
        <is>
          <t xml:space="preserve">技能效果_伤害</t>
        </is>
      </c>
      <c r="BC1084" t="inlineStr">
        <is>
          <t xml:space="preserve">敌对</t>
        </is>
      </c>
      <c r="BD1084">
        <v>10000</v>
      </c>
      <c r="BE1084">
        <v>0</v>
      </c>
      <c r="BF1084" t="inlineStr">
        <is>
          <t xml:space="preserve">全部</t>
        </is>
      </c>
      <c r="BG1084">
        <v>0</v>
      </c>
      <c r="BH1084" t="inlineStr">
        <is>
          <t xml:space="preserve">物理</t>
        </is>
      </c>
      <c r="BI1084">
        <v>10000</v>
      </c>
      <c r="BJ1084">
        <v>0</v>
      </c>
      <c r="BK1084" t="b">
        <v>1</v>
      </c>
      <c r="BL1084">
        <v>0</v>
      </c>
      <c r="BM1084">
        <v>10000</v>
      </c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  <c r="DE1084"/>
      <c r="DF1084"/>
      <c r="DG1084"/>
      <c r="DH1084"/>
      <c r="DI1084"/>
      <c r="DJ1084"/>
      <c r="DK1084"/>
      <c r="DL1084"/>
      <c r="DM1084"/>
      <c r="DN1084"/>
      <c r="DO1084"/>
      <c r="DP1084"/>
      <c r="DQ1084"/>
      <c r="DR1084"/>
      <c r="DS1084"/>
      <c r="DT1084"/>
      <c r="DU1084"/>
      <c r="DV1084"/>
      <c r="DW1084"/>
      <c r="DX1084"/>
      <c r="DY1084"/>
      <c r="DZ1084"/>
      <c r="EA1084"/>
      <c r="EB1084"/>
      <c r="EC1084"/>
      <c r="ED1084"/>
      <c r="EE1084"/>
      <c r="EF1084"/>
      <c r="EG1084"/>
      <c r="EH1084"/>
      <c r="EI1084"/>
      <c r="EJ1084"/>
      <c r="EK1084"/>
      <c r="EL1084"/>
      <c r="EM1084"/>
      <c r="EN1084"/>
      <c r="EO1084"/>
      <c r="EP1084"/>
      <c r="EQ1084"/>
      <c r="ER1084"/>
      <c r="ES1084"/>
      <c r="ET1084"/>
      <c r="EU1084"/>
      <c r="EV1084"/>
      <c r="EW1084"/>
      <c r="EX1084"/>
      <c r="EY1084"/>
      <c r="EZ1084"/>
      <c r="FA1084"/>
      <c r="FB1084"/>
      <c r="FC1084"/>
      <c r="FD1084"/>
      <c r="FE1084"/>
      <c r="FF1084"/>
      <c r="FG1084"/>
      <c r="FH1084"/>
      <c r="FI1084"/>
      <c r="FJ1084"/>
      <c r="FK1084"/>
      <c r="FL1084"/>
      <c r="FM1084"/>
      <c r="FN1084"/>
      <c r="FO1084"/>
      <c r="FP1084"/>
      <c r="FQ1084"/>
      <c r="FR1084"/>
      <c r="FS1084"/>
      <c r="FT1084"/>
      <c r="FU1084"/>
      <c r="FV1084"/>
      <c r="FW1084"/>
      <c r="FX1084"/>
      <c r="FY1084"/>
      <c r="FZ1084"/>
      <c r="GA1084"/>
      <c r="GB1084"/>
      <c r="GC1084"/>
      <c r="GD1084"/>
      <c r="GE1084"/>
      <c r="GF1084"/>
      <c r="GG1084"/>
      <c r="GH1084"/>
      <c r="GI1084"/>
      <c r="GJ1084"/>
      <c r="GK1084"/>
      <c r="GL1084"/>
      <c r="GM1084"/>
      <c r="GN1084"/>
      <c r="GO1084"/>
      <c r="GP1084"/>
      <c r="GQ1084"/>
      <c r="GR1084"/>
      <c r="GS1084"/>
      <c r="GT1084"/>
      <c r="GU1084"/>
      <c r="GV1084"/>
      <c r="GW1084"/>
      <c r="GX1084"/>
      <c r="GY1084" t="n" s="35">
        <v>0</v>
      </c>
      <c r="GZ1084" t="n" s="35">
        <v>0</v>
      </c>
      <c r="HF1084" s="35">
        <v>1800</v>
      </c>
      <c r="HG1084" t="b" s="35">
        <v>1</v>
      </c>
      <c r="HH1084">
        <v>1</v>
      </c>
      <c r="HU1084" t="b" s="35">
        <v>1</v>
      </c>
      <c r="HZ1084">
        <v>1</v>
      </c>
      <c r="IA1084"/>
      <c r="IB1084" t="inlineStr">
        <is>
          <t xml:space="preserve">物理</t>
        </is>
      </c>
      <c r="IC1084">
        <v>10000</v>
      </c>
      <c r="ID1084">
        <v>0</v>
      </c>
      <c r="IE1084">
        <v>1</v>
      </c>
      <c r="IF1084"/>
      <c r="IG1084" t="inlineStr">
        <is>
          <t xml:space="preserve">魔法</t>
        </is>
      </c>
      <c r="IH1084">
        <v>500</v>
      </c>
      <c r="II1084">
        <v>0</v>
      </c>
      <c r="IJ1084"/>
      <c r="IK1084"/>
      <c r="IL1084"/>
      <c r="IM1084"/>
      <c r="IN1084"/>
      <c r="IO1084"/>
      <c r="IP1084"/>
      <c r="IQ1084"/>
      <c r="IR1084"/>
      <c r="IS1084"/>
      <c r="IT1084"/>
      <c r="IU1084"/>
      <c r="IV1084"/>
      <c r="IW1084"/>
      <c r="IX1084"/>
      <c r="IY1084"/>
      <c r="IZ1084"/>
      <c r="JA1084"/>
      <c r="JB1084"/>
      <c r="JC1084"/>
      <c r="JD1084"/>
      <c r="JE1084"/>
      <c r="JF1084"/>
      <c r="JG1084"/>
      <c r="JH1084"/>
      <c r="JI1084"/>
      <c r="JJ1084"/>
      <c r="JK1084"/>
      <c r="JL1084"/>
      <c r="JM1084"/>
      <c r="JN1084"/>
      <c r="JO1084"/>
      <c r="JP1084"/>
      <c r="JQ1084"/>
      <c r="JR1084"/>
    </row>
    <row r="1085" ht="30" customHeight="1" spans="2:12">
      <c r="B1085" s="34">
        <f>10000000+INDEX(编号表!$B:$B,MATCH(D1085,编号表!$A:$A,0))*10000+J1085</f>
        <v>12050007</v>
      </c>
      <c r="C1085" s="34" t="s">
        <v>988</v>
      </c>
      <c r="D1085" s="34" t="s">
        <v>986</v>
      </c>
      <c r="E1085" t="str" s="34">
        <v>无</v>
      </c>
      <c r="F1085" s="39" t="s">
        <v>904</v>
      </c>
      <c r="G1085" s="34" t="inlineStr">
        <is>
          <t xml:space="preserve">水行</t>
        </is>
      </c>
      <c r="H1085" s="34" t="b">
        <v>0</v>
      </c>
      <c r="I1085" s="34" t="b">
        <v>0</v>
      </c>
      <c r="J1085" s="34">
        <v>7</v>
      </c>
      <c r="K1085" s="34" t="str">
        <f t="shared" si="36"/>
        <v>120500</v>
      </c>
      <c r="L1085" s="34" t="s">
        <v>898</v>
      </c>
      <c r="O1085" t="str" s="35">
        <v>追击单个敌人，造成剑击伤害；出击、回转更轻捷，提高飞剑攻击频率；附加水行伤害。</v>
      </c>
      <c r="P1085" t="n" s="35">
        <v>12421000</v>
      </c>
      <c r="W1085">
        <v>600</v>
      </c>
      <c r="X1085">
        <v>600</v>
      </c>
      <c r="Y1085" t="str" s="35">
        <v>单位</v>
      </c>
      <c r="Z1085" t="inlineStr">
        <is>
          <t xml:space="preserve">单体</t>
        </is>
      </c>
      <c r="AA1085" t="inlineStr">
        <is>
          <t xml:space="preserve">敌对</t>
        </is>
      </c>
      <c r="AB1085">
        <v>0</v>
      </c>
      <c r="AC1085">
        <v>1</v>
      </c>
      <c r="AD1085" t="b">
        <v>0</v>
      </c>
      <c r="AE1085" t="inlineStr">
        <is>
          <t xml:space="preserve">最近</t>
        </is>
      </c>
      <c r="AF1085"/>
      <c r="AG1085"/>
      <c r="AH1085"/>
      <c r="AI1085"/>
      <c r="AJ1085"/>
      <c r="AK1085"/>
      <c r="AL1085"/>
      <c r="BA1085">
        <v>10000</v>
      </c>
      <c r="BB1085" t="inlineStr">
        <is>
          <t xml:space="preserve">技能效果_伤害</t>
        </is>
      </c>
      <c r="BC1085" t="inlineStr">
        <is>
          <t xml:space="preserve">敌对</t>
        </is>
      </c>
      <c r="BD1085">
        <v>10000</v>
      </c>
      <c r="BE1085">
        <v>0</v>
      </c>
      <c r="BF1085" t="inlineStr">
        <is>
          <t xml:space="preserve">全部</t>
        </is>
      </c>
      <c r="BG1085">
        <v>0</v>
      </c>
      <c r="BH1085" t="inlineStr">
        <is>
          <t xml:space="preserve">物理</t>
        </is>
      </c>
      <c r="BI1085">
        <v>10000</v>
      </c>
      <c r="BJ1085">
        <v>0</v>
      </c>
      <c r="BK1085" t="b">
        <v>1</v>
      </c>
      <c r="BL1085">
        <v>0</v>
      </c>
      <c r="BM1085">
        <v>10000</v>
      </c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  <c r="DE1085"/>
      <c r="DF1085"/>
      <c r="DG1085"/>
      <c r="DH1085"/>
      <c r="DI1085"/>
      <c r="DJ1085"/>
      <c r="DK1085"/>
      <c r="DL1085"/>
      <c r="DM1085"/>
      <c r="DN1085"/>
      <c r="DO1085"/>
      <c r="DP1085"/>
      <c r="DQ1085"/>
      <c r="DR1085"/>
      <c r="DS1085"/>
      <c r="DT1085"/>
      <c r="DU1085"/>
      <c r="DV1085"/>
      <c r="DW1085"/>
      <c r="DX1085"/>
      <c r="DY1085"/>
      <c r="DZ1085"/>
      <c r="EA1085"/>
      <c r="EB1085"/>
      <c r="EC1085"/>
      <c r="ED1085"/>
      <c r="EE1085"/>
      <c r="EF1085"/>
      <c r="EG1085"/>
      <c r="EH1085"/>
      <c r="EI1085"/>
      <c r="EJ1085"/>
      <c r="EK1085"/>
      <c r="EL1085"/>
      <c r="EM1085"/>
      <c r="EN1085"/>
      <c r="EO1085"/>
      <c r="EP1085"/>
      <c r="EQ1085"/>
      <c r="ER1085"/>
      <c r="ES1085"/>
      <c r="ET1085"/>
      <c r="EU1085"/>
      <c r="EV1085"/>
      <c r="EW1085"/>
      <c r="EX1085"/>
      <c r="EY1085"/>
      <c r="EZ1085"/>
      <c r="FA1085"/>
      <c r="FB1085"/>
      <c r="FC1085"/>
      <c r="FD1085"/>
      <c r="FE1085"/>
      <c r="FF1085"/>
      <c r="FG1085"/>
      <c r="FH1085"/>
      <c r="FI1085"/>
      <c r="FJ1085"/>
      <c r="FK1085"/>
      <c r="FL1085"/>
      <c r="FM1085"/>
      <c r="FN1085"/>
      <c r="FO1085"/>
      <c r="FP1085"/>
      <c r="FQ1085"/>
      <c r="FR1085"/>
      <c r="FS1085"/>
      <c r="FT1085"/>
      <c r="FU1085"/>
      <c r="FV1085"/>
      <c r="FW1085"/>
      <c r="FX1085"/>
      <c r="FY1085"/>
      <c r="FZ1085"/>
      <c r="GA1085"/>
      <c r="GB1085"/>
      <c r="GC1085"/>
      <c r="GD1085"/>
      <c r="GE1085"/>
      <c r="GF1085"/>
      <c r="GG1085"/>
      <c r="GH1085"/>
      <c r="GI1085"/>
      <c r="GJ1085"/>
      <c r="GK1085"/>
      <c r="GL1085"/>
      <c r="GM1085"/>
      <c r="GN1085"/>
      <c r="GO1085"/>
      <c r="GP1085"/>
      <c r="GQ1085"/>
      <c r="GR1085"/>
      <c r="GS1085"/>
      <c r="GT1085"/>
      <c r="GU1085"/>
      <c r="GV1085"/>
      <c r="GW1085"/>
      <c r="GX1085"/>
      <c r="GY1085" t="n" s="35">
        <v>0</v>
      </c>
      <c r="GZ1085" t="n" s="35">
        <v>0</v>
      </c>
      <c r="HF1085" s="35">
        <v>1800</v>
      </c>
      <c r="HG1085" t="b" s="35">
        <v>1</v>
      </c>
      <c r="HH1085">
        <v>1</v>
      </c>
      <c r="HU1085" t="b" s="35">
        <v>1</v>
      </c>
      <c r="HZ1085">
        <v>1</v>
      </c>
      <c r="IA1085"/>
      <c r="IB1085" t="inlineStr">
        <is>
          <t xml:space="preserve">物理</t>
        </is>
      </c>
      <c r="IC1085">
        <v>10000</v>
      </c>
      <c r="ID1085">
        <v>0</v>
      </c>
      <c r="IE1085">
        <v>1</v>
      </c>
      <c r="IF1085"/>
      <c r="IG1085" t="inlineStr">
        <is>
          <t xml:space="preserve">魔法</t>
        </is>
      </c>
      <c r="IH1085">
        <v>500</v>
      </c>
      <c r="II1085">
        <v>0</v>
      </c>
      <c r="IJ1085"/>
      <c r="IK1085"/>
      <c r="IL1085"/>
      <c r="IM1085"/>
      <c r="IN1085"/>
      <c r="IO1085"/>
      <c r="IP1085"/>
      <c r="IQ1085"/>
      <c r="IR1085"/>
      <c r="IS1085"/>
      <c r="IT1085"/>
      <c r="IU1085"/>
      <c r="IV1085"/>
      <c r="IW1085"/>
      <c r="IX1085"/>
      <c r="IY1085"/>
      <c r="IZ1085"/>
      <c r="JA1085"/>
      <c r="JB1085"/>
      <c r="JC1085"/>
      <c r="JD1085"/>
      <c r="JE1085"/>
      <c r="JF1085"/>
      <c r="JG1085"/>
      <c r="JH1085"/>
      <c r="JI1085"/>
      <c r="JJ1085"/>
      <c r="JK1085"/>
      <c r="JL1085"/>
      <c r="JM1085"/>
      <c r="JN1085"/>
      <c r="JO1085"/>
      <c r="JP1085"/>
      <c r="JQ1085"/>
      <c r="JR1085"/>
    </row>
    <row r="1086" ht="30" customHeight="1" spans="2:12">
      <c r="B1086" s="34">
        <f>10000000+INDEX(编号表!$B:$B,MATCH(D1086,编号表!$A:$A,0))*10000+J1086</f>
        <v>12050008</v>
      </c>
      <c r="C1086" s="34" t="s">
        <v>988</v>
      </c>
      <c r="D1086" s="34" t="s">
        <v>986</v>
      </c>
      <c r="E1086" t="str" s="34">
        <v>无</v>
      </c>
      <c r="F1086" s="39" t="s">
        <v>904</v>
      </c>
      <c r="G1086" s="34" t="inlineStr">
        <is>
          <t xml:space="preserve">水行</t>
        </is>
      </c>
      <c r="H1086" s="34" t="b">
        <v>0</v>
      </c>
      <c r="I1086" s="34" t="b">
        <v>0</v>
      </c>
      <c r="J1086" s="34">
        <v>8</v>
      </c>
      <c r="K1086" s="34" t="str">
        <f t="shared" si="36"/>
        <v>120500</v>
      </c>
      <c r="L1086" s="34" t="s">
        <v>899</v>
      </c>
      <c r="O1086" t="str" s="35">
        <v>追击单个敌人，造成剑击伤害；出击、回转更轻捷，提高飞剑攻击频率；附加水行伤害。</v>
      </c>
      <c r="P1086" t="n" s="35">
        <v>12421000</v>
      </c>
      <c r="W1086">
        <v>600</v>
      </c>
      <c r="X1086">
        <v>600</v>
      </c>
      <c r="Y1086" t="str" s="35">
        <v>单位</v>
      </c>
      <c r="Z1086" t="inlineStr">
        <is>
          <t xml:space="preserve">单体</t>
        </is>
      </c>
      <c r="AA1086" t="inlineStr">
        <is>
          <t xml:space="preserve">敌对</t>
        </is>
      </c>
      <c r="AB1086">
        <v>0</v>
      </c>
      <c r="AC1086">
        <v>1</v>
      </c>
      <c r="AD1086" t="b">
        <v>0</v>
      </c>
      <c r="AE1086" t="inlineStr">
        <is>
          <t xml:space="preserve">最近</t>
        </is>
      </c>
      <c r="AF1086"/>
      <c r="AG1086"/>
      <c r="AH1086"/>
      <c r="AI1086"/>
      <c r="AJ1086"/>
      <c r="AK1086"/>
      <c r="AL1086"/>
      <c r="BA1086">
        <v>10000</v>
      </c>
      <c r="BB1086" t="inlineStr">
        <is>
          <t xml:space="preserve">技能效果_伤害</t>
        </is>
      </c>
      <c r="BC1086" t="inlineStr">
        <is>
          <t xml:space="preserve">敌对</t>
        </is>
      </c>
      <c r="BD1086">
        <v>10000</v>
      </c>
      <c r="BE1086">
        <v>0</v>
      </c>
      <c r="BF1086" t="inlineStr">
        <is>
          <t xml:space="preserve">全部</t>
        </is>
      </c>
      <c r="BG1086">
        <v>0</v>
      </c>
      <c r="BH1086" t="inlineStr">
        <is>
          <t xml:space="preserve">物理</t>
        </is>
      </c>
      <c r="BI1086">
        <v>10000</v>
      </c>
      <c r="BJ1086">
        <v>0</v>
      </c>
      <c r="BK1086" t="b">
        <v>1</v>
      </c>
      <c r="BL1086">
        <v>0</v>
      </c>
      <c r="BM1086">
        <v>10000</v>
      </c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  <c r="DE1086"/>
      <c r="DF1086"/>
      <c r="DG1086"/>
      <c r="DH1086"/>
      <c r="DI1086"/>
      <c r="DJ1086"/>
      <c r="DK1086"/>
      <c r="DL1086"/>
      <c r="DM1086"/>
      <c r="DN1086"/>
      <c r="DO1086"/>
      <c r="DP1086"/>
      <c r="DQ1086"/>
      <c r="DR1086"/>
      <c r="DS1086"/>
      <c r="DT1086"/>
      <c r="DU1086"/>
      <c r="DV1086"/>
      <c r="DW1086"/>
      <c r="DX1086"/>
      <c r="DY1086"/>
      <c r="DZ1086"/>
      <c r="EA1086"/>
      <c r="EB1086"/>
      <c r="EC1086"/>
      <c r="ED1086"/>
      <c r="EE1086"/>
      <c r="EF1086"/>
      <c r="EG1086"/>
      <c r="EH1086"/>
      <c r="EI1086"/>
      <c r="EJ1086"/>
      <c r="EK1086"/>
      <c r="EL1086"/>
      <c r="EM1086"/>
      <c r="EN1086"/>
      <c r="EO1086"/>
      <c r="EP1086"/>
      <c r="EQ1086"/>
      <c r="ER1086"/>
      <c r="ES1086"/>
      <c r="ET1086"/>
      <c r="EU1086"/>
      <c r="EV1086"/>
      <c r="EW1086"/>
      <c r="EX1086"/>
      <c r="EY1086"/>
      <c r="EZ1086"/>
      <c r="FA1086"/>
      <c r="FB1086"/>
      <c r="FC1086"/>
      <c r="FD1086"/>
      <c r="FE1086"/>
      <c r="FF1086"/>
      <c r="FG1086"/>
      <c r="FH1086"/>
      <c r="FI1086"/>
      <c r="FJ1086"/>
      <c r="FK1086"/>
      <c r="FL1086"/>
      <c r="FM1086"/>
      <c r="FN1086"/>
      <c r="FO1086"/>
      <c r="FP1086"/>
      <c r="FQ1086"/>
      <c r="FR1086"/>
      <c r="FS1086"/>
      <c r="FT1086"/>
      <c r="FU1086"/>
      <c r="FV1086"/>
      <c r="FW1086"/>
      <c r="FX1086"/>
      <c r="FY1086"/>
      <c r="FZ1086"/>
      <c r="GA1086"/>
      <c r="GB1086"/>
      <c r="GC1086"/>
      <c r="GD1086"/>
      <c r="GE1086"/>
      <c r="GF1086"/>
      <c r="GG1086"/>
      <c r="GH1086"/>
      <c r="GI1086"/>
      <c r="GJ1086"/>
      <c r="GK1086"/>
      <c r="GL1086"/>
      <c r="GM1086"/>
      <c r="GN1086"/>
      <c r="GO1086"/>
      <c r="GP1086"/>
      <c r="GQ1086"/>
      <c r="GR1086"/>
      <c r="GS1086"/>
      <c r="GT1086"/>
      <c r="GU1086"/>
      <c r="GV1086"/>
      <c r="GW1086"/>
      <c r="GX1086"/>
      <c r="GY1086" t="n" s="35">
        <v>0</v>
      </c>
      <c r="GZ1086" t="n" s="35">
        <v>0</v>
      </c>
      <c r="HF1086" s="35">
        <v>1800</v>
      </c>
      <c r="HG1086" t="b" s="35">
        <v>1</v>
      </c>
      <c r="HH1086">
        <v>1</v>
      </c>
      <c r="HU1086" t="b" s="35">
        <v>1</v>
      </c>
      <c r="HZ1086">
        <v>1</v>
      </c>
      <c r="IA1086"/>
      <c r="IB1086" t="inlineStr">
        <is>
          <t xml:space="preserve">物理</t>
        </is>
      </c>
      <c r="IC1086">
        <v>10000</v>
      </c>
      <c r="ID1086">
        <v>0</v>
      </c>
      <c r="IE1086">
        <v>1</v>
      </c>
      <c r="IF1086"/>
      <c r="IG1086" t="inlineStr">
        <is>
          <t xml:space="preserve">魔法</t>
        </is>
      </c>
      <c r="IH1086">
        <v>500</v>
      </c>
      <c r="II1086">
        <v>0</v>
      </c>
      <c r="IJ1086"/>
      <c r="IK1086"/>
      <c r="IL1086"/>
      <c r="IM1086"/>
      <c r="IN1086"/>
      <c r="IO1086"/>
      <c r="IP1086"/>
      <c r="IQ1086"/>
      <c r="IR1086"/>
      <c r="IS1086"/>
      <c r="IT1086"/>
      <c r="IU1086"/>
      <c r="IV1086"/>
      <c r="IW1086"/>
      <c r="IX1086"/>
      <c r="IY1086"/>
      <c r="IZ1086"/>
      <c r="JA1086"/>
      <c r="JB1086"/>
      <c r="JC1086"/>
      <c r="JD1086"/>
      <c r="JE1086"/>
      <c r="JF1086"/>
      <c r="JG1086"/>
      <c r="JH1086"/>
      <c r="JI1086"/>
      <c r="JJ1086"/>
      <c r="JK1086"/>
      <c r="JL1086"/>
      <c r="JM1086"/>
      <c r="JN1086"/>
      <c r="JO1086"/>
      <c r="JP1086"/>
      <c r="JQ1086"/>
      <c r="JR1086"/>
    </row>
    <row r="1087" ht="30" customHeight="1" spans="2:12">
      <c r="B1087" s="34">
        <f>10000000+INDEX(编号表!$B:$B,MATCH(D1087,编号表!$A:$A,0))*10000+J1087</f>
        <v>12050009</v>
      </c>
      <c r="C1087" s="34" t="s">
        <v>988</v>
      </c>
      <c r="D1087" s="34" t="s">
        <v>986</v>
      </c>
      <c r="E1087" t="str" s="34">
        <v>无</v>
      </c>
      <c r="F1087" s="39" t="s">
        <v>904</v>
      </c>
      <c r="G1087" s="34" t="inlineStr">
        <is>
          <t xml:space="preserve">水行</t>
        </is>
      </c>
      <c r="H1087" s="34" t="b">
        <v>0</v>
      </c>
      <c r="I1087" s="34" t="b">
        <v>0</v>
      </c>
      <c r="J1087" s="34">
        <v>9</v>
      </c>
      <c r="K1087" s="34" t="str">
        <f t="shared" si="36"/>
        <v>120500</v>
      </c>
      <c r="L1087" s="34" t="s">
        <v>900</v>
      </c>
      <c r="O1087" t="str" s="35">
        <v>追击单个敌人，造成剑击伤害；出击、回转更轻捷，提高飞剑攻击频率；附加水行伤害。</v>
      </c>
      <c r="P1087" t="n" s="35">
        <v>12421000</v>
      </c>
      <c r="W1087">
        <v>600</v>
      </c>
      <c r="X1087">
        <v>600</v>
      </c>
      <c r="Y1087" t="str" s="35">
        <v>单位</v>
      </c>
      <c r="Z1087" t="inlineStr">
        <is>
          <t xml:space="preserve">单体</t>
        </is>
      </c>
      <c r="AA1087" t="inlineStr">
        <is>
          <t xml:space="preserve">敌对</t>
        </is>
      </c>
      <c r="AB1087">
        <v>0</v>
      </c>
      <c r="AC1087">
        <v>1</v>
      </c>
      <c r="AD1087" t="b">
        <v>0</v>
      </c>
      <c r="AE1087" t="inlineStr">
        <is>
          <t xml:space="preserve">最近</t>
        </is>
      </c>
      <c r="AF1087"/>
      <c r="AG1087"/>
      <c r="AH1087"/>
      <c r="AI1087"/>
      <c r="AJ1087"/>
      <c r="AK1087"/>
      <c r="AL1087"/>
      <c r="BA1087">
        <v>10000</v>
      </c>
      <c r="BB1087" t="inlineStr">
        <is>
          <t xml:space="preserve">技能效果_伤害</t>
        </is>
      </c>
      <c r="BC1087" t="inlineStr">
        <is>
          <t xml:space="preserve">敌对</t>
        </is>
      </c>
      <c r="BD1087">
        <v>10000</v>
      </c>
      <c r="BE1087">
        <v>0</v>
      </c>
      <c r="BF1087" t="inlineStr">
        <is>
          <t xml:space="preserve">全部</t>
        </is>
      </c>
      <c r="BG1087">
        <v>0</v>
      </c>
      <c r="BH1087" t="inlineStr">
        <is>
          <t xml:space="preserve">物理</t>
        </is>
      </c>
      <c r="BI1087">
        <v>10000</v>
      </c>
      <c r="BJ1087">
        <v>0</v>
      </c>
      <c r="BK1087" t="b">
        <v>1</v>
      </c>
      <c r="BL1087">
        <v>0</v>
      </c>
      <c r="BM1087">
        <v>10000</v>
      </c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  <c r="DE1087"/>
      <c r="DF1087"/>
      <c r="DG1087"/>
      <c r="DH1087"/>
      <c r="DI1087"/>
      <c r="DJ1087"/>
      <c r="DK1087"/>
      <c r="DL1087"/>
      <c r="DM1087"/>
      <c r="DN1087"/>
      <c r="DO1087"/>
      <c r="DP1087"/>
      <c r="DQ1087"/>
      <c r="DR1087"/>
      <c r="DS1087"/>
      <c r="DT1087"/>
      <c r="DU1087"/>
      <c r="DV1087"/>
      <c r="DW1087"/>
      <c r="DX1087"/>
      <c r="DY1087"/>
      <c r="DZ1087"/>
      <c r="EA1087"/>
      <c r="EB1087"/>
      <c r="EC1087"/>
      <c r="ED1087"/>
      <c r="EE1087"/>
      <c r="EF1087"/>
      <c r="EG1087"/>
      <c r="EH1087"/>
      <c r="EI1087"/>
      <c r="EJ1087"/>
      <c r="EK1087"/>
      <c r="EL1087"/>
      <c r="EM1087"/>
      <c r="EN1087"/>
      <c r="EO1087"/>
      <c r="EP1087"/>
      <c r="EQ1087"/>
      <c r="ER1087"/>
      <c r="ES1087"/>
      <c r="ET1087"/>
      <c r="EU1087"/>
      <c r="EV1087"/>
      <c r="EW1087"/>
      <c r="EX1087"/>
      <c r="EY1087"/>
      <c r="EZ1087"/>
      <c r="FA1087"/>
      <c r="FB1087"/>
      <c r="FC1087"/>
      <c r="FD1087"/>
      <c r="FE1087"/>
      <c r="FF1087"/>
      <c r="FG1087"/>
      <c r="FH1087"/>
      <c r="FI1087"/>
      <c r="FJ1087"/>
      <c r="FK1087"/>
      <c r="FL1087"/>
      <c r="FM1087"/>
      <c r="FN1087"/>
      <c r="FO1087"/>
      <c r="FP1087"/>
      <c r="FQ1087"/>
      <c r="FR1087"/>
      <c r="FS1087"/>
      <c r="FT1087"/>
      <c r="FU1087"/>
      <c r="FV1087"/>
      <c r="FW1087"/>
      <c r="FX1087"/>
      <c r="FY1087"/>
      <c r="FZ1087"/>
      <c r="GA1087"/>
      <c r="GB1087"/>
      <c r="GC1087"/>
      <c r="GD1087"/>
      <c r="GE1087"/>
      <c r="GF1087"/>
      <c r="GG1087"/>
      <c r="GH1087"/>
      <c r="GI1087"/>
      <c r="GJ1087"/>
      <c r="GK1087"/>
      <c r="GL1087"/>
      <c r="GM1087"/>
      <c r="GN1087"/>
      <c r="GO1087"/>
      <c r="GP1087"/>
      <c r="GQ1087"/>
      <c r="GR1087"/>
      <c r="GS1087"/>
      <c r="GT1087"/>
      <c r="GU1087"/>
      <c r="GV1087"/>
      <c r="GW1087"/>
      <c r="GX1087"/>
      <c r="GY1087" t="n" s="35">
        <v>0</v>
      </c>
      <c r="GZ1087" t="n" s="35">
        <v>0</v>
      </c>
      <c r="HF1087" s="35">
        <v>1800</v>
      </c>
      <c r="HG1087" t="b" s="35">
        <v>1</v>
      </c>
      <c r="HH1087">
        <v>1</v>
      </c>
      <c r="HU1087" t="b" s="35">
        <v>1</v>
      </c>
      <c r="HZ1087">
        <v>1</v>
      </c>
      <c r="IA1087"/>
      <c r="IB1087" t="inlineStr">
        <is>
          <t xml:space="preserve">物理</t>
        </is>
      </c>
      <c r="IC1087">
        <v>10000</v>
      </c>
      <c r="ID1087">
        <v>0</v>
      </c>
      <c r="IE1087">
        <v>1</v>
      </c>
      <c r="IF1087"/>
      <c r="IG1087" t="inlineStr">
        <is>
          <t xml:space="preserve">魔法</t>
        </is>
      </c>
      <c r="IH1087">
        <v>500</v>
      </c>
      <c r="II1087">
        <v>0</v>
      </c>
      <c r="IJ1087"/>
      <c r="IK1087"/>
      <c r="IL1087"/>
      <c r="IM1087"/>
      <c r="IN1087"/>
      <c r="IO1087"/>
      <c r="IP1087"/>
      <c r="IQ1087"/>
      <c r="IR1087"/>
      <c r="IS1087"/>
      <c r="IT1087"/>
      <c r="IU1087"/>
      <c r="IV1087"/>
      <c r="IW1087"/>
      <c r="IX1087"/>
      <c r="IY1087"/>
      <c r="IZ1087"/>
      <c r="JA1087"/>
      <c r="JB1087"/>
      <c r="JC1087"/>
      <c r="JD1087"/>
      <c r="JE1087"/>
      <c r="JF1087"/>
      <c r="JG1087"/>
      <c r="JH1087"/>
      <c r="JI1087"/>
      <c r="JJ1087"/>
      <c r="JK1087"/>
      <c r="JL1087"/>
      <c r="JM1087"/>
      <c r="JN1087"/>
      <c r="JO1087"/>
      <c r="JP1087"/>
      <c r="JQ1087"/>
      <c r="JR1087"/>
    </row>
    <row r="1088" ht="30" customHeight="1" spans="2:12">
      <c r="B1088" s="34">
        <f>10000000+INDEX(编号表!$B:$B,MATCH(D1088,编号表!$A:$A,0))*10000+J1088</f>
        <v>12050010</v>
      </c>
      <c r="C1088" s="34" t="s">
        <v>989</v>
      </c>
      <c r="D1088" s="34" t="s">
        <v>986</v>
      </c>
      <c r="E1088" t="str" s="34">
        <v>无</v>
      </c>
      <c r="F1088" s="39" t="s">
        <v>906</v>
      </c>
      <c r="G1088" s="34" t="inlineStr">
        <is>
          <t xml:space="preserve">水行</t>
        </is>
      </c>
      <c r="H1088" s="34" t="b">
        <v>0</v>
      </c>
      <c r="I1088" s="34" t="b">
        <v>0</v>
      </c>
      <c r="J1088" s="34">
        <v>10</v>
      </c>
      <c r="K1088" s="34" t="str">
        <f t="shared" si="36"/>
        <v>120500</v>
      </c>
      <c r="L1088" s="34" t="s">
        <v>898</v>
      </c>
      <c r="O1088" t="str" s="35">
        <v>追击单个敌人，造成剑击伤害；出击、回转更轻捷，提高飞剑攻击频率；附加水行伤害。</v>
      </c>
      <c r="P1088" t="n" s="35">
        <v>12421000</v>
      </c>
      <c r="W1088">
        <v>600</v>
      </c>
      <c r="X1088">
        <v>600</v>
      </c>
      <c r="Y1088" t="str" s="35">
        <v>单位</v>
      </c>
      <c r="Z1088" t="inlineStr">
        <is>
          <t xml:space="preserve">单体</t>
        </is>
      </c>
      <c r="AA1088" t="inlineStr">
        <is>
          <t xml:space="preserve">敌对</t>
        </is>
      </c>
      <c r="AB1088">
        <v>0</v>
      </c>
      <c r="AC1088">
        <v>1</v>
      </c>
      <c r="AD1088" t="b">
        <v>0</v>
      </c>
      <c r="AE1088" t="inlineStr">
        <is>
          <t xml:space="preserve">最近</t>
        </is>
      </c>
      <c r="AF1088"/>
      <c r="AG1088"/>
      <c r="AH1088"/>
      <c r="AI1088"/>
      <c r="AJ1088"/>
      <c r="AK1088"/>
      <c r="AL1088"/>
      <c r="BA1088">
        <v>10000</v>
      </c>
      <c r="BB1088" t="inlineStr">
        <is>
          <t xml:space="preserve">技能效果_伤害</t>
        </is>
      </c>
      <c r="BC1088" t="inlineStr">
        <is>
          <t xml:space="preserve">敌对</t>
        </is>
      </c>
      <c r="BD1088">
        <v>10000</v>
      </c>
      <c r="BE1088">
        <v>0</v>
      </c>
      <c r="BF1088" t="inlineStr">
        <is>
          <t xml:space="preserve">全部</t>
        </is>
      </c>
      <c r="BG1088">
        <v>0</v>
      </c>
      <c r="BH1088" t="inlineStr">
        <is>
          <t xml:space="preserve">物理</t>
        </is>
      </c>
      <c r="BI1088">
        <v>10000</v>
      </c>
      <c r="BJ1088">
        <v>0</v>
      </c>
      <c r="BK1088" t="b">
        <v>1</v>
      </c>
      <c r="BL1088">
        <v>0</v>
      </c>
      <c r="BM1088">
        <v>10000</v>
      </c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  <c r="DE1088"/>
      <c r="DF1088"/>
      <c r="DG1088"/>
      <c r="DH1088"/>
      <c r="DI1088"/>
      <c r="DJ1088"/>
      <c r="DK1088"/>
      <c r="DL1088"/>
      <c r="DM1088"/>
      <c r="DN1088"/>
      <c r="DO1088"/>
      <c r="DP1088"/>
      <c r="DQ1088"/>
      <c r="DR1088"/>
      <c r="DS1088"/>
      <c r="DT1088"/>
      <c r="DU1088"/>
      <c r="DV1088"/>
      <c r="DW1088"/>
      <c r="DX1088"/>
      <c r="DY1088"/>
      <c r="DZ1088"/>
      <c r="EA1088"/>
      <c r="EB1088"/>
      <c r="EC1088"/>
      <c r="ED1088"/>
      <c r="EE1088"/>
      <c r="EF1088"/>
      <c r="EG1088"/>
      <c r="EH1088"/>
      <c r="EI1088"/>
      <c r="EJ1088"/>
      <c r="EK1088"/>
      <c r="EL1088"/>
      <c r="EM1088"/>
      <c r="EN1088"/>
      <c r="EO1088"/>
      <c r="EP1088"/>
      <c r="EQ1088"/>
      <c r="ER1088"/>
      <c r="ES1088"/>
      <c r="ET1088"/>
      <c r="EU1088"/>
      <c r="EV1088"/>
      <c r="EW1088"/>
      <c r="EX1088"/>
      <c r="EY1088"/>
      <c r="EZ1088"/>
      <c r="FA1088"/>
      <c r="FB1088"/>
      <c r="FC1088"/>
      <c r="FD1088"/>
      <c r="FE1088"/>
      <c r="FF1088"/>
      <c r="FG1088"/>
      <c r="FH1088"/>
      <c r="FI1088"/>
      <c r="FJ1088"/>
      <c r="FK1088"/>
      <c r="FL1088"/>
      <c r="FM1088"/>
      <c r="FN1088"/>
      <c r="FO1088"/>
      <c r="FP1088"/>
      <c r="FQ1088"/>
      <c r="FR1088"/>
      <c r="FS1088"/>
      <c r="FT1088"/>
      <c r="FU1088"/>
      <c r="FV1088"/>
      <c r="FW1088"/>
      <c r="FX1088"/>
      <c r="FY1088"/>
      <c r="FZ1088"/>
      <c r="GA1088"/>
      <c r="GB1088"/>
      <c r="GC1088"/>
      <c r="GD1088"/>
      <c r="GE1088"/>
      <c r="GF1088"/>
      <c r="GG1088"/>
      <c r="GH1088"/>
      <c r="GI1088"/>
      <c r="GJ1088"/>
      <c r="GK1088"/>
      <c r="GL1088"/>
      <c r="GM1088"/>
      <c r="GN1088"/>
      <c r="GO1088"/>
      <c r="GP1088"/>
      <c r="GQ1088"/>
      <c r="GR1088"/>
      <c r="GS1088"/>
      <c r="GT1088"/>
      <c r="GU1088"/>
      <c r="GV1088"/>
      <c r="GW1088"/>
      <c r="GX1088"/>
      <c r="GY1088" t="n" s="35">
        <v>0</v>
      </c>
      <c r="GZ1088" t="n" s="35">
        <v>0</v>
      </c>
      <c r="HF1088" s="35">
        <v>1800</v>
      </c>
      <c r="HG1088" t="b" s="35">
        <v>1</v>
      </c>
      <c r="HH1088">
        <v>1</v>
      </c>
      <c r="HU1088" t="b" s="35">
        <v>1</v>
      </c>
      <c r="HZ1088">
        <v>1</v>
      </c>
      <c r="IA1088"/>
      <c r="IB1088" t="inlineStr">
        <is>
          <t xml:space="preserve">物理</t>
        </is>
      </c>
      <c r="IC1088">
        <v>10000</v>
      </c>
      <c r="ID1088">
        <v>0</v>
      </c>
      <c r="IE1088">
        <v>1</v>
      </c>
      <c r="IF1088"/>
      <c r="IG1088" t="inlineStr">
        <is>
          <t xml:space="preserve">魔法</t>
        </is>
      </c>
      <c r="IH1088">
        <v>500</v>
      </c>
      <c r="II1088">
        <v>0</v>
      </c>
      <c r="IJ1088"/>
      <c r="IK1088"/>
      <c r="IL1088"/>
      <c r="IM1088"/>
      <c r="IN1088"/>
      <c r="IO1088"/>
      <c r="IP1088"/>
      <c r="IQ1088"/>
      <c r="IR1088"/>
      <c r="IS1088"/>
      <c r="IT1088"/>
      <c r="IU1088"/>
      <c r="IV1088"/>
      <c r="IW1088"/>
      <c r="IX1088"/>
      <c r="IY1088"/>
      <c r="IZ1088"/>
      <c r="JA1088"/>
      <c r="JB1088"/>
      <c r="JC1088"/>
      <c r="JD1088"/>
      <c r="JE1088"/>
      <c r="JF1088"/>
      <c r="JG1088"/>
      <c r="JH1088"/>
      <c r="JI1088"/>
      <c r="JJ1088"/>
      <c r="JK1088"/>
      <c r="JL1088"/>
      <c r="JM1088"/>
      <c r="JN1088"/>
      <c r="JO1088"/>
      <c r="JP1088"/>
      <c r="JQ1088"/>
      <c r="JR1088"/>
    </row>
    <row r="1089" ht="30" customHeight="1" spans="2:12">
      <c r="B1089" s="34">
        <f>10000000+INDEX(编号表!$B:$B,MATCH(D1089,编号表!$A:$A,0))*10000+J1089</f>
        <v>12050011</v>
      </c>
      <c r="C1089" s="34" t="s">
        <v>989</v>
      </c>
      <c r="D1089" s="34" t="s">
        <v>986</v>
      </c>
      <c r="E1089" t="str" s="34">
        <v>无</v>
      </c>
      <c r="F1089" s="39" t="s">
        <v>906</v>
      </c>
      <c r="G1089" s="34" t="inlineStr">
        <is>
          <t xml:space="preserve">水行</t>
        </is>
      </c>
      <c r="H1089" s="34" t="b">
        <v>0</v>
      </c>
      <c r="I1089" s="34" t="b">
        <v>0</v>
      </c>
      <c r="J1089" s="34">
        <v>11</v>
      </c>
      <c r="K1089" s="34" t="str">
        <f t="shared" si="36"/>
        <v>120500</v>
      </c>
      <c r="L1089" s="34" t="s">
        <v>899</v>
      </c>
      <c r="O1089" t="str" s="35">
        <v>追击单个敌人，造成剑击伤害；出击、回转更轻捷，提高飞剑攻击频率；附加水行伤害。</v>
      </c>
      <c r="P1089" t="n" s="35">
        <v>12421000</v>
      </c>
      <c r="W1089">
        <v>600</v>
      </c>
      <c r="X1089">
        <v>600</v>
      </c>
      <c r="Y1089" t="str" s="35">
        <v>单位</v>
      </c>
      <c r="Z1089" t="inlineStr">
        <is>
          <t xml:space="preserve">单体</t>
        </is>
      </c>
      <c r="AA1089" t="inlineStr">
        <is>
          <t xml:space="preserve">敌对</t>
        </is>
      </c>
      <c r="AB1089">
        <v>0</v>
      </c>
      <c r="AC1089">
        <v>1</v>
      </c>
      <c r="AD1089" t="b">
        <v>0</v>
      </c>
      <c r="AE1089" t="inlineStr">
        <is>
          <t xml:space="preserve">最近</t>
        </is>
      </c>
      <c r="AF1089"/>
      <c r="AG1089"/>
      <c r="AH1089"/>
      <c r="AI1089"/>
      <c r="AJ1089"/>
      <c r="AK1089"/>
      <c r="AL1089"/>
      <c r="BA1089">
        <v>10000</v>
      </c>
      <c r="BB1089" t="inlineStr">
        <is>
          <t xml:space="preserve">技能效果_伤害</t>
        </is>
      </c>
      <c r="BC1089" t="inlineStr">
        <is>
          <t xml:space="preserve">敌对</t>
        </is>
      </c>
      <c r="BD1089">
        <v>10000</v>
      </c>
      <c r="BE1089">
        <v>0</v>
      </c>
      <c r="BF1089" t="inlineStr">
        <is>
          <t xml:space="preserve">全部</t>
        </is>
      </c>
      <c r="BG1089">
        <v>0</v>
      </c>
      <c r="BH1089" t="inlineStr">
        <is>
          <t xml:space="preserve">物理</t>
        </is>
      </c>
      <c r="BI1089">
        <v>10000</v>
      </c>
      <c r="BJ1089">
        <v>0</v>
      </c>
      <c r="BK1089" t="b">
        <v>1</v>
      </c>
      <c r="BL1089">
        <v>0</v>
      </c>
      <c r="BM1089">
        <v>10000</v>
      </c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  <c r="DE1089"/>
      <c r="DF1089"/>
      <c r="DG1089"/>
      <c r="DH1089"/>
      <c r="DI1089"/>
      <c r="DJ1089"/>
      <c r="DK1089"/>
      <c r="DL1089"/>
      <c r="DM1089"/>
      <c r="DN1089"/>
      <c r="DO1089"/>
      <c r="DP1089"/>
      <c r="DQ1089"/>
      <c r="DR1089"/>
      <c r="DS1089"/>
      <c r="DT1089"/>
      <c r="DU1089"/>
      <c r="DV1089"/>
      <c r="DW1089"/>
      <c r="DX1089"/>
      <c r="DY1089"/>
      <c r="DZ1089"/>
      <c r="EA1089"/>
      <c r="EB1089"/>
      <c r="EC1089"/>
      <c r="ED1089"/>
      <c r="EE1089"/>
      <c r="EF1089"/>
      <c r="EG1089"/>
      <c r="EH1089"/>
      <c r="EI1089"/>
      <c r="EJ1089"/>
      <c r="EK1089"/>
      <c r="EL1089"/>
      <c r="EM1089"/>
      <c r="EN1089"/>
      <c r="EO1089"/>
      <c r="EP1089"/>
      <c r="EQ1089"/>
      <c r="ER1089"/>
      <c r="ES1089"/>
      <c r="ET1089"/>
      <c r="EU1089"/>
      <c r="EV1089"/>
      <c r="EW1089"/>
      <c r="EX1089"/>
      <c r="EY1089"/>
      <c r="EZ1089"/>
      <c r="FA1089"/>
      <c r="FB1089"/>
      <c r="FC1089"/>
      <c r="FD1089"/>
      <c r="FE1089"/>
      <c r="FF1089"/>
      <c r="FG1089"/>
      <c r="FH1089"/>
      <c r="FI1089"/>
      <c r="FJ1089"/>
      <c r="FK1089"/>
      <c r="FL1089"/>
      <c r="FM1089"/>
      <c r="FN1089"/>
      <c r="FO1089"/>
      <c r="FP1089"/>
      <c r="FQ1089"/>
      <c r="FR1089"/>
      <c r="FS1089"/>
      <c r="FT1089"/>
      <c r="FU1089"/>
      <c r="FV1089"/>
      <c r="FW1089"/>
      <c r="FX1089"/>
      <c r="FY1089"/>
      <c r="FZ1089"/>
      <c r="GA1089"/>
      <c r="GB1089"/>
      <c r="GC1089"/>
      <c r="GD1089"/>
      <c r="GE1089"/>
      <c r="GF1089"/>
      <c r="GG1089"/>
      <c r="GH1089"/>
      <c r="GI1089"/>
      <c r="GJ1089"/>
      <c r="GK1089"/>
      <c r="GL1089"/>
      <c r="GM1089"/>
      <c r="GN1089"/>
      <c r="GO1089"/>
      <c r="GP1089"/>
      <c r="GQ1089"/>
      <c r="GR1089"/>
      <c r="GS1089"/>
      <c r="GT1089"/>
      <c r="GU1089"/>
      <c r="GV1089"/>
      <c r="GW1089"/>
      <c r="GX1089"/>
      <c r="GY1089" t="n" s="35">
        <v>0</v>
      </c>
      <c r="GZ1089" t="n" s="35">
        <v>0</v>
      </c>
      <c r="HF1089" s="35">
        <v>1800</v>
      </c>
      <c r="HG1089" t="b" s="35">
        <v>1</v>
      </c>
      <c r="HH1089">
        <v>1</v>
      </c>
      <c r="HU1089" t="b" s="35">
        <v>1</v>
      </c>
      <c r="HZ1089">
        <v>1</v>
      </c>
      <c r="IA1089"/>
      <c r="IB1089" t="inlineStr">
        <is>
          <t xml:space="preserve">物理</t>
        </is>
      </c>
      <c r="IC1089">
        <v>10000</v>
      </c>
      <c r="ID1089">
        <v>0</v>
      </c>
      <c r="IE1089">
        <v>1</v>
      </c>
      <c r="IF1089"/>
      <c r="IG1089" t="inlineStr">
        <is>
          <t xml:space="preserve">魔法</t>
        </is>
      </c>
      <c r="IH1089">
        <v>500</v>
      </c>
      <c r="II1089">
        <v>0</v>
      </c>
      <c r="IJ1089"/>
      <c r="IK1089"/>
      <c r="IL1089"/>
      <c r="IM1089"/>
      <c r="IN1089"/>
      <c r="IO1089"/>
      <c r="IP1089"/>
      <c r="IQ1089"/>
      <c r="IR1089"/>
      <c r="IS1089"/>
      <c r="IT1089"/>
      <c r="IU1089"/>
      <c r="IV1089"/>
      <c r="IW1089"/>
      <c r="IX1089"/>
      <c r="IY1089"/>
      <c r="IZ1089"/>
      <c r="JA1089"/>
      <c r="JB1089"/>
      <c r="JC1089"/>
      <c r="JD1089"/>
      <c r="JE1089"/>
      <c r="JF1089"/>
      <c r="JG1089"/>
      <c r="JH1089"/>
      <c r="JI1089"/>
      <c r="JJ1089"/>
      <c r="JK1089"/>
      <c r="JL1089"/>
      <c r="JM1089"/>
      <c r="JN1089"/>
      <c r="JO1089"/>
      <c r="JP1089"/>
      <c r="JQ1089"/>
      <c r="JR1089"/>
    </row>
    <row r="1090" ht="30" customHeight="1" spans="2:12">
      <c r="B1090" s="34">
        <f>10000000+INDEX(编号表!$B:$B,MATCH(D1090,编号表!$A:$A,0))*10000+J1090</f>
        <v>12050012</v>
      </c>
      <c r="C1090" s="34" t="s">
        <v>989</v>
      </c>
      <c r="D1090" s="34" t="s">
        <v>986</v>
      </c>
      <c r="E1090" t="str" s="34">
        <v>无</v>
      </c>
      <c r="F1090" s="39" t="s">
        <v>906</v>
      </c>
      <c r="G1090" s="34" t="inlineStr">
        <is>
          <t xml:space="preserve">水行</t>
        </is>
      </c>
      <c r="H1090" s="34" t="b">
        <v>0</v>
      </c>
      <c r="I1090" s="34" t="b">
        <v>0</v>
      </c>
      <c r="J1090" s="34">
        <v>12</v>
      </c>
      <c r="K1090" s="34" t="str">
        <f t="shared" si="36"/>
        <v>120500</v>
      </c>
      <c r="L1090" s="34" t="s">
        <v>900</v>
      </c>
      <c r="O1090" t="str" s="35">
        <v>追击单个敌人，造成剑击伤害；出击、回转更轻捷，提高飞剑攻击频率；附加水行伤害。</v>
      </c>
      <c r="P1090" t="n" s="35">
        <v>12421000</v>
      </c>
      <c r="W1090">
        <v>600</v>
      </c>
      <c r="X1090">
        <v>600</v>
      </c>
      <c r="Y1090" t="str" s="35">
        <v>单位</v>
      </c>
      <c r="Z1090" t="inlineStr">
        <is>
          <t xml:space="preserve">单体</t>
        </is>
      </c>
      <c r="AA1090" t="inlineStr">
        <is>
          <t xml:space="preserve">敌对</t>
        </is>
      </c>
      <c r="AB1090">
        <v>0</v>
      </c>
      <c r="AC1090">
        <v>1</v>
      </c>
      <c r="AD1090" t="b">
        <v>0</v>
      </c>
      <c r="AE1090" t="inlineStr">
        <is>
          <t xml:space="preserve">最近</t>
        </is>
      </c>
      <c r="AF1090"/>
      <c r="AG1090"/>
      <c r="AH1090"/>
      <c r="AI1090"/>
      <c r="AJ1090"/>
      <c r="AK1090"/>
      <c r="AL1090"/>
      <c r="BA1090">
        <v>10000</v>
      </c>
      <c r="BB1090" t="inlineStr">
        <is>
          <t xml:space="preserve">技能效果_伤害</t>
        </is>
      </c>
      <c r="BC1090" t="inlineStr">
        <is>
          <t xml:space="preserve">敌对</t>
        </is>
      </c>
      <c r="BD1090">
        <v>10000</v>
      </c>
      <c r="BE1090">
        <v>0</v>
      </c>
      <c r="BF1090" t="inlineStr">
        <is>
          <t xml:space="preserve">全部</t>
        </is>
      </c>
      <c r="BG1090">
        <v>0</v>
      </c>
      <c r="BH1090" t="inlineStr">
        <is>
          <t xml:space="preserve">物理</t>
        </is>
      </c>
      <c r="BI1090">
        <v>10000</v>
      </c>
      <c r="BJ1090">
        <v>0</v>
      </c>
      <c r="BK1090" t="b">
        <v>1</v>
      </c>
      <c r="BL1090">
        <v>0</v>
      </c>
      <c r="BM1090">
        <v>10000</v>
      </c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  <c r="DE1090"/>
      <c r="DF1090"/>
      <c r="DG1090"/>
      <c r="DH1090"/>
      <c r="DI1090"/>
      <c r="DJ1090"/>
      <c r="DK1090"/>
      <c r="DL1090"/>
      <c r="DM1090"/>
      <c r="DN1090"/>
      <c r="DO1090"/>
      <c r="DP1090"/>
      <c r="DQ1090"/>
      <c r="DR1090"/>
      <c r="DS1090"/>
      <c r="DT1090"/>
      <c r="DU1090"/>
      <c r="DV1090"/>
      <c r="DW1090"/>
      <c r="DX1090"/>
      <c r="DY1090"/>
      <c r="DZ1090"/>
      <c r="EA1090"/>
      <c r="EB1090"/>
      <c r="EC1090"/>
      <c r="ED1090"/>
      <c r="EE1090"/>
      <c r="EF1090"/>
      <c r="EG1090"/>
      <c r="EH1090"/>
      <c r="EI1090"/>
      <c r="EJ1090"/>
      <c r="EK1090"/>
      <c r="EL1090"/>
      <c r="EM1090"/>
      <c r="EN1090"/>
      <c r="EO1090"/>
      <c r="EP1090"/>
      <c r="EQ1090"/>
      <c r="ER1090"/>
      <c r="ES1090"/>
      <c r="ET1090"/>
      <c r="EU1090"/>
      <c r="EV1090"/>
      <c r="EW1090"/>
      <c r="EX1090"/>
      <c r="EY1090"/>
      <c r="EZ1090"/>
      <c r="FA1090"/>
      <c r="FB1090"/>
      <c r="FC1090"/>
      <c r="FD1090"/>
      <c r="FE1090"/>
      <c r="FF1090"/>
      <c r="FG1090"/>
      <c r="FH1090"/>
      <c r="FI1090"/>
      <c r="FJ1090"/>
      <c r="FK1090"/>
      <c r="FL1090"/>
      <c r="FM1090"/>
      <c r="FN1090"/>
      <c r="FO1090"/>
      <c r="FP1090"/>
      <c r="FQ1090"/>
      <c r="FR1090"/>
      <c r="FS1090"/>
      <c r="FT1090"/>
      <c r="FU1090"/>
      <c r="FV1090"/>
      <c r="FW1090"/>
      <c r="FX1090"/>
      <c r="FY1090"/>
      <c r="FZ1090"/>
      <c r="GA1090"/>
      <c r="GB1090"/>
      <c r="GC1090"/>
      <c r="GD1090"/>
      <c r="GE1090"/>
      <c r="GF1090"/>
      <c r="GG1090"/>
      <c r="GH1090"/>
      <c r="GI1090"/>
      <c r="GJ1090"/>
      <c r="GK1090"/>
      <c r="GL1090"/>
      <c r="GM1090"/>
      <c r="GN1090"/>
      <c r="GO1090"/>
      <c r="GP1090"/>
      <c r="GQ1090"/>
      <c r="GR1090"/>
      <c r="GS1090"/>
      <c r="GT1090"/>
      <c r="GU1090"/>
      <c r="GV1090"/>
      <c r="GW1090"/>
      <c r="GX1090"/>
      <c r="GY1090" t="n" s="35">
        <v>0</v>
      </c>
      <c r="GZ1090" t="n" s="35">
        <v>0</v>
      </c>
      <c r="HF1090" s="35">
        <v>1800</v>
      </c>
      <c r="HG1090" t="b" s="35">
        <v>1</v>
      </c>
      <c r="HH1090">
        <v>1</v>
      </c>
      <c r="HU1090" t="b" s="35">
        <v>1</v>
      </c>
      <c r="HZ1090">
        <v>1</v>
      </c>
      <c r="IA1090"/>
      <c r="IB1090" t="inlineStr">
        <is>
          <t xml:space="preserve">物理</t>
        </is>
      </c>
      <c r="IC1090">
        <v>10000</v>
      </c>
      <c r="ID1090">
        <v>0</v>
      </c>
      <c r="IE1090">
        <v>1</v>
      </c>
      <c r="IF1090"/>
      <c r="IG1090" t="inlineStr">
        <is>
          <t xml:space="preserve">魔法</t>
        </is>
      </c>
      <c r="IH1090">
        <v>500</v>
      </c>
      <c r="II1090">
        <v>0</v>
      </c>
      <c r="IJ1090"/>
      <c r="IK1090"/>
      <c r="IL1090"/>
      <c r="IM1090"/>
      <c r="IN1090"/>
      <c r="IO1090"/>
      <c r="IP1090"/>
      <c r="IQ1090"/>
      <c r="IR1090"/>
      <c r="IS1090"/>
      <c r="IT1090"/>
      <c r="IU1090"/>
      <c r="IV1090"/>
      <c r="IW1090"/>
      <c r="IX1090"/>
      <c r="IY1090"/>
      <c r="IZ1090"/>
      <c r="JA1090"/>
      <c r="JB1090"/>
      <c r="JC1090"/>
      <c r="JD1090"/>
      <c r="JE1090"/>
      <c r="JF1090"/>
      <c r="JG1090"/>
      <c r="JH1090"/>
      <c r="JI1090"/>
      <c r="JJ1090"/>
      <c r="JK1090"/>
      <c r="JL1090"/>
      <c r="JM1090"/>
      <c r="JN1090"/>
      <c r="JO1090"/>
      <c r="JP1090"/>
      <c r="JQ1090"/>
      <c r="JR1090"/>
    </row>
    <row r="1091" ht="30" customHeight="1" spans="2:12">
      <c r="B1091" s="34">
        <f>10000000+INDEX(编号表!$B:$B,MATCH(D1091,编号表!$A:$A,0))*10000+J1091</f>
        <v>12050013</v>
      </c>
      <c r="C1091" s="34" t="s">
        <v>990</v>
      </c>
      <c r="D1091" s="34" t="s">
        <v>986</v>
      </c>
      <c r="E1091" t="str" s="34">
        <v>无</v>
      </c>
      <c r="F1091" s="39" t="s">
        <v>908</v>
      </c>
      <c r="G1091" s="34" t="inlineStr">
        <is>
          <t xml:space="preserve">水行</t>
        </is>
      </c>
      <c r="H1091" s="34" t="b">
        <v>0</v>
      </c>
      <c r="I1091" s="34" t="b">
        <v>0</v>
      </c>
      <c r="J1091" s="34">
        <v>13</v>
      </c>
      <c r="K1091" s="34" t="str">
        <f t="shared" si="36"/>
        <v>120500</v>
      </c>
      <c r="L1091" s="34" t="s">
        <v>898</v>
      </c>
      <c r="O1091" t="str" s="35">
        <v>追击单个敌人，造成剑击伤害；出击、回转更轻捷，提高飞剑攻击频率；附加水行伤害。</v>
      </c>
      <c r="P1091" t="n" s="35">
        <v>12421000</v>
      </c>
      <c r="W1091">
        <v>600</v>
      </c>
      <c r="X1091">
        <v>600</v>
      </c>
      <c r="Y1091" t="str" s="35">
        <v>单位</v>
      </c>
      <c r="Z1091" t="inlineStr">
        <is>
          <t xml:space="preserve">单体</t>
        </is>
      </c>
      <c r="AA1091" t="inlineStr">
        <is>
          <t xml:space="preserve">敌对</t>
        </is>
      </c>
      <c r="AB1091">
        <v>0</v>
      </c>
      <c r="AC1091">
        <v>1</v>
      </c>
      <c r="AD1091" t="b">
        <v>0</v>
      </c>
      <c r="AE1091" t="inlineStr">
        <is>
          <t xml:space="preserve">最近</t>
        </is>
      </c>
      <c r="AF1091"/>
      <c r="AG1091"/>
      <c r="AH1091"/>
      <c r="AI1091"/>
      <c r="AJ1091"/>
      <c r="AK1091"/>
      <c r="AL1091"/>
      <c r="BA1091">
        <v>10000</v>
      </c>
      <c r="BB1091" t="inlineStr">
        <is>
          <t xml:space="preserve">技能效果_伤害</t>
        </is>
      </c>
      <c r="BC1091" t="inlineStr">
        <is>
          <t xml:space="preserve">敌对</t>
        </is>
      </c>
      <c r="BD1091">
        <v>10000</v>
      </c>
      <c r="BE1091">
        <v>0</v>
      </c>
      <c r="BF1091" t="inlineStr">
        <is>
          <t xml:space="preserve">全部</t>
        </is>
      </c>
      <c r="BG1091">
        <v>0</v>
      </c>
      <c r="BH1091" t="inlineStr">
        <is>
          <t xml:space="preserve">物理</t>
        </is>
      </c>
      <c r="BI1091">
        <v>10000</v>
      </c>
      <c r="BJ1091">
        <v>0</v>
      </c>
      <c r="BK1091" t="b">
        <v>1</v>
      </c>
      <c r="BL1091">
        <v>0</v>
      </c>
      <c r="BM1091">
        <v>10000</v>
      </c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  <c r="DE1091"/>
      <c r="DF1091"/>
      <c r="DG1091"/>
      <c r="DH1091"/>
      <c r="DI1091"/>
      <c r="DJ1091"/>
      <c r="DK1091"/>
      <c r="DL1091"/>
      <c r="DM1091"/>
      <c r="DN1091"/>
      <c r="DO1091"/>
      <c r="DP1091"/>
      <c r="DQ1091"/>
      <c r="DR1091"/>
      <c r="DS1091"/>
      <c r="DT1091"/>
      <c r="DU1091"/>
      <c r="DV1091"/>
      <c r="DW1091"/>
      <c r="DX1091"/>
      <c r="DY1091"/>
      <c r="DZ1091"/>
      <c r="EA1091"/>
      <c r="EB1091"/>
      <c r="EC1091"/>
      <c r="ED1091"/>
      <c r="EE1091"/>
      <c r="EF1091"/>
      <c r="EG1091"/>
      <c r="EH1091"/>
      <c r="EI1091"/>
      <c r="EJ1091"/>
      <c r="EK1091"/>
      <c r="EL1091"/>
      <c r="EM1091"/>
      <c r="EN1091"/>
      <c r="EO1091"/>
      <c r="EP1091"/>
      <c r="EQ1091"/>
      <c r="ER1091"/>
      <c r="ES1091"/>
      <c r="ET1091"/>
      <c r="EU1091"/>
      <c r="EV1091"/>
      <c r="EW1091"/>
      <c r="EX1091"/>
      <c r="EY1091"/>
      <c r="EZ1091"/>
      <c r="FA1091"/>
      <c r="FB1091"/>
      <c r="FC1091"/>
      <c r="FD1091"/>
      <c r="FE1091"/>
      <c r="FF1091"/>
      <c r="FG1091"/>
      <c r="FH1091"/>
      <c r="FI1091"/>
      <c r="FJ1091"/>
      <c r="FK1091"/>
      <c r="FL1091"/>
      <c r="FM1091"/>
      <c r="FN1091"/>
      <c r="FO1091"/>
      <c r="FP1091"/>
      <c r="FQ1091"/>
      <c r="FR1091"/>
      <c r="FS1091"/>
      <c r="FT1091"/>
      <c r="FU1091"/>
      <c r="FV1091"/>
      <c r="FW1091"/>
      <c r="FX1091"/>
      <c r="FY1091"/>
      <c r="FZ1091"/>
      <c r="GA1091"/>
      <c r="GB1091"/>
      <c r="GC1091"/>
      <c r="GD1091"/>
      <c r="GE1091"/>
      <c r="GF1091"/>
      <c r="GG1091"/>
      <c r="GH1091"/>
      <c r="GI1091"/>
      <c r="GJ1091"/>
      <c r="GK1091"/>
      <c r="GL1091"/>
      <c r="GM1091"/>
      <c r="GN1091"/>
      <c r="GO1091"/>
      <c r="GP1091"/>
      <c r="GQ1091"/>
      <c r="GR1091"/>
      <c r="GS1091"/>
      <c r="GT1091"/>
      <c r="GU1091"/>
      <c r="GV1091"/>
      <c r="GW1091"/>
      <c r="GX1091"/>
      <c r="GY1091" t="n" s="35">
        <v>0</v>
      </c>
      <c r="GZ1091" t="n" s="35">
        <v>0</v>
      </c>
      <c r="HF1091" s="35">
        <v>1800</v>
      </c>
      <c r="HG1091" t="b" s="35">
        <v>1</v>
      </c>
      <c r="HH1091">
        <v>1</v>
      </c>
      <c r="HU1091" t="b" s="35">
        <v>1</v>
      </c>
      <c r="HZ1091">
        <v>1</v>
      </c>
      <c r="IA1091"/>
      <c r="IB1091" t="inlineStr">
        <is>
          <t xml:space="preserve">物理</t>
        </is>
      </c>
      <c r="IC1091">
        <v>10000</v>
      </c>
      <c r="ID1091">
        <v>0</v>
      </c>
      <c r="IE1091">
        <v>1</v>
      </c>
      <c r="IF1091"/>
      <c r="IG1091" t="inlineStr">
        <is>
          <t xml:space="preserve">魔法</t>
        </is>
      </c>
      <c r="IH1091">
        <v>500</v>
      </c>
      <c r="II1091">
        <v>0</v>
      </c>
      <c r="IJ1091"/>
      <c r="IK1091"/>
      <c r="IL1091"/>
      <c r="IM1091"/>
      <c r="IN1091"/>
      <c r="IO1091"/>
      <c r="IP1091"/>
      <c r="IQ1091"/>
      <c r="IR1091"/>
      <c r="IS1091"/>
      <c r="IT1091"/>
      <c r="IU1091"/>
      <c r="IV1091"/>
      <c r="IW1091"/>
      <c r="IX1091"/>
      <c r="IY1091"/>
      <c r="IZ1091"/>
      <c r="JA1091"/>
      <c r="JB1091"/>
      <c r="JC1091"/>
      <c r="JD1091"/>
      <c r="JE1091"/>
      <c r="JF1091"/>
      <c r="JG1091"/>
      <c r="JH1091"/>
      <c r="JI1091"/>
      <c r="JJ1091"/>
      <c r="JK1091"/>
      <c r="JL1091"/>
      <c r="JM1091"/>
      <c r="JN1091"/>
      <c r="JO1091"/>
      <c r="JP1091"/>
      <c r="JQ1091"/>
      <c r="JR1091"/>
    </row>
    <row r="1092" ht="30" customHeight="1" spans="2:12">
      <c r="B1092" s="34">
        <f>10000000+INDEX(编号表!$B:$B,MATCH(D1092,编号表!$A:$A,0))*10000+J1092</f>
        <v>12050014</v>
      </c>
      <c r="C1092" s="34" t="s">
        <v>990</v>
      </c>
      <c r="D1092" s="34" t="s">
        <v>986</v>
      </c>
      <c r="E1092" t="str" s="34">
        <v>无</v>
      </c>
      <c r="F1092" s="39" t="s">
        <v>908</v>
      </c>
      <c r="G1092" s="34" t="inlineStr">
        <is>
          <t xml:space="preserve">水行</t>
        </is>
      </c>
      <c r="H1092" s="34" t="b">
        <v>0</v>
      </c>
      <c r="I1092" s="34" t="b">
        <v>0</v>
      </c>
      <c r="J1092" s="34">
        <v>14</v>
      </c>
      <c r="K1092" s="34" t="str">
        <f t="shared" si="36"/>
        <v>120500</v>
      </c>
      <c r="L1092" s="34" t="s">
        <v>899</v>
      </c>
      <c r="O1092" t="str" s="35">
        <v>追击单个敌人，造成剑击伤害；出击、回转更轻捷，提高飞剑攻击频率；附加水行伤害。</v>
      </c>
      <c r="P1092" t="n" s="35">
        <v>12421000</v>
      </c>
      <c r="W1092">
        <v>600</v>
      </c>
      <c r="X1092">
        <v>600</v>
      </c>
      <c r="Y1092" t="str" s="35">
        <v>单位</v>
      </c>
      <c r="Z1092" t="inlineStr">
        <is>
          <t xml:space="preserve">单体</t>
        </is>
      </c>
      <c r="AA1092" t="inlineStr">
        <is>
          <t xml:space="preserve">敌对</t>
        </is>
      </c>
      <c r="AB1092">
        <v>0</v>
      </c>
      <c r="AC1092">
        <v>1</v>
      </c>
      <c r="AD1092" t="b">
        <v>0</v>
      </c>
      <c r="AE1092" t="inlineStr">
        <is>
          <t xml:space="preserve">最近</t>
        </is>
      </c>
      <c r="AF1092"/>
      <c r="AG1092"/>
      <c r="AH1092"/>
      <c r="AI1092"/>
      <c r="AJ1092"/>
      <c r="AK1092"/>
      <c r="AL1092"/>
      <c r="BA1092">
        <v>10000</v>
      </c>
      <c r="BB1092" t="inlineStr">
        <is>
          <t xml:space="preserve">技能效果_伤害</t>
        </is>
      </c>
      <c r="BC1092" t="inlineStr">
        <is>
          <t xml:space="preserve">敌对</t>
        </is>
      </c>
      <c r="BD1092">
        <v>10000</v>
      </c>
      <c r="BE1092">
        <v>0</v>
      </c>
      <c r="BF1092" t="inlineStr">
        <is>
          <t xml:space="preserve">全部</t>
        </is>
      </c>
      <c r="BG1092">
        <v>0</v>
      </c>
      <c r="BH1092" t="inlineStr">
        <is>
          <t xml:space="preserve">物理</t>
        </is>
      </c>
      <c r="BI1092">
        <v>10000</v>
      </c>
      <c r="BJ1092">
        <v>0</v>
      </c>
      <c r="BK1092" t="b">
        <v>1</v>
      </c>
      <c r="BL1092">
        <v>0</v>
      </c>
      <c r="BM1092">
        <v>10000</v>
      </c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  <c r="DE1092"/>
      <c r="DF1092"/>
      <c r="DG1092"/>
      <c r="DH1092"/>
      <c r="DI1092"/>
      <c r="DJ1092"/>
      <c r="DK1092"/>
      <c r="DL1092"/>
      <c r="DM1092"/>
      <c r="DN1092"/>
      <c r="DO1092"/>
      <c r="DP1092"/>
      <c r="DQ1092"/>
      <c r="DR1092"/>
      <c r="DS1092"/>
      <c r="DT1092"/>
      <c r="DU1092"/>
      <c r="DV1092"/>
      <c r="DW1092"/>
      <c r="DX1092"/>
      <c r="DY1092"/>
      <c r="DZ1092"/>
      <c r="EA1092"/>
      <c r="EB1092"/>
      <c r="EC1092"/>
      <c r="ED1092"/>
      <c r="EE1092"/>
      <c r="EF1092"/>
      <c r="EG1092"/>
      <c r="EH1092"/>
      <c r="EI1092"/>
      <c r="EJ1092"/>
      <c r="EK1092"/>
      <c r="EL1092"/>
      <c r="EM1092"/>
      <c r="EN1092"/>
      <c r="EO1092"/>
      <c r="EP1092"/>
      <c r="EQ1092"/>
      <c r="ER1092"/>
      <c r="ES1092"/>
      <c r="ET1092"/>
      <c r="EU1092"/>
      <c r="EV1092"/>
      <c r="EW1092"/>
      <c r="EX1092"/>
      <c r="EY1092"/>
      <c r="EZ1092"/>
      <c r="FA1092"/>
      <c r="FB1092"/>
      <c r="FC1092"/>
      <c r="FD1092"/>
      <c r="FE1092"/>
      <c r="FF1092"/>
      <c r="FG1092"/>
      <c r="FH1092"/>
      <c r="FI1092"/>
      <c r="FJ1092"/>
      <c r="FK1092"/>
      <c r="FL1092"/>
      <c r="FM1092"/>
      <c r="FN1092"/>
      <c r="FO1092"/>
      <c r="FP1092"/>
      <c r="FQ1092"/>
      <c r="FR1092"/>
      <c r="FS1092"/>
      <c r="FT1092"/>
      <c r="FU1092"/>
      <c r="FV1092"/>
      <c r="FW1092"/>
      <c r="FX1092"/>
      <c r="FY1092"/>
      <c r="FZ1092"/>
      <c r="GA1092"/>
      <c r="GB1092"/>
      <c r="GC1092"/>
      <c r="GD1092"/>
      <c r="GE1092"/>
      <c r="GF1092"/>
      <c r="GG1092"/>
      <c r="GH1092"/>
      <c r="GI1092"/>
      <c r="GJ1092"/>
      <c r="GK1092"/>
      <c r="GL1092"/>
      <c r="GM1092"/>
      <c r="GN1092"/>
      <c r="GO1092"/>
      <c r="GP1092"/>
      <c r="GQ1092"/>
      <c r="GR1092"/>
      <c r="GS1092"/>
      <c r="GT1092"/>
      <c r="GU1092"/>
      <c r="GV1092"/>
      <c r="GW1092"/>
      <c r="GX1092"/>
      <c r="GY1092" t="n" s="35">
        <v>0</v>
      </c>
      <c r="GZ1092" t="n" s="35">
        <v>0</v>
      </c>
      <c r="HF1092" s="35">
        <v>1800</v>
      </c>
      <c r="HG1092" t="b" s="35">
        <v>1</v>
      </c>
      <c r="HH1092">
        <v>1</v>
      </c>
      <c r="HU1092" t="b" s="35">
        <v>1</v>
      </c>
      <c r="HZ1092">
        <v>1</v>
      </c>
      <c r="IA1092"/>
      <c r="IB1092" t="inlineStr">
        <is>
          <t xml:space="preserve">物理</t>
        </is>
      </c>
      <c r="IC1092">
        <v>10000</v>
      </c>
      <c r="ID1092">
        <v>0</v>
      </c>
      <c r="IE1092">
        <v>1</v>
      </c>
      <c r="IF1092"/>
      <c r="IG1092" t="inlineStr">
        <is>
          <t xml:space="preserve">魔法</t>
        </is>
      </c>
      <c r="IH1092">
        <v>500</v>
      </c>
      <c r="II1092">
        <v>0</v>
      </c>
      <c r="IJ1092"/>
      <c r="IK1092"/>
      <c r="IL1092"/>
      <c r="IM1092"/>
      <c r="IN1092"/>
      <c r="IO1092"/>
      <c r="IP1092"/>
      <c r="IQ1092"/>
      <c r="IR1092"/>
      <c r="IS1092"/>
      <c r="IT1092"/>
      <c r="IU1092"/>
      <c r="IV1092"/>
      <c r="IW1092"/>
      <c r="IX1092"/>
      <c r="IY1092"/>
      <c r="IZ1092"/>
      <c r="JA1092"/>
      <c r="JB1092"/>
      <c r="JC1092"/>
      <c r="JD1092"/>
      <c r="JE1092"/>
      <c r="JF1092"/>
      <c r="JG1092"/>
      <c r="JH1092"/>
      <c r="JI1092"/>
      <c r="JJ1092"/>
      <c r="JK1092"/>
      <c r="JL1092"/>
      <c r="JM1092"/>
      <c r="JN1092"/>
      <c r="JO1092"/>
      <c r="JP1092"/>
      <c r="JQ1092"/>
      <c r="JR1092"/>
    </row>
    <row r="1093" ht="30" customHeight="1" spans="2:12">
      <c r="B1093" s="34">
        <f>10000000+INDEX(编号表!$B:$B,MATCH(D1093,编号表!$A:$A,0))*10000+J1093</f>
        <v>12050015</v>
      </c>
      <c r="C1093" s="34" t="s">
        <v>990</v>
      </c>
      <c r="D1093" s="34" t="s">
        <v>986</v>
      </c>
      <c r="E1093" t="str" s="34">
        <v>无</v>
      </c>
      <c r="F1093" s="39" t="s">
        <v>908</v>
      </c>
      <c r="G1093" s="34" t="inlineStr">
        <is>
          <t xml:space="preserve">水行</t>
        </is>
      </c>
      <c r="H1093" s="34" t="b">
        <v>0</v>
      </c>
      <c r="I1093" s="34" t="b">
        <v>0</v>
      </c>
      <c r="J1093" s="34">
        <v>15</v>
      </c>
      <c r="K1093" s="34" t="str">
        <f t="shared" si="36"/>
        <v>120500</v>
      </c>
      <c r="L1093" s="34" t="s">
        <v>900</v>
      </c>
      <c r="O1093" t="str" s="35">
        <v>追击单个敌人，造成剑击伤害；出击、回转更轻捷，提高飞剑攻击频率；附加水行伤害。</v>
      </c>
      <c r="P1093" t="n" s="35">
        <v>12421000</v>
      </c>
      <c r="W1093">
        <v>600</v>
      </c>
      <c r="X1093">
        <v>600</v>
      </c>
      <c r="Y1093" t="str" s="35">
        <v>单位</v>
      </c>
      <c r="Z1093" t="inlineStr">
        <is>
          <t xml:space="preserve">单体</t>
        </is>
      </c>
      <c r="AA1093" t="inlineStr">
        <is>
          <t xml:space="preserve">敌对</t>
        </is>
      </c>
      <c r="AB1093">
        <v>0</v>
      </c>
      <c r="AC1093">
        <v>1</v>
      </c>
      <c r="AD1093" t="b">
        <v>0</v>
      </c>
      <c r="AE1093" t="inlineStr">
        <is>
          <t xml:space="preserve">最近</t>
        </is>
      </c>
      <c r="AF1093"/>
      <c r="AG1093"/>
      <c r="AH1093"/>
      <c r="AI1093"/>
      <c r="AJ1093"/>
      <c r="AK1093"/>
      <c r="AL1093"/>
      <c r="BA1093">
        <v>10000</v>
      </c>
      <c r="BB1093" t="inlineStr">
        <is>
          <t xml:space="preserve">技能效果_伤害</t>
        </is>
      </c>
      <c r="BC1093" t="inlineStr">
        <is>
          <t xml:space="preserve">敌对</t>
        </is>
      </c>
      <c r="BD1093">
        <v>10000</v>
      </c>
      <c r="BE1093">
        <v>0</v>
      </c>
      <c r="BF1093" t="inlineStr">
        <is>
          <t xml:space="preserve">全部</t>
        </is>
      </c>
      <c r="BG1093">
        <v>0</v>
      </c>
      <c r="BH1093" t="inlineStr">
        <is>
          <t xml:space="preserve">物理</t>
        </is>
      </c>
      <c r="BI1093">
        <v>10000</v>
      </c>
      <c r="BJ1093">
        <v>0</v>
      </c>
      <c r="BK1093" t="b">
        <v>1</v>
      </c>
      <c r="BL1093">
        <v>0</v>
      </c>
      <c r="BM1093">
        <v>10000</v>
      </c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  <c r="DE1093"/>
      <c r="DF1093"/>
      <c r="DG1093"/>
      <c r="DH1093"/>
      <c r="DI1093"/>
      <c r="DJ1093"/>
      <c r="DK1093"/>
      <c r="DL1093"/>
      <c r="DM1093"/>
      <c r="DN1093"/>
      <c r="DO1093"/>
      <c r="DP1093"/>
      <c r="DQ1093"/>
      <c r="DR1093"/>
      <c r="DS1093"/>
      <c r="DT1093"/>
      <c r="DU1093"/>
      <c r="DV1093"/>
      <c r="DW1093"/>
      <c r="DX1093"/>
      <c r="DY1093"/>
      <c r="DZ1093"/>
      <c r="EA1093"/>
      <c r="EB1093"/>
      <c r="EC1093"/>
      <c r="ED1093"/>
      <c r="EE1093"/>
      <c r="EF1093"/>
      <c r="EG1093"/>
      <c r="EH1093"/>
      <c r="EI1093"/>
      <c r="EJ1093"/>
      <c r="EK1093"/>
      <c r="EL1093"/>
      <c r="EM1093"/>
      <c r="EN1093"/>
      <c r="EO1093"/>
      <c r="EP1093"/>
      <c r="EQ1093"/>
      <c r="ER1093"/>
      <c r="ES1093"/>
      <c r="ET1093"/>
      <c r="EU1093"/>
      <c r="EV1093"/>
      <c r="EW1093"/>
      <c r="EX1093"/>
      <c r="EY1093"/>
      <c r="EZ1093"/>
      <c r="FA1093"/>
      <c r="FB1093"/>
      <c r="FC1093"/>
      <c r="FD1093"/>
      <c r="FE1093"/>
      <c r="FF1093"/>
      <c r="FG1093"/>
      <c r="FH1093"/>
      <c r="FI1093"/>
      <c r="FJ1093"/>
      <c r="FK1093"/>
      <c r="FL1093"/>
      <c r="FM1093"/>
      <c r="FN1093"/>
      <c r="FO1093"/>
      <c r="FP1093"/>
      <c r="FQ1093"/>
      <c r="FR1093"/>
      <c r="FS1093"/>
      <c r="FT1093"/>
      <c r="FU1093"/>
      <c r="FV1093"/>
      <c r="FW1093"/>
      <c r="FX1093"/>
      <c r="FY1093"/>
      <c r="FZ1093"/>
      <c r="GA1093"/>
      <c r="GB1093"/>
      <c r="GC1093"/>
      <c r="GD1093"/>
      <c r="GE1093"/>
      <c r="GF1093"/>
      <c r="GG1093"/>
      <c r="GH1093"/>
      <c r="GI1093"/>
      <c r="GJ1093"/>
      <c r="GK1093"/>
      <c r="GL1093"/>
      <c r="GM1093"/>
      <c r="GN1093"/>
      <c r="GO1093"/>
      <c r="GP1093"/>
      <c r="GQ1093"/>
      <c r="GR1093"/>
      <c r="GS1093"/>
      <c r="GT1093"/>
      <c r="GU1093"/>
      <c r="GV1093"/>
      <c r="GW1093"/>
      <c r="GX1093"/>
      <c r="GY1093" t="n" s="35">
        <v>0</v>
      </c>
      <c r="GZ1093" t="n" s="35">
        <v>0</v>
      </c>
      <c r="HF1093" s="35">
        <v>1800</v>
      </c>
      <c r="HG1093" t="b" s="35">
        <v>1</v>
      </c>
      <c r="HH1093">
        <v>1</v>
      </c>
      <c r="HU1093" t="b" s="35">
        <v>1</v>
      </c>
      <c r="HZ1093">
        <v>1</v>
      </c>
      <c r="IA1093"/>
      <c r="IB1093" t="inlineStr">
        <is>
          <t xml:space="preserve">物理</t>
        </is>
      </c>
      <c r="IC1093">
        <v>10000</v>
      </c>
      <c r="ID1093">
        <v>0</v>
      </c>
      <c r="IE1093">
        <v>1</v>
      </c>
      <c r="IF1093"/>
      <c r="IG1093" t="inlineStr">
        <is>
          <t xml:space="preserve">魔法</t>
        </is>
      </c>
      <c r="IH1093">
        <v>500</v>
      </c>
      <c r="II1093">
        <v>0</v>
      </c>
      <c r="IJ1093"/>
      <c r="IK1093"/>
      <c r="IL1093"/>
      <c r="IM1093"/>
      <c r="IN1093"/>
      <c r="IO1093"/>
      <c r="IP1093"/>
      <c r="IQ1093"/>
      <c r="IR1093"/>
      <c r="IS1093"/>
      <c r="IT1093"/>
      <c r="IU1093"/>
      <c r="IV1093"/>
      <c r="IW1093"/>
      <c r="IX1093"/>
      <c r="IY1093"/>
      <c r="IZ1093"/>
      <c r="JA1093"/>
      <c r="JB1093"/>
      <c r="JC1093"/>
      <c r="JD1093"/>
      <c r="JE1093"/>
      <c r="JF1093"/>
      <c r="JG1093"/>
      <c r="JH1093"/>
      <c r="JI1093"/>
      <c r="JJ1093"/>
      <c r="JK1093"/>
      <c r="JL1093"/>
      <c r="JM1093"/>
      <c r="JN1093"/>
      <c r="JO1093"/>
      <c r="JP1093"/>
      <c r="JQ1093"/>
      <c r="JR1093"/>
    </row>
    <row r="1094" ht="30" customHeight="1" spans="2:12">
      <c r="B1094" s="34">
        <f>10000000+INDEX(编号表!$B:$B,MATCH(D1094,编号表!$A:$A,0))*10000+J1094</f>
        <v>12050016</v>
      </c>
      <c r="C1094" s="34" t="s">
        <v>991</v>
      </c>
      <c r="D1094" s="34" t="s">
        <v>986</v>
      </c>
      <c r="E1094" t="str" s="34">
        <v>无</v>
      </c>
      <c r="F1094" s="39" t="s">
        <v>910</v>
      </c>
      <c r="G1094" s="34" t="inlineStr">
        <is>
          <t xml:space="preserve">水行</t>
        </is>
      </c>
      <c r="H1094" s="34" t="b">
        <v>0</v>
      </c>
      <c r="I1094" s="34" t="b">
        <v>0</v>
      </c>
      <c r="J1094" s="34">
        <v>16</v>
      </c>
      <c r="K1094" s="34" t="str">
        <f t="shared" si="36"/>
        <v>120500</v>
      </c>
      <c r="L1094" s="34" t="s">
        <v>898</v>
      </c>
      <c r="O1094" t="str" s="35">
        <v>追击单个敌人，造成剑击伤害；出击、回转更轻捷，提高飞剑攻击频率；附加水行伤害。</v>
      </c>
      <c r="P1094" t="n" s="35">
        <v>12421000</v>
      </c>
      <c r="W1094">
        <v>600</v>
      </c>
      <c r="X1094">
        <v>600</v>
      </c>
      <c r="Y1094" t="str" s="35">
        <v>单位</v>
      </c>
      <c r="Z1094" t="inlineStr">
        <is>
          <t xml:space="preserve">单体</t>
        </is>
      </c>
      <c r="AA1094" t="inlineStr">
        <is>
          <t xml:space="preserve">敌对</t>
        </is>
      </c>
      <c r="AB1094">
        <v>0</v>
      </c>
      <c r="AC1094">
        <v>1</v>
      </c>
      <c r="AD1094" t="b">
        <v>0</v>
      </c>
      <c r="AE1094" t="inlineStr">
        <is>
          <t xml:space="preserve">最近</t>
        </is>
      </c>
      <c r="AF1094"/>
      <c r="AG1094"/>
      <c r="AH1094"/>
      <c r="AI1094"/>
      <c r="AJ1094"/>
      <c r="AK1094"/>
      <c r="AL1094"/>
      <c r="BA1094">
        <v>10000</v>
      </c>
      <c r="BB1094" t="inlineStr">
        <is>
          <t xml:space="preserve">技能效果_伤害</t>
        </is>
      </c>
      <c r="BC1094" t="inlineStr">
        <is>
          <t xml:space="preserve">敌对</t>
        </is>
      </c>
      <c r="BD1094">
        <v>10000</v>
      </c>
      <c r="BE1094">
        <v>0</v>
      </c>
      <c r="BF1094" t="inlineStr">
        <is>
          <t xml:space="preserve">全部</t>
        </is>
      </c>
      <c r="BG1094">
        <v>0</v>
      </c>
      <c r="BH1094" t="inlineStr">
        <is>
          <t xml:space="preserve">物理</t>
        </is>
      </c>
      <c r="BI1094">
        <v>10000</v>
      </c>
      <c r="BJ1094">
        <v>0</v>
      </c>
      <c r="BK1094" t="b">
        <v>1</v>
      </c>
      <c r="BL1094">
        <v>0</v>
      </c>
      <c r="BM1094">
        <v>10000</v>
      </c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  <c r="DE1094"/>
      <c r="DF1094"/>
      <c r="DG1094"/>
      <c r="DH1094"/>
      <c r="DI1094"/>
      <c r="DJ1094"/>
      <c r="DK1094"/>
      <c r="DL1094"/>
      <c r="DM1094"/>
      <c r="DN1094"/>
      <c r="DO1094"/>
      <c r="DP1094"/>
      <c r="DQ1094"/>
      <c r="DR1094"/>
      <c r="DS1094"/>
      <c r="DT1094"/>
      <c r="DU1094"/>
      <c r="DV1094"/>
      <c r="DW1094"/>
      <c r="DX1094"/>
      <c r="DY1094"/>
      <c r="DZ1094"/>
      <c r="EA1094"/>
      <c r="EB1094"/>
      <c r="EC1094"/>
      <c r="ED1094"/>
      <c r="EE1094"/>
      <c r="EF1094"/>
      <c r="EG1094"/>
      <c r="EH1094"/>
      <c r="EI1094"/>
      <c r="EJ1094"/>
      <c r="EK1094"/>
      <c r="EL1094"/>
      <c r="EM1094"/>
      <c r="EN1094"/>
      <c r="EO1094"/>
      <c r="EP1094"/>
      <c r="EQ1094"/>
      <c r="ER1094"/>
      <c r="ES1094"/>
      <c r="ET1094"/>
      <c r="EU1094"/>
      <c r="EV1094"/>
      <c r="EW1094"/>
      <c r="EX1094"/>
      <c r="EY1094"/>
      <c r="EZ1094"/>
      <c r="FA1094"/>
      <c r="FB1094"/>
      <c r="FC1094"/>
      <c r="FD1094"/>
      <c r="FE1094"/>
      <c r="FF1094"/>
      <c r="FG1094"/>
      <c r="FH1094"/>
      <c r="FI1094"/>
      <c r="FJ1094"/>
      <c r="FK1094"/>
      <c r="FL1094"/>
      <c r="FM1094"/>
      <c r="FN1094"/>
      <c r="FO1094"/>
      <c r="FP1094"/>
      <c r="FQ1094"/>
      <c r="FR1094"/>
      <c r="FS1094"/>
      <c r="FT1094"/>
      <c r="FU1094"/>
      <c r="FV1094"/>
      <c r="FW1094"/>
      <c r="FX1094"/>
      <c r="FY1094"/>
      <c r="FZ1094"/>
      <c r="GA1094"/>
      <c r="GB1094"/>
      <c r="GC1094"/>
      <c r="GD1094"/>
      <c r="GE1094"/>
      <c r="GF1094"/>
      <c r="GG1094"/>
      <c r="GH1094"/>
      <c r="GI1094"/>
      <c r="GJ1094"/>
      <c r="GK1094"/>
      <c r="GL1094"/>
      <c r="GM1094"/>
      <c r="GN1094"/>
      <c r="GO1094"/>
      <c r="GP1094"/>
      <c r="GQ1094"/>
      <c r="GR1094"/>
      <c r="GS1094"/>
      <c r="GT1094"/>
      <c r="GU1094"/>
      <c r="GV1094"/>
      <c r="GW1094"/>
      <c r="GX1094"/>
      <c r="GY1094" t="n" s="35">
        <v>0</v>
      </c>
      <c r="GZ1094" t="n" s="35">
        <v>0</v>
      </c>
      <c r="HF1094" s="35">
        <v>1800</v>
      </c>
      <c r="HG1094" t="b" s="35">
        <v>1</v>
      </c>
      <c r="HH1094">
        <v>1</v>
      </c>
      <c r="HU1094" t="b" s="35">
        <v>1</v>
      </c>
      <c r="HZ1094">
        <v>1</v>
      </c>
      <c r="IA1094"/>
      <c r="IB1094" t="inlineStr">
        <is>
          <t xml:space="preserve">物理</t>
        </is>
      </c>
      <c r="IC1094">
        <v>10000</v>
      </c>
      <c r="ID1094">
        <v>0</v>
      </c>
      <c r="IE1094">
        <v>1</v>
      </c>
      <c r="IF1094"/>
      <c r="IG1094" t="inlineStr">
        <is>
          <t xml:space="preserve">魔法</t>
        </is>
      </c>
      <c r="IH1094">
        <v>500</v>
      </c>
      <c r="II1094">
        <v>0</v>
      </c>
      <c r="IJ1094"/>
      <c r="IK1094"/>
      <c r="IL1094"/>
      <c r="IM1094"/>
      <c r="IN1094"/>
      <c r="IO1094"/>
      <c r="IP1094"/>
      <c r="IQ1094"/>
      <c r="IR1094"/>
      <c r="IS1094"/>
      <c r="IT1094"/>
      <c r="IU1094"/>
      <c r="IV1094"/>
      <c r="IW1094"/>
      <c r="IX1094"/>
      <c r="IY1094"/>
      <c r="IZ1094"/>
      <c r="JA1094"/>
      <c r="JB1094"/>
      <c r="JC1094"/>
      <c r="JD1094"/>
      <c r="JE1094"/>
      <c r="JF1094"/>
      <c r="JG1094"/>
      <c r="JH1094"/>
      <c r="JI1094"/>
      <c r="JJ1094"/>
      <c r="JK1094"/>
      <c r="JL1094"/>
      <c r="JM1094"/>
      <c r="JN1094"/>
      <c r="JO1094"/>
      <c r="JP1094"/>
      <c r="JQ1094"/>
      <c r="JR1094"/>
    </row>
    <row r="1095" ht="30" customHeight="1" spans="2:12">
      <c r="B1095" s="34">
        <f>10000000+INDEX(编号表!$B:$B,MATCH(D1095,编号表!$A:$A,0))*10000+J1095</f>
        <v>12050017</v>
      </c>
      <c r="C1095" s="34" t="s">
        <v>991</v>
      </c>
      <c r="D1095" s="34" t="s">
        <v>986</v>
      </c>
      <c r="E1095" t="str" s="34">
        <v>无</v>
      </c>
      <c r="F1095" s="39" t="s">
        <v>910</v>
      </c>
      <c r="G1095" s="34" t="inlineStr">
        <is>
          <t xml:space="preserve">水行</t>
        </is>
      </c>
      <c r="H1095" s="34" t="b">
        <v>0</v>
      </c>
      <c r="I1095" s="34" t="b">
        <v>0</v>
      </c>
      <c r="J1095" s="34">
        <v>17</v>
      </c>
      <c r="K1095" s="34" t="str">
        <f t="shared" ref="K1095:K1158" si="37">LEFT(B1095,6)</f>
        <v>120500</v>
      </c>
      <c r="L1095" s="34" t="s">
        <v>899</v>
      </c>
      <c r="O1095" t="str" s="35">
        <v>追击单个敌人，造成剑击伤害；出击、回转更轻捷，提高飞剑攻击频率；附加水行伤害。</v>
      </c>
      <c r="P1095" t="n" s="35">
        <v>12421000</v>
      </c>
      <c r="W1095">
        <v>600</v>
      </c>
      <c r="X1095">
        <v>600</v>
      </c>
      <c r="Y1095" t="str" s="35">
        <v>单位</v>
      </c>
      <c r="Z1095" t="inlineStr">
        <is>
          <t xml:space="preserve">单体</t>
        </is>
      </c>
      <c r="AA1095" t="inlineStr">
        <is>
          <t xml:space="preserve">敌对</t>
        </is>
      </c>
      <c r="AB1095">
        <v>0</v>
      </c>
      <c r="AC1095">
        <v>1</v>
      </c>
      <c r="AD1095" t="b">
        <v>0</v>
      </c>
      <c r="AE1095" t="inlineStr">
        <is>
          <t xml:space="preserve">最近</t>
        </is>
      </c>
      <c r="AF1095"/>
      <c r="AG1095"/>
      <c r="AH1095"/>
      <c r="AI1095"/>
      <c r="AJ1095"/>
      <c r="AK1095"/>
      <c r="AL1095"/>
      <c r="BA1095">
        <v>10000</v>
      </c>
      <c r="BB1095" t="inlineStr">
        <is>
          <t xml:space="preserve">技能效果_伤害</t>
        </is>
      </c>
      <c r="BC1095" t="inlineStr">
        <is>
          <t xml:space="preserve">敌对</t>
        </is>
      </c>
      <c r="BD1095">
        <v>10000</v>
      </c>
      <c r="BE1095">
        <v>0</v>
      </c>
      <c r="BF1095" t="inlineStr">
        <is>
          <t xml:space="preserve">全部</t>
        </is>
      </c>
      <c r="BG1095">
        <v>0</v>
      </c>
      <c r="BH1095" t="inlineStr">
        <is>
          <t xml:space="preserve">物理</t>
        </is>
      </c>
      <c r="BI1095">
        <v>10000</v>
      </c>
      <c r="BJ1095">
        <v>0</v>
      </c>
      <c r="BK1095" t="b">
        <v>1</v>
      </c>
      <c r="BL1095">
        <v>0</v>
      </c>
      <c r="BM1095">
        <v>10000</v>
      </c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  <c r="DE1095"/>
      <c r="DF1095"/>
      <c r="DG1095"/>
      <c r="DH1095"/>
      <c r="DI1095"/>
      <c r="DJ1095"/>
      <c r="DK1095"/>
      <c r="DL1095"/>
      <c r="DM1095"/>
      <c r="DN1095"/>
      <c r="DO1095"/>
      <c r="DP1095"/>
      <c r="DQ1095"/>
      <c r="DR1095"/>
      <c r="DS1095"/>
      <c r="DT1095"/>
      <c r="DU1095"/>
      <c r="DV1095"/>
      <c r="DW1095"/>
      <c r="DX1095"/>
      <c r="DY1095"/>
      <c r="DZ1095"/>
      <c r="EA1095"/>
      <c r="EB1095"/>
      <c r="EC1095"/>
      <c r="ED1095"/>
      <c r="EE1095"/>
      <c r="EF1095"/>
      <c r="EG1095"/>
      <c r="EH1095"/>
      <c r="EI1095"/>
      <c r="EJ1095"/>
      <c r="EK1095"/>
      <c r="EL1095"/>
      <c r="EM1095"/>
      <c r="EN1095"/>
      <c r="EO1095"/>
      <c r="EP1095"/>
      <c r="EQ1095"/>
      <c r="ER1095"/>
      <c r="ES1095"/>
      <c r="ET1095"/>
      <c r="EU1095"/>
      <c r="EV1095"/>
      <c r="EW1095"/>
      <c r="EX1095"/>
      <c r="EY1095"/>
      <c r="EZ1095"/>
      <c r="FA1095"/>
      <c r="FB1095"/>
      <c r="FC1095"/>
      <c r="FD1095"/>
      <c r="FE1095"/>
      <c r="FF1095"/>
      <c r="FG1095"/>
      <c r="FH1095"/>
      <c r="FI1095"/>
      <c r="FJ1095"/>
      <c r="FK1095"/>
      <c r="FL1095"/>
      <c r="FM1095"/>
      <c r="FN1095"/>
      <c r="FO1095"/>
      <c r="FP1095"/>
      <c r="FQ1095"/>
      <c r="FR1095"/>
      <c r="FS1095"/>
      <c r="FT1095"/>
      <c r="FU1095"/>
      <c r="FV1095"/>
      <c r="FW1095"/>
      <c r="FX1095"/>
      <c r="FY1095"/>
      <c r="FZ1095"/>
      <c r="GA1095"/>
      <c r="GB1095"/>
      <c r="GC1095"/>
      <c r="GD1095"/>
      <c r="GE1095"/>
      <c r="GF1095"/>
      <c r="GG1095"/>
      <c r="GH1095"/>
      <c r="GI1095"/>
      <c r="GJ1095"/>
      <c r="GK1095"/>
      <c r="GL1095"/>
      <c r="GM1095"/>
      <c r="GN1095"/>
      <c r="GO1095"/>
      <c r="GP1095"/>
      <c r="GQ1095"/>
      <c r="GR1095"/>
      <c r="GS1095"/>
      <c r="GT1095"/>
      <c r="GU1095"/>
      <c r="GV1095"/>
      <c r="GW1095"/>
      <c r="GX1095"/>
      <c r="GY1095" t="n" s="35">
        <v>0</v>
      </c>
      <c r="GZ1095" t="n" s="35">
        <v>0</v>
      </c>
      <c r="HF1095" s="35">
        <v>1800</v>
      </c>
      <c r="HG1095" t="b" s="35">
        <v>1</v>
      </c>
      <c r="HH1095">
        <v>1</v>
      </c>
      <c r="HU1095" t="b" s="35">
        <v>1</v>
      </c>
      <c r="HZ1095">
        <v>1</v>
      </c>
      <c r="IA1095"/>
      <c r="IB1095" t="inlineStr">
        <is>
          <t xml:space="preserve">物理</t>
        </is>
      </c>
      <c r="IC1095">
        <v>10000</v>
      </c>
      <c r="ID1095">
        <v>0</v>
      </c>
      <c r="IE1095">
        <v>1</v>
      </c>
      <c r="IF1095"/>
      <c r="IG1095" t="inlineStr">
        <is>
          <t xml:space="preserve">魔法</t>
        </is>
      </c>
      <c r="IH1095">
        <v>500</v>
      </c>
      <c r="II1095">
        <v>0</v>
      </c>
      <c r="IJ1095"/>
      <c r="IK1095"/>
      <c r="IL1095"/>
      <c r="IM1095"/>
      <c r="IN1095"/>
      <c r="IO1095"/>
      <c r="IP1095"/>
      <c r="IQ1095"/>
      <c r="IR1095"/>
      <c r="IS1095"/>
      <c r="IT1095"/>
      <c r="IU1095"/>
      <c r="IV1095"/>
      <c r="IW1095"/>
      <c r="IX1095"/>
      <c r="IY1095"/>
      <c r="IZ1095"/>
      <c r="JA1095"/>
      <c r="JB1095"/>
      <c r="JC1095"/>
      <c r="JD1095"/>
      <c r="JE1095"/>
      <c r="JF1095"/>
      <c r="JG1095"/>
      <c r="JH1095"/>
      <c r="JI1095"/>
      <c r="JJ1095"/>
      <c r="JK1095"/>
      <c r="JL1095"/>
      <c r="JM1095"/>
      <c r="JN1095"/>
      <c r="JO1095"/>
      <c r="JP1095"/>
      <c r="JQ1095"/>
      <c r="JR1095"/>
    </row>
    <row r="1096" ht="30" customHeight="1" spans="2:12">
      <c r="B1096" s="34">
        <f>10000000+INDEX(编号表!$B:$B,MATCH(D1096,编号表!$A:$A,0))*10000+J1096</f>
        <v>12050018</v>
      </c>
      <c r="C1096" s="34" t="s">
        <v>991</v>
      </c>
      <c r="D1096" s="34" t="s">
        <v>986</v>
      </c>
      <c r="E1096" t="str" s="34">
        <v>无</v>
      </c>
      <c r="F1096" s="39" t="s">
        <v>910</v>
      </c>
      <c r="G1096" s="34" t="inlineStr">
        <is>
          <t xml:space="preserve">水行</t>
        </is>
      </c>
      <c r="H1096" s="34" t="b">
        <v>0</v>
      </c>
      <c r="I1096" s="34" t="b">
        <v>0</v>
      </c>
      <c r="J1096" s="34">
        <v>18</v>
      </c>
      <c r="K1096" s="34" t="str">
        <f t="shared" si="37"/>
        <v>120500</v>
      </c>
      <c r="L1096" s="34" t="s">
        <v>900</v>
      </c>
      <c r="O1096" t="str" s="35">
        <v>追击单个敌人，造成剑击伤害；出击、回转更轻捷，提高飞剑攻击频率；附加水行伤害。</v>
      </c>
      <c r="P1096" t="n" s="35">
        <v>12421000</v>
      </c>
      <c r="W1096">
        <v>600</v>
      </c>
      <c r="X1096">
        <v>600</v>
      </c>
      <c r="Y1096" t="str" s="35">
        <v>单位</v>
      </c>
      <c r="Z1096" t="inlineStr">
        <is>
          <t xml:space="preserve">单体</t>
        </is>
      </c>
      <c r="AA1096" t="inlineStr">
        <is>
          <t xml:space="preserve">敌对</t>
        </is>
      </c>
      <c r="AB1096">
        <v>0</v>
      </c>
      <c r="AC1096">
        <v>1</v>
      </c>
      <c r="AD1096" t="b">
        <v>0</v>
      </c>
      <c r="AE1096" t="inlineStr">
        <is>
          <t xml:space="preserve">最近</t>
        </is>
      </c>
      <c r="AF1096"/>
      <c r="AG1096"/>
      <c r="AH1096"/>
      <c r="AI1096"/>
      <c r="AJ1096"/>
      <c r="AK1096"/>
      <c r="AL1096"/>
      <c r="BA1096">
        <v>10000</v>
      </c>
      <c r="BB1096" t="inlineStr">
        <is>
          <t xml:space="preserve">技能效果_伤害</t>
        </is>
      </c>
      <c r="BC1096" t="inlineStr">
        <is>
          <t xml:space="preserve">敌对</t>
        </is>
      </c>
      <c r="BD1096">
        <v>10000</v>
      </c>
      <c r="BE1096">
        <v>0</v>
      </c>
      <c r="BF1096" t="inlineStr">
        <is>
          <t xml:space="preserve">全部</t>
        </is>
      </c>
      <c r="BG1096">
        <v>0</v>
      </c>
      <c r="BH1096" t="inlineStr">
        <is>
          <t xml:space="preserve">物理</t>
        </is>
      </c>
      <c r="BI1096">
        <v>10000</v>
      </c>
      <c r="BJ1096">
        <v>0</v>
      </c>
      <c r="BK1096" t="b">
        <v>1</v>
      </c>
      <c r="BL1096">
        <v>0</v>
      </c>
      <c r="BM1096">
        <v>10000</v>
      </c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  <c r="DE1096"/>
      <c r="DF1096"/>
      <c r="DG1096"/>
      <c r="DH1096"/>
      <c r="DI1096"/>
      <c r="DJ1096"/>
      <c r="DK1096"/>
      <c r="DL1096"/>
      <c r="DM1096"/>
      <c r="DN1096"/>
      <c r="DO1096"/>
      <c r="DP1096"/>
      <c r="DQ1096"/>
      <c r="DR1096"/>
      <c r="DS1096"/>
      <c r="DT1096"/>
      <c r="DU1096"/>
      <c r="DV1096"/>
      <c r="DW1096"/>
      <c r="DX1096"/>
      <c r="DY1096"/>
      <c r="DZ1096"/>
      <c r="EA1096"/>
      <c r="EB1096"/>
      <c r="EC1096"/>
      <c r="ED1096"/>
      <c r="EE1096"/>
      <c r="EF1096"/>
      <c r="EG1096"/>
      <c r="EH1096"/>
      <c r="EI1096"/>
      <c r="EJ1096"/>
      <c r="EK1096"/>
      <c r="EL1096"/>
      <c r="EM1096"/>
      <c r="EN1096"/>
      <c r="EO1096"/>
      <c r="EP1096"/>
      <c r="EQ1096"/>
      <c r="ER1096"/>
      <c r="ES1096"/>
      <c r="ET1096"/>
      <c r="EU1096"/>
      <c r="EV1096"/>
      <c r="EW1096"/>
      <c r="EX1096"/>
      <c r="EY1096"/>
      <c r="EZ1096"/>
      <c r="FA1096"/>
      <c r="FB1096"/>
      <c r="FC1096"/>
      <c r="FD1096"/>
      <c r="FE1096"/>
      <c r="FF1096"/>
      <c r="FG1096"/>
      <c r="FH1096"/>
      <c r="FI1096"/>
      <c r="FJ1096"/>
      <c r="FK1096"/>
      <c r="FL1096"/>
      <c r="FM1096"/>
      <c r="FN1096"/>
      <c r="FO1096"/>
      <c r="FP1096"/>
      <c r="FQ1096"/>
      <c r="FR1096"/>
      <c r="FS1096"/>
      <c r="FT1096"/>
      <c r="FU1096"/>
      <c r="FV1096"/>
      <c r="FW1096"/>
      <c r="FX1096"/>
      <c r="FY1096"/>
      <c r="FZ1096"/>
      <c r="GA1096"/>
      <c r="GB1096"/>
      <c r="GC1096"/>
      <c r="GD1096"/>
      <c r="GE1096"/>
      <c r="GF1096"/>
      <c r="GG1096"/>
      <c r="GH1096"/>
      <c r="GI1096"/>
      <c r="GJ1096"/>
      <c r="GK1096"/>
      <c r="GL1096"/>
      <c r="GM1096"/>
      <c r="GN1096"/>
      <c r="GO1096"/>
      <c r="GP1096"/>
      <c r="GQ1096"/>
      <c r="GR1096"/>
      <c r="GS1096"/>
      <c r="GT1096"/>
      <c r="GU1096"/>
      <c r="GV1096"/>
      <c r="GW1096"/>
      <c r="GX1096"/>
      <c r="GY1096" t="n" s="35">
        <v>0</v>
      </c>
      <c r="GZ1096" t="n" s="35">
        <v>0</v>
      </c>
      <c r="HF1096" s="35">
        <v>1800</v>
      </c>
      <c r="HG1096" t="b" s="35">
        <v>1</v>
      </c>
      <c r="HH1096">
        <v>1</v>
      </c>
      <c r="HU1096" t="b" s="35">
        <v>1</v>
      </c>
      <c r="HZ1096">
        <v>1</v>
      </c>
      <c r="IA1096"/>
      <c r="IB1096" t="inlineStr">
        <is>
          <t xml:space="preserve">物理</t>
        </is>
      </c>
      <c r="IC1096">
        <v>10000</v>
      </c>
      <c r="ID1096">
        <v>0</v>
      </c>
      <c r="IE1096">
        <v>1</v>
      </c>
      <c r="IF1096"/>
      <c r="IG1096" t="inlineStr">
        <is>
          <t xml:space="preserve">魔法</t>
        </is>
      </c>
      <c r="IH1096">
        <v>500</v>
      </c>
      <c r="II1096">
        <v>0</v>
      </c>
      <c r="IJ1096"/>
      <c r="IK1096"/>
      <c r="IL1096"/>
      <c r="IM1096"/>
      <c r="IN1096"/>
      <c r="IO1096"/>
      <c r="IP1096"/>
      <c r="IQ1096"/>
      <c r="IR1096"/>
      <c r="IS1096"/>
      <c r="IT1096"/>
      <c r="IU1096"/>
      <c r="IV1096"/>
      <c r="IW1096"/>
      <c r="IX1096"/>
      <c r="IY1096"/>
      <c r="IZ1096"/>
      <c r="JA1096"/>
      <c r="JB1096"/>
      <c r="JC1096"/>
      <c r="JD1096"/>
      <c r="JE1096"/>
      <c r="JF1096"/>
      <c r="JG1096"/>
      <c r="JH1096"/>
      <c r="JI1096"/>
      <c r="JJ1096"/>
      <c r="JK1096"/>
      <c r="JL1096"/>
      <c r="JM1096"/>
      <c r="JN1096"/>
      <c r="JO1096"/>
      <c r="JP1096"/>
      <c r="JQ1096"/>
      <c r="JR1096"/>
    </row>
    <row r="1097" ht="30" customHeight="1" spans="2:12">
      <c r="B1097" s="34">
        <f>10000000+INDEX(编号表!$B:$B,MATCH(D1097,编号表!$A:$A,0))*10000+J1097</f>
        <v>12050019</v>
      </c>
      <c r="C1097" s="34" t="s">
        <v>992</v>
      </c>
      <c r="D1097" s="34" t="s">
        <v>986</v>
      </c>
      <c r="E1097" t="str" s="34">
        <v>无</v>
      </c>
      <c r="F1097" s="39" t="s">
        <v>912</v>
      </c>
      <c r="G1097" s="34" t="inlineStr">
        <is>
          <t xml:space="preserve">水行</t>
        </is>
      </c>
      <c r="H1097" s="34" t="b">
        <v>0</v>
      </c>
      <c r="I1097" s="34" t="b">
        <v>0</v>
      </c>
      <c r="J1097" s="34">
        <v>19</v>
      </c>
      <c r="K1097" s="34" t="str">
        <f t="shared" si="37"/>
        <v>120500</v>
      </c>
      <c r="L1097" s="34" t="s">
        <v>898</v>
      </c>
      <c r="O1097" t="str" s="35">
        <v>追击单个敌人，造成剑击伤害；出击、回转更轻捷，提高飞剑攻击频率；附加水行伤害。</v>
      </c>
      <c r="P1097" t="n" s="35">
        <v>12421000</v>
      </c>
      <c r="W1097">
        <v>600</v>
      </c>
      <c r="X1097">
        <v>600</v>
      </c>
      <c r="Y1097" t="str" s="35">
        <v>单位</v>
      </c>
      <c r="Z1097" t="inlineStr">
        <is>
          <t xml:space="preserve">单体</t>
        </is>
      </c>
      <c r="AA1097" t="inlineStr">
        <is>
          <t xml:space="preserve">敌对</t>
        </is>
      </c>
      <c r="AB1097">
        <v>0</v>
      </c>
      <c r="AC1097">
        <v>1</v>
      </c>
      <c r="AD1097" t="b">
        <v>0</v>
      </c>
      <c r="AE1097" t="inlineStr">
        <is>
          <t xml:space="preserve">最近</t>
        </is>
      </c>
      <c r="AF1097"/>
      <c r="AG1097"/>
      <c r="AH1097"/>
      <c r="AI1097"/>
      <c r="AJ1097"/>
      <c r="AK1097"/>
      <c r="AL1097"/>
      <c r="BA1097">
        <v>10000</v>
      </c>
      <c r="BB1097" t="inlineStr">
        <is>
          <t xml:space="preserve">技能效果_伤害</t>
        </is>
      </c>
      <c r="BC1097" t="inlineStr">
        <is>
          <t xml:space="preserve">敌对</t>
        </is>
      </c>
      <c r="BD1097">
        <v>10000</v>
      </c>
      <c r="BE1097">
        <v>0</v>
      </c>
      <c r="BF1097" t="inlineStr">
        <is>
          <t xml:space="preserve">全部</t>
        </is>
      </c>
      <c r="BG1097">
        <v>0</v>
      </c>
      <c r="BH1097" t="inlineStr">
        <is>
          <t xml:space="preserve">物理</t>
        </is>
      </c>
      <c r="BI1097">
        <v>10000</v>
      </c>
      <c r="BJ1097">
        <v>0</v>
      </c>
      <c r="BK1097" t="b">
        <v>1</v>
      </c>
      <c r="BL1097">
        <v>0</v>
      </c>
      <c r="BM1097">
        <v>10000</v>
      </c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  <c r="DE1097"/>
      <c r="DF1097"/>
      <c r="DG1097"/>
      <c r="DH1097"/>
      <c r="DI1097"/>
      <c r="DJ1097"/>
      <c r="DK1097"/>
      <c r="DL1097"/>
      <c r="DM1097"/>
      <c r="DN1097"/>
      <c r="DO1097"/>
      <c r="DP1097"/>
      <c r="DQ1097"/>
      <c r="DR1097"/>
      <c r="DS1097"/>
      <c r="DT1097"/>
      <c r="DU1097"/>
      <c r="DV1097"/>
      <c r="DW1097"/>
      <c r="DX1097"/>
      <c r="DY1097"/>
      <c r="DZ1097"/>
      <c r="EA1097"/>
      <c r="EB1097"/>
      <c r="EC1097"/>
      <c r="ED1097"/>
      <c r="EE1097"/>
      <c r="EF1097"/>
      <c r="EG1097"/>
      <c r="EH1097"/>
      <c r="EI1097"/>
      <c r="EJ1097"/>
      <c r="EK1097"/>
      <c r="EL1097"/>
      <c r="EM1097"/>
      <c r="EN1097"/>
      <c r="EO1097"/>
      <c r="EP1097"/>
      <c r="EQ1097"/>
      <c r="ER1097"/>
      <c r="ES1097"/>
      <c r="ET1097"/>
      <c r="EU1097"/>
      <c r="EV1097"/>
      <c r="EW1097"/>
      <c r="EX1097"/>
      <c r="EY1097"/>
      <c r="EZ1097"/>
      <c r="FA1097"/>
      <c r="FB1097"/>
      <c r="FC1097"/>
      <c r="FD1097"/>
      <c r="FE1097"/>
      <c r="FF1097"/>
      <c r="FG1097"/>
      <c r="FH1097"/>
      <c r="FI1097"/>
      <c r="FJ1097"/>
      <c r="FK1097"/>
      <c r="FL1097"/>
      <c r="FM1097"/>
      <c r="FN1097"/>
      <c r="FO1097"/>
      <c r="FP1097"/>
      <c r="FQ1097"/>
      <c r="FR1097"/>
      <c r="FS1097"/>
      <c r="FT1097"/>
      <c r="FU1097"/>
      <c r="FV1097"/>
      <c r="FW1097"/>
      <c r="FX1097"/>
      <c r="FY1097"/>
      <c r="FZ1097"/>
      <c r="GA1097"/>
      <c r="GB1097"/>
      <c r="GC1097"/>
      <c r="GD1097"/>
      <c r="GE1097"/>
      <c r="GF1097"/>
      <c r="GG1097"/>
      <c r="GH1097"/>
      <c r="GI1097"/>
      <c r="GJ1097"/>
      <c r="GK1097"/>
      <c r="GL1097"/>
      <c r="GM1097"/>
      <c r="GN1097"/>
      <c r="GO1097"/>
      <c r="GP1097"/>
      <c r="GQ1097"/>
      <c r="GR1097"/>
      <c r="GS1097"/>
      <c r="GT1097"/>
      <c r="GU1097"/>
      <c r="GV1097"/>
      <c r="GW1097"/>
      <c r="GX1097"/>
      <c r="GY1097" t="n" s="35">
        <v>0</v>
      </c>
      <c r="GZ1097" t="n" s="35">
        <v>0</v>
      </c>
      <c r="HF1097" s="35">
        <v>1800</v>
      </c>
      <c r="HG1097" t="b" s="35">
        <v>1</v>
      </c>
      <c r="HH1097">
        <v>1</v>
      </c>
      <c r="HU1097" t="b" s="35">
        <v>1</v>
      </c>
      <c r="HZ1097">
        <v>1</v>
      </c>
      <c r="IA1097"/>
      <c r="IB1097" t="inlineStr">
        <is>
          <t xml:space="preserve">物理</t>
        </is>
      </c>
      <c r="IC1097">
        <v>10000</v>
      </c>
      <c r="ID1097">
        <v>0</v>
      </c>
      <c r="IE1097">
        <v>1</v>
      </c>
      <c r="IF1097"/>
      <c r="IG1097" t="inlineStr">
        <is>
          <t xml:space="preserve">魔法</t>
        </is>
      </c>
      <c r="IH1097">
        <v>500</v>
      </c>
      <c r="II1097">
        <v>0</v>
      </c>
      <c r="IJ1097"/>
      <c r="IK1097"/>
      <c r="IL1097"/>
      <c r="IM1097"/>
      <c r="IN1097"/>
      <c r="IO1097"/>
      <c r="IP1097"/>
      <c r="IQ1097"/>
      <c r="IR1097"/>
      <c r="IS1097"/>
      <c r="IT1097"/>
      <c r="IU1097"/>
      <c r="IV1097"/>
      <c r="IW1097"/>
      <c r="IX1097"/>
      <c r="IY1097"/>
      <c r="IZ1097"/>
      <c r="JA1097"/>
      <c r="JB1097"/>
      <c r="JC1097"/>
      <c r="JD1097"/>
      <c r="JE1097"/>
      <c r="JF1097"/>
      <c r="JG1097"/>
      <c r="JH1097"/>
      <c r="JI1097"/>
      <c r="JJ1097"/>
      <c r="JK1097"/>
      <c r="JL1097"/>
      <c r="JM1097"/>
      <c r="JN1097"/>
      <c r="JO1097"/>
      <c r="JP1097"/>
      <c r="JQ1097"/>
      <c r="JR1097"/>
    </row>
    <row r="1098" ht="30" customHeight="1" spans="2:12">
      <c r="B1098" s="34">
        <f>10000000+INDEX(编号表!$B:$B,MATCH(D1098,编号表!$A:$A,0))*10000+J1098</f>
        <v>12050020</v>
      </c>
      <c r="C1098" s="34" t="s">
        <v>992</v>
      </c>
      <c r="D1098" s="34" t="s">
        <v>986</v>
      </c>
      <c r="E1098" t="str" s="34">
        <v>无</v>
      </c>
      <c r="F1098" s="39" t="s">
        <v>912</v>
      </c>
      <c r="G1098" s="34" t="inlineStr">
        <is>
          <t xml:space="preserve">水行</t>
        </is>
      </c>
      <c r="H1098" s="34" t="b">
        <v>0</v>
      </c>
      <c r="I1098" s="34" t="b">
        <v>0</v>
      </c>
      <c r="J1098" s="34">
        <v>20</v>
      </c>
      <c r="K1098" s="34" t="str">
        <f t="shared" si="37"/>
        <v>120500</v>
      </c>
      <c r="L1098" s="34" t="s">
        <v>899</v>
      </c>
      <c r="O1098" t="str" s="35">
        <v>追击单个敌人，造成剑击伤害；出击、回转更轻捷，提高飞剑攻击频率；附加水行伤害。</v>
      </c>
      <c r="P1098" t="n" s="35">
        <v>12421000</v>
      </c>
      <c r="W1098">
        <v>600</v>
      </c>
      <c r="X1098">
        <v>600</v>
      </c>
      <c r="Y1098" t="str" s="35">
        <v>单位</v>
      </c>
      <c r="Z1098" t="inlineStr">
        <is>
          <t xml:space="preserve">单体</t>
        </is>
      </c>
      <c r="AA1098" t="inlineStr">
        <is>
          <t xml:space="preserve">敌对</t>
        </is>
      </c>
      <c r="AB1098">
        <v>0</v>
      </c>
      <c r="AC1098">
        <v>1</v>
      </c>
      <c r="AD1098" t="b">
        <v>0</v>
      </c>
      <c r="AE1098" t="inlineStr">
        <is>
          <t xml:space="preserve">最近</t>
        </is>
      </c>
      <c r="AF1098"/>
      <c r="AG1098"/>
      <c r="AH1098"/>
      <c r="AI1098"/>
      <c r="AJ1098"/>
      <c r="AK1098"/>
      <c r="AL1098"/>
      <c r="BA1098">
        <v>10000</v>
      </c>
      <c r="BB1098" t="inlineStr">
        <is>
          <t xml:space="preserve">技能效果_伤害</t>
        </is>
      </c>
      <c r="BC1098" t="inlineStr">
        <is>
          <t xml:space="preserve">敌对</t>
        </is>
      </c>
      <c r="BD1098">
        <v>10000</v>
      </c>
      <c r="BE1098">
        <v>0</v>
      </c>
      <c r="BF1098" t="inlineStr">
        <is>
          <t xml:space="preserve">全部</t>
        </is>
      </c>
      <c r="BG1098">
        <v>0</v>
      </c>
      <c r="BH1098" t="inlineStr">
        <is>
          <t xml:space="preserve">物理</t>
        </is>
      </c>
      <c r="BI1098">
        <v>10000</v>
      </c>
      <c r="BJ1098">
        <v>0</v>
      </c>
      <c r="BK1098" t="b">
        <v>1</v>
      </c>
      <c r="BL1098">
        <v>0</v>
      </c>
      <c r="BM1098">
        <v>10000</v>
      </c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  <c r="DE1098"/>
      <c r="DF1098"/>
      <c r="DG1098"/>
      <c r="DH1098"/>
      <c r="DI1098"/>
      <c r="DJ1098"/>
      <c r="DK1098"/>
      <c r="DL1098"/>
      <c r="DM1098"/>
      <c r="DN1098"/>
      <c r="DO1098"/>
      <c r="DP1098"/>
      <c r="DQ1098"/>
      <c r="DR1098"/>
      <c r="DS1098"/>
      <c r="DT1098"/>
      <c r="DU1098"/>
      <c r="DV1098"/>
      <c r="DW1098"/>
      <c r="DX1098"/>
      <c r="DY1098"/>
      <c r="DZ1098"/>
      <c r="EA1098"/>
      <c r="EB1098"/>
      <c r="EC1098"/>
      <c r="ED1098"/>
      <c r="EE1098"/>
      <c r="EF1098"/>
      <c r="EG1098"/>
      <c r="EH1098"/>
      <c r="EI1098"/>
      <c r="EJ1098"/>
      <c r="EK1098"/>
      <c r="EL1098"/>
      <c r="EM1098"/>
      <c r="EN1098"/>
      <c r="EO1098"/>
      <c r="EP1098"/>
      <c r="EQ1098"/>
      <c r="ER1098"/>
      <c r="ES1098"/>
      <c r="ET1098"/>
      <c r="EU1098"/>
      <c r="EV1098"/>
      <c r="EW1098"/>
      <c r="EX1098"/>
      <c r="EY1098"/>
      <c r="EZ1098"/>
      <c r="FA1098"/>
      <c r="FB1098"/>
      <c r="FC1098"/>
      <c r="FD1098"/>
      <c r="FE1098"/>
      <c r="FF1098"/>
      <c r="FG1098"/>
      <c r="FH1098"/>
      <c r="FI1098"/>
      <c r="FJ1098"/>
      <c r="FK1098"/>
      <c r="FL1098"/>
      <c r="FM1098"/>
      <c r="FN1098"/>
      <c r="FO1098"/>
      <c r="FP1098"/>
      <c r="FQ1098"/>
      <c r="FR1098"/>
      <c r="FS1098"/>
      <c r="FT1098"/>
      <c r="FU1098"/>
      <c r="FV1098"/>
      <c r="FW1098"/>
      <c r="FX1098"/>
      <c r="FY1098"/>
      <c r="FZ1098"/>
      <c r="GA1098"/>
      <c r="GB1098"/>
      <c r="GC1098"/>
      <c r="GD1098"/>
      <c r="GE1098"/>
      <c r="GF1098"/>
      <c r="GG1098"/>
      <c r="GH1098"/>
      <c r="GI1098"/>
      <c r="GJ1098"/>
      <c r="GK1098"/>
      <c r="GL1098"/>
      <c r="GM1098"/>
      <c r="GN1098"/>
      <c r="GO1098"/>
      <c r="GP1098"/>
      <c r="GQ1098"/>
      <c r="GR1098"/>
      <c r="GS1098"/>
      <c r="GT1098"/>
      <c r="GU1098"/>
      <c r="GV1098"/>
      <c r="GW1098"/>
      <c r="GX1098"/>
      <c r="GY1098" t="n" s="35">
        <v>0</v>
      </c>
      <c r="GZ1098" t="n" s="35">
        <v>0</v>
      </c>
      <c r="HF1098" s="35">
        <v>1800</v>
      </c>
      <c r="HG1098" t="b" s="35">
        <v>1</v>
      </c>
      <c r="HH1098">
        <v>1</v>
      </c>
      <c r="HU1098" t="b" s="35">
        <v>1</v>
      </c>
      <c r="HZ1098">
        <v>1</v>
      </c>
      <c r="IA1098"/>
      <c r="IB1098" t="inlineStr">
        <is>
          <t xml:space="preserve">物理</t>
        </is>
      </c>
      <c r="IC1098">
        <v>10000</v>
      </c>
      <c r="ID1098">
        <v>0</v>
      </c>
      <c r="IE1098">
        <v>1</v>
      </c>
      <c r="IF1098"/>
      <c r="IG1098" t="inlineStr">
        <is>
          <t xml:space="preserve">魔法</t>
        </is>
      </c>
      <c r="IH1098">
        <v>500</v>
      </c>
      <c r="II1098">
        <v>0</v>
      </c>
      <c r="IJ1098"/>
      <c r="IK1098"/>
      <c r="IL1098"/>
      <c r="IM1098"/>
      <c r="IN1098"/>
      <c r="IO1098"/>
      <c r="IP1098"/>
      <c r="IQ1098"/>
      <c r="IR1098"/>
      <c r="IS1098"/>
      <c r="IT1098"/>
      <c r="IU1098"/>
      <c r="IV1098"/>
      <c r="IW1098"/>
      <c r="IX1098"/>
      <c r="IY1098"/>
      <c r="IZ1098"/>
      <c r="JA1098"/>
      <c r="JB1098"/>
      <c r="JC1098"/>
      <c r="JD1098"/>
      <c r="JE1098"/>
      <c r="JF1098"/>
      <c r="JG1098"/>
      <c r="JH1098"/>
      <c r="JI1098"/>
      <c r="JJ1098"/>
      <c r="JK1098"/>
      <c r="JL1098"/>
      <c r="JM1098"/>
      <c r="JN1098"/>
      <c r="JO1098"/>
      <c r="JP1098"/>
      <c r="JQ1098"/>
      <c r="JR1098"/>
    </row>
    <row r="1099" ht="30" customHeight="1" spans="2:12">
      <c r="B1099" s="34">
        <f>10000000+INDEX(编号表!$B:$B,MATCH(D1099,编号表!$A:$A,0))*10000+J1099</f>
        <v>12050021</v>
      </c>
      <c r="C1099" s="34" t="s">
        <v>992</v>
      </c>
      <c r="D1099" s="34" t="s">
        <v>986</v>
      </c>
      <c r="E1099" t="str" s="34">
        <v>无</v>
      </c>
      <c r="F1099" s="39" t="s">
        <v>912</v>
      </c>
      <c r="G1099" s="34" t="inlineStr">
        <is>
          <t xml:space="preserve">水行</t>
        </is>
      </c>
      <c r="H1099" s="34" t="b">
        <v>0</v>
      </c>
      <c r="I1099" s="34" t="b">
        <v>0</v>
      </c>
      <c r="J1099" s="34">
        <v>21</v>
      </c>
      <c r="K1099" s="34" t="str">
        <f t="shared" si="37"/>
        <v>120500</v>
      </c>
      <c r="L1099" s="34" t="s">
        <v>900</v>
      </c>
      <c r="O1099" t="str" s="35">
        <v>追击单个敌人，造成剑击伤害；出击、回转更轻捷，提高飞剑攻击频率；附加水行伤害。</v>
      </c>
      <c r="P1099" t="n" s="35">
        <v>12421000</v>
      </c>
      <c r="W1099">
        <v>600</v>
      </c>
      <c r="X1099">
        <v>600</v>
      </c>
      <c r="Y1099" t="str" s="35">
        <v>单位</v>
      </c>
      <c r="Z1099" t="inlineStr">
        <is>
          <t xml:space="preserve">单体</t>
        </is>
      </c>
      <c r="AA1099" t="inlineStr">
        <is>
          <t xml:space="preserve">敌对</t>
        </is>
      </c>
      <c r="AB1099">
        <v>0</v>
      </c>
      <c r="AC1099">
        <v>1</v>
      </c>
      <c r="AD1099" t="b">
        <v>0</v>
      </c>
      <c r="AE1099" t="inlineStr">
        <is>
          <t xml:space="preserve">最近</t>
        </is>
      </c>
      <c r="AF1099"/>
      <c r="AG1099"/>
      <c r="AH1099"/>
      <c r="AI1099"/>
      <c r="AJ1099"/>
      <c r="AK1099"/>
      <c r="AL1099"/>
      <c r="BA1099">
        <v>10000</v>
      </c>
      <c r="BB1099" t="inlineStr">
        <is>
          <t xml:space="preserve">技能效果_伤害</t>
        </is>
      </c>
      <c r="BC1099" t="inlineStr">
        <is>
          <t xml:space="preserve">敌对</t>
        </is>
      </c>
      <c r="BD1099">
        <v>10000</v>
      </c>
      <c r="BE1099">
        <v>0</v>
      </c>
      <c r="BF1099" t="inlineStr">
        <is>
          <t xml:space="preserve">全部</t>
        </is>
      </c>
      <c r="BG1099">
        <v>0</v>
      </c>
      <c r="BH1099" t="inlineStr">
        <is>
          <t xml:space="preserve">物理</t>
        </is>
      </c>
      <c r="BI1099">
        <v>10000</v>
      </c>
      <c r="BJ1099">
        <v>0</v>
      </c>
      <c r="BK1099" t="b">
        <v>1</v>
      </c>
      <c r="BL1099">
        <v>0</v>
      </c>
      <c r="BM1099">
        <v>10000</v>
      </c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  <c r="DE1099"/>
      <c r="DF1099"/>
      <c r="DG1099"/>
      <c r="DH1099"/>
      <c r="DI1099"/>
      <c r="DJ1099"/>
      <c r="DK1099"/>
      <c r="DL1099"/>
      <c r="DM1099"/>
      <c r="DN1099"/>
      <c r="DO1099"/>
      <c r="DP1099"/>
      <c r="DQ1099"/>
      <c r="DR1099"/>
      <c r="DS1099"/>
      <c r="DT1099"/>
      <c r="DU1099"/>
      <c r="DV1099"/>
      <c r="DW1099"/>
      <c r="DX1099"/>
      <c r="DY1099"/>
      <c r="DZ1099"/>
      <c r="EA1099"/>
      <c r="EB1099"/>
      <c r="EC1099"/>
      <c r="ED1099"/>
      <c r="EE1099"/>
      <c r="EF1099"/>
      <c r="EG1099"/>
      <c r="EH1099"/>
      <c r="EI1099"/>
      <c r="EJ1099"/>
      <c r="EK1099"/>
      <c r="EL1099"/>
      <c r="EM1099"/>
      <c r="EN1099"/>
      <c r="EO1099"/>
      <c r="EP1099"/>
      <c r="EQ1099"/>
      <c r="ER1099"/>
      <c r="ES1099"/>
      <c r="ET1099"/>
      <c r="EU1099"/>
      <c r="EV1099"/>
      <c r="EW1099"/>
      <c r="EX1099"/>
      <c r="EY1099"/>
      <c r="EZ1099"/>
      <c r="FA1099"/>
      <c r="FB1099"/>
      <c r="FC1099"/>
      <c r="FD1099"/>
      <c r="FE1099"/>
      <c r="FF1099"/>
      <c r="FG1099"/>
      <c r="FH1099"/>
      <c r="FI1099"/>
      <c r="FJ1099"/>
      <c r="FK1099"/>
      <c r="FL1099"/>
      <c r="FM1099"/>
      <c r="FN1099"/>
      <c r="FO1099"/>
      <c r="FP1099"/>
      <c r="FQ1099"/>
      <c r="FR1099"/>
      <c r="FS1099"/>
      <c r="FT1099"/>
      <c r="FU1099"/>
      <c r="FV1099"/>
      <c r="FW1099"/>
      <c r="FX1099"/>
      <c r="FY1099"/>
      <c r="FZ1099"/>
      <c r="GA1099"/>
      <c r="GB1099"/>
      <c r="GC1099"/>
      <c r="GD1099"/>
      <c r="GE1099"/>
      <c r="GF1099"/>
      <c r="GG1099"/>
      <c r="GH1099"/>
      <c r="GI1099"/>
      <c r="GJ1099"/>
      <c r="GK1099"/>
      <c r="GL1099"/>
      <c r="GM1099"/>
      <c r="GN1099"/>
      <c r="GO1099"/>
      <c r="GP1099"/>
      <c r="GQ1099"/>
      <c r="GR1099"/>
      <c r="GS1099"/>
      <c r="GT1099"/>
      <c r="GU1099"/>
      <c r="GV1099"/>
      <c r="GW1099"/>
      <c r="GX1099"/>
      <c r="GY1099" t="n" s="35">
        <v>0</v>
      </c>
      <c r="GZ1099" t="n" s="35">
        <v>0</v>
      </c>
      <c r="HF1099" s="35">
        <v>1800</v>
      </c>
      <c r="HG1099" t="b" s="35">
        <v>1</v>
      </c>
      <c r="HH1099">
        <v>1</v>
      </c>
      <c r="HU1099" t="b" s="35">
        <v>1</v>
      </c>
      <c r="HZ1099">
        <v>1</v>
      </c>
      <c r="IA1099"/>
      <c r="IB1099" t="inlineStr">
        <is>
          <t xml:space="preserve">物理</t>
        </is>
      </c>
      <c r="IC1099">
        <v>10000</v>
      </c>
      <c r="ID1099">
        <v>0</v>
      </c>
      <c r="IE1099">
        <v>1</v>
      </c>
      <c r="IF1099"/>
      <c r="IG1099" t="inlineStr">
        <is>
          <t xml:space="preserve">魔法</t>
        </is>
      </c>
      <c r="IH1099">
        <v>500</v>
      </c>
      <c r="II1099">
        <v>0</v>
      </c>
      <c r="IJ1099"/>
      <c r="IK1099"/>
      <c r="IL1099"/>
      <c r="IM1099"/>
      <c r="IN1099"/>
      <c r="IO1099"/>
      <c r="IP1099"/>
      <c r="IQ1099"/>
      <c r="IR1099"/>
      <c r="IS1099"/>
      <c r="IT1099"/>
      <c r="IU1099"/>
      <c r="IV1099"/>
      <c r="IW1099"/>
      <c r="IX1099"/>
      <c r="IY1099"/>
      <c r="IZ1099"/>
      <c r="JA1099"/>
      <c r="JB1099"/>
      <c r="JC1099"/>
      <c r="JD1099"/>
      <c r="JE1099"/>
      <c r="JF1099"/>
      <c r="JG1099"/>
      <c r="JH1099"/>
      <c r="JI1099"/>
      <c r="JJ1099"/>
      <c r="JK1099"/>
      <c r="JL1099"/>
      <c r="JM1099"/>
      <c r="JN1099"/>
      <c r="JO1099"/>
      <c r="JP1099"/>
      <c r="JQ1099"/>
      <c r="JR1099"/>
    </row>
    <row r="1100" ht="30" customHeight="1" spans="2:12">
      <c r="B1100" s="34">
        <f>10000000+INDEX(编号表!$B:$B,MATCH(D1100,编号表!$A:$A,0))*10000+J1100</f>
        <v>12060001</v>
      </c>
      <c r="C1100" s="34" t="s">
        <v>993</v>
      </c>
      <c r="D1100" s="34" t="s">
        <v>994</v>
      </c>
      <c r="E1100" t="str" s="34">
        <v>无</v>
      </c>
      <c r="F1100" s="39" t="s">
        <v>897</v>
      </c>
      <c r="G1100" s="34" t="inlineStr">
        <is>
          <t xml:space="preserve">火行</t>
        </is>
      </c>
      <c r="H1100" s="34" t="b">
        <v>0</v>
      </c>
      <c r="I1100" s="34" t="b">
        <v>0</v>
      </c>
      <c r="J1100" s="34">
        <v>1</v>
      </c>
      <c r="K1100" s="34" t="str">
        <f t="shared" si="37"/>
        <v>120600</v>
      </c>
      <c r="L1100" s="34" t="s">
        <v>898</v>
      </c>
      <c r="O1100" t="str" s="35">
        <v>追击单个敌人，造成剑击伤害；出击、回转更轻捷，提高飞剑攻击频率；附加火行伤害。</v>
      </c>
      <c r="P1100" t="n" s="35">
        <v>12421000</v>
      </c>
      <c r="W1100">
        <v>600</v>
      </c>
      <c r="X1100">
        <v>600</v>
      </c>
      <c r="Y1100" t="str" s="35">
        <v>单位</v>
      </c>
      <c r="Z1100" t="inlineStr">
        <is>
          <t xml:space="preserve">单体</t>
        </is>
      </c>
      <c r="AA1100" t="inlineStr">
        <is>
          <t xml:space="preserve">敌对</t>
        </is>
      </c>
      <c r="AB1100">
        <v>0</v>
      </c>
      <c r="AC1100">
        <v>1</v>
      </c>
      <c r="AD1100" t="b">
        <v>0</v>
      </c>
      <c r="AE1100" t="inlineStr">
        <is>
          <t xml:space="preserve">最近</t>
        </is>
      </c>
      <c r="AF1100"/>
      <c r="AG1100"/>
      <c r="AH1100"/>
      <c r="AI1100"/>
      <c r="AJ1100"/>
      <c r="AK1100"/>
      <c r="AL1100"/>
      <c r="BA1100">
        <v>10000</v>
      </c>
      <c r="BB1100" t="inlineStr">
        <is>
          <t xml:space="preserve">技能效果_伤害</t>
        </is>
      </c>
      <c r="BC1100" t="inlineStr">
        <is>
          <t xml:space="preserve">敌对</t>
        </is>
      </c>
      <c r="BD1100">
        <v>10000</v>
      </c>
      <c r="BE1100">
        <v>0</v>
      </c>
      <c r="BF1100" t="inlineStr">
        <is>
          <t xml:space="preserve">全部</t>
        </is>
      </c>
      <c r="BG1100">
        <v>0</v>
      </c>
      <c r="BH1100" t="inlineStr">
        <is>
          <t xml:space="preserve">物理</t>
        </is>
      </c>
      <c r="BI1100">
        <v>10000</v>
      </c>
      <c r="BJ1100">
        <v>0</v>
      </c>
      <c r="BK1100" t="b">
        <v>1</v>
      </c>
      <c r="BL1100">
        <v>0</v>
      </c>
      <c r="BM1100">
        <v>10000</v>
      </c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  <c r="DE1100"/>
      <c r="DF1100"/>
      <c r="DG1100"/>
      <c r="DH1100"/>
      <c r="DI1100"/>
      <c r="DJ1100"/>
      <c r="DK1100"/>
      <c r="DL1100"/>
      <c r="DM1100"/>
      <c r="DN1100"/>
      <c r="DO1100"/>
      <c r="DP1100"/>
      <c r="DQ1100"/>
      <c r="DR1100"/>
      <c r="DS1100"/>
      <c r="DT1100"/>
      <c r="DU1100"/>
      <c r="DV1100"/>
      <c r="DW1100"/>
      <c r="DX1100"/>
      <c r="DY1100"/>
      <c r="DZ1100"/>
      <c r="EA1100"/>
      <c r="EB1100"/>
      <c r="EC1100"/>
      <c r="ED1100"/>
      <c r="EE1100"/>
      <c r="EF1100"/>
      <c r="EG1100"/>
      <c r="EH1100"/>
      <c r="EI1100"/>
      <c r="EJ1100"/>
      <c r="EK1100"/>
      <c r="EL1100"/>
      <c r="EM1100"/>
      <c r="EN1100"/>
      <c r="EO1100"/>
      <c r="EP1100"/>
      <c r="EQ1100"/>
      <c r="ER1100"/>
      <c r="ES1100"/>
      <c r="ET1100"/>
      <c r="EU1100"/>
      <c r="EV1100"/>
      <c r="EW1100"/>
      <c r="EX1100"/>
      <c r="EY1100"/>
      <c r="EZ1100"/>
      <c r="FA1100"/>
      <c r="FB1100"/>
      <c r="FC1100"/>
      <c r="FD1100"/>
      <c r="FE1100"/>
      <c r="FF1100"/>
      <c r="FG1100"/>
      <c r="FH1100"/>
      <c r="FI1100"/>
      <c r="FJ1100"/>
      <c r="FK1100"/>
      <c r="FL1100"/>
      <c r="FM1100"/>
      <c r="FN1100"/>
      <c r="FO1100"/>
      <c r="FP1100"/>
      <c r="FQ1100"/>
      <c r="FR1100"/>
      <c r="FS1100"/>
      <c r="FT1100"/>
      <c r="FU1100"/>
      <c r="FV1100"/>
      <c r="FW1100"/>
      <c r="FX1100"/>
      <c r="FY1100"/>
      <c r="FZ1100"/>
      <c r="GA1100"/>
      <c r="GB1100"/>
      <c r="GC1100"/>
      <c r="GD1100"/>
      <c r="GE1100"/>
      <c r="GF1100"/>
      <c r="GG1100"/>
      <c r="GH1100"/>
      <c r="GI1100"/>
      <c r="GJ1100"/>
      <c r="GK1100"/>
      <c r="GL1100"/>
      <c r="GM1100"/>
      <c r="GN1100"/>
      <c r="GO1100"/>
      <c r="GP1100"/>
      <c r="GQ1100"/>
      <c r="GR1100"/>
      <c r="GS1100"/>
      <c r="GT1100"/>
      <c r="GU1100"/>
      <c r="GV1100"/>
      <c r="GW1100"/>
      <c r="GX1100"/>
      <c r="GY1100" t="n" s="35">
        <v>0</v>
      </c>
      <c r="GZ1100" t="n" s="35">
        <v>0</v>
      </c>
      <c r="HF1100" s="35">
        <v>1800</v>
      </c>
      <c r="HG1100" t="b" s="35">
        <v>1</v>
      </c>
      <c r="HH1100">
        <v>1</v>
      </c>
      <c r="HU1100" t="b" s="35">
        <v>1</v>
      </c>
      <c r="HZ1100">
        <v>1</v>
      </c>
      <c r="IA1100"/>
      <c r="IB1100" t="inlineStr">
        <is>
          <t xml:space="preserve">物理</t>
        </is>
      </c>
      <c r="IC1100">
        <v>10000</v>
      </c>
      <c r="ID1100">
        <v>0</v>
      </c>
      <c r="IE1100">
        <v>1</v>
      </c>
      <c r="IF1100"/>
      <c r="IG1100" t="inlineStr">
        <is>
          <t xml:space="preserve">魔法</t>
        </is>
      </c>
      <c r="IH1100">
        <v>500</v>
      </c>
      <c r="II1100">
        <v>0</v>
      </c>
      <c r="IJ1100"/>
      <c r="IK1100"/>
      <c r="IL1100"/>
      <c r="IM1100"/>
      <c r="IN1100"/>
      <c r="IO1100"/>
      <c r="IP1100"/>
      <c r="IQ1100"/>
      <c r="IR1100"/>
      <c r="IS1100"/>
      <c r="IT1100"/>
      <c r="IU1100"/>
      <c r="IV1100"/>
      <c r="IW1100"/>
      <c r="IX1100"/>
      <c r="IY1100"/>
      <c r="IZ1100"/>
      <c r="JA1100"/>
      <c r="JB1100"/>
      <c r="JC1100"/>
      <c r="JD1100"/>
      <c r="JE1100"/>
      <c r="JF1100"/>
      <c r="JG1100"/>
      <c r="JH1100"/>
      <c r="JI1100"/>
      <c r="JJ1100"/>
      <c r="JK1100"/>
      <c r="JL1100"/>
      <c r="JM1100"/>
      <c r="JN1100"/>
      <c r="JO1100"/>
      <c r="JP1100"/>
      <c r="JQ1100"/>
      <c r="JR1100"/>
    </row>
    <row r="1101" ht="30" customHeight="1" spans="2:12">
      <c r="B1101" s="34">
        <f>10000000+INDEX(编号表!$B:$B,MATCH(D1101,编号表!$A:$A,0))*10000+J1101</f>
        <v>12060002</v>
      </c>
      <c r="C1101" s="34" t="s">
        <v>993</v>
      </c>
      <c r="D1101" s="34" t="s">
        <v>994</v>
      </c>
      <c r="E1101" t="str" s="34">
        <v>无</v>
      </c>
      <c r="F1101" s="39" t="s">
        <v>897</v>
      </c>
      <c r="G1101" s="34" t="inlineStr">
        <is>
          <t xml:space="preserve">火行</t>
        </is>
      </c>
      <c r="H1101" s="34" t="b">
        <v>0</v>
      </c>
      <c r="I1101" s="34" t="b">
        <v>0</v>
      </c>
      <c r="J1101" s="34">
        <v>2</v>
      </c>
      <c r="K1101" s="34" t="str">
        <f t="shared" si="37"/>
        <v>120600</v>
      </c>
      <c r="L1101" s="34" t="s">
        <v>899</v>
      </c>
      <c r="O1101" t="str" s="35">
        <v>追击单个敌人，造成剑击伤害；出击、回转更轻捷，提高飞剑攻击频率；附加火行伤害。</v>
      </c>
      <c r="P1101" t="n" s="35">
        <v>12421000</v>
      </c>
      <c r="W1101">
        <v>600</v>
      </c>
      <c r="X1101">
        <v>600</v>
      </c>
      <c r="Y1101" t="str" s="35">
        <v>单位</v>
      </c>
      <c r="Z1101" t="inlineStr">
        <is>
          <t xml:space="preserve">单体</t>
        </is>
      </c>
      <c r="AA1101" t="inlineStr">
        <is>
          <t xml:space="preserve">敌对</t>
        </is>
      </c>
      <c r="AB1101">
        <v>0</v>
      </c>
      <c r="AC1101">
        <v>1</v>
      </c>
      <c r="AD1101" t="b">
        <v>0</v>
      </c>
      <c r="AE1101" t="inlineStr">
        <is>
          <t xml:space="preserve">最近</t>
        </is>
      </c>
      <c r="AF1101"/>
      <c r="AG1101"/>
      <c r="AH1101"/>
      <c r="AI1101"/>
      <c r="AJ1101"/>
      <c r="AK1101"/>
      <c r="AL1101"/>
      <c r="BA1101">
        <v>10000</v>
      </c>
      <c r="BB1101" t="inlineStr">
        <is>
          <t xml:space="preserve">技能效果_伤害</t>
        </is>
      </c>
      <c r="BC1101" t="inlineStr">
        <is>
          <t xml:space="preserve">敌对</t>
        </is>
      </c>
      <c r="BD1101">
        <v>10000</v>
      </c>
      <c r="BE1101">
        <v>0</v>
      </c>
      <c r="BF1101" t="inlineStr">
        <is>
          <t xml:space="preserve">全部</t>
        </is>
      </c>
      <c r="BG1101">
        <v>0</v>
      </c>
      <c r="BH1101" t="inlineStr">
        <is>
          <t xml:space="preserve">物理</t>
        </is>
      </c>
      <c r="BI1101">
        <v>10000</v>
      </c>
      <c r="BJ1101">
        <v>0</v>
      </c>
      <c r="BK1101" t="b">
        <v>1</v>
      </c>
      <c r="BL1101">
        <v>0</v>
      </c>
      <c r="BM1101">
        <v>10000</v>
      </c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  <c r="DE1101"/>
      <c r="DF1101"/>
      <c r="DG1101"/>
      <c r="DH1101"/>
      <c r="DI1101"/>
      <c r="DJ1101"/>
      <c r="DK1101"/>
      <c r="DL1101"/>
      <c r="DM1101"/>
      <c r="DN1101"/>
      <c r="DO1101"/>
      <c r="DP1101"/>
      <c r="DQ1101"/>
      <c r="DR1101"/>
      <c r="DS1101"/>
      <c r="DT1101"/>
      <c r="DU1101"/>
      <c r="DV1101"/>
      <c r="DW1101"/>
      <c r="DX1101"/>
      <c r="DY1101"/>
      <c r="DZ1101"/>
      <c r="EA1101"/>
      <c r="EB1101"/>
      <c r="EC1101"/>
      <c r="ED1101"/>
      <c r="EE1101"/>
      <c r="EF1101"/>
      <c r="EG1101"/>
      <c r="EH1101"/>
      <c r="EI1101"/>
      <c r="EJ1101"/>
      <c r="EK1101"/>
      <c r="EL1101"/>
      <c r="EM1101"/>
      <c r="EN1101"/>
      <c r="EO1101"/>
      <c r="EP1101"/>
      <c r="EQ1101"/>
      <c r="ER1101"/>
      <c r="ES1101"/>
      <c r="ET1101"/>
      <c r="EU1101"/>
      <c r="EV1101"/>
      <c r="EW1101"/>
      <c r="EX1101"/>
      <c r="EY1101"/>
      <c r="EZ1101"/>
      <c r="FA1101"/>
      <c r="FB1101"/>
      <c r="FC1101"/>
      <c r="FD1101"/>
      <c r="FE1101"/>
      <c r="FF1101"/>
      <c r="FG1101"/>
      <c r="FH1101"/>
      <c r="FI1101"/>
      <c r="FJ1101"/>
      <c r="FK1101"/>
      <c r="FL1101"/>
      <c r="FM1101"/>
      <c r="FN1101"/>
      <c r="FO1101"/>
      <c r="FP1101"/>
      <c r="FQ1101"/>
      <c r="FR1101"/>
      <c r="FS1101"/>
      <c r="FT1101"/>
      <c r="FU1101"/>
      <c r="FV1101"/>
      <c r="FW1101"/>
      <c r="FX1101"/>
      <c r="FY1101"/>
      <c r="FZ1101"/>
      <c r="GA1101"/>
      <c r="GB1101"/>
      <c r="GC1101"/>
      <c r="GD1101"/>
      <c r="GE1101"/>
      <c r="GF1101"/>
      <c r="GG1101"/>
      <c r="GH1101"/>
      <c r="GI1101"/>
      <c r="GJ1101"/>
      <c r="GK1101"/>
      <c r="GL1101"/>
      <c r="GM1101"/>
      <c r="GN1101"/>
      <c r="GO1101"/>
      <c r="GP1101"/>
      <c r="GQ1101"/>
      <c r="GR1101"/>
      <c r="GS1101"/>
      <c r="GT1101"/>
      <c r="GU1101"/>
      <c r="GV1101"/>
      <c r="GW1101"/>
      <c r="GX1101"/>
      <c r="GY1101" t="n" s="35">
        <v>0</v>
      </c>
      <c r="GZ1101" t="n" s="35">
        <v>0</v>
      </c>
      <c r="HF1101" s="35">
        <v>1800</v>
      </c>
      <c r="HG1101" t="b" s="35">
        <v>1</v>
      </c>
      <c r="HH1101">
        <v>1</v>
      </c>
      <c r="HU1101" t="b" s="35">
        <v>1</v>
      </c>
      <c r="HZ1101">
        <v>1</v>
      </c>
      <c r="IA1101"/>
      <c r="IB1101" t="inlineStr">
        <is>
          <t xml:space="preserve">物理</t>
        </is>
      </c>
      <c r="IC1101">
        <v>10000</v>
      </c>
      <c r="ID1101">
        <v>0</v>
      </c>
      <c r="IE1101">
        <v>1</v>
      </c>
      <c r="IF1101"/>
      <c r="IG1101" t="inlineStr">
        <is>
          <t xml:space="preserve">魔法</t>
        </is>
      </c>
      <c r="IH1101">
        <v>500</v>
      </c>
      <c r="II1101">
        <v>0</v>
      </c>
      <c r="IJ1101"/>
      <c r="IK1101"/>
      <c r="IL1101"/>
      <c r="IM1101"/>
      <c r="IN1101"/>
      <c r="IO1101"/>
      <c r="IP1101"/>
      <c r="IQ1101"/>
      <c r="IR1101"/>
      <c r="IS1101"/>
      <c r="IT1101"/>
      <c r="IU1101"/>
      <c r="IV1101"/>
      <c r="IW1101"/>
      <c r="IX1101"/>
      <c r="IY1101"/>
      <c r="IZ1101"/>
      <c r="JA1101"/>
      <c r="JB1101"/>
      <c r="JC1101"/>
      <c r="JD1101"/>
      <c r="JE1101"/>
      <c r="JF1101"/>
      <c r="JG1101"/>
      <c r="JH1101"/>
      <c r="JI1101"/>
      <c r="JJ1101"/>
      <c r="JK1101"/>
      <c r="JL1101"/>
      <c r="JM1101"/>
      <c r="JN1101"/>
      <c r="JO1101"/>
      <c r="JP1101"/>
      <c r="JQ1101"/>
      <c r="JR1101"/>
    </row>
    <row r="1102" ht="30" customHeight="1" spans="2:12">
      <c r="B1102" s="34">
        <f>10000000+INDEX(编号表!$B:$B,MATCH(D1102,编号表!$A:$A,0))*10000+J1102</f>
        <v>12060003</v>
      </c>
      <c r="C1102" s="34" t="s">
        <v>993</v>
      </c>
      <c r="D1102" s="34" t="s">
        <v>994</v>
      </c>
      <c r="E1102" t="str" s="34">
        <v>无</v>
      </c>
      <c r="F1102" s="39" t="s">
        <v>897</v>
      </c>
      <c r="G1102" s="34" t="inlineStr">
        <is>
          <t xml:space="preserve">火行</t>
        </is>
      </c>
      <c r="H1102" s="34" t="b">
        <v>0</v>
      </c>
      <c r="I1102" s="34" t="b">
        <v>0</v>
      </c>
      <c r="J1102" s="34">
        <v>3</v>
      </c>
      <c r="K1102" s="34" t="str">
        <f t="shared" si="37"/>
        <v>120600</v>
      </c>
      <c r="L1102" s="34" t="s">
        <v>900</v>
      </c>
      <c r="O1102" t="str" s="35">
        <v>追击单个敌人，造成剑击伤害；出击、回转更轻捷，提高飞剑攻击频率；附加火行伤害。</v>
      </c>
      <c r="P1102" t="n" s="35">
        <v>12421000</v>
      </c>
      <c r="W1102">
        <v>600</v>
      </c>
      <c r="X1102">
        <v>600</v>
      </c>
      <c r="Y1102" t="str" s="35">
        <v>单位</v>
      </c>
      <c r="Z1102" t="inlineStr">
        <is>
          <t xml:space="preserve">单体</t>
        </is>
      </c>
      <c r="AA1102" t="inlineStr">
        <is>
          <t xml:space="preserve">敌对</t>
        </is>
      </c>
      <c r="AB1102">
        <v>0</v>
      </c>
      <c r="AC1102">
        <v>1</v>
      </c>
      <c r="AD1102" t="b">
        <v>0</v>
      </c>
      <c r="AE1102" t="inlineStr">
        <is>
          <t xml:space="preserve">最近</t>
        </is>
      </c>
      <c r="AF1102"/>
      <c r="AG1102"/>
      <c r="AH1102"/>
      <c r="AI1102"/>
      <c r="AJ1102"/>
      <c r="AK1102"/>
      <c r="AL1102"/>
      <c r="BA1102">
        <v>10000</v>
      </c>
      <c r="BB1102" t="inlineStr">
        <is>
          <t xml:space="preserve">技能效果_伤害</t>
        </is>
      </c>
      <c r="BC1102" t="inlineStr">
        <is>
          <t xml:space="preserve">敌对</t>
        </is>
      </c>
      <c r="BD1102">
        <v>10000</v>
      </c>
      <c r="BE1102">
        <v>0</v>
      </c>
      <c r="BF1102" t="inlineStr">
        <is>
          <t xml:space="preserve">全部</t>
        </is>
      </c>
      <c r="BG1102">
        <v>0</v>
      </c>
      <c r="BH1102" t="inlineStr">
        <is>
          <t xml:space="preserve">物理</t>
        </is>
      </c>
      <c r="BI1102">
        <v>10000</v>
      </c>
      <c r="BJ1102">
        <v>0</v>
      </c>
      <c r="BK1102" t="b">
        <v>1</v>
      </c>
      <c r="BL1102">
        <v>0</v>
      </c>
      <c r="BM1102">
        <v>10000</v>
      </c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  <c r="DE1102"/>
      <c r="DF1102"/>
      <c r="DG1102"/>
      <c r="DH1102"/>
      <c r="DI1102"/>
      <c r="DJ1102"/>
      <c r="DK1102"/>
      <c r="DL1102"/>
      <c r="DM1102"/>
      <c r="DN1102"/>
      <c r="DO1102"/>
      <c r="DP1102"/>
      <c r="DQ1102"/>
      <c r="DR1102"/>
      <c r="DS1102"/>
      <c r="DT1102"/>
      <c r="DU1102"/>
      <c r="DV1102"/>
      <c r="DW1102"/>
      <c r="DX1102"/>
      <c r="DY1102"/>
      <c r="DZ1102"/>
      <c r="EA1102"/>
      <c r="EB1102"/>
      <c r="EC1102"/>
      <c r="ED1102"/>
      <c r="EE1102"/>
      <c r="EF1102"/>
      <c r="EG1102"/>
      <c r="EH1102"/>
      <c r="EI1102"/>
      <c r="EJ1102"/>
      <c r="EK1102"/>
      <c r="EL1102"/>
      <c r="EM1102"/>
      <c r="EN1102"/>
      <c r="EO1102"/>
      <c r="EP1102"/>
      <c r="EQ1102"/>
      <c r="ER1102"/>
      <c r="ES1102"/>
      <c r="ET1102"/>
      <c r="EU1102"/>
      <c r="EV1102"/>
      <c r="EW1102"/>
      <c r="EX1102"/>
      <c r="EY1102"/>
      <c r="EZ1102"/>
      <c r="FA1102"/>
      <c r="FB1102"/>
      <c r="FC1102"/>
      <c r="FD1102"/>
      <c r="FE1102"/>
      <c r="FF1102"/>
      <c r="FG1102"/>
      <c r="FH1102"/>
      <c r="FI1102"/>
      <c r="FJ1102"/>
      <c r="FK1102"/>
      <c r="FL1102"/>
      <c r="FM1102"/>
      <c r="FN1102"/>
      <c r="FO1102"/>
      <c r="FP1102"/>
      <c r="FQ1102"/>
      <c r="FR1102"/>
      <c r="FS1102"/>
      <c r="FT1102"/>
      <c r="FU1102"/>
      <c r="FV1102"/>
      <c r="FW1102"/>
      <c r="FX1102"/>
      <c r="FY1102"/>
      <c r="FZ1102"/>
      <c r="GA1102"/>
      <c r="GB1102"/>
      <c r="GC1102"/>
      <c r="GD1102"/>
      <c r="GE1102"/>
      <c r="GF1102"/>
      <c r="GG1102"/>
      <c r="GH1102"/>
      <c r="GI1102"/>
      <c r="GJ1102"/>
      <c r="GK1102"/>
      <c r="GL1102"/>
      <c r="GM1102"/>
      <c r="GN1102"/>
      <c r="GO1102"/>
      <c r="GP1102"/>
      <c r="GQ1102"/>
      <c r="GR1102"/>
      <c r="GS1102"/>
      <c r="GT1102"/>
      <c r="GU1102"/>
      <c r="GV1102"/>
      <c r="GW1102"/>
      <c r="GX1102"/>
      <c r="GY1102" t="n" s="35">
        <v>0</v>
      </c>
      <c r="GZ1102" t="n" s="35">
        <v>0</v>
      </c>
      <c r="HF1102" s="35">
        <v>1800</v>
      </c>
      <c r="HG1102" t="b" s="35">
        <v>1</v>
      </c>
      <c r="HH1102">
        <v>1</v>
      </c>
      <c r="HU1102" t="b" s="35">
        <v>1</v>
      </c>
      <c r="HZ1102">
        <v>1</v>
      </c>
      <c r="IA1102"/>
      <c r="IB1102" t="inlineStr">
        <is>
          <t xml:space="preserve">物理</t>
        </is>
      </c>
      <c r="IC1102">
        <v>10000</v>
      </c>
      <c r="ID1102">
        <v>0</v>
      </c>
      <c r="IE1102">
        <v>1</v>
      </c>
      <c r="IF1102"/>
      <c r="IG1102" t="inlineStr">
        <is>
          <t xml:space="preserve">魔法</t>
        </is>
      </c>
      <c r="IH1102">
        <v>500</v>
      </c>
      <c r="II1102">
        <v>0</v>
      </c>
      <c r="IJ1102"/>
      <c r="IK1102"/>
      <c r="IL1102"/>
      <c r="IM1102"/>
      <c r="IN1102"/>
      <c r="IO1102"/>
      <c r="IP1102"/>
      <c r="IQ1102"/>
      <c r="IR1102"/>
      <c r="IS1102"/>
      <c r="IT1102"/>
      <c r="IU1102"/>
      <c r="IV1102"/>
      <c r="IW1102"/>
      <c r="IX1102"/>
      <c r="IY1102"/>
      <c r="IZ1102"/>
      <c r="JA1102"/>
      <c r="JB1102"/>
      <c r="JC1102"/>
      <c r="JD1102"/>
      <c r="JE1102"/>
      <c r="JF1102"/>
      <c r="JG1102"/>
      <c r="JH1102"/>
      <c r="JI1102"/>
      <c r="JJ1102"/>
      <c r="JK1102"/>
      <c r="JL1102"/>
      <c r="JM1102"/>
      <c r="JN1102"/>
      <c r="JO1102"/>
      <c r="JP1102"/>
      <c r="JQ1102"/>
      <c r="JR1102"/>
    </row>
    <row r="1103" ht="30" customHeight="1" spans="2:12">
      <c r="B1103" s="34">
        <f>10000000+INDEX(编号表!$B:$B,MATCH(D1103,编号表!$A:$A,0))*10000+J1103</f>
        <v>12060004</v>
      </c>
      <c r="C1103" s="34" t="s">
        <v>995</v>
      </c>
      <c r="D1103" s="34" t="s">
        <v>994</v>
      </c>
      <c r="E1103" t="str" s="34">
        <v>无</v>
      </c>
      <c r="F1103" s="39" t="s">
        <v>902</v>
      </c>
      <c r="G1103" s="34" t="inlineStr">
        <is>
          <t xml:space="preserve">火行</t>
        </is>
      </c>
      <c r="H1103" s="34" t="b">
        <v>0</v>
      </c>
      <c r="I1103" s="34" t="b">
        <v>0</v>
      </c>
      <c r="J1103" s="34">
        <v>4</v>
      </c>
      <c r="K1103" s="34" t="str">
        <f t="shared" si="37"/>
        <v>120600</v>
      </c>
      <c r="L1103" s="34" t="s">
        <v>898</v>
      </c>
      <c r="O1103" t="str" s="35">
        <v>追击单个敌人，造成剑击伤害；出击、回转更轻捷，提高飞剑攻击频率；附加火行伤害。</v>
      </c>
      <c r="P1103" t="n" s="35">
        <v>12421000</v>
      </c>
      <c r="W1103">
        <v>600</v>
      </c>
      <c r="X1103">
        <v>600</v>
      </c>
      <c r="Y1103" t="str" s="35">
        <v>单位</v>
      </c>
      <c r="Z1103" t="inlineStr">
        <is>
          <t xml:space="preserve">单体</t>
        </is>
      </c>
      <c r="AA1103" t="inlineStr">
        <is>
          <t xml:space="preserve">敌对</t>
        </is>
      </c>
      <c r="AB1103">
        <v>0</v>
      </c>
      <c r="AC1103">
        <v>1</v>
      </c>
      <c r="AD1103" t="b">
        <v>0</v>
      </c>
      <c r="AE1103" t="inlineStr">
        <is>
          <t xml:space="preserve">最近</t>
        </is>
      </c>
      <c r="AF1103"/>
      <c r="AG1103"/>
      <c r="AH1103"/>
      <c r="AI1103"/>
      <c r="AJ1103"/>
      <c r="AK1103"/>
      <c r="AL1103"/>
      <c r="BA1103">
        <v>10000</v>
      </c>
      <c r="BB1103" t="inlineStr">
        <is>
          <t xml:space="preserve">技能效果_伤害</t>
        </is>
      </c>
      <c r="BC1103" t="inlineStr">
        <is>
          <t xml:space="preserve">敌对</t>
        </is>
      </c>
      <c r="BD1103">
        <v>10000</v>
      </c>
      <c r="BE1103">
        <v>0</v>
      </c>
      <c r="BF1103" t="inlineStr">
        <is>
          <t xml:space="preserve">全部</t>
        </is>
      </c>
      <c r="BG1103">
        <v>0</v>
      </c>
      <c r="BH1103" t="inlineStr">
        <is>
          <t xml:space="preserve">物理</t>
        </is>
      </c>
      <c r="BI1103">
        <v>10000</v>
      </c>
      <c r="BJ1103">
        <v>0</v>
      </c>
      <c r="BK1103" t="b">
        <v>1</v>
      </c>
      <c r="BL1103">
        <v>0</v>
      </c>
      <c r="BM1103">
        <v>10000</v>
      </c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  <c r="DE1103"/>
      <c r="DF1103"/>
      <c r="DG1103"/>
      <c r="DH1103"/>
      <c r="DI1103"/>
      <c r="DJ1103"/>
      <c r="DK1103"/>
      <c r="DL1103"/>
      <c r="DM1103"/>
      <c r="DN1103"/>
      <c r="DO1103"/>
      <c r="DP1103"/>
      <c r="DQ1103"/>
      <c r="DR1103"/>
      <c r="DS1103"/>
      <c r="DT1103"/>
      <c r="DU1103"/>
      <c r="DV1103"/>
      <c r="DW1103"/>
      <c r="DX1103"/>
      <c r="DY1103"/>
      <c r="DZ1103"/>
      <c r="EA1103"/>
      <c r="EB1103"/>
      <c r="EC1103"/>
      <c r="ED1103"/>
      <c r="EE1103"/>
      <c r="EF1103"/>
      <c r="EG1103"/>
      <c r="EH1103"/>
      <c r="EI1103"/>
      <c r="EJ1103"/>
      <c r="EK1103"/>
      <c r="EL1103"/>
      <c r="EM1103"/>
      <c r="EN1103"/>
      <c r="EO1103"/>
      <c r="EP1103"/>
      <c r="EQ1103"/>
      <c r="ER1103"/>
      <c r="ES1103"/>
      <c r="ET1103"/>
      <c r="EU1103"/>
      <c r="EV1103"/>
      <c r="EW1103"/>
      <c r="EX1103"/>
      <c r="EY1103"/>
      <c r="EZ1103"/>
      <c r="FA1103"/>
      <c r="FB1103"/>
      <c r="FC1103"/>
      <c r="FD1103"/>
      <c r="FE1103"/>
      <c r="FF1103"/>
      <c r="FG1103"/>
      <c r="FH1103"/>
      <c r="FI1103"/>
      <c r="FJ1103"/>
      <c r="FK1103"/>
      <c r="FL1103"/>
      <c r="FM1103"/>
      <c r="FN1103"/>
      <c r="FO1103"/>
      <c r="FP1103"/>
      <c r="FQ1103"/>
      <c r="FR1103"/>
      <c r="FS1103"/>
      <c r="FT1103"/>
      <c r="FU1103"/>
      <c r="FV1103"/>
      <c r="FW1103"/>
      <c r="FX1103"/>
      <c r="FY1103"/>
      <c r="FZ1103"/>
      <c r="GA1103"/>
      <c r="GB1103"/>
      <c r="GC1103"/>
      <c r="GD1103"/>
      <c r="GE1103"/>
      <c r="GF1103"/>
      <c r="GG1103"/>
      <c r="GH1103"/>
      <c r="GI1103"/>
      <c r="GJ1103"/>
      <c r="GK1103"/>
      <c r="GL1103"/>
      <c r="GM1103"/>
      <c r="GN1103"/>
      <c r="GO1103"/>
      <c r="GP1103"/>
      <c r="GQ1103"/>
      <c r="GR1103"/>
      <c r="GS1103"/>
      <c r="GT1103"/>
      <c r="GU1103"/>
      <c r="GV1103"/>
      <c r="GW1103"/>
      <c r="GX1103"/>
      <c r="GY1103" t="n" s="35">
        <v>0</v>
      </c>
      <c r="GZ1103" t="n" s="35">
        <v>0</v>
      </c>
      <c r="HF1103" s="35">
        <v>1800</v>
      </c>
      <c r="HG1103" t="b" s="35">
        <v>1</v>
      </c>
      <c r="HH1103">
        <v>1</v>
      </c>
      <c r="HU1103" t="b" s="35">
        <v>1</v>
      </c>
      <c r="HZ1103">
        <v>1</v>
      </c>
      <c r="IA1103"/>
      <c r="IB1103" t="inlineStr">
        <is>
          <t xml:space="preserve">物理</t>
        </is>
      </c>
      <c r="IC1103">
        <v>10000</v>
      </c>
      <c r="ID1103">
        <v>0</v>
      </c>
      <c r="IE1103">
        <v>1</v>
      </c>
      <c r="IF1103"/>
      <c r="IG1103" t="inlineStr">
        <is>
          <t xml:space="preserve">魔法</t>
        </is>
      </c>
      <c r="IH1103">
        <v>500</v>
      </c>
      <c r="II1103">
        <v>0</v>
      </c>
      <c r="IJ1103"/>
      <c r="IK1103"/>
      <c r="IL1103"/>
      <c r="IM1103"/>
      <c r="IN1103"/>
      <c r="IO1103"/>
      <c r="IP1103"/>
      <c r="IQ1103"/>
      <c r="IR1103"/>
      <c r="IS1103"/>
      <c r="IT1103"/>
      <c r="IU1103"/>
      <c r="IV1103"/>
      <c r="IW1103"/>
      <c r="IX1103"/>
      <c r="IY1103"/>
      <c r="IZ1103"/>
      <c r="JA1103"/>
      <c r="JB1103"/>
      <c r="JC1103"/>
      <c r="JD1103"/>
      <c r="JE1103"/>
      <c r="JF1103"/>
      <c r="JG1103"/>
      <c r="JH1103"/>
      <c r="JI1103"/>
      <c r="JJ1103"/>
      <c r="JK1103"/>
      <c r="JL1103"/>
      <c r="JM1103"/>
      <c r="JN1103"/>
      <c r="JO1103"/>
      <c r="JP1103"/>
      <c r="JQ1103"/>
      <c r="JR1103"/>
    </row>
    <row r="1104" ht="30" customHeight="1" spans="2:12">
      <c r="B1104" s="34">
        <f>10000000+INDEX(编号表!$B:$B,MATCH(D1104,编号表!$A:$A,0))*10000+J1104</f>
        <v>12060005</v>
      </c>
      <c r="C1104" s="34" t="s">
        <v>995</v>
      </c>
      <c r="D1104" s="34" t="s">
        <v>994</v>
      </c>
      <c r="E1104" t="str" s="34">
        <v>无</v>
      </c>
      <c r="F1104" s="39" t="s">
        <v>902</v>
      </c>
      <c r="G1104" s="34" t="inlineStr">
        <is>
          <t xml:space="preserve">火行</t>
        </is>
      </c>
      <c r="H1104" s="34" t="b">
        <v>0</v>
      </c>
      <c r="I1104" s="34" t="b">
        <v>0</v>
      </c>
      <c r="J1104" s="34">
        <v>5</v>
      </c>
      <c r="K1104" s="34" t="str">
        <f t="shared" si="37"/>
        <v>120600</v>
      </c>
      <c r="L1104" s="34" t="s">
        <v>899</v>
      </c>
      <c r="O1104" t="str" s="35">
        <v>追击单个敌人，造成剑击伤害；出击、回转更轻捷，提高飞剑攻击频率；附加火行伤害。</v>
      </c>
      <c r="P1104" t="n" s="35">
        <v>12421000</v>
      </c>
      <c r="W1104">
        <v>600</v>
      </c>
      <c r="X1104">
        <v>600</v>
      </c>
      <c r="Y1104" t="str" s="35">
        <v>单位</v>
      </c>
      <c r="Z1104" t="inlineStr">
        <is>
          <t xml:space="preserve">单体</t>
        </is>
      </c>
      <c r="AA1104" t="inlineStr">
        <is>
          <t xml:space="preserve">敌对</t>
        </is>
      </c>
      <c r="AB1104">
        <v>0</v>
      </c>
      <c r="AC1104">
        <v>1</v>
      </c>
      <c r="AD1104" t="b">
        <v>0</v>
      </c>
      <c r="AE1104" t="inlineStr">
        <is>
          <t xml:space="preserve">最近</t>
        </is>
      </c>
      <c r="AF1104"/>
      <c r="AG1104"/>
      <c r="AH1104"/>
      <c r="AI1104"/>
      <c r="AJ1104"/>
      <c r="AK1104"/>
      <c r="AL1104"/>
      <c r="BA1104">
        <v>10000</v>
      </c>
      <c r="BB1104" t="inlineStr">
        <is>
          <t xml:space="preserve">技能效果_伤害</t>
        </is>
      </c>
      <c r="BC1104" t="inlineStr">
        <is>
          <t xml:space="preserve">敌对</t>
        </is>
      </c>
      <c r="BD1104">
        <v>10000</v>
      </c>
      <c r="BE1104">
        <v>0</v>
      </c>
      <c r="BF1104" t="inlineStr">
        <is>
          <t xml:space="preserve">全部</t>
        </is>
      </c>
      <c r="BG1104">
        <v>0</v>
      </c>
      <c r="BH1104" t="inlineStr">
        <is>
          <t xml:space="preserve">物理</t>
        </is>
      </c>
      <c r="BI1104">
        <v>10000</v>
      </c>
      <c r="BJ1104">
        <v>0</v>
      </c>
      <c r="BK1104" t="b">
        <v>1</v>
      </c>
      <c r="BL1104">
        <v>0</v>
      </c>
      <c r="BM1104">
        <v>10000</v>
      </c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  <c r="DE1104"/>
      <c r="DF1104"/>
      <c r="DG1104"/>
      <c r="DH1104"/>
      <c r="DI1104"/>
      <c r="DJ1104"/>
      <c r="DK1104"/>
      <c r="DL1104"/>
      <c r="DM1104"/>
      <c r="DN1104"/>
      <c r="DO1104"/>
      <c r="DP1104"/>
      <c r="DQ1104"/>
      <c r="DR1104"/>
      <c r="DS1104"/>
      <c r="DT1104"/>
      <c r="DU1104"/>
      <c r="DV1104"/>
      <c r="DW1104"/>
      <c r="DX1104"/>
      <c r="DY1104"/>
      <c r="DZ1104"/>
      <c r="EA1104"/>
      <c r="EB1104"/>
      <c r="EC1104"/>
      <c r="ED1104"/>
      <c r="EE1104"/>
      <c r="EF1104"/>
      <c r="EG1104"/>
      <c r="EH1104"/>
      <c r="EI1104"/>
      <c r="EJ1104"/>
      <c r="EK1104"/>
      <c r="EL1104"/>
      <c r="EM1104"/>
      <c r="EN1104"/>
      <c r="EO1104"/>
      <c r="EP1104"/>
      <c r="EQ1104"/>
      <c r="ER1104"/>
      <c r="ES1104"/>
      <c r="ET1104"/>
      <c r="EU1104"/>
      <c r="EV1104"/>
      <c r="EW1104"/>
      <c r="EX1104"/>
      <c r="EY1104"/>
      <c r="EZ1104"/>
      <c r="FA1104"/>
      <c r="FB1104"/>
      <c r="FC1104"/>
      <c r="FD1104"/>
      <c r="FE1104"/>
      <c r="FF1104"/>
      <c r="FG1104"/>
      <c r="FH1104"/>
      <c r="FI1104"/>
      <c r="FJ1104"/>
      <c r="FK1104"/>
      <c r="FL1104"/>
      <c r="FM1104"/>
      <c r="FN1104"/>
      <c r="FO1104"/>
      <c r="FP1104"/>
      <c r="FQ1104"/>
      <c r="FR1104"/>
      <c r="FS1104"/>
      <c r="FT1104"/>
      <c r="FU1104"/>
      <c r="FV1104"/>
      <c r="FW1104"/>
      <c r="FX1104"/>
      <c r="FY1104"/>
      <c r="FZ1104"/>
      <c r="GA1104"/>
      <c r="GB1104"/>
      <c r="GC1104"/>
      <c r="GD1104"/>
      <c r="GE1104"/>
      <c r="GF1104"/>
      <c r="GG1104"/>
      <c r="GH1104"/>
      <c r="GI1104"/>
      <c r="GJ1104"/>
      <c r="GK1104"/>
      <c r="GL1104"/>
      <c r="GM1104"/>
      <c r="GN1104"/>
      <c r="GO1104"/>
      <c r="GP1104"/>
      <c r="GQ1104"/>
      <c r="GR1104"/>
      <c r="GS1104"/>
      <c r="GT1104"/>
      <c r="GU1104"/>
      <c r="GV1104"/>
      <c r="GW1104"/>
      <c r="GX1104"/>
      <c r="GY1104" t="n" s="35">
        <v>0</v>
      </c>
      <c r="GZ1104" t="n" s="35">
        <v>0</v>
      </c>
      <c r="HF1104" s="35">
        <v>1800</v>
      </c>
      <c r="HG1104" t="b" s="35">
        <v>1</v>
      </c>
      <c r="HH1104">
        <v>1</v>
      </c>
      <c r="HU1104" t="b" s="35">
        <v>1</v>
      </c>
      <c r="HZ1104">
        <v>1</v>
      </c>
      <c r="IA1104"/>
      <c r="IB1104" t="inlineStr">
        <is>
          <t xml:space="preserve">物理</t>
        </is>
      </c>
      <c r="IC1104">
        <v>10000</v>
      </c>
      <c r="ID1104">
        <v>0</v>
      </c>
      <c r="IE1104">
        <v>1</v>
      </c>
      <c r="IF1104"/>
      <c r="IG1104" t="inlineStr">
        <is>
          <t xml:space="preserve">魔法</t>
        </is>
      </c>
      <c r="IH1104">
        <v>500</v>
      </c>
      <c r="II1104">
        <v>0</v>
      </c>
      <c r="IJ1104"/>
      <c r="IK1104"/>
      <c r="IL1104"/>
      <c r="IM1104"/>
      <c r="IN1104"/>
      <c r="IO1104"/>
      <c r="IP1104"/>
      <c r="IQ1104"/>
      <c r="IR1104"/>
      <c r="IS1104"/>
      <c r="IT1104"/>
      <c r="IU1104"/>
      <c r="IV1104"/>
      <c r="IW1104"/>
      <c r="IX1104"/>
      <c r="IY1104"/>
      <c r="IZ1104"/>
      <c r="JA1104"/>
      <c r="JB1104"/>
      <c r="JC1104"/>
      <c r="JD1104"/>
      <c r="JE1104"/>
      <c r="JF1104"/>
      <c r="JG1104"/>
      <c r="JH1104"/>
      <c r="JI1104"/>
      <c r="JJ1104"/>
      <c r="JK1104"/>
      <c r="JL1104"/>
      <c r="JM1104"/>
      <c r="JN1104"/>
      <c r="JO1104"/>
      <c r="JP1104"/>
      <c r="JQ1104"/>
      <c r="JR1104"/>
    </row>
    <row r="1105" ht="30" customHeight="1" spans="2:12">
      <c r="B1105" s="34">
        <f>10000000+INDEX(编号表!$B:$B,MATCH(D1105,编号表!$A:$A,0))*10000+J1105</f>
        <v>12060006</v>
      </c>
      <c r="C1105" s="34" t="s">
        <v>995</v>
      </c>
      <c r="D1105" s="34" t="s">
        <v>994</v>
      </c>
      <c r="E1105" t="str" s="34">
        <v>无</v>
      </c>
      <c r="F1105" s="39" t="s">
        <v>902</v>
      </c>
      <c r="G1105" s="34" t="inlineStr">
        <is>
          <t xml:space="preserve">火行</t>
        </is>
      </c>
      <c r="H1105" s="34" t="b">
        <v>0</v>
      </c>
      <c r="I1105" s="34" t="b">
        <v>0</v>
      </c>
      <c r="J1105" s="34">
        <v>6</v>
      </c>
      <c r="K1105" s="34" t="str">
        <f t="shared" si="37"/>
        <v>120600</v>
      </c>
      <c r="L1105" s="34" t="s">
        <v>900</v>
      </c>
      <c r="O1105" t="str" s="35">
        <v>追击单个敌人，造成剑击伤害；出击、回转更轻捷，提高飞剑攻击频率；附加火行伤害。</v>
      </c>
      <c r="P1105" t="n" s="35">
        <v>12421000</v>
      </c>
      <c r="W1105">
        <v>600</v>
      </c>
      <c r="X1105">
        <v>600</v>
      </c>
      <c r="Y1105" t="str" s="35">
        <v>单位</v>
      </c>
      <c r="Z1105" t="inlineStr">
        <is>
          <t xml:space="preserve">单体</t>
        </is>
      </c>
      <c r="AA1105" t="inlineStr">
        <is>
          <t xml:space="preserve">敌对</t>
        </is>
      </c>
      <c r="AB1105">
        <v>0</v>
      </c>
      <c r="AC1105">
        <v>1</v>
      </c>
      <c r="AD1105" t="b">
        <v>0</v>
      </c>
      <c r="AE1105" t="inlineStr">
        <is>
          <t xml:space="preserve">最近</t>
        </is>
      </c>
      <c r="AF1105"/>
      <c r="AG1105"/>
      <c r="AH1105"/>
      <c r="AI1105"/>
      <c r="AJ1105"/>
      <c r="AK1105"/>
      <c r="AL1105"/>
      <c r="BA1105">
        <v>10000</v>
      </c>
      <c r="BB1105" t="inlineStr">
        <is>
          <t xml:space="preserve">技能效果_伤害</t>
        </is>
      </c>
      <c r="BC1105" t="inlineStr">
        <is>
          <t xml:space="preserve">敌对</t>
        </is>
      </c>
      <c r="BD1105">
        <v>10000</v>
      </c>
      <c r="BE1105">
        <v>0</v>
      </c>
      <c r="BF1105" t="inlineStr">
        <is>
          <t xml:space="preserve">全部</t>
        </is>
      </c>
      <c r="BG1105">
        <v>0</v>
      </c>
      <c r="BH1105" t="inlineStr">
        <is>
          <t xml:space="preserve">物理</t>
        </is>
      </c>
      <c r="BI1105">
        <v>10000</v>
      </c>
      <c r="BJ1105">
        <v>0</v>
      </c>
      <c r="BK1105" t="b">
        <v>1</v>
      </c>
      <c r="BL1105">
        <v>0</v>
      </c>
      <c r="BM1105">
        <v>10000</v>
      </c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  <c r="DE1105"/>
      <c r="DF1105"/>
      <c r="DG1105"/>
      <c r="DH1105"/>
      <c r="DI1105"/>
      <c r="DJ1105"/>
      <c r="DK1105"/>
      <c r="DL1105"/>
      <c r="DM1105"/>
      <c r="DN1105"/>
      <c r="DO1105"/>
      <c r="DP1105"/>
      <c r="DQ1105"/>
      <c r="DR1105"/>
      <c r="DS1105"/>
      <c r="DT1105"/>
      <c r="DU1105"/>
      <c r="DV1105"/>
      <c r="DW1105"/>
      <c r="DX1105"/>
      <c r="DY1105"/>
      <c r="DZ1105"/>
      <c r="EA1105"/>
      <c r="EB1105"/>
      <c r="EC1105"/>
      <c r="ED1105"/>
      <c r="EE1105"/>
      <c r="EF1105"/>
      <c r="EG1105"/>
      <c r="EH1105"/>
      <c r="EI1105"/>
      <c r="EJ1105"/>
      <c r="EK1105"/>
      <c r="EL1105"/>
      <c r="EM1105"/>
      <c r="EN1105"/>
      <c r="EO1105"/>
      <c r="EP1105"/>
      <c r="EQ1105"/>
      <c r="ER1105"/>
      <c r="ES1105"/>
      <c r="ET1105"/>
      <c r="EU1105"/>
      <c r="EV1105"/>
      <c r="EW1105"/>
      <c r="EX1105"/>
      <c r="EY1105"/>
      <c r="EZ1105"/>
      <c r="FA1105"/>
      <c r="FB1105"/>
      <c r="FC1105"/>
      <c r="FD1105"/>
      <c r="FE1105"/>
      <c r="FF1105"/>
      <c r="FG1105"/>
      <c r="FH1105"/>
      <c r="FI1105"/>
      <c r="FJ1105"/>
      <c r="FK1105"/>
      <c r="FL1105"/>
      <c r="FM1105"/>
      <c r="FN1105"/>
      <c r="FO1105"/>
      <c r="FP1105"/>
      <c r="FQ1105"/>
      <c r="FR1105"/>
      <c r="FS1105"/>
      <c r="FT1105"/>
      <c r="FU1105"/>
      <c r="FV1105"/>
      <c r="FW1105"/>
      <c r="FX1105"/>
      <c r="FY1105"/>
      <c r="FZ1105"/>
      <c r="GA1105"/>
      <c r="GB1105"/>
      <c r="GC1105"/>
      <c r="GD1105"/>
      <c r="GE1105"/>
      <c r="GF1105"/>
      <c r="GG1105"/>
      <c r="GH1105"/>
      <c r="GI1105"/>
      <c r="GJ1105"/>
      <c r="GK1105"/>
      <c r="GL1105"/>
      <c r="GM1105"/>
      <c r="GN1105"/>
      <c r="GO1105"/>
      <c r="GP1105"/>
      <c r="GQ1105"/>
      <c r="GR1105"/>
      <c r="GS1105"/>
      <c r="GT1105"/>
      <c r="GU1105"/>
      <c r="GV1105"/>
      <c r="GW1105"/>
      <c r="GX1105"/>
      <c r="GY1105" t="n" s="35">
        <v>0</v>
      </c>
      <c r="GZ1105" t="n" s="35">
        <v>0</v>
      </c>
      <c r="HF1105" s="35">
        <v>1800</v>
      </c>
      <c r="HG1105" t="b" s="35">
        <v>1</v>
      </c>
      <c r="HH1105">
        <v>1</v>
      </c>
      <c r="HU1105" t="b" s="35">
        <v>1</v>
      </c>
      <c r="HZ1105">
        <v>1</v>
      </c>
      <c r="IA1105"/>
      <c r="IB1105" t="inlineStr">
        <is>
          <t xml:space="preserve">物理</t>
        </is>
      </c>
      <c r="IC1105">
        <v>10000</v>
      </c>
      <c r="ID1105">
        <v>0</v>
      </c>
      <c r="IE1105">
        <v>1</v>
      </c>
      <c r="IF1105"/>
      <c r="IG1105" t="inlineStr">
        <is>
          <t xml:space="preserve">魔法</t>
        </is>
      </c>
      <c r="IH1105">
        <v>500</v>
      </c>
      <c r="II1105">
        <v>0</v>
      </c>
      <c r="IJ1105"/>
      <c r="IK1105"/>
      <c r="IL1105"/>
      <c r="IM1105"/>
      <c r="IN1105"/>
      <c r="IO1105"/>
      <c r="IP1105"/>
      <c r="IQ1105"/>
      <c r="IR1105"/>
      <c r="IS1105"/>
      <c r="IT1105"/>
      <c r="IU1105"/>
      <c r="IV1105"/>
      <c r="IW1105"/>
      <c r="IX1105"/>
      <c r="IY1105"/>
      <c r="IZ1105"/>
      <c r="JA1105"/>
      <c r="JB1105"/>
      <c r="JC1105"/>
      <c r="JD1105"/>
      <c r="JE1105"/>
      <c r="JF1105"/>
      <c r="JG1105"/>
      <c r="JH1105"/>
      <c r="JI1105"/>
      <c r="JJ1105"/>
      <c r="JK1105"/>
      <c r="JL1105"/>
      <c r="JM1105"/>
      <c r="JN1105"/>
      <c r="JO1105"/>
      <c r="JP1105"/>
      <c r="JQ1105"/>
      <c r="JR1105"/>
    </row>
    <row r="1106" ht="30" customHeight="1" spans="2:12">
      <c r="B1106" s="34">
        <f>10000000+INDEX(编号表!$B:$B,MATCH(D1106,编号表!$A:$A,0))*10000+J1106</f>
        <v>12060007</v>
      </c>
      <c r="C1106" s="34" t="s">
        <v>996</v>
      </c>
      <c r="D1106" s="34" t="s">
        <v>994</v>
      </c>
      <c r="E1106" t="str" s="34">
        <v>无</v>
      </c>
      <c r="F1106" s="39" t="s">
        <v>904</v>
      </c>
      <c r="G1106" s="34" t="inlineStr">
        <is>
          <t xml:space="preserve">火行</t>
        </is>
      </c>
      <c r="H1106" s="34" t="b">
        <v>0</v>
      </c>
      <c r="I1106" s="34" t="b">
        <v>0</v>
      </c>
      <c r="J1106" s="34">
        <v>7</v>
      </c>
      <c r="K1106" s="34" t="str">
        <f t="shared" si="37"/>
        <v>120600</v>
      </c>
      <c r="L1106" s="34" t="s">
        <v>898</v>
      </c>
      <c r="O1106" t="str" s="35">
        <v>追击单个敌人，造成剑击伤害；出击、回转更轻捷，提高飞剑攻击频率；附加火行伤害。</v>
      </c>
      <c r="P1106" t="n" s="35">
        <v>12421000</v>
      </c>
      <c r="W1106">
        <v>600</v>
      </c>
      <c r="X1106">
        <v>600</v>
      </c>
      <c r="Y1106" t="str" s="35">
        <v>单位</v>
      </c>
      <c r="Z1106" t="inlineStr">
        <is>
          <t xml:space="preserve">单体</t>
        </is>
      </c>
      <c r="AA1106" t="inlineStr">
        <is>
          <t xml:space="preserve">敌对</t>
        </is>
      </c>
      <c r="AB1106">
        <v>0</v>
      </c>
      <c r="AC1106">
        <v>1</v>
      </c>
      <c r="AD1106" t="b">
        <v>0</v>
      </c>
      <c r="AE1106" t="inlineStr">
        <is>
          <t xml:space="preserve">最近</t>
        </is>
      </c>
      <c r="AF1106"/>
      <c r="AG1106"/>
      <c r="AH1106"/>
      <c r="AI1106"/>
      <c r="AJ1106"/>
      <c r="AK1106"/>
      <c r="AL1106"/>
      <c r="BA1106">
        <v>10000</v>
      </c>
      <c r="BB1106" t="inlineStr">
        <is>
          <t xml:space="preserve">技能效果_伤害</t>
        </is>
      </c>
      <c r="BC1106" t="inlineStr">
        <is>
          <t xml:space="preserve">敌对</t>
        </is>
      </c>
      <c r="BD1106">
        <v>10000</v>
      </c>
      <c r="BE1106">
        <v>0</v>
      </c>
      <c r="BF1106" t="inlineStr">
        <is>
          <t xml:space="preserve">全部</t>
        </is>
      </c>
      <c r="BG1106">
        <v>0</v>
      </c>
      <c r="BH1106" t="inlineStr">
        <is>
          <t xml:space="preserve">物理</t>
        </is>
      </c>
      <c r="BI1106">
        <v>10000</v>
      </c>
      <c r="BJ1106">
        <v>0</v>
      </c>
      <c r="BK1106" t="b">
        <v>1</v>
      </c>
      <c r="BL1106">
        <v>0</v>
      </c>
      <c r="BM1106">
        <v>10000</v>
      </c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  <c r="DE1106"/>
      <c r="DF1106"/>
      <c r="DG1106"/>
      <c r="DH1106"/>
      <c r="DI1106"/>
      <c r="DJ1106"/>
      <c r="DK1106"/>
      <c r="DL1106"/>
      <c r="DM1106"/>
      <c r="DN1106"/>
      <c r="DO1106"/>
      <c r="DP1106"/>
      <c r="DQ1106"/>
      <c r="DR1106"/>
      <c r="DS1106"/>
      <c r="DT1106"/>
      <c r="DU1106"/>
      <c r="DV1106"/>
      <c r="DW1106"/>
      <c r="DX1106"/>
      <c r="DY1106"/>
      <c r="DZ1106"/>
      <c r="EA1106"/>
      <c r="EB1106"/>
      <c r="EC1106"/>
      <c r="ED1106"/>
      <c r="EE1106"/>
      <c r="EF1106"/>
      <c r="EG1106"/>
      <c r="EH1106"/>
      <c r="EI1106"/>
      <c r="EJ1106"/>
      <c r="EK1106"/>
      <c r="EL1106"/>
      <c r="EM1106"/>
      <c r="EN1106"/>
      <c r="EO1106"/>
      <c r="EP1106"/>
      <c r="EQ1106"/>
      <c r="ER1106"/>
      <c r="ES1106"/>
      <c r="ET1106"/>
      <c r="EU1106"/>
      <c r="EV1106"/>
      <c r="EW1106"/>
      <c r="EX1106"/>
      <c r="EY1106"/>
      <c r="EZ1106"/>
      <c r="FA1106"/>
      <c r="FB1106"/>
      <c r="FC1106"/>
      <c r="FD1106"/>
      <c r="FE1106"/>
      <c r="FF1106"/>
      <c r="FG1106"/>
      <c r="FH1106"/>
      <c r="FI1106"/>
      <c r="FJ1106"/>
      <c r="FK1106"/>
      <c r="FL1106"/>
      <c r="FM1106"/>
      <c r="FN1106"/>
      <c r="FO1106"/>
      <c r="FP1106"/>
      <c r="FQ1106"/>
      <c r="FR1106"/>
      <c r="FS1106"/>
      <c r="FT1106"/>
      <c r="FU1106"/>
      <c r="FV1106"/>
      <c r="FW1106"/>
      <c r="FX1106"/>
      <c r="FY1106"/>
      <c r="FZ1106"/>
      <c r="GA1106"/>
      <c r="GB1106"/>
      <c r="GC1106"/>
      <c r="GD1106"/>
      <c r="GE1106"/>
      <c r="GF1106"/>
      <c r="GG1106"/>
      <c r="GH1106"/>
      <c r="GI1106"/>
      <c r="GJ1106"/>
      <c r="GK1106"/>
      <c r="GL1106"/>
      <c r="GM1106"/>
      <c r="GN1106"/>
      <c r="GO1106"/>
      <c r="GP1106"/>
      <c r="GQ1106"/>
      <c r="GR1106"/>
      <c r="GS1106"/>
      <c r="GT1106"/>
      <c r="GU1106"/>
      <c r="GV1106"/>
      <c r="GW1106"/>
      <c r="GX1106"/>
      <c r="GY1106" t="n" s="35">
        <v>0</v>
      </c>
      <c r="GZ1106" t="n" s="35">
        <v>0</v>
      </c>
      <c r="HF1106" s="35">
        <v>1800</v>
      </c>
      <c r="HG1106" t="b" s="35">
        <v>1</v>
      </c>
      <c r="HH1106">
        <v>1</v>
      </c>
      <c r="HU1106" t="b" s="35">
        <v>1</v>
      </c>
      <c r="HZ1106">
        <v>1</v>
      </c>
      <c r="IA1106"/>
      <c r="IB1106" t="inlineStr">
        <is>
          <t xml:space="preserve">物理</t>
        </is>
      </c>
      <c r="IC1106">
        <v>10000</v>
      </c>
      <c r="ID1106">
        <v>0</v>
      </c>
      <c r="IE1106">
        <v>1</v>
      </c>
      <c r="IF1106"/>
      <c r="IG1106" t="inlineStr">
        <is>
          <t xml:space="preserve">魔法</t>
        </is>
      </c>
      <c r="IH1106">
        <v>500</v>
      </c>
      <c r="II1106">
        <v>0</v>
      </c>
      <c r="IJ1106"/>
      <c r="IK1106"/>
      <c r="IL1106"/>
      <c r="IM1106"/>
      <c r="IN1106"/>
      <c r="IO1106"/>
      <c r="IP1106"/>
      <c r="IQ1106"/>
      <c r="IR1106"/>
      <c r="IS1106"/>
      <c r="IT1106"/>
      <c r="IU1106"/>
      <c r="IV1106"/>
      <c r="IW1106"/>
      <c r="IX1106"/>
      <c r="IY1106"/>
      <c r="IZ1106"/>
      <c r="JA1106"/>
      <c r="JB1106"/>
      <c r="JC1106"/>
      <c r="JD1106"/>
      <c r="JE1106"/>
      <c r="JF1106"/>
      <c r="JG1106"/>
      <c r="JH1106"/>
      <c r="JI1106"/>
      <c r="JJ1106"/>
      <c r="JK1106"/>
      <c r="JL1106"/>
      <c r="JM1106"/>
      <c r="JN1106"/>
      <c r="JO1106"/>
      <c r="JP1106"/>
      <c r="JQ1106"/>
      <c r="JR1106"/>
    </row>
    <row r="1107" ht="30" customHeight="1" spans="2:12">
      <c r="B1107" s="34">
        <f>10000000+INDEX(编号表!$B:$B,MATCH(D1107,编号表!$A:$A,0))*10000+J1107</f>
        <v>12060008</v>
      </c>
      <c r="C1107" s="34" t="s">
        <v>996</v>
      </c>
      <c r="D1107" s="34" t="s">
        <v>994</v>
      </c>
      <c r="E1107" t="str" s="34">
        <v>无</v>
      </c>
      <c r="F1107" s="39" t="s">
        <v>904</v>
      </c>
      <c r="G1107" s="34" t="inlineStr">
        <is>
          <t xml:space="preserve">火行</t>
        </is>
      </c>
      <c r="H1107" s="34" t="b">
        <v>0</v>
      </c>
      <c r="I1107" s="34" t="b">
        <v>0</v>
      </c>
      <c r="J1107" s="34">
        <v>8</v>
      </c>
      <c r="K1107" s="34" t="str">
        <f t="shared" si="37"/>
        <v>120600</v>
      </c>
      <c r="L1107" s="34" t="s">
        <v>899</v>
      </c>
      <c r="O1107" t="str" s="35">
        <v>追击单个敌人，造成剑击伤害；出击、回转更轻捷，提高飞剑攻击频率；附加火行伤害。</v>
      </c>
      <c r="P1107" t="n" s="35">
        <v>12421000</v>
      </c>
      <c r="W1107">
        <v>600</v>
      </c>
      <c r="X1107">
        <v>600</v>
      </c>
      <c r="Y1107" t="str" s="35">
        <v>单位</v>
      </c>
      <c r="Z1107" t="inlineStr">
        <is>
          <t xml:space="preserve">单体</t>
        </is>
      </c>
      <c r="AA1107" t="inlineStr">
        <is>
          <t xml:space="preserve">敌对</t>
        </is>
      </c>
      <c r="AB1107">
        <v>0</v>
      </c>
      <c r="AC1107">
        <v>1</v>
      </c>
      <c r="AD1107" t="b">
        <v>0</v>
      </c>
      <c r="AE1107" t="inlineStr">
        <is>
          <t xml:space="preserve">最近</t>
        </is>
      </c>
      <c r="AF1107"/>
      <c r="AG1107"/>
      <c r="AH1107"/>
      <c r="AI1107"/>
      <c r="AJ1107"/>
      <c r="AK1107"/>
      <c r="AL1107"/>
      <c r="BA1107">
        <v>10000</v>
      </c>
      <c r="BB1107" t="inlineStr">
        <is>
          <t xml:space="preserve">技能效果_伤害</t>
        </is>
      </c>
      <c r="BC1107" t="inlineStr">
        <is>
          <t xml:space="preserve">敌对</t>
        </is>
      </c>
      <c r="BD1107">
        <v>10000</v>
      </c>
      <c r="BE1107">
        <v>0</v>
      </c>
      <c r="BF1107" t="inlineStr">
        <is>
          <t xml:space="preserve">全部</t>
        </is>
      </c>
      <c r="BG1107">
        <v>0</v>
      </c>
      <c r="BH1107" t="inlineStr">
        <is>
          <t xml:space="preserve">物理</t>
        </is>
      </c>
      <c r="BI1107">
        <v>10000</v>
      </c>
      <c r="BJ1107">
        <v>0</v>
      </c>
      <c r="BK1107" t="b">
        <v>1</v>
      </c>
      <c r="BL1107">
        <v>0</v>
      </c>
      <c r="BM1107">
        <v>10000</v>
      </c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  <c r="DE1107"/>
      <c r="DF1107"/>
      <c r="DG1107"/>
      <c r="DH1107"/>
      <c r="DI1107"/>
      <c r="DJ1107"/>
      <c r="DK1107"/>
      <c r="DL1107"/>
      <c r="DM1107"/>
      <c r="DN1107"/>
      <c r="DO1107"/>
      <c r="DP1107"/>
      <c r="DQ1107"/>
      <c r="DR1107"/>
      <c r="DS1107"/>
      <c r="DT1107"/>
      <c r="DU1107"/>
      <c r="DV1107"/>
      <c r="DW1107"/>
      <c r="DX1107"/>
      <c r="DY1107"/>
      <c r="DZ1107"/>
      <c r="EA1107"/>
      <c r="EB1107"/>
      <c r="EC1107"/>
      <c r="ED1107"/>
      <c r="EE1107"/>
      <c r="EF1107"/>
      <c r="EG1107"/>
      <c r="EH1107"/>
      <c r="EI1107"/>
      <c r="EJ1107"/>
      <c r="EK1107"/>
      <c r="EL1107"/>
      <c r="EM1107"/>
      <c r="EN1107"/>
      <c r="EO1107"/>
      <c r="EP1107"/>
      <c r="EQ1107"/>
      <c r="ER1107"/>
      <c r="ES1107"/>
      <c r="ET1107"/>
      <c r="EU1107"/>
      <c r="EV1107"/>
      <c r="EW1107"/>
      <c r="EX1107"/>
      <c r="EY1107"/>
      <c r="EZ1107"/>
      <c r="FA1107"/>
      <c r="FB1107"/>
      <c r="FC1107"/>
      <c r="FD1107"/>
      <c r="FE1107"/>
      <c r="FF1107"/>
      <c r="FG1107"/>
      <c r="FH1107"/>
      <c r="FI1107"/>
      <c r="FJ1107"/>
      <c r="FK1107"/>
      <c r="FL1107"/>
      <c r="FM1107"/>
      <c r="FN1107"/>
      <c r="FO1107"/>
      <c r="FP1107"/>
      <c r="FQ1107"/>
      <c r="FR1107"/>
      <c r="FS1107"/>
      <c r="FT1107"/>
      <c r="FU1107"/>
      <c r="FV1107"/>
      <c r="FW1107"/>
      <c r="FX1107"/>
      <c r="FY1107"/>
      <c r="FZ1107"/>
      <c r="GA1107"/>
      <c r="GB1107"/>
      <c r="GC1107"/>
      <c r="GD1107"/>
      <c r="GE1107"/>
      <c r="GF1107"/>
      <c r="GG1107"/>
      <c r="GH1107"/>
      <c r="GI1107"/>
      <c r="GJ1107"/>
      <c r="GK1107"/>
      <c r="GL1107"/>
      <c r="GM1107"/>
      <c r="GN1107"/>
      <c r="GO1107"/>
      <c r="GP1107"/>
      <c r="GQ1107"/>
      <c r="GR1107"/>
      <c r="GS1107"/>
      <c r="GT1107"/>
      <c r="GU1107"/>
      <c r="GV1107"/>
      <c r="GW1107"/>
      <c r="GX1107"/>
      <c r="GY1107" t="n" s="35">
        <v>0</v>
      </c>
      <c r="GZ1107" t="n" s="35">
        <v>0</v>
      </c>
      <c r="HF1107" s="35">
        <v>1800</v>
      </c>
      <c r="HG1107" t="b" s="35">
        <v>1</v>
      </c>
      <c r="HH1107">
        <v>1</v>
      </c>
      <c r="HU1107" t="b" s="35">
        <v>1</v>
      </c>
      <c r="HZ1107">
        <v>1</v>
      </c>
      <c r="IA1107"/>
      <c r="IB1107" t="inlineStr">
        <is>
          <t xml:space="preserve">物理</t>
        </is>
      </c>
      <c r="IC1107">
        <v>10000</v>
      </c>
      <c r="ID1107">
        <v>0</v>
      </c>
      <c r="IE1107">
        <v>1</v>
      </c>
      <c r="IF1107"/>
      <c r="IG1107" t="inlineStr">
        <is>
          <t xml:space="preserve">魔法</t>
        </is>
      </c>
      <c r="IH1107">
        <v>500</v>
      </c>
      <c r="II1107">
        <v>0</v>
      </c>
      <c r="IJ1107"/>
      <c r="IK1107"/>
      <c r="IL1107"/>
      <c r="IM1107"/>
      <c r="IN1107"/>
      <c r="IO1107"/>
      <c r="IP1107"/>
      <c r="IQ1107"/>
      <c r="IR1107"/>
      <c r="IS1107"/>
      <c r="IT1107"/>
      <c r="IU1107"/>
      <c r="IV1107"/>
      <c r="IW1107"/>
      <c r="IX1107"/>
      <c r="IY1107"/>
      <c r="IZ1107"/>
      <c r="JA1107"/>
      <c r="JB1107"/>
      <c r="JC1107"/>
      <c r="JD1107"/>
      <c r="JE1107"/>
      <c r="JF1107"/>
      <c r="JG1107"/>
      <c r="JH1107"/>
      <c r="JI1107"/>
      <c r="JJ1107"/>
      <c r="JK1107"/>
      <c r="JL1107"/>
      <c r="JM1107"/>
      <c r="JN1107"/>
      <c r="JO1107"/>
      <c r="JP1107"/>
      <c r="JQ1107"/>
      <c r="JR1107"/>
    </row>
    <row r="1108" ht="30" customHeight="1" spans="2:12">
      <c r="B1108" s="34">
        <f>10000000+INDEX(编号表!$B:$B,MATCH(D1108,编号表!$A:$A,0))*10000+J1108</f>
        <v>12060009</v>
      </c>
      <c r="C1108" s="34" t="s">
        <v>996</v>
      </c>
      <c r="D1108" s="34" t="s">
        <v>994</v>
      </c>
      <c r="E1108" t="str" s="34">
        <v>无</v>
      </c>
      <c r="F1108" s="39" t="s">
        <v>904</v>
      </c>
      <c r="G1108" s="34" t="inlineStr">
        <is>
          <t xml:space="preserve">火行</t>
        </is>
      </c>
      <c r="H1108" s="34" t="b">
        <v>0</v>
      </c>
      <c r="I1108" s="34" t="b">
        <v>0</v>
      </c>
      <c r="J1108" s="34">
        <v>9</v>
      </c>
      <c r="K1108" s="34" t="str">
        <f t="shared" si="37"/>
        <v>120600</v>
      </c>
      <c r="L1108" s="34" t="s">
        <v>900</v>
      </c>
      <c r="O1108" t="str" s="35">
        <v>追击单个敌人，造成剑击伤害；出击、回转更轻捷，提高飞剑攻击频率；附加火行伤害。</v>
      </c>
      <c r="P1108" t="n" s="35">
        <v>12421000</v>
      </c>
      <c r="W1108">
        <v>600</v>
      </c>
      <c r="X1108">
        <v>600</v>
      </c>
      <c r="Y1108" t="str" s="35">
        <v>单位</v>
      </c>
      <c r="Z1108" t="inlineStr">
        <is>
          <t xml:space="preserve">单体</t>
        </is>
      </c>
      <c r="AA1108" t="inlineStr">
        <is>
          <t xml:space="preserve">敌对</t>
        </is>
      </c>
      <c r="AB1108">
        <v>0</v>
      </c>
      <c r="AC1108">
        <v>1</v>
      </c>
      <c r="AD1108" t="b">
        <v>0</v>
      </c>
      <c r="AE1108" t="inlineStr">
        <is>
          <t xml:space="preserve">最近</t>
        </is>
      </c>
      <c r="AF1108"/>
      <c r="AG1108"/>
      <c r="AH1108"/>
      <c r="AI1108"/>
      <c r="AJ1108"/>
      <c r="AK1108"/>
      <c r="AL1108"/>
      <c r="BA1108">
        <v>10000</v>
      </c>
      <c r="BB1108" t="inlineStr">
        <is>
          <t xml:space="preserve">技能效果_伤害</t>
        </is>
      </c>
      <c r="BC1108" t="inlineStr">
        <is>
          <t xml:space="preserve">敌对</t>
        </is>
      </c>
      <c r="BD1108">
        <v>10000</v>
      </c>
      <c r="BE1108">
        <v>0</v>
      </c>
      <c r="BF1108" t="inlineStr">
        <is>
          <t xml:space="preserve">全部</t>
        </is>
      </c>
      <c r="BG1108">
        <v>0</v>
      </c>
      <c r="BH1108" t="inlineStr">
        <is>
          <t xml:space="preserve">物理</t>
        </is>
      </c>
      <c r="BI1108">
        <v>10000</v>
      </c>
      <c r="BJ1108">
        <v>0</v>
      </c>
      <c r="BK1108" t="b">
        <v>1</v>
      </c>
      <c r="BL1108">
        <v>0</v>
      </c>
      <c r="BM1108">
        <v>10000</v>
      </c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  <c r="DE1108"/>
      <c r="DF1108"/>
      <c r="DG1108"/>
      <c r="DH1108"/>
      <c r="DI1108"/>
      <c r="DJ1108"/>
      <c r="DK1108"/>
      <c r="DL1108"/>
      <c r="DM1108"/>
      <c r="DN1108"/>
      <c r="DO1108"/>
      <c r="DP1108"/>
      <c r="DQ1108"/>
      <c r="DR1108"/>
      <c r="DS1108"/>
      <c r="DT1108"/>
      <c r="DU1108"/>
      <c r="DV1108"/>
      <c r="DW1108"/>
      <c r="DX1108"/>
      <c r="DY1108"/>
      <c r="DZ1108"/>
      <c r="EA1108"/>
      <c r="EB1108"/>
      <c r="EC1108"/>
      <c r="ED1108"/>
      <c r="EE1108"/>
      <c r="EF1108"/>
      <c r="EG1108"/>
      <c r="EH1108"/>
      <c r="EI1108"/>
      <c r="EJ1108"/>
      <c r="EK1108"/>
      <c r="EL1108"/>
      <c r="EM1108"/>
      <c r="EN1108"/>
      <c r="EO1108"/>
      <c r="EP1108"/>
      <c r="EQ1108"/>
      <c r="ER1108"/>
      <c r="ES1108"/>
      <c r="ET1108"/>
      <c r="EU1108"/>
      <c r="EV1108"/>
      <c r="EW1108"/>
      <c r="EX1108"/>
      <c r="EY1108"/>
      <c r="EZ1108"/>
      <c r="FA1108"/>
      <c r="FB1108"/>
      <c r="FC1108"/>
      <c r="FD1108"/>
      <c r="FE1108"/>
      <c r="FF1108"/>
      <c r="FG1108"/>
      <c r="FH1108"/>
      <c r="FI1108"/>
      <c r="FJ1108"/>
      <c r="FK1108"/>
      <c r="FL1108"/>
      <c r="FM1108"/>
      <c r="FN1108"/>
      <c r="FO1108"/>
      <c r="FP1108"/>
      <c r="FQ1108"/>
      <c r="FR1108"/>
      <c r="FS1108"/>
      <c r="FT1108"/>
      <c r="FU1108"/>
      <c r="FV1108"/>
      <c r="FW1108"/>
      <c r="FX1108"/>
      <c r="FY1108"/>
      <c r="FZ1108"/>
      <c r="GA1108"/>
      <c r="GB1108"/>
      <c r="GC1108"/>
      <c r="GD1108"/>
      <c r="GE1108"/>
      <c r="GF1108"/>
      <c r="GG1108"/>
      <c r="GH1108"/>
      <c r="GI1108"/>
      <c r="GJ1108"/>
      <c r="GK1108"/>
      <c r="GL1108"/>
      <c r="GM1108"/>
      <c r="GN1108"/>
      <c r="GO1108"/>
      <c r="GP1108"/>
      <c r="GQ1108"/>
      <c r="GR1108"/>
      <c r="GS1108"/>
      <c r="GT1108"/>
      <c r="GU1108"/>
      <c r="GV1108"/>
      <c r="GW1108"/>
      <c r="GX1108"/>
      <c r="GY1108" t="n" s="35">
        <v>0</v>
      </c>
      <c r="GZ1108" t="n" s="35">
        <v>0</v>
      </c>
      <c r="HF1108" s="35">
        <v>1800</v>
      </c>
      <c r="HG1108" t="b" s="35">
        <v>1</v>
      </c>
      <c r="HH1108">
        <v>1</v>
      </c>
      <c r="HU1108" t="b" s="35">
        <v>1</v>
      </c>
      <c r="HZ1108">
        <v>1</v>
      </c>
      <c r="IA1108"/>
      <c r="IB1108" t="inlineStr">
        <is>
          <t xml:space="preserve">物理</t>
        </is>
      </c>
      <c r="IC1108">
        <v>10000</v>
      </c>
      <c r="ID1108">
        <v>0</v>
      </c>
      <c r="IE1108">
        <v>1</v>
      </c>
      <c r="IF1108"/>
      <c r="IG1108" t="inlineStr">
        <is>
          <t xml:space="preserve">魔法</t>
        </is>
      </c>
      <c r="IH1108">
        <v>500</v>
      </c>
      <c r="II1108">
        <v>0</v>
      </c>
      <c r="IJ1108"/>
      <c r="IK1108"/>
      <c r="IL1108"/>
      <c r="IM1108"/>
      <c r="IN1108"/>
      <c r="IO1108"/>
      <c r="IP1108"/>
      <c r="IQ1108"/>
      <c r="IR1108"/>
      <c r="IS1108"/>
      <c r="IT1108"/>
      <c r="IU1108"/>
      <c r="IV1108"/>
      <c r="IW1108"/>
      <c r="IX1108"/>
      <c r="IY1108"/>
      <c r="IZ1108"/>
      <c r="JA1108"/>
      <c r="JB1108"/>
      <c r="JC1108"/>
      <c r="JD1108"/>
      <c r="JE1108"/>
      <c r="JF1108"/>
      <c r="JG1108"/>
      <c r="JH1108"/>
      <c r="JI1108"/>
      <c r="JJ1108"/>
      <c r="JK1108"/>
      <c r="JL1108"/>
      <c r="JM1108"/>
      <c r="JN1108"/>
      <c r="JO1108"/>
      <c r="JP1108"/>
      <c r="JQ1108"/>
      <c r="JR1108"/>
    </row>
    <row r="1109" ht="30" customHeight="1" spans="2:12">
      <c r="B1109" s="34">
        <f>10000000+INDEX(编号表!$B:$B,MATCH(D1109,编号表!$A:$A,0))*10000+J1109</f>
        <v>12060010</v>
      </c>
      <c r="C1109" s="34" t="s">
        <v>997</v>
      </c>
      <c r="D1109" s="34" t="s">
        <v>994</v>
      </c>
      <c r="E1109" t="str" s="34">
        <v>无</v>
      </c>
      <c r="F1109" s="39" t="s">
        <v>906</v>
      </c>
      <c r="G1109" s="34" t="inlineStr">
        <is>
          <t xml:space="preserve">火行</t>
        </is>
      </c>
      <c r="H1109" s="34" t="b">
        <v>0</v>
      </c>
      <c r="I1109" s="34" t="b">
        <v>0</v>
      </c>
      <c r="J1109" s="34">
        <v>10</v>
      </c>
      <c r="K1109" s="34" t="str">
        <f t="shared" si="37"/>
        <v>120600</v>
      </c>
      <c r="L1109" s="34" t="s">
        <v>898</v>
      </c>
      <c r="O1109" t="str" s="35">
        <v>追击单个敌人，造成剑击伤害；出击、回转更轻捷，提高飞剑攻击频率；附加火行伤害。</v>
      </c>
      <c r="P1109" t="n" s="35">
        <v>12421000</v>
      </c>
      <c r="W1109">
        <v>600</v>
      </c>
      <c r="X1109">
        <v>600</v>
      </c>
      <c r="Y1109" t="str" s="35">
        <v>单位</v>
      </c>
      <c r="Z1109" t="inlineStr">
        <is>
          <t xml:space="preserve">单体</t>
        </is>
      </c>
      <c r="AA1109" t="inlineStr">
        <is>
          <t xml:space="preserve">敌对</t>
        </is>
      </c>
      <c r="AB1109">
        <v>0</v>
      </c>
      <c r="AC1109">
        <v>1</v>
      </c>
      <c r="AD1109" t="b">
        <v>0</v>
      </c>
      <c r="AE1109" t="inlineStr">
        <is>
          <t xml:space="preserve">最近</t>
        </is>
      </c>
      <c r="AF1109"/>
      <c r="AG1109"/>
      <c r="AH1109"/>
      <c r="AI1109"/>
      <c r="AJ1109"/>
      <c r="AK1109"/>
      <c r="AL1109"/>
      <c r="BA1109">
        <v>10000</v>
      </c>
      <c r="BB1109" t="inlineStr">
        <is>
          <t xml:space="preserve">技能效果_伤害</t>
        </is>
      </c>
      <c r="BC1109" t="inlineStr">
        <is>
          <t xml:space="preserve">敌对</t>
        </is>
      </c>
      <c r="BD1109">
        <v>10000</v>
      </c>
      <c r="BE1109">
        <v>0</v>
      </c>
      <c r="BF1109" t="inlineStr">
        <is>
          <t xml:space="preserve">全部</t>
        </is>
      </c>
      <c r="BG1109">
        <v>0</v>
      </c>
      <c r="BH1109" t="inlineStr">
        <is>
          <t xml:space="preserve">物理</t>
        </is>
      </c>
      <c r="BI1109">
        <v>10000</v>
      </c>
      <c r="BJ1109">
        <v>0</v>
      </c>
      <c r="BK1109" t="b">
        <v>1</v>
      </c>
      <c r="BL1109">
        <v>0</v>
      </c>
      <c r="BM1109">
        <v>10000</v>
      </c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  <c r="DE1109"/>
      <c r="DF1109"/>
      <c r="DG1109"/>
      <c r="DH1109"/>
      <c r="DI1109"/>
      <c r="DJ1109"/>
      <c r="DK1109"/>
      <c r="DL1109"/>
      <c r="DM1109"/>
      <c r="DN1109"/>
      <c r="DO1109"/>
      <c r="DP1109"/>
      <c r="DQ1109"/>
      <c r="DR1109"/>
      <c r="DS1109"/>
      <c r="DT1109"/>
      <c r="DU1109"/>
      <c r="DV1109"/>
      <c r="DW1109"/>
      <c r="DX1109"/>
      <c r="DY1109"/>
      <c r="DZ1109"/>
      <c r="EA1109"/>
      <c r="EB1109"/>
      <c r="EC1109"/>
      <c r="ED1109"/>
      <c r="EE1109"/>
      <c r="EF1109"/>
      <c r="EG1109"/>
      <c r="EH1109"/>
      <c r="EI1109"/>
      <c r="EJ1109"/>
      <c r="EK1109"/>
      <c r="EL1109"/>
      <c r="EM1109"/>
      <c r="EN1109"/>
      <c r="EO1109"/>
      <c r="EP1109"/>
      <c r="EQ1109"/>
      <c r="ER1109"/>
      <c r="ES1109"/>
      <c r="ET1109"/>
      <c r="EU1109"/>
      <c r="EV1109"/>
      <c r="EW1109"/>
      <c r="EX1109"/>
      <c r="EY1109"/>
      <c r="EZ1109"/>
      <c r="FA1109"/>
      <c r="FB1109"/>
      <c r="FC1109"/>
      <c r="FD1109"/>
      <c r="FE1109"/>
      <c r="FF1109"/>
      <c r="FG1109"/>
      <c r="FH1109"/>
      <c r="FI1109"/>
      <c r="FJ1109"/>
      <c r="FK1109"/>
      <c r="FL1109"/>
      <c r="FM1109"/>
      <c r="FN1109"/>
      <c r="FO1109"/>
      <c r="FP1109"/>
      <c r="FQ1109"/>
      <c r="FR1109"/>
      <c r="FS1109"/>
      <c r="FT1109"/>
      <c r="FU1109"/>
      <c r="FV1109"/>
      <c r="FW1109"/>
      <c r="FX1109"/>
      <c r="FY1109"/>
      <c r="FZ1109"/>
      <c r="GA1109"/>
      <c r="GB1109"/>
      <c r="GC1109"/>
      <c r="GD1109"/>
      <c r="GE1109"/>
      <c r="GF1109"/>
      <c r="GG1109"/>
      <c r="GH1109"/>
      <c r="GI1109"/>
      <c r="GJ1109"/>
      <c r="GK1109"/>
      <c r="GL1109"/>
      <c r="GM1109"/>
      <c r="GN1109"/>
      <c r="GO1109"/>
      <c r="GP1109"/>
      <c r="GQ1109"/>
      <c r="GR1109"/>
      <c r="GS1109"/>
      <c r="GT1109"/>
      <c r="GU1109"/>
      <c r="GV1109"/>
      <c r="GW1109"/>
      <c r="GX1109"/>
      <c r="GY1109" t="n" s="35">
        <v>0</v>
      </c>
      <c r="GZ1109" t="n" s="35">
        <v>0</v>
      </c>
      <c r="HF1109" s="35">
        <v>1800</v>
      </c>
      <c r="HG1109" t="b" s="35">
        <v>1</v>
      </c>
      <c r="HH1109">
        <v>1</v>
      </c>
      <c r="HU1109" t="b" s="35">
        <v>1</v>
      </c>
      <c r="HZ1109">
        <v>1</v>
      </c>
      <c r="IA1109"/>
      <c r="IB1109" t="inlineStr">
        <is>
          <t xml:space="preserve">物理</t>
        </is>
      </c>
      <c r="IC1109">
        <v>10000</v>
      </c>
      <c r="ID1109">
        <v>0</v>
      </c>
      <c r="IE1109">
        <v>1</v>
      </c>
      <c r="IF1109"/>
      <c r="IG1109" t="inlineStr">
        <is>
          <t xml:space="preserve">魔法</t>
        </is>
      </c>
      <c r="IH1109">
        <v>500</v>
      </c>
      <c r="II1109">
        <v>0</v>
      </c>
      <c r="IJ1109"/>
      <c r="IK1109"/>
      <c r="IL1109"/>
      <c r="IM1109"/>
      <c r="IN1109"/>
      <c r="IO1109"/>
      <c r="IP1109"/>
      <c r="IQ1109"/>
      <c r="IR1109"/>
      <c r="IS1109"/>
      <c r="IT1109"/>
      <c r="IU1109"/>
      <c r="IV1109"/>
      <c r="IW1109"/>
      <c r="IX1109"/>
      <c r="IY1109"/>
      <c r="IZ1109"/>
      <c r="JA1109"/>
      <c r="JB1109"/>
      <c r="JC1109"/>
      <c r="JD1109"/>
      <c r="JE1109"/>
      <c r="JF1109"/>
      <c r="JG1109"/>
      <c r="JH1109"/>
      <c r="JI1109"/>
      <c r="JJ1109"/>
      <c r="JK1109"/>
      <c r="JL1109"/>
      <c r="JM1109"/>
      <c r="JN1109"/>
      <c r="JO1109"/>
      <c r="JP1109"/>
      <c r="JQ1109"/>
      <c r="JR1109"/>
    </row>
    <row r="1110" ht="30" customHeight="1" spans="2:12">
      <c r="B1110" s="34">
        <f>10000000+INDEX(编号表!$B:$B,MATCH(D1110,编号表!$A:$A,0))*10000+J1110</f>
        <v>12060011</v>
      </c>
      <c r="C1110" s="34" t="s">
        <v>997</v>
      </c>
      <c r="D1110" s="34" t="s">
        <v>994</v>
      </c>
      <c r="E1110" t="str" s="34">
        <v>无</v>
      </c>
      <c r="F1110" s="39" t="s">
        <v>906</v>
      </c>
      <c r="G1110" s="34" t="inlineStr">
        <is>
          <t xml:space="preserve">火行</t>
        </is>
      </c>
      <c r="H1110" s="34" t="b">
        <v>0</v>
      </c>
      <c r="I1110" s="34" t="b">
        <v>0</v>
      </c>
      <c r="J1110" s="34">
        <v>11</v>
      </c>
      <c r="K1110" s="34" t="str">
        <f t="shared" si="37"/>
        <v>120600</v>
      </c>
      <c r="L1110" s="34" t="s">
        <v>899</v>
      </c>
      <c r="O1110" t="str" s="35">
        <v>追击单个敌人，造成剑击伤害；出击、回转更轻捷，提高飞剑攻击频率；附加火行伤害。</v>
      </c>
      <c r="P1110" t="n" s="35">
        <v>12421000</v>
      </c>
      <c r="W1110">
        <v>600</v>
      </c>
      <c r="X1110">
        <v>600</v>
      </c>
      <c r="Y1110" t="str" s="35">
        <v>单位</v>
      </c>
      <c r="Z1110" t="inlineStr">
        <is>
          <t xml:space="preserve">单体</t>
        </is>
      </c>
      <c r="AA1110" t="inlineStr">
        <is>
          <t xml:space="preserve">敌对</t>
        </is>
      </c>
      <c r="AB1110">
        <v>0</v>
      </c>
      <c r="AC1110">
        <v>1</v>
      </c>
      <c r="AD1110" t="b">
        <v>0</v>
      </c>
      <c r="AE1110" t="inlineStr">
        <is>
          <t xml:space="preserve">最近</t>
        </is>
      </c>
      <c r="AF1110"/>
      <c r="AG1110"/>
      <c r="AH1110"/>
      <c r="AI1110"/>
      <c r="AJ1110"/>
      <c r="AK1110"/>
      <c r="AL1110"/>
      <c r="BA1110">
        <v>10000</v>
      </c>
      <c r="BB1110" t="inlineStr">
        <is>
          <t xml:space="preserve">技能效果_伤害</t>
        </is>
      </c>
      <c r="BC1110" t="inlineStr">
        <is>
          <t xml:space="preserve">敌对</t>
        </is>
      </c>
      <c r="BD1110">
        <v>10000</v>
      </c>
      <c r="BE1110">
        <v>0</v>
      </c>
      <c r="BF1110" t="inlineStr">
        <is>
          <t xml:space="preserve">全部</t>
        </is>
      </c>
      <c r="BG1110">
        <v>0</v>
      </c>
      <c r="BH1110" t="inlineStr">
        <is>
          <t xml:space="preserve">物理</t>
        </is>
      </c>
      <c r="BI1110">
        <v>10000</v>
      </c>
      <c r="BJ1110">
        <v>0</v>
      </c>
      <c r="BK1110" t="b">
        <v>1</v>
      </c>
      <c r="BL1110">
        <v>0</v>
      </c>
      <c r="BM1110">
        <v>10000</v>
      </c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  <c r="DE1110"/>
      <c r="DF1110"/>
      <c r="DG1110"/>
      <c r="DH1110"/>
      <c r="DI1110"/>
      <c r="DJ1110"/>
      <c r="DK1110"/>
      <c r="DL1110"/>
      <c r="DM1110"/>
      <c r="DN1110"/>
      <c r="DO1110"/>
      <c r="DP1110"/>
      <c r="DQ1110"/>
      <c r="DR1110"/>
      <c r="DS1110"/>
      <c r="DT1110"/>
      <c r="DU1110"/>
      <c r="DV1110"/>
      <c r="DW1110"/>
      <c r="DX1110"/>
      <c r="DY1110"/>
      <c r="DZ1110"/>
      <c r="EA1110"/>
      <c r="EB1110"/>
      <c r="EC1110"/>
      <c r="ED1110"/>
      <c r="EE1110"/>
      <c r="EF1110"/>
      <c r="EG1110"/>
      <c r="EH1110"/>
      <c r="EI1110"/>
      <c r="EJ1110"/>
      <c r="EK1110"/>
      <c r="EL1110"/>
      <c r="EM1110"/>
      <c r="EN1110"/>
      <c r="EO1110"/>
      <c r="EP1110"/>
      <c r="EQ1110"/>
      <c r="ER1110"/>
      <c r="ES1110"/>
      <c r="ET1110"/>
      <c r="EU1110"/>
      <c r="EV1110"/>
      <c r="EW1110"/>
      <c r="EX1110"/>
      <c r="EY1110"/>
      <c r="EZ1110"/>
      <c r="FA1110"/>
      <c r="FB1110"/>
      <c r="FC1110"/>
      <c r="FD1110"/>
      <c r="FE1110"/>
      <c r="FF1110"/>
      <c r="FG1110"/>
      <c r="FH1110"/>
      <c r="FI1110"/>
      <c r="FJ1110"/>
      <c r="FK1110"/>
      <c r="FL1110"/>
      <c r="FM1110"/>
      <c r="FN1110"/>
      <c r="FO1110"/>
      <c r="FP1110"/>
      <c r="FQ1110"/>
      <c r="FR1110"/>
      <c r="FS1110"/>
      <c r="FT1110"/>
      <c r="FU1110"/>
      <c r="FV1110"/>
      <c r="FW1110"/>
      <c r="FX1110"/>
      <c r="FY1110"/>
      <c r="FZ1110"/>
      <c r="GA1110"/>
      <c r="GB1110"/>
      <c r="GC1110"/>
      <c r="GD1110"/>
      <c r="GE1110"/>
      <c r="GF1110"/>
      <c r="GG1110"/>
      <c r="GH1110"/>
      <c r="GI1110"/>
      <c r="GJ1110"/>
      <c r="GK1110"/>
      <c r="GL1110"/>
      <c r="GM1110"/>
      <c r="GN1110"/>
      <c r="GO1110"/>
      <c r="GP1110"/>
      <c r="GQ1110"/>
      <c r="GR1110"/>
      <c r="GS1110"/>
      <c r="GT1110"/>
      <c r="GU1110"/>
      <c r="GV1110"/>
      <c r="GW1110"/>
      <c r="GX1110"/>
      <c r="GY1110" t="n" s="35">
        <v>0</v>
      </c>
      <c r="GZ1110" t="n" s="35">
        <v>0</v>
      </c>
      <c r="HF1110" s="35">
        <v>1800</v>
      </c>
      <c r="HG1110" t="b" s="35">
        <v>1</v>
      </c>
      <c r="HH1110">
        <v>1</v>
      </c>
      <c r="HU1110" t="b" s="35">
        <v>1</v>
      </c>
      <c r="HZ1110">
        <v>1</v>
      </c>
      <c r="IA1110"/>
      <c r="IB1110" t="inlineStr">
        <is>
          <t xml:space="preserve">物理</t>
        </is>
      </c>
      <c r="IC1110">
        <v>10000</v>
      </c>
      <c r="ID1110">
        <v>0</v>
      </c>
      <c r="IE1110">
        <v>1</v>
      </c>
      <c r="IF1110"/>
      <c r="IG1110" t="inlineStr">
        <is>
          <t xml:space="preserve">魔法</t>
        </is>
      </c>
      <c r="IH1110">
        <v>500</v>
      </c>
      <c r="II1110">
        <v>0</v>
      </c>
      <c r="IJ1110"/>
      <c r="IK1110"/>
      <c r="IL1110"/>
      <c r="IM1110"/>
      <c r="IN1110"/>
      <c r="IO1110"/>
      <c r="IP1110"/>
      <c r="IQ1110"/>
      <c r="IR1110"/>
      <c r="IS1110"/>
      <c r="IT1110"/>
      <c r="IU1110"/>
      <c r="IV1110"/>
      <c r="IW1110"/>
      <c r="IX1110"/>
      <c r="IY1110"/>
      <c r="IZ1110"/>
      <c r="JA1110"/>
      <c r="JB1110"/>
      <c r="JC1110"/>
      <c r="JD1110"/>
      <c r="JE1110"/>
      <c r="JF1110"/>
      <c r="JG1110"/>
      <c r="JH1110"/>
      <c r="JI1110"/>
      <c r="JJ1110"/>
      <c r="JK1110"/>
      <c r="JL1110"/>
      <c r="JM1110"/>
      <c r="JN1110"/>
      <c r="JO1110"/>
      <c r="JP1110"/>
      <c r="JQ1110"/>
      <c r="JR1110"/>
    </row>
    <row r="1111" ht="30" customHeight="1" spans="2:12">
      <c r="B1111" s="34">
        <f>10000000+INDEX(编号表!$B:$B,MATCH(D1111,编号表!$A:$A,0))*10000+J1111</f>
        <v>12060012</v>
      </c>
      <c r="C1111" s="34" t="s">
        <v>997</v>
      </c>
      <c r="D1111" s="34" t="s">
        <v>994</v>
      </c>
      <c r="E1111" t="str" s="34">
        <v>无</v>
      </c>
      <c r="F1111" s="39" t="s">
        <v>906</v>
      </c>
      <c r="G1111" s="34" t="inlineStr">
        <is>
          <t xml:space="preserve">火行</t>
        </is>
      </c>
      <c r="H1111" s="34" t="b">
        <v>0</v>
      </c>
      <c r="I1111" s="34" t="b">
        <v>0</v>
      </c>
      <c r="J1111" s="34">
        <v>12</v>
      </c>
      <c r="K1111" s="34" t="str">
        <f t="shared" si="37"/>
        <v>120600</v>
      </c>
      <c r="L1111" s="34" t="s">
        <v>900</v>
      </c>
      <c r="O1111" t="str" s="35">
        <v>追击单个敌人，造成剑击伤害；出击、回转更轻捷，提高飞剑攻击频率；附加火行伤害。</v>
      </c>
      <c r="P1111" t="n" s="35">
        <v>12421000</v>
      </c>
      <c r="W1111">
        <v>600</v>
      </c>
      <c r="X1111">
        <v>600</v>
      </c>
      <c r="Y1111" t="str" s="35">
        <v>单位</v>
      </c>
      <c r="Z1111" t="inlineStr">
        <is>
          <t xml:space="preserve">单体</t>
        </is>
      </c>
      <c r="AA1111" t="inlineStr">
        <is>
          <t xml:space="preserve">敌对</t>
        </is>
      </c>
      <c r="AB1111">
        <v>0</v>
      </c>
      <c r="AC1111">
        <v>1</v>
      </c>
      <c r="AD1111" t="b">
        <v>0</v>
      </c>
      <c r="AE1111" t="inlineStr">
        <is>
          <t xml:space="preserve">最近</t>
        </is>
      </c>
      <c r="AF1111"/>
      <c r="AG1111"/>
      <c r="AH1111"/>
      <c r="AI1111"/>
      <c r="AJ1111"/>
      <c r="AK1111"/>
      <c r="AL1111"/>
      <c r="BA1111">
        <v>10000</v>
      </c>
      <c r="BB1111" t="inlineStr">
        <is>
          <t xml:space="preserve">技能效果_伤害</t>
        </is>
      </c>
      <c r="BC1111" t="inlineStr">
        <is>
          <t xml:space="preserve">敌对</t>
        </is>
      </c>
      <c r="BD1111">
        <v>10000</v>
      </c>
      <c r="BE1111">
        <v>0</v>
      </c>
      <c r="BF1111" t="inlineStr">
        <is>
          <t xml:space="preserve">全部</t>
        </is>
      </c>
      <c r="BG1111">
        <v>0</v>
      </c>
      <c r="BH1111" t="inlineStr">
        <is>
          <t xml:space="preserve">物理</t>
        </is>
      </c>
      <c r="BI1111">
        <v>10000</v>
      </c>
      <c r="BJ1111">
        <v>0</v>
      </c>
      <c r="BK1111" t="b">
        <v>1</v>
      </c>
      <c r="BL1111">
        <v>0</v>
      </c>
      <c r="BM1111">
        <v>10000</v>
      </c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  <c r="DE1111"/>
      <c r="DF1111"/>
      <c r="DG1111"/>
      <c r="DH1111"/>
      <c r="DI1111"/>
      <c r="DJ1111"/>
      <c r="DK1111"/>
      <c r="DL1111"/>
      <c r="DM1111"/>
      <c r="DN1111"/>
      <c r="DO1111"/>
      <c r="DP1111"/>
      <c r="DQ1111"/>
      <c r="DR1111"/>
      <c r="DS1111"/>
      <c r="DT1111"/>
      <c r="DU1111"/>
      <c r="DV1111"/>
      <c r="DW1111"/>
      <c r="DX1111"/>
      <c r="DY1111"/>
      <c r="DZ1111"/>
      <c r="EA1111"/>
      <c r="EB1111"/>
      <c r="EC1111"/>
      <c r="ED1111"/>
      <c r="EE1111"/>
      <c r="EF1111"/>
      <c r="EG1111"/>
      <c r="EH1111"/>
      <c r="EI1111"/>
      <c r="EJ1111"/>
      <c r="EK1111"/>
      <c r="EL1111"/>
      <c r="EM1111"/>
      <c r="EN1111"/>
      <c r="EO1111"/>
      <c r="EP1111"/>
      <c r="EQ1111"/>
      <c r="ER1111"/>
      <c r="ES1111"/>
      <c r="ET1111"/>
      <c r="EU1111"/>
      <c r="EV1111"/>
      <c r="EW1111"/>
      <c r="EX1111"/>
      <c r="EY1111"/>
      <c r="EZ1111"/>
      <c r="FA1111"/>
      <c r="FB1111"/>
      <c r="FC1111"/>
      <c r="FD1111"/>
      <c r="FE1111"/>
      <c r="FF1111"/>
      <c r="FG1111"/>
      <c r="FH1111"/>
      <c r="FI1111"/>
      <c r="FJ1111"/>
      <c r="FK1111"/>
      <c r="FL1111"/>
      <c r="FM1111"/>
      <c r="FN1111"/>
      <c r="FO1111"/>
      <c r="FP1111"/>
      <c r="FQ1111"/>
      <c r="FR1111"/>
      <c r="FS1111"/>
      <c r="FT1111"/>
      <c r="FU1111"/>
      <c r="FV1111"/>
      <c r="FW1111"/>
      <c r="FX1111"/>
      <c r="FY1111"/>
      <c r="FZ1111"/>
      <c r="GA1111"/>
      <c r="GB1111"/>
      <c r="GC1111"/>
      <c r="GD1111"/>
      <c r="GE1111"/>
      <c r="GF1111"/>
      <c r="GG1111"/>
      <c r="GH1111"/>
      <c r="GI1111"/>
      <c r="GJ1111"/>
      <c r="GK1111"/>
      <c r="GL1111"/>
      <c r="GM1111"/>
      <c r="GN1111"/>
      <c r="GO1111"/>
      <c r="GP1111"/>
      <c r="GQ1111"/>
      <c r="GR1111"/>
      <c r="GS1111"/>
      <c r="GT1111"/>
      <c r="GU1111"/>
      <c r="GV1111"/>
      <c r="GW1111"/>
      <c r="GX1111"/>
      <c r="GY1111" t="n" s="35">
        <v>0</v>
      </c>
      <c r="GZ1111" t="n" s="35">
        <v>0</v>
      </c>
      <c r="HF1111" s="35">
        <v>1800</v>
      </c>
      <c r="HG1111" t="b" s="35">
        <v>1</v>
      </c>
      <c r="HH1111">
        <v>1</v>
      </c>
      <c r="HU1111" t="b" s="35">
        <v>1</v>
      </c>
      <c r="HZ1111">
        <v>1</v>
      </c>
      <c r="IA1111"/>
      <c r="IB1111" t="inlineStr">
        <is>
          <t xml:space="preserve">物理</t>
        </is>
      </c>
      <c r="IC1111">
        <v>10000</v>
      </c>
      <c r="ID1111">
        <v>0</v>
      </c>
      <c r="IE1111">
        <v>1</v>
      </c>
      <c r="IF1111"/>
      <c r="IG1111" t="inlineStr">
        <is>
          <t xml:space="preserve">魔法</t>
        </is>
      </c>
      <c r="IH1111">
        <v>500</v>
      </c>
      <c r="II1111">
        <v>0</v>
      </c>
      <c r="IJ1111"/>
      <c r="IK1111"/>
      <c r="IL1111"/>
      <c r="IM1111"/>
      <c r="IN1111"/>
      <c r="IO1111"/>
      <c r="IP1111"/>
      <c r="IQ1111"/>
      <c r="IR1111"/>
      <c r="IS1111"/>
      <c r="IT1111"/>
      <c r="IU1111"/>
      <c r="IV1111"/>
      <c r="IW1111"/>
      <c r="IX1111"/>
      <c r="IY1111"/>
      <c r="IZ1111"/>
      <c r="JA1111"/>
      <c r="JB1111"/>
      <c r="JC1111"/>
      <c r="JD1111"/>
      <c r="JE1111"/>
      <c r="JF1111"/>
      <c r="JG1111"/>
      <c r="JH1111"/>
      <c r="JI1111"/>
      <c r="JJ1111"/>
      <c r="JK1111"/>
      <c r="JL1111"/>
      <c r="JM1111"/>
      <c r="JN1111"/>
      <c r="JO1111"/>
      <c r="JP1111"/>
      <c r="JQ1111"/>
      <c r="JR1111"/>
    </row>
    <row r="1112" ht="30" customHeight="1" spans="2:12">
      <c r="B1112" s="34">
        <f>10000000+INDEX(编号表!$B:$B,MATCH(D1112,编号表!$A:$A,0))*10000+J1112</f>
        <v>12060013</v>
      </c>
      <c r="C1112" s="34" t="s">
        <v>998</v>
      </c>
      <c r="D1112" s="34" t="s">
        <v>994</v>
      </c>
      <c r="E1112" t="str" s="34">
        <v>无</v>
      </c>
      <c r="F1112" s="39" t="s">
        <v>908</v>
      </c>
      <c r="G1112" s="34" t="inlineStr">
        <is>
          <t xml:space="preserve">火行</t>
        </is>
      </c>
      <c r="H1112" s="34" t="b">
        <v>0</v>
      </c>
      <c r="I1112" s="34" t="b">
        <v>0</v>
      </c>
      <c r="J1112" s="34">
        <v>13</v>
      </c>
      <c r="K1112" s="34" t="str">
        <f t="shared" si="37"/>
        <v>120600</v>
      </c>
      <c r="L1112" s="34" t="s">
        <v>898</v>
      </c>
      <c r="O1112" t="str" s="35">
        <v>追击单个敌人，造成剑击伤害；出击、回转更轻捷，提高飞剑攻击频率；附加火行伤害。</v>
      </c>
      <c r="P1112" t="n" s="35">
        <v>12421000</v>
      </c>
      <c r="W1112">
        <v>600</v>
      </c>
      <c r="X1112">
        <v>600</v>
      </c>
      <c r="Y1112" t="str" s="35">
        <v>单位</v>
      </c>
      <c r="Z1112" t="inlineStr">
        <is>
          <t xml:space="preserve">单体</t>
        </is>
      </c>
      <c r="AA1112" t="inlineStr">
        <is>
          <t xml:space="preserve">敌对</t>
        </is>
      </c>
      <c r="AB1112">
        <v>0</v>
      </c>
      <c r="AC1112">
        <v>1</v>
      </c>
      <c r="AD1112" t="b">
        <v>0</v>
      </c>
      <c r="AE1112" t="inlineStr">
        <is>
          <t xml:space="preserve">最近</t>
        </is>
      </c>
      <c r="AF1112"/>
      <c r="AG1112"/>
      <c r="AH1112"/>
      <c r="AI1112"/>
      <c r="AJ1112"/>
      <c r="AK1112"/>
      <c r="AL1112"/>
      <c r="BA1112">
        <v>10000</v>
      </c>
      <c r="BB1112" t="inlineStr">
        <is>
          <t xml:space="preserve">技能效果_伤害</t>
        </is>
      </c>
      <c r="BC1112" t="inlineStr">
        <is>
          <t xml:space="preserve">敌对</t>
        </is>
      </c>
      <c r="BD1112">
        <v>10000</v>
      </c>
      <c r="BE1112">
        <v>0</v>
      </c>
      <c r="BF1112" t="inlineStr">
        <is>
          <t xml:space="preserve">全部</t>
        </is>
      </c>
      <c r="BG1112">
        <v>0</v>
      </c>
      <c r="BH1112" t="inlineStr">
        <is>
          <t xml:space="preserve">物理</t>
        </is>
      </c>
      <c r="BI1112">
        <v>10000</v>
      </c>
      <c r="BJ1112">
        <v>0</v>
      </c>
      <c r="BK1112" t="b">
        <v>1</v>
      </c>
      <c r="BL1112">
        <v>0</v>
      </c>
      <c r="BM1112">
        <v>10000</v>
      </c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  <c r="DE1112"/>
      <c r="DF1112"/>
      <c r="DG1112"/>
      <c r="DH1112"/>
      <c r="DI1112"/>
      <c r="DJ1112"/>
      <c r="DK1112"/>
      <c r="DL1112"/>
      <c r="DM1112"/>
      <c r="DN1112"/>
      <c r="DO1112"/>
      <c r="DP1112"/>
      <c r="DQ1112"/>
      <c r="DR1112"/>
      <c r="DS1112"/>
      <c r="DT1112"/>
      <c r="DU1112"/>
      <c r="DV1112"/>
      <c r="DW1112"/>
      <c r="DX1112"/>
      <c r="DY1112"/>
      <c r="DZ1112"/>
      <c r="EA1112"/>
      <c r="EB1112"/>
      <c r="EC1112"/>
      <c r="ED1112"/>
      <c r="EE1112"/>
      <c r="EF1112"/>
      <c r="EG1112"/>
      <c r="EH1112"/>
      <c r="EI1112"/>
      <c r="EJ1112"/>
      <c r="EK1112"/>
      <c r="EL1112"/>
      <c r="EM1112"/>
      <c r="EN1112"/>
      <c r="EO1112"/>
      <c r="EP1112"/>
      <c r="EQ1112"/>
      <c r="ER1112"/>
      <c r="ES1112"/>
      <c r="ET1112"/>
      <c r="EU1112"/>
      <c r="EV1112"/>
      <c r="EW1112"/>
      <c r="EX1112"/>
      <c r="EY1112"/>
      <c r="EZ1112"/>
      <c r="FA1112"/>
      <c r="FB1112"/>
      <c r="FC1112"/>
      <c r="FD1112"/>
      <c r="FE1112"/>
      <c r="FF1112"/>
      <c r="FG1112"/>
      <c r="FH1112"/>
      <c r="FI1112"/>
      <c r="FJ1112"/>
      <c r="FK1112"/>
      <c r="FL1112"/>
      <c r="FM1112"/>
      <c r="FN1112"/>
      <c r="FO1112"/>
      <c r="FP1112"/>
      <c r="FQ1112"/>
      <c r="FR1112"/>
      <c r="FS1112"/>
      <c r="FT1112"/>
      <c r="FU1112"/>
      <c r="FV1112"/>
      <c r="FW1112"/>
      <c r="FX1112"/>
      <c r="FY1112"/>
      <c r="FZ1112"/>
      <c r="GA1112"/>
      <c r="GB1112"/>
      <c r="GC1112"/>
      <c r="GD1112"/>
      <c r="GE1112"/>
      <c r="GF1112"/>
      <c r="GG1112"/>
      <c r="GH1112"/>
      <c r="GI1112"/>
      <c r="GJ1112"/>
      <c r="GK1112"/>
      <c r="GL1112"/>
      <c r="GM1112"/>
      <c r="GN1112"/>
      <c r="GO1112"/>
      <c r="GP1112"/>
      <c r="GQ1112"/>
      <c r="GR1112"/>
      <c r="GS1112"/>
      <c r="GT1112"/>
      <c r="GU1112"/>
      <c r="GV1112"/>
      <c r="GW1112"/>
      <c r="GX1112"/>
      <c r="GY1112" t="n" s="35">
        <v>0</v>
      </c>
      <c r="GZ1112" t="n" s="35">
        <v>0</v>
      </c>
      <c r="HF1112" s="35">
        <v>1800</v>
      </c>
      <c r="HG1112" t="b" s="35">
        <v>1</v>
      </c>
      <c r="HH1112">
        <v>1</v>
      </c>
      <c r="HU1112" t="b" s="35">
        <v>1</v>
      </c>
      <c r="HZ1112">
        <v>1</v>
      </c>
      <c r="IA1112"/>
      <c r="IB1112" t="inlineStr">
        <is>
          <t xml:space="preserve">物理</t>
        </is>
      </c>
      <c r="IC1112">
        <v>10000</v>
      </c>
      <c r="ID1112">
        <v>0</v>
      </c>
      <c r="IE1112">
        <v>1</v>
      </c>
      <c r="IF1112"/>
      <c r="IG1112" t="inlineStr">
        <is>
          <t xml:space="preserve">魔法</t>
        </is>
      </c>
      <c r="IH1112">
        <v>500</v>
      </c>
      <c r="II1112">
        <v>0</v>
      </c>
      <c r="IJ1112"/>
      <c r="IK1112"/>
      <c r="IL1112"/>
      <c r="IM1112"/>
      <c r="IN1112"/>
      <c r="IO1112"/>
      <c r="IP1112"/>
      <c r="IQ1112"/>
      <c r="IR1112"/>
      <c r="IS1112"/>
      <c r="IT1112"/>
      <c r="IU1112"/>
      <c r="IV1112"/>
      <c r="IW1112"/>
      <c r="IX1112"/>
      <c r="IY1112"/>
      <c r="IZ1112"/>
      <c r="JA1112"/>
      <c r="JB1112"/>
      <c r="JC1112"/>
      <c r="JD1112"/>
      <c r="JE1112"/>
      <c r="JF1112"/>
      <c r="JG1112"/>
      <c r="JH1112"/>
      <c r="JI1112"/>
      <c r="JJ1112"/>
      <c r="JK1112"/>
      <c r="JL1112"/>
      <c r="JM1112"/>
      <c r="JN1112"/>
      <c r="JO1112"/>
      <c r="JP1112"/>
      <c r="JQ1112"/>
      <c r="JR1112"/>
    </row>
    <row r="1113" ht="30" customHeight="1" spans="2:12">
      <c r="B1113" s="34">
        <f>10000000+INDEX(编号表!$B:$B,MATCH(D1113,编号表!$A:$A,0))*10000+J1113</f>
        <v>12060014</v>
      </c>
      <c r="C1113" s="34" t="s">
        <v>998</v>
      </c>
      <c r="D1113" s="34" t="s">
        <v>994</v>
      </c>
      <c r="E1113" t="str" s="34">
        <v>无</v>
      </c>
      <c r="F1113" s="39" t="s">
        <v>908</v>
      </c>
      <c r="G1113" s="34" t="inlineStr">
        <is>
          <t xml:space="preserve">火行</t>
        </is>
      </c>
      <c r="H1113" s="34" t="b">
        <v>0</v>
      </c>
      <c r="I1113" s="34" t="b">
        <v>0</v>
      </c>
      <c r="J1113" s="34">
        <v>14</v>
      </c>
      <c r="K1113" s="34" t="str">
        <f t="shared" si="37"/>
        <v>120600</v>
      </c>
      <c r="L1113" s="34" t="s">
        <v>899</v>
      </c>
      <c r="O1113" t="str" s="35">
        <v>追击单个敌人，造成剑击伤害；出击、回转更轻捷，提高飞剑攻击频率；附加火行伤害。</v>
      </c>
      <c r="P1113" t="n" s="35">
        <v>12421000</v>
      </c>
      <c r="W1113">
        <v>600</v>
      </c>
      <c r="X1113">
        <v>600</v>
      </c>
      <c r="Y1113" t="str" s="35">
        <v>单位</v>
      </c>
      <c r="Z1113" t="inlineStr">
        <is>
          <t xml:space="preserve">单体</t>
        </is>
      </c>
      <c r="AA1113" t="inlineStr">
        <is>
          <t xml:space="preserve">敌对</t>
        </is>
      </c>
      <c r="AB1113">
        <v>0</v>
      </c>
      <c r="AC1113">
        <v>1</v>
      </c>
      <c r="AD1113" t="b">
        <v>0</v>
      </c>
      <c r="AE1113" t="inlineStr">
        <is>
          <t xml:space="preserve">最近</t>
        </is>
      </c>
      <c r="AF1113"/>
      <c r="AG1113"/>
      <c r="AH1113"/>
      <c r="AI1113"/>
      <c r="AJ1113"/>
      <c r="AK1113"/>
      <c r="AL1113"/>
      <c r="BA1113">
        <v>10000</v>
      </c>
      <c r="BB1113" t="inlineStr">
        <is>
          <t xml:space="preserve">技能效果_伤害</t>
        </is>
      </c>
      <c r="BC1113" t="inlineStr">
        <is>
          <t xml:space="preserve">敌对</t>
        </is>
      </c>
      <c r="BD1113">
        <v>10000</v>
      </c>
      <c r="BE1113">
        <v>0</v>
      </c>
      <c r="BF1113" t="inlineStr">
        <is>
          <t xml:space="preserve">全部</t>
        </is>
      </c>
      <c r="BG1113">
        <v>0</v>
      </c>
      <c r="BH1113" t="inlineStr">
        <is>
          <t xml:space="preserve">物理</t>
        </is>
      </c>
      <c r="BI1113">
        <v>10000</v>
      </c>
      <c r="BJ1113">
        <v>0</v>
      </c>
      <c r="BK1113" t="b">
        <v>1</v>
      </c>
      <c r="BL1113">
        <v>0</v>
      </c>
      <c r="BM1113">
        <v>10000</v>
      </c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  <c r="DE1113"/>
      <c r="DF1113"/>
      <c r="DG1113"/>
      <c r="DH1113"/>
      <c r="DI1113"/>
      <c r="DJ1113"/>
      <c r="DK1113"/>
      <c r="DL1113"/>
      <c r="DM1113"/>
      <c r="DN1113"/>
      <c r="DO1113"/>
      <c r="DP1113"/>
      <c r="DQ1113"/>
      <c r="DR1113"/>
      <c r="DS1113"/>
      <c r="DT1113"/>
      <c r="DU1113"/>
      <c r="DV1113"/>
      <c r="DW1113"/>
      <c r="DX1113"/>
      <c r="DY1113"/>
      <c r="DZ1113"/>
      <c r="EA1113"/>
      <c r="EB1113"/>
      <c r="EC1113"/>
      <c r="ED1113"/>
      <c r="EE1113"/>
      <c r="EF1113"/>
      <c r="EG1113"/>
      <c r="EH1113"/>
      <c r="EI1113"/>
      <c r="EJ1113"/>
      <c r="EK1113"/>
      <c r="EL1113"/>
      <c r="EM1113"/>
      <c r="EN1113"/>
      <c r="EO1113"/>
      <c r="EP1113"/>
      <c r="EQ1113"/>
      <c r="ER1113"/>
      <c r="ES1113"/>
      <c r="ET1113"/>
      <c r="EU1113"/>
      <c r="EV1113"/>
      <c r="EW1113"/>
      <c r="EX1113"/>
      <c r="EY1113"/>
      <c r="EZ1113"/>
      <c r="FA1113"/>
      <c r="FB1113"/>
      <c r="FC1113"/>
      <c r="FD1113"/>
      <c r="FE1113"/>
      <c r="FF1113"/>
      <c r="FG1113"/>
      <c r="FH1113"/>
      <c r="FI1113"/>
      <c r="FJ1113"/>
      <c r="FK1113"/>
      <c r="FL1113"/>
      <c r="FM1113"/>
      <c r="FN1113"/>
      <c r="FO1113"/>
      <c r="FP1113"/>
      <c r="FQ1113"/>
      <c r="FR1113"/>
      <c r="FS1113"/>
      <c r="FT1113"/>
      <c r="FU1113"/>
      <c r="FV1113"/>
      <c r="FW1113"/>
      <c r="FX1113"/>
      <c r="FY1113"/>
      <c r="FZ1113"/>
      <c r="GA1113"/>
      <c r="GB1113"/>
      <c r="GC1113"/>
      <c r="GD1113"/>
      <c r="GE1113"/>
      <c r="GF1113"/>
      <c r="GG1113"/>
      <c r="GH1113"/>
      <c r="GI1113"/>
      <c r="GJ1113"/>
      <c r="GK1113"/>
      <c r="GL1113"/>
      <c r="GM1113"/>
      <c r="GN1113"/>
      <c r="GO1113"/>
      <c r="GP1113"/>
      <c r="GQ1113"/>
      <c r="GR1113"/>
      <c r="GS1113"/>
      <c r="GT1113"/>
      <c r="GU1113"/>
      <c r="GV1113"/>
      <c r="GW1113"/>
      <c r="GX1113"/>
      <c r="GY1113" t="n" s="35">
        <v>0</v>
      </c>
      <c r="GZ1113" t="n" s="35">
        <v>0</v>
      </c>
      <c r="HF1113" s="35">
        <v>1800</v>
      </c>
      <c r="HG1113" t="b" s="35">
        <v>1</v>
      </c>
      <c r="HH1113">
        <v>1</v>
      </c>
      <c r="HU1113" t="b" s="35">
        <v>1</v>
      </c>
      <c r="HZ1113">
        <v>1</v>
      </c>
      <c r="IA1113"/>
      <c r="IB1113" t="inlineStr">
        <is>
          <t xml:space="preserve">物理</t>
        </is>
      </c>
      <c r="IC1113">
        <v>10000</v>
      </c>
      <c r="ID1113">
        <v>0</v>
      </c>
      <c r="IE1113">
        <v>1</v>
      </c>
      <c r="IF1113"/>
      <c r="IG1113" t="inlineStr">
        <is>
          <t xml:space="preserve">魔法</t>
        </is>
      </c>
      <c r="IH1113">
        <v>500</v>
      </c>
      <c r="II1113">
        <v>0</v>
      </c>
      <c r="IJ1113"/>
      <c r="IK1113"/>
      <c r="IL1113"/>
      <c r="IM1113"/>
      <c r="IN1113"/>
      <c r="IO1113"/>
      <c r="IP1113"/>
      <c r="IQ1113"/>
      <c r="IR1113"/>
      <c r="IS1113"/>
      <c r="IT1113"/>
      <c r="IU1113"/>
      <c r="IV1113"/>
      <c r="IW1113"/>
      <c r="IX1113"/>
      <c r="IY1113"/>
      <c r="IZ1113"/>
      <c r="JA1113"/>
      <c r="JB1113"/>
      <c r="JC1113"/>
      <c r="JD1113"/>
      <c r="JE1113"/>
      <c r="JF1113"/>
      <c r="JG1113"/>
      <c r="JH1113"/>
      <c r="JI1113"/>
      <c r="JJ1113"/>
      <c r="JK1113"/>
      <c r="JL1113"/>
      <c r="JM1113"/>
      <c r="JN1113"/>
      <c r="JO1113"/>
      <c r="JP1113"/>
      <c r="JQ1113"/>
      <c r="JR1113"/>
    </row>
    <row r="1114" ht="30" customHeight="1" spans="2:12">
      <c r="B1114" s="34">
        <f>10000000+INDEX(编号表!$B:$B,MATCH(D1114,编号表!$A:$A,0))*10000+J1114</f>
        <v>12060015</v>
      </c>
      <c r="C1114" s="34" t="s">
        <v>998</v>
      </c>
      <c r="D1114" s="34" t="s">
        <v>994</v>
      </c>
      <c r="E1114" t="str" s="34">
        <v>无</v>
      </c>
      <c r="F1114" s="39" t="s">
        <v>908</v>
      </c>
      <c r="G1114" s="34" t="inlineStr">
        <is>
          <t xml:space="preserve">火行</t>
        </is>
      </c>
      <c r="H1114" s="34" t="b">
        <v>0</v>
      </c>
      <c r="I1114" s="34" t="b">
        <v>0</v>
      </c>
      <c r="J1114" s="34">
        <v>15</v>
      </c>
      <c r="K1114" s="34" t="str">
        <f t="shared" si="37"/>
        <v>120600</v>
      </c>
      <c r="L1114" s="34" t="s">
        <v>900</v>
      </c>
      <c r="O1114" t="str" s="35">
        <v>追击单个敌人，造成剑击伤害；出击、回转更轻捷，提高飞剑攻击频率；附加火行伤害。</v>
      </c>
      <c r="P1114" t="n" s="35">
        <v>12421000</v>
      </c>
      <c r="W1114">
        <v>600</v>
      </c>
      <c r="X1114">
        <v>600</v>
      </c>
      <c r="Y1114" t="str" s="35">
        <v>单位</v>
      </c>
      <c r="Z1114" t="inlineStr">
        <is>
          <t xml:space="preserve">单体</t>
        </is>
      </c>
      <c r="AA1114" t="inlineStr">
        <is>
          <t xml:space="preserve">敌对</t>
        </is>
      </c>
      <c r="AB1114">
        <v>0</v>
      </c>
      <c r="AC1114">
        <v>1</v>
      </c>
      <c r="AD1114" t="b">
        <v>0</v>
      </c>
      <c r="AE1114" t="inlineStr">
        <is>
          <t xml:space="preserve">最近</t>
        </is>
      </c>
      <c r="AF1114"/>
      <c r="AG1114"/>
      <c r="AH1114"/>
      <c r="AI1114"/>
      <c r="AJ1114"/>
      <c r="AK1114"/>
      <c r="AL1114"/>
      <c r="BA1114">
        <v>10000</v>
      </c>
      <c r="BB1114" t="inlineStr">
        <is>
          <t xml:space="preserve">技能效果_伤害</t>
        </is>
      </c>
      <c r="BC1114" t="inlineStr">
        <is>
          <t xml:space="preserve">敌对</t>
        </is>
      </c>
      <c r="BD1114">
        <v>10000</v>
      </c>
      <c r="BE1114">
        <v>0</v>
      </c>
      <c r="BF1114" t="inlineStr">
        <is>
          <t xml:space="preserve">全部</t>
        </is>
      </c>
      <c r="BG1114">
        <v>0</v>
      </c>
      <c r="BH1114" t="inlineStr">
        <is>
          <t xml:space="preserve">物理</t>
        </is>
      </c>
      <c r="BI1114">
        <v>10000</v>
      </c>
      <c r="BJ1114">
        <v>0</v>
      </c>
      <c r="BK1114" t="b">
        <v>1</v>
      </c>
      <c r="BL1114">
        <v>0</v>
      </c>
      <c r="BM1114">
        <v>10000</v>
      </c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  <c r="DE1114"/>
      <c r="DF1114"/>
      <c r="DG1114"/>
      <c r="DH1114"/>
      <c r="DI1114"/>
      <c r="DJ1114"/>
      <c r="DK1114"/>
      <c r="DL1114"/>
      <c r="DM1114"/>
      <c r="DN1114"/>
      <c r="DO1114"/>
      <c r="DP1114"/>
      <c r="DQ1114"/>
      <c r="DR1114"/>
      <c r="DS1114"/>
      <c r="DT1114"/>
      <c r="DU1114"/>
      <c r="DV1114"/>
      <c r="DW1114"/>
      <c r="DX1114"/>
      <c r="DY1114"/>
      <c r="DZ1114"/>
      <c r="EA1114"/>
      <c r="EB1114"/>
      <c r="EC1114"/>
      <c r="ED1114"/>
      <c r="EE1114"/>
      <c r="EF1114"/>
      <c r="EG1114"/>
      <c r="EH1114"/>
      <c r="EI1114"/>
      <c r="EJ1114"/>
      <c r="EK1114"/>
      <c r="EL1114"/>
      <c r="EM1114"/>
      <c r="EN1114"/>
      <c r="EO1114"/>
      <c r="EP1114"/>
      <c r="EQ1114"/>
      <c r="ER1114"/>
      <c r="ES1114"/>
      <c r="ET1114"/>
      <c r="EU1114"/>
      <c r="EV1114"/>
      <c r="EW1114"/>
      <c r="EX1114"/>
      <c r="EY1114"/>
      <c r="EZ1114"/>
      <c r="FA1114"/>
      <c r="FB1114"/>
      <c r="FC1114"/>
      <c r="FD1114"/>
      <c r="FE1114"/>
      <c r="FF1114"/>
      <c r="FG1114"/>
      <c r="FH1114"/>
      <c r="FI1114"/>
      <c r="FJ1114"/>
      <c r="FK1114"/>
      <c r="FL1114"/>
      <c r="FM1114"/>
      <c r="FN1114"/>
      <c r="FO1114"/>
      <c r="FP1114"/>
      <c r="FQ1114"/>
      <c r="FR1114"/>
      <c r="FS1114"/>
      <c r="FT1114"/>
      <c r="FU1114"/>
      <c r="FV1114"/>
      <c r="FW1114"/>
      <c r="FX1114"/>
      <c r="FY1114"/>
      <c r="FZ1114"/>
      <c r="GA1114"/>
      <c r="GB1114"/>
      <c r="GC1114"/>
      <c r="GD1114"/>
      <c r="GE1114"/>
      <c r="GF1114"/>
      <c r="GG1114"/>
      <c r="GH1114"/>
      <c r="GI1114"/>
      <c r="GJ1114"/>
      <c r="GK1114"/>
      <c r="GL1114"/>
      <c r="GM1114"/>
      <c r="GN1114"/>
      <c r="GO1114"/>
      <c r="GP1114"/>
      <c r="GQ1114"/>
      <c r="GR1114"/>
      <c r="GS1114"/>
      <c r="GT1114"/>
      <c r="GU1114"/>
      <c r="GV1114"/>
      <c r="GW1114"/>
      <c r="GX1114"/>
      <c r="GY1114" t="n" s="35">
        <v>0</v>
      </c>
      <c r="GZ1114" t="n" s="35">
        <v>0</v>
      </c>
      <c r="HF1114" s="35">
        <v>1800</v>
      </c>
      <c r="HG1114" t="b" s="35">
        <v>1</v>
      </c>
      <c r="HH1114">
        <v>1</v>
      </c>
      <c r="HU1114" t="b" s="35">
        <v>1</v>
      </c>
      <c r="HZ1114">
        <v>1</v>
      </c>
      <c r="IA1114"/>
      <c r="IB1114" t="inlineStr">
        <is>
          <t xml:space="preserve">物理</t>
        </is>
      </c>
      <c r="IC1114">
        <v>10000</v>
      </c>
      <c r="ID1114">
        <v>0</v>
      </c>
      <c r="IE1114">
        <v>1</v>
      </c>
      <c r="IF1114"/>
      <c r="IG1114" t="inlineStr">
        <is>
          <t xml:space="preserve">魔法</t>
        </is>
      </c>
      <c r="IH1114">
        <v>500</v>
      </c>
      <c r="II1114">
        <v>0</v>
      </c>
      <c r="IJ1114"/>
      <c r="IK1114"/>
      <c r="IL1114"/>
      <c r="IM1114"/>
      <c r="IN1114"/>
      <c r="IO1114"/>
      <c r="IP1114"/>
      <c r="IQ1114"/>
      <c r="IR1114"/>
      <c r="IS1114"/>
      <c r="IT1114"/>
      <c r="IU1114"/>
      <c r="IV1114"/>
      <c r="IW1114"/>
      <c r="IX1114"/>
      <c r="IY1114"/>
      <c r="IZ1114"/>
      <c r="JA1114"/>
      <c r="JB1114"/>
      <c r="JC1114"/>
      <c r="JD1114"/>
      <c r="JE1114"/>
      <c r="JF1114"/>
      <c r="JG1114"/>
      <c r="JH1114"/>
      <c r="JI1114"/>
      <c r="JJ1114"/>
      <c r="JK1114"/>
      <c r="JL1114"/>
      <c r="JM1114"/>
      <c r="JN1114"/>
      <c r="JO1114"/>
      <c r="JP1114"/>
      <c r="JQ1114"/>
      <c r="JR1114"/>
    </row>
    <row r="1115" ht="30" customHeight="1" spans="2:12">
      <c r="B1115" s="34">
        <f>10000000+INDEX(编号表!$B:$B,MATCH(D1115,编号表!$A:$A,0))*10000+J1115</f>
        <v>12060016</v>
      </c>
      <c r="C1115" s="34" t="s">
        <v>999</v>
      </c>
      <c r="D1115" s="34" t="s">
        <v>994</v>
      </c>
      <c r="E1115" t="str" s="34">
        <v>无</v>
      </c>
      <c r="F1115" s="39" t="s">
        <v>910</v>
      </c>
      <c r="G1115" s="34" t="inlineStr">
        <is>
          <t xml:space="preserve">火行</t>
        </is>
      </c>
      <c r="H1115" s="34" t="b">
        <v>0</v>
      </c>
      <c r="I1115" s="34" t="b">
        <v>0</v>
      </c>
      <c r="J1115" s="34">
        <v>16</v>
      </c>
      <c r="K1115" s="34" t="str">
        <f t="shared" si="37"/>
        <v>120600</v>
      </c>
      <c r="L1115" s="34" t="s">
        <v>898</v>
      </c>
      <c r="O1115" t="str" s="35">
        <v>追击单个敌人，造成剑击伤害；出击、回转更轻捷，提高飞剑攻击频率；附加火行伤害。</v>
      </c>
      <c r="P1115" t="n" s="35">
        <v>12421000</v>
      </c>
      <c r="W1115">
        <v>600</v>
      </c>
      <c r="X1115">
        <v>600</v>
      </c>
      <c r="Y1115" t="str" s="35">
        <v>单位</v>
      </c>
      <c r="Z1115" t="inlineStr">
        <is>
          <t xml:space="preserve">单体</t>
        </is>
      </c>
      <c r="AA1115" t="inlineStr">
        <is>
          <t xml:space="preserve">敌对</t>
        </is>
      </c>
      <c r="AB1115">
        <v>0</v>
      </c>
      <c r="AC1115">
        <v>1</v>
      </c>
      <c r="AD1115" t="b">
        <v>0</v>
      </c>
      <c r="AE1115" t="inlineStr">
        <is>
          <t xml:space="preserve">最近</t>
        </is>
      </c>
      <c r="AF1115"/>
      <c r="AG1115"/>
      <c r="AH1115"/>
      <c r="AI1115"/>
      <c r="AJ1115"/>
      <c r="AK1115"/>
      <c r="AL1115"/>
      <c r="BA1115">
        <v>10000</v>
      </c>
      <c r="BB1115" t="inlineStr">
        <is>
          <t xml:space="preserve">技能效果_伤害</t>
        </is>
      </c>
      <c r="BC1115" t="inlineStr">
        <is>
          <t xml:space="preserve">敌对</t>
        </is>
      </c>
      <c r="BD1115">
        <v>10000</v>
      </c>
      <c r="BE1115">
        <v>0</v>
      </c>
      <c r="BF1115" t="inlineStr">
        <is>
          <t xml:space="preserve">全部</t>
        </is>
      </c>
      <c r="BG1115">
        <v>0</v>
      </c>
      <c r="BH1115" t="inlineStr">
        <is>
          <t xml:space="preserve">物理</t>
        </is>
      </c>
      <c r="BI1115">
        <v>10000</v>
      </c>
      <c r="BJ1115">
        <v>0</v>
      </c>
      <c r="BK1115" t="b">
        <v>1</v>
      </c>
      <c r="BL1115">
        <v>0</v>
      </c>
      <c r="BM1115">
        <v>10000</v>
      </c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  <c r="DE1115"/>
      <c r="DF1115"/>
      <c r="DG1115"/>
      <c r="DH1115"/>
      <c r="DI1115"/>
      <c r="DJ1115"/>
      <c r="DK1115"/>
      <c r="DL1115"/>
      <c r="DM1115"/>
      <c r="DN1115"/>
      <c r="DO1115"/>
      <c r="DP1115"/>
      <c r="DQ1115"/>
      <c r="DR1115"/>
      <c r="DS1115"/>
      <c r="DT1115"/>
      <c r="DU1115"/>
      <c r="DV1115"/>
      <c r="DW1115"/>
      <c r="DX1115"/>
      <c r="DY1115"/>
      <c r="DZ1115"/>
      <c r="EA1115"/>
      <c r="EB1115"/>
      <c r="EC1115"/>
      <c r="ED1115"/>
      <c r="EE1115"/>
      <c r="EF1115"/>
      <c r="EG1115"/>
      <c r="EH1115"/>
      <c r="EI1115"/>
      <c r="EJ1115"/>
      <c r="EK1115"/>
      <c r="EL1115"/>
      <c r="EM1115"/>
      <c r="EN1115"/>
      <c r="EO1115"/>
      <c r="EP1115"/>
      <c r="EQ1115"/>
      <c r="ER1115"/>
      <c r="ES1115"/>
      <c r="ET1115"/>
      <c r="EU1115"/>
      <c r="EV1115"/>
      <c r="EW1115"/>
      <c r="EX1115"/>
      <c r="EY1115"/>
      <c r="EZ1115"/>
      <c r="FA1115"/>
      <c r="FB1115"/>
      <c r="FC1115"/>
      <c r="FD1115"/>
      <c r="FE1115"/>
      <c r="FF1115"/>
      <c r="FG1115"/>
      <c r="FH1115"/>
      <c r="FI1115"/>
      <c r="FJ1115"/>
      <c r="FK1115"/>
      <c r="FL1115"/>
      <c r="FM1115"/>
      <c r="FN1115"/>
      <c r="FO1115"/>
      <c r="FP1115"/>
      <c r="FQ1115"/>
      <c r="FR1115"/>
      <c r="FS1115"/>
      <c r="FT1115"/>
      <c r="FU1115"/>
      <c r="FV1115"/>
      <c r="FW1115"/>
      <c r="FX1115"/>
      <c r="FY1115"/>
      <c r="FZ1115"/>
      <c r="GA1115"/>
      <c r="GB1115"/>
      <c r="GC1115"/>
      <c r="GD1115"/>
      <c r="GE1115"/>
      <c r="GF1115"/>
      <c r="GG1115"/>
      <c r="GH1115"/>
      <c r="GI1115"/>
      <c r="GJ1115"/>
      <c r="GK1115"/>
      <c r="GL1115"/>
      <c r="GM1115"/>
      <c r="GN1115"/>
      <c r="GO1115"/>
      <c r="GP1115"/>
      <c r="GQ1115"/>
      <c r="GR1115"/>
      <c r="GS1115"/>
      <c r="GT1115"/>
      <c r="GU1115"/>
      <c r="GV1115"/>
      <c r="GW1115"/>
      <c r="GX1115"/>
      <c r="GY1115" t="n" s="35">
        <v>0</v>
      </c>
      <c r="GZ1115" t="n" s="35">
        <v>0</v>
      </c>
      <c r="HF1115" s="35">
        <v>1800</v>
      </c>
      <c r="HG1115" t="b" s="35">
        <v>1</v>
      </c>
      <c r="HH1115">
        <v>1</v>
      </c>
      <c r="HU1115" t="b" s="35">
        <v>1</v>
      </c>
      <c r="HZ1115">
        <v>1</v>
      </c>
      <c r="IA1115"/>
      <c r="IB1115" t="inlineStr">
        <is>
          <t xml:space="preserve">物理</t>
        </is>
      </c>
      <c r="IC1115">
        <v>10000</v>
      </c>
      <c r="ID1115">
        <v>0</v>
      </c>
      <c r="IE1115">
        <v>1</v>
      </c>
      <c r="IF1115"/>
      <c r="IG1115" t="inlineStr">
        <is>
          <t xml:space="preserve">魔法</t>
        </is>
      </c>
      <c r="IH1115">
        <v>500</v>
      </c>
      <c r="II1115">
        <v>0</v>
      </c>
      <c r="IJ1115"/>
      <c r="IK1115"/>
      <c r="IL1115"/>
      <c r="IM1115"/>
      <c r="IN1115"/>
      <c r="IO1115"/>
      <c r="IP1115"/>
      <c r="IQ1115"/>
      <c r="IR1115"/>
      <c r="IS1115"/>
      <c r="IT1115"/>
      <c r="IU1115"/>
      <c r="IV1115"/>
      <c r="IW1115"/>
      <c r="IX1115"/>
      <c r="IY1115"/>
      <c r="IZ1115"/>
      <c r="JA1115"/>
      <c r="JB1115"/>
      <c r="JC1115"/>
      <c r="JD1115"/>
      <c r="JE1115"/>
      <c r="JF1115"/>
      <c r="JG1115"/>
      <c r="JH1115"/>
      <c r="JI1115"/>
      <c r="JJ1115"/>
      <c r="JK1115"/>
      <c r="JL1115"/>
      <c r="JM1115"/>
      <c r="JN1115"/>
      <c r="JO1115"/>
      <c r="JP1115"/>
      <c r="JQ1115"/>
      <c r="JR1115"/>
    </row>
    <row r="1116" ht="30" customHeight="1" spans="2:12">
      <c r="B1116" s="34">
        <f>10000000+INDEX(编号表!$B:$B,MATCH(D1116,编号表!$A:$A,0))*10000+J1116</f>
        <v>12060017</v>
      </c>
      <c r="C1116" s="34" t="s">
        <v>999</v>
      </c>
      <c r="D1116" s="34" t="s">
        <v>994</v>
      </c>
      <c r="E1116" t="str" s="34">
        <v>无</v>
      </c>
      <c r="F1116" s="39" t="s">
        <v>910</v>
      </c>
      <c r="G1116" s="34" t="inlineStr">
        <is>
          <t xml:space="preserve">火行</t>
        </is>
      </c>
      <c r="H1116" s="34" t="b">
        <v>0</v>
      </c>
      <c r="I1116" s="34" t="b">
        <v>0</v>
      </c>
      <c r="J1116" s="34">
        <v>17</v>
      </c>
      <c r="K1116" s="34" t="str">
        <f t="shared" si="37"/>
        <v>120600</v>
      </c>
      <c r="L1116" s="34" t="s">
        <v>899</v>
      </c>
      <c r="O1116" t="str" s="35">
        <v>追击单个敌人，造成剑击伤害；出击、回转更轻捷，提高飞剑攻击频率；附加火行伤害。</v>
      </c>
      <c r="P1116" t="n" s="35">
        <v>12421000</v>
      </c>
      <c r="W1116">
        <v>600</v>
      </c>
      <c r="X1116">
        <v>600</v>
      </c>
      <c r="Y1116" t="str" s="35">
        <v>单位</v>
      </c>
      <c r="Z1116" t="inlineStr">
        <is>
          <t xml:space="preserve">单体</t>
        </is>
      </c>
      <c r="AA1116" t="inlineStr">
        <is>
          <t xml:space="preserve">敌对</t>
        </is>
      </c>
      <c r="AB1116">
        <v>0</v>
      </c>
      <c r="AC1116">
        <v>1</v>
      </c>
      <c r="AD1116" t="b">
        <v>0</v>
      </c>
      <c r="AE1116" t="inlineStr">
        <is>
          <t xml:space="preserve">最近</t>
        </is>
      </c>
      <c r="AF1116"/>
      <c r="AG1116"/>
      <c r="AH1116"/>
      <c r="AI1116"/>
      <c r="AJ1116"/>
      <c r="AK1116"/>
      <c r="AL1116"/>
      <c r="BA1116">
        <v>10000</v>
      </c>
      <c r="BB1116" t="inlineStr">
        <is>
          <t xml:space="preserve">技能效果_伤害</t>
        </is>
      </c>
      <c r="BC1116" t="inlineStr">
        <is>
          <t xml:space="preserve">敌对</t>
        </is>
      </c>
      <c r="BD1116">
        <v>10000</v>
      </c>
      <c r="BE1116">
        <v>0</v>
      </c>
      <c r="BF1116" t="inlineStr">
        <is>
          <t xml:space="preserve">全部</t>
        </is>
      </c>
      <c r="BG1116">
        <v>0</v>
      </c>
      <c r="BH1116" t="inlineStr">
        <is>
          <t xml:space="preserve">物理</t>
        </is>
      </c>
      <c r="BI1116">
        <v>10000</v>
      </c>
      <c r="BJ1116">
        <v>0</v>
      </c>
      <c r="BK1116" t="b">
        <v>1</v>
      </c>
      <c r="BL1116">
        <v>0</v>
      </c>
      <c r="BM1116">
        <v>10000</v>
      </c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  <c r="DE1116"/>
      <c r="DF1116"/>
      <c r="DG1116"/>
      <c r="DH1116"/>
      <c r="DI1116"/>
      <c r="DJ1116"/>
      <c r="DK1116"/>
      <c r="DL1116"/>
      <c r="DM1116"/>
      <c r="DN1116"/>
      <c r="DO1116"/>
      <c r="DP1116"/>
      <c r="DQ1116"/>
      <c r="DR1116"/>
      <c r="DS1116"/>
      <c r="DT1116"/>
      <c r="DU1116"/>
      <c r="DV1116"/>
      <c r="DW1116"/>
      <c r="DX1116"/>
      <c r="DY1116"/>
      <c r="DZ1116"/>
      <c r="EA1116"/>
      <c r="EB1116"/>
      <c r="EC1116"/>
      <c r="ED1116"/>
      <c r="EE1116"/>
      <c r="EF1116"/>
      <c r="EG1116"/>
      <c r="EH1116"/>
      <c r="EI1116"/>
      <c r="EJ1116"/>
      <c r="EK1116"/>
      <c r="EL1116"/>
      <c r="EM1116"/>
      <c r="EN1116"/>
      <c r="EO1116"/>
      <c r="EP1116"/>
      <c r="EQ1116"/>
      <c r="ER1116"/>
      <c r="ES1116"/>
      <c r="ET1116"/>
      <c r="EU1116"/>
      <c r="EV1116"/>
      <c r="EW1116"/>
      <c r="EX1116"/>
      <c r="EY1116"/>
      <c r="EZ1116"/>
      <c r="FA1116"/>
      <c r="FB1116"/>
      <c r="FC1116"/>
      <c r="FD1116"/>
      <c r="FE1116"/>
      <c r="FF1116"/>
      <c r="FG1116"/>
      <c r="FH1116"/>
      <c r="FI1116"/>
      <c r="FJ1116"/>
      <c r="FK1116"/>
      <c r="FL1116"/>
      <c r="FM1116"/>
      <c r="FN1116"/>
      <c r="FO1116"/>
      <c r="FP1116"/>
      <c r="FQ1116"/>
      <c r="FR1116"/>
      <c r="FS1116"/>
      <c r="FT1116"/>
      <c r="FU1116"/>
      <c r="FV1116"/>
      <c r="FW1116"/>
      <c r="FX1116"/>
      <c r="FY1116"/>
      <c r="FZ1116"/>
      <c r="GA1116"/>
      <c r="GB1116"/>
      <c r="GC1116"/>
      <c r="GD1116"/>
      <c r="GE1116"/>
      <c r="GF1116"/>
      <c r="GG1116"/>
      <c r="GH1116"/>
      <c r="GI1116"/>
      <c r="GJ1116"/>
      <c r="GK1116"/>
      <c r="GL1116"/>
      <c r="GM1116"/>
      <c r="GN1116"/>
      <c r="GO1116"/>
      <c r="GP1116"/>
      <c r="GQ1116"/>
      <c r="GR1116"/>
      <c r="GS1116"/>
      <c r="GT1116"/>
      <c r="GU1116"/>
      <c r="GV1116"/>
      <c r="GW1116"/>
      <c r="GX1116"/>
      <c r="GY1116" t="n" s="35">
        <v>0</v>
      </c>
      <c r="GZ1116" t="n" s="35">
        <v>0</v>
      </c>
      <c r="HF1116" s="35">
        <v>1800</v>
      </c>
      <c r="HG1116" t="b" s="35">
        <v>1</v>
      </c>
      <c r="HH1116">
        <v>1</v>
      </c>
      <c r="HU1116" t="b" s="35">
        <v>1</v>
      </c>
      <c r="HZ1116">
        <v>1</v>
      </c>
      <c r="IA1116"/>
      <c r="IB1116" t="inlineStr">
        <is>
          <t xml:space="preserve">物理</t>
        </is>
      </c>
      <c r="IC1116">
        <v>10000</v>
      </c>
      <c r="ID1116">
        <v>0</v>
      </c>
      <c r="IE1116">
        <v>1</v>
      </c>
      <c r="IF1116"/>
      <c r="IG1116" t="inlineStr">
        <is>
          <t xml:space="preserve">魔法</t>
        </is>
      </c>
      <c r="IH1116">
        <v>500</v>
      </c>
      <c r="II1116">
        <v>0</v>
      </c>
      <c r="IJ1116"/>
      <c r="IK1116"/>
      <c r="IL1116"/>
      <c r="IM1116"/>
      <c r="IN1116"/>
      <c r="IO1116"/>
      <c r="IP1116"/>
      <c r="IQ1116"/>
      <c r="IR1116"/>
      <c r="IS1116"/>
      <c r="IT1116"/>
      <c r="IU1116"/>
      <c r="IV1116"/>
      <c r="IW1116"/>
      <c r="IX1116"/>
      <c r="IY1116"/>
      <c r="IZ1116"/>
      <c r="JA1116"/>
      <c r="JB1116"/>
      <c r="JC1116"/>
      <c r="JD1116"/>
      <c r="JE1116"/>
      <c r="JF1116"/>
      <c r="JG1116"/>
      <c r="JH1116"/>
      <c r="JI1116"/>
      <c r="JJ1116"/>
      <c r="JK1116"/>
      <c r="JL1116"/>
      <c r="JM1116"/>
      <c r="JN1116"/>
      <c r="JO1116"/>
      <c r="JP1116"/>
      <c r="JQ1116"/>
      <c r="JR1116"/>
    </row>
    <row r="1117" ht="30" customHeight="1" spans="2:12">
      <c r="B1117" s="34">
        <f>10000000+INDEX(编号表!$B:$B,MATCH(D1117,编号表!$A:$A,0))*10000+J1117</f>
        <v>12060018</v>
      </c>
      <c r="C1117" s="34" t="s">
        <v>999</v>
      </c>
      <c r="D1117" s="34" t="s">
        <v>994</v>
      </c>
      <c r="E1117" t="str" s="34">
        <v>无</v>
      </c>
      <c r="F1117" s="39" t="s">
        <v>910</v>
      </c>
      <c r="G1117" s="34" t="inlineStr">
        <is>
          <t xml:space="preserve">火行</t>
        </is>
      </c>
      <c r="H1117" s="34" t="b">
        <v>0</v>
      </c>
      <c r="I1117" s="34" t="b">
        <v>0</v>
      </c>
      <c r="J1117" s="34">
        <v>18</v>
      </c>
      <c r="K1117" s="34" t="str">
        <f t="shared" si="37"/>
        <v>120600</v>
      </c>
      <c r="L1117" s="34" t="s">
        <v>900</v>
      </c>
      <c r="O1117" t="str" s="35">
        <v>追击单个敌人，造成剑击伤害；出击、回转更轻捷，提高飞剑攻击频率；附加火行伤害。</v>
      </c>
      <c r="P1117" t="n" s="35">
        <v>12421000</v>
      </c>
      <c r="W1117">
        <v>600</v>
      </c>
      <c r="X1117">
        <v>600</v>
      </c>
      <c r="Y1117" t="str" s="35">
        <v>单位</v>
      </c>
      <c r="Z1117" t="inlineStr">
        <is>
          <t xml:space="preserve">单体</t>
        </is>
      </c>
      <c r="AA1117" t="inlineStr">
        <is>
          <t xml:space="preserve">敌对</t>
        </is>
      </c>
      <c r="AB1117">
        <v>0</v>
      </c>
      <c r="AC1117">
        <v>1</v>
      </c>
      <c r="AD1117" t="b">
        <v>0</v>
      </c>
      <c r="AE1117" t="inlineStr">
        <is>
          <t xml:space="preserve">最近</t>
        </is>
      </c>
      <c r="AF1117"/>
      <c r="AG1117"/>
      <c r="AH1117"/>
      <c r="AI1117"/>
      <c r="AJ1117"/>
      <c r="AK1117"/>
      <c r="AL1117"/>
      <c r="BA1117">
        <v>10000</v>
      </c>
      <c r="BB1117" t="inlineStr">
        <is>
          <t xml:space="preserve">技能效果_伤害</t>
        </is>
      </c>
      <c r="BC1117" t="inlineStr">
        <is>
          <t xml:space="preserve">敌对</t>
        </is>
      </c>
      <c r="BD1117">
        <v>10000</v>
      </c>
      <c r="BE1117">
        <v>0</v>
      </c>
      <c r="BF1117" t="inlineStr">
        <is>
          <t xml:space="preserve">全部</t>
        </is>
      </c>
      <c r="BG1117">
        <v>0</v>
      </c>
      <c r="BH1117" t="inlineStr">
        <is>
          <t xml:space="preserve">物理</t>
        </is>
      </c>
      <c r="BI1117">
        <v>10000</v>
      </c>
      <c r="BJ1117">
        <v>0</v>
      </c>
      <c r="BK1117" t="b">
        <v>1</v>
      </c>
      <c r="BL1117">
        <v>0</v>
      </c>
      <c r="BM1117">
        <v>10000</v>
      </c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  <c r="DE1117"/>
      <c r="DF1117"/>
      <c r="DG1117"/>
      <c r="DH1117"/>
      <c r="DI1117"/>
      <c r="DJ1117"/>
      <c r="DK1117"/>
      <c r="DL1117"/>
      <c r="DM1117"/>
      <c r="DN1117"/>
      <c r="DO1117"/>
      <c r="DP1117"/>
      <c r="DQ1117"/>
      <c r="DR1117"/>
      <c r="DS1117"/>
      <c r="DT1117"/>
      <c r="DU1117"/>
      <c r="DV1117"/>
      <c r="DW1117"/>
      <c r="DX1117"/>
      <c r="DY1117"/>
      <c r="DZ1117"/>
      <c r="EA1117"/>
      <c r="EB1117"/>
      <c r="EC1117"/>
      <c r="ED1117"/>
      <c r="EE1117"/>
      <c r="EF1117"/>
      <c r="EG1117"/>
      <c r="EH1117"/>
      <c r="EI1117"/>
      <c r="EJ1117"/>
      <c r="EK1117"/>
      <c r="EL1117"/>
      <c r="EM1117"/>
      <c r="EN1117"/>
      <c r="EO1117"/>
      <c r="EP1117"/>
      <c r="EQ1117"/>
      <c r="ER1117"/>
      <c r="ES1117"/>
      <c r="ET1117"/>
      <c r="EU1117"/>
      <c r="EV1117"/>
      <c r="EW1117"/>
      <c r="EX1117"/>
      <c r="EY1117"/>
      <c r="EZ1117"/>
      <c r="FA1117"/>
      <c r="FB1117"/>
      <c r="FC1117"/>
      <c r="FD1117"/>
      <c r="FE1117"/>
      <c r="FF1117"/>
      <c r="FG1117"/>
      <c r="FH1117"/>
      <c r="FI1117"/>
      <c r="FJ1117"/>
      <c r="FK1117"/>
      <c r="FL1117"/>
      <c r="FM1117"/>
      <c r="FN1117"/>
      <c r="FO1117"/>
      <c r="FP1117"/>
      <c r="FQ1117"/>
      <c r="FR1117"/>
      <c r="FS1117"/>
      <c r="FT1117"/>
      <c r="FU1117"/>
      <c r="FV1117"/>
      <c r="FW1117"/>
      <c r="FX1117"/>
      <c r="FY1117"/>
      <c r="FZ1117"/>
      <c r="GA1117"/>
      <c r="GB1117"/>
      <c r="GC1117"/>
      <c r="GD1117"/>
      <c r="GE1117"/>
      <c r="GF1117"/>
      <c r="GG1117"/>
      <c r="GH1117"/>
      <c r="GI1117"/>
      <c r="GJ1117"/>
      <c r="GK1117"/>
      <c r="GL1117"/>
      <c r="GM1117"/>
      <c r="GN1117"/>
      <c r="GO1117"/>
      <c r="GP1117"/>
      <c r="GQ1117"/>
      <c r="GR1117"/>
      <c r="GS1117"/>
      <c r="GT1117"/>
      <c r="GU1117"/>
      <c r="GV1117"/>
      <c r="GW1117"/>
      <c r="GX1117"/>
      <c r="GY1117" t="n" s="35">
        <v>0</v>
      </c>
      <c r="GZ1117" t="n" s="35">
        <v>0</v>
      </c>
      <c r="HF1117" s="35">
        <v>1800</v>
      </c>
      <c r="HG1117" t="b" s="35">
        <v>1</v>
      </c>
      <c r="HH1117">
        <v>1</v>
      </c>
      <c r="HU1117" t="b" s="35">
        <v>1</v>
      </c>
      <c r="HZ1117">
        <v>1</v>
      </c>
      <c r="IA1117"/>
      <c r="IB1117" t="inlineStr">
        <is>
          <t xml:space="preserve">物理</t>
        </is>
      </c>
      <c r="IC1117">
        <v>10000</v>
      </c>
      <c r="ID1117">
        <v>0</v>
      </c>
      <c r="IE1117">
        <v>1</v>
      </c>
      <c r="IF1117"/>
      <c r="IG1117" t="inlineStr">
        <is>
          <t xml:space="preserve">魔法</t>
        </is>
      </c>
      <c r="IH1117">
        <v>500</v>
      </c>
      <c r="II1117">
        <v>0</v>
      </c>
      <c r="IJ1117"/>
      <c r="IK1117"/>
      <c r="IL1117"/>
      <c r="IM1117"/>
      <c r="IN1117"/>
      <c r="IO1117"/>
      <c r="IP1117"/>
      <c r="IQ1117"/>
      <c r="IR1117"/>
      <c r="IS1117"/>
      <c r="IT1117"/>
      <c r="IU1117"/>
      <c r="IV1117"/>
      <c r="IW1117"/>
      <c r="IX1117"/>
      <c r="IY1117"/>
      <c r="IZ1117"/>
      <c r="JA1117"/>
      <c r="JB1117"/>
      <c r="JC1117"/>
      <c r="JD1117"/>
      <c r="JE1117"/>
      <c r="JF1117"/>
      <c r="JG1117"/>
      <c r="JH1117"/>
      <c r="JI1117"/>
      <c r="JJ1117"/>
      <c r="JK1117"/>
      <c r="JL1117"/>
      <c r="JM1117"/>
      <c r="JN1117"/>
      <c r="JO1117"/>
      <c r="JP1117"/>
      <c r="JQ1117"/>
      <c r="JR1117"/>
    </row>
    <row r="1118" ht="30" customHeight="1" spans="2:12">
      <c r="B1118" s="34">
        <f>10000000+INDEX(编号表!$B:$B,MATCH(D1118,编号表!$A:$A,0))*10000+J1118</f>
        <v>12060019</v>
      </c>
      <c r="C1118" s="34" t="s">
        <v>1000</v>
      </c>
      <c r="D1118" s="34" t="s">
        <v>994</v>
      </c>
      <c r="E1118" t="str" s="34">
        <v>无</v>
      </c>
      <c r="F1118" s="39" t="s">
        <v>912</v>
      </c>
      <c r="G1118" s="34" t="inlineStr">
        <is>
          <t xml:space="preserve">火行</t>
        </is>
      </c>
      <c r="H1118" s="34" t="b">
        <v>0</v>
      </c>
      <c r="I1118" s="34" t="b">
        <v>0</v>
      </c>
      <c r="J1118" s="34">
        <v>19</v>
      </c>
      <c r="K1118" s="34" t="str">
        <f t="shared" si="37"/>
        <v>120600</v>
      </c>
      <c r="L1118" s="34" t="s">
        <v>898</v>
      </c>
      <c r="O1118" t="str" s="35">
        <v>追击单个敌人，造成剑击伤害；出击、回转更轻捷，提高飞剑攻击频率；附加火行伤害。</v>
      </c>
      <c r="P1118" t="n" s="35">
        <v>12421000</v>
      </c>
      <c r="W1118">
        <v>600</v>
      </c>
      <c r="X1118">
        <v>600</v>
      </c>
      <c r="Y1118" t="str" s="35">
        <v>单位</v>
      </c>
      <c r="Z1118" t="inlineStr">
        <is>
          <t xml:space="preserve">单体</t>
        </is>
      </c>
      <c r="AA1118" t="inlineStr">
        <is>
          <t xml:space="preserve">敌对</t>
        </is>
      </c>
      <c r="AB1118">
        <v>0</v>
      </c>
      <c r="AC1118">
        <v>1</v>
      </c>
      <c r="AD1118" t="b">
        <v>0</v>
      </c>
      <c r="AE1118" t="inlineStr">
        <is>
          <t xml:space="preserve">最近</t>
        </is>
      </c>
      <c r="AF1118"/>
      <c r="AG1118"/>
      <c r="AH1118"/>
      <c r="AI1118"/>
      <c r="AJ1118"/>
      <c r="AK1118"/>
      <c r="AL1118"/>
      <c r="BA1118">
        <v>10000</v>
      </c>
      <c r="BB1118" t="inlineStr">
        <is>
          <t xml:space="preserve">技能效果_伤害</t>
        </is>
      </c>
      <c r="BC1118" t="inlineStr">
        <is>
          <t xml:space="preserve">敌对</t>
        </is>
      </c>
      <c r="BD1118">
        <v>10000</v>
      </c>
      <c r="BE1118">
        <v>0</v>
      </c>
      <c r="BF1118" t="inlineStr">
        <is>
          <t xml:space="preserve">全部</t>
        </is>
      </c>
      <c r="BG1118">
        <v>0</v>
      </c>
      <c r="BH1118" t="inlineStr">
        <is>
          <t xml:space="preserve">物理</t>
        </is>
      </c>
      <c r="BI1118">
        <v>10000</v>
      </c>
      <c r="BJ1118">
        <v>0</v>
      </c>
      <c r="BK1118" t="b">
        <v>1</v>
      </c>
      <c r="BL1118">
        <v>0</v>
      </c>
      <c r="BM1118">
        <v>10000</v>
      </c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  <c r="DE1118"/>
      <c r="DF1118"/>
      <c r="DG1118"/>
      <c r="DH1118"/>
      <c r="DI1118"/>
      <c r="DJ1118"/>
      <c r="DK1118"/>
      <c r="DL1118"/>
      <c r="DM1118"/>
      <c r="DN1118"/>
      <c r="DO1118"/>
      <c r="DP1118"/>
      <c r="DQ1118"/>
      <c r="DR1118"/>
      <c r="DS1118"/>
      <c r="DT1118"/>
      <c r="DU1118"/>
      <c r="DV1118"/>
      <c r="DW1118"/>
      <c r="DX1118"/>
      <c r="DY1118"/>
      <c r="DZ1118"/>
      <c r="EA1118"/>
      <c r="EB1118"/>
      <c r="EC1118"/>
      <c r="ED1118"/>
      <c r="EE1118"/>
      <c r="EF1118"/>
      <c r="EG1118"/>
      <c r="EH1118"/>
      <c r="EI1118"/>
      <c r="EJ1118"/>
      <c r="EK1118"/>
      <c r="EL1118"/>
      <c r="EM1118"/>
      <c r="EN1118"/>
      <c r="EO1118"/>
      <c r="EP1118"/>
      <c r="EQ1118"/>
      <c r="ER1118"/>
      <c r="ES1118"/>
      <c r="ET1118"/>
      <c r="EU1118"/>
      <c r="EV1118"/>
      <c r="EW1118"/>
      <c r="EX1118"/>
      <c r="EY1118"/>
      <c r="EZ1118"/>
      <c r="FA1118"/>
      <c r="FB1118"/>
      <c r="FC1118"/>
      <c r="FD1118"/>
      <c r="FE1118"/>
      <c r="FF1118"/>
      <c r="FG1118"/>
      <c r="FH1118"/>
      <c r="FI1118"/>
      <c r="FJ1118"/>
      <c r="FK1118"/>
      <c r="FL1118"/>
      <c r="FM1118"/>
      <c r="FN1118"/>
      <c r="FO1118"/>
      <c r="FP1118"/>
      <c r="FQ1118"/>
      <c r="FR1118"/>
      <c r="FS1118"/>
      <c r="FT1118"/>
      <c r="FU1118"/>
      <c r="FV1118"/>
      <c r="FW1118"/>
      <c r="FX1118"/>
      <c r="FY1118"/>
      <c r="FZ1118"/>
      <c r="GA1118"/>
      <c r="GB1118"/>
      <c r="GC1118"/>
      <c r="GD1118"/>
      <c r="GE1118"/>
      <c r="GF1118"/>
      <c r="GG1118"/>
      <c r="GH1118"/>
      <c r="GI1118"/>
      <c r="GJ1118"/>
      <c r="GK1118"/>
      <c r="GL1118"/>
      <c r="GM1118"/>
      <c r="GN1118"/>
      <c r="GO1118"/>
      <c r="GP1118"/>
      <c r="GQ1118"/>
      <c r="GR1118"/>
      <c r="GS1118"/>
      <c r="GT1118"/>
      <c r="GU1118"/>
      <c r="GV1118"/>
      <c r="GW1118"/>
      <c r="GX1118"/>
      <c r="GY1118" t="n" s="35">
        <v>0</v>
      </c>
      <c r="GZ1118" t="n" s="35">
        <v>0</v>
      </c>
      <c r="HF1118" s="35">
        <v>1800</v>
      </c>
      <c r="HG1118" t="b" s="35">
        <v>1</v>
      </c>
      <c r="HH1118">
        <v>1</v>
      </c>
      <c r="HU1118" t="b" s="35">
        <v>1</v>
      </c>
      <c r="HZ1118">
        <v>1</v>
      </c>
      <c r="IA1118"/>
      <c r="IB1118" t="inlineStr">
        <is>
          <t xml:space="preserve">物理</t>
        </is>
      </c>
      <c r="IC1118">
        <v>10000</v>
      </c>
      <c r="ID1118">
        <v>0</v>
      </c>
      <c r="IE1118">
        <v>1</v>
      </c>
      <c r="IF1118"/>
      <c r="IG1118" t="inlineStr">
        <is>
          <t xml:space="preserve">魔法</t>
        </is>
      </c>
      <c r="IH1118">
        <v>500</v>
      </c>
      <c r="II1118">
        <v>0</v>
      </c>
      <c r="IJ1118"/>
      <c r="IK1118"/>
      <c r="IL1118"/>
      <c r="IM1118"/>
      <c r="IN1118"/>
      <c r="IO1118"/>
      <c r="IP1118"/>
      <c r="IQ1118"/>
      <c r="IR1118"/>
      <c r="IS1118"/>
      <c r="IT1118"/>
      <c r="IU1118"/>
      <c r="IV1118"/>
      <c r="IW1118"/>
      <c r="IX1118"/>
      <c r="IY1118"/>
      <c r="IZ1118"/>
      <c r="JA1118"/>
      <c r="JB1118"/>
      <c r="JC1118"/>
      <c r="JD1118"/>
      <c r="JE1118"/>
      <c r="JF1118"/>
      <c r="JG1118"/>
      <c r="JH1118"/>
      <c r="JI1118"/>
      <c r="JJ1118"/>
      <c r="JK1118"/>
      <c r="JL1118"/>
      <c r="JM1118"/>
      <c r="JN1118"/>
      <c r="JO1118"/>
      <c r="JP1118"/>
      <c r="JQ1118"/>
      <c r="JR1118"/>
    </row>
    <row r="1119" ht="30" customHeight="1" spans="2:12">
      <c r="B1119" s="34">
        <f>10000000+INDEX(编号表!$B:$B,MATCH(D1119,编号表!$A:$A,0))*10000+J1119</f>
        <v>12060020</v>
      </c>
      <c r="C1119" s="34" t="s">
        <v>1000</v>
      </c>
      <c r="D1119" s="34" t="s">
        <v>994</v>
      </c>
      <c r="E1119" t="str" s="34">
        <v>无</v>
      </c>
      <c r="F1119" s="39" t="s">
        <v>912</v>
      </c>
      <c r="G1119" s="34" t="inlineStr">
        <is>
          <t xml:space="preserve">火行</t>
        </is>
      </c>
      <c r="H1119" s="34" t="b">
        <v>0</v>
      </c>
      <c r="I1119" s="34" t="b">
        <v>0</v>
      </c>
      <c r="J1119" s="34">
        <v>20</v>
      </c>
      <c r="K1119" s="34" t="str">
        <f t="shared" si="37"/>
        <v>120600</v>
      </c>
      <c r="L1119" s="34" t="s">
        <v>899</v>
      </c>
      <c r="O1119" t="str" s="35">
        <v>追击单个敌人，造成剑击伤害；出击、回转更轻捷，提高飞剑攻击频率；附加火行伤害。</v>
      </c>
      <c r="P1119" t="n" s="35">
        <v>12421000</v>
      </c>
      <c r="W1119">
        <v>600</v>
      </c>
      <c r="X1119">
        <v>600</v>
      </c>
      <c r="Y1119" t="str" s="35">
        <v>单位</v>
      </c>
      <c r="Z1119" t="inlineStr">
        <is>
          <t xml:space="preserve">单体</t>
        </is>
      </c>
      <c r="AA1119" t="inlineStr">
        <is>
          <t xml:space="preserve">敌对</t>
        </is>
      </c>
      <c r="AB1119">
        <v>0</v>
      </c>
      <c r="AC1119">
        <v>1</v>
      </c>
      <c r="AD1119" t="b">
        <v>0</v>
      </c>
      <c r="AE1119" t="inlineStr">
        <is>
          <t xml:space="preserve">最近</t>
        </is>
      </c>
      <c r="AF1119"/>
      <c r="AG1119"/>
      <c r="AH1119"/>
      <c r="AI1119"/>
      <c r="AJ1119"/>
      <c r="AK1119"/>
      <c r="AL1119"/>
      <c r="BA1119">
        <v>10000</v>
      </c>
      <c r="BB1119" t="inlineStr">
        <is>
          <t xml:space="preserve">技能效果_伤害</t>
        </is>
      </c>
      <c r="BC1119" t="inlineStr">
        <is>
          <t xml:space="preserve">敌对</t>
        </is>
      </c>
      <c r="BD1119">
        <v>10000</v>
      </c>
      <c r="BE1119">
        <v>0</v>
      </c>
      <c r="BF1119" t="inlineStr">
        <is>
          <t xml:space="preserve">全部</t>
        </is>
      </c>
      <c r="BG1119">
        <v>0</v>
      </c>
      <c r="BH1119" t="inlineStr">
        <is>
          <t xml:space="preserve">物理</t>
        </is>
      </c>
      <c r="BI1119">
        <v>10000</v>
      </c>
      <c r="BJ1119">
        <v>0</v>
      </c>
      <c r="BK1119" t="b">
        <v>1</v>
      </c>
      <c r="BL1119">
        <v>0</v>
      </c>
      <c r="BM1119">
        <v>10000</v>
      </c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  <c r="DE1119"/>
      <c r="DF1119"/>
      <c r="DG1119"/>
      <c r="DH1119"/>
      <c r="DI1119"/>
      <c r="DJ1119"/>
      <c r="DK1119"/>
      <c r="DL1119"/>
      <c r="DM1119"/>
      <c r="DN1119"/>
      <c r="DO1119"/>
      <c r="DP1119"/>
      <c r="DQ1119"/>
      <c r="DR1119"/>
      <c r="DS1119"/>
      <c r="DT1119"/>
      <c r="DU1119"/>
      <c r="DV1119"/>
      <c r="DW1119"/>
      <c r="DX1119"/>
      <c r="DY1119"/>
      <c r="DZ1119"/>
      <c r="EA1119"/>
      <c r="EB1119"/>
      <c r="EC1119"/>
      <c r="ED1119"/>
      <c r="EE1119"/>
      <c r="EF1119"/>
      <c r="EG1119"/>
      <c r="EH1119"/>
      <c r="EI1119"/>
      <c r="EJ1119"/>
      <c r="EK1119"/>
      <c r="EL1119"/>
      <c r="EM1119"/>
      <c r="EN1119"/>
      <c r="EO1119"/>
      <c r="EP1119"/>
      <c r="EQ1119"/>
      <c r="ER1119"/>
      <c r="ES1119"/>
      <c r="ET1119"/>
      <c r="EU1119"/>
      <c r="EV1119"/>
      <c r="EW1119"/>
      <c r="EX1119"/>
      <c r="EY1119"/>
      <c r="EZ1119"/>
      <c r="FA1119"/>
      <c r="FB1119"/>
      <c r="FC1119"/>
      <c r="FD1119"/>
      <c r="FE1119"/>
      <c r="FF1119"/>
      <c r="FG1119"/>
      <c r="FH1119"/>
      <c r="FI1119"/>
      <c r="FJ1119"/>
      <c r="FK1119"/>
      <c r="FL1119"/>
      <c r="FM1119"/>
      <c r="FN1119"/>
      <c r="FO1119"/>
      <c r="FP1119"/>
      <c r="FQ1119"/>
      <c r="FR1119"/>
      <c r="FS1119"/>
      <c r="FT1119"/>
      <c r="FU1119"/>
      <c r="FV1119"/>
      <c r="FW1119"/>
      <c r="FX1119"/>
      <c r="FY1119"/>
      <c r="FZ1119"/>
      <c r="GA1119"/>
      <c r="GB1119"/>
      <c r="GC1119"/>
      <c r="GD1119"/>
      <c r="GE1119"/>
      <c r="GF1119"/>
      <c r="GG1119"/>
      <c r="GH1119"/>
      <c r="GI1119"/>
      <c r="GJ1119"/>
      <c r="GK1119"/>
      <c r="GL1119"/>
      <c r="GM1119"/>
      <c r="GN1119"/>
      <c r="GO1119"/>
      <c r="GP1119"/>
      <c r="GQ1119"/>
      <c r="GR1119"/>
      <c r="GS1119"/>
      <c r="GT1119"/>
      <c r="GU1119"/>
      <c r="GV1119"/>
      <c r="GW1119"/>
      <c r="GX1119"/>
      <c r="GY1119" t="n" s="35">
        <v>0</v>
      </c>
      <c r="GZ1119" t="n" s="35">
        <v>0</v>
      </c>
      <c r="HF1119" s="35">
        <v>1800</v>
      </c>
      <c r="HG1119" t="b" s="35">
        <v>1</v>
      </c>
      <c r="HH1119">
        <v>1</v>
      </c>
      <c r="HU1119" t="b" s="35">
        <v>1</v>
      </c>
      <c r="HZ1119">
        <v>1</v>
      </c>
      <c r="IA1119"/>
      <c r="IB1119" t="inlineStr">
        <is>
          <t xml:space="preserve">物理</t>
        </is>
      </c>
      <c r="IC1119">
        <v>10000</v>
      </c>
      <c r="ID1119">
        <v>0</v>
      </c>
      <c r="IE1119">
        <v>1</v>
      </c>
      <c r="IF1119"/>
      <c r="IG1119" t="inlineStr">
        <is>
          <t xml:space="preserve">魔法</t>
        </is>
      </c>
      <c r="IH1119">
        <v>500</v>
      </c>
      <c r="II1119">
        <v>0</v>
      </c>
      <c r="IJ1119"/>
      <c r="IK1119"/>
      <c r="IL1119"/>
      <c r="IM1119"/>
      <c r="IN1119"/>
      <c r="IO1119"/>
      <c r="IP1119"/>
      <c r="IQ1119"/>
      <c r="IR1119"/>
      <c r="IS1119"/>
      <c r="IT1119"/>
      <c r="IU1119"/>
      <c r="IV1119"/>
      <c r="IW1119"/>
      <c r="IX1119"/>
      <c r="IY1119"/>
      <c r="IZ1119"/>
      <c r="JA1119"/>
      <c r="JB1119"/>
      <c r="JC1119"/>
      <c r="JD1119"/>
      <c r="JE1119"/>
      <c r="JF1119"/>
      <c r="JG1119"/>
      <c r="JH1119"/>
      <c r="JI1119"/>
      <c r="JJ1119"/>
      <c r="JK1119"/>
      <c r="JL1119"/>
      <c r="JM1119"/>
      <c r="JN1119"/>
      <c r="JO1119"/>
      <c r="JP1119"/>
      <c r="JQ1119"/>
      <c r="JR1119"/>
    </row>
    <row r="1120" ht="30" customHeight="1" spans="2:12">
      <c r="B1120" s="34">
        <f>10000000+INDEX(编号表!$B:$B,MATCH(D1120,编号表!$A:$A,0))*10000+J1120</f>
        <v>12060021</v>
      </c>
      <c r="C1120" s="34" t="s">
        <v>1000</v>
      </c>
      <c r="D1120" s="34" t="s">
        <v>994</v>
      </c>
      <c r="E1120" t="str" s="34">
        <v>无</v>
      </c>
      <c r="F1120" s="39" t="s">
        <v>912</v>
      </c>
      <c r="G1120" s="34" t="inlineStr">
        <is>
          <t xml:space="preserve">火行</t>
        </is>
      </c>
      <c r="H1120" s="34" t="b">
        <v>0</v>
      </c>
      <c r="I1120" s="34" t="b">
        <v>0</v>
      </c>
      <c r="J1120" s="34">
        <v>21</v>
      </c>
      <c r="K1120" s="34" t="str">
        <f t="shared" si="37"/>
        <v>120600</v>
      </c>
      <c r="L1120" s="34" t="s">
        <v>900</v>
      </c>
      <c r="O1120" t="str" s="35">
        <v>追击单个敌人，造成剑击伤害；出击、回转更轻捷，提高飞剑攻击频率；附加火行伤害。</v>
      </c>
      <c r="P1120" t="n" s="35">
        <v>12421000</v>
      </c>
      <c r="W1120">
        <v>600</v>
      </c>
      <c r="X1120">
        <v>600</v>
      </c>
      <c r="Y1120" t="str" s="35">
        <v>单位</v>
      </c>
      <c r="Z1120" t="inlineStr">
        <is>
          <t xml:space="preserve">单体</t>
        </is>
      </c>
      <c r="AA1120" t="inlineStr">
        <is>
          <t xml:space="preserve">敌对</t>
        </is>
      </c>
      <c r="AB1120">
        <v>0</v>
      </c>
      <c r="AC1120">
        <v>1</v>
      </c>
      <c r="AD1120" t="b">
        <v>0</v>
      </c>
      <c r="AE1120" t="inlineStr">
        <is>
          <t xml:space="preserve">最近</t>
        </is>
      </c>
      <c r="AF1120"/>
      <c r="AG1120"/>
      <c r="AH1120"/>
      <c r="AI1120"/>
      <c r="AJ1120"/>
      <c r="AK1120"/>
      <c r="AL1120"/>
      <c r="BA1120">
        <v>10000</v>
      </c>
      <c r="BB1120" t="inlineStr">
        <is>
          <t xml:space="preserve">技能效果_伤害</t>
        </is>
      </c>
      <c r="BC1120" t="inlineStr">
        <is>
          <t xml:space="preserve">敌对</t>
        </is>
      </c>
      <c r="BD1120">
        <v>10000</v>
      </c>
      <c r="BE1120">
        <v>0</v>
      </c>
      <c r="BF1120" t="inlineStr">
        <is>
          <t xml:space="preserve">全部</t>
        </is>
      </c>
      <c r="BG1120">
        <v>0</v>
      </c>
      <c r="BH1120" t="inlineStr">
        <is>
          <t xml:space="preserve">物理</t>
        </is>
      </c>
      <c r="BI1120">
        <v>10000</v>
      </c>
      <c r="BJ1120">
        <v>0</v>
      </c>
      <c r="BK1120" t="b">
        <v>1</v>
      </c>
      <c r="BL1120">
        <v>0</v>
      </c>
      <c r="BM1120">
        <v>10000</v>
      </c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  <c r="DE1120"/>
      <c r="DF1120"/>
      <c r="DG1120"/>
      <c r="DH1120"/>
      <c r="DI1120"/>
      <c r="DJ1120"/>
      <c r="DK1120"/>
      <c r="DL1120"/>
      <c r="DM1120"/>
      <c r="DN1120"/>
      <c r="DO1120"/>
      <c r="DP1120"/>
      <c r="DQ1120"/>
      <c r="DR1120"/>
      <c r="DS1120"/>
      <c r="DT1120"/>
      <c r="DU1120"/>
      <c r="DV1120"/>
      <c r="DW1120"/>
      <c r="DX1120"/>
      <c r="DY1120"/>
      <c r="DZ1120"/>
      <c r="EA1120"/>
      <c r="EB1120"/>
      <c r="EC1120"/>
      <c r="ED1120"/>
      <c r="EE1120"/>
      <c r="EF1120"/>
      <c r="EG1120"/>
      <c r="EH1120"/>
      <c r="EI1120"/>
      <c r="EJ1120"/>
      <c r="EK1120"/>
      <c r="EL1120"/>
      <c r="EM1120"/>
      <c r="EN1120"/>
      <c r="EO1120"/>
      <c r="EP1120"/>
      <c r="EQ1120"/>
      <c r="ER1120"/>
      <c r="ES1120"/>
      <c r="ET1120"/>
      <c r="EU1120"/>
      <c r="EV1120"/>
      <c r="EW1120"/>
      <c r="EX1120"/>
      <c r="EY1120"/>
      <c r="EZ1120"/>
      <c r="FA1120"/>
      <c r="FB1120"/>
      <c r="FC1120"/>
      <c r="FD1120"/>
      <c r="FE1120"/>
      <c r="FF1120"/>
      <c r="FG1120"/>
      <c r="FH1120"/>
      <c r="FI1120"/>
      <c r="FJ1120"/>
      <c r="FK1120"/>
      <c r="FL1120"/>
      <c r="FM1120"/>
      <c r="FN1120"/>
      <c r="FO1120"/>
      <c r="FP1120"/>
      <c r="FQ1120"/>
      <c r="FR1120"/>
      <c r="FS1120"/>
      <c r="FT1120"/>
      <c r="FU1120"/>
      <c r="FV1120"/>
      <c r="FW1120"/>
      <c r="FX1120"/>
      <c r="FY1120"/>
      <c r="FZ1120"/>
      <c r="GA1120"/>
      <c r="GB1120"/>
      <c r="GC1120"/>
      <c r="GD1120"/>
      <c r="GE1120"/>
      <c r="GF1120"/>
      <c r="GG1120"/>
      <c r="GH1120"/>
      <c r="GI1120"/>
      <c r="GJ1120"/>
      <c r="GK1120"/>
      <c r="GL1120"/>
      <c r="GM1120"/>
      <c r="GN1120"/>
      <c r="GO1120"/>
      <c r="GP1120"/>
      <c r="GQ1120"/>
      <c r="GR1120"/>
      <c r="GS1120"/>
      <c r="GT1120"/>
      <c r="GU1120"/>
      <c r="GV1120"/>
      <c r="GW1120"/>
      <c r="GX1120"/>
      <c r="GY1120" t="n" s="35">
        <v>0</v>
      </c>
      <c r="GZ1120" t="n" s="35">
        <v>0</v>
      </c>
      <c r="HF1120" s="35">
        <v>1800</v>
      </c>
      <c r="HG1120" t="b" s="35">
        <v>1</v>
      </c>
      <c r="HH1120">
        <v>1</v>
      </c>
      <c r="HU1120" t="b" s="35">
        <v>1</v>
      </c>
      <c r="HZ1120">
        <v>1</v>
      </c>
      <c r="IA1120"/>
      <c r="IB1120" t="inlineStr">
        <is>
          <t xml:space="preserve">物理</t>
        </is>
      </c>
      <c r="IC1120">
        <v>10000</v>
      </c>
      <c r="ID1120">
        <v>0</v>
      </c>
      <c r="IE1120">
        <v>1</v>
      </c>
      <c r="IF1120"/>
      <c r="IG1120" t="inlineStr">
        <is>
          <t xml:space="preserve">魔法</t>
        </is>
      </c>
      <c r="IH1120">
        <v>500</v>
      </c>
      <c r="II1120">
        <v>0</v>
      </c>
      <c r="IJ1120"/>
      <c r="IK1120"/>
      <c r="IL1120"/>
      <c r="IM1120"/>
      <c r="IN1120"/>
      <c r="IO1120"/>
      <c r="IP1120"/>
      <c r="IQ1120"/>
      <c r="IR1120"/>
      <c r="IS1120"/>
      <c r="IT1120"/>
      <c r="IU1120"/>
      <c r="IV1120"/>
      <c r="IW1120"/>
      <c r="IX1120"/>
      <c r="IY1120"/>
      <c r="IZ1120"/>
      <c r="JA1120"/>
      <c r="JB1120"/>
      <c r="JC1120"/>
      <c r="JD1120"/>
      <c r="JE1120"/>
      <c r="JF1120"/>
      <c r="JG1120"/>
      <c r="JH1120"/>
      <c r="JI1120"/>
      <c r="JJ1120"/>
      <c r="JK1120"/>
      <c r="JL1120"/>
      <c r="JM1120"/>
      <c r="JN1120"/>
      <c r="JO1120"/>
      <c r="JP1120"/>
      <c r="JQ1120"/>
      <c r="JR1120"/>
    </row>
    <row r="1121" ht="30" customHeight="1" spans="2:12">
      <c r="B1121" s="34">
        <f>10000000+INDEX(编号表!$B:$B,MATCH(D1121,编号表!$A:$A,0))*10000+J1121</f>
        <v>12070001</v>
      </c>
      <c r="C1121" s="34" t="s">
        <v>1001</v>
      </c>
      <c r="D1121" s="34" t="s">
        <v>1002</v>
      </c>
      <c r="E1121" t="str" s="34">
        <v>无</v>
      </c>
      <c r="F1121" s="39" t="s">
        <v>897</v>
      </c>
      <c r="G1121" s="34" t="inlineStr">
        <is>
          <t xml:space="preserve">土行</t>
        </is>
      </c>
      <c r="H1121" s="34" t="b">
        <v>0</v>
      </c>
      <c r="I1121" s="34" t="b">
        <v>0</v>
      </c>
      <c r="J1121" s="34">
        <v>1</v>
      </c>
      <c r="K1121" s="34" t="str">
        <f t="shared" si="37"/>
        <v>120700</v>
      </c>
      <c r="L1121" s="34" t="s">
        <v>898</v>
      </c>
      <c r="O1121" t="str" s="35">
        <v>追击单个敌人，造成剑击伤害；出击、回转更轻捷，提高飞剑攻击频率；附加土行伤害。</v>
      </c>
      <c r="P1121" t="n" s="35">
        <v>12421000</v>
      </c>
      <c r="W1121">
        <v>600</v>
      </c>
      <c r="X1121">
        <v>600</v>
      </c>
      <c r="Y1121" t="str" s="35">
        <v>单位</v>
      </c>
      <c r="Z1121" t="inlineStr">
        <is>
          <t xml:space="preserve">单体</t>
        </is>
      </c>
      <c r="AA1121" t="inlineStr">
        <is>
          <t xml:space="preserve">敌对</t>
        </is>
      </c>
      <c r="AB1121">
        <v>0</v>
      </c>
      <c r="AC1121">
        <v>1</v>
      </c>
      <c r="AD1121" t="b">
        <v>0</v>
      </c>
      <c r="AE1121" t="inlineStr">
        <is>
          <t xml:space="preserve">最近</t>
        </is>
      </c>
      <c r="AF1121"/>
      <c r="AG1121"/>
      <c r="AH1121"/>
      <c r="AI1121"/>
      <c r="AJ1121"/>
      <c r="AK1121"/>
      <c r="AL1121"/>
      <c r="BA1121">
        <v>10000</v>
      </c>
      <c r="BB1121" t="inlineStr">
        <is>
          <t xml:space="preserve">技能效果_伤害</t>
        </is>
      </c>
      <c r="BC1121" t="inlineStr">
        <is>
          <t xml:space="preserve">敌对</t>
        </is>
      </c>
      <c r="BD1121">
        <v>10000</v>
      </c>
      <c r="BE1121">
        <v>0</v>
      </c>
      <c r="BF1121" t="inlineStr">
        <is>
          <t xml:space="preserve">全部</t>
        </is>
      </c>
      <c r="BG1121">
        <v>0</v>
      </c>
      <c r="BH1121" t="inlineStr">
        <is>
          <t xml:space="preserve">物理</t>
        </is>
      </c>
      <c r="BI1121">
        <v>10000</v>
      </c>
      <c r="BJ1121">
        <v>0</v>
      </c>
      <c r="BK1121" t="b">
        <v>1</v>
      </c>
      <c r="BL1121">
        <v>0</v>
      </c>
      <c r="BM1121">
        <v>10000</v>
      </c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  <c r="DE1121"/>
      <c r="DF1121"/>
      <c r="DG1121"/>
      <c r="DH1121"/>
      <c r="DI1121"/>
      <c r="DJ1121"/>
      <c r="DK1121"/>
      <c r="DL1121"/>
      <c r="DM1121"/>
      <c r="DN1121"/>
      <c r="DO1121"/>
      <c r="DP1121"/>
      <c r="DQ1121"/>
      <c r="DR1121"/>
      <c r="DS1121"/>
      <c r="DT1121"/>
      <c r="DU1121"/>
      <c r="DV1121"/>
      <c r="DW1121"/>
      <c r="DX1121"/>
      <c r="DY1121"/>
      <c r="DZ1121"/>
      <c r="EA1121"/>
      <c r="EB1121"/>
      <c r="EC1121"/>
      <c r="ED1121"/>
      <c r="EE1121"/>
      <c r="EF1121"/>
      <c r="EG1121"/>
      <c r="EH1121"/>
      <c r="EI1121"/>
      <c r="EJ1121"/>
      <c r="EK1121"/>
      <c r="EL1121"/>
      <c r="EM1121"/>
      <c r="EN1121"/>
      <c r="EO1121"/>
      <c r="EP1121"/>
      <c r="EQ1121"/>
      <c r="ER1121"/>
      <c r="ES1121"/>
      <c r="ET1121"/>
      <c r="EU1121"/>
      <c r="EV1121"/>
      <c r="EW1121"/>
      <c r="EX1121"/>
      <c r="EY1121"/>
      <c r="EZ1121"/>
      <c r="FA1121"/>
      <c r="FB1121"/>
      <c r="FC1121"/>
      <c r="FD1121"/>
      <c r="FE1121"/>
      <c r="FF1121"/>
      <c r="FG1121"/>
      <c r="FH1121"/>
      <c r="FI1121"/>
      <c r="FJ1121"/>
      <c r="FK1121"/>
      <c r="FL1121"/>
      <c r="FM1121"/>
      <c r="FN1121"/>
      <c r="FO1121"/>
      <c r="FP1121"/>
      <c r="FQ1121"/>
      <c r="FR1121"/>
      <c r="FS1121"/>
      <c r="FT1121"/>
      <c r="FU1121"/>
      <c r="FV1121"/>
      <c r="FW1121"/>
      <c r="FX1121"/>
      <c r="FY1121"/>
      <c r="FZ1121"/>
      <c r="GA1121"/>
      <c r="GB1121"/>
      <c r="GC1121"/>
      <c r="GD1121"/>
      <c r="GE1121"/>
      <c r="GF1121"/>
      <c r="GG1121"/>
      <c r="GH1121"/>
      <c r="GI1121"/>
      <c r="GJ1121"/>
      <c r="GK1121"/>
      <c r="GL1121"/>
      <c r="GM1121"/>
      <c r="GN1121"/>
      <c r="GO1121"/>
      <c r="GP1121"/>
      <c r="GQ1121"/>
      <c r="GR1121"/>
      <c r="GS1121"/>
      <c r="GT1121"/>
      <c r="GU1121"/>
      <c r="GV1121"/>
      <c r="GW1121"/>
      <c r="GX1121"/>
      <c r="GY1121" t="n" s="35">
        <v>0</v>
      </c>
      <c r="GZ1121" t="n" s="35">
        <v>0</v>
      </c>
      <c r="HF1121" s="35">
        <v>1800</v>
      </c>
      <c r="HG1121" t="b" s="35">
        <v>1</v>
      </c>
      <c r="HH1121">
        <v>1</v>
      </c>
      <c r="HU1121" t="b" s="35">
        <v>1</v>
      </c>
      <c r="HZ1121">
        <v>1</v>
      </c>
      <c r="IA1121"/>
      <c r="IB1121" t="inlineStr">
        <is>
          <t xml:space="preserve">物理</t>
        </is>
      </c>
      <c r="IC1121">
        <v>10000</v>
      </c>
      <c r="ID1121">
        <v>0</v>
      </c>
      <c r="IE1121">
        <v>1</v>
      </c>
      <c r="IF1121"/>
      <c r="IG1121" t="inlineStr">
        <is>
          <t xml:space="preserve">魔法</t>
        </is>
      </c>
      <c r="IH1121">
        <v>500</v>
      </c>
      <c r="II1121">
        <v>0</v>
      </c>
      <c r="IJ1121"/>
      <c r="IK1121"/>
      <c r="IL1121"/>
      <c r="IM1121"/>
      <c r="IN1121"/>
      <c r="IO1121"/>
      <c r="IP1121"/>
      <c r="IQ1121"/>
      <c r="IR1121"/>
      <c r="IS1121"/>
      <c r="IT1121"/>
      <c r="IU1121"/>
      <c r="IV1121"/>
      <c r="IW1121"/>
      <c r="IX1121"/>
      <c r="IY1121"/>
      <c r="IZ1121"/>
      <c r="JA1121"/>
      <c r="JB1121"/>
      <c r="JC1121"/>
      <c r="JD1121"/>
      <c r="JE1121"/>
      <c r="JF1121"/>
      <c r="JG1121"/>
      <c r="JH1121"/>
      <c r="JI1121"/>
      <c r="JJ1121"/>
      <c r="JK1121"/>
      <c r="JL1121"/>
      <c r="JM1121"/>
      <c r="JN1121"/>
      <c r="JO1121"/>
      <c r="JP1121"/>
      <c r="JQ1121"/>
      <c r="JR1121"/>
    </row>
    <row r="1122" ht="30" customHeight="1" spans="2:12">
      <c r="B1122" s="34">
        <f>10000000+INDEX(编号表!$B:$B,MATCH(D1122,编号表!$A:$A,0))*10000+J1122</f>
        <v>12070002</v>
      </c>
      <c r="C1122" s="34" t="s">
        <v>1001</v>
      </c>
      <c r="D1122" s="34" t="s">
        <v>1002</v>
      </c>
      <c r="E1122" t="str" s="34">
        <v>无</v>
      </c>
      <c r="F1122" s="39" t="s">
        <v>897</v>
      </c>
      <c r="G1122" s="34" t="inlineStr">
        <is>
          <t xml:space="preserve">土行</t>
        </is>
      </c>
      <c r="H1122" s="34" t="b">
        <v>0</v>
      </c>
      <c r="I1122" s="34" t="b">
        <v>0</v>
      </c>
      <c r="J1122" s="34">
        <v>2</v>
      </c>
      <c r="K1122" s="34" t="str">
        <f t="shared" si="37"/>
        <v>120700</v>
      </c>
      <c r="L1122" s="34" t="s">
        <v>899</v>
      </c>
      <c r="O1122" t="str" s="35">
        <v>追击单个敌人，造成剑击伤害；出击、回转更轻捷，提高飞剑攻击频率；附加土行伤害。</v>
      </c>
      <c r="P1122" t="n" s="35">
        <v>12421000</v>
      </c>
      <c r="W1122">
        <v>600</v>
      </c>
      <c r="X1122">
        <v>600</v>
      </c>
      <c r="Y1122" t="str" s="35">
        <v>单位</v>
      </c>
      <c r="Z1122" t="inlineStr">
        <is>
          <t xml:space="preserve">单体</t>
        </is>
      </c>
      <c r="AA1122" t="inlineStr">
        <is>
          <t xml:space="preserve">敌对</t>
        </is>
      </c>
      <c r="AB1122">
        <v>0</v>
      </c>
      <c r="AC1122">
        <v>1</v>
      </c>
      <c r="AD1122" t="b">
        <v>0</v>
      </c>
      <c r="AE1122" t="inlineStr">
        <is>
          <t xml:space="preserve">最近</t>
        </is>
      </c>
      <c r="AF1122"/>
      <c r="AG1122"/>
      <c r="AH1122"/>
      <c r="AI1122"/>
      <c r="AJ1122"/>
      <c r="AK1122"/>
      <c r="AL1122"/>
      <c r="BA1122">
        <v>10000</v>
      </c>
      <c r="BB1122" t="inlineStr">
        <is>
          <t xml:space="preserve">技能效果_伤害</t>
        </is>
      </c>
      <c r="BC1122" t="inlineStr">
        <is>
          <t xml:space="preserve">敌对</t>
        </is>
      </c>
      <c r="BD1122">
        <v>10000</v>
      </c>
      <c r="BE1122">
        <v>0</v>
      </c>
      <c r="BF1122" t="inlineStr">
        <is>
          <t xml:space="preserve">全部</t>
        </is>
      </c>
      <c r="BG1122">
        <v>0</v>
      </c>
      <c r="BH1122" t="inlineStr">
        <is>
          <t xml:space="preserve">物理</t>
        </is>
      </c>
      <c r="BI1122">
        <v>10000</v>
      </c>
      <c r="BJ1122">
        <v>0</v>
      </c>
      <c r="BK1122" t="b">
        <v>1</v>
      </c>
      <c r="BL1122">
        <v>0</v>
      </c>
      <c r="BM1122">
        <v>10000</v>
      </c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  <c r="DE1122"/>
      <c r="DF1122"/>
      <c r="DG1122"/>
      <c r="DH1122"/>
      <c r="DI1122"/>
      <c r="DJ1122"/>
      <c r="DK1122"/>
      <c r="DL1122"/>
      <c r="DM1122"/>
      <c r="DN1122"/>
      <c r="DO1122"/>
      <c r="DP1122"/>
      <c r="DQ1122"/>
      <c r="DR1122"/>
      <c r="DS1122"/>
      <c r="DT1122"/>
      <c r="DU1122"/>
      <c r="DV1122"/>
      <c r="DW1122"/>
      <c r="DX1122"/>
      <c r="DY1122"/>
      <c r="DZ1122"/>
      <c r="EA1122"/>
      <c r="EB1122"/>
      <c r="EC1122"/>
      <c r="ED1122"/>
      <c r="EE1122"/>
      <c r="EF1122"/>
      <c r="EG1122"/>
      <c r="EH1122"/>
      <c r="EI1122"/>
      <c r="EJ1122"/>
      <c r="EK1122"/>
      <c r="EL1122"/>
      <c r="EM1122"/>
      <c r="EN1122"/>
      <c r="EO1122"/>
      <c r="EP1122"/>
      <c r="EQ1122"/>
      <c r="ER1122"/>
      <c r="ES1122"/>
      <c r="ET1122"/>
      <c r="EU1122"/>
      <c r="EV1122"/>
      <c r="EW1122"/>
      <c r="EX1122"/>
      <c r="EY1122"/>
      <c r="EZ1122"/>
      <c r="FA1122"/>
      <c r="FB1122"/>
      <c r="FC1122"/>
      <c r="FD1122"/>
      <c r="FE1122"/>
      <c r="FF1122"/>
      <c r="FG1122"/>
      <c r="FH1122"/>
      <c r="FI1122"/>
      <c r="FJ1122"/>
      <c r="FK1122"/>
      <c r="FL1122"/>
      <c r="FM1122"/>
      <c r="FN1122"/>
      <c r="FO1122"/>
      <c r="FP1122"/>
      <c r="FQ1122"/>
      <c r="FR1122"/>
      <c r="FS1122"/>
      <c r="FT1122"/>
      <c r="FU1122"/>
      <c r="FV1122"/>
      <c r="FW1122"/>
      <c r="FX1122"/>
      <c r="FY1122"/>
      <c r="FZ1122"/>
      <c r="GA1122"/>
      <c r="GB1122"/>
      <c r="GC1122"/>
      <c r="GD1122"/>
      <c r="GE1122"/>
      <c r="GF1122"/>
      <c r="GG1122"/>
      <c r="GH1122"/>
      <c r="GI1122"/>
      <c r="GJ1122"/>
      <c r="GK1122"/>
      <c r="GL1122"/>
      <c r="GM1122"/>
      <c r="GN1122"/>
      <c r="GO1122"/>
      <c r="GP1122"/>
      <c r="GQ1122"/>
      <c r="GR1122"/>
      <c r="GS1122"/>
      <c r="GT1122"/>
      <c r="GU1122"/>
      <c r="GV1122"/>
      <c r="GW1122"/>
      <c r="GX1122"/>
      <c r="GY1122" t="n" s="35">
        <v>0</v>
      </c>
      <c r="GZ1122" t="n" s="35">
        <v>0</v>
      </c>
      <c r="HF1122" s="35">
        <v>1800</v>
      </c>
      <c r="HG1122" t="b" s="35">
        <v>1</v>
      </c>
      <c r="HH1122">
        <v>1</v>
      </c>
      <c r="HU1122" t="b" s="35">
        <v>1</v>
      </c>
      <c r="HZ1122">
        <v>1</v>
      </c>
      <c r="IA1122"/>
      <c r="IB1122" t="inlineStr">
        <is>
          <t xml:space="preserve">物理</t>
        </is>
      </c>
      <c r="IC1122">
        <v>10000</v>
      </c>
      <c r="ID1122">
        <v>0</v>
      </c>
      <c r="IE1122">
        <v>1</v>
      </c>
      <c r="IF1122"/>
      <c r="IG1122" t="inlineStr">
        <is>
          <t xml:space="preserve">魔法</t>
        </is>
      </c>
      <c r="IH1122">
        <v>500</v>
      </c>
      <c r="II1122">
        <v>0</v>
      </c>
      <c r="IJ1122"/>
      <c r="IK1122"/>
      <c r="IL1122"/>
      <c r="IM1122"/>
      <c r="IN1122"/>
      <c r="IO1122"/>
      <c r="IP1122"/>
      <c r="IQ1122"/>
      <c r="IR1122"/>
      <c r="IS1122"/>
      <c r="IT1122"/>
      <c r="IU1122"/>
      <c r="IV1122"/>
      <c r="IW1122"/>
      <c r="IX1122"/>
      <c r="IY1122"/>
      <c r="IZ1122"/>
      <c r="JA1122"/>
      <c r="JB1122"/>
      <c r="JC1122"/>
      <c r="JD1122"/>
      <c r="JE1122"/>
      <c r="JF1122"/>
      <c r="JG1122"/>
      <c r="JH1122"/>
      <c r="JI1122"/>
      <c r="JJ1122"/>
      <c r="JK1122"/>
      <c r="JL1122"/>
      <c r="JM1122"/>
      <c r="JN1122"/>
      <c r="JO1122"/>
      <c r="JP1122"/>
      <c r="JQ1122"/>
      <c r="JR1122"/>
    </row>
    <row r="1123" ht="30" customHeight="1" spans="2:12">
      <c r="B1123" s="34">
        <f>10000000+INDEX(编号表!$B:$B,MATCH(D1123,编号表!$A:$A,0))*10000+J1123</f>
        <v>12070003</v>
      </c>
      <c r="C1123" s="34" t="s">
        <v>1001</v>
      </c>
      <c r="D1123" s="34" t="s">
        <v>1002</v>
      </c>
      <c r="E1123" t="str" s="34">
        <v>无</v>
      </c>
      <c r="F1123" s="39" t="s">
        <v>897</v>
      </c>
      <c r="G1123" s="34" t="inlineStr">
        <is>
          <t xml:space="preserve">土行</t>
        </is>
      </c>
      <c r="H1123" s="34" t="b">
        <v>0</v>
      </c>
      <c r="I1123" s="34" t="b">
        <v>0</v>
      </c>
      <c r="J1123" s="34">
        <v>3</v>
      </c>
      <c r="K1123" s="34" t="str">
        <f t="shared" si="37"/>
        <v>120700</v>
      </c>
      <c r="L1123" s="34" t="s">
        <v>900</v>
      </c>
      <c r="O1123" t="str" s="35">
        <v>追击单个敌人，造成剑击伤害；出击、回转更轻捷，提高飞剑攻击频率；附加土行伤害。</v>
      </c>
      <c r="P1123" t="n" s="35">
        <v>12421000</v>
      </c>
      <c r="W1123">
        <v>600</v>
      </c>
      <c r="X1123">
        <v>600</v>
      </c>
      <c r="Y1123" t="str" s="35">
        <v>单位</v>
      </c>
      <c r="Z1123" t="inlineStr">
        <is>
          <t xml:space="preserve">单体</t>
        </is>
      </c>
      <c r="AA1123" t="inlineStr">
        <is>
          <t xml:space="preserve">敌对</t>
        </is>
      </c>
      <c r="AB1123">
        <v>0</v>
      </c>
      <c r="AC1123">
        <v>1</v>
      </c>
      <c r="AD1123" t="b">
        <v>0</v>
      </c>
      <c r="AE1123" t="inlineStr">
        <is>
          <t xml:space="preserve">最近</t>
        </is>
      </c>
      <c r="AF1123"/>
      <c r="AG1123"/>
      <c r="AH1123"/>
      <c r="AI1123"/>
      <c r="AJ1123"/>
      <c r="AK1123"/>
      <c r="AL1123"/>
      <c r="BA1123">
        <v>10000</v>
      </c>
      <c r="BB1123" t="inlineStr">
        <is>
          <t xml:space="preserve">技能效果_伤害</t>
        </is>
      </c>
      <c r="BC1123" t="inlineStr">
        <is>
          <t xml:space="preserve">敌对</t>
        </is>
      </c>
      <c r="BD1123">
        <v>10000</v>
      </c>
      <c r="BE1123">
        <v>0</v>
      </c>
      <c r="BF1123" t="inlineStr">
        <is>
          <t xml:space="preserve">全部</t>
        </is>
      </c>
      <c r="BG1123">
        <v>0</v>
      </c>
      <c r="BH1123" t="inlineStr">
        <is>
          <t xml:space="preserve">物理</t>
        </is>
      </c>
      <c r="BI1123">
        <v>10000</v>
      </c>
      <c r="BJ1123">
        <v>0</v>
      </c>
      <c r="BK1123" t="b">
        <v>1</v>
      </c>
      <c r="BL1123">
        <v>0</v>
      </c>
      <c r="BM1123">
        <v>10000</v>
      </c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  <c r="DE1123"/>
      <c r="DF1123"/>
      <c r="DG1123"/>
      <c r="DH1123"/>
      <c r="DI1123"/>
      <c r="DJ1123"/>
      <c r="DK1123"/>
      <c r="DL1123"/>
      <c r="DM1123"/>
      <c r="DN1123"/>
      <c r="DO1123"/>
      <c r="DP1123"/>
      <c r="DQ1123"/>
      <c r="DR1123"/>
      <c r="DS1123"/>
      <c r="DT1123"/>
      <c r="DU1123"/>
      <c r="DV1123"/>
      <c r="DW1123"/>
      <c r="DX1123"/>
      <c r="DY1123"/>
      <c r="DZ1123"/>
      <c r="EA1123"/>
      <c r="EB1123"/>
      <c r="EC1123"/>
      <c r="ED1123"/>
      <c r="EE1123"/>
      <c r="EF1123"/>
      <c r="EG1123"/>
      <c r="EH1123"/>
      <c r="EI1123"/>
      <c r="EJ1123"/>
      <c r="EK1123"/>
      <c r="EL1123"/>
      <c r="EM1123"/>
      <c r="EN1123"/>
      <c r="EO1123"/>
      <c r="EP1123"/>
      <c r="EQ1123"/>
      <c r="ER1123"/>
      <c r="ES1123"/>
      <c r="ET1123"/>
      <c r="EU1123"/>
      <c r="EV1123"/>
      <c r="EW1123"/>
      <c r="EX1123"/>
      <c r="EY1123"/>
      <c r="EZ1123"/>
      <c r="FA1123"/>
      <c r="FB1123"/>
      <c r="FC1123"/>
      <c r="FD1123"/>
      <c r="FE1123"/>
      <c r="FF1123"/>
      <c r="FG1123"/>
      <c r="FH1123"/>
      <c r="FI1123"/>
      <c r="FJ1123"/>
      <c r="FK1123"/>
      <c r="FL1123"/>
      <c r="FM1123"/>
      <c r="FN1123"/>
      <c r="FO1123"/>
      <c r="FP1123"/>
      <c r="FQ1123"/>
      <c r="FR1123"/>
      <c r="FS1123"/>
      <c r="FT1123"/>
      <c r="FU1123"/>
      <c r="FV1123"/>
      <c r="FW1123"/>
      <c r="FX1123"/>
      <c r="FY1123"/>
      <c r="FZ1123"/>
      <c r="GA1123"/>
      <c r="GB1123"/>
      <c r="GC1123"/>
      <c r="GD1123"/>
      <c r="GE1123"/>
      <c r="GF1123"/>
      <c r="GG1123"/>
      <c r="GH1123"/>
      <c r="GI1123"/>
      <c r="GJ1123"/>
      <c r="GK1123"/>
      <c r="GL1123"/>
      <c r="GM1123"/>
      <c r="GN1123"/>
      <c r="GO1123"/>
      <c r="GP1123"/>
      <c r="GQ1123"/>
      <c r="GR1123"/>
      <c r="GS1123"/>
      <c r="GT1123"/>
      <c r="GU1123"/>
      <c r="GV1123"/>
      <c r="GW1123"/>
      <c r="GX1123"/>
      <c r="GY1123" t="n" s="35">
        <v>0</v>
      </c>
      <c r="GZ1123" t="n" s="35">
        <v>0</v>
      </c>
      <c r="HF1123" s="35">
        <v>1800</v>
      </c>
      <c r="HG1123" t="b" s="35">
        <v>1</v>
      </c>
      <c r="HH1123">
        <v>1</v>
      </c>
      <c r="HU1123" t="b" s="35">
        <v>1</v>
      </c>
      <c r="HZ1123">
        <v>1</v>
      </c>
      <c r="IA1123"/>
      <c r="IB1123" t="inlineStr">
        <is>
          <t xml:space="preserve">物理</t>
        </is>
      </c>
      <c r="IC1123">
        <v>10000</v>
      </c>
      <c r="ID1123">
        <v>0</v>
      </c>
      <c r="IE1123">
        <v>1</v>
      </c>
      <c r="IF1123"/>
      <c r="IG1123" t="inlineStr">
        <is>
          <t xml:space="preserve">魔法</t>
        </is>
      </c>
      <c r="IH1123">
        <v>500</v>
      </c>
      <c r="II1123">
        <v>0</v>
      </c>
      <c r="IJ1123"/>
      <c r="IK1123"/>
      <c r="IL1123"/>
      <c r="IM1123"/>
      <c r="IN1123"/>
      <c r="IO1123"/>
      <c r="IP1123"/>
      <c r="IQ1123"/>
      <c r="IR1123"/>
      <c r="IS1123"/>
      <c r="IT1123"/>
      <c r="IU1123"/>
      <c r="IV1123"/>
      <c r="IW1123"/>
      <c r="IX1123"/>
      <c r="IY1123"/>
      <c r="IZ1123"/>
      <c r="JA1123"/>
      <c r="JB1123"/>
      <c r="JC1123"/>
      <c r="JD1123"/>
      <c r="JE1123"/>
      <c r="JF1123"/>
      <c r="JG1123"/>
      <c r="JH1123"/>
      <c r="JI1123"/>
      <c r="JJ1123"/>
      <c r="JK1123"/>
      <c r="JL1123"/>
      <c r="JM1123"/>
      <c r="JN1123"/>
      <c r="JO1123"/>
      <c r="JP1123"/>
      <c r="JQ1123"/>
      <c r="JR1123"/>
    </row>
    <row r="1124" ht="30" customHeight="1" spans="2:12">
      <c r="B1124" s="34">
        <f>10000000+INDEX(编号表!$B:$B,MATCH(D1124,编号表!$A:$A,0))*10000+J1124</f>
        <v>12070004</v>
      </c>
      <c r="C1124" s="34" t="s">
        <v>1003</v>
      </c>
      <c r="D1124" s="34" t="s">
        <v>1002</v>
      </c>
      <c r="E1124" t="str" s="34">
        <v>无</v>
      </c>
      <c r="F1124" s="39" t="s">
        <v>902</v>
      </c>
      <c r="G1124" s="34" t="inlineStr">
        <is>
          <t xml:space="preserve">土行</t>
        </is>
      </c>
      <c r="H1124" s="34" t="b">
        <v>0</v>
      </c>
      <c r="I1124" s="34" t="b">
        <v>0</v>
      </c>
      <c r="J1124" s="34">
        <v>4</v>
      </c>
      <c r="K1124" s="34" t="str">
        <f t="shared" si="37"/>
        <v>120700</v>
      </c>
      <c r="L1124" s="34" t="s">
        <v>898</v>
      </c>
      <c r="O1124" t="str" s="35">
        <v>追击单个敌人，造成剑击伤害；出击、回转更轻捷，提高飞剑攻击频率；附加土行伤害。</v>
      </c>
      <c r="P1124" t="n" s="35">
        <v>12421000</v>
      </c>
      <c r="W1124">
        <v>600</v>
      </c>
      <c r="X1124">
        <v>600</v>
      </c>
      <c r="Y1124" t="str" s="35">
        <v>单位</v>
      </c>
      <c r="Z1124" t="inlineStr">
        <is>
          <t xml:space="preserve">单体</t>
        </is>
      </c>
      <c r="AA1124" t="inlineStr">
        <is>
          <t xml:space="preserve">敌对</t>
        </is>
      </c>
      <c r="AB1124">
        <v>0</v>
      </c>
      <c r="AC1124">
        <v>1</v>
      </c>
      <c r="AD1124" t="b">
        <v>0</v>
      </c>
      <c r="AE1124" t="inlineStr">
        <is>
          <t xml:space="preserve">最近</t>
        </is>
      </c>
      <c r="AF1124"/>
      <c r="AG1124"/>
      <c r="AH1124"/>
      <c r="AI1124"/>
      <c r="AJ1124"/>
      <c r="AK1124"/>
      <c r="AL1124"/>
      <c r="BA1124">
        <v>10000</v>
      </c>
      <c r="BB1124" t="inlineStr">
        <is>
          <t xml:space="preserve">技能效果_伤害</t>
        </is>
      </c>
      <c r="BC1124" t="inlineStr">
        <is>
          <t xml:space="preserve">敌对</t>
        </is>
      </c>
      <c r="BD1124">
        <v>10000</v>
      </c>
      <c r="BE1124">
        <v>0</v>
      </c>
      <c r="BF1124" t="inlineStr">
        <is>
          <t xml:space="preserve">全部</t>
        </is>
      </c>
      <c r="BG1124">
        <v>0</v>
      </c>
      <c r="BH1124" t="inlineStr">
        <is>
          <t xml:space="preserve">物理</t>
        </is>
      </c>
      <c r="BI1124">
        <v>10000</v>
      </c>
      <c r="BJ1124">
        <v>0</v>
      </c>
      <c r="BK1124" t="b">
        <v>1</v>
      </c>
      <c r="BL1124">
        <v>0</v>
      </c>
      <c r="BM1124">
        <v>10000</v>
      </c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  <c r="DE1124"/>
      <c r="DF1124"/>
      <c r="DG1124"/>
      <c r="DH1124"/>
      <c r="DI1124"/>
      <c r="DJ1124"/>
      <c r="DK1124"/>
      <c r="DL1124"/>
      <c r="DM1124"/>
      <c r="DN1124"/>
      <c r="DO1124"/>
      <c r="DP1124"/>
      <c r="DQ1124"/>
      <c r="DR1124"/>
      <c r="DS1124"/>
      <c r="DT1124"/>
      <c r="DU1124"/>
      <c r="DV1124"/>
      <c r="DW1124"/>
      <c r="DX1124"/>
      <c r="DY1124"/>
      <c r="DZ1124"/>
      <c r="EA1124"/>
      <c r="EB1124"/>
      <c r="EC1124"/>
      <c r="ED1124"/>
      <c r="EE1124"/>
      <c r="EF1124"/>
      <c r="EG1124"/>
      <c r="EH1124"/>
      <c r="EI1124"/>
      <c r="EJ1124"/>
      <c r="EK1124"/>
      <c r="EL1124"/>
      <c r="EM1124"/>
      <c r="EN1124"/>
      <c r="EO1124"/>
      <c r="EP1124"/>
      <c r="EQ1124"/>
      <c r="ER1124"/>
      <c r="ES1124"/>
      <c r="ET1124"/>
      <c r="EU1124"/>
      <c r="EV1124"/>
      <c r="EW1124"/>
      <c r="EX1124"/>
      <c r="EY1124"/>
      <c r="EZ1124"/>
      <c r="FA1124"/>
      <c r="FB1124"/>
      <c r="FC1124"/>
      <c r="FD1124"/>
      <c r="FE1124"/>
      <c r="FF1124"/>
      <c r="FG1124"/>
      <c r="FH1124"/>
      <c r="FI1124"/>
      <c r="FJ1124"/>
      <c r="FK1124"/>
      <c r="FL1124"/>
      <c r="FM1124"/>
      <c r="FN1124"/>
      <c r="FO1124"/>
      <c r="FP1124"/>
      <c r="FQ1124"/>
      <c r="FR1124"/>
      <c r="FS1124"/>
      <c r="FT1124"/>
      <c r="FU1124"/>
      <c r="FV1124"/>
      <c r="FW1124"/>
      <c r="FX1124"/>
      <c r="FY1124"/>
      <c r="FZ1124"/>
      <c r="GA1124"/>
      <c r="GB1124"/>
      <c r="GC1124"/>
      <c r="GD1124"/>
      <c r="GE1124"/>
      <c r="GF1124"/>
      <c r="GG1124"/>
      <c r="GH1124"/>
      <c r="GI1124"/>
      <c r="GJ1124"/>
      <c r="GK1124"/>
      <c r="GL1124"/>
      <c r="GM1124"/>
      <c r="GN1124"/>
      <c r="GO1124"/>
      <c r="GP1124"/>
      <c r="GQ1124"/>
      <c r="GR1124"/>
      <c r="GS1124"/>
      <c r="GT1124"/>
      <c r="GU1124"/>
      <c r="GV1124"/>
      <c r="GW1124"/>
      <c r="GX1124"/>
      <c r="GY1124" t="n" s="35">
        <v>0</v>
      </c>
      <c r="GZ1124" t="n" s="35">
        <v>0</v>
      </c>
      <c r="HF1124" s="35">
        <v>1800</v>
      </c>
      <c r="HG1124" t="b" s="35">
        <v>1</v>
      </c>
      <c r="HH1124">
        <v>1</v>
      </c>
      <c r="HU1124" t="b" s="35">
        <v>1</v>
      </c>
      <c r="HZ1124">
        <v>1</v>
      </c>
      <c r="IA1124"/>
      <c r="IB1124" t="inlineStr">
        <is>
          <t xml:space="preserve">物理</t>
        </is>
      </c>
      <c r="IC1124">
        <v>10000</v>
      </c>
      <c r="ID1124">
        <v>0</v>
      </c>
      <c r="IE1124">
        <v>1</v>
      </c>
      <c r="IF1124"/>
      <c r="IG1124" t="inlineStr">
        <is>
          <t xml:space="preserve">魔法</t>
        </is>
      </c>
      <c r="IH1124">
        <v>500</v>
      </c>
      <c r="II1124">
        <v>0</v>
      </c>
      <c r="IJ1124"/>
      <c r="IK1124"/>
      <c r="IL1124"/>
      <c r="IM1124"/>
      <c r="IN1124"/>
      <c r="IO1124"/>
      <c r="IP1124"/>
      <c r="IQ1124"/>
      <c r="IR1124"/>
      <c r="IS1124"/>
      <c r="IT1124"/>
      <c r="IU1124"/>
      <c r="IV1124"/>
      <c r="IW1124"/>
      <c r="IX1124"/>
      <c r="IY1124"/>
      <c r="IZ1124"/>
      <c r="JA1124"/>
      <c r="JB1124"/>
      <c r="JC1124"/>
      <c r="JD1124"/>
      <c r="JE1124"/>
      <c r="JF1124"/>
      <c r="JG1124"/>
      <c r="JH1124"/>
      <c r="JI1124"/>
      <c r="JJ1124"/>
      <c r="JK1124"/>
      <c r="JL1124"/>
      <c r="JM1124"/>
      <c r="JN1124"/>
      <c r="JO1124"/>
      <c r="JP1124"/>
      <c r="JQ1124"/>
      <c r="JR1124"/>
    </row>
    <row r="1125" ht="30" customHeight="1" spans="2:12">
      <c r="B1125" s="34">
        <f>10000000+INDEX(编号表!$B:$B,MATCH(D1125,编号表!$A:$A,0))*10000+J1125</f>
        <v>12070005</v>
      </c>
      <c r="C1125" s="34" t="s">
        <v>1003</v>
      </c>
      <c r="D1125" s="34" t="s">
        <v>1002</v>
      </c>
      <c r="E1125" t="str" s="34">
        <v>无</v>
      </c>
      <c r="F1125" s="39" t="s">
        <v>902</v>
      </c>
      <c r="G1125" s="34" t="inlineStr">
        <is>
          <t xml:space="preserve">土行</t>
        </is>
      </c>
      <c r="H1125" s="34" t="b">
        <v>0</v>
      </c>
      <c r="I1125" s="34" t="b">
        <v>0</v>
      </c>
      <c r="J1125" s="34">
        <v>5</v>
      </c>
      <c r="K1125" s="34" t="str">
        <f t="shared" si="37"/>
        <v>120700</v>
      </c>
      <c r="L1125" s="34" t="s">
        <v>899</v>
      </c>
      <c r="O1125" t="str" s="35">
        <v>追击单个敌人，造成剑击伤害；出击、回转更轻捷，提高飞剑攻击频率；附加土行伤害。</v>
      </c>
      <c r="P1125" t="n" s="35">
        <v>12421000</v>
      </c>
      <c r="W1125">
        <v>600</v>
      </c>
      <c r="X1125">
        <v>600</v>
      </c>
      <c r="Y1125" t="str" s="35">
        <v>单位</v>
      </c>
      <c r="Z1125" t="inlineStr">
        <is>
          <t xml:space="preserve">单体</t>
        </is>
      </c>
      <c r="AA1125" t="inlineStr">
        <is>
          <t xml:space="preserve">敌对</t>
        </is>
      </c>
      <c r="AB1125">
        <v>0</v>
      </c>
      <c r="AC1125">
        <v>1</v>
      </c>
      <c r="AD1125" t="b">
        <v>0</v>
      </c>
      <c r="AE1125" t="inlineStr">
        <is>
          <t xml:space="preserve">最近</t>
        </is>
      </c>
      <c r="AF1125"/>
      <c r="AG1125"/>
      <c r="AH1125"/>
      <c r="AI1125"/>
      <c r="AJ1125"/>
      <c r="AK1125"/>
      <c r="AL1125"/>
      <c r="BA1125">
        <v>10000</v>
      </c>
      <c r="BB1125" t="inlineStr">
        <is>
          <t xml:space="preserve">技能效果_伤害</t>
        </is>
      </c>
      <c r="BC1125" t="inlineStr">
        <is>
          <t xml:space="preserve">敌对</t>
        </is>
      </c>
      <c r="BD1125">
        <v>10000</v>
      </c>
      <c r="BE1125">
        <v>0</v>
      </c>
      <c r="BF1125" t="inlineStr">
        <is>
          <t xml:space="preserve">全部</t>
        </is>
      </c>
      <c r="BG1125">
        <v>0</v>
      </c>
      <c r="BH1125" t="inlineStr">
        <is>
          <t xml:space="preserve">物理</t>
        </is>
      </c>
      <c r="BI1125">
        <v>10000</v>
      </c>
      <c r="BJ1125">
        <v>0</v>
      </c>
      <c r="BK1125" t="b">
        <v>1</v>
      </c>
      <c r="BL1125">
        <v>0</v>
      </c>
      <c r="BM1125">
        <v>10000</v>
      </c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  <c r="DE1125"/>
      <c r="DF1125"/>
      <c r="DG1125"/>
      <c r="DH1125"/>
      <c r="DI1125"/>
      <c r="DJ1125"/>
      <c r="DK1125"/>
      <c r="DL1125"/>
      <c r="DM1125"/>
      <c r="DN1125"/>
      <c r="DO1125"/>
      <c r="DP1125"/>
      <c r="DQ1125"/>
      <c r="DR1125"/>
      <c r="DS1125"/>
      <c r="DT1125"/>
      <c r="DU1125"/>
      <c r="DV1125"/>
      <c r="DW1125"/>
      <c r="DX1125"/>
      <c r="DY1125"/>
      <c r="DZ1125"/>
      <c r="EA1125"/>
      <c r="EB1125"/>
      <c r="EC1125"/>
      <c r="ED1125"/>
      <c r="EE1125"/>
      <c r="EF1125"/>
      <c r="EG1125"/>
      <c r="EH1125"/>
      <c r="EI1125"/>
      <c r="EJ1125"/>
      <c r="EK1125"/>
      <c r="EL1125"/>
      <c r="EM1125"/>
      <c r="EN1125"/>
      <c r="EO1125"/>
      <c r="EP1125"/>
      <c r="EQ1125"/>
      <c r="ER1125"/>
      <c r="ES1125"/>
      <c r="ET1125"/>
      <c r="EU1125"/>
      <c r="EV1125"/>
      <c r="EW1125"/>
      <c r="EX1125"/>
      <c r="EY1125"/>
      <c r="EZ1125"/>
      <c r="FA1125"/>
      <c r="FB1125"/>
      <c r="FC1125"/>
      <c r="FD1125"/>
      <c r="FE1125"/>
      <c r="FF1125"/>
      <c r="FG1125"/>
      <c r="FH1125"/>
      <c r="FI1125"/>
      <c r="FJ1125"/>
      <c r="FK1125"/>
      <c r="FL1125"/>
      <c r="FM1125"/>
      <c r="FN1125"/>
      <c r="FO1125"/>
      <c r="FP1125"/>
      <c r="FQ1125"/>
      <c r="FR1125"/>
      <c r="FS1125"/>
      <c r="FT1125"/>
      <c r="FU1125"/>
      <c r="FV1125"/>
      <c r="FW1125"/>
      <c r="FX1125"/>
      <c r="FY1125"/>
      <c r="FZ1125"/>
      <c r="GA1125"/>
      <c r="GB1125"/>
      <c r="GC1125"/>
      <c r="GD1125"/>
      <c r="GE1125"/>
      <c r="GF1125"/>
      <c r="GG1125"/>
      <c r="GH1125"/>
      <c r="GI1125"/>
      <c r="GJ1125"/>
      <c r="GK1125"/>
      <c r="GL1125"/>
      <c r="GM1125"/>
      <c r="GN1125"/>
      <c r="GO1125"/>
      <c r="GP1125"/>
      <c r="GQ1125"/>
      <c r="GR1125"/>
      <c r="GS1125"/>
      <c r="GT1125"/>
      <c r="GU1125"/>
      <c r="GV1125"/>
      <c r="GW1125"/>
      <c r="GX1125"/>
      <c r="GY1125" t="n" s="35">
        <v>0</v>
      </c>
      <c r="GZ1125" t="n" s="35">
        <v>0</v>
      </c>
      <c r="HF1125" s="35">
        <v>1800</v>
      </c>
      <c r="HG1125" t="b" s="35">
        <v>1</v>
      </c>
      <c r="HH1125">
        <v>1</v>
      </c>
      <c r="HU1125" t="b" s="35">
        <v>1</v>
      </c>
      <c r="HZ1125">
        <v>1</v>
      </c>
      <c r="IA1125"/>
      <c r="IB1125" t="inlineStr">
        <is>
          <t xml:space="preserve">物理</t>
        </is>
      </c>
      <c r="IC1125">
        <v>10000</v>
      </c>
      <c r="ID1125">
        <v>0</v>
      </c>
      <c r="IE1125">
        <v>1</v>
      </c>
      <c r="IF1125"/>
      <c r="IG1125" t="inlineStr">
        <is>
          <t xml:space="preserve">魔法</t>
        </is>
      </c>
      <c r="IH1125">
        <v>500</v>
      </c>
      <c r="II1125">
        <v>0</v>
      </c>
      <c r="IJ1125"/>
      <c r="IK1125"/>
      <c r="IL1125"/>
      <c r="IM1125"/>
      <c r="IN1125"/>
      <c r="IO1125"/>
      <c r="IP1125"/>
      <c r="IQ1125"/>
      <c r="IR1125"/>
      <c r="IS1125"/>
      <c r="IT1125"/>
      <c r="IU1125"/>
      <c r="IV1125"/>
      <c r="IW1125"/>
      <c r="IX1125"/>
      <c r="IY1125"/>
      <c r="IZ1125"/>
      <c r="JA1125"/>
      <c r="JB1125"/>
      <c r="JC1125"/>
      <c r="JD1125"/>
      <c r="JE1125"/>
      <c r="JF1125"/>
      <c r="JG1125"/>
      <c r="JH1125"/>
      <c r="JI1125"/>
      <c r="JJ1125"/>
      <c r="JK1125"/>
      <c r="JL1125"/>
      <c r="JM1125"/>
      <c r="JN1125"/>
      <c r="JO1125"/>
      <c r="JP1125"/>
      <c r="JQ1125"/>
      <c r="JR1125"/>
    </row>
    <row r="1126" ht="30" customHeight="1" spans="2:12">
      <c r="B1126" s="34">
        <f>10000000+INDEX(编号表!$B:$B,MATCH(D1126,编号表!$A:$A,0))*10000+J1126</f>
        <v>12070006</v>
      </c>
      <c r="C1126" s="34" t="s">
        <v>1003</v>
      </c>
      <c r="D1126" s="34" t="s">
        <v>1002</v>
      </c>
      <c r="E1126" t="str" s="34">
        <v>无</v>
      </c>
      <c r="F1126" s="39" t="s">
        <v>902</v>
      </c>
      <c r="G1126" s="34" t="inlineStr">
        <is>
          <t xml:space="preserve">土行</t>
        </is>
      </c>
      <c r="H1126" s="34" t="b">
        <v>0</v>
      </c>
      <c r="I1126" s="34" t="b">
        <v>0</v>
      </c>
      <c r="J1126" s="34">
        <v>6</v>
      </c>
      <c r="K1126" s="34" t="str">
        <f t="shared" si="37"/>
        <v>120700</v>
      </c>
      <c r="L1126" s="34" t="s">
        <v>900</v>
      </c>
      <c r="O1126" t="str" s="35">
        <v>追击单个敌人，造成剑击伤害；出击、回转更轻捷，提高飞剑攻击频率；附加土行伤害。</v>
      </c>
      <c r="P1126" t="n" s="35">
        <v>12421000</v>
      </c>
      <c r="W1126">
        <v>600</v>
      </c>
      <c r="X1126">
        <v>600</v>
      </c>
      <c r="Y1126" t="str" s="35">
        <v>单位</v>
      </c>
      <c r="Z1126" t="inlineStr">
        <is>
          <t xml:space="preserve">单体</t>
        </is>
      </c>
      <c r="AA1126" t="inlineStr">
        <is>
          <t xml:space="preserve">敌对</t>
        </is>
      </c>
      <c r="AB1126">
        <v>0</v>
      </c>
      <c r="AC1126">
        <v>1</v>
      </c>
      <c r="AD1126" t="b">
        <v>0</v>
      </c>
      <c r="AE1126" t="inlineStr">
        <is>
          <t xml:space="preserve">最近</t>
        </is>
      </c>
      <c r="AF1126"/>
      <c r="AG1126"/>
      <c r="AH1126"/>
      <c r="AI1126"/>
      <c r="AJ1126"/>
      <c r="AK1126"/>
      <c r="AL1126"/>
      <c r="BA1126">
        <v>10000</v>
      </c>
      <c r="BB1126" t="inlineStr">
        <is>
          <t xml:space="preserve">技能效果_伤害</t>
        </is>
      </c>
      <c r="BC1126" t="inlineStr">
        <is>
          <t xml:space="preserve">敌对</t>
        </is>
      </c>
      <c r="BD1126">
        <v>10000</v>
      </c>
      <c r="BE1126">
        <v>0</v>
      </c>
      <c r="BF1126" t="inlineStr">
        <is>
          <t xml:space="preserve">全部</t>
        </is>
      </c>
      <c r="BG1126">
        <v>0</v>
      </c>
      <c r="BH1126" t="inlineStr">
        <is>
          <t xml:space="preserve">物理</t>
        </is>
      </c>
      <c r="BI1126">
        <v>10000</v>
      </c>
      <c r="BJ1126">
        <v>0</v>
      </c>
      <c r="BK1126" t="b">
        <v>1</v>
      </c>
      <c r="BL1126">
        <v>0</v>
      </c>
      <c r="BM1126">
        <v>10000</v>
      </c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  <c r="DE1126"/>
      <c r="DF1126"/>
      <c r="DG1126"/>
      <c r="DH1126"/>
      <c r="DI1126"/>
      <c r="DJ1126"/>
      <c r="DK1126"/>
      <c r="DL1126"/>
      <c r="DM1126"/>
      <c r="DN1126"/>
      <c r="DO1126"/>
      <c r="DP1126"/>
      <c r="DQ1126"/>
      <c r="DR1126"/>
      <c r="DS1126"/>
      <c r="DT1126"/>
      <c r="DU1126"/>
      <c r="DV1126"/>
      <c r="DW1126"/>
      <c r="DX1126"/>
      <c r="DY1126"/>
      <c r="DZ1126"/>
      <c r="EA1126"/>
      <c r="EB1126"/>
      <c r="EC1126"/>
      <c r="ED1126"/>
      <c r="EE1126"/>
      <c r="EF1126"/>
      <c r="EG1126"/>
      <c r="EH1126"/>
      <c r="EI1126"/>
      <c r="EJ1126"/>
      <c r="EK1126"/>
      <c r="EL1126"/>
      <c r="EM1126"/>
      <c r="EN1126"/>
      <c r="EO1126"/>
      <c r="EP1126"/>
      <c r="EQ1126"/>
      <c r="ER1126"/>
      <c r="ES1126"/>
      <c r="ET1126"/>
      <c r="EU1126"/>
      <c r="EV1126"/>
      <c r="EW1126"/>
      <c r="EX1126"/>
      <c r="EY1126"/>
      <c r="EZ1126"/>
      <c r="FA1126"/>
      <c r="FB1126"/>
      <c r="FC1126"/>
      <c r="FD1126"/>
      <c r="FE1126"/>
      <c r="FF1126"/>
      <c r="FG1126"/>
      <c r="FH1126"/>
      <c r="FI1126"/>
      <c r="FJ1126"/>
      <c r="FK1126"/>
      <c r="FL1126"/>
      <c r="FM1126"/>
      <c r="FN1126"/>
      <c r="FO1126"/>
      <c r="FP1126"/>
      <c r="FQ1126"/>
      <c r="FR1126"/>
      <c r="FS1126"/>
      <c r="FT1126"/>
      <c r="FU1126"/>
      <c r="FV1126"/>
      <c r="FW1126"/>
      <c r="FX1126"/>
      <c r="FY1126"/>
      <c r="FZ1126"/>
      <c r="GA1126"/>
      <c r="GB1126"/>
      <c r="GC1126"/>
      <c r="GD1126"/>
      <c r="GE1126"/>
      <c r="GF1126"/>
      <c r="GG1126"/>
      <c r="GH1126"/>
      <c r="GI1126"/>
      <c r="GJ1126"/>
      <c r="GK1126"/>
      <c r="GL1126"/>
      <c r="GM1126"/>
      <c r="GN1126"/>
      <c r="GO1126"/>
      <c r="GP1126"/>
      <c r="GQ1126"/>
      <c r="GR1126"/>
      <c r="GS1126"/>
      <c r="GT1126"/>
      <c r="GU1126"/>
      <c r="GV1126"/>
      <c r="GW1126"/>
      <c r="GX1126"/>
      <c r="GY1126" t="n" s="35">
        <v>0</v>
      </c>
      <c r="GZ1126" t="n" s="35">
        <v>0</v>
      </c>
      <c r="HF1126" s="35">
        <v>1800</v>
      </c>
      <c r="HG1126" t="b" s="35">
        <v>1</v>
      </c>
      <c r="HH1126">
        <v>1</v>
      </c>
      <c r="HU1126" t="b" s="35">
        <v>1</v>
      </c>
      <c r="HZ1126">
        <v>1</v>
      </c>
      <c r="IA1126"/>
      <c r="IB1126" t="inlineStr">
        <is>
          <t xml:space="preserve">物理</t>
        </is>
      </c>
      <c r="IC1126">
        <v>10000</v>
      </c>
      <c r="ID1126">
        <v>0</v>
      </c>
      <c r="IE1126">
        <v>1</v>
      </c>
      <c r="IF1126"/>
      <c r="IG1126" t="inlineStr">
        <is>
          <t xml:space="preserve">魔法</t>
        </is>
      </c>
      <c r="IH1126">
        <v>500</v>
      </c>
      <c r="II1126">
        <v>0</v>
      </c>
      <c r="IJ1126"/>
      <c r="IK1126"/>
      <c r="IL1126"/>
      <c r="IM1126"/>
      <c r="IN1126"/>
      <c r="IO1126"/>
      <c r="IP1126"/>
      <c r="IQ1126"/>
      <c r="IR1126"/>
      <c r="IS1126"/>
      <c r="IT1126"/>
      <c r="IU1126"/>
      <c r="IV1126"/>
      <c r="IW1126"/>
      <c r="IX1126"/>
      <c r="IY1126"/>
      <c r="IZ1126"/>
      <c r="JA1126"/>
      <c r="JB1126"/>
      <c r="JC1126"/>
      <c r="JD1126"/>
      <c r="JE1126"/>
      <c r="JF1126"/>
      <c r="JG1126"/>
      <c r="JH1126"/>
      <c r="JI1126"/>
      <c r="JJ1126"/>
      <c r="JK1126"/>
      <c r="JL1126"/>
      <c r="JM1126"/>
      <c r="JN1126"/>
      <c r="JO1126"/>
      <c r="JP1126"/>
      <c r="JQ1126"/>
      <c r="JR1126"/>
    </row>
    <row r="1127" ht="30" customHeight="1" spans="2:12">
      <c r="B1127" s="34">
        <f>10000000+INDEX(编号表!$B:$B,MATCH(D1127,编号表!$A:$A,0))*10000+J1127</f>
        <v>12070007</v>
      </c>
      <c r="C1127" s="34" t="s">
        <v>1004</v>
      </c>
      <c r="D1127" s="34" t="s">
        <v>1002</v>
      </c>
      <c r="E1127" t="str" s="34">
        <v>无</v>
      </c>
      <c r="F1127" s="39" t="s">
        <v>904</v>
      </c>
      <c r="G1127" s="34" t="inlineStr">
        <is>
          <t xml:space="preserve">土行</t>
        </is>
      </c>
      <c r="H1127" s="34" t="b">
        <v>0</v>
      </c>
      <c r="I1127" s="34" t="b">
        <v>0</v>
      </c>
      <c r="J1127" s="34">
        <v>7</v>
      </c>
      <c r="K1127" s="34" t="str">
        <f t="shared" si="37"/>
        <v>120700</v>
      </c>
      <c r="L1127" s="34" t="s">
        <v>898</v>
      </c>
      <c r="O1127" t="str" s="35">
        <v>追击单个敌人，造成剑击伤害；出击、回转更轻捷，提高飞剑攻击频率；附加土行伤害。</v>
      </c>
      <c r="P1127" t="n" s="35">
        <v>12421000</v>
      </c>
      <c r="W1127">
        <v>600</v>
      </c>
      <c r="X1127">
        <v>600</v>
      </c>
      <c r="Y1127" t="str" s="35">
        <v>单位</v>
      </c>
      <c r="Z1127" t="inlineStr">
        <is>
          <t xml:space="preserve">单体</t>
        </is>
      </c>
      <c r="AA1127" t="inlineStr">
        <is>
          <t xml:space="preserve">敌对</t>
        </is>
      </c>
      <c r="AB1127">
        <v>0</v>
      </c>
      <c r="AC1127">
        <v>1</v>
      </c>
      <c r="AD1127" t="b">
        <v>0</v>
      </c>
      <c r="AE1127" t="inlineStr">
        <is>
          <t xml:space="preserve">最近</t>
        </is>
      </c>
      <c r="AF1127"/>
      <c r="AG1127"/>
      <c r="AH1127"/>
      <c r="AI1127"/>
      <c r="AJ1127"/>
      <c r="AK1127"/>
      <c r="AL1127"/>
      <c r="BA1127">
        <v>10000</v>
      </c>
      <c r="BB1127" t="inlineStr">
        <is>
          <t xml:space="preserve">技能效果_伤害</t>
        </is>
      </c>
      <c r="BC1127" t="inlineStr">
        <is>
          <t xml:space="preserve">敌对</t>
        </is>
      </c>
      <c r="BD1127">
        <v>10000</v>
      </c>
      <c r="BE1127">
        <v>0</v>
      </c>
      <c r="BF1127" t="inlineStr">
        <is>
          <t xml:space="preserve">全部</t>
        </is>
      </c>
      <c r="BG1127">
        <v>0</v>
      </c>
      <c r="BH1127" t="inlineStr">
        <is>
          <t xml:space="preserve">物理</t>
        </is>
      </c>
      <c r="BI1127">
        <v>10000</v>
      </c>
      <c r="BJ1127">
        <v>0</v>
      </c>
      <c r="BK1127" t="b">
        <v>1</v>
      </c>
      <c r="BL1127">
        <v>0</v>
      </c>
      <c r="BM1127">
        <v>10000</v>
      </c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  <c r="DE1127"/>
      <c r="DF1127"/>
      <c r="DG1127"/>
      <c r="DH1127"/>
      <c r="DI1127"/>
      <c r="DJ1127"/>
      <c r="DK1127"/>
      <c r="DL1127"/>
      <c r="DM1127"/>
      <c r="DN1127"/>
      <c r="DO1127"/>
      <c r="DP1127"/>
      <c r="DQ1127"/>
      <c r="DR1127"/>
      <c r="DS1127"/>
      <c r="DT1127"/>
      <c r="DU1127"/>
      <c r="DV1127"/>
      <c r="DW1127"/>
      <c r="DX1127"/>
      <c r="DY1127"/>
      <c r="DZ1127"/>
      <c r="EA1127"/>
      <c r="EB1127"/>
      <c r="EC1127"/>
      <c r="ED1127"/>
      <c r="EE1127"/>
      <c r="EF1127"/>
      <c r="EG1127"/>
      <c r="EH1127"/>
      <c r="EI1127"/>
      <c r="EJ1127"/>
      <c r="EK1127"/>
      <c r="EL1127"/>
      <c r="EM1127"/>
      <c r="EN1127"/>
      <c r="EO1127"/>
      <c r="EP1127"/>
      <c r="EQ1127"/>
      <c r="ER1127"/>
      <c r="ES1127"/>
      <c r="ET1127"/>
      <c r="EU1127"/>
      <c r="EV1127"/>
      <c r="EW1127"/>
      <c r="EX1127"/>
      <c r="EY1127"/>
      <c r="EZ1127"/>
      <c r="FA1127"/>
      <c r="FB1127"/>
      <c r="FC1127"/>
      <c r="FD1127"/>
      <c r="FE1127"/>
      <c r="FF1127"/>
      <c r="FG1127"/>
      <c r="FH1127"/>
      <c r="FI1127"/>
      <c r="FJ1127"/>
      <c r="FK1127"/>
      <c r="FL1127"/>
      <c r="FM1127"/>
      <c r="FN1127"/>
      <c r="FO1127"/>
      <c r="FP1127"/>
      <c r="FQ1127"/>
      <c r="FR1127"/>
      <c r="FS1127"/>
      <c r="FT1127"/>
      <c r="FU1127"/>
      <c r="FV1127"/>
      <c r="FW1127"/>
      <c r="FX1127"/>
      <c r="FY1127"/>
      <c r="FZ1127"/>
      <c r="GA1127"/>
      <c r="GB1127"/>
      <c r="GC1127"/>
      <c r="GD1127"/>
      <c r="GE1127"/>
      <c r="GF1127"/>
      <c r="GG1127"/>
      <c r="GH1127"/>
      <c r="GI1127"/>
      <c r="GJ1127"/>
      <c r="GK1127"/>
      <c r="GL1127"/>
      <c r="GM1127"/>
      <c r="GN1127"/>
      <c r="GO1127"/>
      <c r="GP1127"/>
      <c r="GQ1127"/>
      <c r="GR1127"/>
      <c r="GS1127"/>
      <c r="GT1127"/>
      <c r="GU1127"/>
      <c r="GV1127"/>
      <c r="GW1127"/>
      <c r="GX1127"/>
      <c r="GY1127" t="n" s="35">
        <v>0</v>
      </c>
      <c r="GZ1127" t="n" s="35">
        <v>0</v>
      </c>
      <c r="HF1127" s="35">
        <v>1800</v>
      </c>
      <c r="HG1127" t="b" s="35">
        <v>1</v>
      </c>
      <c r="HH1127">
        <v>1</v>
      </c>
      <c r="HU1127" t="b" s="35">
        <v>1</v>
      </c>
      <c r="HZ1127">
        <v>1</v>
      </c>
      <c r="IA1127"/>
      <c r="IB1127" t="inlineStr">
        <is>
          <t xml:space="preserve">物理</t>
        </is>
      </c>
      <c r="IC1127">
        <v>10000</v>
      </c>
      <c r="ID1127">
        <v>0</v>
      </c>
      <c r="IE1127">
        <v>1</v>
      </c>
      <c r="IF1127"/>
      <c r="IG1127" t="inlineStr">
        <is>
          <t xml:space="preserve">魔法</t>
        </is>
      </c>
      <c r="IH1127">
        <v>500</v>
      </c>
      <c r="II1127">
        <v>0</v>
      </c>
      <c r="IJ1127"/>
      <c r="IK1127"/>
      <c r="IL1127"/>
      <c r="IM1127"/>
      <c r="IN1127"/>
      <c r="IO1127"/>
      <c r="IP1127"/>
      <c r="IQ1127"/>
      <c r="IR1127"/>
      <c r="IS1127"/>
      <c r="IT1127"/>
      <c r="IU1127"/>
      <c r="IV1127"/>
      <c r="IW1127"/>
      <c r="IX1127"/>
      <c r="IY1127"/>
      <c r="IZ1127"/>
      <c r="JA1127"/>
      <c r="JB1127"/>
      <c r="JC1127"/>
      <c r="JD1127"/>
      <c r="JE1127"/>
      <c r="JF1127"/>
      <c r="JG1127"/>
      <c r="JH1127"/>
      <c r="JI1127"/>
      <c r="JJ1127"/>
      <c r="JK1127"/>
      <c r="JL1127"/>
      <c r="JM1127"/>
      <c r="JN1127"/>
      <c r="JO1127"/>
      <c r="JP1127"/>
      <c r="JQ1127"/>
      <c r="JR1127"/>
    </row>
    <row r="1128" ht="30" customHeight="1" spans="2:12">
      <c r="B1128" s="34">
        <f>10000000+INDEX(编号表!$B:$B,MATCH(D1128,编号表!$A:$A,0))*10000+J1128</f>
        <v>12070008</v>
      </c>
      <c r="C1128" s="34" t="s">
        <v>1004</v>
      </c>
      <c r="D1128" s="34" t="s">
        <v>1002</v>
      </c>
      <c r="E1128" t="str" s="34">
        <v>无</v>
      </c>
      <c r="F1128" s="39" t="s">
        <v>904</v>
      </c>
      <c r="G1128" s="34" t="inlineStr">
        <is>
          <t xml:space="preserve">土行</t>
        </is>
      </c>
      <c r="H1128" s="34" t="b">
        <v>0</v>
      </c>
      <c r="I1128" s="34" t="b">
        <v>0</v>
      </c>
      <c r="J1128" s="34">
        <v>8</v>
      </c>
      <c r="K1128" s="34" t="str">
        <f t="shared" si="37"/>
        <v>120700</v>
      </c>
      <c r="L1128" s="34" t="s">
        <v>899</v>
      </c>
      <c r="O1128" t="str" s="35">
        <v>追击单个敌人，造成剑击伤害；出击、回转更轻捷，提高飞剑攻击频率；附加土行伤害。</v>
      </c>
      <c r="P1128" t="n" s="35">
        <v>12421000</v>
      </c>
      <c r="W1128">
        <v>600</v>
      </c>
      <c r="X1128">
        <v>600</v>
      </c>
      <c r="Y1128" t="str" s="35">
        <v>单位</v>
      </c>
      <c r="Z1128" t="inlineStr">
        <is>
          <t xml:space="preserve">单体</t>
        </is>
      </c>
      <c r="AA1128" t="inlineStr">
        <is>
          <t xml:space="preserve">敌对</t>
        </is>
      </c>
      <c r="AB1128">
        <v>0</v>
      </c>
      <c r="AC1128">
        <v>1</v>
      </c>
      <c r="AD1128" t="b">
        <v>0</v>
      </c>
      <c r="AE1128" t="inlineStr">
        <is>
          <t xml:space="preserve">最近</t>
        </is>
      </c>
      <c r="AF1128"/>
      <c r="AG1128"/>
      <c r="AH1128"/>
      <c r="AI1128"/>
      <c r="AJ1128"/>
      <c r="AK1128"/>
      <c r="AL1128"/>
      <c r="BA1128">
        <v>10000</v>
      </c>
      <c r="BB1128" t="inlineStr">
        <is>
          <t xml:space="preserve">技能效果_伤害</t>
        </is>
      </c>
      <c r="BC1128" t="inlineStr">
        <is>
          <t xml:space="preserve">敌对</t>
        </is>
      </c>
      <c r="BD1128">
        <v>10000</v>
      </c>
      <c r="BE1128">
        <v>0</v>
      </c>
      <c r="BF1128" t="inlineStr">
        <is>
          <t xml:space="preserve">全部</t>
        </is>
      </c>
      <c r="BG1128">
        <v>0</v>
      </c>
      <c r="BH1128" t="inlineStr">
        <is>
          <t xml:space="preserve">物理</t>
        </is>
      </c>
      <c r="BI1128">
        <v>10000</v>
      </c>
      <c r="BJ1128">
        <v>0</v>
      </c>
      <c r="BK1128" t="b">
        <v>1</v>
      </c>
      <c r="BL1128">
        <v>0</v>
      </c>
      <c r="BM1128">
        <v>10000</v>
      </c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  <c r="DE1128"/>
      <c r="DF1128"/>
      <c r="DG1128"/>
      <c r="DH1128"/>
      <c r="DI1128"/>
      <c r="DJ1128"/>
      <c r="DK1128"/>
      <c r="DL1128"/>
      <c r="DM1128"/>
      <c r="DN1128"/>
      <c r="DO1128"/>
      <c r="DP1128"/>
      <c r="DQ1128"/>
      <c r="DR1128"/>
      <c r="DS1128"/>
      <c r="DT1128"/>
      <c r="DU1128"/>
      <c r="DV1128"/>
      <c r="DW1128"/>
      <c r="DX1128"/>
      <c r="DY1128"/>
      <c r="DZ1128"/>
      <c r="EA1128"/>
      <c r="EB1128"/>
      <c r="EC1128"/>
      <c r="ED1128"/>
      <c r="EE1128"/>
      <c r="EF1128"/>
      <c r="EG1128"/>
      <c r="EH1128"/>
      <c r="EI1128"/>
      <c r="EJ1128"/>
      <c r="EK1128"/>
      <c r="EL1128"/>
      <c r="EM1128"/>
      <c r="EN1128"/>
      <c r="EO1128"/>
      <c r="EP1128"/>
      <c r="EQ1128"/>
      <c r="ER1128"/>
      <c r="ES1128"/>
      <c r="ET1128"/>
      <c r="EU1128"/>
      <c r="EV1128"/>
      <c r="EW1128"/>
      <c r="EX1128"/>
      <c r="EY1128"/>
      <c r="EZ1128"/>
      <c r="FA1128"/>
      <c r="FB1128"/>
      <c r="FC1128"/>
      <c r="FD1128"/>
      <c r="FE1128"/>
      <c r="FF1128"/>
      <c r="FG1128"/>
      <c r="FH1128"/>
      <c r="FI1128"/>
      <c r="FJ1128"/>
      <c r="FK1128"/>
      <c r="FL1128"/>
      <c r="FM1128"/>
      <c r="FN1128"/>
      <c r="FO1128"/>
      <c r="FP1128"/>
      <c r="FQ1128"/>
      <c r="FR1128"/>
      <c r="FS1128"/>
      <c r="FT1128"/>
      <c r="FU1128"/>
      <c r="FV1128"/>
      <c r="FW1128"/>
      <c r="FX1128"/>
      <c r="FY1128"/>
      <c r="FZ1128"/>
      <c r="GA1128"/>
      <c r="GB1128"/>
      <c r="GC1128"/>
      <c r="GD1128"/>
      <c r="GE1128"/>
      <c r="GF1128"/>
      <c r="GG1128"/>
      <c r="GH1128"/>
      <c r="GI1128"/>
      <c r="GJ1128"/>
      <c r="GK1128"/>
      <c r="GL1128"/>
      <c r="GM1128"/>
      <c r="GN1128"/>
      <c r="GO1128"/>
      <c r="GP1128"/>
      <c r="GQ1128"/>
      <c r="GR1128"/>
      <c r="GS1128"/>
      <c r="GT1128"/>
      <c r="GU1128"/>
      <c r="GV1128"/>
      <c r="GW1128"/>
      <c r="GX1128"/>
      <c r="GY1128" t="n" s="35">
        <v>0</v>
      </c>
      <c r="GZ1128" t="n" s="35">
        <v>0</v>
      </c>
      <c r="HF1128" s="35">
        <v>1800</v>
      </c>
      <c r="HG1128" t="b" s="35">
        <v>1</v>
      </c>
      <c r="HH1128">
        <v>1</v>
      </c>
      <c r="HU1128" t="b" s="35">
        <v>1</v>
      </c>
      <c r="HZ1128">
        <v>1</v>
      </c>
      <c r="IA1128"/>
      <c r="IB1128" t="inlineStr">
        <is>
          <t xml:space="preserve">物理</t>
        </is>
      </c>
      <c r="IC1128">
        <v>10000</v>
      </c>
      <c r="ID1128">
        <v>0</v>
      </c>
      <c r="IE1128">
        <v>1</v>
      </c>
      <c r="IF1128"/>
      <c r="IG1128" t="inlineStr">
        <is>
          <t xml:space="preserve">魔法</t>
        </is>
      </c>
      <c r="IH1128">
        <v>500</v>
      </c>
      <c r="II1128">
        <v>0</v>
      </c>
      <c r="IJ1128"/>
      <c r="IK1128"/>
      <c r="IL1128"/>
      <c r="IM1128"/>
      <c r="IN1128"/>
      <c r="IO1128"/>
      <c r="IP1128"/>
      <c r="IQ1128"/>
      <c r="IR1128"/>
      <c r="IS1128"/>
      <c r="IT1128"/>
      <c r="IU1128"/>
      <c r="IV1128"/>
      <c r="IW1128"/>
      <c r="IX1128"/>
      <c r="IY1128"/>
      <c r="IZ1128"/>
      <c r="JA1128"/>
      <c r="JB1128"/>
      <c r="JC1128"/>
      <c r="JD1128"/>
      <c r="JE1128"/>
      <c r="JF1128"/>
      <c r="JG1128"/>
      <c r="JH1128"/>
      <c r="JI1128"/>
      <c r="JJ1128"/>
      <c r="JK1128"/>
      <c r="JL1128"/>
      <c r="JM1128"/>
      <c r="JN1128"/>
      <c r="JO1128"/>
      <c r="JP1128"/>
      <c r="JQ1128"/>
      <c r="JR1128"/>
    </row>
    <row r="1129" ht="30" customHeight="1" spans="2:12">
      <c r="B1129" s="34">
        <f>10000000+INDEX(编号表!$B:$B,MATCH(D1129,编号表!$A:$A,0))*10000+J1129</f>
        <v>12070009</v>
      </c>
      <c r="C1129" s="34" t="s">
        <v>1004</v>
      </c>
      <c r="D1129" s="34" t="s">
        <v>1002</v>
      </c>
      <c r="E1129" t="str" s="34">
        <v>无</v>
      </c>
      <c r="F1129" s="39" t="s">
        <v>904</v>
      </c>
      <c r="G1129" s="34" t="inlineStr">
        <is>
          <t xml:space="preserve">土行</t>
        </is>
      </c>
      <c r="H1129" s="34" t="b">
        <v>0</v>
      </c>
      <c r="I1129" s="34" t="b">
        <v>0</v>
      </c>
      <c r="J1129" s="34">
        <v>9</v>
      </c>
      <c r="K1129" s="34" t="str">
        <f t="shared" si="37"/>
        <v>120700</v>
      </c>
      <c r="L1129" s="34" t="s">
        <v>900</v>
      </c>
      <c r="O1129" t="str" s="35">
        <v>追击单个敌人，造成剑击伤害；出击、回转更轻捷，提高飞剑攻击频率；附加土行伤害。</v>
      </c>
      <c r="P1129" t="n" s="35">
        <v>12421000</v>
      </c>
      <c r="W1129">
        <v>600</v>
      </c>
      <c r="X1129">
        <v>600</v>
      </c>
      <c r="Y1129" t="str" s="35">
        <v>单位</v>
      </c>
      <c r="Z1129" t="inlineStr">
        <is>
          <t xml:space="preserve">单体</t>
        </is>
      </c>
      <c r="AA1129" t="inlineStr">
        <is>
          <t xml:space="preserve">敌对</t>
        </is>
      </c>
      <c r="AB1129">
        <v>0</v>
      </c>
      <c r="AC1129">
        <v>1</v>
      </c>
      <c r="AD1129" t="b">
        <v>0</v>
      </c>
      <c r="AE1129" t="inlineStr">
        <is>
          <t xml:space="preserve">最近</t>
        </is>
      </c>
      <c r="AF1129"/>
      <c r="AG1129"/>
      <c r="AH1129"/>
      <c r="AI1129"/>
      <c r="AJ1129"/>
      <c r="AK1129"/>
      <c r="AL1129"/>
      <c r="BA1129">
        <v>10000</v>
      </c>
      <c r="BB1129" t="inlineStr">
        <is>
          <t xml:space="preserve">技能效果_伤害</t>
        </is>
      </c>
      <c r="BC1129" t="inlineStr">
        <is>
          <t xml:space="preserve">敌对</t>
        </is>
      </c>
      <c r="BD1129">
        <v>10000</v>
      </c>
      <c r="BE1129">
        <v>0</v>
      </c>
      <c r="BF1129" t="inlineStr">
        <is>
          <t xml:space="preserve">全部</t>
        </is>
      </c>
      <c r="BG1129">
        <v>0</v>
      </c>
      <c r="BH1129" t="inlineStr">
        <is>
          <t xml:space="preserve">物理</t>
        </is>
      </c>
      <c r="BI1129">
        <v>10000</v>
      </c>
      <c r="BJ1129">
        <v>0</v>
      </c>
      <c r="BK1129" t="b">
        <v>1</v>
      </c>
      <c r="BL1129">
        <v>0</v>
      </c>
      <c r="BM1129">
        <v>10000</v>
      </c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  <c r="DE1129"/>
      <c r="DF1129"/>
      <c r="DG1129"/>
      <c r="DH1129"/>
      <c r="DI1129"/>
      <c r="DJ1129"/>
      <c r="DK1129"/>
      <c r="DL1129"/>
      <c r="DM1129"/>
      <c r="DN1129"/>
      <c r="DO1129"/>
      <c r="DP1129"/>
      <c r="DQ1129"/>
      <c r="DR1129"/>
      <c r="DS1129"/>
      <c r="DT1129"/>
      <c r="DU1129"/>
      <c r="DV1129"/>
      <c r="DW1129"/>
      <c r="DX1129"/>
      <c r="DY1129"/>
      <c r="DZ1129"/>
      <c r="EA1129"/>
      <c r="EB1129"/>
      <c r="EC1129"/>
      <c r="ED1129"/>
      <c r="EE1129"/>
      <c r="EF1129"/>
      <c r="EG1129"/>
      <c r="EH1129"/>
      <c r="EI1129"/>
      <c r="EJ1129"/>
      <c r="EK1129"/>
      <c r="EL1129"/>
      <c r="EM1129"/>
      <c r="EN1129"/>
      <c r="EO1129"/>
      <c r="EP1129"/>
      <c r="EQ1129"/>
      <c r="ER1129"/>
      <c r="ES1129"/>
      <c r="ET1129"/>
      <c r="EU1129"/>
      <c r="EV1129"/>
      <c r="EW1129"/>
      <c r="EX1129"/>
      <c r="EY1129"/>
      <c r="EZ1129"/>
      <c r="FA1129"/>
      <c r="FB1129"/>
      <c r="FC1129"/>
      <c r="FD1129"/>
      <c r="FE1129"/>
      <c r="FF1129"/>
      <c r="FG1129"/>
      <c r="FH1129"/>
      <c r="FI1129"/>
      <c r="FJ1129"/>
      <c r="FK1129"/>
      <c r="FL1129"/>
      <c r="FM1129"/>
      <c r="FN1129"/>
      <c r="FO1129"/>
      <c r="FP1129"/>
      <c r="FQ1129"/>
      <c r="FR1129"/>
      <c r="FS1129"/>
      <c r="FT1129"/>
      <c r="FU1129"/>
      <c r="FV1129"/>
      <c r="FW1129"/>
      <c r="FX1129"/>
      <c r="FY1129"/>
      <c r="FZ1129"/>
      <c r="GA1129"/>
      <c r="GB1129"/>
      <c r="GC1129"/>
      <c r="GD1129"/>
      <c r="GE1129"/>
      <c r="GF1129"/>
      <c r="GG1129"/>
      <c r="GH1129"/>
      <c r="GI1129"/>
      <c r="GJ1129"/>
      <c r="GK1129"/>
      <c r="GL1129"/>
      <c r="GM1129"/>
      <c r="GN1129"/>
      <c r="GO1129"/>
      <c r="GP1129"/>
      <c r="GQ1129"/>
      <c r="GR1129"/>
      <c r="GS1129"/>
      <c r="GT1129"/>
      <c r="GU1129"/>
      <c r="GV1129"/>
      <c r="GW1129"/>
      <c r="GX1129"/>
      <c r="GY1129" t="n" s="35">
        <v>0</v>
      </c>
      <c r="GZ1129" t="n" s="35">
        <v>0</v>
      </c>
      <c r="HF1129" s="35">
        <v>1800</v>
      </c>
      <c r="HG1129" t="b" s="35">
        <v>1</v>
      </c>
      <c r="HH1129">
        <v>1</v>
      </c>
      <c r="HU1129" t="b" s="35">
        <v>1</v>
      </c>
      <c r="HZ1129">
        <v>1</v>
      </c>
      <c r="IA1129"/>
      <c r="IB1129" t="inlineStr">
        <is>
          <t xml:space="preserve">物理</t>
        </is>
      </c>
      <c r="IC1129">
        <v>10000</v>
      </c>
      <c r="ID1129">
        <v>0</v>
      </c>
      <c r="IE1129">
        <v>1</v>
      </c>
      <c r="IF1129"/>
      <c r="IG1129" t="inlineStr">
        <is>
          <t xml:space="preserve">魔法</t>
        </is>
      </c>
      <c r="IH1129">
        <v>500</v>
      </c>
      <c r="II1129">
        <v>0</v>
      </c>
      <c r="IJ1129"/>
      <c r="IK1129"/>
      <c r="IL1129"/>
      <c r="IM1129"/>
      <c r="IN1129"/>
      <c r="IO1129"/>
      <c r="IP1129"/>
      <c r="IQ1129"/>
      <c r="IR1129"/>
      <c r="IS1129"/>
      <c r="IT1129"/>
      <c r="IU1129"/>
      <c r="IV1129"/>
      <c r="IW1129"/>
      <c r="IX1129"/>
      <c r="IY1129"/>
      <c r="IZ1129"/>
      <c r="JA1129"/>
      <c r="JB1129"/>
      <c r="JC1129"/>
      <c r="JD1129"/>
      <c r="JE1129"/>
      <c r="JF1129"/>
      <c r="JG1129"/>
      <c r="JH1129"/>
      <c r="JI1129"/>
      <c r="JJ1129"/>
      <c r="JK1129"/>
      <c r="JL1129"/>
      <c r="JM1129"/>
      <c r="JN1129"/>
      <c r="JO1129"/>
      <c r="JP1129"/>
      <c r="JQ1129"/>
      <c r="JR1129"/>
    </row>
    <row r="1130" ht="30" customHeight="1" spans="2:12">
      <c r="B1130" s="34">
        <f>10000000+INDEX(编号表!$B:$B,MATCH(D1130,编号表!$A:$A,0))*10000+J1130</f>
        <v>12070010</v>
      </c>
      <c r="C1130" s="34" t="s">
        <v>1005</v>
      </c>
      <c r="D1130" s="34" t="s">
        <v>1002</v>
      </c>
      <c r="E1130" t="str" s="34">
        <v>无</v>
      </c>
      <c r="F1130" s="39" t="s">
        <v>906</v>
      </c>
      <c r="G1130" s="34" t="inlineStr">
        <is>
          <t xml:space="preserve">土行</t>
        </is>
      </c>
      <c r="H1130" s="34" t="b">
        <v>0</v>
      </c>
      <c r="I1130" s="34" t="b">
        <v>0</v>
      </c>
      <c r="J1130" s="34">
        <v>10</v>
      </c>
      <c r="K1130" s="34" t="str">
        <f t="shared" si="37"/>
        <v>120700</v>
      </c>
      <c r="L1130" s="34" t="s">
        <v>898</v>
      </c>
      <c r="O1130" t="str" s="35">
        <v>追击单个敌人，造成剑击伤害；出击、回转更轻捷，提高飞剑攻击频率；附加土行伤害。</v>
      </c>
      <c r="P1130" t="n" s="35">
        <v>12421000</v>
      </c>
      <c r="W1130">
        <v>600</v>
      </c>
      <c r="X1130">
        <v>600</v>
      </c>
      <c r="Y1130" t="str" s="35">
        <v>单位</v>
      </c>
      <c r="Z1130" t="inlineStr">
        <is>
          <t xml:space="preserve">单体</t>
        </is>
      </c>
      <c r="AA1130" t="inlineStr">
        <is>
          <t xml:space="preserve">敌对</t>
        </is>
      </c>
      <c r="AB1130">
        <v>0</v>
      </c>
      <c r="AC1130">
        <v>1</v>
      </c>
      <c r="AD1130" t="b">
        <v>0</v>
      </c>
      <c r="AE1130" t="inlineStr">
        <is>
          <t xml:space="preserve">最近</t>
        </is>
      </c>
      <c r="AF1130"/>
      <c r="AG1130"/>
      <c r="AH1130"/>
      <c r="AI1130"/>
      <c r="AJ1130"/>
      <c r="AK1130"/>
      <c r="AL1130"/>
      <c r="BA1130">
        <v>10000</v>
      </c>
      <c r="BB1130" t="inlineStr">
        <is>
          <t xml:space="preserve">技能效果_伤害</t>
        </is>
      </c>
      <c r="BC1130" t="inlineStr">
        <is>
          <t xml:space="preserve">敌对</t>
        </is>
      </c>
      <c r="BD1130">
        <v>10000</v>
      </c>
      <c r="BE1130">
        <v>0</v>
      </c>
      <c r="BF1130" t="inlineStr">
        <is>
          <t xml:space="preserve">全部</t>
        </is>
      </c>
      <c r="BG1130">
        <v>0</v>
      </c>
      <c r="BH1130" t="inlineStr">
        <is>
          <t xml:space="preserve">物理</t>
        </is>
      </c>
      <c r="BI1130">
        <v>10000</v>
      </c>
      <c r="BJ1130">
        <v>0</v>
      </c>
      <c r="BK1130" t="b">
        <v>1</v>
      </c>
      <c r="BL1130">
        <v>0</v>
      </c>
      <c r="BM1130">
        <v>10000</v>
      </c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  <c r="DE1130"/>
      <c r="DF1130"/>
      <c r="DG1130"/>
      <c r="DH1130"/>
      <c r="DI1130"/>
      <c r="DJ1130"/>
      <c r="DK1130"/>
      <c r="DL1130"/>
      <c r="DM1130"/>
      <c r="DN1130"/>
      <c r="DO1130"/>
      <c r="DP1130"/>
      <c r="DQ1130"/>
      <c r="DR1130"/>
      <c r="DS1130"/>
      <c r="DT1130"/>
      <c r="DU1130"/>
      <c r="DV1130"/>
      <c r="DW1130"/>
      <c r="DX1130"/>
      <c r="DY1130"/>
      <c r="DZ1130"/>
      <c r="EA1130"/>
      <c r="EB1130"/>
      <c r="EC1130"/>
      <c r="ED1130"/>
      <c r="EE1130"/>
      <c r="EF1130"/>
      <c r="EG1130"/>
      <c r="EH1130"/>
      <c r="EI1130"/>
      <c r="EJ1130"/>
      <c r="EK1130"/>
      <c r="EL1130"/>
      <c r="EM1130"/>
      <c r="EN1130"/>
      <c r="EO1130"/>
      <c r="EP1130"/>
      <c r="EQ1130"/>
      <c r="ER1130"/>
      <c r="ES1130"/>
      <c r="ET1130"/>
      <c r="EU1130"/>
      <c r="EV1130"/>
      <c r="EW1130"/>
      <c r="EX1130"/>
      <c r="EY1130"/>
      <c r="EZ1130"/>
      <c r="FA1130"/>
      <c r="FB1130"/>
      <c r="FC1130"/>
      <c r="FD1130"/>
      <c r="FE1130"/>
      <c r="FF1130"/>
      <c r="FG1130"/>
      <c r="FH1130"/>
      <c r="FI1130"/>
      <c r="FJ1130"/>
      <c r="FK1130"/>
      <c r="FL1130"/>
      <c r="FM1130"/>
      <c r="FN1130"/>
      <c r="FO1130"/>
      <c r="FP1130"/>
      <c r="FQ1130"/>
      <c r="FR1130"/>
      <c r="FS1130"/>
      <c r="FT1130"/>
      <c r="FU1130"/>
      <c r="FV1130"/>
      <c r="FW1130"/>
      <c r="FX1130"/>
      <c r="FY1130"/>
      <c r="FZ1130"/>
      <c r="GA1130"/>
      <c r="GB1130"/>
      <c r="GC1130"/>
      <c r="GD1130"/>
      <c r="GE1130"/>
      <c r="GF1130"/>
      <c r="GG1130"/>
      <c r="GH1130"/>
      <c r="GI1130"/>
      <c r="GJ1130"/>
      <c r="GK1130"/>
      <c r="GL1130"/>
      <c r="GM1130"/>
      <c r="GN1130"/>
      <c r="GO1130"/>
      <c r="GP1130"/>
      <c r="GQ1130"/>
      <c r="GR1130"/>
      <c r="GS1130"/>
      <c r="GT1130"/>
      <c r="GU1130"/>
      <c r="GV1130"/>
      <c r="GW1130"/>
      <c r="GX1130"/>
      <c r="GY1130" t="n" s="35">
        <v>0</v>
      </c>
      <c r="GZ1130" t="n" s="35">
        <v>0</v>
      </c>
      <c r="HF1130" s="35">
        <v>1800</v>
      </c>
      <c r="HG1130" t="b" s="35">
        <v>1</v>
      </c>
      <c r="HH1130">
        <v>1</v>
      </c>
      <c r="HU1130" t="b" s="35">
        <v>1</v>
      </c>
      <c r="HZ1130">
        <v>1</v>
      </c>
      <c r="IA1130"/>
      <c r="IB1130" t="inlineStr">
        <is>
          <t xml:space="preserve">物理</t>
        </is>
      </c>
      <c r="IC1130">
        <v>10000</v>
      </c>
      <c r="ID1130">
        <v>0</v>
      </c>
      <c r="IE1130">
        <v>1</v>
      </c>
      <c r="IF1130"/>
      <c r="IG1130" t="inlineStr">
        <is>
          <t xml:space="preserve">魔法</t>
        </is>
      </c>
      <c r="IH1130">
        <v>500</v>
      </c>
      <c r="II1130">
        <v>0</v>
      </c>
      <c r="IJ1130"/>
      <c r="IK1130"/>
      <c r="IL1130"/>
      <c r="IM1130"/>
      <c r="IN1130"/>
      <c r="IO1130"/>
      <c r="IP1130"/>
      <c r="IQ1130"/>
      <c r="IR1130"/>
      <c r="IS1130"/>
      <c r="IT1130"/>
      <c r="IU1130"/>
      <c r="IV1130"/>
      <c r="IW1130"/>
      <c r="IX1130"/>
      <c r="IY1130"/>
      <c r="IZ1130"/>
      <c r="JA1130"/>
      <c r="JB1130"/>
      <c r="JC1130"/>
      <c r="JD1130"/>
      <c r="JE1130"/>
      <c r="JF1130"/>
      <c r="JG1130"/>
      <c r="JH1130"/>
      <c r="JI1130"/>
      <c r="JJ1130"/>
      <c r="JK1130"/>
      <c r="JL1130"/>
      <c r="JM1130"/>
      <c r="JN1130"/>
      <c r="JO1130"/>
      <c r="JP1130"/>
      <c r="JQ1130"/>
      <c r="JR1130"/>
    </row>
    <row r="1131" ht="30" customHeight="1" spans="2:12">
      <c r="B1131" s="34">
        <f>10000000+INDEX(编号表!$B:$B,MATCH(D1131,编号表!$A:$A,0))*10000+J1131</f>
        <v>12070011</v>
      </c>
      <c r="C1131" s="34" t="s">
        <v>1005</v>
      </c>
      <c r="D1131" s="34" t="s">
        <v>1002</v>
      </c>
      <c r="E1131" t="str" s="34">
        <v>无</v>
      </c>
      <c r="F1131" s="39" t="s">
        <v>906</v>
      </c>
      <c r="G1131" s="34" t="inlineStr">
        <is>
          <t xml:space="preserve">土行</t>
        </is>
      </c>
      <c r="H1131" s="34" t="b">
        <v>0</v>
      </c>
      <c r="I1131" s="34" t="b">
        <v>0</v>
      </c>
      <c r="J1131" s="34">
        <v>11</v>
      </c>
      <c r="K1131" s="34" t="str">
        <f t="shared" si="37"/>
        <v>120700</v>
      </c>
      <c r="L1131" s="34" t="s">
        <v>899</v>
      </c>
      <c r="O1131" t="str" s="35">
        <v>追击单个敌人，造成剑击伤害；出击、回转更轻捷，提高飞剑攻击频率；附加土行伤害。</v>
      </c>
      <c r="P1131" t="n" s="35">
        <v>12421000</v>
      </c>
      <c r="W1131">
        <v>600</v>
      </c>
      <c r="X1131">
        <v>600</v>
      </c>
      <c r="Y1131" t="str" s="35">
        <v>单位</v>
      </c>
      <c r="Z1131" t="inlineStr">
        <is>
          <t xml:space="preserve">单体</t>
        </is>
      </c>
      <c r="AA1131" t="inlineStr">
        <is>
          <t xml:space="preserve">敌对</t>
        </is>
      </c>
      <c r="AB1131">
        <v>0</v>
      </c>
      <c r="AC1131">
        <v>1</v>
      </c>
      <c r="AD1131" t="b">
        <v>0</v>
      </c>
      <c r="AE1131" t="inlineStr">
        <is>
          <t xml:space="preserve">最近</t>
        </is>
      </c>
      <c r="AF1131"/>
      <c r="AG1131"/>
      <c r="AH1131"/>
      <c r="AI1131"/>
      <c r="AJ1131"/>
      <c r="AK1131"/>
      <c r="AL1131"/>
      <c r="BA1131">
        <v>10000</v>
      </c>
      <c r="BB1131" t="inlineStr">
        <is>
          <t xml:space="preserve">技能效果_伤害</t>
        </is>
      </c>
      <c r="BC1131" t="inlineStr">
        <is>
          <t xml:space="preserve">敌对</t>
        </is>
      </c>
      <c r="BD1131">
        <v>10000</v>
      </c>
      <c r="BE1131">
        <v>0</v>
      </c>
      <c r="BF1131" t="inlineStr">
        <is>
          <t xml:space="preserve">全部</t>
        </is>
      </c>
      <c r="BG1131">
        <v>0</v>
      </c>
      <c r="BH1131" t="inlineStr">
        <is>
          <t xml:space="preserve">物理</t>
        </is>
      </c>
      <c r="BI1131">
        <v>10000</v>
      </c>
      <c r="BJ1131">
        <v>0</v>
      </c>
      <c r="BK1131" t="b">
        <v>1</v>
      </c>
      <c r="BL1131">
        <v>0</v>
      </c>
      <c r="BM1131">
        <v>10000</v>
      </c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  <c r="DE1131"/>
      <c r="DF1131"/>
      <c r="DG1131"/>
      <c r="DH1131"/>
      <c r="DI1131"/>
      <c r="DJ1131"/>
      <c r="DK1131"/>
      <c r="DL1131"/>
      <c r="DM1131"/>
      <c r="DN1131"/>
      <c r="DO1131"/>
      <c r="DP1131"/>
      <c r="DQ1131"/>
      <c r="DR1131"/>
      <c r="DS1131"/>
      <c r="DT1131"/>
      <c r="DU1131"/>
      <c r="DV1131"/>
      <c r="DW1131"/>
      <c r="DX1131"/>
      <c r="DY1131"/>
      <c r="DZ1131"/>
      <c r="EA1131"/>
      <c r="EB1131"/>
      <c r="EC1131"/>
      <c r="ED1131"/>
      <c r="EE1131"/>
      <c r="EF1131"/>
      <c r="EG1131"/>
      <c r="EH1131"/>
      <c r="EI1131"/>
      <c r="EJ1131"/>
      <c r="EK1131"/>
      <c r="EL1131"/>
      <c r="EM1131"/>
      <c r="EN1131"/>
      <c r="EO1131"/>
      <c r="EP1131"/>
      <c r="EQ1131"/>
      <c r="ER1131"/>
      <c r="ES1131"/>
      <c r="ET1131"/>
      <c r="EU1131"/>
      <c r="EV1131"/>
      <c r="EW1131"/>
      <c r="EX1131"/>
      <c r="EY1131"/>
      <c r="EZ1131"/>
      <c r="FA1131"/>
      <c r="FB1131"/>
      <c r="FC1131"/>
      <c r="FD1131"/>
      <c r="FE1131"/>
      <c r="FF1131"/>
      <c r="FG1131"/>
      <c r="FH1131"/>
      <c r="FI1131"/>
      <c r="FJ1131"/>
      <c r="FK1131"/>
      <c r="FL1131"/>
      <c r="FM1131"/>
      <c r="FN1131"/>
      <c r="FO1131"/>
      <c r="FP1131"/>
      <c r="FQ1131"/>
      <c r="FR1131"/>
      <c r="FS1131"/>
      <c r="FT1131"/>
      <c r="FU1131"/>
      <c r="FV1131"/>
      <c r="FW1131"/>
      <c r="FX1131"/>
      <c r="FY1131"/>
      <c r="FZ1131"/>
      <c r="GA1131"/>
      <c r="GB1131"/>
      <c r="GC1131"/>
      <c r="GD1131"/>
      <c r="GE1131"/>
      <c r="GF1131"/>
      <c r="GG1131"/>
      <c r="GH1131"/>
      <c r="GI1131"/>
      <c r="GJ1131"/>
      <c r="GK1131"/>
      <c r="GL1131"/>
      <c r="GM1131"/>
      <c r="GN1131"/>
      <c r="GO1131"/>
      <c r="GP1131"/>
      <c r="GQ1131"/>
      <c r="GR1131"/>
      <c r="GS1131"/>
      <c r="GT1131"/>
      <c r="GU1131"/>
      <c r="GV1131"/>
      <c r="GW1131"/>
      <c r="GX1131"/>
      <c r="GY1131" t="n" s="35">
        <v>0</v>
      </c>
      <c r="GZ1131" t="n" s="35">
        <v>0</v>
      </c>
      <c r="HF1131" s="35">
        <v>1800</v>
      </c>
      <c r="HG1131" t="b" s="35">
        <v>1</v>
      </c>
      <c r="HH1131">
        <v>1</v>
      </c>
      <c r="HU1131" t="b" s="35">
        <v>1</v>
      </c>
      <c r="HZ1131">
        <v>1</v>
      </c>
      <c r="IA1131"/>
      <c r="IB1131" t="inlineStr">
        <is>
          <t xml:space="preserve">物理</t>
        </is>
      </c>
      <c r="IC1131">
        <v>10000</v>
      </c>
      <c r="ID1131">
        <v>0</v>
      </c>
      <c r="IE1131">
        <v>1</v>
      </c>
      <c r="IF1131"/>
      <c r="IG1131" t="inlineStr">
        <is>
          <t xml:space="preserve">魔法</t>
        </is>
      </c>
      <c r="IH1131">
        <v>500</v>
      </c>
      <c r="II1131">
        <v>0</v>
      </c>
      <c r="IJ1131"/>
      <c r="IK1131"/>
      <c r="IL1131"/>
      <c r="IM1131"/>
      <c r="IN1131"/>
      <c r="IO1131"/>
      <c r="IP1131"/>
      <c r="IQ1131"/>
      <c r="IR1131"/>
      <c r="IS1131"/>
      <c r="IT1131"/>
      <c r="IU1131"/>
      <c r="IV1131"/>
      <c r="IW1131"/>
      <c r="IX1131"/>
      <c r="IY1131"/>
      <c r="IZ1131"/>
      <c r="JA1131"/>
      <c r="JB1131"/>
      <c r="JC1131"/>
      <c r="JD1131"/>
      <c r="JE1131"/>
      <c r="JF1131"/>
      <c r="JG1131"/>
      <c r="JH1131"/>
      <c r="JI1131"/>
      <c r="JJ1131"/>
      <c r="JK1131"/>
      <c r="JL1131"/>
      <c r="JM1131"/>
      <c r="JN1131"/>
      <c r="JO1131"/>
      <c r="JP1131"/>
      <c r="JQ1131"/>
      <c r="JR1131"/>
    </row>
    <row r="1132" ht="30" customHeight="1" spans="2:12">
      <c r="B1132" s="34">
        <f>10000000+INDEX(编号表!$B:$B,MATCH(D1132,编号表!$A:$A,0))*10000+J1132</f>
        <v>12070012</v>
      </c>
      <c r="C1132" s="34" t="s">
        <v>1005</v>
      </c>
      <c r="D1132" s="34" t="s">
        <v>1002</v>
      </c>
      <c r="E1132" t="str" s="34">
        <v>无</v>
      </c>
      <c r="F1132" s="39" t="s">
        <v>906</v>
      </c>
      <c r="G1132" s="34" t="inlineStr">
        <is>
          <t xml:space="preserve">土行</t>
        </is>
      </c>
      <c r="H1132" s="34" t="b">
        <v>0</v>
      </c>
      <c r="I1132" s="34" t="b">
        <v>0</v>
      </c>
      <c r="J1132" s="34">
        <v>12</v>
      </c>
      <c r="K1132" s="34" t="str">
        <f t="shared" si="37"/>
        <v>120700</v>
      </c>
      <c r="L1132" s="34" t="s">
        <v>900</v>
      </c>
      <c r="O1132" t="str" s="35">
        <v>追击单个敌人，造成剑击伤害；出击、回转更轻捷，提高飞剑攻击频率；附加土行伤害。</v>
      </c>
      <c r="P1132" t="n" s="35">
        <v>12421000</v>
      </c>
      <c r="W1132">
        <v>600</v>
      </c>
      <c r="X1132">
        <v>600</v>
      </c>
      <c r="Y1132" t="str" s="35">
        <v>单位</v>
      </c>
      <c r="Z1132" t="inlineStr">
        <is>
          <t xml:space="preserve">单体</t>
        </is>
      </c>
      <c r="AA1132" t="inlineStr">
        <is>
          <t xml:space="preserve">敌对</t>
        </is>
      </c>
      <c r="AB1132">
        <v>0</v>
      </c>
      <c r="AC1132">
        <v>1</v>
      </c>
      <c r="AD1132" t="b">
        <v>0</v>
      </c>
      <c r="AE1132" t="inlineStr">
        <is>
          <t xml:space="preserve">最近</t>
        </is>
      </c>
      <c r="AF1132"/>
      <c r="AG1132"/>
      <c r="AH1132"/>
      <c r="AI1132"/>
      <c r="AJ1132"/>
      <c r="AK1132"/>
      <c r="AL1132"/>
      <c r="BA1132">
        <v>10000</v>
      </c>
      <c r="BB1132" t="inlineStr">
        <is>
          <t xml:space="preserve">技能效果_伤害</t>
        </is>
      </c>
      <c r="BC1132" t="inlineStr">
        <is>
          <t xml:space="preserve">敌对</t>
        </is>
      </c>
      <c r="BD1132">
        <v>10000</v>
      </c>
      <c r="BE1132">
        <v>0</v>
      </c>
      <c r="BF1132" t="inlineStr">
        <is>
          <t xml:space="preserve">全部</t>
        </is>
      </c>
      <c r="BG1132">
        <v>0</v>
      </c>
      <c r="BH1132" t="inlineStr">
        <is>
          <t xml:space="preserve">物理</t>
        </is>
      </c>
      <c r="BI1132">
        <v>10000</v>
      </c>
      <c r="BJ1132">
        <v>0</v>
      </c>
      <c r="BK1132" t="b">
        <v>1</v>
      </c>
      <c r="BL1132">
        <v>0</v>
      </c>
      <c r="BM1132">
        <v>10000</v>
      </c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  <c r="DE1132"/>
      <c r="DF1132"/>
      <c r="DG1132"/>
      <c r="DH1132"/>
      <c r="DI1132"/>
      <c r="DJ1132"/>
      <c r="DK1132"/>
      <c r="DL1132"/>
      <c r="DM1132"/>
      <c r="DN1132"/>
      <c r="DO1132"/>
      <c r="DP1132"/>
      <c r="DQ1132"/>
      <c r="DR1132"/>
      <c r="DS1132"/>
      <c r="DT1132"/>
      <c r="DU1132"/>
      <c r="DV1132"/>
      <c r="DW1132"/>
      <c r="DX1132"/>
      <c r="DY1132"/>
      <c r="DZ1132"/>
      <c r="EA1132"/>
      <c r="EB1132"/>
      <c r="EC1132"/>
      <c r="ED1132"/>
      <c r="EE1132"/>
      <c r="EF1132"/>
      <c r="EG1132"/>
      <c r="EH1132"/>
      <c r="EI1132"/>
      <c r="EJ1132"/>
      <c r="EK1132"/>
      <c r="EL1132"/>
      <c r="EM1132"/>
      <c r="EN1132"/>
      <c r="EO1132"/>
      <c r="EP1132"/>
      <c r="EQ1132"/>
      <c r="ER1132"/>
      <c r="ES1132"/>
      <c r="ET1132"/>
      <c r="EU1132"/>
      <c r="EV1132"/>
      <c r="EW1132"/>
      <c r="EX1132"/>
      <c r="EY1132"/>
      <c r="EZ1132"/>
      <c r="FA1132"/>
      <c r="FB1132"/>
      <c r="FC1132"/>
      <c r="FD1132"/>
      <c r="FE1132"/>
      <c r="FF1132"/>
      <c r="FG1132"/>
      <c r="FH1132"/>
      <c r="FI1132"/>
      <c r="FJ1132"/>
      <c r="FK1132"/>
      <c r="FL1132"/>
      <c r="FM1132"/>
      <c r="FN1132"/>
      <c r="FO1132"/>
      <c r="FP1132"/>
      <c r="FQ1132"/>
      <c r="FR1132"/>
      <c r="FS1132"/>
      <c r="FT1132"/>
      <c r="FU1132"/>
      <c r="FV1132"/>
      <c r="FW1132"/>
      <c r="FX1132"/>
      <c r="FY1132"/>
      <c r="FZ1132"/>
      <c r="GA1132"/>
      <c r="GB1132"/>
      <c r="GC1132"/>
      <c r="GD1132"/>
      <c r="GE1132"/>
      <c r="GF1132"/>
      <c r="GG1132"/>
      <c r="GH1132"/>
      <c r="GI1132"/>
      <c r="GJ1132"/>
      <c r="GK1132"/>
      <c r="GL1132"/>
      <c r="GM1132"/>
      <c r="GN1132"/>
      <c r="GO1132"/>
      <c r="GP1132"/>
      <c r="GQ1132"/>
      <c r="GR1132"/>
      <c r="GS1132"/>
      <c r="GT1132"/>
      <c r="GU1132"/>
      <c r="GV1132"/>
      <c r="GW1132"/>
      <c r="GX1132"/>
      <c r="GY1132" t="n" s="35">
        <v>0</v>
      </c>
      <c r="GZ1132" t="n" s="35">
        <v>0</v>
      </c>
      <c r="HF1132" s="35">
        <v>1800</v>
      </c>
      <c r="HG1132" t="b" s="35">
        <v>1</v>
      </c>
      <c r="HH1132">
        <v>1</v>
      </c>
      <c r="HU1132" t="b" s="35">
        <v>1</v>
      </c>
      <c r="HZ1132">
        <v>1</v>
      </c>
      <c r="IA1132"/>
      <c r="IB1132" t="inlineStr">
        <is>
          <t xml:space="preserve">物理</t>
        </is>
      </c>
      <c r="IC1132">
        <v>10000</v>
      </c>
      <c r="ID1132">
        <v>0</v>
      </c>
      <c r="IE1132">
        <v>1</v>
      </c>
      <c r="IF1132"/>
      <c r="IG1132" t="inlineStr">
        <is>
          <t xml:space="preserve">魔法</t>
        </is>
      </c>
      <c r="IH1132">
        <v>500</v>
      </c>
      <c r="II1132">
        <v>0</v>
      </c>
      <c r="IJ1132"/>
      <c r="IK1132"/>
      <c r="IL1132"/>
      <c r="IM1132"/>
      <c r="IN1132"/>
      <c r="IO1132"/>
      <c r="IP1132"/>
      <c r="IQ1132"/>
      <c r="IR1132"/>
      <c r="IS1132"/>
      <c r="IT1132"/>
      <c r="IU1132"/>
      <c r="IV1132"/>
      <c r="IW1132"/>
      <c r="IX1132"/>
      <c r="IY1132"/>
      <c r="IZ1132"/>
      <c r="JA1132"/>
      <c r="JB1132"/>
      <c r="JC1132"/>
      <c r="JD1132"/>
      <c r="JE1132"/>
      <c r="JF1132"/>
      <c r="JG1132"/>
      <c r="JH1132"/>
      <c r="JI1132"/>
      <c r="JJ1132"/>
      <c r="JK1132"/>
      <c r="JL1132"/>
      <c r="JM1132"/>
      <c r="JN1132"/>
      <c r="JO1132"/>
      <c r="JP1132"/>
      <c r="JQ1132"/>
      <c r="JR1132"/>
    </row>
    <row r="1133" ht="30" customHeight="1" spans="2:12">
      <c r="B1133" s="34">
        <f>10000000+INDEX(编号表!$B:$B,MATCH(D1133,编号表!$A:$A,0))*10000+J1133</f>
        <v>12070013</v>
      </c>
      <c r="C1133" s="34" t="s">
        <v>1006</v>
      </c>
      <c r="D1133" s="34" t="s">
        <v>1002</v>
      </c>
      <c r="E1133" t="str" s="34">
        <v>无</v>
      </c>
      <c r="F1133" s="39" t="s">
        <v>908</v>
      </c>
      <c r="G1133" s="34" t="inlineStr">
        <is>
          <t xml:space="preserve">土行</t>
        </is>
      </c>
      <c r="H1133" s="34" t="b">
        <v>0</v>
      </c>
      <c r="I1133" s="34" t="b">
        <v>0</v>
      </c>
      <c r="J1133" s="34">
        <v>13</v>
      </c>
      <c r="K1133" s="34" t="str">
        <f t="shared" si="37"/>
        <v>120700</v>
      </c>
      <c r="L1133" s="34" t="s">
        <v>898</v>
      </c>
      <c r="O1133" t="str" s="35">
        <v>追击单个敌人，造成剑击伤害；出击、回转更轻捷，提高飞剑攻击频率；附加土行伤害。</v>
      </c>
      <c r="P1133" t="n" s="35">
        <v>12421000</v>
      </c>
      <c r="W1133">
        <v>600</v>
      </c>
      <c r="X1133">
        <v>600</v>
      </c>
      <c r="Y1133" t="str" s="35">
        <v>单位</v>
      </c>
      <c r="Z1133" t="inlineStr">
        <is>
          <t xml:space="preserve">单体</t>
        </is>
      </c>
      <c r="AA1133" t="inlineStr">
        <is>
          <t xml:space="preserve">敌对</t>
        </is>
      </c>
      <c r="AB1133">
        <v>0</v>
      </c>
      <c r="AC1133">
        <v>1</v>
      </c>
      <c r="AD1133" t="b">
        <v>0</v>
      </c>
      <c r="AE1133" t="inlineStr">
        <is>
          <t xml:space="preserve">最近</t>
        </is>
      </c>
      <c r="AF1133"/>
      <c r="AG1133"/>
      <c r="AH1133"/>
      <c r="AI1133"/>
      <c r="AJ1133"/>
      <c r="AK1133"/>
      <c r="AL1133"/>
      <c r="BA1133">
        <v>10000</v>
      </c>
      <c r="BB1133" t="inlineStr">
        <is>
          <t xml:space="preserve">技能效果_伤害</t>
        </is>
      </c>
      <c r="BC1133" t="inlineStr">
        <is>
          <t xml:space="preserve">敌对</t>
        </is>
      </c>
      <c r="BD1133">
        <v>10000</v>
      </c>
      <c r="BE1133">
        <v>0</v>
      </c>
      <c r="BF1133" t="inlineStr">
        <is>
          <t xml:space="preserve">全部</t>
        </is>
      </c>
      <c r="BG1133">
        <v>0</v>
      </c>
      <c r="BH1133" t="inlineStr">
        <is>
          <t xml:space="preserve">物理</t>
        </is>
      </c>
      <c r="BI1133">
        <v>10000</v>
      </c>
      <c r="BJ1133">
        <v>0</v>
      </c>
      <c r="BK1133" t="b">
        <v>1</v>
      </c>
      <c r="BL1133">
        <v>0</v>
      </c>
      <c r="BM1133">
        <v>10000</v>
      </c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  <c r="DE1133"/>
      <c r="DF1133"/>
      <c r="DG1133"/>
      <c r="DH1133"/>
      <c r="DI1133"/>
      <c r="DJ1133"/>
      <c r="DK1133"/>
      <c r="DL1133"/>
      <c r="DM1133"/>
      <c r="DN1133"/>
      <c r="DO1133"/>
      <c r="DP1133"/>
      <c r="DQ1133"/>
      <c r="DR1133"/>
      <c r="DS1133"/>
      <c r="DT1133"/>
      <c r="DU1133"/>
      <c r="DV1133"/>
      <c r="DW1133"/>
      <c r="DX1133"/>
      <c r="DY1133"/>
      <c r="DZ1133"/>
      <c r="EA1133"/>
      <c r="EB1133"/>
      <c r="EC1133"/>
      <c r="ED1133"/>
      <c r="EE1133"/>
      <c r="EF1133"/>
      <c r="EG1133"/>
      <c r="EH1133"/>
      <c r="EI1133"/>
      <c r="EJ1133"/>
      <c r="EK1133"/>
      <c r="EL1133"/>
      <c r="EM1133"/>
      <c r="EN1133"/>
      <c r="EO1133"/>
      <c r="EP1133"/>
      <c r="EQ1133"/>
      <c r="ER1133"/>
      <c r="ES1133"/>
      <c r="ET1133"/>
      <c r="EU1133"/>
      <c r="EV1133"/>
      <c r="EW1133"/>
      <c r="EX1133"/>
      <c r="EY1133"/>
      <c r="EZ1133"/>
      <c r="FA1133"/>
      <c r="FB1133"/>
      <c r="FC1133"/>
      <c r="FD1133"/>
      <c r="FE1133"/>
      <c r="FF1133"/>
      <c r="FG1133"/>
      <c r="FH1133"/>
      <c r="FI1133"/>
      <c r="FJ1133"/>
      <c r="FK1133"/>
      <c r="FL1133"/>
      <c r="FM1133"/>
      <c r="FN1133"/>
      <c r="FO1133"/>
      <c r="FP1133"/>
      <c r="FQ1133"/>
      <c r="FR1133"/>
      <c r="FS1133"/>
      <c r="FT1133"/>
      <c r="FU1133"/>
      <c r="FV1133"/>
      <c r="FW1133"/>
      <c r="FX1133"/>
      <c r="FY1133"/>
      <c r="FZ1133"/>
      <c r="GA1133"/>
      <c r="GB1133"/>
      <c r="GC1133"/>
      <c r="GD1133"/>
      <c r="GE1133"/>
      <c r="GF1133"/>
      <c r="GG1133"/>
      <c r="GH1133"/>
      <c r="GI1133"/>
      <c r="GJ1133"/>
      <c r="GK1133"/>
      <c r="GL1133"/>
      <c r="GM1133"/>
      <c r="GN1133"/>
      <c r="GO1133"/>
      <c r="GP1133"/>
      <c r="GQ1133"/>
      <c r="GR1133"/>
      <c r="GS1133"/>
      <c r="GT1133"/>
      <c r="GU1133"/>
      <c r="GV1133"/>
      <c r="GW1133"/>
      <c r="GX1133"/>
      <c r="GY1133" t="n" s="35">
        <v>0</v>
      </c>
      <c r="GZ1133" t="n" s="35">
        <v>0</v>
      </c>
      <c r="HF1133" s="35">
        <v>1800</v>
      </c>
      <c r="HG1133" t="b" s="35">
        <v>1</v>
      </c>
      <c r="HH1133">
        <v>1</v>
      </c>
      <c r="HU1133" t="b" s="35">
        <v>1</v>
      </c>
      <c r="HZ1133">
        <v>1</v>
      </c>
      <c r="IA1133"/>
      <c r="IB1133" t="inlineStr">
        <is>
          <t xml:space="preserve">物理</t>
        </is>
      </c>
      <c r="IC1133">
        <v>10000</v>
      </c>
      <c r="ID1133">
        <v>0</v>
      </c>
      <c r="IE1133">
        <v>1</v>
      </c>
      <c r="IF1133"/>
      <c r="IG1133" t="inlineStr">
        <is>
          <t xml:space="preserve">魔法</t>
        </is>
      </c>
      <c r="IH1133">
        <v>500</v>
      </c>
      <c r="II1133">
        <v>0</v>
      </c>
      <c r="IJ1133"/>
      <c r="IK1133"/>
      <c r="IL1133"/>
      <c r="IM1133"/>
      <c r="IN1133"/>
      <c r="IO1133"/>
      <c r="IP1133"/>
      <c r="IQ1133"/>
      <c r="IR1133"/>
      <c r="IS1133"/>
      <c r="IT1133"/>
      <c r="IU1133"/>
      <c r="IV1133"/>
      <c r="IW1133"/>
      <c r="IX1133"/>
      <c r="IY1133"/>
      <c r="IZ1133"/>
      <c r="JA1133"/>
      <c r="JB1133"/>
      <c r="JC1133"/>
      <c r="JD1133"/>
      <c r="JE1133"/>
      <c r="JF1133"/>
      <c r="JG1133"/>
      <c r="JH1133"/>
      <c r="JI1133"/>
      <c r="JJ1133"/>
      <c r="JK1133"/>
      <c r="JL1133"/>
      <c r="JM1133"/>
      <c r="JN1133"/>
      <c r="JO1133"/>
      <c r="JP1133"/>
      <c r="JQ1133"/>
      <c r="JR1133"/>
    </row>
    <row r="1134" ht="30" customHeight="1" spans="2:12">
      <c r="B1134" s="34">
        <f>10000000+INDEX(编号表!$B:$B,MATCH(D1134,编号表!$A:$A,0))*10000+J1134</f>
        <v>12070014</v>
      </c>
      <c r="C1134" s="34" t="s">
        <v>1006</v>
      </c>
      <c r="D1134" s="34" t="s">
        <v>1002</v>
      </c>
      <c r="E1134" t="str" s="34">
        <v>无</v>
      </c>
      <c r="F1134" s="39" t="s">
        <v>908</v>
      </c>
      <c r="G1134" s="34" t="inlineStr">
        <is>
          <t xml:space="preserve">土行</t>
        </is>
      </c>
      <c r="H1134" s="34" t="b">
        <v>0</v>
      </c>
      <c r="I1134" s="34" t="b">
        <v>0</v>
      </c>
      <c r="J1134" s="34">
        <v>14</v>
      </c>
      <c r="K1134" s="34" t="str">
        <f t="shared" si="37"/>
        <v>120700</v>
      </c>
      <c r="L1134" s="34" t="s">
        <v>899</v>
      </c>
      <c r="O1134" t="str" s="35">
        <v>追击单个敌人，造成剑击伤害；出击、回转更轻捷，提高飞剑攻击频率；附加土行伤害。</v>
      </c>
      <c r="P1134" t="n" s="35">
        <v>12421000</v>
      </c>
      <c r="W1134">
        <v>600</v>
      </c>
      <c r="X1134">
        <v>600</v>
      </c>
      <c r="Y1134" t="str" s="35">
        <v>单位</v>
      </c>
      <c r="Z1134" t="inlineStr">
        <is>
          <t xml:space="preserve">单体</t>
        </is>
      </c>
      <c r="AA1134" t="inlineStr">
        <is>
          <t xml:space="preserve">敌对</t>
        </is>
      </c>
      <c r="AB1134">
        <v>0</v>
      </c>
      <c r="AC1134">
        <v>1</v>
      </c>
      <c r="AD1134" t="b">
        <v>0</v>
      </c>
      <c r="AE1134" t="inlineStr">
        <is>
          <t xml:space="preserve">最近</t>
        </is>
      </c>
      <c r="AF1134"/>
      <c r="AG1134"/>
      <c r="AH1134"/>
      <c r="AI1134"/>
      <c r="AJ1134"/>
      <c r="AK1134"/>
      <c r="AL1134"/>
      <c r="BA1134">
        <v>10000</v>
      </c>
      <c r="BB1134" t="inlineStr">
        <is>
          <t xml:space="preserve">技能效果_伤害</t>
        </is>
      </c>
      <c r="BC1134" t="inlineStr">
        <is>
          <t xml:space="preserve">敌对</t>
        </is>
      </c>
      <c r="BD1134">
        <v>10000</v>
      </c>
      <c r="BE1134">
        <v>0</v>
      </c>
      <c r="BF1134" t="inlineStr">
        <is>
          <t xml:space="preserve">全部</t>
        </is>
      </c>
      <c r="BG1134">
        <v>0</v>
      </c>
      <c r="BH1134" t="inlineStr">
        <is>
          <t xml:space="preserve">物理</t>
        </is>
      </c>
      <c r="BI1134">
        <v>10000</v>
      </c>
      <c r="BJ1134">
        <v>0</v>
      </c>
      <c r="BK1134" t="b">
        <v>1</v>
      </c>
      <c r="BL1134">
        <v>0</v>
      </c>
      <c r="BM1134">
        <v>10000</v>
      </c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  <c r="DE1134"/>
      <c r="DF1134"/>
      <c r="DG1134"/>
      <c r="DH1134"/>
      <c r="DI1134"/>
      <c r="DJ1134"/>
      <c r="DK1134"/>
      <c r="DL1134"/>
      <c r="DM1134"/>
      <c r="DN1134"/>
      <c r="DO1134"/>
      <c r="DP1134"/>
      <c r="DQ1134"/>
      <c r="DR1134"/>
      <c r="DS1134"/>
      <c r="DT1134"/>
      <c r="DU1134"/>
      <c r="DV1134"/>
      <c r="DW1134"/>
      <c r="DX1134"/>
      <c r="DY1134"/>
      <c r="DZ1134"/>
      <c r="EA1134"/>
      <c r="EB1134"/>
      <c r="EC1134"/>
      <c r="ED1134"/>
      <c r="EE1134"/>
      <c r="EF1134"/>
      <c r="EG1134"/>
      <c r="EH1134"/>
      <c r="EI1134"/>
      <c r="EJ1134"/>
      <c r="EK1134"/>
      <c r="EL1134"/>
      <c r="EM1134"/>
      <c r="EN1134"/>
      <c r="EO1134"/>
      <c r="EP1134"/>
      <c r="EQ1134"/>
      <c r="ER1134"/>
      <c r="ES1134"/>
      <c r="ET1134"/>
      <c r="EU1134"/>
      <c r="EV1134"/>
      <c r="EW1134"/>
      <c r="EX1134"/>
      <c r="EY1134"/>
      <c r="EZ1134"/>
      <c r="FA1134"/>
      <c r="FB1134"/>
      <c r="FC1134"/>
      <c r="FD1134"/>
      <c r="FE1134"/>
      <c r="FF1134"/>
      <c r="FG1134"/>
      <c r="FH1134"/>
      <c r="FI1134"/>
      <c r="FJ1134"/>
      <c r="FK1134"/>
      <c r="FL1134"/>
      <c r="FM1134"/>
      <c r="FN1134"/>
      <c r="FO1134"/>
      <c r="FP1134"/>
      <c r="FQ1134"/>
      <c r="FR1134"/>
      <c r="FS1134"/>
      <c r="FT1134"/>
      <c r="FU1134"/>
      <c r="FV1134"/>
      <c r="FW1134"/>
      <c r="FX1134"/>
      <c r="FY1134"/>
      <c r="FZ1134"/>
      <c r="GA1134"/>
      <c r="GB1134"/>
      <c r="GC1134"/>
      <c r="GD1134"/>
      <c r="GE1134"/>
      <c r="GF1134"/>
      <c r="GG1134"/>
      <c r="GH1134"/>
      <c r="GI1134"/>
      <c r="GJ1134"/>
      <c r="GK1134"/>
      <c r="GL1134"/>
      <c r="GM1134"/>
      <c r="GN1134"/>
      <c r="GO1134"/>
      <c r="GP1134"/>
      <c r="GQ1134"/>
      <c r="GR1134"/>
      <c r="GS1134"/>
      <c r="GT1134"/>
      <c r="GU1134"/>
      <c r="GV1134"/>
      <c r="GW1134"/>
      <c r="GX1134"/>
      <c r="GY1134" t="n" s="35">
        <v>0</v>
      </c>
      <c r="GZ1134" t="n" s="35">
        <v>0</v>
      </c>
      <c r="HF1134" s="35">
        <v>1800</v>
      </c>
      <c r="HG1134" t="b" s="35">
        <v>1</v>
      </c>
      <c r="HH1134">
        <v>1</v>
      </c>
      <c r="HU1134" t="b" s="35">
        <v>1</v>
      </c>
      <c r="HZ1134">
        <v>1</v>
      </c>
      <c r="IA1134"/>
      <c r="IB1134" t="inlineStr">
        <is>
          <t xml:space="preserve">物理</t>
        </is>
      </c>
      <c r="IC1134">
        <v>10000</v>
      </c>
      <c r="ID1134">
        <v>0</v>
      </c>
      <c r="IE1134">
        <v>1</v>
      </c>
      <c r="IF1134"/>
      <c r="IG1134" t="inlineStr">
        <is>
          <t xml:space="preserve">魔法</t>
        </is>
      </c>
      <c r="IH1134">
        <v>500</v>
      </c>
      <c r="II1134">
        <v>0</v>
      </c>
      <c r="IJ1134"/>
      <c r="IK1134"/>
      <c r="IL1134"/>
      <c r="IM1134"/>
      <c r="IN1134"/>
      <c r="IO1134"/>
      <c r="IP1134"/>
      <c r="IQ1134"/>
      <c r="IR1134"/>
      <c r="IS1134"/>
      <c r="IT1134"/>
      <c r="IU1134"/>
      <c r="IV1134"/>
      <c r="IW1134"/>
      <c r="IX1134"/>
      <c r="IY1134"/>
      <c r="IZ1134"/>
      <c r="JA1134"/>
      <c r="JB1134"/>
      <c r="JC1134"/>
      <c r="JD1134"/>
      <c r="JE1134"/>
      <c r="JF1134"/>
      <c r="JG1134"/>
      <c r="JH1134"/>
      <c r="JI1134"/>
      <c r="JJ1134"/>
      <c r="JK1134"/>
      <c r="JL1134"/>
      <c r="JM1134"/>
      <c r="JN1134"/>
      <c r="JO1134"/>
      <c r="JP1134"/>
      <c r="JQ1134"/>
      <c r="JR1134"/>
    </row>
    <row r="1135" ht="30" customHeight="1" spans="2:12">
      <c r="B1135" s="34">
        <f>10000000+INDEX(编号表!$B:$B,MATCH(D1135,编号表!$A:$A,0))*10000+J1135</f>
        <v>12070015</v>
      </c>
      <c r="C1135" s="34" t="s">
        <v>1006</v>
      </c>
      <c r="D1135" s="34" t="s">
        <v>1002</v>
      </c>
      <c r="E1135" t="str" s="34">
        <v>无</v>
      </c>
      <c r="F1135" s="39" t="s">
        <v>908</v>
      </c>
      <c r="G1135" s="34" t="inlineStr">
        <is>
          <t xml:space="preserve">土行</t>
        </is>
      </c>
      <c r="H1135" s="34" t="b">
        <v>0</v>
      </c>
      <c r="I1135" s="34" t="b">
        <v>0</v>
      </c>
      <c r="J1135" s="34">
        <v>15</v>
      </c>
      <c r="K1135" s="34" t="str">
        <f t="shared" si="37"/>
        <v>120700</v>
      </c>
      <c r="L1135" s="34" t="s">
        <v>900</v>
      </c>
      <c r="O1135" t="str" s="35">
        <v>追击单个敌人，造成剑击伤害；出击、回转更轻捷，提高飞剑攻击频率；附加土行伤害。</v>
      </c>
      <c r="P1135" t="n" s="35">
        <v>12421000</v>
      </c>
      <c r="W1135">
        <v>600</v>
      </c>
      <c r="X1135">
        <v>600</v>
      </c>
      <c r="Y1135" t="str" s="35">
        <v>单位</v>
      </c>
      <c r="Z1135" t="inlineStr">
        <is>
          <t xml:space="preserve">单体</t>
        </is>
      </c>
      <c r="AA1135" t="inlineStr">
        <is>
          <t xml:space="preserve">敌对</t>
        </is>
      </c>
      <c r="AB1135">
        <v>0</v>
      </c>
      <c r="AC1135">
        <v>1</v>
      </c>
      <c r="AD1135" t="b">
        <v>0</v>
      </c>
      <c r="AE1135" t="inlineStr">
        <is>
          <t xml:space="preserve">最近</t>
        </is>
      </c>
      <c r="AF1135"/>
      <c r="AG1135"/>
      <c r="AH1135"/>
      <c r="AI1135"/>
      <c r="AJ1135"/>
      <c r="AK1135"/>
      <c r="AL1135"/>
      <c r="BA1135">
        <v>10000</v>
      </c>
      <c r="BB1135" t="inlineStr">
        <is>
          <t xml:space="preserve">技能效果_伤害</t>
        </is>
      </c>
      <c r="BC1135" t="inlineStr">
        <is>
          <t xml:space="preserve">敌对</t>
        </is>
      </c>
      <c r="BD1135">
        <v>10000</v>
      </c>
      <c r="BE1135">
        <v>0</v>
      </c>
      <c r="BF1135" t="inlineStr">
        <is>
          <t xml:space="preserve">全部</t>
        </is>
      </c>
      <c r="BG1135">
        <v>0</v>
      </c>
      <c r="BH1135" t="inlineStr">
        <is>
          <t xml:space="preserve">物理</t>
        </is>
      </c>
      <c r="BI1135">
        <v>10000</v>
      </c>
      <c r="BJ1135">
        <v>0</v>
      </c>
      <c r="BK1135" t="b">
        <v>1</v>
      </c>
      <c r="BL1135">
        <v>0</v>
      </c>
      <c r="BM1135">
        <v>10000</v>
      </c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  <c r="DE1135"/>
      <c r="DF1135"/>
      <c r="DG1135"/>
      <c r="DH1135"/>
      <c r="DI1135"/>
      <c r="DJ1135"/>
      <c r="DK1135"/>
      <c r="DL1135"/>
      <c r="DM1135"/>
      <c r="DN1135"/>
      <c r="DO1135"/>
      <c r="DP1135"/>
      <c r="DQ1135"/>
      <c r="DR1135"/>
      <c r="DS1135"/>
      <c r="DT1135"/>
      <c r="DU1135"/>
      <c r="DV1135"/>
      <c r="DW1135"/>
      <c r="DX1135"/>
      <c r="DY1135"/>
      <c r="DZ1135"/>
      <c r="EA1135"/>
      <c r="EB1135"/>
      <c r="EC1135"/>
      <c r="ED1135"/>
      <c r="EE1135"/>
      <c r="EF1135"/>
      <c r="EG1135"/>
      <c r="EH1135"/>
      <c r="EI1135"/>
      <c r="EJ1135"/>
      <c r="EK1135"/>
      <c r="EL1135"/>
      <c r="EM1135"/>
      <c r="EN1135"/>
      <c r="EO1135"/>
      <c r="EP1135"/>
      <c r="EQ1135"/>
      <c r="ER1135"/>
      <c r="ES1135"/>
      <c r="ET1135"/>
      <c r="EU1135"/>
      <c r="EV1135"/>
      <c r="EW1135"/>
      <c r="EX1135"/>
      <c r="EY1135"/>
      <c r="EZ1135"/>
      <c r="FA1135"/>
      <c r="FB1135"/>
      <c r="FC1135"/>
      <c r="FD1135"/>
      <c r="FE1135"/>
      <c r="FF1135"/>
      <c r="FG1135"/>
      <c r="FH1135"/>
      <c r="FI1135"/>
      <c r="FJ1135"/>
      <c r="FK1135"/>
      <c r="FL1135"/>
      <c r="FM1135"/>
      <c r="FN1135"/>
      <c r="FO1135"/>
      <c r="FP1135"/>
      <c r="FQ1135"/>
      <c r="FR1135"/>
      <c r="FS1135"/>
      <c r="FT1135"/>
      <c r="FU1135"/>
      <c r="FV1135"/>
      <c r="FW1135"/>
      <c r="FX1135"/>
      <c r="FY1135"/>
      <c r="FZ1135"/>
      <c r="GA1135"/>
      <c r="GB1135"/>
      <c r="GC1135"/>
      <c r="GD1135"/>
      <c r="GE1135"/>
      <c r="GF1135"/>
      <c r="GG1135"/>
      <c r="GH1135"/>
      <c r="GI1135"/>
      <c r="GJ1135"/>
      <c r="GK1135"/>
      <c r="GL1135"/>
      <c r="GM1135"/>
      <c r="GN1135"/>
      <c r="GO1135"/>
      <c r="GP1135"/>
      <c r="GQ1135"/>
      <c r="GR1135"/>
      <c r="GS1135"/>
      <c r="GT1135"/>
      <c r="GU1135"/>
      <c r="GV1135"/>
      <c r="GW1135"/>
      <c r="GX1135"/>
      <c r="GY1135" t="n" s="35">
        <v>0</v>
      </c>
      <c r="GZ1135" t="n" s="35">
        <v>0</v>
      </c>
      <c r="HF1135" s="35">
        <v>1800</v>
      </c>
      <c r="HG1135" t="b" s="35">
        <v>1</v>
      </c>
      <c r="HH1135">
        <v>1</v>
      </c>
      <c r="HU1135" t="b" s="35">
        <v>1</v>
      </c>
      <c r="HZ1135">
        <v>1</v>
      </c>
      <c r="IA1135"/>
      <c r="IB1135" t="inlineStr">
        <is>
          <t xml:space="preserve">物理</t>
        </is>
      </c>
      <c r="IC1135">
        <v>10000</v>
      </c>
      <c r="ID1135">
        <v>0</v>
      </c>
      <c r="IE1135">
        <v>1</v>
      </c>
      <c r="IF1135"/>
      <c r="IG1135" t="inlineStr">
        <is>
          <t xml:space="preserve">魔法</t>
        </is>
      </c>
      <c r="IH1135">
        <v>500</v>
      </c>
      <c r="II1135">
        <v>0</v>
      </c>
      <c r="IJ1135"/>
      <c r="IK1135"/>
      <c r="IL1135"/>
      <c r="IM1135"/>
      <c r="IN1135"/>
      <c r="IO1135"/>
      <c r="IP1135"/>
      <c r="IQ1135"/>
      <c r="IR1135"/>
      <c r="IS1135"/>
      <c r="IT1135"/>
      <c r="IU1135"/>
      <c r="IV1135"/>
      <c r="IW1135"/>
      <c r="IX1135"/>
      <c r="IY1135"/>
      <c r="IZ1135"/>
      <c r="JA1135"/>
      <c r="JB1135"/>
      <c r="JC1135"/>
      <c r="JD1135"/>
      <c r="JE1135"/>
      <c r="JF1135"/>
      <c r="JG1135"/>
      <c r="JH1135"/>
      <c r="JI1135"/>
      <c r="JJ1135"/>
      <c r="JK1135"/>
      <c r="JL1135"/>
      <c r="JM1135"/>
      <c r="JN1135"/>
      <c r="JO1135"/>
      <c r="JP1135"/>
      <c r="JQ1135"/>
      <c r="JR1135"/>
    </row>
    <row r="1136" ht="30" customHeight="1" spans="2:12">
      <c r="B1136" s="34">
        <f>10000000+INDEX(编号表!$B:$B,MATCH(D1136,编号表!$A:$A,0))*10000+J1136</f>
        <v>12070016</v>
      </c>
      <c r="C1136" s="34" t="s">
        <v>1007</v>
      </c>
      <c r="D1136" s="34" t="s">
        <v>1002</v>
      </c>
      <c r="E1136" t="str" s="34">
        <v>无</v>
      </c>
      <c r="F1136" s="39" t="s">
        <v>910</v>
      </c>
      <c r="G1136" s="34" t="inlineStr">
        <is>
          <t xml:space="preserve">土行</t>
        </is>
      </c>
      <c r="H1136" s="34" t="b">
        <v>0</v>
      </c>
      <c r="I1136" s="34" t="b">
        <v>0</v>
      </c>
      <c r="J1136" s="34">
        <v>16</v>
      </c>
      <c r="K1136" s="34" t="str">
        <f t="shared" si="37"/>
        <v>120700</v>
      </c>
      <c r="L1136" s="34" t="s">
        <v>898</v>
      </c>
      <c r="O1136" t="str" s="35">
        <v>追击单个敌人，造成剑击伤害；出击、回转更轻捷，提高飞剑攻击频率；附加土行伤害。</v>
      </c>
      <c r="P1136" t="n" s="35">
        <v>12421000</v>
      </c>
      <c r="W1136">
        <v>600</v>
      </c>
      <c r="X1136">
        <v>600</v>
      </c>
      <c r="Y1136" t="str" s="35">
        <v>单位</v>
      </c>
      <c r="Z1136" t="inlineStr">
        <is>
          <t xml:space="preserve">单体</t>
        </is>
      </c>
      <c r="AA1136" t="inlineStr">
        <is>
          <t xml:space="preserve">敌对</t>
        </is>
      </c>
      <c r="AB1136">
        <v>0</v>
      </c>
      <c r="AC1136">
        <v>1</v>
      </c>
      <c r="AD1136" t="b">
        <v>0</v>
      </c>
      <c r="AE1136" t="inlineStr">
        <is>
          <t xml:space="preserve">最近</t>
        </is>
      </c>
      <c r="AF1136"/>
      <c r="AG1136"/>
      <c r="AH1136"/>
      <c r="AI1136"/>
      <c r="AJ1136"/>
      <c r="AK1136"/>
      <c r="AL1136"/>
      <c r="BA1136">
        <v>10000</v>
      </c>
      <c r="BB1136" t="inlineStr">
        <is>
          <t xml:space="preserve">技能效果_伤害</t>
        </is>
      </c>
      <c r="BC1136" t="inlineStr">
        <is>
          <t xml:space="preserve">敌对</t>
        </is>
      </c>
      <c r="BD1136">
        <v>10000</v>
      </c>
      <c r="BE1136">
        <v>0</v>
      </c>
      <c r="BF1136" t="inlineStr">
        <is>
          <t xml:space="preserve">全部</t>
        </is>
      </c>
      <c r="BG1136">
        <v>0</v>
      </c>
      <c r="BH1136" t="inlineStr">
        <is>
          <t xml:space="preserve">物理</t>
        </is>
      </c>
      <c r="BI1136">
        <v>10000</v>
      </c>
      <c r="BJ1136">
        <v>0</v>
      </c>
      <c r="BK1136" t="b">
        <v>1</v>
      </c>
      <c r="BL1136">
        <v>0</v>
      </c>
      <c r="BM1136">
        <v>10000</v>
      </c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  <c r="DE1136"/>
      <c r="DF1136"/>
      <c r="DG1136"/>
      <c r="DH1136"/>
      <c r="DI1136"/>
      <c r="DJ1136"/>
      <c r="DK1136"/>
      <c r="DL1136"/>
      <c r="DM1136"/>
      <c r="DN1136"/>
      <c r="DO1136"/>
      <c r="DP1136"/>
      <c r="DQ1136"/>
      <c r="DR1136"/>
      <c r="DS1136"/>
      <c r="DT1136"/>
      <c r="DU1136"/>
      <c r="DV1136"/>
      <c r="DW1136"/>
      <c r="DX1136"/>
      <c r="DY1136"/>
      <c r="DZ1136"/>
      <c r="EA1136"/>
      <c r="EB1136"/>
      <c r="EC1136"/>
      <c r="ED1136"/>
      <c r="EE1136"/>
      <c r="EF1136"/>
      <c r="EG1136"/>
      <c r="EH1136"/>
      <c r="EI1136"/>
      <c r="EJ1136"/>
      <c r="EK1136"/>
      <c r="EL1136"/>
      <c r="EM1136"/>
      <c r="EN1136"/>
      <c r="EO1136"/>
      <c r="EP1136"/>
      <c r="EQ1136"/>
      <c r="ER1136"/>
      <c r="ES1136"/>
      <c r="ET1136"/>
      <c r="EU1136"/>
      <c r="EV1136"/>
      <c r="EW1136"/>
      <c r="EX1136"/>
      <c r="EY1136"/>
      <c r="EZ1136"/>
      <c r="FA1136"/>
      <c r="FB1136"/>
      <c r="FC1136"/>
      <c r="FD1136"/>
      <c r="FE1136"/>
      <c r="FF1136"/>
      <c r="FG1136"/>
      <c r="FH1136"/>
      <c r="FI1136"/>
      <c r="FJ1136"/>
      <c r="FK1136"/>
      <c r="FL1136"/>
      <c r="FM1136"/>
      <c r="FN1136"/>
      <c r="FO1136"/>
      <c r="FP1136"/>
      <c r="FQ1136"/>
      <c r="FR1136"/>
      <c r="FS1136"/>
      <c r="FT1136"/>
      <c r="FU1136"/>
      <c r="FV1136"/>
      <c r="FW1136"/>
      <c r="FX1136"/>
      <c r="FY1136"/>
      <c r="FZ1136"/>
      <c r="GA1136"/>
      <c r="GB1136"/>
      <c r="GC1136"/>
      <c r="GD1136"/>
      <c r="GE1136"/>
      <c r="GF1136"/>
      <c r="GG1136"/>
      <c r="GH1136"/>
      <c r="GI1136"/>
      <c r="GJ1136"/>
      <c r="GK1136"/>
      <c r="GL1136"/>
      <c r="GM1136"/>
      <c r="GN1136"/>
      <c r="GO1136"/>
      <c r="GP1136"/>
      <c r="GQ1136"/>
      <c r="GR1136"/>
      <c r="GS1136"/>
      <c r="GT1136"/>
      <c r="GU1136"/>
      <c r="GV1136"/>
      <c r="GW1136"/>
      <c r="GX1136"/>
      <c r="GY1136" t="n" s="35">
        <v>0</v>
      </c>
      <c r="GZ1136" t="n" s="35">
        <v>0</v>
      </c>
      <c r="HF1136" s="35">
        <v>1800</v>
      </c>
      <c r="HG1136" t="b" s="35">
        <v>1</v>
      </c>
      <c r="HH1136">
        <v>1</v>
      </c>
      <c r="HU1136" t="b" s="35">
        <v>1</v>
      </c>
      <c r="HZ1136">
        <v>1</v>
      </c>
      <c r="IA1136"/>
      <c r="IB1136" t="inlineStr">
        <is>
          <t xml:space="preserve">物理</t>
        </is>
      </c>
      <c r="IC1136">
        <v>10000</v>
      </c>
      <c r="ID1136">
        <v>0</v>
      </c>
      <c r="IE1136">
        <v>1</v>
      </c>
      <c r="IF1136"/>
      <c r="IG1136" t="inlineStr">
        <is>
          <t xml:space="preserve">魔法</t>
        </is>
      </c>
      <c r="IH1136">
        <v>500</v>
      </c>
      <c r="II1136">
        <v>0</v>
      </c>
      <c r="IJ1136"/>
      <c r="IK1136"/>
      <c r="IL1136"/>
      <c r="IM1136"/>
      <c r="IN1136"/>
      <c r="IO1136"/>
      <c r="IP1136"/>
      <c r="IQ1136"/>
      <c r="IR1136"/>
      <c r="IS1136"/>
      <c r="IT1136"/>
      <c r="IU1136"/>
      <c r="IV1136"/>
      <c r="IW1136"/>
      <c r="IX1136"/>
      <c r="IY1136"/>
      <c r="IZ1136"/>
      <c r="JA1136"/>
      <c r="JB1136"/>
      <c r="JC1136"/>
      <c r="JD1136"/>
      <c r="JE1136"/>
      <c r="JF1136"/>
      <c r="JG1136"/>
      <c r="JH1136"/>
      <c r="JI1136"/>
      <c r="JJ1136"/>
      <c r="JK1136"/>
      <c r="JL1136"/>
      <c r="JM1136"/>
      <c r="JN1136"/>
      <c r="JO1136"/>
      <c r="JP1136"/>
      <c r="JQ1136"/>
      <c r="JR1136"/>
    </row>
    <row r="1137" ht="30" customHeight="1" spans="2:12">
      <c r="B1137" s="34">
        <f>10000000+INDEX(编号表!$B:$B,MATCH(D1137,编号表!$A:$A,0))*10000+J1137</f>
        <v>12070017</v>
      </c>
      <c r="C1137" s="34" t="s">
        <v>1007</v>
      </c>
      <c r="D1137" s="34" t="s">
        <v>1002</v>
      </c>
      <c r="E1137" t="str" s="34">
        <v>无</v>
      </c>
      <c r="F1137" s="39" t="s">
        <v>910</v>
      </c>
      <c r="G1137" s="34" t="inlineStr">
        <is>
          <t xml:space="preserve">土行</t>
        </is>
      </c>
      <c r="H1137" s="34" t="b">
        <v>0</v>
      </c>
      <c r="I1137" s="34" t="b">
        <v>0</v>
      </c>
      <c r="J1137" s="34">
        <v>17</v>
      </c>
      <c r="K1137" s="34" t="str">
        <f t="shared" si="37"/>
        <v>120700</v>
      </c>
      <c r="L1137" s="34" t="s">
        <v>899</v>
      </c>
      <c r="O1137" t="str" s="35">
        <v>追击单个敌人，造成剑击伤害；出击、回转更轻捷，提高飞剑攻击频率；附加土行伤害。</v>
      </c>
      <c r="P1137" t="n" s="35">
        <v>12421000</v>
      </c>
      <c r="W1137">
        <v>600</v>
      </c>
      <c r="X1137">
        <v>600</v>
      </c>
      <c r="Y1137" t="str" s="35">
        <v>单位</v>
      </c>
      <c r="Z1137" t="inlineStr">
        <is>
          <t xml:space="preserve">单体</t>
        </is>
      </c>
      <c r="AA1137" t="inlineStr">
        <is>
          <t xml:space="preserve">敌对</t>
        </is>
      </c>
      <c r="AB1137">
        <v>0</v>
      </c>
      <c r="AC1137">
        <v>1</v>
      </c>
      <c r="AD1137" t="b">
        <v>0</v>
      </c>
      <c r="AE1137" t="inlineStr">
        <is>
          <t xml:space="preserve">最近</t>
        </is>
      </c>
      <c r="AF1137"/>
      <c r="AG1137"/>
      <c r="AH1137"/>
      <c r="AI1137"/>
      <c r="AJ1137"/>
      <c r="AK1137"/>
      <c r="AL1137"/>
      <c r="BA1137">
        <v>10000</v>
      </c>
      <c r="BB1137" t="inlineStr">
        <is>
          <t xml:space="preserve">技能效果_伤害</t>
        </is>
      </c>
      <c r="BC1137" t="inlineStr">
        <is>
          <t xml:space="preserve">敌对</t>
        </is>
      </c>
      <c r="BD1137">
        <v>10000</v>
      </c>
      <c r="BE1137">
        <v>0</v>
      </c>
      <c r="BF1137" t="inlineStr">
        <is>
          <t xml:space="preserve">全部</t>
        </is>
      </c>
      <c r="BG1137">
        <v>0</v>
      </c>
      <c r="BH1137" t="inlineStr">
        <is>
          <t xml:space="preserve">物理</t>
        </is>
      </c>
      <c r="BI1137">
        <v>10000</v>
      </c>
      <c r="BJ1137">
        <v>0</v>
      </c>
      <c r="BK1137" t="b">
        <v>1</v>
      </c>
      <c r="BL1137">
        <v>0</v>
      </c>
      <c r="BM1137">
        <v>10000</v>
      </c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  <c r="DE1137"/>
      <c r="DF1137"/>
      <c r="DG1137"/>
      <c r="DH1137"/>
      <c r="DI1137"/>
      <c r="DJ1137"/>
      <c r="DK1137"/>
      <c r="DL1137"/>
      <c r="DM1137"/>
      <c r="DN1137"/>
      <c r="DO1137"/>
      <c r="DP1137"/>
      <c r="DQ1137"/>
      <c r="DR1137"/>
      <c r="DS1137"/>
      <c r="DT1137"/>
      <c r="DU1137"/>
      <c r="DV1137"/>
      <c r="DW1137"/>
      <c r="DX1137"/>
      <c r="DY1137"/>
      <c r="DZ1137"/>
      <c r="EA1137"/>
      <c r="EB1137"/>
      <c r="EC1137"/>
      <c r="ED1137"/>
      <c r="EE1137"/>
      <c r="EF1137"/>
      <c r="EG1137"/>
      <c r="EH1137"/>
      <c r="EI1137"/>
      <c r="EJ1137"/>
      <c r="EK1137"/>
      <c r="EL1137"/>
      <c r="EM1137"/>
      <c r="EN1137"/>
      <c r="EO1137"/>
      <c r="EP1137"/>
      <c r="EQ1137"/>
      <c r="ER1137"/>
      <c r="ES1137"/>
      <c r="ET1137"/>
      <c r="EU1137"/>
      <c r="EV1137"/>
      <c r="EW1137"/>
      <c r="EX1137"/>
      <c r="EY1137"/>
      <c r="EZ1137"/>
      <c r="FA1137"/>
      <c r="FB1137"/>
      <c r="FC1137"/>
      <c r="FD1137"/>
      <c r="FE1137"/>
      <c r="FF1137"/>
      <c r="FG1137"/>
      <c r="FH1137"/>
      <c r="FI1137"/>
      <c r="FJ1137"/>
      <c r="FK1137"/>
      <c r="FL1137"/>
      <c r="FM1137"/>
      <c r="FN1137"/>
      <c r="FO1137"/>
      <c r="FP1137"/>
      <c r="FQ1137"/>
      <c r="FR1137"/>
      <c r="FS1137"/>
      <c r="FT1137"/>
      <c r="FU1137"/>
      <c r="FV1137"/>
      <c r="FW1137"/>
      <c r="FX1137"/>
      <c r="FY1137"/>
      <c r="FZ1137"/>
      <c r="GA1137"/>
      <c r="GB1137"/>
      <c r="GC1137"/>
      <c r="GD1137"/>
      <c r="GE1137"/>
      <c r="GF1137"/>
      <c r="GG1137"/>
      <c r="GH1137"/>
      <c r="GI1137"/>
      <c r="GJ1137"/>
      <c r="GK1137"/>
      <c r="GL1137"/>
      <c r="GM1137"/>
      <c r="GN1137"/>
      <c r="GO1137"/>
      <c r="GP1137"/>
      <c r="GQ1137"/>
      <c r="GR1137"/>
      <c r="GS1137"/>
      <c r="GT1137"/>
      <c r="GU1137"/>
      <c r="GV1137"/>
      <c r="GW1137"/>
      <c r="GX1137"/>
      <c r="GY1137" t="n" s="35">
        <v>0</v>
      </c>
      <c r="GZ1137" t="n" s="35">
        <v>0</v>
      </c>
      <c r="HF1137" s="35">
        <v>1800</v>
      </c>
      <c r="HG1137" t="b" s="35">
        <v>1</v>
      </c>
      <c r="HH1137">
        <v>1</v>
      </c>
      <c r="HU1137" t="b" s="35">
        <v>1</v>
      </c>
      <c r="HZ1137">
        <v>1</v>
      </c>
      <c r="IA1137"/>
      <c r="IB1137" t="inlineStr">
        <is>
          <t xml:space="preserve">物理</t>
        </is>
      </c>
      <c r="IC1137">
        <v>10000</v>
      </c>
      <c r="ID1137">
        <v>0</v>
      </c>
      <c r="IE1137">
        <v>1</v>
      </c>
      <c r="IF1137"/>
      <c r="IG1137" t="inlineStr">
        <is>
          <t xml:space="preserve">魔法</t>
        </is>
      </c>
      <c r="IH1137">
        <v>500</v>
      </c>
      <c r="II1137">
        <v>0</v>
      </c>
      <c r="IJ1137"/>
      <c r="IK1137"/>
      <c r="IL1137"/>
      <c r="IM1137"/>
      <c r="IN1137"/>
      <c r="IO1137"/>
      <c r="IP1137"/>
      <c r="IQ1137"/>
      <c r="IR1137"/>
      <c r="IS1137"/>
      <c r="IT1137"/>
      <c r="IU1137"/>
      <c r="IV1137"/>
      <c r="IW1137"/>
      <c r="IX1137"/>
      <c r="IY1137"/>
      <c r="IZ1137"/>
      <c r="JA1137"/>
      <c r="JB1137"/>
      <c r="JC1137"/>
      <c r="JD1137"/>
      <c r="JE1137"/>
      <c r="JF1137"/>
      <c r="JG1137"/>
      <c r="JH1137"/>
      <c r="JI1137"/>
      <c r="JJ1137"/>
      <c r="JK1137"/>
      <c r="JL1137"/>
      <c r="JM1137"/>
      <c r="JN1137"/>
      <c r="JO1137"/>
      <c r="JP1137"/>
      <c r="JQ1137"/>
      <c r="JR1137"/>
    </row>
    <row r="1138" ht="30" customHeight="1" spans="2:12">
      <c r="B1138" s="34">
        <f>10000000+INDEX(编号表!$B:$B,MATCH(D1138,编号表!$A:$A,0))*10000+J1138</f>
        <v>12070018</v>
      </c>
      <c r="C1138" s="34" t="s">
        <v>1007</v>
      </c>
      <c r="D1138" s="34" t="s">
        <v>1002</v>
      </c>
      <c r="E1138" t="str" s="34">
        <v>无</v>
      </c>
      <c r="F1138" s="39" t="s">
        <v>910</v>
      </c>
      <c r="G1138" s="34" t="inlineStr">
        <is>
          <t xml:space="preserve">土行</t>
        </is>
      </c>
      <c r="H1138" s="34" t="b">
        <v>0</v>
      </c>
      <c r="I1138" s="34" t="b">
        <v>0</v>
      </c>
      <c r="J1138" s="34">
        <v>18</v>
      </c>
      <c r="K1138" s="34" t="str">
        <f t="shared" si="37"/>
        <v>120700</v>
      </c>
      <c r="L1138" s="34" t="s">
        <v>900</v>
      </c>
      <c r="O1138" t="str" s="35">
        <v>追击单个敌人，造成剑击伤害；出击、回转更轻捷，提高飞剑攻击频率；附加土行伤害。</v>
      </c>
      <c r="P1138" t="n" s="35">
        <v>12421000</v>
      </c>
      <c r="W1138">
        <v>600</v>
      </c>
      <c r="X1138">
        <v>600</v>
      </c>
      <c r="Y1138" t="str" s="35">
        <v>单位</v>
      </c>
      <c r="Z1138" t="inlineStr">
        <is>
          <t xml:space="preserve">单体</t>
        </is>
      </c>
      <c r="AA1138" t="inlineStr">
        <is>
          <t xml:space="preserve">敌对</t>
        </is>
      </c>
      <c r="AB1138">
        <v>0</v>
      </c>
      <c r="AC1138">
        <v>1</v>
      </c>
      <c r="AD1138" t="b">
        <v>0</v>
      </c>
      <c r="AE1138" t="inlineStr">
        <is>
          <t xml:space="preserve">最近</t>
        </is>
      </c>
      <c r="AF1138"/>
      <c r="AG1138"/>
      <c r="AH1138"/>
      <c r="AI1138"/>
      <c r="AJ1138"/>
      <c r="AK1138"/>
      <c r="AL1138"/>
      <c r="BA1138">
        <v>10000</v>
      </c>
      <c r="BB1138" t="inlineStr">
        <is>
          <t xml:space="preserve">技能效果_伤害</t>
        </is>
      </c>
      <c r="BC1138" t="inlineStr">
        <is>
          <t xml:space="preserve">敌对</t>
        </is>
      </c>
      <c r="BD1138">
        <v>10000</v>
      </c>
      <c r="BE1138">
        <v>0</v>
      </c>
      <c r="BF1138" t="inlineStr">
        <is>
          <t xml:space="preserve">全部</t>
        </is>
      </c>
      <c r="BG1138">
        <v>0</v>
      </c>
      <c r="BH1138" t="inlineStr">
        <is>
          <t xml:space="preserve">物理</t>
        </is>
      </c>
      <c r="BI1138">
        <v>10000</v>
      </c>
      <c r="BJ1138">
        <v>0</v>
      </c>
      <c r="BK1138" t="b">
        <v>1</v>
      </c>
      <c r="BL1138">
        <v>0</v>
      </c>
      <c r="BM1138">
        <v>10000</v>
      </c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  <c r="DE1138"/>
      <c r="DF1138"/>
      <c r="DG1138"/>
      <c r="DH1138"/>
      <c r="DI1138"/>
      <c r="DJ1138"/>
      <c r="DK1138"/>
      <c r="DL1138"/>
      <c r="DM1138"/>
      <c r="DN1138"/>
      <c r="DO1138"/>
      <c r="DP1138"/>
      <c r="DQ1138"/>
      <c r="DR1138"/>
      <c r="DS1138"/>
      <c r="DT1138"/>
      <c r="DU1138"/>
      <c r="DV1138"/>
      <c r="DW1138"/>
      <c r="DX1138"/>
      <c r="DY1138"/>
      <c r="DZ1138"/>
      <c r="EA1138"/>
      <c r="EB1138"/>
      <c r="EC1138"/>
      <c r="ED1138"/>
      <c r="EE1138"/>
      <c r="EF1138"/>
      <c r="EG1138"/>
      <c r="EH1138"/>
      <c r="EI1138"/>
      <c r="EJ1138"/>
      <c r="EK1138"/>
      <c r="EL1138"/>
      <c r="EM1138"/>
      <c r="EN1138"/>
      <c r="EO1138"/>
      <c r="EP1138"/>
      <c r="EQ1138"/>
      <c r="ER1138"/>
      <c r="ES1138"/>
      <c r="ET1138"/>
      <c r="EU1138"/>
      <c r="EV1138"/>
      <c r="EW1138"/>
      <c r="EX1138"/>
      <c r="EY1138"/>
      <c r="EZ1138"/>
      <c r="FA1138"/>
      <c r="FB1138"/>
      <c r="FC1138"/>
      <c r="FD1138"/>
      <c r="FE1138"/>
      <c r="FF1138"/>
      <c r="FG1138"/>
      <c r="FH1138"/>
      <c r="FI1138"/>
      <c r="FJ1138"/>
      <c r="FK1138"/>
      <c r="FL1138"/>
      <c r="FM1138"/>
      <c r="FN1138"/>
      <c r="FO1138"/>
      <c r="FP1138"/>
      <c r="FQ1138"/>
      <c r="FR1138"/>
      <c r="FS1138"/>
      <c r="FT1138"/>
      <c r="FU1138"/>
      <c r="FV1138"/>
      <c r="FW1138"/>
      <c r="FX1138"/>
      <c r="FY1138"/>
      <c r="FZ1138"/>
      <c r="GA1138"/>
      <c r="GB1138"/>
      <c r="GC1138"/>
      <c r="GD1138"/>
      <c r="GE1138"/>
      <c r="GF1138"/>
      <c r="GG1138"/>
      <c r="GH1138"/>
      <c r="GI1138"/>
      <c r="GJ1138"/>
      <c r="GK1138"/>
      <c r="GL1138"/>
      <c r="GM1138"/>
      <c r="GN1138"/>
      <c r="GO1138"/>
      <c r="GP1138"/>
      <c r="GQ1138"/>
      <c r="GR1138"/>
      <c r="GS1138"/>
      <c r="GT1138"/>
      <c r="GU1138"/>
      <c r="GV1138"/>
      <c r="GW1138"/>
      <c r="GX1138"/>
      <c r="GY1138" t="n" s="35">
        <v>0</v>
      </c>
      <c r="GZ1138" t="n" s="35">
        <v>0</v>
      </c>
      <c r="HF1138" s="35">
        <v>1800</v>
      </c>
      <c r="HG1138" t="b" s="35">
        <v>1</v>
      </c>
      <c r="HH1138">
        <v>1</v>
      </c>
      <c r="HU1138" t="b" s="35">
        <v>1</v>
      </c>
      <c r="HZ1138">
        <v>1</v>
      </c>
      <c r="IA1138"/>
      <c r="IB1138" t="inlineStr">
        <is>
          <t xml:space="preserve">物理</t>
        </is>
      </c>
      <c r="IC1138">
        <v>10000</v>
      </c>
      <c r="ID1138">
        <v>0</v>
      </c>
      <c r="IE1138">
        <v>1</v>
      </c>
      <c r="IF1138"/>
      <c r="IG1138" t="inlineStr">
        <is>
          <t xml:space="preserve">魔法</t>
        </is>
      </c>
      <c r="IH1138">
        <v>500</v>
      </c>
      <c r="II1138">
        <v>0</v>
      </c>
      <c r="IJ1138"/>
      <c r="IK1138"/>
      <c r="IL1138"/>
      <c r="IM1138"/>
      <c r="IN1138"/>
      <c r="IO1138"/>
      <c r="IP1138"/>
      <c r="IQ1138"/>
      <c r="IR1138"/>
      <c r="IS1138"/>
      <c r="IT1138"/>
      <c r="IU1138"/>
      <c r="IV1138"/>
      <c r="IW1138"/>
      <c r="IX1138"/>
      <c r="IY1138"/>
      <c r="IZ1138"/>
      <c r="JA1138"/>
      <c r="JB1138"/>
      <c r="JC1138"/>
      <c r="JD1138"/>
      <c r="JE1138"/>
      <c r="JF1138"/>
      <c r="JG1138"/>
      <c r="JH1138"/>
      <c r="JI1138"/>
      <c r="JJ1138"/>
      <c r="JK1138"/>
      <c r="JL1138"/>
      <c r="JM1138"/>
      <c r="JN1138"/>
      <c r="JO1138"/>
      <c r="JP1138"/>
      <c r="JQ1138"/>
      <c r="JR1138"/>
    </row>
    <row r="1139" ht="30" customHeight="1" spans="2:12">
      <c r="B1139" s="34">
        <f>10000000+INDEX(编号表!$B:$B,MATCH(D1139,编号表!$A:$A,0))*10000+J1139</f>
        <v>12070019</v>
      </c>
      <c r="C1139" s="34" t="s">
        <v>1008</v>
      </c>
      <c r="D1139" s="34" t="s">
        <v>1002</v>
      </c>
      <c r="E1139" t="str" s="34">
        <v>无</v>
      </c>
      <c r="F1139" s="39" t="s">
        <v>912</v>
      </c>
      <c r="G1139" s="34" t="inlineStr">
        <is>
          <t xml:space="preserve">土行</t>
        </is>
      </c>
      <c r="H1139" s="34" t="b">
        <v>0</v>
      </c>
      <c r="I1139" s="34" t="b">
        <v>0</v>
      </c>
      <c r="J1139" s="34">
        <v>19</v>
      </c>
      <c r="K1139" s="34" t="str">
        <f t="shared" si="37"/>
        <v>120700</v>
      </c>
      <c r="L1139" s="34" t="s">
        <v>898</v>
      </c>
      <c r="O1139" t="str" s="35">
        <v>追击单个敌人，造成剑击伤害；出击、回转更轻捷，提高飞剑攻击频率；附加土行伤害。</v>
      </c>
      <c r="P1139" t="n" s="35">
        <v>12421000</v>
      </c>
      <c r="W1139">
        <v>600</v>
      </c>
      <c r="X1139">
        <v>600</v>
      </c>
      <c r="Y1139" t="str" s="35">
        <v>单位</v>
      </c>
      <c r="Z1139" t="inlineStr">
        <is>
          <t xml:space="preserve">单体</t>
        </is>
      </c>
      <c r="AA1139" t="inlineStr">
        <is>
          <t xml:space="preserve">敌对</t>
        </is>
      </c>
      <c r="AB1139">
        <v>0</v>
      </c>
      <c r="AC1139">
        <v>1</v>
      </c>
      <c r="AD1139" t="b">
        <v>0</v>
      </c>
      <c r="AE1139" t="inlineStr">
        <is>
          <t xml:space="preserve">最近</t>
        </is>
      </c>
      <c r="AF1139"/>
      <c r="AG1139"/>
      <c r="AH1139"/>
      <c r="AI1139"/>
      <c r="AJ1139"/>
      <c r="AK1139"/>
      <c r="AL1139"/>
      <c r="BA1139">
        <v>10000</v>
      </c>
      <c r="BB1139" t="inlineStr">
        <is>
          <t xml:space="preserve">技能效果_伤害</t>
        </is>
      </c>
      <c r="BC1139" t="inlineStr">
        <is>
          <t xml:space="preserve">敌对</t>
        </is>
      </c>
      <c r="BD1139">
        <v>10000</v>
      </c>
      <c r="BE1139">
        <v>0</v>
      </c>
      <c r="BF1139" t="inlineStr">
        <is>
          <t xml:space="preserve">全部</t>
        </is>
      </c>
      <c r="BG1139">
        <v>0</v>
      </c>
      <c r="BH1139" t="inlineStr">
        <is>
          <t xml:space="preserve">物理</t>
        </is>
      </c>
      <c r="BI1139">
        <v>10000</v>
      </c>
      <c r="BJ1139">
        <v>0</v>
      </c>
      <c r="BK1139" t="b">
        <v>1</v>
      </c>
      <c r="BL1139">
        <v>0</v>
      </c>
      <c r="BM1139">
        <v>10000</v>
      </c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  <c r="DE1139"/>
      <c r="DF1139"/>
      <c r="DG1139"/>
      <c r="DH1139"/>
      <c r="DI1139"/>
      <c r="DJ1139"/>
      <c r="DK1139"/>
      <c r="DL1139"/>
      <c r="DM1139"/>
      <c r="DN1139"/>
      <c r="DO1139"/>
      <c r="DP1139"/>
      <c r="DQ1139"/>
      <c r="DR1139"/>
      <c r="DS1139"/>
      <c r="DT1139"/>
      <c r="DU1139"/>
      <c r="DV1139"/>
      <c r="DW1139"/>
      <c r="DX1139"/>
      <c r="DY1139"/>
      <c r="DZ1139"/>
      <c r="EA1139"/>
      <c r="EB1139"/>
      <c r="EC1139"/>
      <c r="ED1139"/>
      <c r="EE1139"/>
      <c r="EF1139"/>
      <c r="EG1139"/>
      <c r="EH1139"/>
      <c r="EI1139"/>
      <c r="EJ1139"/>
      <c r="EK1139"/>
      <c r="EL1139"/>
      <c r="EM1139"/>
      <c r="EN1139"/>
      <c r="EO1139"/>
      <c r="EP1139"/>
      <c r="EQ1139"/>
      <c r="ER1139"/>
      <c r="ES1139"/>
      <c r="ET1139"/>
      <c r="EU1139"/>
      <c r="EV1139"/>
      <c r="EW1139"/>
      <c r="EX1139"/>
      <c r="EY1139"/>
      <c r="EZ1139"/>
      <c r="FA1139"/>
      <c r="FB1139"/>
      <c r="FC1139"/>
      <c r="FD1139"/>
      <c r="FE1139"/>
      <c r="FF1139"/>
      <c r="FG1139"/>
      <c r="FH1139"/>
      <c r="FI1139"/>
      <c r="FJ1139"/>
      <c r="FK1139"/>
      <c r="FL1139"/>
      <c r="FM1139"/>
      <c r="FN1139"/>
      <c r="FO1139"/>
      <c r="FP1139"/>
      <c r="FQ1139"/>
      <c r="FR1139"/>
      <c r="FS1139"/>
      <c r="FT1139"/>
      <c r="FU1139"/>
      <c r="FV1139"/>
      <c r="FW1139"/>
      <c r="FX1139"/>
      <c r="FY1139"/>
      <c r="FZ1139"/>
      <c r="GA1139"/>
      <c r="GB1139"/>
      <c r="GC1139"/>
      <c r="GD1139"/>
      <c r="GE1139"/>
      <c r="GF1139"/>
      <c r="GG1139"/>
      <c r="GH1139"/>
      <c r="GI1139"/>
      <c r="GJ1139"/>
      <c r="GK1139"/>
      <c r="GL1139"/>
      <c r="GM1139"/>
      <c r="GN1139"/>
      <c r="GO1139"/>
      <c r="GP1139"/>
      <c r="GQ1139"/>
      <c r="GR1139"/>
      <c r="GS1139"/>
      <c r="GT1139"/>
      <c r="GU1139"/>
      <c r="GV1139"/>
      <c r="GW1139"/>
      <c r="GX1139"/>
      <c r="GY1139" t="n" s="35">
        <v>0</v>
      </c>
      <c r="GZ1139" t="n" s="35">
        <v>0</v>
      </c>
      <c r="HF1139" s="35">
        <v>1800</v>
      </c>
      <c r="HG1139" t="b" s="35">
        <v>1</v>
      </c>
      <c r="HH1139">
        <v>1</v>
      </c>
      <c r="HU1139" t="b" s="35">
        <v>1</v>
      </c>
      <c r="HZ1139">
        <v>1</v>
      </c>
      <c r="IA1139"/>
      <c r="IB1139" t="inlineStr">
        <is>
          <t xml:space="preserve">物理</t>
        </is>
      </c>
      <c r="IC1139">
        <v>10000</v>
      </c>
      <c r="ID1139">
        <v>0</v>
      </c>
      <c r="IE1139">
        <v>1</v>
      </c>
      <c r="IF1139"/>
      <c r="IG1139" t="inlineStr">
        <is>
          <t xml:space="preserve">魔法</t>
        </is>
      </c>
      <c r="IH1139">
        <v>500</v>
      </c>
      <c r="II1139">
        <v>0</v>
      </c>
      <c r="IJ1139"/>
      <c r="IK1139"/>
      <c r="IL1139"/>
      <c r="IM1139"/>
      <c r="IN1139"/>
      <c r="IO1139"/>
      <c r="IP1139"/>
      <c r="IQ1139"/>
      <c r="IR1139"/>
      <c r="IS1139"/>
      <c r="IT1139"/>
      <c r="IU1139"/>
      <c r="IV1139"/>
      <c r="IW1139"/>
      <c r="IX1139"/>
      <c r="IY1139"/>
      <c r="IZ1139"/>
      <c r="JA1139"/>
      <c r="JB1139"/>
      <c r="JC1139"/>
      <c r="JD1139"/>
      <c r="JE1139"/>
      <c r="JF1139"/>
      <c r="JG1139"/>
      <c r="JH1139"/>
      <c r="JI1139"/>
      <c r="JJ1139"/>
      <c r="JK1139"/>
      <c r="JL1139"/>
      <c r="JM1139"/>
      <c r="JN1139"/>
      <c r="JO1139"/>
      <c r="JP1139"/>
      <c r="JQ1139"/>
      <c r="JR1139"/>
    </row>
    <row r="1140" ht="30" customHeight="1" spans="2:12">
      <c r="B1140" s="34">
        <f>10000000+INDEX(编号表!$B:$B,MATCH(D1140,编号表!$A:$A,0))*10000+J1140</f>
        <v>12070020</v>
      </c>
      <c r="C1140" s="34" t="s">
        <v>1008</v>
      </c>
      <c r="D1140" s="34" t="s">
        <v>1002</v>
      </c>
      <c r="E1140" t="str" s="34">
        <v>无</v>
      </c>
      <c r="F1140" s="39" t="s">
        <v>912</v>
      </c>
      <c r="G1140" s="34" t="inlineStr">
        <is>
          <t xml:space="preserve">土行</t>
        </is>
      </c>
      <c r="H1140" s="34" t="b">
        <v>0</v>
      </c>
      <c r="I1140" s="34" t="b">
        <v>0</v>
      </c>
      <c r="J1140" s="34">
        <v>20</v>
      </c>
      <c r="K1140" s="34" t="str">
        <f t="shared" si="37"/>
        <v>120700</v>
      </c>
      <c r="L1140" s="34" t="s">
        <v>899</v>
      </c>
      <c r="O1140" t="str" s="35">
        <v>追击单个敌人，造成剑击伤害；出击、回转更轻捷，提高飞剑攻击频率；附加土行伤害。</v>
      </c>
      <c r="P1140" t="n" s="35">
        <v>12421000</v>
      </c>
      <c r="W1140">
        <v>600</v>
      </c>
      <c r="X1140">
        <v>600</v>
      </c>
      <c r="Y1140" t="str" s="35">
        <v>单位</v>
      </c>
      <c r="Z1140" t="inlineStr">
        <is>
          <t xml:space="preserve">单体</t>
        </is>
      </c>
      <c r="AA1140" t="inlineStr">
        <is>
          <t xml:space="preserve">敌对</t>
        </is>
      </c>
      <c r="AB1140">
        <v>0</v>
      </c>
      <c r="AC1140">
        <v>1</v>
      </c>
      <c r="AD1140" t="b">
        <v>0</v>
      </c>
      <c r="AE1140" t="inlineStr">
        <is>
          <t xml:space="preserve">最近</t>
        </is>
      </c>
      <c r="AF1140"/>
      <c r="AG1140"/>
      <c r="AH1140"/>
      <c r="AI1140"/>
      <c r="AJ1140"/>
      <c r="AK1140"/>
      <c r="AL1140"/>
      <c r="BA1140">
        <v>10000</v>
      </c>
      <c r="BB1140" t="inlineStr">
        <is>
          <t xml:space="preserve">技能效果_伤害</t>
        </is>
      </c>
      <c r="BC1140" t="inlineStr">
        <is>
          <t xml:space="preserve">敌对</t>
        </is>
      </c>
      <c r="BD1140">
        <v>10000</v>
      </c>
      <c r="BE1140">
        <v>0</v>
      </c>
      <c r="BF1140" t="inlineStr">
        <is>
          <t xml:space="preserve">全部</t>
        </is>
      </c>
      <c r="BG1140">
        <v>0</v>
      </c>
      <c r="BH1140" t="inlineStr">
        <is>
          <t xml:space="preserve">物理</t>
        </is>
      </c>
      <c r="BI1140">
        <v>10000</v>
      </c>
      <c r="BJ1140">
        <v>0</v>
      </c>
      <c r="BK1140" t="b">
        <v>1</v>
      </c>
      <c r="BL1140">
        <v>0</v>
      </c>
      <c r="BM1140">
        <v>10000</v>
      </c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  <c r="DE1140"/>
      <c r="DF1140"/>
      <c r="DG1140"/>
      <c r="DH1140"/>
      <c r="DI1140"/>
      <c r="DJ1140"/>
      <c r="DK1140"/>
      <c r="DL1140"/>
      <c r="DM1140"/>
      <c r="DN1140"/>
      <c r="DO1140"/>
      <c r="DP1140"/>
      <c r="DQ1140"/>
      <c r="DR1140"/>
      <c r="DS1140"/>
      <c r="DT1140"/>
      <c r="DU1140"/>
      <c r="DV1140"/>
      <c r="DW1140"/>
      <c r="DX1140"/>
      <c r="DY1140"/>
      <c r="DZ1140"/>
      <c r="EA1140"/>
      <c r="EB1140"/>
      <c r="EC1140"/>
      <c r="ED1140"/>
      <c r="EE1140"/>
      <c r="EF1140"/>
      <c r="EG1140"/>
      <c r="EH1140"/>
      <c r="EI1140"/>
      <c r="EJ1140"/>
      <c r="EK1140"/>
      <c r="EL1140"/>
      <c r="EM1140"/>
      <c r="EN1140"/>
      <c r="EO1140"/>
      <c r="EP1140"/>
      <c r="EQ1140"/>
      <c r="ER1140"/>
      <c r="ES1140"/>
      <c r="ET1140"/>
      <c r="EU1140"/>
      <c r="EV1140"/>
      <c r="EW1140"/>
      <c r="EX1140"/>
      <c r="EY1140"/>
      <c r="EZ1140"/>
      <c r="FA1140"/>
      <c r="FB1140"/>
      <c r="FC1140"/>
      <c r="FD1140"/>
      <c r="FE1140"/>
      <c r="FF1140"/>
      <c r="FG1140"/>
      <c r="FH1140"/>
      <c r="FI1140"/>
      <c r="FJ1140"/>
      <c r="FK1140"/>
      <c r="FL1140"/>
      <c r="FM1140"/>
      <c r="FN1140"/>
      <c r="FO1140"/>
      <c r="FP1140"/>
      <c r="FQ1140"/>
      <c r="FR1140"/>
      <c r="FS1140"/>
      <c r="FT1140"/>
      <c r="FU1140"/>
      <c r="FV1140"/>
      <c r="FW1140"/>
      <c r="FX1140"/>
      <c r="FY1140"/>
      <c r="FZ1140"/>
      <c r="GA1140"/>
      <c r="GB1140"/>
      <c r="GC1140"/>
      <c r="GD1140"/>
      <c r="GE1140"/>
      <c r="GF1140"/>
      <c r="GG1140"/>
      <c r="GH1140"/>
      <c r="GI1140"/>
      <c r="GJ1140"/>
      <c r="GK1140"/>
      <c r="GL1140"/>
      <c r="GM1140"/>
      <c r="GN1140"/>
      <c r="GO1140"/>
      <c r="GP1140"/>
      <c r="GQ1140"/>
      <c r="GR1140"/>
      <c r="GS1140"/>
      <c r="GT1140"/>
      <c r="GU1140"/>
      <c r="GV1140"/>
      <c r="GW1140"/>
      <c r="GX1140"/>
      <c r="GY1140" t="n" s="35">
        <v>0</v>
      </c>
      <c r="GZ1140" t="n" s="35">
        <v>0</v>
      </c>
      <c r="HF1140" s="35">
        <v>1800</v>
      </c>
      <c r="HG1140" t="b" s="35">
        <v>1</v>
      </c>
      <c r="HH1140">
        <v>1</v>
      </c>
      <c r="HU1140" t="b" s="35">
        <v>1</v>
      </c>
      <c r="HZ1140">
        <v>1</v>
      </c>
      <c r="IA1140"/>
      <c r="IB1140" t="inlineStr">
        <is>
          <t xml:space="preserve">物理</t>
        </is>
      </c>
      <c r="IC1140">
        <v>10000</v>
      </c>
      <c r="ID1140">
        <v>0</v>
      </c>
      <c r="IE1140">
        <v>1</v>
      </c>
      <c r="IF1140"/>
      <c r="IG1140" t="inlineStr">
        <is>
          <t xml:space="preserve">魔法</t>
        </is>
      </c>
      <c r="IH1140">
        <v>500</v>
      </c>
      <c r="II1140">
        <v>0</v>
      </c>
      <c r="IJ1140"/>
      <c r="IK1140"/>
      <c r="IL1140"/>
      <c r="IM1140"/>
      <c r="IN1140"/>
      <c r="IO1140"/>
      <c r="IP1140"/>
      <c r="IQ1140"/>
      <c r="IR1140"/>
      <c r="IS1140"/>
      <c r="IT1140"/>
      <c r="IU1140"/>
      <c r="IV1140"/>
      <c r="IW1140"/>
      <c r="IX1140"/>
      <c r="IY1140"/>
      <c r="IZ1140"/>
      <c r="JA1140"/>
      <c r="JB1140"/>
      <c r="JC1140"/>
      <c r="JD1140"/>
      <c r="JE1140"/>
      <c r="JF1140"/>
      <c r="JG1140"/>
      <c r="JH1140"/>
      <c r="JI1140"/>
      <c r="JJ1140"/>
      <c r="JK1140"/>
      <c r="JL1140"/>
      <c r="JM1140"/>
      <c r="JN1140"/>
      <c r="JO1140"/>
      <c r="JP1140"/>
      <c r="JQ1140"/>
      <c r="JR1140"/>
    </row>
    <row r="1141" ht="30" customHeight="1" spans="2:12">
      <c r="B1141" s="34">
        <f>10000000+INDEX(编号表!$B:$B,MATCH(D1141,编号表!$A:$A,0))*10000+J1141</f>
        <v>12070021</v>
      </c>
      <c r="C1141" s="34" t="s">
        <v>1008</v>
      </c>
      <c r="D1141" s="34" t="s">
        <v>1002</v>
      </c>
      <c r="E1141" t="str" s="34">
        <v>无</v>
      </c>
      <c r="F1141" s="39" t="s">
        <v>912</v>
      </c>
      <c r="G1141" s="34" t="inlineStr">
        <is>
          <t xml:space="preserve">土行</t>
        </is>
      </c>
      <c r="H1141" s="34" t="b">
        <v>0</v>
      </c>
      <c r="I1141" s="34" t="b">
        <v>0</v>
      </c>
      <c r="J1141" s="34">
        <v>21</v>
      </c>
      <c r="K1141" s="34" t="str">
        <f t="shared" si="37"/>
        <v>120700</v>
      </c>
      <c r="L1141" s="34" t="s">
        <v>900</v>
      </c>
      <c r="O1141" t="str" s="35">
        <v>追击单个敌人，造成剑击伤害；出击、回转更轻捷，提高飞剑攻击频率；附加土行伤害。</v>
      </c>
      <c r="P1141" t="n" s="35">
        <v>12421000</v>
      </c>
      <c r="W1141">
        <v>600</v>
      </c>
      <c r="X1141">
        <v>600</v>
      </c>
      <c r="Y1141" t="str" s="35">
        <v>单位</v>
      </c>
      <c r="Z1141" t="inlineStr">
        <is>
          <t xml:space="preserve">单体</t>
        </is>
      </c>
      <c r="AA1141" t="inlineStr">
        <is>
          <t xml:space="preserve">敌对</t>
        </is>
      </c>
      <c r="AB1141">
        <v>0</v>
      </c>
      <c r="AC1141">
        <v>1</v>
      </c>
      <c r="AD1141" t="b">
        <v>0</v>
      </c>
      <c r="AE1141" t="inlineStr">
        <is>
          <t xml:space="preserve">最近</t>
        </is>
      </c>
      <c r="AF1141"/>
      <c r="AG1141"/>
      <c r="AH1141"/>
      <c r="AI1141"/>
      <c r="AJ1141"/>
      <c r="AK1141"/>
      <c r="AL1141"/>
      <c r="BA1141">
        <v>10000</v>
      </c>
      <c r="BB1141" t="inlineStr">
        <is>
          <t xml:space="preserve">技能效果_伤害</t>
        </is>
      </c>
      <c r="BC1141" t="inlineStr">
        <is>
          <t xml:space="preserve">敌对</t>
        </is>
      </c>
      <c r="BD1141">
        <v>10000</v>
      </c>
      <c r="BE1141">
        <v>0</v>
      </c>
      <c r="BF1141" t="inlineStr">
        <is>
          <t xml:space="preserve">全部</t>
        </is>
      </c>
      <c r="BG1141">
        <v>0</v>
      </c>
      <c r="BH1141" t="inlineStr">
        <is>
          <t xml:space="preserve">物理</t>
        </is>
      </c>
      <c r="BI1141">
        <v>10000</v>
      </c>
      <c r="BJ1141">
        <v>0</v>
      </c>
      <c r="BK1141" t="b">
        <v>1</v>
      </c>
      <c r="BL1141">
        <v>0</v>
      </c>
      <c r="BM1141">
        <v>10000</v>
      </c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  <c r="DE1141"/>
      <c r="DF1141"/>
      <c r="DG1141"/>
      <c r="DH1141"/>
      <c r="DI1141"/>
      <c r="DJ1141"/>
      <c r="DK1141"/>
      <c r="DL1141"/>
      <c r="DM1141"/>
      <c r="DN1141"/>
      <c r="DO1141"/>
      <c r="DP1141"/>
      <c r="DQ1141"/>
      <c r="DR1141"/>
      <c r="DS1141"/>
      <c r="DT1141"/>
      <c r="DU1141"/>
      <c r="DV1141"/>
      <c r="DW1141"/>
      <c r="DX1141"/>
      <c r="DY1141"/>
      <c r="DZ1141"/>
      <c r="EA1141"/>
      <c r="EB1141"/>
      <c r="EC1141"/>
      <c r="ED1141"/>
      <c r="EE1141"/>
      <c r="EF1141"/>
      <c r="EG1141"/>
      <c r="EH1141"/>
      <c r="EI1141"/>
      <c r="EJ1141"/>
      <c r="EK1141"/>
      <c r="EL1141"/>
      <c r="EM1141"/>
      <c r="EN1141"/>
      <c r="EO1141"/>
      <c r="EP1141"/>
      <c r="EQ1141"/>
      <c r="ER1141"/>
      <c r="ES1141"/>
      <c r="ET1141"/>
      <c r="EU1141"/>
      <c r="EV1141"/>
      <c r="EW1141"/>
      <c r="EX1141"/>
      <c r="EY1141"/>
      <c r="EZ1141"/>
      <c r="FA1141"/>
      <c r="FB1141"/>
      <c r="FC1141"/>
      <c r="FD1141"/>
      <c r="FE1141"/>
      <c r="FF1141"/>
      <c r="FG1141"/>
      <c r="FH1141"/>
      <c r="FI1141"/>
      <c r="FJ1141"/>
      <c r="FK1141"/>
      <c r="FL1141"/>
      <c r="FM1141"/>
      <c r="FN1141"/>
      <c r="FO1141"/>
      <c r="FP1141"/>
      <c r="FQ1141"/>
      <c r="FR1141"/>
      <c r="FS1141"/>
      <c r="FT1141"/>
      <c r="FU1141"/>
      <c r="FV1141"/>
      <c r="FW1141"/>
      <c r="FX1141"/>
      <c r="FY1141"/>
      <c r="FZ1141"/>
      <c r="GA1141"/>
      <c r="GB1141"/>
      <c r="GC1141"/>
      <c r="GD1141"/>
      <c r="GE1141"/>
      <c r="GF1141"/>
      <c r="GG1141"/>
      <c r="GH1141"/>
      <c r="GI1141"/>
      <c r="GJ1141"/>
      <c r="GK1141"/>
      <c r="GL1141"/>
      <c r="GM1141"/>
      <c r="GN1141"/>
      <c r="GO1141"/>
      <c r="GP1141"/>
      <c r="GQ1141"/>
      <c r="GR1141"/>
      <c r="GS1141"/>
      <c r="GT1141"/>
      <c r="GU1141"/>
      <c r="GV1141"/>
      <c r="GW1141"/>
      <c r="GX1141"/>
      <c r="GY1141" t="n" s="35">
        <v>0</v>
      </c>
      <c r="GZ1141" t="n" s="35">
        <v>0</v>
      </c>
      <c r="HF1141" s="35">
        <v>1800</v>
      </c>
      <c r="HG1141" t="b" s="35">
        <v>1</v>
      </c>
      <c r="HH1141">
        <v>1</v>
      </c>
      <c r="HU1141" t="b" s="35">
        <v>1</v>
      </c>
      <c r="HZ1141">
        <v>1</v>
      </c>
      <c r="IA1141"/>
      <c r="IB1141" t="inlineStr">
        <is>
          <t xml:space="preserve">物理</t>
        </is>
      </c>
      <c r="IC1141">
        <v>10000</v>
      </c>
      <c r="ID1141">
        <v>0</v>
      </c>
      <c r="IE1141">
        <v>1</v>
      </c>
      <c r="IF1141"/>
      <c r="IG1141" t="inlineStr">
        <is>
          <t xml:space="preserve">魔法</t>
        </is>
      </c>
      <c r="IH1141">
        <v>500</v>
      </c>
      <c r="II1141">
        <v>0</v>
      </c>
      <c r="IJ1141"/>
      <c r="IK1141"/>
      <c r="IL1141"/>
      <c r="IM1141"/>
      <c r="IN1141"/>
      <c r="IO1141"/>
      <c r="IP1141"/>
      <c r="IQ1141"/>
      <c r="IR1141"/>
      <c r="IS1141"/>
      <c r="IT1141"/>
      <c r="IU1141"/>
      <c r="IV1141"/>
      <c r="IW1141"/>
      <c r="IX1141"/>
      <c r="IY1141"/>
      <c r="IZ1141"/>
      <c r="JA1141"/>
      <c r="JB1141"/>
      <c r="JC1141"/>
      <c r="JD1141"/>
      <c r="JE1141"/>
      <c r="JF1141"/>
      <c r="JG1141"/>
      <c r="JH1141"/>
      <c r="JI1141"/>
      <c r="JJ1141"/>
      <c r="JK1141"/>
      <c r="JL1141"/>
      <c r="JM1141"/>
      <c r="JN1141"/>
      <c r="JO1141"/>
      <c r="JP1141"/>
      <c r="JQ1141"/>
      <c r="JR1141"/>
    </row>
    <row r="1142" ht="30" customHeight="1" spans="2:12">
      <c r="B1142" s="34">
        <f>10000000+INDEX(编号表!$B:$B,MATCH(D1142,编号表!$A:$A,0))*10000+J1142</f>
        <v>12080001</v>
      </c>
      <c r="C1142" s="34" t="s">
        <v>1009</v>
      </c>
      <c r="D1142" s="34" t="s">
        <v>1010</v>
      </c>
      <c r="E1142" t="str" s="34">
        <v>无</v>
      </c>
      <c r="F1142" s="39" t="s">
        <v>897</v>
      </c>
      <c r="G1142" s="34" t="s">
        <v>363</v>
      </c>
      <c r="H1142" s="34" t="b">
        <v>0</v>
      </c>
      <c r="I1142" s="34" t="b">
        <v>0</v>
      </c>
      <c r="J1142" s="34">
        <v>1</v>
      </c>
      <c r="K1142" s="34" t="str">
        <f t="shared" si="37"/>
        <v>120800</v>
      </c>
      <c r="L1142" s="34" t="s">
        <v>898</v>
      </c>
      <c r="O1142" t="str" s="35">
        <v>追击单个敌人，造成剑击伤害；出击、回转更轻捷，提高飞剑攻击频率；命中附毒。</v>
      </c>
      <c r="P1142" t="n" s="35">
        <v>12421000</v>
      </c>
      <c r="Y1142" t="str" s="35">
        <v>单位</v>
      </c>
      <c r="GY1142" t="n" s="35">
        <v>0</v>
      </c>
      <c r="GZ1142" t="n" s="35">
        <v>0</v>
      </c>
      <c r="HF1142" t="n" s="35">
        <v>2000</v>
      </c>
      <c r="HG1142" t="b" s="35">
        <v>1</v>
      </c>
      <c r="HU1142" t="b" s="35">
        <v>1</v>
      </c>
    </row>
    <row r="1143" ht="30" customHeight="1" spans="2:12">
      <c r="B1143" s="34">
        <f>10000000+INDEX(编号表!$B:$B,MATCH(D1143,编号表!$A:$A,0))*10000+J1143</f>
        <v>12080002</v>
      </c>
      <c r="C1143" s="34" t="s">
        <v>1009</v>
      </c>
      <c r="D1143" s="34" t="s">
        <v>1010</v>
      </c>
      <c r="E1143" t="str" s="34">
        <v>无</v>
      </c>
      <c r="F1143" s="39" t="s">
        <v>897</v>
      </c>
      <c r="G1143" s="34" t="s">
        <v>363</v>
      </c>
      <c r="H1143" s="34" t="b">
        <v>0</v>
      </c>
      <c r="I1143" s="34" t="b">
        <v>0</v>
      </c>
      <c r="J1143" s="34">
        <v>2</v>
      </c>
      <c r="K1143" s="34" t="str">
        <f t="shared" si="37"/>
        <v>120800</v>
      </c>
      <c r="L1143" s="34" t="s">
        <v>899</v>
      </c>
      <c r="O1143" t="str" s="35">
        <v>追击单个敌人，造成剑击伤害；出击、回转更轻捷，提高飞剑攻击频率；命中附毒。</v>
      </c>
      <c r="P1143" t="n" s="35">
        <v>12421000</v>
      </c>
      <c r="Y1143" t="str" s="35">
        <v>单位</v>
      </c>
      <c r="GY1143" t="n" s="35">
        <v>0</v>
      </c>
      <c r="GZ1143" t="n" s="35">
        <v>0</v>
      </c>
      <c r="HF1143" t="n" s="35">
        <v>2000</v>
      </c>
      <c r="HG1143" t="b" s="35">
        <v>1</v>
      </c>
      <c r="HU1143" t="b" s="35">
        <v>1</v>
      </c>
    </row>
    <row r="1144" ht="30" customHeight="1" spans="2:12">
      <c r="B1144" s="34">
        <f>10000000+INDEX(编号表!$B:$B,MATCH(D1144,编号表!$A:$A,0))*10000+J1144</f>
        <v>12080003</v>
      </c>
      <c r="C1144" s="34" t="s">
        <v>1009</v>
      </c>
      <c r="D1144" s="34" t="s">
        <v>1010</v>
      </c>
      <c r="E1144" t="str" s="34">
        <v>无</v>
      </c>
      <c r="F1144" s="39" t="s">
        <v>897</v>
      </c>
      <c r="G1144" s="34" t="s">
        <v>363</v>
      </c>
      <c r="H1144" s="34" t="b">
        <v>0</v>
      </c>
      <c r="I1144" s="34" t="b">
        <v>0</v>
      </c>
      <c r="J1144" s="34">
        <v>3</v>
      </c>
      <c r="K1144" s="34" t="str">
        <f t="shared" si="37"/>
        <v>120800</v>
      </c>
      <c r="L1144" s="34" t="s">
        <v>900</v>
      </c>
      <c r="O1144" t="str" s="35">
        <v>追击单个敌人，造成剑击伤害；出击、回转更轻捷，提高飞剑攻击频率；命中附毒。</v>
      </c>
      <c r="P1144" t="n" s="35">
        <v>12421000</v>
      </c>
      <c r="Y1144" t="str" s="35">
        <v>单位</v>
      </c>
      <c r="GY1144" t="n" s="35">
        <v>0</v>
      </c>
      <c r="GZ1144" t="n" s="35">
        <v>0</v>
      </c>
      <c r="HF1144" t="n" s="35">
        <v>2000</v>
      </c>
      <c r="HG1144" t="b" s="35">
        <v>1</v>
      </c>
      <c r="HU1144" t="b" s="35">
        <v>1</v>
      </c>
    </row>
    <row r="1145" ht="30" customHeight="1" spans="2:12">
      <c r="B1145" s="34">
        <f>10000000+INDEX(编号表!$B:$B,MATCH(D1145,编号表!$A:$A,0))*10000+J1145</f>
        <v>12080004</v>
      </c>
      <c r="C1145" s="34" t="s">
        <v>1011</v>
      </c>
      <c r="D1145" s="34" t="s">
        <v>1010</v>
      </c>
      <c r="E1145" t="str" s="34">
        <v>无</v>
      </c>
      <c r="F1145" s="39" t="s">
        <v>902</v>
      </c>
      <c r="G1145" s="34" t="s">
        <v>363</v>
      </c>
      <c r="H1145" s="34" t="b">
        <v>0</v>
      </c>
      <c r="I1145" s="34" t="b">
        <v>0</v>
      </c>
      <c r="J1145" s="34">
        <v>4</v>
      </c>
      <c r="K1145" s="34" t="str">
        <f t="shared" si="37"/>
        <v>120800</v>
      </c>
      <c r="L1145" s="34" t="s">
        <v>898</v>
      </c>
      <c r="O1145" t="str" s="35">
        <v>追击单个敌人，造成剑击伤害；出击、回转更轻捷，提高飞剑攻击频率；命中附毒。</v>
      </c>
      <c r="P1145" t="n" s="35">
        <v>12421000</v>
      </c>
      <c r="Y1145" t="str" s="35">
        <v>单位</v>
      </c>
      <c r="GY1145" t="n" s="35">
        <v>0</v>
      </c>
      <c r="GZ1145" t="n" s="35">
        <v>0</v>
      </c>
      <c r="HF1145" t="n" s="35">
        <v>2000</v>
      </c>
      <c r="HG1145" t="b" s="35">
        <v>1</v>
      </c>
      <c r="HU1145" t="b" s="35">
        <v>1</v>
      </c>
    </row>
    <row r="1146" ht="30" customHeight="1" spans="2:12">
      <c r="B1146" s="34">
        <f>10000000+INDEX(编号表!$B:$B,MATCH(D1146,编号表!$A:$A,0))*10000+J1146</f>
        <v>12080005</v>
      </c>
      <c r="C1146" s="34" t="s">
        <v>1011</v>
      </c>
      <c r="D1146" s="34" t="s">
        <v>1010</v>
      </c>
      <c r="E1146" t="str" s="34">
        <v>无</v>
      </c>
      <c r="F1146" s="39" t="s">
        <v>902</v>
      </c>
      <c r="G1146" s="34" t="s">
        <v>363</v>
      </c>
      <c r="H1146" s="34" t="b">
        <v>0</v>
      </c>
      <c r="I1146" s="34" t="b">
        <v>0</v>
      </c>
      <c r="J1146" s="34">
        <v>5</v>
      </c>
      <c r="K1146" s="34" t="str">
        <f t="shared" si="37"/>
        <v>120800</v>
      </c>
      <c r="L1146" s="34" t="s">
        <v>899</v>
      </c>
      <c r="O1146" t="str" s="35">
        <v>追击单个敌人，造成剑击伤害；出击、回转更轻捷，提高飞剑攻击频率；命中附毒。</v>
      </c>
      <c r="P1146" t="n" s="35">
        <v>12421000</v>
      </c>
      <c r="Y1146" t="str" s="35">
        <v>单位</v>
      </c>
      <c r="GY1146" t="n" s="35">
        <v>0</v>
      </c>
      <c r="GZ1146" t="n" s="35">
        <v>0</v>
      </c>
      <c r="HF1146" t="n" s="35">
        <v>2000</v>
      </c>
      <c r="HG1146" t="b" s="35">
        <v>1</v>
      </c>
      <c r="HU1146" t="b" s="35">
        <v>1</v>
      </c>
    </row>
    <row r="1147" ht="30" customHeight="1" spans="2:12">
      <c r="B1147" s="34">
        <f>10000000+INDEX(编号表!$B:$B,MATCH(D1147,编号表!$A:$A,0))*10000+J1147</f>
        <v>12080006</v>
      </c>
      <c r="C1147" s="34" t="s">
        <v>1011</v>
      </c>
      <c r="D1147" s="34" t="s">
        <v>1010</v>
      </c>
      <c r="E1147" t="str" s="34">
        <v>无</v>
      </c>
      <c r="F1147" s="39" t="s">
        <v>902</v>
      </c>
      <c r="G1147" s="34" t="s">
        <v>363</v>
      </c>
      <c r="H1147" s="34" t="b">
        <v>0</v>
      </c>
      <c r="I1147" s="34" t="b">
        <v>0</v>
      </c>
      <c r="J1147" s="34">
        <v>6</v>
      </c>
      <c r="K1147" s="34" t="str">
        <f t="shared" si="37"/>
        <v>120800</v>
      </c>
      <c r="L1147" s="34" t="s">
        <v>900</v>
      </c>
      <c r="O1147" t="str" s="35">
        <v>追击单个敌人，造成剑击伤害；出击、回转更轻捷，提高飞剑攻击频率；命中附毒。</v>
      </c>
      <c r="P1147" t="n" s="35">
        <v>12421000</v>
      </c>
      <c r="Y1147" t="str" s="35">
        <v>单位</v>
      </c>
      <c r="GY1147" t="n" s="35">
        <v>0</v>
      </c>
      <c r="GZ1147" t="n" s="35">
        <v>0</v>
      </c>
      <c r="HF1147" t="n" s="35">
        <v>2000</v>
      </c>
      <c r="HG1147" t="b" s="35">
        <v>1</v>
      </c>
      <c r="HU1147" t="b" s="35">
        <v>1</v>
      </c>
    </row>
    <row r="1148" ht="30" customHeight="1" spans="2:12">
      <c r="B1148" s="34">
        <f>10000000+INDEX(编号表!$B:$B,MATCH(D1148,编号表!$A:$A,0))*10000+J1148</f>
        <v>12080007</v>
      </c>
      <c r="C1148" s="34" t="s">
        <v>1012</v>
      </c>
      <c r="D1148" s="34" t="s">
        <v>1010</v>
      </c>
      <c r="E1148" t="str" s="34">
        <v>无</v>
      </c>
      <c r="F1148" s="39" t="s">
        <v>904</v>
      </c>
      <c r="G1148" s="34" t="s">
        <v>363</v>
      </c>
      <c r="H1148" s="34" t="b">
        <v>0</v>
      </c>
      <c r="I1148" s="34" t="b">
        <v>0</v>
      </c>
      <c r="J1148" s="34">
        <v>7</v>
      </c>
      <c r="K1148" s="34" t="str">
        <f t="shared" si="37"/>
        <v>120800</v>
      </c>
      <c r="L1148" s="34" t="s">
        <v>898</v>
      </c>
      <c r="O1148" t="str" s="35">
        <v>追击单个敌人，造成剑击伤害；出击、回转更轻捷，提高飞剑攻击频率；命中附毒。</v>
      </c>
      <c r="P1148" t="n" s="35">
        <v>12421000</v>
      </c>
      <c r="Y1148" t="str" s="35">
        <v>单位</v>
      </c>
      <c r="GY1148" t="n" s="35">
        <v>0</v>
      </c>
      <c r="GZ1148" t="n" s="35">
        <v>0</v>
      </c>
      <c r="HF1148" t="n" s="35">
        <v>2000</v>
      </c>
      <c r="HG1148" t="b" s="35">
        <v>1</v>
      </c>
      <c r="HU1148" t="b" s="35">
        <v>1</v>
      </c>
    </row>
    <row r="1149" ht="30" customHeight="1" spans="2:12">
      <c r="B1149" s="34">
        <f>10000000+INDEX(编号表!$B:$B,MATCH(D1149,编号表!$A:$A,0))*10000+J1149</f>
        <v>12080008</v>
      </c>
      <c r="C1149" s="34" t="s">
        <v>1012</v>
      </c>
      <c r="D1149" s="34" t="s">
        <v>1010</v>
      </c>
      <c r="E1149" t="str" s="34">
        <v>无</v>
      </c>
      <c r="F1149" s="39" t="s">
        <v>904</v>
      </c>
      <c r="G1149" s="34" t="s">
        <v>363</v>
      </c>
      <c r="H1149" s="34" t="b">
        <v>0</v>
      </c>
      <c r="I1149" s="34" t="b">
        <v>0</v>
      </c>
      <c r="J1149" s="34">
        <v>8</v>
      </c>
      <c r="K1149" s="34" t="str">
        <f t="shared" si="37"/>
        <v>120800</v>
      </c>
      <c r="L1149" s="34" t="s">
        <v>899</v>
      </c>
      <c r="O1149" t="str" s="35">
        <v>追击单个敌人，造成剑击伤害；出击、回转更轻捷，提高飞剑攻击频率；命中附毒。</v>
      </c>
      <c r="P1149" t="n" s="35">
        <v>12421000</v>
      </c>
      <c r="Y1149" t="str" s="35">
        <v>单位</v>
      </c>
      <c r="GY1149" t="n" s="35">
        <v>0</v>
      </c>
      <c r="GZ1149" t="n" s="35">
        <v>0</v>
      </c>
      <c r="HF1149" t="n" s="35">
        <v>2000</v>
      </c>
      <c r="HG1149" t="b" s="35">
        <v>1</v>
      </c>
      <c r="HU1149" t="b" s="35">
        <v>1</v>
      </c>
    </row>
    <row r="1150" ht="30" customHeight="1" spans="2:12">
      <c r="B1150" s="34">
        <f>10000000+INDEX(编号表!$B:$B,MATCH(D1150,编号表!$A:$A,0))*10000+J1150</f>
        <v>12080009</v>
      </c>
      <c r="C1150" s="34" t="s">
        <v>1012</v>
      </c>
      <c r="D1150" s="34" t="s">
        <v>1010</v>
      </c>
      <c r="E1150" t="str" s="34">
        <v>无</v>
      </c>
      <c r="F1150" s="39" t="s">
        <v>904</v>
      </c>
      <c r="G1150" s="34" t="s">
        <v>363</v>
      </c>
      <c r="H1150" s="34" t="b">
        <v>0</v>
      </c>
      <c r="I1150" s="34" t="b">
        <v>0</v>
      </c>
      <c r="J1150" s="34">
        <v>9</v>
      </c>
      <c r="K1150" s="34" t="str">
        <f t="shared" si="37"/>
        <v>120800</v>
      </c>
      <c r="L1150" s="34" t="s">
        <v>900</v>
      </c>
      <c r="O1150" t="str" s="35">
        <v>追击单个敌人，造成剑击伤害；出击、回转更轻捷，提高飞剑攻击频率；命中附毒。</v>
      </c>
      <c r="P1150" t="n" s="35">
        <v>12421000</v>
      </c>
      <c r="Y1150" t="str" s="35">
        <v>单位</v>
      </c>
      <c r="GY1150" t="n" s="35">
        <v>0</v>
      </c>
      <c r="GZ1150" t="n" s="35">
        <v>0</v>
      </c>
      <c r="HF1150" t="n" s="35">
        <v>2000</v>
      </c>
      <c r="HG1150" t="b" s="35">
        <v>1</v>
      </c>
      <c r="HU1150" t="b" s="35">
        <v>1</v>
      </c>
    </row>
    <row r="1151" ht="30" customHeight="1" spans="2:12">
      <c r="B1151" s="34">
        <f>10000000+INDEX(编号表!$B:$B,MATCH(D1151,编号表!$A:$A,0))*10000+J1151</f>
        <v>12080010</v>
      </c>
      <c r="C1151" s="34" t="s">
        <v>1013</v>
      </c>
      <c r="D1151" s="34" t="s">
        <v>1010</v>
      </c>
      <c r="E1151" t="str" s="34">
        <v>无</v>
      </c>
      <c r="F1151" s="39" t="s">
        <v>906</v>
      </c>
      <c r="G1151" s="34" t="s">
        <v>363</v>
      </c>
      <c r="H1151" s="34" t="b">
        <v>0</v>
      </c>
      <c r="I1151" s="34" t="b">
        <v>0</v>
      </c>
      <c r="J1151" s="34">
        <v>10</v>
      </c>
      <c r="K1151" s="34" t="str">
        <f t="shared" si="37"/>
        <v>120800</v>
      </c>
      <c r="L1151" s="34" t="s">
        <v>898</v>
      </c>
      <c r="O1151" t="str" s="35">
        <v>追击单个敌人，造成剑击伤害；出击、回转更轻捷，提高飞剑攻击频率；命中附毒。</v>
      </c>
      <c r="P1151" t="n" s="35">
        <v>12421000</v>
      </c>
      <c r="Y1151" t="str" s="35">
        <v>单位</v>
      </c>
      <c r="GY1151" t="n" s="35">
        <v>0</v>
      </c>
      <c r="GZ1151" t="n" s="35">
        <v>0</v>
      </c>
      <c r="HF1151" t="n" s="35">
        <v>2000</v>
      </c>
      <c r="HG1151" t="b" s="35">
        <v>1</v>
      </c>
      <c r="HU1151" t="b" s="35">
        <v>1</v>
      </c>
    </row>
    <row r="1152" ht="30" customHeight="1" spans="2:12">
      <c r="B1152" s="34">
        <f>10000000+INDEX(编号表!$B:$B,MATCH(D1152,编号表!$A:$A,0))*10000+J1152</f>
        <v>12080011</v>
      </c>
      <c r="C1152" s="34" t="s">
        <v>1013</v>
      </c>
      <c r="D1152" s="34" t="s">
        <v>1010</v>
      </c>
      <c r="E1152" t="str" s="34">
        <v>无</v>
      </c>
      <c r="F1152" s="39" t="s">
        <v>906</v>
      </c>
      <c r="G1152" s="34" t="s">
        <v>363</v>
      </c>
      <c r="H1152" s="34" t="b">
        <v>0</v>
      </c>
      <c r="I1152" s="34" t="b">
        <v>0</v>
      </c>
      <c r="J1152" s="34">
        <v>11</v>
      </c>
      <c r="K1152" s="34" t="str">
        <f t="shared" si="37"/>
        <v>120800</v>
      </c>
      <c r="L1152" s="34" t="s">
        <v>899</v>
      </c>
      <c r="O1152" t="str" s="35">
        <v>追击单个敌人，造成剑击伤害；出击、回转更轻捷，提高飞剑攻击频率；命中附毒。</v>
      </c>
      <c r="P1152" t="n" s="35">
        <v>12421000</v>
      </c>
      <c r="Y1152" t="str" s="35">
        <v>单位</v>
      </c>
      <c r="GY1152" t="n" s="35">
        <v>0</v>
      </c>
      <c r="GZ1152" t="n" s="35">
        <v>0</v>
      </c>
      <c r="HF1152" t="n" s="35">
        <v>2000</v>
      </c>
      <c r="HG1152" t="b" s="35">
        <v>1</v>
      </c>
      <c r="HU1152" t="b" s="35">
        <v>1</v>
      </c>
    </row>
    <row r="1153" ht="30" customHeight="1" spans="2:12">
      <c r="B1153" s="34">
        <f>10000000+INDEX(编号表!$B:$B,MATCH(D1153,编号表!$A:$A,0))*10000+J1153</f>
        <v>12080012</v>
      </c>
      <c r="C1153" s="34" t="s">
        <v>1013</v>
      </c>
      <c r="D1153" s="34" t="s">
        <v>1010</v>
      </c>
      <c r="E1153" t="str" s="34">
        <v>无</v>
      </c>
      <c r="F1153" s="39" t="s">
        <v>906</v>
      </c>
      <c r="G1153" s="34" t="s">
        <v>363</v>
      </c>
      <c r="H1153" s="34" t="b">
        <v>0</v>
      </c>
      <c r="I1153" s="34" t="b">
        <v>0</v>
      </c>
      <c r="J1153" s="34">
        <v>12</v>
      </c>
      <c r="K1153" s="34" t="str">
        <f t="shared" si="37"/>
        <v>120800</v>
      </c>
      <c r="L1153" s="34" t="s">
        <v>900</v>
      </c>
      <c r="O1153" t="str" s="35">
        <v>追击单个敌人，造成剑击伤害；出击、回转更轻捷，提高飞剑攻击频率；命中附毒。</v>
      </c>
      <c r="P1153" t="n" s="35">
        <v>12421000</v>
      </c>
      <c r="Y1153" t="str" s="35">
        <v>单位</v>
      </c>
      <c r="GY1153" t="n" s="35">
        <v>0</v>
      </c>
      <c r="GZ1153" t="n" s="35">
        <v>0</v>
      </c>
      <c r="HF1153" t="n" s="35">
        <v>2000</v>
      </c>
      <c r="HG1153" t="b" s="35">
        <v>1</v>
      </c>
      <c r="HU1153" t="b" s="35">
        <v>1</v>
      </c>
    </row>
    <row r="1154" ht="30" customHeight="1" spans="2:12">
      <c r="B1154" s="34">
        <f>10000000+INDEX(编号表!$B:$B,MATCH(D1154,编号表!$A:$A,0))*10000+J1154</f>
        <v>12080013</v>
      </c>
      <c r="C1154" s="34" t="s">
        <v>1014</v>
      </c>
      <c r="D1154" s="34" t="s">
        <v>1010</v>
      </c>
      <c r="E1154" t="str" s="34">
        <v>无</v>
      </c>
      <c r="F1154" s="39" t="s">
        <v>908</v>
      </c>
      <c r="G1154" s="34" t="s">
        <v>363</v>
      </c>
      <c r="H1154" s="34" t="b">
        <v>0</v>
      </c>
      <c r="I1154" s="34" t="b">
        <v>0</v>
      </c>
      <c r="J1154" s="34">
        <v>13</v>
      </c>
      <c r="K1154" s="34" t="str">
        <f t="shared" si="37"/>
        <v>120800</v>
      </c>
      <c r="L1154" s="34" t="s">
        <v>898</v>
      </c>
      <c r="O1154" t="str" s="35">
        <v>追击单个敌人，造成剑击伤害；出击、回转更轻捷，提高飞剑攻击频率；命中附毒。</v>
      </c>
      <c r="P1154" t="n" s="35">
        <v>12421000</v>
      </c>
      <c r="Y1154" t="str" s="35">
        <v>单位</v>
      </c>
      <c r="GY1154" t="n" s="35">
        <v>0</v>
      </c>
      <c r="GZ1154" t="n" s="35">
        <v>0</v>
      </c>
      <c r="HF1154" t="n" s="35">
        <v>2000</v>
      </c>
      <c r="HG1154" t="b" s="35">
        <v>1</v>
      </c>
      <c r="HU1154" t="b" s="35">
        <v>1</v>
      </c>
    </row>
    <row r="1155" ht="30" customHeight="1" spans="2:12">
      <c r="B1155" s="34">
        <f>10000000+INDEX(编号表!$B:$B,MATCH(D1155,编号表!$A:$A,0))*10000+J1155</f>
        <v>12080014</v>
      </c>
      <c r="C1155" s="34" t="s">
        <v>1014</v>
      </c>
      <c r="D1155" s="34" t="s">
        <v>1010</v>
      </c>
      <c r="E1155" t="str" s="34">
        <v>无</v>
      </c>
      <c r="F1155" s="39" t="s">
        <v>908</v>
      </c>
      <c r="G1155" s="34" t="s">
        <v>363</v>
      </c>
      <c r="H1155" s="34" t="b">
        <v>0</v>
      </c>
      <c r="I1155" s="34" t="b">
        <v>0</v>
      </c>
      <c r="J1155" s="34">
        <v>14</v>
      </c>
      <c r="K1155" s="34" t="str">
        <f t="shared" si="37"/>
        <v>120800</v>
      </c>
      <c r="L1155" s="34" t="s">
        <v>899</v>
      </c>
      <c r="O1155" t="str" s="35">
        <v>追击单个敌人，造成剑击伤害；出击、回转更轻捷，提高飞剑攻击频率；命中附毒。</v>
      </c>
      <c r="P1155" t="n" s="35">
        <v>12421000</v>
      </c>
      <c r="Y1155" t="str" s="35">
        <v>单位</v>
      </c>
      <c r="GY1155" t="n" s="35">
        <v>0</v>
      </c>
      <c r="GZ1155" t="n" s="35">
        <v>0</v>
      </c>
      <c r="HF1155" t="n" s="35">
        <v>2000</v>
      </c>
      <c r="HG1155" t="b" s="35">
        <v>1</v>
      </c>
      <c r="HU1155" t="b" s="35">
        <v>1</v>
      </c>
    </row>
    <row r="1156" ht="30" customHeight="1" spans="2:12">
      <c r="B1156" s="34">
        <f>10000000+INDEX(编号表!$B:$B,MATCH(D1156,编号表!$A:$A,0))*10000+J1156</f>
        <v>12080015</v>
      </c>
      <c r="C1156" s="34" t="s">
        <v>1014</v>
      </c>
      <c r="D1156" s="34" t="s">
        <v>1010</v>
      </c>
      <c r="E1156" t="str" s="34">
        <v>无</v>
      </c>
      <c r="F1156" s="39" t="s">
        <v>908</v>
      </c>
      <c r="G1156" s="34" t="s">
        <v>363</v>
      </c>
      <c r="H1156" s="34" t="b">
        <v>0</v>
      </c>
      <c r="I1156" s="34" t="b">
        <v>0</v>
      </c>
      <c r="J1156" s="34">
        <v>15</v>
      </c>
      <c r="K1156" s="34" t="str">
        <f t="shared" si="37"/>
        <v>120800</v>
      </c>
      <c r="L1156" s="34" t="s">
        <v>900</v>
      </c>
      <c r="O1156" t="str" s="35">
        <v>追击单个敌人，造成剑击伤害；出击、回转更轻捷，提高飞剑攻击频率；命中附毒。</v>
      </c>
      <c r="P1156" t="n" s="35">
        <v>12421000</v>
      </c>
      <c r="Y1156" t="str" s="35">
        <v>单位</v>
      </c>
      <c r="GY1156" t="n" s="35">
        <v>0</v>
      </c>
      <c r="GZ1156" t="n" s="35">
        <v>0</v>
      </c>
      <c r="HF1156" t="n" s="35">
        <v>2000</v>
      </c>
      <c r="HG1156" t="b" s="35">
        <v>1</v>
      </c>
      <c r="HU1156" t="b" s="35">
        <v>1</v>
      </c>
    </row>
    <row r="1157" ht="30" customHeight="1" spans="2:12">
      <c r="B1157" s="34">
        <f>10000000+INDEX(编号表!$B:$B,MATCH(D1157,编号表!$A:$A,0))*10000+J1157</f>
        <v>12080016</v>
      </c>
      <c r="C1157" s="34" t="s">
        <v>1015</v>
      </c>
      <c r="D1157" s="34" t="s">
        <v>1010</v>
      </c>
      <c r="E1157" t="str" s="34">
        <v>无</v>
      </c>
      <c r="F1157" s="39" t="s">
        <v>910</v>
      </c>
      <c r="G1157" s="34" t="s">
        <v>363</v>
      </c>
      <c r="H1157" s="34" t="b">
        <v>0</v>
      </c>
      <c r="I1157" s="34" t="b">
        <v>0</v>
      </c>
      <c r="J1157" s="34">
        <v>16</v>
      </c>
      <c r="K1157" s="34" t="str">
        <f t="shared" si="37"/>
        <v>120800</v>
      </c>
      <c r="L1157" s="34" t="s">
        <v>898</v>
      </c>
      <c r="O1157" t="str" s="35">
        <v>追击单个敌人，造成剑击伤害；出击、回转更轻捷，提高飞剑攻击频率；命中附毒。</v>
      </c>
      <c r="P1157" t="n" s="35">
        <v>12421000</v>
      </c>
      <c r="Y1157" t="str" s="35">
        <v>单位</v>
      </c>
      <c r="GY1157" t="n" s="35">
        <v>0</v>
      </c>
      <c r="GZ1157" t="n" s="35">
        <v>0</v>
      </c>
      <c r="HF1157" t="n" s="35">
        <v>2000</v>
      </c>
      <c r="HG1157" t="b" s="35">
        <v>1</v>
      </c>
      <c r="HU1157" t="b" s="35">
        <v>1</v>
      </c>
    </row>
    <row r="1158" ht="30" customHeight="1" spans="2:12">
      <c r="B1158" s="34">
        <f>10000000+INDEX(编号表!$B:$B,MATCH(D1158,编号表!$A:$A,0))*10000+J1158</f>
        <v>12080017</v>
      </c>
      <c r="C1158" s="34" t="s">
        <v>1015</v>
      </c>
      <c r="D1158" s="34" t="s">
        <v>1010</v>
      </c>
      <c r="E1158" t="str" s="34">
        <v>无</v>
      </c>
      <c r="F1158" s="39" t="s">
        <v>910</v>
      </c>
      <c r="G1158" s="34" t="s">
        <v>363</v>
      </c>
      <c r="H1158" s="34" t="b">
        <v>0</v>
      </c>
      <c r="I1158" s="34" t="b">
        <v>0</v>
      </c>
      <c r="J1158" s="34">
        <v>17</v>
      </c>
      <c r="K1158" s="34" t="str">
        <f t="shared" si="37"/>
        <v>120800</v>
      </c>
      <c r="L1158" s="34" t="s">
        <v>899</v>
      </c>
      <c r="O1158" t="str" s="35">
        <v>追击单个敌人，造成剑击伤害；出击、回转更轻捷，提高飞剑攻击频率；命中附毒。</v>
      </c>
      <c r="P1158" t="n" s="35">
        <v>12421000</v>
      </c>
      <c r="Y1158" t="str" s="35">
        <v>单位</v>
      </c>
      <c r="GY1158" t="n" s="35">
        <v>0</v>
      </c>
      <c r="GZ1158" t="n" s="35">
        <v>0</v>
      </c>
      <c r="HF1158" t="n" s="35">
        <v>2000</v>
      </c>
      <c r="HG1158" t="b" s="35">
        <v>1</v>
      </c>
      <c r="HU1158" t="b" s="35">
        <v>1</v>
      </c>
    </row>
    <row r="1159" ht="30" customHeight="1" spans="2:12">
      <c r="B1159" s="34">
        <f>10000000+INDEX(编号表!$B:$B,MATCH(D1159,编号表!$A:$A,0))*10000+J1159</f>
        <v>12080018</v>
      </c>
      <c r="C1159" s="34" t="s">
        <v>1015</v>
      </c>
      <c r="D1159" s="34" t="s">
        <v>1010</v>
      </c>
      <c r="E1159" t="str" s="34">
        <v>无</v>
      </c>
      <c r="F1159" s="39" t="s">
        <v>910</v>
      </c>
      <c r="G1159" s="34" t="s">
        <v>363</v>
      </c>
      <c r="H1159" s="34" t="b">
        <v>0</v>
      </c>
      <c r="I1159" s="34" t="b">
        <v>0</v>
      </c>
      <c r="J1159" s="34">
        <v>18</v>
      </c>
      <c r="K1159" s="34" t="str">
        <f t="shared" ref="K1159:K1222" si="38">LEFT(B1159,6)</f>
        <v>120800</v>
      </c>
      <c r="L1159" s="34" t="s">
        <v>900</v>
      </c>
      <c r="O1159" t="str" s="35">
        <v>追击单个敌人，造成剑击伤害；出击、回转更轻捷，提高飞剑攻击频率；命中附毒。</v>
      </c>
      <c r="P1159" t="n" s="35">
        <v>12421000</v>
      </c>
      <c r="Y1159" t="str" s="35">
        <v>单位</v>
      </c>
      <c r="GY1159" t="n" s="35">
        <v>0</v>
      </c>
      <c r="GZ1159" t="n" s="35">
        <v>0</v>
      </c>
      <c r="HF1159" t="n" s="35">
        <v>2000</v>
      </c>
      <c r="HG1159" t="b" s="35">
        <v>1</v>
      </c>
      <c r="HU1159" t="b" s="35">
        <v>1</v>
      </c>
    </row>
    <row r="1160" ht="30" customHeight="1" spans="2:12">
      <c r="B1160" s="34">
        <f>10000000+INDEX(编号表!$B:$B,MATCH(D1160,编号表!$A:$A,0))*10000+J1160</f>
        <v>12080019</v>
      </c>
      <c r="C1160" s="34" t="s">
        <v>1016</v>
      </c>
      <c r="D1160" s="34" t="s">
        <v>1010</v>
      </c>
      <c r="E1160" t="str" s="34">
        <v>无</v>
      </c>
      <c r="F1160" s="39" t="s">
        <v>912</v>
      </c>
      <c r="G1160" s="34" t="s">
        <v>363</v>
      </c>
      <c r="H1160" s="34" t="b">
        <v>0</v>
      </c>
      <c r="I1160" s="34" t="b">
        <v>0</v>
      </c>
      <c r="J1160" s="34">
        <v>19</v>
      </c>
      <c r="K1160" s="34" t="str">
        <f t="shared" si="38"/>
        <v>120800</v>
      </c>
      <c r="L1160" s="34" t="s">
        <v>898</v>
      </c>
      <c r="O1160" t="str" s="35">
        <v>追击单个敌人，造成剑击伤害；出击、回转更轻捷，提高飞剑攻击频率；命中附毒。</v>
      </c>
      <c r="P1160" t="n" s="35">
        <v>12421000</v>
      </c>
      <c r="Y1160" t="str" s="35">
        <v>单位</v>
      </c>
      <c r="GY1160" t="n" s="35">
        <v>0</v>
      </c>
      <c r="GZ1160" t="n" s="35">
        <v>0</v>
      </c>
      <c r="HF1160" t="n" s="35">
        <v>2000</v>
      </c>
      <c r="HG1160" t="b" s="35">
        <v>1</v>
      </c>
      <c r="HU1160" t="b" s="35">
        <v>1</v>
      </c>
    </row>
    <row r="1161" ht="30" customHeight="1" spans="2:12">
      <c r="B1161" s="34">
        <f>10000000+INDEX(编号表!$B:$B,MATCH(D1161,编号表!$A:$A,0))*10000+J1161</f>
        <v>12080020</v>
      </c>
      <c r="C1161" s="34" t="s">
        <v>1016</v>
      </c>
      <c r="D1161" s="34" t="s">
        <v>1010</v>
      </c>
      <c r="E1161" t="str" s="34">
        <v>无</v>
      </c>
      <c r="F1161" s="39" t="s">
        <v>912</v>
      </c>
      <c r="G1161" s="34" t="s">
        <v>363</v>
      </c>
      <c r="H1161" s="34" t="b">
        <v>0</v>
      </c>
      <c r="I1161" s="34" t="b">
        <v>0</v>
      </c>
      <c r="J1161" s="34">
        <v>20</v>
      </c>
      <c r="K1161" s="34" t="str">
        <f t="shared" si="38"/>
        <v>120800</v>
      </c>
      <c r="L1161" s="34" t="s">
        <v>899</v>
      </c>
      <c r="O1161" t="str" s="35">
        <v>追击单个敌人，造成剑击伤害；出击、回转更轻捷，提高飞剑攻击频率；命中附毒。</v>
      </c>
      <c r="P1161" t="n" s="35">
        <v>12421000</v>
      </c>
      <c r="Y1161" t="str" s="35">
        <v>单位</v>
      </c>
      <c r="GY1161" t="n" s="35">
        <v>0</v>
      </c>
      <c r="GZ1161" t="n" s="35">
        <v>0</v>
      </c>
      <c r="HF1161" t="n" s="35">
        <v>2000</v>
      </c>
      <c r="HG1161" t="b" s="35">
        <v>1</v>
      </c>
      <c r="HU1161" t="b" s="35">
        <v>1</v>
      </c>
    </row>
    <row r="1162" ht="30" customHeight="1" spans="2:12">
      <c r="B1162" s="34">
        <f>10000000+INDEX(编号表!$B:$B,MATCH(D1162,编号表!$A:$A,0))*10000+J1162</f>
        <v>12080021</v>
      </c>
      <c r="C1162" s="34" t="s">
        <v>1016</v>
      </c>
      <c r="D1162" s="34" t="s">
        <v>1010</v>
      </c>
      <c r="E1162" t="str" s="34">
        <v>无</v>
      </c>
      <c r="F1162" s="39" t="s">
        <v>912</v>
      </c>
      <c r="G1162" s="34" t="s">
        <v>363</v>
      </c>
      <c r="H1162" s="34" t="b">
        <v>0</v>
      </c>
      <c r="I1162" s="34" t="b">
        <v>0</v>
      </c>
      <c r="J1162" s="34">
        <v>21</v>
      </c>
      <c r="K1162" s="34" t="str">
        <f t="shared" si="38"/>
        <v>120800</v>
      </c>
      <c r="L1162" s="34" t="s">
        <v>900</v>
      </c>
      <c r="O1162" t="str" s="35">
        <v>追击单个敌人，造成剑击伤害；出击、回转更轻捷，提高飞剑攻击频率；命中附毒。</v>
      </c>
      <c r="P1162" t="n" s="35">
        <v>12421000</v>
      </c>
      <c r="Y1162" t="str" s="35">
        <v>单位</v>
      </c>
      <c r="GY1162" t="n" s="35">
        <v>0</v>
      </c>
      <c r="GZ1162" t="n" s="35">
        <v>0</v>
      </c>
      <c r="HF1162" t="n" s="35">
        <v>2000</v>
      </c>
      <c r="HG1162" t="b" s="35">
        <v>1</v>
      </c>
      <c r="HU1162" t="b" s="35">
        <v>1</v>
      </c>
    </row>
    <row r="1163" ht="30" customHeight="1" spans="2:12">
      <c r="B1163" s="34">
        <f>10000000+INDEX(编号表!$B:$B,MATCH(D1163,编号表!$A:$A,0))*10000+J1163</f>
        <v>12090001</v>
      </c>
      <c r="C1163" s="34" t="s">
        <v>1017</v>
      </c>
      <c r="D1163" s="34" t="s">
        <v>1018</v>
      </c>
      <c r="E1163" t="str" s="34">
        <v>无</v>
      </c>
      <c r="F1163" s="39" t="s">
        <v>897</v>
      </c>
      <c r="G1163" s="34" t="s">
        <v>363</v>
      </c>
      <c r="H1163" s="34" t="b">
        <v>0</v>
      </c>
      <c r="I1163" s="34" t="b">
        <v>0</v>
      </c>
      <c r="J1163" s="34">
        <v>1</v>
      </c>
      <c r="K1163" s="34" t="str">
        <f t="shared" si="38"/>
        <v>120900</v>
      </c>
      <c r="L1163" s="34" t="s">
        <v>898</v>
      </c>
      <c r="O1163" t="str" s="35">
        <v>追击单个敌人，造成剑击伤害；出击、回转更轻捷，提高飞剑攻击频率；命中附毒。</v>
      </c>
      <c r="P1163" t="n" s="35">
        <v>12421000</v>
      </c>
      <c r="Y1163" t="str" s="35">
        <v>单位</v>
      </c>
      <c r="GY1163" t="n" s="35">
        <v>0</v>
      </c>
      <c r="GZ1163" t="n" s="35">
        <v>0</v>
      </c>
      <c r="HF1163" t="n" s="35">
        <v>2000</v>
      </c>
      <c r="HG1163" t="b" s="35">
        <v>1</v>
      </c>
      <c r="HU1163" t="b" s="35">
        <v>1</v>
      </c>
    </row>
    <row r="1164" ht="30" customHeight="1" spans="2:12">
      <c r="B1164" s="34">
        <f>10000000+INDEX(编号表!$B:$B,MATCH(D1164,编号表!$A:$A,0))*10000+J1164</f>
        <v>12090002</v>
      </c>
      <c r="C1164" s="34" t="s">
        <v>1017</v>
      </c>
      <c r="D1164" s="34" t="s">
        <v>1018</v>
      </c>
      <c r="E1164" t="str" s="34">
        <v>无</v>
      </c>
      <c r="F1164" s="39" t="s">
        <v>897</v>
      </c>
      <c r="G1164" s="34" t="s">
        <v>363</v>
      </c>
      <c r="H1164" s="34" t="b">
        <v>0</v>
      </c>
      <c r="I1164" s="34" t="b">
        <v>0</v>
      </c>
      <c r="J1164" s="34">
        <v>2</v>
      </c>
      <c r="K1164" s="34" t="str">
        <f t="shared" si="38"/>
        <v>120900</v>
      </c>
      <c r="L1164" s="34" t="s">
        <v>899</v>
      </c>
      <c r="O1164" t="str" s="35">
        <v>追击单个敌人，造成剑击伤害；出击、回转更轻捷，提高飞剑攻击频率；命中附毒。</v>
      </c>
      <c r="P1164" t="n" s="35">
        <v>12421000</v>
      </c>
      <c r="Y1164" t="str" s="35">
        <v>单位</v>
      </c>
      <c r="GY1164" t="n" s="35">
        <v>0</v>
      </c>
      <c r="GZ1164" t="n" s="35">
        <v>0</v>
      </c>
      <c r="HF1164" t="n" s="35">
        <v>2000</v>
      </c>
      <c r="HG1164" t="b" s="35">
        <v>1</v>
      </c>
      <c r="HU1164" t="b" s="35">
        <v>1</v>
      </c>
    </row>
    <row r="1165" ht="30" customHeight="1" spans="2:12">
      <c r="B1165" s="34">
        <f>10000000+INDEX(编号表!$B:$B,MATCH(D1165,编号表!$A:$A,0))*10000+J1165</f>
        <v>12090003</v>
      </c>
      <c r="C1165" s="34" t="s">
        <v>1017</v>
      </c>
      <c r="D1165" s="34" t="s">
        <v>1018</v>
      </c>
      <c r="E1165" t="str" s="34">
        <v>无</v>
      </c>
      <c r="F1165" s="39" t="s">
        <v>897</v>
      </c>
      <c r="G1165" s="34" t="s">
        <v>363</v>
      </c>
      <c r="H1165" s="34" t="b">
        <v>0</v>
      </c>
      <c r="I1165" s="34" t="b">
        <v>0</v>
      </c>
      <c r="J1165" s="34">
        <v>3</v>
      </c>
      <c r="K1165" s="34" t="str">
        <f t="shared" si="38"/>
        <v>120900</v>
      </c>
      <c r="L1165" s="34" t="s">
        <v>900</v>
      </c>
      <c r="O1165" t="str" s="35">
        <v>追击单个敌人，造成剑击伤害；出击、回转更轻捷，提高飞剑攻击频率；命中附毒。</v>
      </c>
      <c r="P1165" t="n" s="35">
        <v>12421000</v>
      </c>
      <c r="Y1165" t="str" s="35">
        <v>单位</v>
      </c>
      <c r="GY1165" t="n" s="35">
        <v>0</v>
      </c>
      <c r="GZ1165" t="n" s="35">
        <v>0</v>
      </c>
      <c r="HF1165" t="n" s="35">
        <v>2000</v>
      </c>
      <c r="HG1165" t="b" s="35">
        <v>1</v>
      </c>
      <c r="HU1165" t="b" s="35">
        <v>1</v>
      </c>
    </row>
    <row r="1166" ht="30" customHeight="1" spans="2:12">
      <c r="B1166" s="34">
        <f>10000000+INDEX(编号表!$B:$B,MATCH(D1166,编号表!$A:$A,0))*10000+J1166</f>
        <v>12090004</v>
      </c>
      <c r="C1166" s="34" t="s">
        <v>1019</v>
      </c>
      <c r="D1166" s="34" t="s">
        <v>1018</v>
      </c>
      <c r="E1166" t="str" s="34">
        <v>无</v>
      </c>
      <c r="F1166" s="39" t="s">
        <v>902</v>
      </c>
      <c r="G1166" s="34" t="s">
        <v>363</v>
      </c>
      <c r="H1166" s="34" t="b">
        <v>0</v>
      </c>
      <c r="I1166" s="34" t="b">
        <v>0</v>
      </c>
      <c r="J1166" s="34">
        <v>4</v>
      </c>
      <c r="K1166" s="34" t="str">
        <f t="shared" si="38"/>
        <v>120900</v>
      </c>
      <c r="L1166" s="34" t="s">
        <v>898</v>
      </c>
      <c r="O1166" t="str" s="35">
        <v>追击单个敌人，造成剑击伤害；出击、回转更轻捷，提高飞剑攻击频率；命中附毒。</v>
      </c>
      <c r="P1166" t="n" s="35">
        <v>12421000</v>
      </c>
      <c r="Y1166" t="str" s="35">
        <v>单位</v>
      </c>
      <c r="GY1166" t="n" s="35">
        <v>0</v>
      </c>
      <c r="GZ1166" t="n" s="35">
        <v>0</v>
      </c>
      <c r="HF1166" t="n" s="35">
        <v>2000</v>
      </c>
      <c r="HG1166" t="b" s="35">
        <v>1</v>
      </c>
      <c r="HU1166" t="b" s="35">
        <v>1</v>
      </c>
    </row>
    <row r="1167" ht="30" customHeight="1" spans="2:12">
      <c r="B1167" s="34">
        <f>10000000+INDEX(编号表!$B:$B,MATCH(D1167,编号表!$A:$A,0))*10000+J1167</f>
        <v>12090005</v>
      </c>
      <c r="C1167" s="34" t="s">
        <v>1019</v>
      </c>
      <c r="D1167" s="34" t="s">
        <v>1018</v>
      </c>
      <c r="E1167" t="str" s="34">
        <v>无</v>
      </c>
      <c r="F1167" s="39" t="s">
        <v>902</v>
      </c>
      <c r="G1167" s="34" t="s">
        <v>363</v>
      </c>
      <c r="H1167" s="34" t="b">
        <v>0</v>
      </c>
      <c r="I1167" s="34" t="b">
        <v>0</v>
      </c>
      <c r="J1167" s="34">
        <v>5</v>
      </c>
      <c r="K1167" s="34" t="str">
        <f t="shared" si="38"/>
        <v>120900</v>
      </c>
      <c r="L1167" s="34" t="s">
        <v>899</v>
      </c>
      <c r="O1167" t="str" s="35">
        <v>追击单个敌人，造成剑击伤害；出击、回转更轻捷，提高飞剑攻击频率；命中附毒。</v>
      </c>
      <c r="P1167" t="n" s="35">
        <v>12421000</v>
      </c>
      <c r="Y1167" t="str" s="35">
        <v>单位</v>
      </c>
      <c r="GY1167" t="n" s="35">
        <v>0</v>
      </c>
      <c r="GZ1167" t="n" s="35">
        <v>0</v>
      </c>
      <c r="HF1167" t="n" s="35">
        <v>2000</v>
      </c>
      <c r="HG1167" t="b" s="35">
        <v>1</v>
      </c>
      <c r="HU1167" t="b" s="35">
        <v>1</v>
      </c>
    </row>
    <row r="1168" ht="30" customHeight="1" spans="2:12">
      <c r="B1168" s="34">
        <f>10000000+INDEX(编号表!$B:$B,MATCH(D1168,编号表!$A:$A,0))*10000+J1168</f>
        <v>12090006</v>
      </c>
      <c r="C1168" s="34" t="s">
        <v>1019</v>
      </c>
      <c r="D1168" s="34" t="s">
        <v>1018</v>
      </c>
      <c r="E1168" t="str" s="34">
        <v>无</v>
      </c>
      <c r="F1168" s="39" t="s">
        <v>902</v>
      </c>
      <c r="G1168" s="34" t="s">
        <v>363</v>
      </c>
      <c r="H1168" s="34" t="b">
        <v>0</v>
      </c>
      <c r="I1168" s="34" t="b">
        <v>0</v>
      </c>
      <c r="J1168" s="34">
        <v>6</v>
      </c>
      <c r="K1168" s="34" t="str">
        <f t="shared" si="38"/>
        <v>120900</v>
      </c>
      <c r="L1168" s="34" t="s">
        <v>900</v>
      </c>
      <c r="O1168" t="str" s="35">
        <v>追击单个敌人，造成剑击伤害；出击、回转更轻捷，提高飞剑攻击频率；命中附毒。</v>
      </c>
      <c r="P1168" t="n" s="35">
        <v>12421000</v>
      </c>
      <c r="Y1168" t="str" s="35">
        <v>单位</v>
      </c>
      <c r="GY1168" t="n" s="35">
        <v>0</v>
      </c>
      <c r="GZ1168" t="n" s="35">
        <v>0</v>
      </c>
      <c r="HF1168" t="n" s="35">
        <v>2000</v>
      </c>
      <c r="HG1168" t="b" s="35">
        <v>1</v>
      </c>
      <c r="HU1168" t="b" s="35">
        <v>1</v>
      </c>
    </row>
    <row r="1169" ht="30" customHeight="1" spans="2:12">
      <c r="B1169" s="34">
        <f>10000000+INDEX(编号表!$B:$B,MATCH(D1169,编号表!$A:$A,0))*10000+J1169</f>
        <v>12090007</v>
      </c>
      <c r="C1169" s="34" t="s">
        <v>1020</v>
      </c>
      <c r="D1169" s="34" t="s">
        <v>1018</v>
      </c>
      <c r="E1169" t="str" s="34">
        <v>无</v>
      </c>
      <c r="F1169" s="39" t="s">
        <v>904</v>
      </c>
      <c r="G1169" s="34" t="s">
        <v>363</v>
      </c>
      <c r="H1169" s="34" t="b">
        <v>0</v>
      </c>
      <c r="I1169" s="34" t="b">
        <v>0</v>
      </c>
      <c r="J1169" s="34">
        <v>7</v>
      </c>
      <c r="K1169" s="34" t="str">
        <f t="shared" si="38"/>
        <v>120900</v>
      </c>
      <c r="L1169" s="34" t="s">
        <v>898</v>
      </c>
      <c r="O1169" t="str" s="35">
        <v>追击单个敌人，造成剑击伤害；出击、回转更轻捷，提高飞剑攻击频率；命中附毒。</v>
      </c>
      <c r="P1169" t="n" s="35">
        <v>12421000</v>
      </c>
      <c r="Y1169" t="str" s="35">
        <v>单位</v>
      </c>
      <c r="GY1169" t="n" s="35">
        <v>0</v>
      </c>
      <c r="GZ1169" t="n" s="35">
        <v>0</v>
      </c>
      <c r="HF1169" t="n" s="35">
        <v>2000</v>
      </c>
      <c r="HG1169" t="b" s="35">
        <v>1</v>
      </c>
      <c r="HU1169" t="b" s="35">
        <v>1</v>
      </c>
    </row>
    <row r="1170" ht="30" customHeight="1" spans="2:12">
      <c r="B1170" s="34">
        <f>10000000+INDEX(编号表!$B:$B,MATCH(D1170,编号表!$A:$A,0))*10000+J1170</f>
        <v>12090008</v>
      </c>
      <c r="C1170" s="34" t="s">
        <v>1020</v>
      </c>
      <c r="D1170" s="34" t="s">
        <v>1018</v>
      </c>
      <c r="E1170" t="str" s="34">
        <v>无</v>
      </c>
      <c r="F1170" s="39" t="s">
        <v>904</v>
      </c>
      <c r="G1170" s="34" t="s">
        <v>363</v>
      </c>
      <c r="H1170" s="34" t="b">
        <v>0</v>
      </c>
      <c r="I1170" s="34" t="b">
        <v>0</v>
      </c>
      <c r="J1170" s="34">
        <v>8</v>
      </c>
      <c r="K1170" s="34" t="str">
        <f t="shared" si="38"/>
        <v>120900</v>
      </c>
      <c r="L1170" s="34" t="s">
        <v>899</v>
      </c>
      <c r="O1170" t="str" s="35">
        <v>追击单个敌人，造成剑击伤害；出击、回转更轻捷，提高飞剑攻击频率；命中附毒。</v>
      </c>
      <c r="P1170" t="n" s="35">
        <v>12421000</v>
      </c>
      <c r="Y1170" t="str" s="35">
        <v>单位</v>
      </c>
      <c r="GY1170" t="n" s="35">
        <v>0</v>
      </c>
      <c r="GZ1170" t="n" s="35">
        <v>0</v>
      </c>
      <c r="HF1170" t="n" s="35">
        <v>2000</v>
      </c>
      <c r="HG1170" t="b" s="35">
        <v>1</v>
      </c>
      <c r="HU1170" t="b" s="35">
        <v>1</v>
      </c>
    </row>
    <row r="1171" ht="30" customHeight="1" spans="2:12">
      <c r="B1171" s="34">
        <f>10000000+INDEX(编号表!$B:$B,MATCH(D1171,编号表!$A:$A,0))*10000+J1171</f>
        <v>12090009</v>
      </c>
      <c r="C1171" s="34" t="s">
        <v>1020</v>
      </c>
      <c r="D1171" s="34" t="s">
        <v>1018</v>
      </c>
      <c r="E1171" t="str" s="34">
        <v>无</v>
      </c>
      <c r="F1171" s="39" t="s">
        <v>904</v>
      </c>
      <c r="G1171" s="34" t="s">
        <v>363</v>
      </c>
      <c r="H1171" s="34" t="b">
        <v>0</v>
      </c>
      <c r="I1171" s="34" t="b">
        <v>0</v>
      </c>
      <c r="J1171" s="34">
        <v>9</v>
      </c>
      <c r="K1171" s="34" t="str">
        <f t="shared" si="38"/>
        <v>120900</v>
      </c>
      <c r="L1171" s="34" t="s">
        <v>900</v>
      </c>
      <c r="O1171" t="str" s="35">
        <v>追击单个敌人，造成剑击伤害；出击、回转更轻捷，提高飞剑攻击频率；命中附毒。</v>
      </c>
      <c r="P1171" t="n" s="35">
        <v>12421000</v>
      </c>
      <c r="Y1171" t="str" s="35">
        <v>单位</v>
      </c>
      <c r="GY1171" t="n" s="35">
        <v>0</v>
      </c>
      <c r="GZ1171" t="n" s="35">
        <v>0</v>
      </c>
      <c r="HF1171" t="n" s="35">
        <v>2000</v>
      </c>
      <c r="HG1171" t="b" s="35">
        <v>1</v>
      </c>
      <c r="HU1171" t="b" s="35">
        <v>1</v>
      </c>
    </row>
    <row r="1172" ht="30" customHeight="1" spans="2:12">
      <c r="B1172" s="34">
        <f>10000000+INDEX(编号表!$B:$B,MATCH(D1172,编号表!$A:$A,0))*10000+J1172</f>
        <v>12090010</v>
      </c>
      <c r="C1172" s="34" t="s">
        <v>1021</v>
      </c>
      <c r="D1172" s="34" t="s">
        <v>1018</v>
      </c>
      <c r="E1172" t="str" s="34">
        <v>无</v>
      </c>
      <c r="F1172" s="39" t="s">
        <v>906</v>
      </c>
      <c r="G1172" s="34" t="s">
        <v>363</v>
      </c>
      <c r="H1172" s="34" t="b">
        <v>0</v>
      </c>
      <c r="I1172" s="34" t="b">
        <v>0</v>
      </c>
      <c r="J1172" s="34">
        <v>10</v>
      </c>
      <c r="K1172" s="34" t="str">
        <f t="shared" si="38"/>
        <v>120900</v>
      </c>
      <c r="L1172" s="34" t="s">
        <v>898</v>
      </c>
      <c r="O1172" t="str" s="35">
        <v>追击单个敌人，造成剑击伤害；出击、回转更轻捷，提高飞剑攻击频率；命中附毒。</v>
      </c>
      <c r="P1172" t="n" s="35">
        <v>12421000</v>
      </c>
      <c r="Y1172" t="str" s="35">
        <v>单位</v>
      </c>
      <c r="GY1172" t="n" s="35">
        <v>0</v>
      </c>
      <c r="GZ1172" t="n" s="35">
        <v>0</v>
      </c>
      <c r="HF1172" t="n" s="35">
        <v>2000</v>
      </c>
      <c r="HG1172" t="b" s="35">
        <v>1</v>
      </c>
      <c r="HU1172" t="b" s="35">
        <v>1</v>
      </c>
    </row>
    <row r="1173" ht="30" customHeight="1" spans="2:12">
      <c r="B1173" s="34">
        <f>10000000+INDEX(编号表!$B:$B,MATCH(D1173,编号表!$A:$A,0))*10000+J1173</f>
        <v>12090011</v>
      </c>
      <c r="C1173" s="34" t="s">
        <v>1021</v>
      </c>
      <c r="D1173" s="34" t="s">
        <v>1018</v>
      </c>
      <c r="E1173" t="str" s="34">
        <v>无</v>
      </c>
      <c r="F1173" s="39" t="s">
        <v>906</v>
      </c>
      <c r="G1173" s="34" t="s">
        <v>363</v>
      </c>
      <c r="H1173" s="34" t="b">
        <v>0</v>
      </c>
      <c r="I1173" s="34" t="b">
        <v>0</v>
      </c>
      <c r="J1173" s="34">
        <v>11</v>
      </c>
      <c r="K1173" s="34" t="str">
        <f t="shared" si="38"/>
        <v>120900</v>
      </c>
      <c r="L1173" s="34" t="s">
        <v>899</v>
      </c>
      <c r="O1173" t="str" s="35">
        <v>追击单个敌人，造成剑击伤害；出击、回转更轻捷，提高飞剑攻击频率；命中附毒。</v>
      </c>
      <c r="P1173" t="n" s="35">
        <v>12421000</v>
      </c>
      <c r="Y1173" t="str" s="35">
        <v>单位</v>
      </c>
      <c r="GY1173" t="n" s="35">
        <v>0</v>
      </c>
      <c r="GZ1173" t="n" s="35">
        <v>0</v>
      </c>
      <c r="HF1173" t="n" s="35">
        <v>2000</v>
      </c>
      <c r="HG1173" t="b" s="35">
        <v>1</v>
      </c>
      <c r="HU1173" t="b" s="35">
        <v>1</v>
      </c>
    </row>
    <row r="1174" ht="30" customHeight="1" spans="2:12">
      <c r="B1174" s="34">
        <f>10000000+INDEX(编号表!$B:$B,MATCH(D1174,编号表!$A:$A,0))*10000+J1174</f>
        <v>12090012</v>
      </c>
      <c r="C1174" s="34" t="s">
        <v>1021</v>
      </c>
      <c r="D1174" s="34" t="s">
        <v>1018</v>
      </c>
      <c r="E1174" t="str" s="34">
        <v>无</v>
      </c>
      <c r="F1174" s="39" t="s">
        <v>906</v>
      </c>
      <c r="G1174" s="34" t="s">
        <v>363</v>
      </c>
      <c r="H1174" s="34" t="b">
        <v>0</v>
      </c>
      <c r="I1174" s="34" t="b">
        <v>0</v>
      </c>
      <c r="J1174" s="34">
        <v>12</v>
      </c>
      <c r="K1174" s="34" t="str">
        <f t="shared" si="38"/>
        <v>120900</v>
      </c>
      <c r="L1174" s="34" t="s">
        <v>900</v>
      </c>
      <c r="O1174" t="str" s="35">
        <v>追击单个敌人，造成剑击伤害；出击、回转更轻捷，提高飞剑攻击频率；命中附毒。</v>
      </c>
      <c r="P1174" t="n" s="35">
        <v>12421000</v>
      </c>
      <c r="Y1174" t="str" s="35">
        <v>单位</v>
      </c>
      <c r="GY1174" t="n" s="35">
        <v>0</v>
      </c>
      <c r="GZ1174" t="n" s="35">
        <v>0</v>
      </c>
      <c r="HF1174" t="n" s="35">
        <v>2000</v>
      </c>
      <c r="HG1174" t="b" s="35">
        <v>1</v>
      </c>
      <c r="HU1174" t="b" s="35">
        <v>1</v>
      </c>
    </row>
    <row r="1175" ht="30" customHeight="1" spans="2:12">
      <c r="B1175" s="34">
        <f>10000000+INDEX(编号表!$B:$B,MATCH(D1175,编号表!$A:$A,0))*10000+J1175</f>
        <v>12090013</v>
      </c>
      <c r="C1175" s="34" t="s">
        <v>1022</v>
      </c>
      <c r="D1175" s="34" t="s">
        <v>1018</v>
      </c>
      <c r="E1175" t="str" s="34">
        <v>无</v>
      </c>
      <c r="F1175" s="39" t="s">
        <v>908</v>
      </c>
      <c r="G1175" s="34" t="s">
        <v>363</v>
      </c>
      <c r="H1175" s="34" t="b">
        <v>0</v>
      </c>
      <c r="I1175" s="34" t="b">
        <v>0</v>
      </c>
      <c r="J1175" s="34">
        <v>13</v>
      </c>
      <c r="K1175" s="34" t="str">
        <f t="shared" si="38"/>
        <v>120900</v>
      </c>
      <c r="L1175" s="34" t="s">
        <v>898</v>
      </c>
      <c r="O1175" t="str" s="35">
        <v>追击单个敌人，造成剑击伤害；出击、回转更轻捷，提高飞剑攻击频率；命中附毒。</v>
      </c>
      <c r="P1175" t="n" s="35">
        <v>12421000</v>
      </c>
      <c r="Y1175" t="str" s="35">
        <v>单位</v>
      </c>
      <c r="GY1175" t="n" s="35">
        <v>0</v>
      </c>
      <c r="GZ1175" t="n" s="35">
        <v>0</v>
      </c>
      <c r="HF1175" t="n" s="35">
        <v>2000</v>
      </c>
      <c r="HG1175" t="b" s="35">
        <v>1</v>
      </c>
      <c r="HU1175" t="b" s="35">
        <v>1</v>
      </c>
    </row>
    <row r="1176" ht="30" customHeight="1" spans="2:12">
      <c r="B1176" s="34">
        <f>10000000+INDEX(编号表!$B:$B,MATCH(D1176,编号表!$A:$A,0))*10000+J1176</f>
        <v>12090014</v>
      </c>
      <c r="C1176" s="34" t="s">
        <v>1022</v>
      </c>
      <c r="D1176" s="34" t="s">
        <v>1018</v>
      </c>
      <c r="E1176" t="str" s="34">
        <v>无</v>
      </c>
      <c r="F1176" s="39" t="s">
        <v>908</v>
      </c>
      <c r="G1176" s="34" t="s">
        <v>363</v>
      </c>
      <c r="H1176" s="34" t="b">
        <v>0</v>
      </c>
      <c r="I1176" s="34" t="b">
        <v>0</v>
      </c>
      <c r="J1176" s="34">
        <v>14</v>
      </c>
      <c r="K1176" s="34" t="str">
        <f t="shared" si="38"/>
        <v>120900</v>
      </c>
      <c r="L1176" s="34" t="s">
        <v>899</v>
      </c>
      <c r="O1176" t="str" s="35">
        <v>追击单个敌人，造成剑击伤害；出击、回转更轻捷，提高飞剑攻击频率；命中附毒。</v>
      </c>
      <c r="P1176" t="n" s="35">
        <v>12421000</v>
      </c>
      <c r="Y1176" t="str" s="35">
        <v>单位</v>
      </c>
      <c r="GY1176" t="n" s="35">
        <v>0</v>
      </c>
      <c r="GZ1176" t="n" s="35">
        <v>0</v>
      </c>
      <c r="HF1176" t="n" s="35">
        <v>2000</v>
      </c>
      <c r="HG1176" t="b" s="35">
        <v>1</v>
      </c>
      <c r="HU1176" t="b" s="35">
        <v>1</v>
      </c>
    </row>
    <row r="1177" ht="30" customHeight="1" spans="2:12">
      <c r="B1177" s="34">
        <f>10000000+INDEX(编号表!$B:$B,MATCH(D1177,编号表!$A:$A,0))*10000+J1177</f>
        <v>12090015</v>
      </c>
      <c r="C1177" s="34" t="s">
        <v>1022</v>
      </c>
      <c r="D1177" s="34" t="s">
        <v>1018</v>
      </c>
      <c r="E1177" t="str" s="34">
        <v>无</v>
      </c>
      <c r="F1177" s="39" t="s">
        <v>908</v>
      </c>
      <c r="G1177" s="34" t="s">
        <v>363</v>
      </c>
      <c r="H1177" s="34" t="b">
        <v>0</v>
      </c>
      <c r="I1177" s="34" t="b">
        <v>0</v>
      </c>
      <c r="J1177" s="34">
        <v>15</v>
      </c>
      <c r="K1177" s="34" t="str">
        <f t="shared" si="38"/>
        <v>120900</v>
      </c>
      <c r="L1177" s="34" t="s">
        <v>900</v>
      </c>
      <c r="O1177" t="str" s="35">
        <v>追击单个敌人，造成剑击伤害；出击、回转更轻捷，提高飞剑攻击频率；命中附毒。</v>
      </c>
      <c r="P1177" t="n" s="35">
        <v>12421000</v>
      </c>
      <c r="Y1177" t="str" s="35">
        <v>单位</v>
      </c>
      <c r="GY1177" t="n" s="35">
        <v>0</v>
      </c>
      <c r="GZ1177" t="n" s="35">
        <v>0</v>
      </c>
      <c r="HF1177" t="n" s="35">
        <v>2000</v>
      </c>
      <c r="HG1177" t="b" s="35">
        <v>1</v>
      </c>
      <c r="HU1177" t="b" s="35">
        <v>1</v>
      </c>
    </row>
    <row r="1178" ht="30" customHeight="1" spans="2:12">
      <c r="B1178" s="34">
        <f>10000000+INDEX(编号表!$B:$B,MATCH(D1178,编号表!$A:$A,0))*10000+J1178</f>
        <v>12090016</v>
      </c>
      <c r="C1178" s="34" t="s">
        <v>1023</v>
      </c>
      <c r="D1178" s="34" t="s">
        <v>1018</v>
      </c>
      <c r="E1178" t="str" s="34">
        <v>无</v>
      </c>
      <c r="F1178" s="39" t="s">
        <v>910</v>
      </c>
      <c r="G1178" s="34" t="s">
        <v>363</v>
      </c>
      <c r="H1178" s="34" t="b">
        <v>0</v>
      </c>
      <c r="I1178" s="34" t="b">
        <v>0</v>
      </c>
      <c r="J1178" s="34">
        <v>16</v>
      </c>
      <c r="K1178" s="34" t="str">
        <f t="shared" si="38"/>
        <v>120900</v>
      </c>
      <c r="L1178" s="34" t="s">
        <v>898</v>
      </c>
      <c r="O1178" t="str" s="35">
        <v>追击单个敌人，造成剑击伤害；出击、回转更轻捷，提高飞剑攻击频率；命中附毒。</v>
      </c>
      <c r="P1178" t="n" s="35">
        <v>12421000</v>
      </c>
      <c r="Y1178" t="str" s="35">
        <v>单位</v>
      </c>
      <c r="GY1178" t="n" s="35">
        <v>0</v>
      </c>
      <c r="GZ1178" t="n" s="35">
        <v>0</v>
      </c>
      <c r="HF1178" t="n" s="35">
        <v>2000</v>
      </c>
      <c r="HG1178" t="b" s="35">
        <v>1</v>
      </c>
      <c r="HU1178" t="b" s="35">
        <v>1</v>
      </c>
    </row>
    <row r="1179" ht="30" customHeight="1" spans="2:12">
      <c r="B1179" s="34">
        <f>10000000+INDEX(编号表!$B:$B,MATCH(D1179,编号表!$A:$A,0))*10000+J1179</f>
        <v>12090017</v>
      </c>
      <c r="C1179" s="34" t="s">
        <v>1023</v>
      </c>
      <c r="D1179" s="34" t="s">
        <v>1018</v>
      </c>
      <c r="E1179" t="str" s="34">
        <v>无</v>
      </c>
      <c r="F1179" s="39" t="s">
        <v>910</v>
      </c>
      <c r="G1179" s="34" t="s">
        <v>363</v>
      </c>
      <c r="H1179" s="34" t="b">
        <v>0</v>
      </c>
      <c r="I1179" s="34" t="b">
        <v>0</v>
      </c>
      <c r="J1179" s="34">
        <v>17</v>
      </c>
      <c r="K1179" s="34" t="str">
        <f t="shared" si="38"/>
        <v>120900</v>
      </c>
      <c r="L1179" s="34" t="s">
        <v>899</v>
      </c>
      <c r="O1179" t="str" s="35">
        <v>追击单个敌人，造成剑击伤害；出击、回转更轻捷，提高飞剑攻击频率；命中附毒。</v>
      </c>
      <c r="P1179" t="n" s="35">
        <v>12421000</v>
      </c>
      <c r="Y1179" t="str" s="35">
        <v>单位</v>
      </c>
      <c r="GY1179" t="n" s="35">
        <v>0</v>
      </c>
      <c r="GZ1179" t="n" s="35">
        <v>0</v>
      </c>
      <c r="HF1179" t="n" s="35">
        <v>2000</v>
      </c>
      <c r="HG1179" t="b" s="35">
        <v>1</v>
      </c>
      <c r="HU1179" t="b" s="35">
        <v>1</v>
      </c>
    </row>
    <row r="1180" ht="30" customHeight="1" spans="2:12">
      <c r="B1180" s="34">
        <f>10000000+INDEX(编号表!$B:$B,MATCH(D1180,编号表!$A:$A,0))*10000+J1180</f>
        <v>12090018</v>
      </c>
      <c r="C1180" s="34" t="s">
        <v>1023</v>
      </c>
      <c r="D1180" s="34" t="s">
        <v>1018</v>
      </c>
      <c r="E1180" t="str" s="34">
        <v>无</v>
      </c>
      <c r="F1180" s="39" t="s">
        <v>910</v>
      </c>
      <c r="G1180" s="34" t="s">
        <v>363</v>
      </c>
      <c r="H1180" s="34" t="b">
        <v>0</v>
      </c>
      <c r="I1180" s="34" t="b">
        <v>0</v>
      </c>
      <c r="J1180" s="34">
        <v>18</v>
      </c>
      <c r="K1180" s="34" t="str">
        <f t="shared" si="38"/>
        <v>120900</v>
      </c>
      <c r="L1180" s="34" t="s">
        <v>900</v>
      </c>
      <c r="O1180" t="str" s="35">
        <v>追击单个敌人，造成剑击伤害；出击、回转更轻捷，提高飞剑攻击频率；命中附毒。</v>
      </c>
      <c r="P1180" t="n" s="35">
        <v>12421000</v>
      </c>
      <c r="Y1180" t="str" s="35">
        <v>单位</v>
      </c>
      <c r="GY1180" t="n" s="35">
        <v>0</v>
      </c>
      <c r="GZ1180" t="n" s="35">
        <v>0</v>
      </c>
      <c r="HF1180" t="n" s="35">
        <v>2000</v>
      </c>
      <c r="HG1180" t="b" s="35">
        <v>1</v>
      </c>
      <c r="HU1180" t="b" s="35">
        <v>1</v>
      </c>
    </row>
    <row r="1181" ht="30" customHeight="1" spans="2:12">
      <c r="B1181" s="34">
        <f>10000000+INDEX(编号表!$B:$B,MATCH(D1181,编号表!$A:$A,0))*10000+J1181</f>
        <v>12090019</v>
      </c>
      <c r="C1181" s="34" t="s">
        <v>1024</v>
      </c>
      <c r="D1181" s="34" t="s">
        <v>1018</v>
      </c>
      <c r="E1181" t="str" s="34">
        <v>无</v>
      </c>
      <c r="F1181" s="39" t="s">
        <v>912</v>
      </c>
      <c r="G1181" s="34" t="s">
        <v>363</v>
      </c>
      <c r="H1181" s="34" t="b">
        <v>0</v>
      </c>
      <c r="I1181" s="34" t="b">
        <v>0</v>
      </c>
      <c r="J1181" s="34">
        <v>19</v>
      </c>
      <c r="K1181" s="34" t="str">
        <f t="shared" si="38"/>
        <v>120900</v>
      </c>
      <c r="L1181" s="34" t="s">
        <v>898</v>
      </c>
      <c r="O1181" t="str" s="35">
        <v>追击单个敌人，造成剑击伤害；出击、回转更轻捷，提高飞剑攻击频率；命中附毒。</v>
      </c>
      <c r="P1181" t="n" s="35">
        <v>12421000</v>
      </c>
      <c r="Y1181" t="str" s="35">
        <v>单位</v>
      </c>
      <c r="GY1181" t="n" s="35">
        <v>0</v>
      </c>
      <c r="GZ1181" t="n" s="35">
        <v>0</v>
      </c>
      <c r="HF1181" t="n" s="35">
        <v>2000</v>
      </c>
      <c r="HG1181" t="b" s="35">
        <v>1</v>
      </c>
      <c r="HU1181" t="b" s="35">
        <v>1</v>
      </c>
    </row>
    <row r="1182" ht="30" customHeight="1" spans="2:12">
      <c r="B1182" s="34">
        <f>10000000+INDEX(编号表!$B:$B,MATCH(D1182,编号表!$A:$A,0))*10000+J1182</f>
        <v>12090020</v>
      </c>
      <c r="C1182" s="34" t="s">
        <v>1024</v>
      </c>
      <c r="D1182" s="34" t="s">
        <v>1018</v>
      </c>
      <c r="E1182" t="str" s="34">
        <v>无</v>
      </c>
      <c r="F1182" s="39" t="s">
        <v>912</v>
      </c>
      <c r="G1182" s="34" t="s">
        <v>363</v>
      </c>
      <c r="H1182" s="34" t="b">
        <v>0</v>
      </c>
      <c r="I1182" s="34" t="b">
        <v>0</v>
      </c>
      <c r="J1182" s="34">
        <v>20</v>
      </c>
      <c r="K1182" s="34" t="str">
        <f t="shared" si="38"/>
        <v>120900</v>
      </c>
      <c r="L1182" s="34" t="s">
        <v>899</v>
      </c>
      <c r="O1182" t="str" s="35">
        <v>追击单个敌人，造成剑击伤害；出击、回转更轻捷，提高飞剑攻击频率；命中附毒。</v>
      </c>
      <c r="P1182" t="n" s="35">
        <v>12421000</v>
      </c>
      <c r="Y1182" t="str" s="35">
        <v>单位</v>
      </c>
      <c r="GY1182" t="n" s="35">
        <v>0</v>
      </c>
      <c r="GZ1182" t="n" s="35">
        <v>0</v>
      </c>
      <c r="HF1182" t="n" s="35">
        <v>2000</v>
      </c>
      <c r="HG1182" t="b" s="35">
        <v>1</v>
      </c>
      <c r="HU1182" t="b" s="35">
        <v>1</v>
      </c>
    </row>
    <row r="1183" ht="30" customHeight="1" spans="2:12">
      <c r="B1183" s="34">
        <f>10000000+INDEX(编号表!$B:$B,MATCH(D1183,编号表!$A:$A,0))*10000+J1183</f>
        <v>12090021</v>
      </c>
      <c r="C1183" s="34" t="s">
        <v>1024</v>
      </c>
      <c r="D1183" s="34" t="s">
        <v>1018</v>
      </c>
      <c r="E1183" t="str" s="34">
        <v>无</v>
      </c>
      <c r="F1183" s="39" t="s">
        <v>912</v>
      </c>
      <c r="G1183" s="34" t="s">
        <v>363</v>
      </c>
      <c r="H1183" s="34" t="b">
        <v>0</v>
      </c>
      <c r="I1183" s="34" t="b">
        <v>0</v>
      </c>
      <c r="J1183" s="34">
        <v>21</v>
      </c>
      <c r="K1183" s="34" t="str">
        <f t="shared" si="38"/>
        <v>120900</v>
      </c>
      <c r="L1183" s="34" t="s">
        <v>900</v>
      </c>
      <c r="O1183" t="str" s="35">
        <v>追击单个敌人，造成剑击伤害；出击、回转更轻捷，提高飞剑攻击频率；命中附毒。</v>
      </c>
      <c r="P1183" t="n" s="35">
        <v>12421000</v>
      </c>
      <c r="Y1183" t="str" s="35">
        <v>单位</v>
      </c>
      <c r="GY1183" t="n" s="35">
        <v>0</v>
      </c>
      <c r="GZ1183" t="n" s="35">
        <v>0</v>
      </c>
      <c r="HF1183" t="n" s="35">
        <v>2000</v>
      </c>
      <c r="HG1183" t="b" s="35">
        <v>1</v>
      </c>
      <c r="HU1183" t="b" s="35">
        <v>1</v>
      </c>
    </row>
    <row r="1184" ht="30" customHeight="1" spans="2:12">
      <c r="B1184" s="34">
        <f>10000000+INDEX(编号表!$B:$B,MATCH(D1184,编号表!$A:$A,0))*10000+J1184</f>
        <v>12100001</v>
      </c>
      <c r="C1184" s="34" t="s">
        <v>1025</v>
      </c>
      <c r="D1184" s="34" t="s">
        <v>1026</v>
      </c>
      <c r="E1184" t="str" s="34">
        <v>无</v>
      </c>
      <c r="F1184" s="39" t="s">
        <v>897</v>
      </c>
      <c r="G1184" s="34" t="s">
        <v>363</v>
      </c>
      <c r="H1184" s="34" t="b">
        <v>0</v>
      </c>
      <c r="I1184" s="34" t="b">
        <v>0</v>
      </c>
      <c r="J1184" s="34">
        <v>1</v>
      </c>
      <c r="K1184" s="34" t="str">
        <f t="shared" si="38"/>
        <v>121000</v>
      </c>
      <c r="L1184" s="34" t="s">
        <v>898</v>
      </c>
      <c r="O1184" t="str" s="35">
        <v>追击单个敌人，造成剑击伤害；出击、回转更轻捷，提高飞剑攻击频率；命中造成持续流血。</v>
      </c>
      <c r="P1184" t="n" s="35">
        <v>12421000</v>
      </c>
      <c r="Y1184" t="str" s="35">
        <v>单位</v>
      </c>
      <c r="GY1184" t="n" s="35">
        <v>0</v>
      </c>
      <c r="GZ1184" t="n" s="35">
        <v>0</v>
      </c>
      <c r="HF1184" t="n" s="35">
        <v>2000</v>
      </c>
      <c r="HG1184" t="b" s="35">
        <v>1</v>
      </c>
      <c r="HU1184" t="b" s="35">
        <v>1</v>
      </c>
    </row>
    <row r="1185" ht="30" customHeight="1" spans="2:12">
      <c r="B1185" s="34">
        <f>10000000+INDEX(编号表!$B:$B,MATCH(D1185,编号表!$A:$A,0))*10000+J1185</f>
        <v>12100002</v>
      </c>
      <c r="C1185" s="34" t="s">
        <v>1025</v>
      </c>
      <c r="D1185" s="34" t="s">
        <v>1026</v>
      </c>
      <c r="E1185" t="str" s="34">
        <v>无</v>
      </c>
      <c r="F1185" s="39" t="s">
        <v>897</v>
      </c>
      <c r="G1185" s="34" t="s">
        <v>363</v>
      </c>
      <c r="H1185" s="34" t="b">
        <v>0</v>
      </c>
      <c r="I1185" s="34" t="b">
        <v>0</v>
      </c>
      <c r="J1185" s="34">
        <v>2</v>
      </c>
      <c r="K1185" s="34" t="str">
        <f t="shared" si="38"/>
        <v>121000</v>
      </c>
      <c r="L1185" s="34" t="s">
        <v>899</v>
      </c>
      <c r="O1185" t="str" s="35">
        <v>追击单个敌人，造成剑击伤害；出击、回转更轻捷，提高飞剑攻击频率；命中造成持续流血。</v>
      </c>
      <c r="P1185" t="n" s="35">
        <v>12421000</v>
      </c>
      <c r="Y1185" t="str" s="35">
        <v>单位</v>
      </c>
      <c r="GY1185" t="n" s="35">
        <v>0</v>
      </c>
      <c r="GZ1185" t="n" s="35">
        <v>0</v>
      </c>
      <c r="HF1185" t="n" s="35">
        <v>2000</v>
      </c>
      <c r="HG1185" t="b" s="35">
        <v>1</v>
      </c>
      <c r="HU1185" t="b" s="35">
        <v>1</v>
      </c>
    </row>
    <row r="1186" ht="30" customHeight="1" spans="2:12">
      <c r="B1186" s="34">
        <f>10000000+INDEX(编号表!$B:$B,MATCH(D1186,编号表!$A:$A,0))*10000+J1186</f>
        <v>12100003</v>
      </c>
      <c r="C1186" s="34" t="s">
        <v>1025</v>
      </c>
      <c r="D1186" s="34" t="s">
        <v>1026</v>
      </c>
      <c r="E1186" t="str" s="34">
        <v>无</v>
      </c>
      <c r="F1186" s="39" t="s">
        <v>897</v>
      </c>
      <c r="G1186" s="34" t="s">
        <v>363</v>
      </c>
      <c r="H1186" s="34" t="b">
        <v>0</v>
      </c>
      <c r="I1186" s="34" t="b">
        <v>0</v>
      </c>
      <c r="J1186" s="34">
        <v>3</v>
      </c>
      <c r="K1186" s="34" t="str">
        <f t="shared" si="38"/>
        <v>121000</v>
      </c>
      <c r="L1186" s="34" t="s">
        <v>900</v>
      </c>
      <c r="O1186" t="str" s="35">
        <v>追击单个敌人，造成剑击伤害；出击、回转更轻捷，提高飞剑攻击频率；命中造成持续流血。</v>
      </c>
      <c r="P1186" t="n" s="35">
        <v>12421000</v>
      </c>
      <c r="Y1186" t="str" s="35">
        <v>单位</v>
      </c>
      <c r="GY1186" t="n" s="35">
        <v>0</v>
      </c>
      <c r="GZ1186" t="n" s="35">
        <v>0</v>
      </c>
      <c r="HF1186" t="n" s="35">
        <v>2000</v>
      </c>
      <c r="HG1186" t="b" s="35">
        <v>1</v>
      </c>
      <c r="HU1186" t="b" s="35">
        <v>1</v>
      </c>
    </row>
    <row r="1187" ht="30" customHeight="1" spans="2:12">
      <c r="B1187" s="34">
        <f>10000000+INDEX(编号表!$B:$B,MATCH(D1187,编号表!$A:$A,0))*10000+J1187</f>
        <v>12100004</v>
      </c>
      <c r="C1187" s="34" t="s">
        <v>1027</v>
      </c>
      <c r="D1187" s="34" t="s">
        <v>1026</v>
      </c>
      <c r="E1187" t="str" s="34">
        <v>无</v>
      </c>
      <c r="F1187" s="39" t="s">
        <v>902</v>
      </c>
      <c r="G1187" s="34" t="s">
        <v>363</v>
      </c>
      <c r="H1187" s="34" t="b">
        <v>0</v>
      </c>
      <c r="I1187" s="34" t="b">
        <v>0</v>
      </c>
      <c r="J1187" s="34">
        <v>4</v>
      </c>
      <c r="K1187" s="34" t="str">
        <f t="shared" si="38"/>
        <v>121000</v>
      </c>
      <c r="L1187" s="34" t="s">
        <v>898</v>
      </c>
      <c r="O1187" t="str" s="35">
        <v>追击单个敌人，造成剑击伤害；出击、回转更轻捷，提高飞剑攻击频率；命中造成持续流血。</v>
      </c>
      <c r="P1187" t="n" s="35">
        <v>12421000</v>
      </c>
      <c r="Y1187" t="str" s="35">
        <v>单位</v>
      </c>
      <c r="GY1187" t="n" s="35">
        <v>0</v>
      </c>
      <c r="GZ1187" t="n" s="35">
        <v>0</v>
      </c>
      <c r="HF1187" t="n" s="35">
        <v>2000</v>
      </c>
      <c r="HG1187" t="b" s="35">
        <v>1</v>
      </c>
      <c r="HU1187" t="b" s="35">
        <v>1</v>
      </c>
    </row>
    <row r="1188" ht="30" customHeight="1" spans="2:12">
      <c r="B1188" s="34">
        <f>10000000+INDEX(编号表!$B:$B,MATCH(D1188,编号表!$A:$A,0))*10000+J1188</f>
        <v>12100005</v>
      </c>
      <c r="C1188" s="34" t="s">
        <v>1027</v>
      </c>
      <c r="D1188" s="34" t="s">
        <v>1026</v>
      </c>
      <c r="E1188" t="str" s="34">
        <v>无</v>
      </c>
      <c r="F1188" s="39" t="s">
        <v>902</v>
      </c>
      <c r="G1188" s="34" t="s">
        <v>363</v>
      </c>
      <c r="H1188" s="34" t="b">
        <v>0</v>
      </c>
      <c r="I1188" s="34" t="b">
        <v>0</v>
      </c>
      <c r="J1188" s="34">
        <v>5</v>
      </c>
      <c r="K1188" s="34" t="str">
        <f t="shared" si="38"/>
        <v>121000</v>
      </c>
      <c r="L1188" s="34" t="s">
        <v>899</v>
      </c>
      <c r="O1188" t="str" s="35">
        <v>追击单个敌人，造成剑击伤害；出击、回转更轻捷，提高飞剑攻击频率；命中造成持续流血。</v>
      </c>
      <c r="P1188" t="n" s="35">
        <v>12421000</v>
      </c>
      <c r="Y1188" t="str" s="35">
        <v>单位</v>
      </c>
      <c r="GY1188" t="n" s="35">
        <v>0</v>
      </c>
      <c r="GZ1188" t="n" s="35">
        <v>0</v>
      </c>
      <c r="HF1188" t="n" s="35">
        <v>2000</v>
      </c>
      <c r="HG1188" t="b" s="35">
        <v>1</v>
      </c>
      <c r="HU1188" t="b" s="35">
        <v>1</v>
      </c>
    </row>
    <row r="1189" ht="30" customHeight="1" spans="2:12">
      <c r="B1189" s="34">
        <f>10000000+INDEX(编号表!$B:$B,MATCH(D1189,编号表!$A:$A,0))*10000+J1189</f>
        <v>12100006</v>
      </c>
      <c r="C1189" s="34" t="s">
        <v>1027</v>
      </c>
      <c r="D1189" s="34" t="s">
        <v>1026</v>
      </c>
      <c r="E1189" t="str" s="34">
        <v>无</v>
      </c>
      <c r="F1189" s="39" t="s">
        <v>902</v>
      </c>
      <c r="G1189" s="34" t="s">
        <v>363</v>
      </c>
      <c r="H1189" s="34" t="b">
        <v>0</v>
      </c>
      <c r="I1189" s="34" t="b">
        <v>0</v>
      </c>
      <c r="J1189" s="34">
        <v>6</v>
      </c>
      <c r="K1189" s="34" t="str">
        <f t="shared" si="38"/>
        <v>121000</v>
      </c>
      <c r="L1189" s="34" t="s">
        <v>900</v>
      </c>
      <c r="O1189" t="str" s="35">
        <v>追击单个敌人，造成剑击伤害；出击、回转更轻捷，提高飞剑攻击频率；命中造成持续流血。</v>
      </c>
      <c r="P1189" t="n" s="35">
        <v>12421000</v>
      </c>
      <c r="Y1189" t="str" s="35">
        <v>单位</v>
      </c>
      <c r="GY1189" t="n" s="35">
        <v>0</v>
      </c>
      <c r="GZ1189" t="n" s="35">
        <v>0</v>
      </c>
      <c r="HF1189" t="n" s="35">
        <v>2000</v>
      </c>
      <c r="HG1189" t="b" s="35">
        <v>1</v>
      </c>
      <c r="HU1189" t="b" s="35">
        <v>1</v>
      </c>
    </row>
    <row r="1190" ht="30" customHeight="1" spans="2:12">
      <c r="B1190" s="34">
        <f>10000000+INDEX(编号表!$B:$B,MATCH(D1190,编号表!$A:$A,0))*10000+J1190</f>
        <v>12100007</v>
      </c>
      <c r="C1190" s="34" t="s">
        <v>1028</v>
      </c>
      <c r="D1190" s="34" t="s">
        <v>1026</v>
      </c>
      <c r="E1190" t="str" s="34">
        <v>无</v>
      </c>
      <c r="F1190" s="39" t="s">
        <v>904</v>
      </c>
      <c r="G1190" s="34" t="s">
        <v>363</v>
      </c>
      <c r="H1190" s="34" t="b">
        <v>0</v>
      </c>
      <c r="I1190" s="34" t="b">
        <v>0</v>
      </c>
      <c r="J1190" s="34">
        <v>7</v>
      </c>
      <c r="K1190" s="34" t="str">
        <f t="shared" si="38"/>
        <v>121000</v>
      </c>
      <c r="L1190" s="34" t="s">
        <v>898</v>
      </c>
      <c r="O1190" t="str" s="35">
        <v>追击单个敌人，造成剑击伤害；出击、回转更轻捷，提高飞剑攻击频率；命中造成持续流血。</v>
      </c>
      <c r="P1190" t="n" s="35">
        <v>12421000</v>
      </c>
      <c r="Y1190" t="str" s="35">
        <v>单位</v>
      </c>
      <c r="GY1190" t="n" s="35">
        <v>0</v>
      </c>
      <c r="GZ1190" t="n" s="35">
        <v>0</v>
      </c>
      <c r="HF1190" t="n" s="35">
        <v>2000</v>
      </c>
      <c r="HG1190" t="b" s="35">
        <v>1</v>
      </c>
      <c r="HU1190" t="b" s="35">
        <v>1</v>
      </c>
    </row>
    <row r="1191" ht="30" customHeight="1" spans="2:12">
      <c r="B1191" s="34">
        <f>10000000+INDEX(编号表!$B:$B,MATCH(D1191,编号表!$A:$A,0))*10000+J1191</f>
        <v>12100008</v>
      </c>
      <c r="C1191" s="34" t="s">
        <v>1028</v>
      </c>
      <c r="D1191" s="34" t="s">
        <v>1026</v>
      </c>
      <c r="E1191" t="str" s="34">
        <v>无</v>
      </c>
      <c r="F1191" s="39" t="s">
        <v>904</v>
      </c>
      <c r="G1191" s="34" t="s">
        <v>363</v>
      </c>
      <c r="H1191" s="34" t="b">
        <v>0</v>
      </c>
      <c r="I1191" s="34" t="b">
        <v>0</v>
      </c>
      <c r="J1191" s="34">
        <v>8</v>
      </c>
      <c r="K1191" s="34" t="str">
        <f t="shared" si="38"/>
        <v>121000</v>
      </c>
      <c r="L1191" s="34" t="s">
        <v>899</v>
      </c>
      <c r="O1191" t="str" s="35">
        <v>追击单个敌人，造成剑击伤害；出击、回转更轻捷，提高飞剑攻击频率；命中造成持续流血。</v>
      </c>
      <c r="P1191" t="n" s="35">
        <v>12421000</v>
      </c>
      <c r="Y1191" t="str" s="35">
        <v>单位</v>
      </c>
      <c r="GY1191" t="n" s="35">
        <v>0</v>
      </c>
      <c r="GZ1191" t="n" s="35">
        <v>0</v>
      </c>
      <c r="HF1191" t="n" s="35">
        <v>2000</v>
      </c>
      <c r="HG1191" t="b" s="35">
        <v>1</v>
      </c>
      <c r="HU1191" t="b" s="35">
        <v>1</v>
      </c>
    </row>
    <row r="1192" ht="30" customHeight="1" spans="2:12">
      <c r="B1192" s="34">
        <f>10000000+INDEX(编号表!$B:$B,MATCH(D1192,编号表!$A:$A,0))*10000+J1192</f>
        <v>12100009</v>
      </c>
      <c r="C1192" s="34" t="s">
        <v>1028</v>
      </c>
      <c r="D1192" s="34" t="s">
        <v>1026</v>
      </c>
      <c r="E1192" t="str" s="34">
        <v>无</v>
      </c>
      <c r="F1192" s="39" t="s">
        <v>904</v>
      </c>
      <c r="G1192" s="34" t="s">
        <v>363</v>
      </c>
      <c r="H1192" s="34" t="b">
        <v>0</v>
      </c>
      <c r="I1192" s="34" t="b">
        <v>0</v>
      </c>
      <c r="J1192" s="34">
        <v>9</v>
      </c>
      <c r="K1192" s="34" t="str">
        <f t="shared" si="38"/>
        <v>121000</v>
      </c>
      <c r="L1192" s="34" t="s">
        <v>900</v>
      </c>
      <c r="O1192" t="str" s="35">
        <v>追击单个敌人，造成剑击伤害；出击、回转更轻捷，提高飞剑攻击频率；命中造成持续流血。</v>
      </c>
      <c r="P1192" t="n" s="35">
        <v>12421000</v>
      </c>
      <c r="Y1192" t="str" s="35">
        <v>单位</v>
      </c>
      <c r="GY1192" t="n" s="35">
        <v>0</v>
      </c>
      <c r="GZ1192" t="n" s="35">
        <v>0</v>
      </c>
      <c r="HF1192" t="n" s="35">
        <v>2000</v>
      </c>
      <c r="HG1192" t="b" s="35">
        <v>1</v>
      </c>
      <c r="HU1192" t="b" s="35">
        <v>1</v>
      </c>
    </row>
    <row r="1193" ht="30" customHeight="1" spans="2:12">
      <c r="B1193" s="34">
        <f>10000000+INDEX(编号表!$B:$B,MATCH(D1193,编号表!$A:$A,0))*10000+J1193</f>
        <v>12100010</v>
      </c>
      <c r="C1193" s="34" t="s">
        <v>1029</v>
      </c>
      <c r="D1193" s="34" t="s">
        <v>1026</v>
      </c>
      <c r="E1193" t="str" s="34">
        <v>无</v>
      </c>
      <c r="F1193" s="39" t="s">
        <v>906</v>
      </c>
      <c r="G1193" s="34" t="s">
        <v>363</v>
      </c>
      <c r="H1193" s="34" t="b">
        <v>0</v>
      </c>
      <c r="I1193" s="34" t="b">
        <v>0</v>
      </c>
      <c r="J1193" s="34">
        <v>10</v>
      </c>
      <c r="K1193" s="34" t="str">
        <f t="shared" si="38"/>
        <v>121000</v>
      </c>
      <c r="L1193" s="34" t="s">
        <v>898</v>
      </c>
      <c r="O1193" t="str" s="35">
        <v>追击单个敌人，造成剑击伤害；出击、回转更轻捷，提高飞剑攻击频率；命中造成持续流血。</v>
      </c>
      <c r="P1193" t="n" s="35">
        <v>12421000</v>
      </c>
      <c r="Y1193" t="str" s="35">
        <v>单位</v>
      </c>
      <c r="GY1193" t="n" s="35">
        <v>0</v>
      </c>
      <c r="GZ1193" t="n" s="35">
        <v>0</v>
      </c>
      <c r="HF1193" t="n" s="35">
        <v>2000</v>
      </c>
      <c r="HG1193" t="b" s="35">
        <v>1</v>
      </c>
      <c r="HU1193" t="b" s="35">
        <v>1</v>
      </c>
    </row>
    <row r="1194" ht="30" customHeight="1" spans="2:12">
      <c r="B1194" s="34">
        <f>10000000+INDEX(编号表!$B:$B,MATCH(D1194,编号表!$A:$A,0))*10000+J1194</f>
        <v>12100011</v>
      </c>
      <c r="C1194" s="34" t="s">
        <v>1029</v>
      </c>
      <c r="D1194" s="34" t="s">
        <v>1026</v>
      </c>
      <c r="E1194" t="str" s="34">
        <v>无</v>
      </c>
      <c r="F1194" s="39" t="s">
        <v>906</v>
      </c>
      <c r="G1194" s="34" t="s">
        <v>363</v>
      </c>
      <c r="H1194" s="34" t="b">
        <v>0</v>
      </c>
      <c r="I1194" s="34" t="b">
        <v>0</v>
      </c>
      <c r="J1194" s="34">
        <v>11</v>
      </c>
      <c r="K1194" s="34" t="str">
        <f t="shared" si="38"/>
        <v>121000</v>
      </c>
      <c r="L1194" s="34" t="s">
        <v>899</v>
      </c>
      <c r="O1194" t="str" s="35">
        <v>追击单个敌人，造成剑击伤害；出击、回转更轻捷，提高飞剑攻击频率；命中造成持续流血。</v>
      </c>
      <c r="P1194" t="n" s="35">
        <v>12421000</v>
      </c>
      <c r="Y1194" t="str" s="35">
        <v>单位</v>
      </c>
      <c r="GY1194" t="n" s="35">
        <v>0</v>
      </c>
      <c r="GZ1194" t="n" s="35">
        <v>0</v>
      </c>
      <c r="HF1194" t="n" s="35">
        <v>2000</v>
      </c>
      <c r="HG1194" t="b" s="35">
        <v>1</v>
      </c>
      <c r="HU1194" t="b" s="35">
        <v>1</v>
      </c>
    </row>
    <row r="1195" ht="30" customHeight="1" spans="2:12">
      <c r="B1195" s="34">
        <f>10000000+INDEX(编号表!$B:$B,MATCH(D1195,编号表!$A:$A,0))*10000+J1195</f>
        <v>12100012</v>
      </c>
      <c r="C1195" s="34" t="s">
        <v>1029</v>
      </c>
      <c r="D1195" s="34" t="s">
        <v>1026</v>
      </c>
      <c r="E1195" t="str" s="34">
        <v>无</v>
      </c>
      <c r="F1195" s="39" t="s">
        <v>906</v>
      </c>
      <c r="G1195" s="34" t="s">
        <v>363</v>
      </c>
      <c r="H1195" s="34" t="b">
        <v>0</v>
      </c>
      <c r="I1195" s="34" t="b">
        <v>0</v>
      </c>
      <c r="J1195" s="34">
        <v>12</v>
      </c>
      <c r="K1195" s="34" t="str">
        <f t="shared" si="38"/>
        <v>121000</v>
      </c>
      <c r="L1195" s="34" t="s">
        <v>900</v>
      </c>
      <c r="O1195" t="str" s="35">
        <v>追击单个敌人，造成剑击伤害；出击、回转更轻捷，提高飞剑攻击频率；命中造成持续流血。</v>
      </c>
      <c r="P1195" t="n" s="35">
        <v>12421000</v>
      </c>
      <c r="Y1195" t="str" s="35">
        <v>单位</v>
      </c>
      <c r="GY1195" t="n" s="35">
        <v>0</v>
      </c>
      <c r="GZ1195" t="n" s="35">
        <v>0</v>
      </c>
      <c r="HF1195" t="n" s="35">
        <v>2000</v>
      </c>
      <c r="HG1195" t="b" s="35">
        <v>1</v>
      </c>
      <c r="HU1195" t="b" s="35">
        <v>1</v>
      </c>
    </row>
    <row r="1196" ht="30" customHeight="1" spans="2:12">
      <c r="B1196" s="34">
        <f>10000000+INDEX(编号表!$B:$B,MATCH(D1196,编号表!$A:$A,0))*10000+J1196</f>
        <v>12100013</v>
      </c>
      <c r="C1196" s="34" t="s">
        <v>1030</v>
      </c>
      <c r="D1196" s="34" t="s">
        <v>1026</v>
      </c>
      <c r="E1196" t="str" s="34">
        <v>无</v>
      </c>
      <c r="F1196" s="39" t="s">
        <v>908</v>
      </c>
      <c r="G1196" s="34" t="s">
        <v>363</v>
      </c>
      <c r="H1196" s="34" t="b">
        <v>0</v>
      </c>
      <c r="I1196" s="34" t="b">
        <v>0</v>
      </c>
      <c r="J1196" s="34">
        <v>13</v>
      </c>
      <c r="K1196" s="34" t="str">
        <f t="shared" si="38"/>
        <v>121000</v>
      </c>
      <c r="L1196" s="34" t="s">
        <v>898</v>
      </c>
      <c r="O1196" t="str" s="35">
        <v>追击单个敌人，造成剑击伤害；出击、回转更轻捷，提高飞剑攻击频率；命中造成持续流血。</v>
      </c>
      <c r="P1196" t="n" s="35">
        <v>12421000</v>
      </c>
      <c r="Y1196" t="str" s="35">
        <v>单位</v>
      </c>
      <c r="GY1196" t="n" s="35">
        <v>0</v>
      </c>
      <c r="GZ1196" t="n" s="35">
        <v>0</v>
      </c>
      <c r="HF1196" t="n" s="35">
        <v>2000</v>
      </c>
      <c r="HG1196" t="b" s="35">
        <v>1</v>
      </c>
      <c r="HU1196" t="b" s="35">
        <v>1</v>
      </c>
    </row>
    <row r="1197" ht="30" customHeight="1" spans="2:12">
      <c r="B1197" s="34">
        <f>10000000+INDEX(编号表!$B:$B,MATCH(D1197,编号表!$A:$A,0))*10000+J1197</f>
        <v>12100014</v>
      </c>
      <c r="C1197" s="34" t="s">
        <v>1030</v>
      </c>
      <c r="D1197" s="34" t="s">
        <v>1026</v>
      </c>
      <c r="E1197" t="str" s="34">
        <v>无</v>
      </c>
      <c r="F1197" s="39" t="s">
        <v>908</v>
      </c>
      <c r="G1197" s="34" t="s">
        <v>363</v>
      </c>
      <c r="H1197" s="34" t="b">
        <v>0</v>
      </c>
      <c r="I1197" s="34" t="b">
        <v>0</v>
      </c>
      <c r="J1197" s="34">
        <v>14</v>
      </c>
      <c r="K1197" s="34" t="str">
        <f t="shared" si="38"/>
        <v>121000</v>
      </c>
      <c r="L1197" s="34" t="s">
        <v>899</v>
      </c>
      <c r="O1197" t="str" s="35">
        <v>追击单个敌人，造成剑击伤害；出击、回转更轻捷，提高飞剑攻击频率；命中造成持续流血。</v>
      </c>
      <c r="P1197" t="n" s="35">
        <v>12421000</v>
      </c>
      <c r="Y1197" t="str" s="35">
        <v>单位</v>
      </c>
      <c r="GY1197" t="n" s="35">
        <v>0</v>
      </c>
      <c r="GZ1197" t="n" s="35">
        <v>0</v>
      </c>
      <c r="HF1197" t="n" s="35">
        <v>2000</v>
      </c>
      <c r="HG1197" t="b" s="35">
        <v>1</v>
      </c>
      <c r="HU1197" t="b" s="35">
        <v>1</v>
      </c>
    </row>
    <row r="1198" ht="30" customHeight="1" spans="2:12">
      <c r="B1198" s="34">
        <f>10000000+INDEX(编号表!$B:$B,MATCH(D1198,编号表!$A:$A,0))*10000+J1198</f>
        <v>12100015</v>
      </c>
      <c r="C1198" s="34" t="s">
        <v>1030</v>
      </c>
      <c r="D1198" s="34" t="s">
        <v>1026</v>
      </c>
      <c r="E1198" t="str" s="34">
        <v>无</v>
      </c>
      <c r="F1198" s="39" t="s">
        <v>908</v>
      </c>
      <c r="G1198" s="34" t="s">
        <v>363</v>
      </c>
      <c r="H1198" s="34" t="b">
        <v>0</v>
      </c>
      <c r="I1198" s="34" t="b">
        <v>0</v>
      </c>
      <c r="J1198" s="34">
        <v>15</v>
      </c>
      <c r="K1198" s="34" t="str">
        <f t="shared" si="38"/>
        <v>121000</v>
      </c>
      <c r="L1198" s="34" t="s">
        <v>900</v>
      </c>
      <c r="O1198" t="str" s="35">
        <v>追击单个敌人，造成剑击伤害；出击、回转更轻捷，提高飞剑攻击频率；命中造成持续流血。</v>
      </c>
      <c r="P1198" t="n" s="35">
        <v>12421000</v>
      </c>
      <c r="Y1198" t="str" s="35">
        <v>单位</v>
      </c>
      <c r="GY1198" t="n" s="35">
        <v>0</v>
      </c>
      <c r="GZ1198" t="n" s="35">
        <v>0</v>
      </c>
      <c r="HF1198" t="n" s="35">
        <v>2000</v>
      </c>
      <c r="HG1198" t="b" s="35">
        <v>1</v>
      </c>
      <c r="HU1198" t="b" s="35">
        <v>1</v>
      </c>
    </row>
    <row r="1199" ht="30" customHeight="1" spans="2:12">
      <c r="B1199" s="34">
        <f>10000000+INDEX(编号表!$B:$B,MATCH(D1199,编号表!$A:$A,0))*10000+J1199</f>
        <v>12100016</v>
      </c>
      <c r="C1199" s="34" t="s">
        <v>1031</v>
      </c>
      <c r="D1199" s="34" t="s">
        <v>1026</v>
      </c>
      <c r="E1199" t="str" s="34">
        <v>无</v>
      </c>
      <c r="F1199" s="39" t="s">
        <v>910</v>
      </c>
      <c r="G1199" s="34" t="s">
        <v>363</v>
      </c>
      <c r="H1199" s="34" t="b">
        <v>0</v>
      </c>
      <c r="I1199" s="34" t="b">
        <v>0</v>
      </c>
      <c r="J1199" s="34">
        <v>16</v>
      </c>
      <c r="K1199" s="34" t="str">
        <f t="shared" si="38"/>
        <v>121000</v>
      </c>
      <c r="L1199" s="34" t="s">
        <v>898</v>
      </c>
      <c r="O1199" t="str" s="35">
        <v>追击单个敌人，造成剑击伤害；出击、回转更轻捷，提高飞剑攻击频率；命中造成持续流血。</v>
      </c>
      <c r="P1199" t="n" s="35">
        <v>12421000</v>
      </c>
      <c r="Y1199" t="str" s="35">
        <v>单位</v>
      </c>
      <c r="GY1199" t="n" s="35">
        <v>0</v>
      </c>
      <c r="GZ1199" t="n" s="35">
        <v>0</v>
      </c>
      <c r="HF1199" t="n" s="35">
        <v>2000</v>
      </c>
      <c r="HG1199" t="b" s="35">
        <v>1</v>
      </c>
      <c r="HU1199" t="b" s="35">
        <v>1</v>
      </c>
    </row>
    <row r="1200" ht="30" customHeight="1" spans="2:12">
      <c r="B1200" s="34">
        <f>10000000+INDEX(编号表!$B:$B,MATCH(D1200,编号表!$A:$A,0))*10000+J1200</f>
        <v>12100017</v>
      </c>
      <c r="C1200" s="34" t="s">
        <v>1031</v>
      </c>
      <c r="D1200" s="34" t="s">
        <v>1026</v>
      </c>
      <c r="E1200" t="str" s="34">
        <v>无</v>
      </c>
      <c r="F1200" s="39" t="s">
        <v>910</v>
      </c>
      <c r="G1200" s="34" t="s">
        <v>363</v>
      </c>
      <c r="H1200" s="34" t="b">
        <v>0</v>
      </c>
      <c r="I1200" s="34" t="b">
        <v>0</v>
      </c>
      <c r="J1200" s="34">
        <v>17</v>
      </c>
      <c r="K1200" s="34" t="str">
        <f t="shared" si="38"/>
        <v>121000</v>
      </c>
      <c r="L1200" s="34" t="s">
        <v>899</v>
      </c>
      <c r="O1200" t="str" s="35">
        <v>追击单个敌人，造成剑击伤害；出击、回转更轻捷，提高飞剑攻击频率；命中造成持续流血。</v>
      </c>
      <c r="P1200" t="n" s="35">
        <v>12421000</v>
      </c>
      <c r="Y1200" t="str" s="35">
        <v>单位</v>
      </c>
      <c r="GY1200" t="n" s="35">
        <v>0</v>
      </c>
      <c r="GZ1200" t="n" s="35">
        <v>0</v>
      </c>
      <c r="HF1200" t="n" s="35">
        <v>2000</v>
      </c>
      <c r="HG1200" t="b" s="35">
        <v>1</v>
      </c>
      <c r="HU1200" t="b" s="35">
        <v>1</v>
      </c>
    </row>
    <row r="1201" ht="30" customHeight="1" spans="2:12">
      <c r="B1201" s="34">
        <f>10000000+INDEX(编号表!$B:$B,MATCH(D1201,编号表!$A:$A,0))*10000+J1201</f>
        <v>12100018</v>
      </c>
      <c r="C1201" s="34" t="s">
        <v>1031</v>
      </c>
      <c r="D1201" s="34" t="s">
        <v>1026</v>
      </c>
      <c r="E1201" t="str" s="34">
        <v>无</v>
      </c>
      <c r="F1201" s="39" t="s">
        <v>910</v>
      </c>
      <c r="G1201" s="34" t="s">
        <v>363</v>
      </c>
      <c r="H1201" s="34" t="b">
        <v>0</v>
      </c>
      <c r="I1201" s="34" t="b">
        <v>0</v>
      </c>
      <c r="J1201" s="34">
        <v>18</v>
      </c>
      <c r="K1201" s="34" t="str">
        <f t="shared" si="38"/>
        <v>121000</v>
      </c>
      <c r="L1201" s="34" t="s">
        <v>900</v>
      </c>
      <c r="O1201" t="str" s="35">
        <v>追击单个敌人，造成剑击伤害；出击、回转更轻捷，提高飞剑攻击频率；命中造成持续流血。</v>
      </c>
      <c r="P1201" t="n" s="35">
        <v>12421000</v>
      </c>
      <c r="Y1201" t="str" s="35">
        <v>单位</v>
      </c>
      <c r="GY1201" t="n" s="35">
        <v>0</v>
      </c>
      <c r="GZ1201" t="n" s="35">
        <v>0</v>
      </c>
      <c r="HF1201" t="n" s="35">
        <v>2000</v>
      </c>
      <c r="HG1201" t="b" s="35">
        <v>1</v>
      </c>
      <c r="HU1201" t="b" s="35">
        <v>1</v>
      </c>
    </row>
    <row r="1202" ht="30" customHeight="1" spans="2:12">
      <c r="B1202" s="34">
        <f>10000000+INDEX(编号表!$B:$B,MATCH(D1202,编号表!$A:$A,0))*10000+J1202</f>
        <v>12100019</v>
      </c>
      <c r="C1202" s="34" t="s">
        <v>1032</v>
      </c>
      <c r="D1202" s="34" t="s">
        <v>1026</v>
      </c>
      <c r="E1202" t="str" s="34">
        <v>无</v>
      </c>
      <c r="F1202" s="39" t="s">
        <v>912</v>
      </c>
      <c r="G1202" s="34" t="s">
        <v>363</v>
      </c>
      <c r="H1202" s="34" t="b">
        <v>0</v>
      </c>
      <c r="I1202" s="34" t="b">
        <v>0</v>
      </c>
      <c r="J1202" s="34">
        <v>19</v>
      </c>
      <c r="K1202" s="34" t="str">
        <f t="shared" si="38"/>
        <v>121000</v>
      </c>
      <c r="L1202" s="34" t="s">
        <v>898</v>
      </c>
      <c r="O1202" t="str" s="35">
        <v>追击单个敌人，造成剑击伤害；出击、回转更轻捷，提高飞剑攻击频率；命中造成持续流血。</v>
      </c>
      <c r="P1202" t="n" s="35">
        <v>12421000</v>
      </c>
      <c r="Y1202" t="str" s="35">
        <v>单位</v>
      </c>
      <c r="GY1202" t="n" s="35">
        <v>0</v>
      </c>
      <c r="GZ1202" t="n" s="35">
        <v>0</v>
      </c>
      <c r="HF1202" t="n" s="35">
        <v>2000</v>
      </c>
      <c r="HG1202" t="b" s="35">
        <v>1</v>
      </c>
      <c r="HU1202" t="b" s="35">
        <v>1</v>
      </c>
    </row>
    <row r="1203" ht="30" customHeight="1" spans="2:12">
      <c r="B1203" s="34">
        <f>10000000+INDEX(编号表!$B:$B,MATCH(D1203,编号表!$A:$A,0))*10000+J1203</f>
        <v>12100020</v>
      </c>
      <c r="C1203" s="34" t="s">
        <v>1032</v>
      </c>
      <c r="D1203" s="34" t="s">
        <v>1026</v>
      </c>
      <c r="E1203" t="str" s="34">
        <v>无</v>
      </c>
      <c r="F1203" s="39" t="s">
        <v>912</v>
      </c>
      <c r="G1203" s="34" t="s">
        <v>363</v>
      </c>
      <c r="H1203" s="34" t="b">
        <v>0</v>
      </c>
      <c r="I1203" s="34" t="b">
        <v>0</v>
      </c>
      <c r="J1203" s="34">
        <v>20</v>
      </c>
      <c r="K1203" s="34" t="str">
        <f t="shared" si="38"/>
        <v>121000</v>
      </c>
      <c r="L1203" s="34" t="s">
        <v>899</v>
      </c>
      <c r="O1203" t="str" s="35">
        <v>追击单个敌人，造成剑击伤害；出击、回转更轻捷，提高飞剑攻击频率；命中造成持续流血。</v>
      </c>
      <c r="P1203" t="n" s="35">
        <v>12421000</v>
      </c>
      <c r="Y1203" t="str" s="35">
        <v>单位</v>
      </c>
      <c r="GY1203" t="n" s="35">
        <v>0</v>
      </c>
      <c r="GZ1203" t="n" s="35">
        <v>0</v>
      </c>
      <c r="HF1203" t="n" s="35">
        <v>2000</v>
      </c>
      <c r="HG1203" t="b" s="35">
        <v>1</v>
      </c>
      <c r="HU1203" t="b" s="35">
        <v>1</v>
      </c>
    </row>
    <row r="1204" ht="30" customHeight="1" spans="2:12">
      <c r="B1204" s="34">
        <f>10000000+INDEX(编号表!$B:$B,MATCH(D1204,编号表!$A:$A,0))*10000+J1204</f>
        <v>12100021</v>
      </c>
      <c r="C1204" s="34" t="s">
        <v>1032</v>
      </c>
      <c r="D1204" s="34" t="s">
        <v>1026</v>
      </c>
      <c r="E1204" t="str" s="34">
        <v>无</v>
      </c>
      <c r="F1204" s="39" t="s">
        <v>912</v>
      </c>
      <c r="G1204" s="34" t="s">
        <v>363</v>
      </c>
      <c r="H1204" s="34" t="b">
        <v>0</v>
      </c>
      <c r="I1204" s="34" t="b">
        <v>0</v>
      </c>
      <c r="J1204" s="34">
        <v>21</v>
      </c>
      <c r="K1204" s="34" t="str">
        <f t="shared" si="38"/>
        <v>121000</v>
      </c>
      <c r="L1204" s="34" t="s">
        <v>900</v>
      </c>
      <c r="O1204" t="str" s="35">
        <v>追击单个敌人，造成剑击伤害；出击、回转更轻捷，提高飞剑攻击频率；命中造成持续流血。</v>
      </c>
      <c r="P1204" t="n" s="35">
        <v>12421000</v>
      </c>
      <c r="Y1204" t="str" s="35">
        <v>单位</v>
      </c>
      <c r="GY1204" t="n" s="35">
        <v>0</v>
      </c>
      <c r="GZ1204" t="n" s="35">
        <v>0</v>
      </c>
      <c r="HF1204" t="n" s="35">
        <v>2000</v>
      </c>
      <c r="HG1204" t="b" s="35">
        <v>1</v>
      </c>
      <c r="HU1204" t="b" s="35">
        <v>1</v>
      </c>
    </row>
    <row r="1205" ht="30" customHeight="1" spans="2:12">
      <c r="B1205" s="34">
        <f>10000000+INDEX(编号表!$B:$B,MATCH(D1205,编号表!$A:$A,0))*10000+J1205</f>
        <v>12110004</v>
      </c>
      <c r="C1205" s="34" t="s">
        <v>1033</v>
      </c>
      <c r="D1205" s="34" t="s">
        <v>1034</v>
      </c>
      <c r="E1205" t="str" s="34">
        <v>无</v>
      </c>
      <c r="F1205" s="39" t="s">
        <v>902</v>
      </c>
      <c r="G1205" s="34" t="inlineStr">
        <is>
          <t xml:space="preserve">金行</t>
        </is>
      </c>
      <c r="H1205" s="34" t="b">
        <v>0</v>
      </c>
      <c r="I1205" s="34" t="b">
        <v>0</v>
      </c>
      <c r="J1205" s="34">
        <v>4</v>
      </c>
      <c r="K1205" s="34" t="str">
        <f t="shared" si="38"/>
        <v>121100</v>
      </c>
      <c r="L1205" s="34" t="s">
        <v>898</v>
      </c>
      <c r="O1205" t="str" s="35">
        <v>追击单个敌人，造成剑击伤害；提高单次剑击伤害；附加金行伤害；提高剑击伤害。</v>
      </c>
      <c r="P1205" t="n" s="35">
        <v>12431082</v>
      </c>
      <c r="W1205">
        <v>600</v>
      </c>
      <c r="X1205">
        <v>600</v>
      </c>
      <c r="Y1205" t="str" s="35">
        <v>单位</v>
      </c>
      <c r="Z1205" t="inlineStr">
        <is>
          <t xml:space="preserve">单体</t>
        </is>
      </c>
      <c r="AA1205" t="inlineStr">
        <is>
          <t xml:space="preserve">敌对</t>
        </is>
      </c>
      <c r="AB1205">
        <v>0</v>
      </c>
      <c r="AC1205">
        <v>1</v>
      </c>
      <c r="AD1205" t="b">
        <v>0</v>
      </c>
      <c r="AE1205" t="inlineStr">
        <is>
          <t xml:space="preserve">最近</t>
        </is>
      </c>
      <c r="AF1205"/>
      <c r="AG1205"/>
      <c r="AH1205"/>
      <c r="AI1205"/>
      <c r="AJ1205"/>
      <c r="AK1205"/>
      <c r="AL1205"/>
      <c r="BA1205">
        <v>10000</v>
      </c>
      <c r="BB1205" t="inlineStr">
        <is>
          <t xml:space="preserve">技能效果_伤害</t>
        </is>
      </c>
      <c r="BC1205" t="inlineStr">
        <is>
          <t xml:space="preserve">敌对</t>
        </is>
      </c>
      <c r="BD1205">
        <v>10000</v>
      </c>
      <c r="BE1205">
        <v>0</v>
      </c>
      <c r="BF1205" t="inlineStr">
        <is>
          <t xml:space="preserve">全部</t>
        </is>
      </c>
      <c r="BG1205">
        <v>0</v>
      </c>
      <c r="BH1205" t="inlineStr">
        <is>
          <t xml:space="preserve">物理</t>
        </is>
      </c>
      <c r="BI1205">
        <v>10000</v>
      </c>
      <c r="BJ1205">
        <v>0</v>
      </c>
      <c r="BK1205" t="b">
        <v>1</v>
      </c>
      <c r="BL1205">
        <v>0</v>
      </c>
      <c r="BM1205">
        <v>10000</v>
      </c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  <c r="DE1205"/>
      <c r="DF1205"/>
      <c r="DG1205"/>
      <c r="DH1205"/>
      <c r="DI1205"/>
      <c r="DJ1205"/>
      <c r="DK1205"/>
      <c r="DL1205"/>
      <c r="DM1205"/>
      <c r="DN1205"/>
      <c r="DO1205"/>
      <c r="DP1205"/>
      <c r="DQ1205"/>
      <c r="DR1205"/>
      <c r="DS1205"/>
      <c r="DT1205"/>
      <c r="DU1205"/>
      <c r="DV1205"/>
      <c r="DW1205"/>
      <c r="DX1205"/>
      <c r="DY1205"/>
      <c r="DZ1205"/>
      <c r="EA1205"/>
      <c r="EB1205"/>
      <c r="EC1205"/>
      <c r="ED1205"/>
      <c r="EE1205"/>
      <c r="EF1205"/>
      <c r="EG1205"/>
      <c r="EH1205"/>
      <c r="EI1205"/>
      <c r="EJ1205"/>
      <c r="EK1205"/>
      <c r="EL1205"/>
      <c r="EM1205"/>
      <c r="EN1205"/>
      <c r="EO1205"/>
      <c r="EP1205"/>
      <c r="EQ1205"/>
      <c r="ER1205"/>
      <c r="ES1205"/>
      <c r="ET1205"/>
      <c r="EU1205"/>
      <c r="EV1205"/>
      <c r="EW1205"/>
      <c r="EX1205"/>
      <c r="EY1205"/>
      <c r="EZ1205"/>
      <c r="FA1205"/>
      <c r="FB1205"/>
      <c r="FC1205"/>
      <c r="FD1205"/>
      <c r="FE1205"/>
      <c r="FF1205"/>
      <c r="FG1205"/>
      <c r="FH1205"/>
      <c r="FI1205"/>
      <c r="FJ1205"/>
      <c r="FK1205"/>
      <c r="FL1205"/>
      <c r="FM1205"/>
      <c r="FN1205"/>
      <c r="FO1205"/>
      <c r="FP1205"/>
      <c r="FQ1205"/>
      <c r="FR1205"/>
      <c r="FS1205"/>
      <c r="FT1205"/>
      <c r="FU1205"/>
      <c r="FV1205"/>
      <c r="FW1205"/>
      <c r="FX1205"/>
      <c r="FY1205"/>
      <c r="FZ1205"/>
      <c r="GA1205"/>
      <c r="GB1205"/>
      <c r="GC1205"/>
      <c r="GD1205"/>
      <c r="GE1205"/>
      <c r="GF1205"/>
      <c r="GG1205"/>
      <c r="GH1205"/>
      <c r="GI1205"/>
      <c r="GJ1205"/>
      <c r="GK1205"/>
      <c r="GL1205"/>
      <c r="GM1205"/>
      <c r="GN1205"/>
      <c r="GO1205"/>
      <c r="GP1205"/>
      <c r="GQ1205"/>
      <c r="GR1205"/>
      <c r="GS1205"/>
      <c r="GT1205"/>
      <c r="GU1205"/>
      <c r="GV1205"/>
      <c r="GW1205"/>
      <c r="GX1205"/>
      <c r="GY1205" t="n" s="35">
        <v>0</v>
      </c>
      <c r="GZ1205" t="n" s="35">
        <v>0</v>
      </c>
      <c r="HF1205" t="n" s="35">
        <v>2000</v>
      </c>
      <c r="HG1205" t="b" s="35">
        <v>1</v>
      </c>
      <c r="HH1205">
        <v>1</v>
      </c>
      <c r="HU1205" t="b" s="35">
        <v>1</v>
      </c>
      <c r="HZ1205">
        <v>1</v>
      </c>
      <c r="IA1205"/>
      <c r="IB1205" t="inlineStr">
        <is>
          <t xml:space="preserve">物理</t>
        </is>
      </c>
      <c r="IC1205">
        <v>10000</v>
      </c>
      <c r="ID1205">
        <v>0</v>
      </c>
      <c r="IE1205">
        <v>1</v>
      </c>
      <c r="IF1205"/>
      <c r="IG1205" t="inlineStr">
        <is>
          <t xml:space="preserve">魔法</t>
        </is>
      </c>
      <c r="IH1205">
        <v>500</v>
      </c>
      <c r="II1205">
        <v>0</v>
      </c>
      <c r="IJ1205"/>
      <c r="IK1205"/>
      <c r="IL1205"/>
      <c r="IM1205"/>
      <c r="IN1205"/>
      <c r="IO1205"/>
      <c r="IP1205"/>
      <c r="IQ1205"/>
      <c r="IR1205"/>
      <c r="IS1205"/>
      <c r="IT1205"/>
      <c r="IU1205"/>
      <c r="IV1205"/>
      <c r="IW1205"/>
      <c r="IX1205"/>
      <c r="IY1205"/>
      <c r="IZ1205"/>
      <c r="JA1205"/>
      <c r="JB1205"/>
      <c r="JC1205"/>
      <c r="JD1205"/>
      <c r="JE1205"/>
      <c r="JF1205"/>
      <c r="JG1205"/>
      <c r="JH1205"/>
      <c r="JI1205"/>
      <c r="JJ1205"/>
      <c r="JK1205"/>
      <c r="JL1205"/>
      <c r="JM1205"/>
      <c r="JN1205"/>
      <c r="JO1205"/>
      <c r="JP1205"/>
      <c r="JQ1205"/>
      <c r="JR1205"/>
    </row>
    <row r="1206" ht="30" customHeight="1" spans="2:12">
      <c r="B1206" s="34">
        <f>10000000+INDEX(编号表!$B:$B,MATCH(D1206,编号表!$A:$A,0))*10000+J1206</f>
        <v>12110005</v>
      </c>
      <c r="C1206" s="34" t="s">
        <v>1033</v>
      </c>
      <c r="D1206" s="34" t="s">
        <v>1034</v>
      </c>
      <c r="E1206" t="str" s="34">
        <v>无</v>
      </c>
      <c r="F1206" s="39" t="s">
        <v>902</v>
      </c>
      <c r="G1206" s="34" t="inlineStr">
        <is>
          <t xml:space="preserve">金行</t>
        </is>
      </c>
      <c r="H1206" s="34" t="b">
        <v>0</v>
      </c>
      <c r="I1206" s="34" t="b">
        <v>0</v>
      </c>
      <c r="J1206" s="34">
        <v>5</v>
      </c>
      <c r="K1206" s="34" t="str">
        <f t="shared" si="38"/>
        <v>121100</v>
      </c>
      <c r="L1206" s="34" t="s">
        <v>899</v>
      </c>
      <c r="O1206" t="str" s="35">
        <v>追击单个敌人，造成剑击伤害；提高单次剑击伤害；附加金行伤害；提高剑击伤害。</v>
      </c>
      <c r="P1206" t="n" s="35">
        <v>12431082</v>
      </c>
      <c r="W1206">
        <v>600</v>
      </c>
      <c r="X1206">
        <v>600</v>
      </c>
      <c r="Y1206" t="str" s="35">
        <v>单位</v>
      </c>
      <c r="Z1206" t="inlineStr">
        <is>
          <t xml:space="preserve">单体</t>
        </is>
      </c>
      <c r="AA1206" t="inlineStr">
        <is>
          <t xml:space="preserve">敌对</t>
        </is>
      </c>
      <c r="AB1206">
        <v>0</v>
      </c>
      <c r="AC1206">
        <v>1</v>
      </c>
      <c r="AD1206" t="b">
        <v>0</v>
      </c>
      <c r="AE1206" t="inlineStr">
        <is>
          <t xml:space="preserve">最近</t>
        </is>
      </c>
      <c r="AF1206"/>
      <c r="AG1206"/>
      <c r="AH1206"/>
      <c r="AI1206"/>
      <c r="AJ1206"/>
      <c r="AK1206"/>
      <c r="AL1206"/>
      <c r="BA1206">
        <v>10000</v>
      </c>
      <c r="BB1206" t="inlineStr">
        <is>
          <t xml:space="preserve">技能效果_伤害</t>
        </is>
      </c>
      <c r="BC1206" t="inlineStr">
        <is>
          <t xml:space="preserve">敌对</t>
        </is>
      </c>
      <c r="BD1206">
        <v>10000</v>
      </c>
      <c r="BE1206">
        <v>0</v>
      </c>
      <c r="BF1206" t="inlineStr">
        <is>
          <t xml:space="preserve">全部</t>
        </is>
      </c>
      <c r="BG1206">
        <v>0</v>
      </c>
      <c r="BH1206" t="inlineStr">
        <is>
          <t xml:space="preserve">物理</t>
        </is>
      </c>
      <c r="BI1206">
        <v>10000</v>
      </c>
      <c r="BJ1206">
        <v>0</v>
      </c>
      <c r="BK1206" t="b">
        <v>1</v>
      </c>
      <c r="BL1206">
        <v>0</v>
      </c>
      <c r="BM1206">
        <v>10000</v>
      </c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  <c r="DE1206"/>
      <c r="DF1206"/>
      <c r="DG1206"/>
      <c r="DH1206"/>
      <c r="DI1206"/>
      <c r="DJ1206"/>
      <c r="DK1206"/>
      <c r="DL1206"/>
      <c r="DM1206"/>
      <c r="DN1206"/>
      <c r="DO1206"/>
      <c r="DP1206"/>
      <c r="DQ1206"/>
      <c r="DR1206"/>
      <c r="DS1206"/>
      <c r="DT1206"/>
      <c r="DU1206"/>
      <c r="DV1206"/>
      <c r="DW1206"/>
      <c r="DX1206"/>
      <c r="DY1206"/>
      <c r="DZ1206"/>
      <c r="EA1206"/>
      <c r="EB1206"/>
      <c r="EC1206"/>
      <c r="ED1206"/>
      <c r="EE1206"/>
      <c r="EF1206"/>
      <c r="EG1206"/>
      <c r="EH1206"/>
      <c r="EI1206"/>
      <c r="EJ1206"/>
      <c r="EK1206"/>
      <c r="EL1206"/>
      <c r="EM1206"/>
      <c r="EN1206"/>
      <c r="EO1206"/>
      <c r="EP1206"/>
      <c r="EQ1206"/>
      <c r="ER1206"/>
      <c r="ES1206"/>
      <c r="ET1206"/>
      <c r="EU1206"/>
      <c r="EV1206"/>
      <c r="EW1206"/>
      <c r="EX1206"/>
      <c r="EY1206"/>
      <c r="EZ1206"/>
      <c r="FA1206"/>
      <c r="FB1206"/>
      <c r="FC1206"/>
      <c r="FD1206"/>
      <c r="FE1206"/>
      <c r="FF1206"/>
      <c r="FG1206"/>
      <c r="FH1206"/>
      <c r="FI1206"/>
      <c r="FJ1206"/>
      <c r="FK1206"/>
      <c r="FL1206"/>
      <c r="FM1206"/>
      <c r="FN1206"/>
      <c r="FO1206"/>
      <c r="FP1206"/>
      <c r="FQ1206"/>
      <c r="FR1206"/>
      <c r="FS1206"/>
      <c r="FT1206"/>
      <c r="FU1206"/>
      <c r="FV1206"/>
      <c r="FW1206"/>
      <c r="FX1206"/>
      <c r="FY1206"/>
      <c r="FZ1206"/>
      <c r="GA1206"/>
      <c r="GB1206"/>
      <c r="GC1206"/>
      <c r="GD1206"/>
      <c r="GE1206"/>
      <c r="GF1206"/>
      <c r="GG1206"/>
      <c r="GH1206"/>
      <c r="GI1206"/>
      <c r="GJ1206"/>
      <c r="GK1206"/>
      <c r="GL1206"/>
      <c r="GM1206"/>
      <c r="GN1206"/>
      <c r="GO1206"/>
      <c r="GP1206"/>
      <c r="GQ1206"/>
      <c r="GR1206"/>
      <c r="GS1206"/>
      <c r="GT1206"/>
      <c r="GU1206"/>
      <c r="GV1206"/>
      <c r="GW1206"/>
      <c r="GX1206"/>
      <c r="GY1206" t="n" s="35">
        <v>0</v>
      </c>
      <c r="GZ1206" t="n" s="35">
        <v>0</v>
      </c>
      <c r="HF1206" t="n" s="35">
        <v>2000</v>
      </c>
      <c r="HG1206" t="b" s="35">
        <v>1</v>
      </c>
      <c r="HH1206">
        <v>1</v>
      </c>
      <c r="HU1206" t="b" s="35">
        <v>1</v>
      </c>
      <c r="HZ1206">
        <v>1</v>
      </c>
      <c r="IA1206"/>
      <c r="IB1206" t="inlineStr">
        <is>
          <t xml:space="preserve">物理</t>
        </is>
      </c>
      <c r="IC1206">
        <v>10000</v>
      </c>
      <c r="ID1206">
        <v>0</v>
      </c>
      <c r="IE1206">
        <v>1</v>
      </c>
      <c r="IF1206"/>
      <c r="IG1206" t="inlineStr">
        <is>
          <t xml:space="preserve">魔法</t>
        </is>
      </c>
      <c r="IH1206">
        <v>500</v>
      </c>
      <c r="II1206">
        <v>0</v>
      </c>
      <c r="IJ1206"/>
      <c r="IK1206"/>
      <c r="IL1206"/>
      <c r="IM1206"/>
      <c r="IN1206"/>
      <c r="IO1206"/>
      <c r="IP1206"/>
      <c r="IQ1206"/>
      <c r="IR1206"/>
      <c r="IS1206"/>
      <c r="IT1206"/>
      <c r="IU1206"/>
      <c r="IV1206"/>
      <c r="IW1206"/>
      <c r="IX1206"/>
      <c r="IY1206"/>
      <c r="IZ1206"/>
      <c r="JA1206"/>
      <c r="JB1206"/>
      <c r="JC1206"/>
      <c r="JD1206"/>
      <c r="JE1206"/>
      <c r="JF1206"/>
      <c r="JG1206"/>
      <c r="JH1206"/>
      <c r="JI1206"/>
      <c r="JJ1206"/>
      <c r="JK1206"/>
      <c r="JL1206"/>
      <c r="JM1206"/>
      <c r="JN1206"/>
      <c r="JO1206"/>
      <c r="JP1206"/>
      <c r="JQ1206"/>
      <c r="JR1206"/>
    </row>
    <row r="1207" ht="30" customHeight="1" spans="2:12">
      <c r="B1207" s="34">
        <f>10000000+INDEX(编号表!$B:$B,MATCH(D1207,编号表!$A:$A,0))*10000+J1207</f>
        <v>12110006</v>
      </c>
      <c r="C1207" s="34" t="s">
        <v>1033</v>
      </c>
      <c r="D1207" s="34" t="s">
        <v>1034</v>
      </c>
      <c r="E1207" t="str" s="34">
        <v>无</v>
      </c>
      <c r="F1207" s="39" t="s">
        <v>902</v>
      </c>
      <c r="G1207" s="34" t="inlineStr">
        <is>
          <t xml:space="preserve">金行</t>
        </is>
      </c>
      <c r="H1207" s="34" t="b">
        <v>0</v>
      </c>
      <c r="I1207" s="34" t="b">
        <v>0</v>
      </c>
      <c r="J1207" s="34">
        <v>6</v>
      </c>
      <c r="K1207" s="34" t="str">
        <f t="shared" si="38"/>
        <v>121100</v>
      </c>
      <c r="L1207" s="34" t="s">
        <v>900</v>
      </c>
      <c r="O1207" t="str" s="35">
        <v>追击单个敌人，造成剑击伤害；提高单次剑击伤害；附加金行伤害；提高剑击伤害。</v>
      </c>
      <c r="P1207" t="n" s="35">
        <v>12431082</v>
      </c>
      <c r="W1207">
        <v>600</v>
      </c>
      <c r="X1207">
        <v>600</v>
      </c>
      <c r="Y1207" t="str" s="35">
        <v>单位</v>
      </c>
      <c r="Z1207" t="inlineStr">
        <is>
          <t xml:space="preserve">单体</t>
        </is>
      </c>
      <c r="AA1207" t="inlineStr">
        <is>
          <t xml:space="preserve">敌对</t>
        </is>
      </c>
      <c r="AB1207">
        <v>0</v>
      </c>
      <c r="AC1207">
        <v>1</v>
      </c>
      <c r="AD1207" t="b">
        <v>0</v>
      </c>
      <c r="AE1207" t="inlineStr">
        <is>
          <t xml:space="preserve">最近</t>
        </is>
      </c>
      <c r="AF1207"/>
      <c r="AG1207"/>
      <c r="AH1207"/>
      <c r="AI1207"/>
      <c r="AJ1207"/>
      <c r="AK1207"/>
      <c r="AL1207"/>
      <c r="BA1207">
        <v>10000</v>
      </c>
      <c r="BB1207" t="inlineStr">
        <is>
          <t xml:space="preserve">技能效果_伤害</t>
        </is>
      </c>
      <c r="BC1207" t="inlineStr">
        <is>
          <t xml:space="preserve">敌对</t>
        </is>
      </c>
      <c r="BD1207">
        <v>10000</v>
      </c>
      <c r="BE1207">
        <v>0</v>
      </c>
      <c r="BF1207" t="inlineStr">
        <is>
          <t xml:space="preserve">全部</t>
        </is>
      </c>
      <c r="BG1207">
        <v>0</v>
      </c>
      <c r="BH1207" t="inlineStr">
        <is>
          <t xml:space="preserve">物理</t>
        </is>
      </c>
      <c r="BI1207">
        <v>10000</v>
      </c>
      <c r="BJ1207">
        <v>0</v>
      </c>
      <c r="BK1207" t="b">
        <v>1</v>
      </c>
      <c r="BL1207">
        <v>0</v>
      </c>
      <c r="BM1207">
        <v>10000</v>
      </c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  <c r="DE1207"/>
      <c r="DF1207"/>
      <c r="DG1207"/>
      <c r="DH1207"/>
      <c r="DI1207"/>
      <c r="DJ1207"/>
      <c r="DK1207"/>
      <c r="DL1207"/>
      <c r="DM1207"/>
      <c r="DN1207"/>
      <c r="DO1207"/>
      <c r="DP1207"/>
      <c r="DQ1207"/>
      <c r="DR1207"/>
      <c r="DS1207"/>
      <c r="DT1207"/>
      <c r="DU1207"/>
      <c r="DV1207"/>
      <c r="DW1207"/>
      <c r="DX1207"/>
      <c r="DY1207"/>
      <c r="DZ1207"/>
      <c r="EA1207"/>
      <c r="EB1207"/>
      <c r="EC1207"/>
      <c r="ED1207"/>
      <c r="EE1207"/>
      <c r="EF1207"/>
      <c r="EG1207"/>
      <c r="EH1207"/>
      <c r="EI1207"/>
      <c r="EJ1207"/>
      <c r="EK1207"/>
      <c r="EL1207"/>
      <c r="EM1207"/>
      <c r="EN1207"/>
      <c r="EO1207"/>
      <c r="EP1207"/>
      <c r="EQ1207"/>
      <c r="ER1207"/>
      <c r="ES1207"/>
      <c r="ET1207"/>
      <c r="EU1207"/>
      <c r="EV1207"/>
      <c r="EW1207"/>
      <c r="EX1207"/>
      <c r="EY1207"/>
      <c r="EZ1207"/>
      <c r="FA1207"/>
      <c r="FB1207"/>
      <c r="FC1207"/>
      <c r="FD1207"/>
      <c r="FE1207"/>
      <c r="FF1207"/>
      <c r="FG1207"/>
      <c r="FH1207"/>
      <c r="FI1207"/>
      <c r="FJ1207"/>
      <c r="FK1207"/>
      <c r="FL1207"/>
      <c r="FM1207"/>
      <c r="FN1207"/>
      <c r="FO1207"/>
      <c r="FP1207"/>
      <c r="FQ1207"/>
      <c r="FR1207"/>
      <c r="FS1207"/>
      <c r="FT1207"/>
      <c r="FU1207"/>
      <c r="FV1207"/>
      <c r="FW1207"/>
      <c r="FX1207"/>
      <c r="FY1207"/>
      <c r="FZ1207"/>
      <c r="GA1207"/>
      <c r="GB1207"/>
      <c r="GC1207"/>
      <c r="GD1207"/>
      <c r="GE1207"/>
      <c r="GF1207"/>
      <c r="GG1207"/>
      <c r="GH1207"/>
      <c r="GI1207"/>
      <c r="GJ1207"/>
      <c r="GK1207"/>
      <c r="GL1207"/>
      <c r="GM1207"/>
      <c r="GN1207"/>
      <c r="GO1207"/>
      <c r="GP1207"/>
      <c r="GQ1207"/>
      <c r="GR1207"/>
      <c r="GS1207"/>
      <c r="GT1207"/>
      <c r="GU1207"/>
      <c r="GV1207"/>
      <c r="GW1207"/>
      <c r="GX1207"/>
      <c r="GY1207" t="n" s="35">
        <v>0</v>
      </c>
      <c r="GZ1207" t="n" s="35">
        <v>0</v>
      </c>
      <c r="HF1207" t="n" s="35">
        <v>2000</v>
      </c>
      <c r="HG1207" t="b" s="35">
        <v>1</v>
      </c>
      <c r="HH1207">
        <v>1</v>
      </c>
      <c r="HU1207" t="b" s="35">
        <v>1</v>
      </c>
      <c r="HZ1207">
        <v>1</v>
      </c>
      <c r="IA1207"/>
      <c r="IB1207" t="inlineStr">
        <is>
          <t xml:space="preserve">物理</t>
        </is>
      </c>
      <c r="IC1207">
        <v>10000</v>
      </c>
      <c r="ID1207">
        <v>0</v>
      </c>
      <c r="IE1207">
        <v>1</v>
      </c>
      <c r="IF1207"/>
      <c r="IG1207" t="inlineStr">
        <is>
          <t xml:space="preserve">魔法</t>
        </is>
      </c>
      <c r="IH1207">
        <v>500</v>
      </c>
      <c r="II1207">
        <v>0</v>
      </c>
      <c r="IJ1207"/>
      <c r="IK1207"/>
      <c r="IL1207"/>
      <c r="IM1207"/>
      <c r="IN1207"/>
      <c r="IO1207"/>
      <c r="IP1207"/>
      <c r="IQ1207"/>
      <c r="IR1207"/>
      <c r="IS1207"/>
      <c r="IT1207"/>
      <c r="IU1207"/>
      <c r="IV1207"/>
      <c r="IW1207"/>
      <c r="IX1207"/>
      <c r="IY1207"/>
      <c r="IZ1207"/>
      <c r="JA1207"/>
      <c r="JB1207"/>
      <c r="JC1207"/>
      <c r="JD1207"/>
      <c r="JE1207"/>
      <c r="JF1207"/>
      <c r="JG1207"/>
      <c r="JH1207"/>
      <c r="JI1207"/>
      <c r="JJ1207"/>
      <c r="JK1207"/>
      <c r="JL1207"/>
      <c r="JM1207"/>
      <c r="JN1207"/>
      <c r="JO1207"/>
      <c r="JP1207"/>
      <c r="JQ1207"/>
      <c r="JR1207"/>
    </row>
    <row r="1208" ht="30" customHeight="1" spans="2:12">
      <c r="B1208" s="34">
        <f>10000000+INDEX(编号表!$B:$B,MATCH(D1208,编号表!$A:$A,0))*10000+J1208</f>
        <v>12120004</v>
      </c>
      <c r="C1208" s="34" t="s">
        <v>1035</v>
      </c>
      <c r="D1208" s="34" t="s">
        <v>1036</v>
      </c>
      <c r="E1208" t="str" s="34">
        <v>无</v>
      </c>
      <c r="F1208" s="39" t="s">
        <v>902</v>
      </c>
      <c r="G1208" s="34" t="inlineStr">
        <is>
          <t xml:space="preserve">木行</t>
        </is>
      </c>
      <c r="H1208" s="34" t="b">
        <v>0</v>
      </c>
      <c r="I1208" s="34" t="b">
        <v>0</v>
      </c>
      <c r="J1208" s="34">
        <v>4</v>
      </c>
      <c r="K1208" s="34" t="str">
        <f t="shared" si="38"/>
        <v>121200</v>
      </c>
      <c r="L1208" s="34" t="s">
        <v>898</v>
      </c>
      <c r="O1208" t="str" s="35">
        <v>追击单个敌人，造成剑击伤害；提高单次剑击伤害；附加木行伤害；提高剑击伤害。</v>
      </c>
      <c r="P1208" t="n" s="35">
        <v>12431082</v>
      </c>
      <c r="W1208">
        <v>600</v>
      </c>
      <c r="X1208">
        <v>600</v>
      </c>
      <c r="Y1208" t="str" s="35">
        <v>单位</v>
      </c>
      <c r="Z1208" t="inlineStr">
        <is>
          <t xml:space="preserve">单体</t>
        </is>
      </c>
      <c r="AA1208" t="inlineStr">
        <is>
          <t xml:space="preserve">敌对</t>
        </is>
      </c>
      <c r="AB1208">
        <v>0</v>
      </c>
      <c r="AC1208">
        <v>1</v>
      </c>
      <c r="AD1208" t="b">
        <v>0</v>
      </c>
      <c r="AE1208" t="inlineStr">
        <is>
          <t xml:space="preserve">最近</t>
        </is>
      </c>
      <c r="AF1208"/>
      <c r="AG1208"/>
      <c r="AH1208"/>
      <c r="AI1208"/>
      <c r="AJ1208"/>
      <c r="AK1208"/>
      <c r="AL1208"/>
      <c r="BA1208">
        <v>10000</v>
      </c>
      <c r="BB1208" t="inlineStr">
        <is>
          <t xml:space="preserve">技能效果_伤害</t>
        </is>
      </c>
      <c r="BC1208" t="inlineStr">
        <is>
          <t xml:space="preserve">敌对</t>
        </is>
      </c>
      <c r="BD1208">
        <v>10000</v>
      </c>
      <c r="BE1208">
        <v>0</v>
      </c>
      <c r="BF1208" t="inlineStr">
        <is>
          <t xml:space="preserve">全部</t>
        </is>
      </c>
      <c r="BG1208">
        <v>0</v>
      </c>
      <c r="BH1208" t="inlineStr">
        <is>
          <t xml:space="preserve">物理</t>
        </is>
      </c>
      <c r="BI1208">
        <v>10000</v>
      </c>
      <c r="BJ1208">
        <v>0</v>
      </c>
      <c r="BK1208" t="b">
        <v>1</v>
      </c>
      <c r="BL1208">
        <v>0</v>
      </c>
      <c r="BM1208">
        <v>10000</v>
      </c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  <c r="DE1208"/>
      <c r="DF1208"/>
      <c r="DG1208"/>
      <c r="DH1208"/>
      <c r="DI1208"/>
      <c r="DJ1208"/>
      <c r="DK1208"/>
      <c r="DL1208"/>
      <c r="DM1208"/>
      <c r="DN1208"/>
      <c r="DO1208"/>
      <c r="DP1208"/>
      <c r="DQ1208"/>
      <c r="DR1208"/>
      <c r="DS1208"/>
      <c r="DT1208"/>
      <c r="DU1208"/>
      <c r="DV1208"/>
      <c r="DW1208"/>
      <c r="DX1208"/>
      <c r="DY1208"/>
      <c r="DZ1208"/>
      <c r="EA1208"/>
      <c r="EB1208"/>
      <c r="EC1208"/>
      <c r="ED1208"/>
      <c r="EE1208"/>
      <c r="EF1208"/>
      <c r="EG1208"/>
      <c r="EH1208"/>
      <c r="EI1208"/>
      <c r="EJ1208"/>
      <c r="EK1208"/>
      <c r="EL1208"/>
      <c r="EM1208"/>
      <c r="EN1208"/>
      <c r="EO1208"/>
      <c r="EP1208"/>
      <c r="EQ1208"/>
      <c r="ER1208"/>
      <c r="ES1208"/>
      <c r="ET1208"/>
      <c r="EU1208"/>
      <c r="EV1208"/>
      <c r="EW1208"/>
      <c r="EX1208"/>
      <c r="EY1208"/>
      <c r="EZ1208"/>
      <c r="FA1208"/>
      <c r="FB1208"/>
      <c r="FC1208"/>
      <c r="FD1208"/>
      <c r="FE1208"/>
      <c r="FF1208"/>
      <c r="FG1208"/>
      <c r="FH1208"/>
      <c r="FI1208"/>
      <c r="FJ1208"/>
      <c r="FK1208"/>
      <c r="FL1208"/>
      <c r="FM1208"/>
      <c r="FN1208"/>
      <c r="FO1208"/>
      <c r="FP1208"/>
      <c r="FQ1208"/>
      <c r="FR1208"/>
      <c r="FS1208"/>
      <c r="FT1208"/>
      <c r="FU1208"/>
      <c r="FV1208"/>
      <c r="FW1208"/>
      <c r="FX1208"/>
      <c r="FY1208"/>
      <c r="FZ1208"/>
      <c r="GA1208"/>
      <c r="GB1208"/>
      <c r="GC1208"/>
      <c r="GD1208"/>
      <c r="GE1208"/>
      <c r="GF1208"/>
      <c r="GG1208"/>
      <c r="GH1208"/>
      <c r="GI1208"/>
      <c r="GJ1208"/>
      <c r="GK1208"/>
      <c r="GL1208"/>
      <c r="GM1208"/>
      <c r="GN1208"/>
      <c r="GO1208"/>
      <c r="GP1208"/>
      <c r="GQ1208"/>
      <c r="GR1208"/>
      <c r="GS1208"/>
      <c r="GT1208"/>
      <c r="GU1208"/>
      <c r="GV1208"/>
      <c r="GW1208"/>
      <c r="GX1208"/>
      <c r="GY1208" t="n" s="35">
        <v>0</v>
      </c>
      <c r="GZ1208" t="n" s="35">
        <v>0</v>
      </c>
      <c r="HF1208" t="n" s="35">
        <v>2000</v>
      </c>
      <c r="HG1208" t="b" s="35">
        <v>1</v>
      </c>
      <c r="HH1208">
        <v>1</v>
      </c>
      <c r="HU1208" t="b" s="35">
        <v>1</v>
      </c>
      <c r="HZ1208">
        <v>1</v>
      </c>
      <c r="IA1208"/>
      <c r="IB1208" t="inlineStr">
        <is>
          <t xml:space="preserve">物理</t>
        </is>
      </c>
      <c r="IC1208">
        <v>10000</v>
      </c>
      <c r="ID1208">
        <v>0</v>
      </c>
      <c r="IE1208">
        <v>1</v>
      </c>
      <c r="IF1208"/>
      <c r="IG1208" t="inlineStr">
        <is>
          <t xml:space="preserve">魔法</t>
        </is>
      </c>
      <c r="IH1208">
        <v>500</v>
      </c>
      <c r="II1208">
        <v>0</v>
      </c>
      <c r="IJ1208"/>
      <c r="IK1208"/>
      <c r="IL1208"/>
      <c r="IM1208"/>
      <c r="IN1208"/>
      <c r="IO1208"/>
      <c r="IP1208"/>
      <c r="IQ1208"/>
      <c r="IR1208"/>
      <c r="IS1208"/>
      <c r="IT1208"/>
      <c r="IU1208"/>
      <c r="IV1208"/>
      <c r="IW1208"/>
      <c r="IX1208"/>
      <c r="IY1208"/>
      <c r="IZ1208"/>
      <c r="JA1208"/>
      <c r="JB1208"/>
      <c r="JC1208"/>
      <c r="JD1208"/>
      <c r="JE1208"/>
      <c r="JF1208"/>
      <c r="JG1208"/>
      <c r="JH1208"/>
      <c r="JI1208"/>
      <c r="JJ1208"/>
      <c r="JK1208"/>
      <c r="JL1208"/>
      <c r="JM1208"/>
      <c r="JN1208"/>
      <c r="JO1208"/>
      <c r="JP1208"/>
      <c r="JQ1208"/>
      <c r="JR1208"/>
    </row>
    <row r="1209" ht="30" customHeight="1" spans="2:12">
      <c r="B1209" s="34">
        <f>10000000+INDEX(编号表!$B:$B,MATCH(D1209,编号表!$A:$A,0))*10000+J1209</f>
        <v>12120005</v>
      </c>
      <c r="C1209" s="34" t="s">
        <v>1035</v>
      </c>
      <c r="D1209" s="34" t="s">
        <v>1036</v>
      </c>
      <c r="E1209" t="str" s="34">
        <v>无</v>
      </c>
      <c r="F1209" s="39" t="s">
        <v>902</v>
      </c>
      <c r="G1209" s="34" t="inlineStr">
        <is>
          <t xml:space="preserve">木行</t>
        </is>
      </c>
      <c r="H1209" s="34" t="b">
        <v>0</v>
      </c>
      <c r="I1209" s="34" t="b">
        <v>0</v>
      </c>
      <c r="J1209" s="34">
        <v>5</v>
      </c>
      <c r="K1209" s="34" t="str">
        <f t="shared" si="38"/>
        <v>121200</v>
      </c>
      <c r="L1209" s="34" t="s">
        <v>899</v>
      </c>
      <c r="O1209" t="str" s="35">
        <v>追击单个敌人，造成剑击伤害；提高单次剑击伤害；附加木行伤害；提高剑击伤害。</v>
      </c>
      <c r="P1209" t="n" s="35">
        <v>12431082</v>
      </c>
      <c r="W1209">
        <v>600</v>
      </c>
      <c r="X1209">
        <v>600</v>
      </c>
      <c r="Y1209" t="str" s="35">
        <v>单位</v>
      </c>
      <c r="Z1209" t="inlineStr">
        <is>
          <t xml:space="preserve">单体</t>
        </is>
      </c>
      <c r="AA1209" t="inlineStr">
        <is>
          <t xml:space="preserve">敌对</t>
        </is>
      </c>
      <c r="AB1209">
        <v>0</v>
      </c>
      <c r="AC1209">
        <v>1</v>
      </c>
      <c r="AD1209" t="b">
        <v>0</v>
      </c>
      <c r="AE1209" t="inlineStr">
        <is>
          <t xml:space="preserve">最近</t>
        </is>
      </c>
      <c r="AF1209"/>
      <c r="AG1209"/>
      <c r="AH1209"/>
      <c r="AI1209"/>
      <c r="AJ1209"/>
      <c r="AK1209"/>
      <c r="AL1209"/>
      <c r="BA1209">
        <v>10000</v>
      </c>
      <c r="BB1209" t="inlineStr">
        <is>
          <t xml:space="preserve">技能效果_伤害</t>
        </is>
      </c>
      <c r="BC1209" t="inlineStr">
        <is>
          <t xml:space="preserve">敌对</t>
        </is>
      </c>
      <c r="BD1209">
        <v>10000</v>
      </c>
      <c r="BE1209">
        <v>0</v>
      </c>
      <c r="BF1209" t="inlineStr">
        <is>
          <t xml:space="preserve">全部</t>
        </is>
      </c>
      <c r="BG1209">
        <v>0</v>
      </c>
      <c r="BH1209" t="inlineStr">
        <is>
          <t xml:space="preserve">物理</t>
        </is>
      </c>
      <c r="BI1209">
        <v>10000</v>
      </c>
      <c r="BJ1209">
        <v>0</v>
      </c>
      <c r="BK1209" t="b">
        <v>1</v>
      </c>
      <c r="BL1209">
        <v>0</v>
      </c>
      <c r="BM1209">
        <v>10000</v>
      </c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  <c r="DE1209"/>
      <c r="DF1209"/>
      <c r="DG1209"/>
      <c r="DH1209"/>
      <c r="DI1209"/>
      <c r="DJ1209"/>
      <c r="DK1209"/>
      <c r="DL1209"/>
      <c r="DM1209"/>
      <c r="DN1209"/>
      <c r="DO1209"/>
      <c r="DP1209"/>
      <c r="DQ1209"/>
      <c r="DR1209"/>
      <c r="DS1209"/>
      <c r="DT1209"/>
      <c r="DU1209"/>
      <c r="DV1209"/>
      <c r="DW1209"/>
      <c r="DX1209"/>
      <c r="DY1209"/>
      <c r="DZ1209"/>
      <c r="EA1209"/>
      <c r="EB1209"/>
      <c r="EC1209"/>
      <c r="ED1209"/>
      <c r="EE1209"/>
      <c r="EF1209"/>
      <c r="EG1209"/>
      <c r="EH1209"/>
      <c r="EI1209"/>
      <c r="EJ1209"/>
      <c r="EK1209"/>
      <c r="EL1209"/>
      <c r="EM1209"/>
      <c r="EN1209"/>
      <c r="EO1209"/>
      <c r="EP1209"/>
      <c r="EQ1209"/>
      <c r="ER1209"/>
      <c r="ES1209"/>
      <c r="ET1209"/>
      <c r="EU1209"/>
      <c r="EV1209"/>
      <c r="EW1209"/>
      <c r="EX1209"/>
      <c r="EY1209"/>
      <c r="EZ1209"/>
      <c r="FA1209"/>
      <c r="FB1209"/>
      <c r="FC1209"/>
      <c r="FD1209"/>
      <c r="FE1209"/>
      <c r="FF1209"/>
      <c r="FG1209"/>
      <c r="FH1209"/>
      <c r="FI1209"/>
      <c r="FJ1209"/>
      <c r="FK1209"/>
      <c r="FL1209"/>
      <c r="FM1209"/>
      <c r="FN1209"/>
      <c r="FO1209"/>
      <c r="FP1209"/>
      <c r="FQ1209"/>
      <c r="FR1209"/>
      <c r="FS1209"/>
      <c r="FT1209"/>
      <c r="FU1209"/>
      <c r="FV1209"/>
      <c r="FW1209"/>
      <c r="FX1209"/>
      <c r="FY1209"/>
      <c r="FZ1209"/>
      <c r="GA1209"/>
      <c r="GB1209"/>
      <c r="GC1209"/>
      <c r="GD1209"/>
      <c r="GE1209"/>
      <c r="GF1209"/>
      <c r="GG1209"/>
      <c r="GH1209"/>
      <c r="GI1209"/>
      <c r="GJ1209"/>
      <c r="GK1209"/>
      <c r="GL1209"/>
      <c r="GM1209"/>
      <c r="GN1209"/>
      <c r="GO1209"/>
      <c r="GP1209"/>
      <c r="GQ1209"/>
      <c r="GR1209"/>
      <c r="GS1209"/>
      <c r="GT1209"/>
      <c r="GU1209"/>
      <c r="GV1209"/>
      <c r="GW1209"/>
      <c r="GX1209"/>
      <c r="GY1209" t="n" s="35">
        <v>0</v>
      </c>
      <c r="GZ1209" t="n" s="35">
        <v>0</v>
      </c>
      <c r="HF1209" t="n" s="35">
        <v>2000</v>
      </c>
      <c r="HG1209" t="b" s="35">
        <v>1</v>
      </c>
      <c r="HH1209">
        <v>1</v>
      </c>
      <c r="HU1209" t="b" s="35">
        <v>1</v>
      </c>
      <c r="HZ1209">
        <v>1</v>
      </c>
      <c r="IA1209"/>
      <c r="IB1209" t="inlineStr">
        <is>
          <t xml:space="preserve">物理</t>
        </is>
      </c>
      <c r="IC1209">
        <v>10000</v>
      </c>
      <c r="ID1209">
        <v>0</v>
      </c>
      <c r="IE1209">
        <v>1</v>
      </c>
      <c r="IF1209"/>
      <c r="IG1209" t="inlineStr">
        <is>
          <t xml:space="preserve">魔法</t>
        </is>
      </c>
      <c r="IH1209">
        <v>500</v>
      </c>
      <c r="II1209">
        <v>0</v>
      </c>
      <c r="IJ1209"/>
      <c r="IK1209"/>
      <c r="IL1209"/>
      <c r="IM1209"/>
      <c r="IN1209"/>
      <c r="IO1209"/>
      <c r="IP1209"/>
      <c r="IQ1209"/>
      <c r="IR1209"/>
      <c r="IS1209"/>
      <c r="IT1209"/>
      <c r="IU1209"/>
      <c r="IV1209"/>
      <c r="IW1209"/>
      <c r="IX1209"/>
      <c r="IY1209"/>
      <c r="IZ1209"/>
      <c r="JA1209"/>
      <c r="JB1209"/>
      <c r="JC1209"/>
      <c r="JD1209"/>
      <c r="JE1209"/>
      <c r="JF1209"/>
      <c r="JG1209"/>
      <c r="JH1209"/>
      <c r="JI1209"/>
      <c r="JJ1209"/>
      <c r="JK1209"/>
      <c r="JL1209"/>
      <c r="JM1209"/>
      <c r="JN1209"/>
      <c r="JO1209"/>
      <c r="JP1209"/>
      <c r="JQ1209"/>
      <c r="JR1209"/>
    </row>
    <row r="1210" ht="30" customHeight="1" spans="2:12">
      <c r="B1210" s="34">
        <f>10000000+INDEX(编号表!$B:$B,MATCH(D1210,编号表!$A:$A,0))*10000+J1210</f>
        <v>12120006</v>
      </c>
      <c r="C1210" s="34" t="s">
        <v>1035</v>
      </c>
      <c r="D1210" s="34" t="s">
        <v>1036</v>
      </c>
      <c r="E1210" t="str" s="34">
        <v>无</v>
      </c>
      <c r="F1210" s="39" t="s">
        <v>902</v>
      </c>
      <c r="G1210" s="34" t="inlineStr">
        <is>
          <t xml:space="preserve">木行</t>
        </is>
      </c>
      <c r="H1210" s="34" t="b">
        <v>0</v>
      </c>
      <c r="I1210" s="34" t="b">
        <v>0</v>
      </c>
      <c r="J1210" s="34">
        <v>6</v>
      </c>
      <c r="K1210" s="34" t="str">
        <f t="shared" si="38"/>
        <v>121200</v>
      </c>
      <c r="L1210" s="34" t="s">
        <v>900</v>
      </c>
      <c r="O1210" t="str" s="35">
        <v>追击单个敌人，造成剑击伤害；提高单次剑击伤害；附加木行伤害；提高剑击伤害。</v>
      </c>
      <c r="P1210" t="n" s="35">
        <v>12431082</v>
      </c>
      <c r="W1210">
        <v>600</v>
      </c>
      <c r="X1210">
        <v>600</v>
      </c>
      <c r="Y1210" t="str" s="35">
        <v>单位</v>
      </c>
      <c r="Z1210" t="inlineStr">
        <is>
          <t xml:space="preserve">单体</t>
        </is>
      </c>
      <c r="AA1210" t="inlineStr">
        <is>
          <t xml:space="preserve">敌对</t>
        </is>
      </c>
      <c r="AB1210">
        <v>0</v>
      </c>
      <c r="AC1210">
        <v>1</v>
      </c>
      <c r="AD1210" t="b">
        <v>0</v>
      </c>
      <c r="AE1210" t="inlineStr">
        <is>
          <t xml:space="preserve">最近</t>
        </is>
      </c>
      <c r="AF1210"/>
      <c r="AG1210"/>
      <c r="AH1210"/>
      <c r="AI1210"/>
      <c r="AJ1210"/>
      <c r="AK1210"/>
      <c r="AL1210"/>
      <c r="BA1210">
        <v>10000</v>
      </c>
      <c r="BB1210" t="inlineStr">
        <is>
          <t xml:space="preserve">技能效果_伤害</t>
        </is>
      </c>
      <c r="BC1210" t="inlineStr">
        <is>
          <t xml:space="preserve">敌对</t>
        </is>
      </c>
      <c r="BD1210">
        <v>10000</v>
      </c>
      <c r="BE1210">
        <v>0</v>
      </c>
      <c r="BF1210" t="inlineStr">
        <is>
          <t xml:space="preserve">全部</t>
        </is>
      </c>
      <c r="BG1210">
        <v>0</v>
      </c>
      <c r="BH1210" t="inlineStr">
        <is>
          <t xml:space="preserve">物理</t>
        </is>
      </c>
      <c r="BI1210">
        <v>10000</v>
      </c>
      <c r="BJ1210">
        <v>0</v>
      </c>
      <c r="BK1210" t="b">
        <v>1</v>
      </c>
      <c r="BL1210">
        <v>0</v>
      </c>
      <c r="BM1210">
        <v>10000</v>
      </c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  <c r="DE1210"/>
      <c r="DF1210"/>
      <c r="DG1210"/>
      <c r="DH1210"/>
      <c r="DI1210"/>
      <c r="DJ1210"/>
      <c r="DK1210"/>
      <c r="DL1210"/>
      <c r="DM1210"/>
      <c r="DN1210"/>
      <c r="DO1210"/>
      <c r="DP1210"/>
      <c r="DQ1210"/>
      <c r="DR1210"/>
      <c r="DS1210"/>
      <c r="DT1210"/>
      <c r="DU1210"/>
      <c r="DV1210"/>
      <c r="DW1210"/>
      <c r="DX1210"/>
      <c r="DY1210"/>
      <c r="DZ1210"/>
      <c r="EA1210"/>
      <c r="EB1210"/>
      <c r="EC1210"/>
      <c r="ED1210"/>
      <c r="EE1210"/>
      <c r="EF1210"/>
      <c r="EG1210"/>
      <c r="EH1210"/>
      <c r="EI1210"/>
      <c r="EJ1210"/>
      <c r="EK1210"/>
      <c r="EL1210"/>
      <c r="EM1210"/>
      <c r="EN1210"/>
      <c r="EO1210"/>
      <c r="EP1210"/>
      <c r="EQ1210"/>
      <c r="ER1210"/>
      <c r="ES1210"/>
      <c r="ET1210"/>
      <c r="EU1210"/>
      <c r="EV1210"/>
      <c r="EW1210"/>
      <c r="EX1210"/>
      <c r="EY1210"/>
      <c r="EZ1210"/>
      <c r="FA1210"/>
      <c r="FB1210"/>
      <c r="FC1210"/>
      <c r="FD1210"/>
      <c r="FE1210"/>
      <c r="FF1210"/>
      <c r="FG1210"/>
      <c r="FH1210"/>
      <c r="FI1210"/>
      <c r="FJ1210"/>
      <c r="FK1210"/>
      <c r="FL1210"/>
      <c r="FM1210"/>
      <c r="FN1210"/>
      <c r="FO1210"/>
      <c r="FP1210"/>
      <c r="FQ1210"/>
      <c r="FR1210"/>
      <c r="FS1210"/>
      <c r="FT1210"/>
      <c r="FU1210"/>
      <c r="FV1210"/>
      <c r="FW1210"/>
      <c r="FX1210"/>
      <c r="FY1210"/>
      <c r="FZ1210"/>
      <c r="GA1210"/>
      <c r="GB1210"/>
      <c r="GC1210"/>
      <c r="GD1210"/>
      <c r="GE1210"/>
      <c r="GF1210"/>
      <c r="GG1210"/>
      <c r="GH1210"/>
      <c r="GI1210"/>
      <c r="GJ1210"/>
      <c r="GK1210"/>
      <c r="GL1210"/>
      <c r="GM1210"/>
      <c r="GN1210"/>
      <c r="GO1210"/>
      <c r="GP1210"/>
      <c r="GQ1210"/>
      <c r="GR1210"/>
      <c r="GS1210"/>
      <c r="GT1210"/>
      <c r="GU1210"/>
      <c r="GV1210"/>
      <c r="GW1210"/>
      <c r="GX1210"/>
      <c r="GY1210" t="n" s="35">
        <v>0</v>
      </c>
      <c r="GZ1210" t="n" s="35">
        <v>0</v>
      </c>
      <c r="HF1210" t="n" s="35">
        <v>2000</v>
      </c>
      <c r="HG1210" t="b" s="35">
        <v>1</v>
      </c>
      <c r="HH1210">
        <v>1</v>
      </c>
      <c r="HU1210" t="b" s="35">
        <v>1</v>
      </c>
      <c r="HZ1210">
        <v>1</v>
      </c>
      <c r="IA1210"/>
      <c r="IB1210" t="inlineStr">
        <is>
          <t xml:space="preserve">物理</t>
        </is>
      </c>
      <c r="IC1210">
        <v>10000</v>
      </c>
      <c r="ID1210">
        <v>0</v>
      </c>
      <c r="IE1210">
        <v>1</v>
      </c>
      <c r="IF1210"/>
      <c r="IG1210" t="inlineStr">
        <is>
          <t xml:space="preserve">魔法</t>
        </is>
      </c>
      <c r="IH1210">
        <v>500</v>
      </c>
      <c r="II1210">
        <v>0</v>
      </c>
      <c r="IJ1210"/>
      <c r="IK1210"/>
      <c r="IL1210"/>
      <c r="IM1210"/>
      <c r="IN1210"/>
      <c r="IO1210"/>
      <c r="IP1210"/>
      <c r="IQ1210"/>
      <c r="IR1210"/>
      <c r="IS1210"/>
      <c r="IT1210"/>
      <c r="IU1210"/>
      <c r="IV1210"/>
      <c r="IW1210"/>
      <c r="IX1210"/>
      <c r="IY1210"/>
      <c r="IZ1210"/>
      <c r="JA1210"/>
      <c r="JB1210"/>
      <c r="JC1210"/>
      <c r="JD1210"/>
      <c r="JE1210"/>
      <c r="JF1210"/>
      <c r="JG1210"/>
      <c r="JH1210"/>
      <c r="JI1210"/>
      <c r="JJ1210"/>
      <c r="JK1210"/>
      <c r="JL1210"/>
      <c r="JM1210"/>
      <c r="JN1210"/>
      <c r="JO1210"/>
      <c r="JP1210"/>
      <c r="JQ1210"/>
      <c r="JR1210"/>
    </row>
    <row r="1211" ht="30" customHeight="1" spans="2:12">
      <c r="B1211" s="34">
        <f>10000000+INDEX(编号表!$B:$B,MATCH(D1211,编号表!$A:$A,0))*10000+J1211</f>
        <v>12130004</v>
      </c>
      <c r="C1211" s="34" t="s">
        <v>1037</v>
      </c>
      <c r="D1211" s="34" t="s">
        <v>1038</v>
      </c>
      <c r="E1211" t="str" s="34">
        <v>无</v>
      </c>
      <c r="F1211" s="39" t="s">
        <v>902</v>
      </c>
      <c r="G1211" s="34" t="inlineStr">
        <is>
          <t xml:space="preserve">水行</t>
        </is>
      </c>
      <c r="H1211" s="34" t="b">
        <v>0</v>
      </c>
      <c r="I1211" s="34" t="b">
        <v>0</v>
      </c>
      <c r="J1211" s="34">
        <v>4</v>
      </c>
      <c r="K1211" s="34" t="str">
        <f t="shared" si="38"/>
        <v>121300</v>
      </c>
      <c r="L1211" s="34" t="s">
        <v>898</v>
      </c>
      <c r="O1211" t="str" s="35">
        <v>追击单个敌人，造成剑击伤害；提高单次剑击伤害；附加水行伤害；提高剑击伤害。</v>
      </c>
      <c r="P1211" t="n" s="35">
        <v>12431082</v>
      </c>
      <c r="W1211">
        <v>600</v>
      </c>
      <c r="X1211">
        <v>600</v>
      </c>
      <c r="Y1211" t="str" s="35">
        <v>单位</v>
      </c>
      <c r="Z1211" t="inlineStr">
        <is>
          <t xml:space="preserve">单体</t>
        </is>
      </c>
      <c r="AA1211" t="inlineStr">
        <is>
          <t xml:space="preserve">敌对</t>
        </is>
      </c>
      <c r="AB1211">
        <v>0</v>
      </c>
      <c r="AC1211">
        <v>1</v>
      </c>
      <c r="AD1211" t="b">
        <v>0</v>
      </c>
      <c r="AE1211" t="inlineStr">
        <is>
          <t xml:space="preserve">最近</t>
        </is>
      </c>
      <c r="AF1211"/>
      <c r="AG1211"/>
      <c r="AH1211"/>
      <c r="AI1211"/>
      <c r="AJ1211"/>
      <c r="AK1211"/>
      <c r="AL1211"/>
      <c r="BA1211">
        <v>10000</v>
      </c>
      <c r="BB1211" t="inlineStr">
        <is>
          <t xml:space="preserve">技能效果_伤害</t>
        </is>
      </c>
      <c r="BC1211" t="inlineStr">
        <is>
          <t xml:space="preserve">敌对</t>
        </is>
      </c>
      <c r="BD1211">
        <v>10000</v>
      </c>
      <c r="BE1211">
        <v>0</v>
      </c>
      <c r="BF1211" t="inlineStr">
        <is>
          <t xml:space="preserve">全部</t>
        </is>
      </c>
      <c r="BG1211">
        <v>0</v>
      </c>
      <c r="BH1211" t="inlineStr">
        <is>
          <t xml:space="preserve">物理</t>
        </is>
      </c>
      <c r="BI1211">
        <v>10000</v>
      </c>
      <c r="BJ1211">
        <v>0</v>
      </c>
      <c r="BK1211" t="b">
        <v>1</v>
      </c>
      <c r="BL1211">
        <v>0</v>
      </c>
      <c r="BM1211">
        <v>10000</v>
      </c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  <c r="DE1211"/>
      <c r="DF1211"/>
      <c r="DG1211"/>
      <c r="DH1211"/>
      <c r="DI1211"/>
      <c r="DJ1211"/>
      <c r="DK1211"/>
      <c r="DL1211"/>
      <c r="DM1211"/>
      <c r="DN1211"/>
      <c r="DO1211"/>
      <c r="DP1211"/>
      <c r="DQ1211"/>
      <c r="DR1211"/>
      <c r="DS1211"/>
      <c r="DT1211"/>
      <c r="DU1211"/>
      <c r="DV1211"/>
      <c r="DW1211"/>
      <c r="DX1211"/>
      <c r="DY1211"/>
      <c r="DZ1211"/>
      <c r="EA1211"/>
      <c r="EB1211"/>
      <c r="EC1211"/>
      <c r="ED1211"/>
      <c r="EE1211"/>
      <c r="EF1211"/>
      <c r="EG1211"/>
      <c r="EH1211"/>
      <c r="EI1211"/>
      <c r="EJ1211"/>
      <c r="EK1211"/>
      <c r="EL1211"/>
      <c r="EM1211"/>
      <c r="EN1211"/>
      <c r="EO1211"/>
      <c r="EP1211"/>
      <c r="EQ1211"/>
      <c r="ER1211"/>
      <c r="ES1211"/>
      <c r="ET1211"/>
      <c r="EU1211"/>
      <c r="EV1211"/>
      <c r="EW1211"/>
      <c r="EX1211"/>
      <c r="EY1211"/>
      <c r="EZ1211"/>
      <c r="FA1211"/>
      <c r="FB1211"/>
      <c r="FC1211"/>
      <c r="FD1211"/>
      <c r="FE1211"/>
      <c r="FF1211"/>
      <c r="FG1211"/>
      <c r="FH1211"/>
      <c r="FI1211"/>
      <c r="FJ1211"/>
      <c r="FK1211"/>
      <c r="FL1211"/>
      <c r="FM1211"/>
      <c r="FN1211"/>
      <c r="FO1211"/>
      <c r="FP1211"/>
      <c r="FQ1211"/>
      <c r="FR1211"/>
      <c r="FS1211"/>
      <c r="FT1211"/>
      <c r="FU1211"/>
      <c r="FV1211"/>
      <c r="FW1211"/>
      <c r="FX1211"/>
      <c r="FY1211"/>
      <c r="FZ1211"/>
      <c r="GA1211"/>
      <c r="GB1211"/>
      <c r="GC1211"/>
      <c r="GD1211"/>
      <c r="GE1211"/>
      <c r="GF1211"/>
      <c r="GG1211"/>
      <c r="GH1211"/>
      <c r="GI1211"/>
      <c r="GJ1211"/>
      <c r="GK1211"/>
      <c r="GL1211"/>
      <c r="GM1211"/>
      <c r="GN1211"/>
      <c r="GO1211"/>
      <c r="GP1211"/>
      <c r="GQ1211"/>
      <c r="GR1211"/>
      <c r="GS1211"/>
      <c r="GT1211"/>
      <c r="GU1211"/>
      <c r="GV1211"/>
      <c r="GW1211"/>
      <c r="GX1211"/>
      <c r="GY1211" t="n" s="35">
        <v>0</v>
      </c>
      <c r="GZ1211" t="n" s="35">
        <v>0</v>
      </c>
      <c r="HF1211" t="n" s="35">
        <v>2000</v>
      </c>
      <c r="HG1211" t="b" s="35">
        <v>1</v>
      </c>
      <c r="HH1211">
        <v>1</v>
      </c>
      <c r="HU1211" t="b" s="35">
        <v>1</v>
      </c>
      <c r="HZ1211">
        <v>1</v>
      </c>
      <c r="IA1211"/>
      <c r="IB1211" t="inlineStr">
        <is>
          <t xml:space="preserve">物理</t>
        </is>
      </c>
      <c r="IC1211">
        <v>10000</v>
      </c>
      <c r="ID1211">
        <v>0</v>
      </c>
      <c r="IE1211">
        <v>1</v>
      </c>
      <c r="IF1211"/>
      <c r="IG1211" t="inlineStr">
        <is>
          <t xml:space="preserve">魔法</t>
        </is>
      </c>
      <c r="IH1211">
        <v>500</v>
      </c>
      <c r="II1211">
        <v>0</v>
      </c>
      <c r="IJ1211"/>
      <c r="IK1211"/>
      <c r="IL1211"/>
      <c r="IM1211"/>
      <c r="IN1211"/>
      <c r="IO1211"/>
      <c r="IP1211"/>
      <c r="IQ1211"/>
      <c r="IR1211"/>
      <c r="IS1211"/>
      <c r="IT1211"/>
      <c r="IU1211"/>
      <c r="IV1211"/>
      <c r="IW1211"/>
      <c r="IX1211"/>
      <c r="IY1211"/>
      <c r="IZ1211"/>
      <c r="JA1211"/>
      <c r="JB1211"/>
      <c r="JC1211"/>
      <c r="JD1211"/>
      <c r="JE1211"/>
      <c r="JF1211"/>
      <c r="JG1211"/>
      <c r="JH1211"/>
      <c r="JI1211"/>
      <c r="JJ1211"/>
      <c r="JK1211"/>
      <c r="JL1211"/>
      <c r="JM1211"/>
      <c r="JN1211"/>
      <c r="JO1211"/>
      <c r="JP1211"/>
      <c r="JQ1211"/>
      <c r="JR1211"/>
    </row>
    <row r="1212" ht="30" customHeight="1" spans="2:12">
      <c r="B1212" s="34">
        <f>10000000+INDEX(编号表!$B:$B,MATCH(D1212,编号表!$A:$A,0))*10000+J1212</f>
        <v>12130005</v>
      </c>
      <c r="C1212" s="34" t="s">
        <v>1037</v>
      </c>
      <c r="D1212" s="34" t="s">
        <v>1038</v>
      </c>
      <c r="E1212" t="str" s="34">
        <v>无</v>
      </c>
      <c r="F1212" s="39" t="s">
        <v>902</v>
      </c>
      <c r="G1212" s="34" t="inlineStr">
        <is>
          <t xml:space="preserve">水行</t>
        </is>
      </c>
      <c r="H1212" s="34" t="b">
        <v>0</v>
      </c>
      <c r="I1212" s="34" t="b">
        <v>0</v>
      </c>
      <c r="J1212" s="34">
        <v>5</v>
      </c>
      <c r="K1212" s="34" t="str">
        <f t="shared" si="38"/>
        <v>121300</v>
      </c>
      <c r="L1212" s="34" t="s">
        <v>899</v>
      </c>
      <c r="O1212" t="str" s="35">
        <v>追击单个敌人，造成剑击伤害；提高单次剑击伤害；附加水行伤害；提高剑击伤害。</v>
      </c>
      <c r="P1212" t="n" s="35">
        <v>12431082</v>
      </c>
      <c r="W1212">
        <v>600</v>
      </c>
      <c r="X1212">
        <v>600</v>
      </c>
      <c r="Y1212" t="str" s="35">
        <v>单位</v>
      </c>
      <c r="Z1212" t="inlineStr">
        <is>
          <t xml:space="preserve">单体</t>
        </is>
      </c>
      <c r="AA1212" t="inlineStr">
        <is>
          <t xml:space="preserve">敌对</t>
        </is>
      </c>
      <c r="AB1212">
        <v>0</v>
      </c>
      <c r="AC1212">
        <v>1</v>
      </c>
      <c r="AD1212" t="b">
        <v>0</v>
      </c>
      <c r="AE1212" t="inlineStr">
        <is>
          <t xml:space="preserve">最近</t>
        </is>
      </c>
      <c r="AF1212"/>
      <c r="AG1212"/>
      <c r="AH1212"/>
      <c r="AI1212"/>
      <c r="AJ1212"/>
      <c r="AK1212"/>
      <c r="AL1212"/>
      <c r="BA1212">
        <v>10000</v>
      </c>
      <c r="BB1212" t="inlineStr">
        <is>
          <t xml:space="preserve">技能效果_伤害</t>
        </is>
      </c>
      <c r="BC1212" t="inlineStr">
        <is>
          <t xml:space="preserve">敌对</t>
        </is>
      </c>
      <c r="BD1212">
        <v>10000</v>
      </c>
      <c r="BE1212">
        <v>0</v>
      </c>
      <c r="BF1212" t="inlineStr">
        <is>
          <t xml:space="preserve">全部</t>
        </is>
      </c>
      <c r="BG1212">
        <v>0</v>
      </c>
      <c r="BH1212" t="inlineStr">
        <is>
          <t xml:space="preserve">物理</t>
        </is>
      </c>
      <c r="BI1212">
        <v>10000</v>
      </c>
      <c r="BJ1212">
        <v>0</v>
      </c>
      <c r="BK1212" t="b">
        <v>1</v>
      </c>
      <c r="BL1212">
        <v>0</v>
      </c>
      <c r="BM1212">
        <v>10000</v>
      </c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  <c r="DE1212"/>
      <c r="DF1212"/>
      <c r="DG1212"/>
      <c r="DH1212"/>
      <c r="DI1212"/>
      <c r="DJ1212"/>
      <c r="DK1212"/>
      <c r="DL1212"/>
      <c r="DM1212"/>
      <c r="DN1212"/>
      <c r="DO1212"/>
      <c r="DP1212"/>
      <c r="DQ1212"/>
      <c r="DR1212"/>
      <c r="DS1212"/>
      <c r="DT1212"/>
      <c r="DU1212"/>
      <c r="DV1212"/>
      <c r="DW1212"/>
      <c r="DX1212"/>
      <c r="DY1212"/>
      <c r="DZ1212"/>
      <c r="EA1212"/>
      <c r="EB1212"/>
      <c r="EC1212"/>
      <c r="ED1212"/>
      <c r="EE1212"/>
      <c r="EF1212"/>
      <c r="EG1212"/>
      <c r="EH1212"/>
      <c r="EI1212"/>
      <c r="EJ1212"/>
      <c r="EK1212"/>
      <c r="EL1212"/>
      <c r="EM1212"/>
      <c r="EN1212"/>
      <c r="EO1212"/>
      <c r="EP1212"/>
      <c r="EQ1212"/>
      <c r="ER1212"/>
      <c r="ES1212"/>
      <c r="ET1212"/>
      <c r="EU1212"/>
      <c r="EV1212"/>
      <c r="EW1212"/>
      <c r="EX1212"/>
      <c r="EY1212"/>
      <c r="EZ1212"/>
      <c r="FA1212"/>
      <c r="FB1212"/>
      <c r="FC1212"/>
      <c r="FD1212"/>
      <c r="FE1212"/>
      <c r="FF1212"/>
      <c r="FG1212"/>
      <c r="FH1212"/>
      <c r="FI1212"/>
      <c r="FJ1212"/>
      <c r="FK1212"/>
      <c r="FL1212"/>
      <c r="FM1212"/>
      <c r="FN1212"/>
      <c r="FO1212"/>
      <c r="FP1212"/>
      <c r="FQ1212"/>
      <c r="FR1212"/>
      <c r="FS1212"/>
      <c r="FT1212"/>
      <c r="FU1212"/>
      <c r="FV1212"/>
      <c r="FW1212"/>
      <c r="FX1212"/>
      <c r="FY1212"/>
      <c r="FZ1212"/>
      <c r="GA1212"/>
      <c r="GB1212"/>
      <c r="GC1212"/>
      <c r="GD1212"/>
      <c r="GE1212"/>
      <c r="GF1212"/>
      <c r="GG1212"/>
      <c r="GH1212"/>
      <c r="GI1212"/>
      <c r="GJ1212"/>
      <c r="GK1212"/>
      <c r="GL1212"/>
      <c r="GM1212"/>
      <c r="GN1212"/>
      <c r="GO1212"/>
      <c r="GP1212"/>
      <c r="GQ1212"/>
      <c r="GR1212"/>
      <c r="GS1212"/>
      <c r="GT1212"/>
      <c r="GU1212"/>
      <c r="GV1212"/>
      <c r="GW1212"/>
      <c r="GX1212"/>
      <c r="GY1212" t="n" s="35">
        <v>0</v>
      </c>
      <c r="GZ1212" t="n" s="35">
        <v>0</v>
      </c>
      <c r="HF1212" t="n" s="35">
        <v>2000</v>
      </c>
      <c r="HG1212" t="b" s="35">
        <v>1</v>
      </c>
      <c r="HH1212">
        <v>1</v>
      </c>
      <c r="HU1212" t="b" s="35">
        <v>1</v>
      </c>
      <c r="HZ1212">
        <v>1</v>
      </c>
      <c r="IA1212"/>
      <c r="IB1212" t="inlineStr">
        <is>
          <t xml:space="preserve">物理</t>
        </is>
      </c>
      <c r="IC1212">
        <v>10000</v>
      </c>
      <c r="ID1212">
        <v>0</v>
      </c>
      <c r="IE1212">
        <v>1</v>
      </c>
      <c r="IF1212"/>
      <c r="IG1212" t="inlineStr">
        <is>
          <t xml:space="preserve">魔法</t>
        </is>
      </c>
      <c r="IH1212">
        <v>500</v>
      </c>
      <c r="II1212">
        <v>0</v>
      </c>
      <c r="IJ1212"/>
      <c r="IK1212"/>
      <c r="IL1212"/>
      <c r="IM1212"/>
      <c r="IN1212"/>
      <c r="IO1212"/>
      <c r="IP1212"/>
      <c r="IQ1212"/>
      <c r="IR1212"/>
      <c r="IS1212"/>
      <c r="IT1212"/>
      <c r="IU1212"/>
      <c r="IV1212"/>
      <c r="IW1212"/>
      <c r="IX1212"/>
      <c r="IY1212"/>
      <c r="IZ1212"/>
      <c r="JA1212"/>
      <c r="JB1212"/>
      <c r="JC1212"/>
      <c r="JD1212"/>
      <c r="JE1212"/>
      <c r="JF1212"/>
      <c r="JG1212"/>
      <c r="JH1212"/>
      <c r="JI1212"/>
      <c r="JJ1212"/>
      <c r="JK1212"/>
      <c r="JL1212"/>
      <c r="JM1212"/>
      <c r="JN1212"/>
      <c r="JO1212"/>
      <c r="JP1212"/>
      <c r="JQ1212"/>
      <c r="JR1212"/>
    </row>
    <row r="1213" ht="30" customHeight="1" spans="2:12">
      <c r="B1213" s="34">
        <f>10000000+INDEX(编号表!$B:$B,MATCH(D1213,编号表!$A:$A,0))*10000+J1213</f>
        <v>12130006</v>
      </c>
      <c r="C1213" s="34" t="s">
        <v>1037</v>
      </c>
      <c r="D1213" s="34" t="s">
        <v>1038</v>
      </c>
      <c r="E1213" t="str" s="34">
        <v>无</v>
      </c>
      <c r="F1213" s="39" t="s">
        <v>902</v>
      </c>
      <c r="G1213" s="34" t="inlineStr">
        <is>
          <t xml:space="preserve">水行</t>
        </is>
      </c>
      <c r="H1213" s="34" t="b">
        <v>0</v>
      </c>
      <c r="I1213" s="34" t="b">
        <v>0</v>
      </c>
      <c r="J1213" s="34">
        <v>6</v>
      </c>
      <c r="K1213" s="34" t="str">
        <f t="shared" si="38"/>
        <v>121300</v>
      </c>
      <c r="L1213" s="34" t="s">
        <v>900</v>
      </c>
      <c r="O1213" t="str" s="35">
        <v>追击单个敌人，造成剑击伤害；提高单次剑击伤害；附加水行伤害；提高剑击伤害。</v>
      </c>
      <c r="P1213" t="n" s="35">
        <v>12431082</v>
      </c>
      <c r="W1213">
        <v>600</v>
      </c>
      <c r="X1213">
        <v>600</v>
      </c>
      <c r="Y1213" t="str" s="35">
        <v>单位</v>
      </c>
      <c r="Z1213" t="inlineStr">
        <is>
          <t xml:space="preserve">单体</t>
        </is>
      </c>
      <c r="AA1213" t="inlineStr">
        <is>
          <t xml:space="preserve">敌对</t>
        </is>
      </c>
      <c r="AB1213">
        <v>0</v>
      </c>
      <c r="AC1213">
        <v>1</v>
      </c>
      <c r="AD1213" t="b">
        <v>0</v>
      </c>
      <c r="AE1213" t="inlineStr">
        <is>
          <t xml:space="preserve">最近</t>
        </is>
      </c>
      <c r="AF1213"/>
      <c r="AG1213"/>
      <c r="AH1213"/>
      <c r="AI1213"/>
      <c r="AJ1213"/>
      <c r="AK1213"/>
      <c r="AL1213"/>
      <c r="BA1213">
        <v>10000</v>
      </c>
      <c r="BB1213" t="inlineStr">
        <is>
          <t xml:space="preserve">技能效果_伤害</t>
        </is>
      </c>
      <c r="BC1213" t="inlineStr">
        <is>
          <t xml:space="preserve">敌对</t>
        </is>
      </c>
      <c r="BD1213">
        <v>10000</v>
      </c>
      <c r="BE1213">
        <v>0</v>
      </c>
      <c r="BF1213" t="inlineStr">
        <is>
          <t xml:space="preserve">全部</t>
        </is>
      </c>
      <c r="BG1213">
        <v>0</v>
      </c>
      <c r="BH1213" t="inlineStr">
        <is>
          <t xml:space="preserve">物理</t>
        </is>
      </c>
      <c r="BI1213">
        <v>10000</v>
      </c>
      <c r="BJ1213">
        <v>0</v>
      </c>
      <c r="BK1213" t="b">
        <v>1</v>
      </c>
      <c r="BL1213">
        <v>0</v>
      </c>
      <c r="BM1213">
        <v>10000</v>
      </c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  <c r="DE1213"/>
      <c r="DF1213"/>
      <c r="DG1213"/>
      <c r="DH1213"/>
      <c r="DI1213"/>
      <c r="DJ1213"/>
      <c r="DK1213"/>
      <c r="DL1213"/>
      <c r="DM1213"/>
      <c r="DN1213"/>
      <c r="DO1213"/>
      <c r="DP1213"/>
      <c r="DQ1213"/>
      <c r="DR1213"/>
      <c r="DS1213"/>
      <c r="DT1213"/>
      <c r="DU1213"/>
      <c r="DV1213"/>
      <c r="DW1213"/>
      <c r="DX1213"/>
      <c r="DY1213"/>
      <c r="DZ1213"/>
      <c r="EA1213"/>
      <c r="EB1213"/>
      <c r="EC1213"/>
      <c r="ED1213"/>
      <c r="EE1213"/>
      <c r="EF1213"/>
      <c r="EG1213"/>
      <c r="EH1213"/>
      <c r="EI1213"/>
      <c r="EJ1213"/>
      <c r="EK1213"/>
      <c r="EL1213"/>
      <c r="EM1213"/>
      <c r="EN1213"/>
      <c r="EO1213"/>
      <c r="EP1213"/>
      <c r="EQ1213"/>
      <c r="ER1213"/>
      <c r="ES1213"/>
      <c r="ET1213"/>
      <c r="EU1213"/>
      <c r="EV1213"/>
      <c r="EW1213"/>
      <c r="EX1213"/>
      <c r="EY1213"/>
      <c r="EZ1213"/>
      <c r="FA1213"/>
      <c r="FB1213"/>
      <c r="FC1213"/>
      <c r="FD1213"/>
      <c r="FE1213"/>
      <c r="FF1213"/>
      <c r="FG1213"/>
      <c r="FH1213"/>
      <c r="FI1213"/>
      <c r="FJ1213"/>
      <c r="FK1213"/>
      <c r="FL1213"/>
      <c r="FM1213"/>
      <c r="FN1213"/>
      <c r="FO1213"/>
      <c r="FP1213"/>
      <c r="FQ1213"/>
      <c r="FR1213"/>
      <c r="FS1213"/>
      <c r="FT1213"/>
      <c r="FU1213"/>
      <c r="FV1213"/>
      <c r="FW1213"/>
      <c r="FX1213"/>
      <c r="FY1213"/>
      <c r="FZ1213"/>
      <c r="GA1213"/>
      <c r="GB1213"/>
      <c r="GC1213"/>
      <c r="GD1213"/>
      <c r="GE1213"/>
      <c r="GF1213"/>
      <c r="GG1213"/>
      <c r="GH1213"/>
      <c r="GI1213"/>
      <c r="GJ1213"/>
      <c r="GK1213"/>
      <c r="GL1213"/>
      <c r="GM1213"/>
      <c r="GN1213"/>
      <c r="GO1213"/>
      <c r="GP1213"/>
      <c r="GQ1213"/>
      <c r="GR1213"/>
      <c r="GS1213"/>
      <c r="GT1213"/>
      <c r="GU1213"/>
      <c r="GV1213"/>
      <c r="GW1213"/>
      <c r="GX1213"/>
      <c r="GY1213" t="n" s="35">
        <v>0</v>
      </c>
      <c r="GZ1213" t="n" s="35">
        <v>0</v>
      </c>
      <c r="HF1213" t="n" s="35">
        <v>2000</v>
      </c>
      <c r="HG1213" t="b" s="35">
        <v>1</v>
      </c>
      <c r="HH1213">
        <v>1</v>
      </c>
      <c r="HU1213" t="b" s="35">
        <v>1</v>
      </c>
      <c r="HZ1213">
        <v>1</v>
      </c>
      <c r="IA1213"/>
      <c r="IB1213" t="inlineStr">
        <is>
          <t xml:space="preserve">物理</t>
        </is>
      </c>
      <c r="IC1213">
        <v>10000</v>
      </c>
      <c r="ID1213">
        <v>0</v>
      </c>
      <c r="IE1213">
        <v>1</v>
      </c>
      <c r="IF1213"/>
      <c r="IG1213" t="inlineStr">
        <is>
          <t xml:space="preserve">魔法</t>
        </is>
      </c>
      <c r="IH1213">
        <v>500</v>
      </c>
      <c r="II1213">
        <v>0</v>
      </c>
      <c r="IJ1213"/>
      <c r="IK1213"/>
      <c r="IL1213"/>
      <c r="IM1213"/>
      <c r="IN1213"/>
      <c r="IO1213"/>
      <c r="IP1213"/>
      <c r="IQ1213"/>
      <c r="IR1213"/>
      <c r="IS1213"/>
      <c r="IT1213"/>
      <c r="IU1213"/>
      <c r="IV1213"/>
      <c r="IW1213"/>
      <c r="IX1213"/>
      <c r="IY1213"/>
      <c r="IZ1213"/>
      <c r="JA1213"/>
      <c r="JB1213"/>
      <c r="JC1213"/>
      <c r="JD1213"/>
      <c r="JE1213"/>
      <c r="JF1213"/>
      <c r="JG1213"/>
      <c r="JH1213"/>
      <c r="JI1213"/>
      <c r="JJ1213"/>
      <c r="JK1213"/>
      <c r="JL1213"/>
      <c r="JM1213"/>
      <c r="JN1213"/>
      <c r="JO1213"/>
      <c r="JP1213"/>
      <c r="JQ1213"/>
      <c r="JR1213"/>
    </row>
    <row r="1214" ht="30" customHeight="1" spans="2:12">
      <c r="B1214" s="34">
        <f>10000000+INDEX(编号表!$B:$B,MATCH(D1214,编号表!$A:$A,0))*10000+J1214</f>
        <v>12140004</v>
      </c>
      <c r="C1214" s="34" t="s">
        <v>1039</v>
      </c>
      <c r="D1214" s="34" t="s">
        <v>1040</v>
      </c>
      <c r="E1214" t="str" s="34">
        <v>无</v>
      </c>
      <c r="F1214" s="39" t="s">
        <v>902</v>
      </c>
      <c r="G1214" s="34" t="inlineStr">
        <is>
          <t xml:space="preserve">火行</t>
        </is>
      </c>
      <c r="H1214" s="34" t="b">
        <v>0</v>
      </c>
      <c r="I1214" s="34" t="b">
        <v>0</v>
      </c>
      <c r="J1214" s="34">
        <v>4</v>
      </c>
      <c r="K1214" s="34" t="str">
        <f t="shared" si="38"/>
        <v>121400</v>
      </c>
      <c r="L1214" s="34" t="s">
        <v>898</v>
      </c>
      <c r="O1214" t="str" s="35">
        <v>追击单个敌人，造成剑击伤害；提高单次剑击伤害；附加火行伤害；提高剑击伤害。</v>
      </c>
      <c r="P1214" t="n" s="35">
        <v>12431082</v>
      </c>
      <c r="W1214">
        <v>600</v>
      </c>
      <c r="X1214">
        <v>600</v>
      </c>
      <c r="Y1214" t="str" s="35">
        <v>单位</v>
      </c>
      <c r="Z1214" t="inlineStr">
        <is>
          <t xml:space="preserve">单体</t>
        </is>
      </c>
      <c r="AA1214" t="inlineStr">
        <is>
          <t xml:space="preserve">敌对</t>
        </is>
      </c>
      <c r="AB1214">
        <v>0</v>
      </c>
      <c r="AC1214">
        <v>1</v>
      </c>
      <c r="AD1214" t="b">
        <v>0</v>
      </c>
      <c r="AE1214" t="inlineStr">
        <is>
          <t xml:space="preserve">最近</t>
        </is>
      </c>
      <c r="AF1214"/>
      <c r="AG1214"/>
      <c r="AH1214"/>
      <c r="AI1214"/>
      <c r="AJ1214"/>
      <c r="AK1214"/>
      <c r="AL1214"/>
      <c r="BA1214">
        <v>10000</v>
      </c>
      <c r="BB1214" t="inlineStr">
        <is>
          <t xml:space="preserve">技能效果_伤害</t>
        </is>
      </c>
      <c r="BC1214" t="inlineStr">
        <is>
          <t xml:space="preserve">敌对</t>
        </is>
      </c>
      <c r="BD1214">
        <v>10000</v>
      </c>
      <c r="BE1214">
        <v>0</v>
      </c>
      <c r="BF1214" t="inlineStr">
        <is>
          <t xml:space="preserve">全部</t>
        </is>
      </c>
      <c r="BG1214">
        <v>0</v>
      </c>
      <c r="BH1214" t="inlineStr">
        <is>
          <t xml:space="preserve">物理</t>
        </is>
      </c>
      <c r="BI1214">
        <v>10000</v>
      </c>
      <c r="BJ1214">
        <v>0</v>
      </c>
      <c r="BK1214" t="b">
        <v>1</v>
      </c>
      <c r="BL1214">
        <v>0</v>
      </c>
      <c r="BM1214">
        <v>10000</v>
      </c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  <c r="DE1214"/>
      <c r="DF1214"/>
      <c r="DG1214"/>
      <c r="DH1214"/>
      <c r="DI1214"/>
      <c r="DJ1214"/>
      <c r="DK1214"/>
      <c r="DL1214"/>
      <c r="DM1214"/>
      <c r="DN1214"/>
      <c r="DO1214"/>
      <c r="DP1214"/>
      <c r="DQ1214"/>
      <c r="DR1214"/>
      <c r="DS1214"/>
      <c r="DT1214"/>
      <c r="DU1214"/>
      <c r="DV1214"/>
      <c r="DW1214"/>
      <c r="DX1214"/>
      <c r="DY1214"/>
      <c r="DZ1214"/>
      <c r="EA1214"/>
      <c r="EB1214"/>
      <c r="EC1214"/>
      <c r="ED1214"/>
      <c r="EE1214"/>
      <c r="EF1214"/>
      <c r="EG1214"/>
      <c r="EH1214"/>
      <c r="EI1214"/>
      <c r="EJ1214"/>
      <c r="EK1214"/>
      <c r="EL1214"/>
      <c r="EM1214"/>
      <c r="EN1214"/>
      <c r="EO1214"/>
      <c r="EP1214"/>
      <c r="EQ1214"/>
      <c r="ER1214"/>
      <c r="ES1214"/>
      <c r="ET1214"/>
      <c r="EU1214"/>
      <c r="EV1214"/>
      <c r="EW1214"/>
      <c r="EX1214"/>
      <c r="EY1214"/>
      <c r="EZ1214"/>
      <c r="FA1214"/>
      <c r="FB1214"/>
      <c r="FC1214"/>
      <c r="FD1214"/>
      <c r="FE1214"/>
      <c r="FF1214"/>
      <c r="FG1214"/>
      <c r="FH1214"/>
      <c r="FI1214"/>
      <c r="FJ1214"/>
      <c r="FK1214"/>
      <c r="FL1214"/>
      <c r="FM1214"/>
      <c r="FN1214"/>
      <c r="FO1214"/>
      <c r="FP1214"/>
      <c r="FQ1214"/>
      <c r="FR1214"/>
      <c r="FS1214"/>
      <c r="FT1214"/>
      <c r="FU1214"/>
      <c r="FV1214"/>
      <c r="FW1214"/>
      <c r="FX1214"/>
      <c r="FY1214"/>
      <c r="FZ1214"/>
      <c r="GA1214"/>
      <c r="GB1214"/>
      <c r="GC1214"/>
      <c r="GD1214"/>
      <c r="GE1214"/>
      <c r="GF1214"/>
      <c r="GG1214"/>
      <c r="GH1214"/>
      <c r="GI1214"/>
      <c r="GJ1214"/>
      <c r="GK1214"/>
      <c r="GL1214"/>
      <c r="GM1214"/>
      <c r="GN1214"/>
      <c r="GO1214"/>
      <c r="GP1214"/>
      <c r="GQ1214"/>
      <c r="GR1214"/>
      <c r="GS1214"/>
      <c r="GT1214"/>
      <c r="GU1214"/>
      <c r="GV1214"/>
      <c r="GW1214"/>
      <c r="GX1214"/>
      <c r="GY1214" t="n" s="35">
        <v>0</v>
      </c>
      <c r="GZ1214" t="n" s="35">
        <v>0</v>
      </c>
      <c r="HF1214" t="n" s="35">
        <v>2000</v>
      </c>
      <c r="HG1214" t="b" s="35">
        <v>1</v>
      </c>
      <c r="HH1214">
        <v>1</v>
      </c>
      <c r="HU1214" t="b" s="35">
        <v>1</v>
      </c>
      <c r="HZ1214">
        <v>1</v>
      </c>
      <c r="IA1214"/>
      <c r="IB1214" t="inlineStr">
        <is>
          <t xml:space="preserve">物理</t>
        </is>
      </c>
      <c r="IC1214">
        <v>10000</v>
      </c>
      <c r="ID1214">
        <v>0</v>
      </c>
      <c r="IE1214">
        <v>1</v>
      </c>
      <c r="IF1214"/>
      <c r="IG1214" t="inlineStr">
        <is>
          <t xml:space="preserve">魔法</t>
        </is>
      </c>
      <c r="IH1214">
        <v>500</v>
      </c>
      <c r="II1214">
        <v>0</v>
      </c>
      <c r="IJ1214"/>
      <c r="IK1214"/>
      <c r="IL1214"/>
      <c r="IM1214"/>
      <c r="IN1214"/>
      <c r="IO1214"/>
      <c r="IP1214"/>
      <c r="IQ1214"/>
      <c r="IR1214"/>
      <c r="IS1214"/>
      <c r="IT1214"/>
      <c r="IU1214"/>
      <c r="IV1214"/>
      <c r="IW1214"/>
      <c r="IX1214"/>
      <c r="IY1214"/>
      <c r="IZ1214"/>
      <c r="JA1214"/>
      <c r="JB1214"/>
      <c r="JC1214"/>
      <c r="JD1214"/>
      <c r="JE1214"/>
      <c r="JF1214"/>
      <c r="JG1214"/>
      <c r="JH1214"/>
      <c r="JI1214"/>
      <c r="JJ1214"/>
      <c r="JK1214"/>
      <c r="JL1214"/>
      <c r="JM1214"/>
      <c r="JN1214"/>
      <c r="JO1214"/>
      <c r="JP1214"/>
      <c r="JQ1214"/>
      <c r="JR1214"/>
    </row>
    <row r="1215" ht="30" customHeight="1" spans="2:12">
      <c r="B1215" s="34">
        <f>10000000+INDEX(编号表!$B:$B,MATCH(D1215,编号表!$A:$A,0))*10000+J1215</f>
        <v>12140005</v>
      </c>
      <c r="C1215" s="34" t="s">
        <v>1039</v>
      </c>
      <c r="D1215" s="34" t="s">
        <v>1040</v>
      </c>
      <c r="E1215" t="str" s="34">
        <v>无</v>
      </c>
      <c r="F1215" s="39" t="s">
        <v>902</v>
      </c>
      <c r="G1215" s="34" t="inlineStr">
        <is>
          <t xml:space="preserve">火行</t>
        </is>
      </c>
      <c r="H1215" s="34" t="b">
        <v>0</v>
      </c>
      <c r="I1215" s="34" t="b">
        <v>0</v>
      </c>
      <c r="J1215" s="34">
        <v>5</v>
      </c>
      <c r="K1215" s="34" t="str">
        <f t="shared" si="38"/>
        <v>121400</v>
      </c>
      <c r="L1215" s="34" t="s">
        <v>899</v>
      </c>
      <c r="O1215" t="str" s="35">
        <v>追击单个敌人，造成剑击伤害；提高单次剑击伤害；附加火行伤害；提高剑击伤害。</v>
      </c>
      <c r="P1215" t="n" s="35">
        <v>12431082</v>
      </c>
      <c r="W1215">
        <v>600</v>
      </c>
      <c r="X1215">
        <v>600</v>
      </c>
      <c r="Y1215" t="str" s="35">
        <v>单位</v>
      </c>
      <c r="Z1215" t="inlineStr">
        <is>
          <t xml:space="preserve">单体</t>
        </is>
      </c>
      <c r="AA1215" t="inlineStr">
        <is>
          <t xml:space="preserve">敌对</t>
        </is>
      </c>
      <c r="AB1215">
        <v>0</v>
      </c>
      <c r="AC1215">
        <v>1</v>
      </c>
      <c r="AD1215" t="b">
        <v>0</v>
      </c>
      <c r="AE1215" t="inlineStr">
        <is>
          <t xml:space="preserve">最近</t>
        </is>
      </c>
      <c r="AF1215"/>
      <c r="AG1215"/>
      <c r="AH1215"/>
      <c r="AI1215"/>
      <c r="AJ1215"/>
      <c r="AK1215"/>
      <c r="AL1215"/>
      <c r="BA1215">
        <v>10000</v>
      </c>
      <c r="BB1215" t="inlineStr">
        <is>
          <t xml:space="preserve">技能效果_伤害</t>
        </is>
      </c>
      <c r="BC1215" t="inlineStr">
        <is>
          <t xml:space="preserve">敌对</t>
        </is>
      </c>
      <c r="BD1215">
        <v>10000</v>
      </c>
      <c r="BE1215">
        <v>0</v>
      </c>
      <c r="BF1215" t="inlineStr">
        <is>
          <t xml:space="preserve">全部</t>
        </is>
      </c>
      <c r="BG1215">
        <v>0</v>
      </c>
      <c r="BH1215" t="inlineStr">
        <is>
          <t xml:space="preserve">物理</t>
        </is>
      </c>
      <c r="BI1215">
        <v>10000</v>
      </c>
      <c r="BJ1215">
        <v>0</v>
      </c>
      <c r="BK1215" t="b">
        <v>1</v>
      </c>
      <c r="BL1215">
        <v>0</v>
      </c>
      <c r="BM1215">
        <v>10000</v>
      </c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  <c r="DE1215"/>
      <c r="DF1215"/>
      <c r="DG1215"/>
      <c r="DH1215"/>
      <c r="DI1215"/>
      <c r="DJ1215"/>
      <c r="DK1215"/>
      <c r="DL1215"/>
      <c r="DM1215"/>
      <c r="DN1215"/>
      <c r="DO1215"/>
      <c r="DP1215"/>
      <c r="DQ1215"/>
      <c r="DR1215"/>
      <c r="DS1215"/>
      <c r="DT1215"/>
      <c r="DU1215"/>
      <c r="DV1215"/>
      <c r="DW1215"/>
      <c r="DX1215"/>
      <c r="DY1215"/>
      <c r="DZ1215"/>
      <c r="EA1215"/>
      <c r="EB1215"/>
      <c r="EC1215"/>
      <c r="ED1215"/>
      <c r="EE1215"/>
      <c r="EF1215"/>
      <c r="EG1215"/>
      <c r="EH1215"/>
      <c r="EI1215"/>
      <c r="EJ1215"/>
      <c r="EK1215"/>
      <c r="EL1215"/>
      <c r="EM1215"/>
      <c r="EN1215"/>
      <c r="EO1215"/>
      <c r="EP1215"/>
      <c r="EQ1215"/>
      <c r="ER1215"/>
      <c r="ES1215"/>
      <c r="ET1215"/>
      <c r="EU1215"/>
      <c r="EV1215"/>
      <c r="EW1215"/>
      <c r="EX1215"/>
      <c r="EY1215"/>
      <c r="EZ1215"/>
      <c r="FA1215"/>
      <c r="FB1215"/>
      <c r="FC1215"/>
      <c r="FD1215"/>
      <c r="FE1215"/>
      <c r="FF1215"/>
      <c r="FG1215"/>
      <c r="FH1215"/>
      <c r="FI1215"/>
      <c r="FJ1215"/>
      <c r="FK1215"/>
      <c r="FL1215"/>
      <c r="FM1215"/>
      <c r="FN1215"/>
      <c r="FO1215"/>
      <c r="FP1215"/>
      <c r="FQ1215"/>
      <c r="FR1215"/>
      <c r="FS1215"/>
      <c r="FT1215"/>
      <c r="FU1215"/>
      <c r="FV1215"/>
      <c r="FW1215"/>
      <c r="FX1215"/>
      <c r="FY1215"/>
      <c r="FZ1215"/>
      <c r="GA1215"/>
      <c r="GB1215"/>
      <c r="GC1215"/>
      <c r="GD1215"/>
      <c r="GE1215"/>
      <c r="GF1215"/>
      <c r="GG1215"/>
      <c r="GH1215"/>
      <c r="GI1215"/>
      <c r="GJ1215"/>
      <c r="GK1215"/>
      <c r="GL1215"/>
      <c r="GM1215"/>
      <c r="GN1215"/>
      <c r="GO1215"/>
      <c r="GP1215"/>
      <c r="GQ1215"/>
      <c r="GR1215"/>
      <c r="GS1215"/>
      <c r="GT1215"/>
      <c r="GU1215"/>
      <c r="GV1215"/>
      <c r="GW1215"/>
      <c r="GX1215"/>
      <c r="GY1215" t="n" s="35">
        <v>0</v>
      </c>
      <c r="GZ1215" t="n" s="35">
        <v>0</v>
      </c>
      <c r="HF1215" t="n" s="35">
        <v>2000</v>
      </c>
      <c r="HG1215" t="b" s="35">
        <v>1</v>
      </c>
      <c r="HH1215">
        <v>1</v>
      </c>
      <c r="HU1215" t="b" s="35">
        <v>1</v>
      </c>
      <c r="HZ1215">
        <v>1</v>
      </c>
      <c r="IA1215"/>
      <c r="IB1215" t="inlineStr">
        <is>
          <t xml:space="preserve">物理</t>
        </is>
      </c>
      <c r="IC1215">
        <v>10000</v>
      </c>
      <c r="ID1215">
        <v>0</v>
      </c>
      <c r="IE1215">
        <v>1</v>
      </c>
      <c r="IF1215"/>
      <c r="IG1215" t="inlineStr">
        <is>
          <t xml:space="preserve">魔法</t>
        </is>
      </c>
      <c r="IH1215">
        <v>500</v>
      </c>
      <c r="II1215">
        <v>0</v>
      </c>
      <c r="IJ1215"/>
      <c r="IK1215"/>
      <c r="IL1215"/>
      <c r="IM1215"/>
      <c r="IN1215"/>
      <c r="IO1215"/>
      <c r="IP1215"/>
      <c r="IQ1215"/>
      <c r="IR1215"/>
      <c r="IS1215"/>
      <c r="IT1215"/>
      <c r="IU1215"/>
      <c r="IV1215"/>
      <c r="IW1215"/>
      <c r="IX1215"/>
      <c r="IY1215"/>
      <c r="IZ1215"/>
      <c r="JA1215"/>
      <c r="JB1215"/>
      <c r="JC1215"/>
      <c r="JD1215"/>
      <c r="JE1215"/>
      <c r="JF1215"/>
      <c r="JG1215"/>
      <c r="JH1215"/>
      <c r="JI1215"/>
      <c r="JJ1215"/>
      <c r="JK1215"/>
      <c r="JL1215"/>
      <c r="JM1215"/>
      <c r="JN1215"/>
      <c r="JO1215"/>
      <c r="JP1215"/>
      <c r="JQ1215"/>
      <c r="JR1215"/>
    </row>
    <row r="1216" ht="30" customHeight="1" spans="2:12">
      <c r="B1216" s="34">
        <f>10000000+INDEX(编号表!$B:$B,MATCH(D1216,编号表!$A:$A,0))*10000+J1216</f>
        <v>12140006</v>
      </c>
      <c r="C1216" s="34" t="s">
        <v>1039</v>
      </c>
      <c r="D1216" s="34" t="s">
        <v>1040</v>
      </c>
      <c r="E1216" t="str" s="34">
        <v>无</v>
      </c>
      <c r="F1216" s="39" t="s">
        <v>902</v>
      </c>
      <c r="G1216" s="34" t="inlineStr">
        <is>
          <t xml:space="preserve">火行</t>
        </is>
      </c>
      <c r="H1216" s="34" t="b">
        <v>0</v>
      </c>
      <c r="I1216" s="34" t="b">
        <v>0</v>
      </c>
      <c r="J1216" s="34">
        <v>6</v>
      </c>
      <c r="K1216" s="34" t="str">
        <f t="shared" si="38"/>
        <v>121400</v>
      </c>
      <c r="L1216" s="34" t="s">
        <v>900</v>
      </c>
      <c r="O1216" t="str" s="35">
        <v>追击单个敌人，造成剑击伤害；提高单次剑击伤害；附加火行伤害；提高剑击伤害。</v>
      </c>
      <c r="P1216" t="n" s="35">
        <v>12431082</v>
      </c>
      <c r="W1216">
        <v>600</v>
      </c>
      <c r="X1216">
        <v>600</v>
      </c>
      <c r="Y1216" t="str" s="35">
        <v>单位</v>
      </c>
      <c r="Z1216" t="inlineStr">
        <is>
          <t xml:space="preserve">单体</t>
        </is>
      </c>
      <c r="AA1216" t="inlineStr">
        <is>
          <t xml:space="preserve">敌对</t>
        </is>
      </c>
      <c r="AB1216">
        <v>0</v>
      </c>
      <c r="AC1216">
        <v>1</v>
      </c>
      <c r="AD1216" t="b">
        <v>0</v>
      </c>
      <c r="AE1216" t="inlineStr">
        <is>
          <t xml:space="preserve">最近</t>
        </is>
      </c>
      <c r="AF1216"/>
      <c r="AG1216"/>
      <c r="AH1216"/>
      <c r="AI1216"/>
      <c r="AJ1216"/>
      <c r="AK1216"/>
      <c r="AL1216"/>
      <c r="BA1216">
        <v>10000</v>
      </c>
      <c r="BB1216" t="inlineStr">
        <is>
          <t xml:space="preserve">技能效果_伤害</t>
        </is>
      </c>
      <c r="BC1216" t="inlineStr">
        <is>
          <t xml:space="preserve">敌对</t>
        </is>
      </c>
      <c r="BD1216">
        <v>10000</v>
      </c>
      <c r="BE1216">
        <v>0</v>
      </c>
      <c r="BF1216" t="inlineStr">
        <is>
          <t xml:space="preserve">全部</t>
        </is>
      </c>
      <c r="BG1216">
        <v>0</v>
      </c>
      <c r="BH1216" t="inlineStr">
        <is>
          <t xml:space="preserve">物理</t>
        </is>
      </c>
      <c r="BI1216">
        <v>10000</v>
      </c>
      <c r="BJ1216">
        <v>0</v>
      </c>
      <c r="BK1216" t="b">
        <v>1</v>
      </c>
      <c r="BL1216">
        <v>0</v>
      </c>
      <c r="BM1216">
        <v>10000</v>
      </c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  <c r="DE1216"/>
      <c r="DF1216"/>
      <c r="DG1216"/>
      <c r="DH1216"/>
      <c r="DI1216"/>
      <c r="DJ1216"/>
      <c r="DK1216"/>
      <c r="DL1216"/>
      <c r="DM1216"/>
      <c r="DN1216"/>
      <c r="DO1216"/>
      <c r="DP1216"/>
      <c r="DQ1216"/>
      <c r="DR1216"/>
      <c r="DS1216"/>
      <c r="DT1216"/>
      <c r="DU1216"/>
      <c r="DV1216"/>
      <c r="DW1216"/>
      <c r="DX1216"/>
      <c r="DY1216"/>
      <c r="DZ1216"/>
      <c r="EA1216"/>
      <c r="EB1216"/>
      <c r="EC1216"/>
      <c r="ED1216"/>
      <c r="EE1216"/>
      <c r="EF1216"/>
      <c r="EG1216"/>
      <c r="EH1216"/>
      <c r="EI1216"/>
      <c r="EJ1216"/>
      <c r="EK1216"/>
      <c r="EL1216"/>
      <c r="EM1216"/>
      <c r="EN1216"/>
      <c r="EO1216"/>
      <c r="EP1216"/>
      <c r="EQ1216"/>
      <c r="ER1216"/>
      <c r="ES1216"/>
      <c r="ET1216"/>
      <c r="EU1216"/>
      <c r="EV1216"/>
      <c r="EW1216"/>
      <c r="EX1216"/>
      <c r="EY1216"/>
      <c r="EZ1216"/>
      <c r="FA1216"/>
      <c r="FB1216"/>
      <c r="FC1216"/>
      <c r="FD1216"/>
      <c r="FE1216"/>
      <c r="FF1216"/>
      <c r="FG1216"/>
      <c r="FH1216"/>
      <c r="FI1216"/>
      <c r="FJ1216"/>
      <c r="FK1216"/>
      <c r="FL1216"/>
      <c r="FM1216"/>
      <c r="FN1216"/>
      <c r="FO1216"/>
      <c r="FP1216"/>
      <c r="FQ1216"/>
      <c r="FR1216"/>
      <c r="FS1216"/>
      <c r="FT1216"/>
      <c r="FU1216"/>
      <c r="FV1216"/>
      <c r="FW1216"/>
      <c r="FX1216"/>
      <c r="FY1216"/>
      <c r="FZ1216"/>
      <c r="GA1216"/>
      <c r="GB1216"/>
      <c r="GC1216"/>
      <c r="GD1216"/>
      <c r="GE1216"/>
      <c r="GF1216"/>
      <c r="GG1216"/>
      <c r="GH1216"/>
      <c r="GI1216"/>
      <c r="GJ1216"/>
      <c r="GK1216"/>
      <c r="GL1216"/>
      <c r="GM1216"/>
      <c r="GN1216"/>
      <c r="GO1216"/>
      <c r="GP1216"/>
      <c r="GQ1216"/>
      <c r="GR1216"/>
      <c r="GS1216"/>
      <c r="GT1216"/>
      <c r="GU1216"/>
      <c r="GV1216"/>
      <c r="GW1216"/>
      <c r="GX1216"/>
      <c r="GY1216" t="n" s="35">
        <v>0</v>
      </c>
      <c r="GZ1216" t="n" s="35">
        <v>0</v>
      </c>
      <c r="HF1216" t="n" s="35">
        <v>2000</v>
      </c>
      <c r="HG1216" t="b" s="35">
        <v>1</v>
      </c>
      <c r="HH1216">
        <v>1</v>
      </c>
      <c r="HU1216" t="b" s="35">
        <v>1</v>
      </c>
      <c r="HZ1216">
        <v>1</v>
      </c>
      <c r="IA1216"/>
      <c r="IB1216" t="inlineStr">
        <is>
          <t xml:space="preserve">物理</t>
        </is>
      </c>
      <c r="IC1216">
        <v>10000</v>
      </c>
      <c r="ID1216">
        <v>0</v>
      </c>
      <c r="IE1216">
        <v>1</v>
      </c>
      <c r="IF1216"/>
      <c r="IG1216" t="inlineStr">
        <is>
          <t xml:space="preserve">魔法</t>
        </is>
      </c>
      <c r="IH1216">
        <v>500</v>
      </c>
      <c r="II1216">
        <v>0</v>
      </c>
      <c r="IJ1216"/>
      <c r="IK1216"/>
      <c r="IL1216"/>
      <c r="IM1216"/>
      <c r="IN1216"/>
      <c r="IO1216"/>
      <c r="IP1216"/>
      <c r="IQ1216"/>
      <c r="IR1216"/>
      <c r="IS1216"/>
      <c r="IT1216"/>
      <c r="IU1216"/>
      <c r="IV1216"/>
      <c r="IW1216"/>
      <c r="IX1216"/>
      <c r="IY1216"/>
      <c r="IZ1216"/>
      <c r="JA1216"/>
      <c r="JB1216"/>
      <c r="JC1216"/>
      <c r="JD1216"/>
      <c r="JE1216"/>
      <c r="JF1216"/>
      <c r="JG1216"/>
      <c r="JH1216"/>
      <c r="JI1216"/>
      <c r="JJ1216"/>
      <c r="JK1216"/>
      <c r="JL1216"/>
      <c r="JM1216"/>
      <c r="JN1216"/>
      <c r="JO1216"/>
      <c r="JP1216"/>
      <c r="JQ1216"/>
      <c r="JR1216"/>
    </row>
    <row r="1217" ht="30" customHeight="1" spans="2:12">
      <c r="B1217" s="34">
        <f>10000000+INDEX(编号表!$B:$B,MATCH(D1217,编号表!$A:$A,0))*10000+J1217</f>
        <v>12150004</v>
      </c>
      <c r="C1217" s="34" t="s">
        <v>1041</v>
      </c>
      <c r="D1217" s="34" t="s">
        <v>1042</v>
      </c>
      <c r="E1217" t="str" s="34">
        <v>无</v>
      </c>
      <c r="F1217" s="39" t="s">
        <v>902</v>
      </c>
      <c r="G1217" s="34" t="inlineStr">
        <is>
          <t xml:space="preserve">土行</t>
        </is>
      </c>
      <c r="H1217" s="34" t="b">
        <v>0</v>
      </c>
      <c r="I1217" s="34" t="b">
        <v>0</v>
      </c>
      <c r="J1217" s="34">
        <v>4</v>
      </c>
      <c r="K1217" s="34" t="str">
        <f t="shared" si="38"/>
        <v>121500</v>
      </c>
      <c r="L1217" s="34" t="s">
        <v>898</v>
      </c>
      <c r="O1217" t="str" s="35">
        <v>追击单个敌人，造成剑击伤害；提高单次剑击伤害；附加土行伤害；提高剑击伤害。</v>
      </c>
      <c r="P1217" t="n" s="35">
        <v>12431082</v>
      </c>
      <c r="W1217">
        <v>600</v>
      </c>
      <c r="X1217">
        <v>600</v>
      </c>
      <c r="Y1217" t="str" s="35">
        <v>单位</v>
      </c>
      <c r="Z1217" t="inlineStr">
        <is>
          <t xml:space="preserve">单体</t>
        </is>
      </c>
      <c r="AA1217" t="inlineStr">
        <is>
          <t xml:space="preserve">敌对</t>
        </is>
      </c>
      <c r="AB1217">
        <v>0</v>
      </c>
      <c r="AC1217">
        <v>1</v>
      </c>
      <c r="AD1217" t="b">
        <v>0</v>
      </c>
      <c r="AE1217" t="inlineStr">
        <is>
          <t xml:space="preserve">最近</t>
        </is>
      </c>
      <c r="AF1217"/>
      <c r="AG1217"/>
      <c r="AH1217"/>
      <c r="AI1217"/>
      <c r="AJ1217"/>
      <c r="AK1217"/>
      <c r="AL1217"/>
      <c r="BA1217">
        <v>10000</v>
      </c>
      <c r="BB1217" t="inlineStr">
        <is>
          <t xml:space="preserve">技能效果_伤害</t>
        </is>
      </c>
      <c r="BC1217" t="inlineStr">
        <is>
          <t xml:space="preserve">敌对</t>
        </is>
      </c>
      <c r="BD1217">
        <v>10000</v>
      </c>
      <c r="BE1217">
        <v>0</v>
      </c>
      <c r="BF1217" t="inlineStr">
        <is>
          <t xml:space="preserve">全部</t>
        </is>
      </c>
      <c r="BG1217">
        <v>0</v>
      </c>
      <c r="BH1217" t="inlineStr">
        <is>
          <t xml:space="preserve">物理</t>
        </is>
      </c>
      <c r="BI1217">
        <v>10000</v>
      </c>
      <c r="BJ1217">
        <v>0</v>
      </c>
      <c r="BK1217" t="b">
        <v>1</v>
      </c>
      <c r="BL1217">
        <v>0</v>
      </c>
      <c r="BM1217">
        <v>10000</v>
      </c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  <c r="DE1217"/>
      <c r="DF1217"/>
      <c r="DG1217"/>
      <c r="DH1217"/>
      <c r="DI1217"/>
      <c r="DJ1217"/>
      <c r="DK1217"/>
      <c r="DL1217"/>
      <c r="DM1217"/>
      <c r="DN1217"/>
      <c r="DO1217"/>
      <c r="DP1217"/>
      <c r="DQ1217"/>
      <c r="DR1217"/>
      <c r="DS1217"/>
      <c r="DT1217"/>
      <c r="DU1217"/>
      <c r="DV1217"/>
      <c r="DW1217"/>
      <c r="DX1217"/>
      <c r="DY1217"/>
      <c r="DZ1217"/>
      <c r="EA1217"/>
      <c r="EB1217"/>
      <c r="EC1217"/>
      <c r="ED1217"/>
      <c r="EE1217"/>
      <c r="EF1217"/>
      <c r="EG1217"/>
      <c r="EH1217"/>
      <c r="EI1217"/>
      <c r="EJ1217"/>
      <c r="EK1217"/>
      <c r="EL1217"/>
      <c r="EM1217"/>
      <c r="EN1217"/>
      <c r="EO1217"/>
      <c r="EP1217"/>
      <c r="EQ1217"/>
      <c r="ER1217"/>
      <c r="ES1217"/>
      <c r="ET1217"/>
      <c r="EU1217"/>
      <c r="EV1217"/>
      <c r="EW1217"/>
      <c r="EX1217"/>
      <c r="EY1217"/>
      <c r="EZ1217"/>
      <c r="FA1217"/>
      <c r="FB1217"/>
      <c r="FC1217"/>
      <c r="FD1217"/>
      <c r="FE1217"/>
      <c r="FF1217"/>
      <c r="FG1217"/>
      <c r="FH1217"/>
      <c r="FI1217"/>
      <c r="FJ1217"/>
      <c r="FK1217"/>
      <c r="FL1217"/>
      <c r="FM1217"/>
      <c r="FN1217"/>
      <c r="FO1217"/>
      <c r="FP1217"/>
      <c r="FQ1217"/>
      <c r="FR1217"/>
      <c r="FS1217"/>
      <c r="FT1217"/>
      <c r="FU1217"/>
      <c r="FV1217"/>
      <c r="FW1217"/>
      <c r="FX1217"/>
      <c r="FY1217"/>
      <c r="FZ1217"/>
      <c r="GA1217"/>
      <c r="GB1217"/>
      <c r="GC1217"/>
      <c r="GD1217"/>
      <c r="GE1217"/>
      <c r="GF1217"/>
      <c r="GG1217"/>
      <c r="GH1217"/>
      <c r="GI1217"/>
      <c r="GJ1217"/>
      <c r="GK1217"/>
      <c r="GL1217"/>
      <c r="GM1217"/>
      <c r="GN1217"/>
      <c r="GO1217"/>
      <c r="GP1217"/>
      <c r="GQ1217"/>
      <c r="GR1217"/>
      <c r="GS1217"/>
      <c r="GT1217"/>
      <c r="GU1217"/>
      <c r="GV1217"/>
      <c r="GW1217"/>
      <c r="GX1217"/>
      <c r="GY1217" t="n" s="35">
        <v>0</v>
      </c>
      <c r="GZ1217" t="n" s="35">
        <v>0</v>
      </c>
      <c r="HF1217" t="n" s="35">
        <v>2000</v>
      </c>
      <c r="HG1217" t="b" s="35">
        <v>1</v>
      </c>
      <c r="HH1217">
        <v>1</v>
      </c>
      <c r="HU1217" t="b" s="35">
        <v>1</v>
      </c>
      <c r="HZ1217">
        <v>1</v>
      </c>
      <c r="IA1217"/>
      <c r="IB1217" t="inlineStr">
        <is>
          <t xml:space="preserve">物理</t>
        </is>
      </c>
      <c r="IC1217">
        <v>10000</v>
      </c>
      <c r="ID1217">
        <v>0</v>
      </c>
      <c r="IE1217">
        <v>1</v>
      </c>
      <c r="IF1217"/>
      <c r="IG1217" t="inlineStr">
        <is>
          <t xml:space="preserve">魔法</t>
        </is>
      </c>
      <c r="IH1217">
        <v>500</v>
      </c>
      <c r="II1217">
        <v>0</v>
      </c>
      <c r="IJ1217"/>
      <c r="IK1217"/>
      <c r="IL1217"/>
      <c r="IM1217"/>
      <c r="IN1217"/>
      <c r="IO1217"/>
      <c r="IP1217"/>
      <c r="IQ1217"/>
      <c r="IR1217"/>
      <c r="IS1217"/>
      <c r="IT1217"/>
      <c r="IU1217"/>
      <c r="IV1217"/>
      <c r="IW1217"/>
      <c r="IX1217"/>
      <c r="IY1217"/>
      <c r="IZ1217"/>
      <c r="JA1217"/>
      <c r="JB1217"/>
      <c r="JC1217"/>
      <c r="JD1217"/>
      <c r="JE1217"/>
      <c r="JF1217"/>
      <c r="JG1217"/>
      <c r="JH1217"/>
      <c r="JI1217"/>
      <c r="JJ1217"/>
      <c r="JK1217"/>
      <c r="JL1217"/>
      <c r="JM1217"/>
      <c r="JN1217"/>
      <c r="JO1217"/>
      <c r="JP1217"/>
      <c r="JQ1217"/>
      <c r="JR1217"/>
    </row>
    <row r="1218" ht="30" customHeight="1" spans="2:12">
      <c r="B1218" s="34">
        <f>10000000+INDEX(编号表!$B:$B,MATCH(D1218,编号表!$A:$A,0))*10000+J1218</f>
        <v>12150005</v>
      </c>
      <c r="C1218" s="34" t="s">
        <v>1041</v>
      </c>
      <c r="D1218" s="34" t="s">
        <v>1042</v>
      </c>
      <c r="E1218" t="str" s="34">
        <v>无</v>
      </c>
      <c r="F1218" s="39" t="s">
        <v>902</v>
      </c>
      <c r="G1218" s="34" t="inlineStr">
        <is>
          <t xml:space="preserve">土行</t>
        </is>
      </c>
      <c r="H1218" s="34" t="b">
        <v>0</v>
      </c>
      <c r="I1218" s="34" t="b">
        <v>0</v>
      </c>
      <c r="J1218" s="34">
        <v>5</v>
      </c>
      <c r="K1218" s="34" t="str">
        <f t="shared" si="38"/>
        <v>121500</v>
      </c>
      <c r="L1218" s="34" t="s">
        <v>899</v>
      </c>
      <c r="O1218" t="str" s="35">
        <v>追击单个敌人，造成剑击伤害；提高单次剑击伤害；附加土行伤害；提高剑击伤害。</v>
      </c>
      <c r="P1218" t="n" s="35">
        <v>12431082</v>
      </c>
      <c r="W1218">
        <v>600</v>
      </c>
      <c r="X1218">
        <v>600</v>
      </c>
      <c r="Y1218" t="str" s="35">
        <v>单位</v>
      </c>
      <c r="Z1218" t="inlineStr">
        <is>
          <t xml:space="preserve">单体</t>
        </is>
      </c>
      <c r="AA1218" t="inlineStr">
        <is>
          <t xml:space="preserve">敌对</t>
        </is>
      </c>
      <c r="AB1218">
        <v>0</v>
      </c>
      <c r="AC1218">
        <v>1</v>
      </c>
      <c r="AD1218" t="b">
        <v>0</v>
      </c>
      <c r="AE1218" t="inlineStr">
        <is>
          <t xml:space="preserve">最近</t>
        </is>
      </c>
      <c r="AF1218"/>
      <c r="AG1218"/>
      <c r="AH1218"/>
      <c r="AI1218"/>
      <c r="AJ1218"/>
      <c r="AK1218"/>
      <c r="AL1218"/>
      <c r="BA1218">
        <v>10000</v>
      </c>
      <c r="BB1218" t="inlineStr">
        <is>
          <t xml:space="preserve">技能效果_伤害</t>
        </is>
      </c>
      <c r="BC1218" t="inlineStr">
        <is>
          <t xml:space="preserve">敌对</t>
        </is>
      </c>
      <c r="BD1218">
        <v>10000</v>
      </c>
      <c r="BE1218">
        <v>0</v>
      </c>
      <c r="BF1218" t="inlineStr">
        <is>
          <t xml:space="preserve">全部</t>
        </is>
      </c>
      <c r="BG1218">
        <v>0</v>
      </c>
      <c r="BH1218" t="inlineStr">
        <is>
          <t xml:space="preserve">物理</t>
        </is>
      </c>
      <c r="BI1218">
        <v>10000</v>
      </c>
      <c r="BJ1218">
        <v>0</v>
      </c>
      <c r="BK1218" t="b">
        <v>1</v>
      </c>
      <c r="BL1218">
        <v>0</v>
      </c>
      <c r="BM1218">
        <v>10000</v>
      </c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  <c r="DE1218"/>
      <c r="DF1218"/>
      <c r="DG1218"/>
      <c r="DH1218"/>
      <c r="DI1218"/>
      <c r="DJ1218"/>
      <c r="DK1218"/>
      <c r="DL1218"/>
      <c r="DM1218"/>
      <c r="DN1218"/>
      <c r="DO1218"/>
      <c r="DP1218"/>
      <c r="DQ1218"/>
      <c r="DR1218"/>
      <c r="DS1218"/>
      <c r="DT1218"/>
      <c r="DU1218"/>
      <c r="DV1218"/>
      <c r="DW1218"/>
      <c r="DX1218"/>
      <c r="DY1218"/>
      <c r="DZ1218"/>
      <c r="EA1218"/>
      <c r="EB1218"/>
      <c r="EC1218"/>
      <c r="ED1218"/>
      <c r="EE1218"/>
      <c r="EF1218"/>
      <c r="EG1218"/>
      <c r="EH1218"/>
      <c r="EI1218"/>
      <c r="EJ1218"/>
      <c r="EK1218"/>
      <c r="EL1218"/>
      <c r="EM1218"/>
      <c r="EN1218"/>
      <c r="EO1218"/>
      <c r="EP1218"/>
      <c r="EQ1218"/>
      <c r="ER1218"/>
      <c r="ES1218"/>
      <c r="ET1218"/>
      <c r="EU1218"/>
      <c r="EV1218"/>
      <c r="EW1218"/>
      <c r="EX1218"/>
      <c r="EY1218"/>
      <c r="EZ1218"/>
      <c r="FA1218"/>
      <c r="FB1218"/>
      <c r="FC1218"/>
      <c r="FD1218"/>
      <c r="FE1218"/>
      <c r="FF1218"/>
      <c r="FG1218"/>
      <c r="FH1218"/>
      <c r="FI1218"/>
      <c r="FJ1218"/>
      <c r="FK1218"/>
      <c r="FL1218"/>
      <c r="FM1218"/>
      <c r="FN1218"/>
      <c r="FO1218"/>
      <c r="FP1218"/>
      <c r="FQ1218"/>
      <c r="FR1218"/>
      <c r="FS1218"/>
      <c r="FT1218"/>
      <c r="FU1218"/>
      <c r="FV1218"/>
      <c r="FW1218"/>
      <c r="FX1218"/>
      <c r="FY1218"/>
      <c r="FZ1218"/>
      <c r="GA1218"/>
      <c r="GB1218"/>
      <c r="GC1218"/>
      <c r="GD1218"/>
      <c r="GE1218"/>
      <c r="GF1218"/>
      <c r="GG1218"/>
      <c r="GH1218"/>
      <c r="GI1218"/>
      <c r="GJ1218"/>
      <c r="GK1218"/>
      <c r="GL1218"/>
      <c r="GM1218"/>
      <c r="GN1218"/>
      <c r="GO1218"/>
      <c r="GP1218"/>
      <c r="GQ1218"/>
      <c r="GR1218"/>
      <c r="GS1218"/>
      <c r="GT1218"/>
      <c r="GU1218"/>
      <c r="GV1218"/>
      <c r="GW1218"/>
      <c r="GX1218"/>
      <c r="GY1218" t="n" s="35">
        <v>0</v>
      </c>
      <c r="GZ1218" t="n" s="35">
        <v>0</v>
      </c>
      <c r="HF1218" t="n" s="35">
        <v>2000</v>
      </c>
      <c r="HG1218" t="b" s="35">
        <v>1</v>
      </c>
      <c r="HH1218">
        <v>1</v>
      </c>
      <c r="HU1218" t="b" s="35">
        <v>1</v>
      </c>
      <c r="HZ1218">
        <v>1</v>
      </c>
      <c r="IA1218"/>
      <c r="IB1218" t="inlineStr">
        <is>
          <t xml:space="preserve">物理</t>
        </is>
      </c>
      <c r="IC1218">
        <v>10000</v>
      </c>
      <c r="ID1218">
        <v>0</v>
      </c>
      <c r="IE1218">
        <v>1</v>
      </c>
      <c r="IF1218"/>
      <c r="IG1218" t="inlineStr">
        <is>
          <t xml:space="preserve">魔法</t>
        </is>
      </c>
      <c r="IH1218">
        <v>500</v>
      </c>
      <c r="II1218">
        <v>0</v>
      </c>
      <c r="IJ1218"/>
      <c r="IK1218"/>
      <c r="IL1218"/>
      <c r="IM1218"/>
      <c r="IN1218"/>
      <c r="IO1218"/>
      <c r="IP1218"/>
      <c r="IQ1218"/>
      <c r="IR1218"/>
      <c r="IS1218"/>
      <c r="IT1218"/>
      <c r="IU1218"/>
      <c r="IV1218"/>
      <c r="IW1218"/>
      <c r="IX1218"/>
      <c r="IY1218"/>
      <c r="IZ1218"/>
      <c r="JA1218"/>
      <c r="JB1218"/>
      <c r="JC1218"/>
      <c r="JD1218"/>
      <c r="JE1218"/>
      <c r="JF1218"/>
      <c r="JG1218"/>
      <c r="JH1218"/>
      <c r="JI1218"/>
      <c r="JJ1218"/>
      <c r="JK1218"/>
      <c r="JL1218"/>
      <c r="JM1218"/>
      <c r="JN1218"/>
      <c r="JO1218"/>
      <c r="JP1218"/>
      <c r="JQ1218"/>
      <c r="JR1218"/>
    </row>
    <row r="1219" ht="30" customHeight="1" spans="2:12">
      <c r="B1219" s="34">
        <f>10000000+INDEX(编号表!$B:$B,MATCH(D1219,编号表!$A:$A,0))*10000+J1219</f>
        <v>12150006</v>
      </c>
      <c r="C1219" s="34" t="s">
        <v>1041</v>
      </c>
      <c r="D1219" s="34" t="s">
        <v>1042</v>
      </c>
      <c r="E1219" t="str" s="34">
        <v>无</v>
      </c>
      <c r="F1219" s="39" t="s">
        <v>902</v>
      </c>
      <c r="G1219" s="34" t="inlineStr">
        <is>
          <t xml:space="preserve">土行</t>
        </is>
      </c>
      <c r="H1219" s="34" t="b">
        <v>0</v>
      </c>
      <c r="I1219" s="34" t="b">
        <v>0</v>
      </c>
      <c r="J1219" s="34">
        <v>6</v>
      </c>
      <c r="K1219" s="34" t="str">
        <f t="shared" si="38"/>
        <v>121500</v>
      </c>
      <c r="L1219" s="34" t="s">
        <v>900</v>
      </c>
      <c r="O1219" t="str" s="35">
        <v>追击单个敌人，造成剑击伤害；提高单次剑击伤害；附加土行伤害；提高剑击伤害。</v>
      </c>
      <c r="P1219" t="n" s="35">
        <v>12431082</v>
      </c>
      <c r="W1219">
        <v>600</v>
      </c>
      <c r="X1219">
        <v>600</v>
      </c>
      <c r="Y1219" t="str" s="35">
        <v>单位</v>
      </c>
      <c r="Z1219" t="inlineStr">
        <is>
          <t xml:space="preserve">单体</t>
        </is>
      </c>
      <c r="AA1219" t="inlineStr">
        <is>
          <t xml:space="preserve">敌对</t>
        </is>
      </c>
      <c r="AB1219">
        <v>0</v>
      </c>
      <c r="AC1219">
        <v>1</v>
      </c>
      <c r="AD1219" t="b">
        <v>0</v>
      </c>
      <c r="AE1219" t="inlineStr">
        <is>
          <t xml:space="preserve">最近</t>
        </is>
      </c>
      <c r="AF1219"/>
      <c r="AG1219"/>
      <c r="AH1219"/>
      <c r="AI1219"/>
      <c r="AJ1219"/>
      <c r="AK1219"/>
      <c r="AL1219"/>
      <c r="BA1219">
        <v>10000</v>
      </c>
      <c r="BB1219" t="inlineStr">
        <is>
          <t xml:space="preserve">技能效果_伤害</t>
        </is>
      </c>
      <c r="BC1219" t="inlineStr">
        <is>
          <t xml:space="preserve">敌对</t>
        </is>
      </c>
      <c r="BD1219">
        <v>10000</v>
      </c>
      <c r="BE1219">
        <v>0</v>
      </c>
      <c r="BF1219" t="inlineStr">
        <is>
          <t xml:space="preserve">全部</t>
        </is>
      </c>
      <c r="BG1219">
        <v>0</v>
      </c>
      <c r="BH1219" t="inlineStr">
        <is>
          <t xml:space="preserve">物理</t>
        </is>
      </c>
      <c r="BI1219">
        <v>10000</v>
      </c>
      <c r="BJ1219">
        <v>0</v>
      </c>
      <c r="BK1219" t="b">
        <v>1</v>
      </c>
      <c r="BL1219">
        <v>0</v>
      </c>
      <c r="BM1219">
        <v>10000</v>
      </c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  <c r="DE1219"/>
      <c r="DF1219"/>
      <c r="DG1219"/>
      <c r="DH1219"/>
      <c r="DI1219"/>
      <c r="DJ1219"/>
      <c r="DK1219"/>
      <c r="DL1219"/>
      <c r="DM1219"/>
      <c r="DN1219"/>
      <c r="DO1219"/>
      <c r="DP1219"/>
      <c r="DQ1219"/>
      <c r="DR1219"/>
      <c r="DS1219"/>
      <c r="DT1219"/>
      <c r="DU1219"/>
      <c r="DV1219"/>
      <c r="DW1219"/>
      <c r="DX1219"/>
      <c r="DY1219"/>
      <c r="DZ1219"/>
      <c r="EA1219"/>
      <c r="EB1219"/>
      <c r="EC1219"/>
      <c r="ED1219"/>
      <c r="EE1219"/>
      <c r="EF1219"/>
      <c r="EG1219"/>
      <c r="EH1219"/>
      <c r="EI1219"/>
      <c r="EJ1219"/>
      <c r="EK1219"/>
      <c r="EL1219"/>
      <c r="EM1219"/>
      <c r="EN1219"/>
      <c r="EO1219"/>
      <c r="EP1219"/>
      <c r="EQ1219"/>
      <c r="ER1219"/>
      <c r="ES1219"/>
      <c r="ET1219"/>
      <c r="EU1219"/>
      <c r="EV1219"/>
      <c r="EW1219"/>
      <c r="EX1219"/>
      <c r="EY1219"/>
      <c r="EZ1219"/>
      <c r="FA1219"/>
      <c r="FB1219"/>
      <c r="FC1219"/>
      <c r="FD1219"/>
      <c r="FE1219"/>
      <c r="FF1219"/>
      <c r="FG1219"/>
      <c r="FH1219"/>
      <c r="FI1219"/>
      <c r="FJ1219"/>
      <c r="FK1219"/>
      <c r="FL1219"/>
      <c r="FM1219"/>
      <c r="FN1219"/>
      <c r="FO1219"/>
      <c r="FP1219"/>
      <c r="FQ1219"/>
      <c r="FR1219"/>
      <c r="FS1219"/>
      <c r="FT1219"/>
      <c r="FU1219"/>
      <c r="FV1219"/>
      <c r="FW1219"/>
      <c r="FX1219"/>
      <c r="FY1219"/>
      <c r="FZ1219"/>
      <c r="GA1219"/>
      <c r="GB1219"/>
      <c r="GC1219"/>
      <c r="GD1219"/>
      <c r="GE1219"/>
      <c r="GF1219"/>
      <c r="GG1219"/>
      <c r="GH1219"/>
      <c r="GI1219"/>
      <c r="GJ1219"/>
      <c r="GK1219"/>
      <c r="GL1219"/>
      <c r="GM1219"/>
      <c r="GN1219"/>
      <c r="GO1219"/>
      <c r="GP1219"/>
      <c r="GQ1219"/>
      <c r="GR1219"/>
      <c r="GS1219"/>
      <c r="GT1219"/>
      <c r="GU1219"/>
      <c r="GV1219"/>
      <c r="GW1219"/>
      <c r="GX1219"/>
      <c r="GY1219" t="n" s="35">
        <v>0</v>
      </c>
      <c r="GZ1219" t="n" s="35">
        <v>0</v>
      </c>
      <c r="HF1219" t="n" s="35">
        <v>2000</v>
      </c>
      <c r="HG1219" t="b" s="35">
        <v>1</v>
      </c>
      <c r="HH1219">
        <v>1</v>
      </c>
      <c r="HU1219" t="b" s="35">
        <v>1</v>
      </c>
      <c r="HZ1219">
        <v>1</v>
      </c>
      <c r="IA1219"/>
      <c r="IB1219" t="inlineStr">
        <is>
          <t xml:space="preserve">物理</t>
        </is>
      </c>
      <c r="IC1219">
        <v>10000</v>
      </c>
      <c r="ID1219">
        <v>0</v>
      </c>
      <c r="IE1219">
        <v>1</v>
      </c>
      <c r="IF1219"/>
      <c r="IG1219" t="inlineStr">
        <is>
          <t xml:space="preserve">魔法</t>
        </is>
      </c>
      <c r="IH1219">
        <v>500</v>
      </c>
      <c r="II1219">
        <v>0</v>
      </c>
      <c r="IJ1219"/>
      <c r="IK1219"/>
      <c r="IL1219"/>
      <c r="IM1219"/>
      <c r="IN1219"/>
      <c r="IO1219"/>
      <c r="IP1219"/>
      <c r="IQ1219"/>
      <c r="IR1219"/>
      <c r="IS1219"/>
      <c r="IT1219"/>
      <c r="IU1219"/>
      <c r="IV1219"/>
      <c r="IW1219"/>
      <c r="IX1219"/>
      <c r="IY1219"/>
      <c r="IZ1219"/>
      <c r="JA1219"/>
      <c r="JB1219"/>
      <c r="JC1219"/>
      <c r="JD1219"/>
      <c r="JE1219"/>
      <c r="JF1219"/>
      <c r="JG1219"/>
      <c r="JH1219"/>
      <c r="JI1219"/>
      <c r="JJ1219"/>
      <c r="JK1219"/>
      <c r="JL1219"/>
      <c r="JM1219"/>
      <c r="JN1219"/>
      <c r="JO1219"/>
      <c r="JP1219"/>
      <c r="JQ1219"/>
      <c r="JR1219"/>
    </row>
    <row r="1220" ht="30" customHeight="1" spans="2:12">
      <c r="B1220" s="34">
        <f>10000000+INDEX(编号表!$B:$B,MATCH(D1220,编号表!$A:$A,0))*10000+J1220</f>
        <v>12160004</v>
      </c>
      <c r="C1220" s="34" t="s">
        <v>1043</v>
      </c>
      <c r="D1220" s="34" t="s">
        <v>1044</v>
      </c>
      <c r="E1220" t="str" s="34">
        <v>无</v>
      </c>
      <c r="F1220" s="39" t="s">
        <v>902</v>
      </c>
      <c r="G1220" s="34" t="s">
        <v>363</v>
      </c>
      <c r="H1220" s="34" t="b">
        <v>0</v>
      </c>
      <c r="I1220" s="34" t="b">
        <v>0</v>
      </c>
      <c r="J1220" s="34">
        <v>4</v>
      </c>
      <c r="K1220" s="34" t="str">
        <f t="shared" si="38"/>
        <v>121600</v>
      </c>
      <c r="L1220" s="34" t="s">
        <v>898</v>
      </c>
      <c r="O1220" t="str" s="35">
        <v>追击单个敌人，造成剑击伤害；提高单次剑击伤害；命中附毒；提高剑击伤害。</v>
      </c>
      <c r="P1220" t="n" s="35">
        <v>12431082</v>
      </c>
      <c r="Y1220" t="str" s="35">
        <v>单位</v>
      </c>
      <c r="GY1220" t="n" s="35">
        <v>0</v>
      </c>
      <c r="GZ1220" t="n" s="35">
        <v>0</v>
      </c>
      <c r="HF1220" t="n" s="35">
        <v>2000</v>
      </c>
      <c r="HG1220" t="b" s="35">
        <v>1</v>
      </c>
      <c r="HU1220" t="b" s="35">
        <v>1</v>
      </c>
    </row>
    <row r="1221" ht="30" customHeight="1" spans="2:12">
      <c r="B1221" s="34">
        <f>10000000+INDEX(编号表!$B:$B,MATCH(D1221,编号表!$A:$A,0))*10000+J1221</f>
        <v>12160005</v>
      </c>
      <c r="C1221" s="34" t="s">
        <v>1043</v>
      </c>
      <c r="D1221" s="34" t="s">
        <v>1044</v>
      </c>
      <c r="E1221" t="str" s="34">
        <v>无</v>
      </c>
      <c r="F1221" s="39" t="s">
        <v>902</v>
      </c>
      <c r="G1221" s="34" t="s">
        <v>363</v>
      </c>
      <c r="H1221" s="34" t="b">
        <v>0</v>
      </c>
      <c r="I1221" s="34" t="b">
        <v>0</v>
      </c>
      <c r="J1221" s="34">
        <v>5</v>
      </c>
      <c r="K1221" s="34" t="str">
        <f t="shared" si="38"/>
        <v>121600</v>
      </c>
      <c r="L1221" s="34" t="s">
        <v>899</v>
      </c>
      <c r="O1221" t="str" s="35">
        <v>追击单个敌人，造成剑击伤害；提高单次剑击伤害；命中附毒；提高剑击伤害。</v>
      </c>
      <c r="P1221" t="n" s="35">
        <v>12431082</v>
      </c>
      <c r="Y1221" t="str" s="35">
        <v>单位</v>
      </c>
      <c r="GY1221" t="n" s="35">
        <v>0</v>
      </c>
      <c r="GZ1221" t="n" s="35">
        <v>0</v>
      </c>
      <c r="HF1221" t="n" s="35">
        <v>2000</v>
      </c>
      <c r="HG1221" t="b" s="35">
        <v>1</v>
      </c>
      <c r="HU1221" t="b" s="35">
        <v>1</v>
      </c>
    </row>
    <row r="1222" ht="30" customHeight="1" spans="2:12">
      <c r="B1222" s="34">
        <f>10000000+INDEX(编号表!$B:$B,MATCH(D1222,编号表!$A:$A,0))*10000+J1222</f>
        <v>12160006</v>
      </c>
      <c r="C1222" s="34" t="s">
        <v>1043</v>
      </c>
      <c r="D1222" s="34" t="s">
        <v>1044</v>
      </c>
      <c r="E1222" t="str" s="34">
        <v>无</v>
      </c>
      <c r="F1222" s="39" t="s">
        <v>902</v>
      </c>
      <c r="G1222" s="34" t="s">
        <v>363</v>
      </c>
      <c r="H1222" s="34" t="b">
        <v>0</v>
      </c>
      <c r="I1222" s="34" t="b">
        <v>0</v>
      </c>
      <c r="J1222" s="34">
        <v>6</v>
      </c>
      <c r="K1222" s="34" t="str">
        <f t="shared" si="38"/>
        <v>121600</v>
      </c>
      <c r="L1222" s="34" t="s">
        <v>900</v>
      </c>
      <c r="O1222" t="str" s="35">
        <v>追击单个敌人，造成剑击伤害；提高单次剑击伤害；命中附毒；提高剑击伤害。</v>
      </c>
      <c r="P1222" t="n" s="35">
        <v>12431082</v>
      </c>
      <c r="Y1222" t="str" s="35">
        <v>单位</v>
      </c>
      <c r="GY1222" t="n" s="35">
        <v>0</v>
      </c>
      <c r="GZ1222" t="n" s="35">
        <v>0</v>
      </c>
      <c r="HF1222" t="n" s="35">
        <v>2000</v>
      </c>
      <c r="HG1222" t="b" s="35">
        <v>1</v>
      </c>
      <c r="HU1222" t="b" s="35">
        <v>1</v>
      </c>
    </row>
    <row r="1223" ht="30" customHeight="1" spans="2:12">
      <c r="B1223" s="34">
        <f>10000000+INDEX(编号表!$B:$B,MATCH(D1223,编号表!$A:$A,0))*10000+J1223</f>
        <v>12170004</v>
      </c>
      <c r="C1223" s="34" t="s">
        <v>1045</v>
      </c>
      <c r="D1223" s="34" t="s">
        <v>1046</v>
      </c>
      <c r="E1223" t="str" s="34">
        <v>无</v>
      </c>
      <c r="F1223" s="39" t="s">
        <v>902</v>
      </c>
      <c r="G1223" s="34" t="s">
        <v>363</v>
      </c>
      <c r="H1223" s="34" t="b">
        <v>0</v>
      </c>
      <c r="I1223" s="34" t="b">
        <v>0</v>
      </c>
      <c r="J1223" s="34">
        <v>4</v>
      </c>
      <c r="K1223" s="34" t="str">
        <f t="shared" ref="K1223:K1286" si="39">LEFT(B1223,6)</f>
        <v>121700</v>
      </c>
      <c r="L1223" s="34" t="s">
        <v>898</v>
      </c>
      <c r="O1223" t="str" s="35">
        <v>追击单个敌人，造成剑击伤害；提高单次剑击伤害；命中附毒；提高剑击伤害。</v>
      </c>
      <c r="P1223" t="n" s="35">
        <v>12431082</v>
      </c>
      <c r="Y1223" t="str" s="35">
        <v>单位</v>
      </c>
      <c r="GY1223" t="n" s="35">
        <v>0</v>
      </c>
      <c r="GZ1223" t="n" s="35">
        <v>0</v>
      </c>
      <c r="HF1223" t="n" s="35">
        <v>2000</v>
      </c>
      <c r="HG1223" t="b" s="35">
        <v>1</v>
      </c>
      <c r="HU1223" t="b" s="35">
        <v>1</v>
      </c>
    </row>
    <row r="1224" ht="30" customHeight="1" spans="2:12">
      <c r="B1224" s="34">
        <f>10000000+INDEX(编号表!$B:$B,MATCH(D1224,编号表!$A:$A,0))*10000+J1224</f>
        <v>12170005</v>
      </c>
      <c r="C1224" s="34" t="s">
        <v>1045</v>
      </c>
      <c r="D1224" s="34" t="s">
        <v>1046</v>
      </c>
      <c r="E1224" t="str" s="34">
        <v>无</v>
      </c>
      <c r="F1224" s="39" t="s">
        <v>902</v>
      </c>
      <c r="G1224" s="34" t="s">
        <v>363</v>
      </c>
      <c r="H1224" s="34" t="b">
        <v>0</v>
      </c>
      <c r="I1224" s="34" t="b">
        <v>0</v>
      </c>
      <c r="J1224" s="34">
        <v>5</v>
      </c>
      <c r="K1224" s="34" t="str">
        <f t="shared" si="39"/>
        <v>121700</v>
      </c>
      <c r="L1224" s="34" t="s">
        <v>899</v>
      </c>
      <c r="O1224" t="str" s="35">
        <v>追击单个敌人，造成剑击伤害；提高单次剑击伤害；命中附毒；提高剑击伤害。</v>
      </c>
      <c r="P1224" t="n" s="35">
        <v>12431082</v>
      </c>
      <c r="Y1224" t="str" s="35">
        <v>单位</v>
      </c>
      <c r="GY1224" t="n" s="35">
        <v>0</v>
      </c>
      <c r="GZ1224" t="n" s="35">
        <v>0</v>
      </c>
      <c r="HF1224" t="n" s="35">
        <v>2000</v>
      </c>
      <c r="HG1224" t="b" s="35">
        <v>1</v>
      </c>
      <c r="HU1224" t="b" s="35">
        <v>1</v>
      </c>
    </row>
    <row r="1225" ht="30" customHeight="1" spans="2:12">
      <c r="B1225" s="34">
        <f>10000000+INDEX(编号表!$B:$B,MATCH(D1225,编号表!$A:$A,0))*10000+J1225</f>
        <v>12170006</v>
      </c>
      <c r="C1225" s="34" t="s">
        <v>1045</v>
      </c>
      <c r="D1225" s="34" t="s">
        <v>1046</v>
      </c>
      <c r="E1225" t="str" s="34">
        <v>无</v>
      </c>
      <c r="F1225" s="39" t="s">
        <v>902</v>
      </c>
      <c r="G1225" s="34" t="s">
        <v>363</v>
      </c>
      <c r="H1225" s="34" t="b">
        <v>0</v>
      </c>
      <c r="I1225" s="34" t="b">
        <v>0</v>
      </c>
      <c r="J1225" s="34">
        <v>6</v>
      </c>
      <c r="K1225" s="34" t="str">
        <f t="shared" si="39"/>
        <v>121700</v>
      </c>
      <c r="L1225" s="34" t="s">
        <v>900</v>
      </c>
      <c r="O1225" t="str" s="35">
        <v>追击单个敌人，造成剑击伤害；提高单次剑击伤害；命中附毒；提高剑击伤害。</v>
      </c>
      <c r="P1225" t="n" s="35">
        <v>12431082</v>
      </c>
      <c r="Y1225" t="str" s="35">
        <v>单位</v>
      </c>
      <c r="GY1225" t="n" s="35">
        <v>0</v>
      </c>
      <c r="GZ1225" t="n" s="35">
        <v>0</v>
      </c>
      <c r="HF1225" t="n" s="35">
        <v>2000</v>
      </c>
      <c r="HG1225" t="b" s="35">
        <v>1</v>
      </c>
      <c r="HU1225" t="b" s="35">
        <v>1</v>
      </c>
    </row>
    <row r="1226" ht="30" customHeight="1" spans="2:12">
      <c r="B1226" s="34">
        <f>10000000+INDEX(编号表!$B:$B,MATCH(D1226,编号表!$A:$A,0))*10000+J1226</f>
        <v>12180004</v>
      </c>
      <c r="C1226" s="34" t="s">
        <v>1047</v>
      </c>
      <c r="D1226" s="34" t="s">
        <v>1048</v>
      </c>
      <c r="E1226" t="str" s="34">
        <v>无</v>
      </c>
      <c r="F1226" s="39" t="s">
        <v>902</v>
      </c>
      <c r="G1226" s="34" t="s">
        <v>363</v>
      </c>
      <c r="H1226" s="34" t="b">
        <v>0</v>
      </c>
      <c r="I1226" s="34" t="b">
        <v>0</v>
      </c>
      <c r="J1226" s="34">
        <v>4</v>
      </c>
      <c r="K1226" s="34" t="str">
        <f t="shared" si="39"/>
        <v>121800</v>
      </c>
      <c r="L1226" s="34" t="s">
        <v>898</v>
      </c>
      <c r="O1226" t="str" s="35">
        <v>追击单个敌人，造成剑击伤害；提高单次剑击伤害；命中造成持续流血；提高剑击伤害。</v>
      </c>
      <c r="P1226" t="n" s="35">
        <v>12431082</v>
      </c>
      <c r="Y1226" t="str" s="35">
        <v>单位</v>
      </c>
      <c r="GY1226" t="n" s="35">
        <v>0</v>
      </c>
      <c r="GZ1226" t="n" s="35">
        <v>0</v>
      </c>
      <c r="HF1226" t="n" s="35">
        <v>2000</v>
      </c>
      <c r="HG1226" t="b" s="35">
        <v>1</v>
      </c>
      <c r="HU1226" t="b" s="35">
        <v>1</v>
      </c>
    </row>
    <row r="1227" ht="30" customHeight="1" spans="2:12">
      <c r="B1227" s="34">
        <f>10000000+INDEX(编号表!$B:$B,MATCH(D1227,编号表!$A:$A,0))*10000+J1227</f>
        <v>12180005</v>
      </c>
      <c r="C1227" s="34" t="s">
        <v>1047</v>
      </c>
      <c r="D1227" s="34" t="s">
        <v>1048</v>
      </c>
      <c r="E1227" t="str" s="34">
        <v>无</v>
      </c>
      <c r="F1227" s="39" t="s">
        <v>902</v>
      </c>
      <c r="G1227" s="34" t="s">
        <v>363</v>
      </c>
      <c r="H1227" s="34" t="b">
        <v>0</v>
      </c>
      <c r="I1227" s="34" t="b">
        <v>0</v>
      </c>
      <c r="J1227" s="34">
        <v>5</v>
      </c>
      <c r="K1227" s="34" t="str">
        <f t="shared" si="39"/>
        <v>121800</v>
      </c>
      <c r="L1227" s="34" t="s">
        <v>899</v>
      </c>
      <c r="O1227" t="str" s="35">
        <v>追击单个敌人，造成剑击伤害；提高单次剑击伤害；命中造成持续流血；提高剑击伤害。</v>
      </c>
      <c r="P1227" t="n" s="35">
        <v>12431082</v>
      </c>
      <c r="Y1227" t="str" s="35">
        <v>单位</v>
      </c>
      <c r="GY1227" t="n" s="35">
        <v>0</v>
      </c>
      <c r="GZ1227" t="n" s="35">
        <v>0</v>
      </c>
      <c r="HF1227" t="n" s="35">
        <v>2000</v>
      </c>
      <c r="HG1227" t="b" s="35">
        <v>1</v>
      </c>
      <c r="HU1227" t="b" s="35">
        <v>1</v>
      </c>
    </row>
    <row r="1228" ht="30" customHeight="1" spans="2:12">
      <c r="B1228" s="34">
        <f>10000000+INDEX(编号表!$B:$B,MATCH(D1228,编号表!$A:$A,0))*10000+J1228</f>
        <v>12180006</v>
      </c>
      <c r="C1228" s="34" t="s">
        <v>1047</v>
      </c>
      <c r="D1228" s="34" t="s">
        <v>1048</v>
      </c>
      <c r="E1228" t="str" s="34">
        <v>无</v>
      </c>
      <c r="F1228" s="39" t="s">
        <v>902</v>
      </c>
      <c r="G1228" s="34" t="s">
        <v>363</v>
      </c>
      <c r="H1228" s="34" t="b">
        <v>0</v>
      </c>
      <c r="I1228" s="34" t="b">
        <v>0</v>
      </c>
      <c r="J1228" s="34">
        <v>6</v>
      </c>
      <c r="K1228" s="34" t="str">
        <f t="shared" si="39"/>
        <v>121800</v>
      </c>
      <c r="L1228" s="34" t="s">
        <v>900</v>
      </c>
      <c r="O1228" t="str" s="35">
        <v>追击单个敌人，造成剑击伤害；提高单次剑击伤害；命中造成持续流血；提高剑击伤害。</v>
      </c>
      <c r="P1228" t="n" s="35">
        <v>12431082</v>
      </c>
      <c r="Y1228" t="str" s="35">
        <v>单位</v>
      </c>
      <c r="GY1228" t="n" s="35">
        <v>0</v>
      </c>
      <c r="GZ1228" t="n" s="35">
        <v>0</v>
      </c>
      <c r="HF1228" t="n" s="35">
        <v>2000</v>
      </c>
      <c r="HG1228" t="b" s="35">
        <v>1</v>
      </c>
      <c r="HU1228" t="b" s="35">
        <v>1</v>
      </c>
    </row>
    <row r="1229" ht="30" customHeight="1" spans="2:12">
      <c r="B1229" s="34">
        <f>10000000+INDEX(编号表!$B:$B,MATCH(D1229,编号表!$A:$A,0))*10000+J1229</f>
        <v>12190004</v>
      </c>
      <c r="C1229" s="34" t="s">
        <v>1049</v>
      </c>
      <c r="D1229" s="34" t="s">
        <v>1050</v>
      </c>
      <c r="E1229" t="str" s="34">
        <v>无</v>
      </c>
      <c r="F1229" s="39" t="s">
        <v>902</v>
      </c>
      <c r="G1229" s="34" t="inlineStr">
        <is>
          <t xml:space="preserve">金行</t>
        </is>
      </c>
      <c r="H1229" s="34" t="b">
        <v>0</v>
      </c>
      <c r="I1229" s="34" t="b">
        <v>0</v>
      </c>
      <c r="J1229" s="34">
        <v>4</v>
      </c>
      <c r="K1229" s="34" t="str">
        <f t="shared" si="39"/>
        <v>121900</v>
      </c>
      <c r="L1229" s="34" t="s">
        <v>898</v>
      </c>
      <c r="O1229" t="str" s="35">
        <v>追击单个敌人，造成剑击伤害；出击、回转更轻捷，提高飞剑攻击频率；附加金行伤害；提高剑击伤害。</v>
      </c>
      <c r="P1229" t="n" s="35">
        <v>12431082</v>
      </c>
      <c r="W1229">
        <v>600</v>
      </c>
      <c r="X1229">
        <v>600</v>
      </c>
      <c r="Y1229" t="str" s="35">
        <v>单位</v>
      </c>
      <c r="Z1229" t="inlineStr">
        <is>
          <t xml:space="preserve">单体</t>
        </is>
      </c>
      <c r="AA1229" t="inlineStr">
        <is>
          <t xml:space="preserve">敌对</t>
        </is>
      </c>
      <c r="AB1229">
        <v>0</v>
      </c>
      <c r="AC1229">
        <v>1</v>
      </c>
      <c r="AD1229" t="b">
        <v>0</v>
      </c>
      <c r="AE1229" t="inlineStr">
        <is>
          <t xml:space="preserve">最近</t>
        </is>
      </c>
      <c r="AF1229"/>
      <c r="AG1229"/>
      <c r="AH1229"/>
      <c r="AI1229"/>
      <c r="AJ1229"/>
      <c r="AK1229"/>
      <c r="AL1229"/>
      <c r="BA1229">
        <v>10000</v>
      </c>
      <c r="BB1229" t="inlineStr">
        <is>
          <t xml:space="preserve">技能效果_伤害</t>
        </is>
      </c>
      <c r="BC1229" t="inlineStr">
        <is>
          <t xml:space="preserve">敌对</t>
        </is>
      </c>
      <c r="BD1229">
        <v>10000</v>
      </c>
      <c r="BE1229">
        <v>0</v>
      </c>
      <c r="BF1229" t="inlineStr">
        <is>
          <t xml:space="preserve">全部</t>
        </is>
      </c>
      <c r="BG1229">
        <v>0</v>
      </c>
      <c r="BH1229" t="inlineStr">
        <is>
          <t xml:space="preserve">物理</t>
        </is>
      </c>
      <c r="BI1229">
        <v>10000</v>
      </c>
      <c r="BJ1229">
        <v>0</v>
      </c>
      <c r="BK1229" t="b">
        <v>1</v>
      </c>
      <c r="BL1229">
        <v>0</v>
      </c>
      <c r="BM1229">
        <v>10000</v>
      </c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  <c r="DE1229"/>
      <c r="DF1229"/>
      <c r="DG1229"/>
      <c r="DH1229"/>
      <c r="DI1229"/>
      <c r="DJ1229"/>
      <c r="DK1229"/>
      <c r="DL1229"/>
      <c r="DM1229"/>
      <c r="DN1229"/>
      <c r="DO1229"/>
      <c r="DP1229"/>
      <c r="DQ1229"/>
      <c r="DR1229"/>
      <c r="DS1229"/>
      <c r="DT1229"/>
      <c r="DU1229"/>
      <c r="DV1229"/>
      <c r="DW1229"/>
      <c r="DX1229"/>
      <c r="DY1229"/>
      <c r="DZ1229"/>
      <c r="EA1229"/>
      <c r="EB1229"/>
      <c r="EC1229"/>
      <c r="ED1229"/>
      <c r="EE1229"/>
      <c r="EF1229"/>
      <c r="EG1229"/>
      <c r="EH1229"/>
      <c r="EI1229"/>
      <c r="EJ1229"/>
      <c r="EK1229"/>
      <c r="EL1229"/>
      <c r="EM1229"/>
      <c r="EN1229"/>
      <c r="EO1229"/>
      <c r="EP1229"/>
      <c r="EQ1229"/>
      <c r="ER1229"/>
      <c r="ES1229"/>
      <c r="ET1229"/>
      <c r="EU1229"/>
      <c r="EV1229"/>
      <c r="EW1229"/>
      <c r="EX1229"/>
      <c r="EY1229"/>
      <c r="EZ1229"/>
      <c r="FA1229"/>
      <c r="FB1229"/>
      <c r="FC1229"/>
      <c r="FD1229"/>
      <c r="FE1229"/>
      <c r="FF1229"/>
      <c r="FG1229"/>
      <c r="FH1229"/>
      <c r="FI1229"/>
      <c r="FJ1229"/>
      <c r="FK1229"/>
      <c r="FL1229"/>
      <c r="FM1229"/>
      <c r="FN1229"/>
      <c r="FO1229"/>
      <c r="FP1229"/>
      <c r="FQ1229"/>
      <c r="FR1229"/>
      <c r="FS1229"/>
      <c r="FT1229"/>
      <c r="FU1229"/>
      <c r="FV1229"/>
      <c r="FW1229"/>
      <c r="FX1229"/>
      <c r="FY1229"/>
      <c r="FZ1229"/>
      <c r="GA1229"/>
      <c r="GB1229"/>
      <c r="GC1229"/>
      <c r="GD1229"/>
      <c r="GE1229"/>
      <c r="GF1229"/>
      <c r="GG1229"/>
      <c r="GH1229"/>
      <c r="GI1229"/>
      <c r="GJ1229"/>
      <c r="GK1229"/>
      <c r="GL1229"/>
      <c r="GM1229"/>
      <c r="GN1229"/>
      <c r="GO1229"/>
      <c r="GP1229"/>
      <c r="GQ1229"/>
      <c r="GR1229"/>
      <c r="GS1229"/>
      <c r="GT1229"/>
      <c r="GU1229"/>
      <c r="GV1229"/>
      <c r="GW1229"/>
      <c r="GX1229"/>
      <c r="GY1229" t="n" s="35">
        <v>0</v>
      </c>
      <c r="GZ1229" t="n" s="35">
        <v>0</v>
      </c>
      <c r="HF1229" s="35">
        <v>1800</v>
      </c>
      <c r="HG1229" t="b" s="35">
        <v>1</v>
      </c>
      <c r="HH1229">
        <v>1</v>
      </c>
      <c r="HU1229" t="b" s="35">
        <v>1</v>
      </c>
      <c r="HZ1229">
        <v>1</v>
      </c>
      <c r="IA1229"/>
      <c r="IB1229" t="inlineStr">
        <is>
          <t xml:space="preserve">物理</t>
        </is>
      </c>
      <c r="IC1229">
        <v>10000</v>
      </c>
      <c r="ID1229">
        <v>0</v>
      </c>
      <c r="IE1229">
        <v>1</v>
      </c>
      <c r="IF1229"/>
      <c r="IG1229" t="inlineStr">
        <is>
          <t xml:space="preserve">魔法</t>
        </is>
      </c>
      <c r="IH1229">
        <v>500</v>
      </c>
      <c r="II1229">
        <v>0</v>
      </c>
      <c r="IJ1229"/>
      <c r="IK1229"/>
      <c r="IL1229"/>
      <c r="IM1229"/>
      <c r="IN1229"/>
      <c r="IO1229"/>
      <c r="IP1229"/>
      <c r="IQ1229"/>
      <c r="IR1229"/>
      <c r="IS1229"/>
      <c r="IT1229"/>
      <c r="IU1229"/>
      <c r="IV1229"/>
      <c r="IW1229"/>
      <c r="IX1229"/>
      <c r="IY1229"/>
      <c r="IZ1229"/>
      <c r="JA1229"/>
      <c r="JB1229"/>
      <c r="JC1229"/>
      <c r="JD1229"/>
      <c r="JE1229"/>
      <c r="JF1229"/>
      <c r="JG1229"/>
      <c r="JH1229"/>
      <c r="JI1229"/>
      <c r="JJ1229"/>
      <c r="JK1229"/>
      <c r="JL1229"/>
      <c r="JM1229"/>
      <c r="JN1229"/>
      <c r="JO1229"/>
      <c r="JP1229"/>
      <c r="JQ1229"/>
      <c r="JR1229"/>
    </row>
    <row r="1230" ht="30" customHeight="1" spans="2:12">
      <c r="B1230" s="34">
        <f>10000000+INDEX(编号表!$B:$B,MATCH(D1230,编号表!$A:$A,0))*10000+J1230</f>
        <v>12190005</v>
      </c>
      <c r="C1230" s="34" t="s">
        <v>1049</v>
      </c>
      <c r="D1230" s="34" t="s">
        <v>1050</v>
      </c>
      <c r="E1230" t="str" s="34">
        <v>无</v>
      </c>
      <c r="F1230" s="39" t="s">
        <v>902</v>
      </c>
      <c r="G1230" s="34" t="inlineStr">
        <is>
          <t xml:space="preserve">金行</t>
        </is>
      </c>
      <c r="H1230" s="34" t="b">
        <v>0</v>
      </c>
      <c r="I1230" s="34" t="b">
        <v>0</v>
      </c>
      <c r="J1230" s="34">
        <v>5</v>
      </c>
      <c r="K1230" s="34" t="str">
        <f t="shared" si="39"/>
        <v>121900</v>
      </c>
      <c r="L1230" s="34" t="s">
        <v>899</v>
      </c>
      <c r="O1230" t="str" s="35">
        <v>追击单个敌人，造成剑击伤害；出击、回转更轻捷，提高飞剑攻击频率；附加金行伤害；提高剑击伤害。</v>
      </c>
      <c r="P1230" t="n" s="35">
        <v>12431082</v>
      </c>
      <c r="W1230">
        <v>600</v>
      </c>
      <c r="X1230">
        <v>600</v>
      </c>
      <c r="Y1230" t="str" s="35">
        <v>单位</v>
      </c>
      <c r="Z1230" t="inlineStr">
        <is>
          <t xml:space="preserve">单体</t>
        </is>
      </c>
      <c r="AA1230" t="inlineStr">
        <is>
          <t xml:space="preserve">敌对</t>
        </is>
      </c>
      <c r="AB1230">
        <v>0</v>
      </c>
      <c r="AC1230">
        <v>1</v>
      </c>
      <c r="AD1230" t="b">
        <v>0</v>
      </c>
      <c r="AE1230" t="inlineStr">
        <is>
          <t xml:space="preserve">最近</t>
        </is>
      </c>
      <c r="AF1230"/>
      <c r="AG1230"/>
      <c r="AH1230"/>
      <c r="AI1230"/>
      <c r="AJ1230"/>
      <c r="AK1230"/>
      <c r="AL1230"/>
      <c r="BA1230">
        <v>10000</v>
      </c>
      <c r="BB1230" t="inlineStr">
        <is>
          <t xml:space="preserve">技能效果_伤害</t>
        </is>
      </c>
      <c r="BC1230" t="inlineStr">
        <is>
          <t xml:space="preserve">敌对</t>
        </is>
      </c>
      <c r="BD1230">
        <v>10000</v>
      </c>
      <c r="BE1230">
        <v>0</v>
      </c>
      <c r="BF1230" t="inlineStr">
        <is>
          <t xml:space="preserve">全部</t>
        </is>
      </c>
      <c r="BG1230">
        <v>0</v>
      </c>
      <c r="BH1230" t="inlineStr">
        <is>
          <t xml:space="preserve">物理</t>
        </is>
      </c>
      <c r="BI1230">
        <v>10000</v>
      </c>
      <c r="BJ1230">
        <v>0</v>
      </c>
      <c r="BK1230" t="b">
        <v>1</v>
      </c>
      <c r="BL1230">
        <v>0</v>
      </c>
      <c r="BM1230">
        <v>10000</v>
      </c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  <c r="DE1230"/>
      <c r="DF1230"/>
      <c r="DG1230"/>
      <c r="DH1230"/>
      <c r="DI1230"/>
      <c r="DJ1230"/>
      <c r="DK1230"/>
      <c r="DL1230"/>
      <c r="DM1230"/>
      <c r="DN1230"/>
      <c r="DO1230"/>
      <c r="DP1230"/>
      <c r="DQ1230"/>
      <c r="DR1230"/>
      <c r="DS1230"/>
      <c r="DT1230"/>
      <c r="DU1230"/>
      <c r="DV1230"/>
      <c r="DW1230"/>
      <c r="DX1230"/>
      <c r="DY1230"/>
      <c r="DZ1230"/>
      <c r="EA1230"/>
      <c r="EB1230"/>
      <c r="EC1230"/>
      <c r="ED1230"/>
      <c r="EE1230"/>
      <c r="EF1230"/>
      <c r="EG1230"/>
      <c r="EH1230"/>
      <c r="EI1230"/>
      <c r="EJ1230"/>
      <c r="EK1230"/>
      <c r="EL1230"/>
      <c r="EM1230"/>
      <c r="EN1230"/>
      <c r="EO1230"/>
      <c r="EP1230"/>
      <c r="EQ1230"/>
      <c r="ER1230"/>
      <c r="ES1230"/>
      <c r="ET1230"/>
      <c r="EU1230"/>
      <c r="EV1230"/>
      <c r="EW1230"/>
      <c r="EX1230"/>
      <c r="EY1230"/>
      <c r="EZ1230"/>
      <c r="FA1230"/>
      <c r="FB1230"/>
      <c r="FC1230"/>
      <c r="FD1230"/>
      <c r="FE1230"/>
      <c r="FF1230"/>
      <c r="FG1230"/>
      <c r="FH1230"/>
      <c r="FI1230"/>
      <c r="FJ1230"/>
      <c r="FK1230"/>
      <c r="FL1230"/>
      <c r="FM1230"/>
      <c r="FN1230"/>
      <c r="FO1230"/>
      <c r="FP1230"/>
      <c r="FQ1230"/>
      <c r="FR1230"/>
      <c r="FS1230"/>
      <c r="FT1230"/>
      <c r="FU1230"/>
      <c r="FV1230"/>
      <c r="FW1230"/>
      <c r="FX1230"/>
      <c r="FY1230"/>
      <c r="FZ1230"/>
      <c r="GA1230"/>
      <c r="GB1230"/>
      <c r="GC1230"/>
      <c r="GD1230"/>
      <c r="GE1230"/>
      <c r="GF1230"/>
      <c r="GG1230"/>
      <c r="GH1230"/>
      <c r="GI1230"/>
      <c r="GJ1230"/>
      <c r="GK1230"/>
      <c r="GL1230"/>
      <c r="GM1230"/>
      <c r="GN1230"/>
      <c r="GO1230"/>
      <c r="GP1230"/>
      <c r="GQ1230"/>
      <c r="GR1230"/>
      <c r="GS1230"/>
      <c r="GT1230"/>
      <c r="GU1230"/>
      <c r="GV1230"/>
      <c r="GW1230"/>
      <c r="GX1230"/>
      <c r="GY1230" t="n" s="35">
        <v>0</v>
      </c>
      <c r="GZ1230" t="n" s="35">
        <v>0</v>
      </c>
      <c r="HF1230" s="35">
        <v>1800</v>
      </c>
      <c r="HG1230" t="b" s="35">
        <v>1</v>
      </c>
      <c r="HH1230">
        <v>1</v>
      </c>
      <c r="HU1230" t="b" s="35">
        <v>1</v>
      </c>
      <c r="HZ1230">
        <v>1</v>
      </c>
      <c r="IA1230"/>
      <c r="IB1230" t="inlineStr">
        <is>
          <t xml:space="preserve">物理</t>
        </is>
      </c>
      <c r="IC1230">
        <v>10000</v>
      </c>
      <c r="ID1230">
        <v>0</v>
      </c>
      <c r="IE1230">
        <v>1</v>
      </c>
      <c r="IF1230"/>
      <c r="IG1230" t="inlineStr">
        <is>
          <t xml:space="preserve">魔法</t>
        </is>
      </c>
      <c r="IH1230">
        <v>500</v>
      </c>
      <c r="II1230">
        <v>0</v>
      </c>
      <c r="IJ1230"/>
      <c r="IK1230"/>
      <c r="IL1230"/>
      <c r="IM1230"/>
      <c r="IN1230"/>
      <c r="IO1230"/>
      <c r="IP1230"/>
      <c r="IQ1230"/>
      <c r="IR1230"/>
      <c r="IS1230"/>
      <c r="IT1230"/>
      <c r="IU1230"/>
      <c r="IV1230"/>
      <c r="IW1230"/>
      <c r="IX1230"/>
      <c r="IY1230"/>
      <c r="IZ1230"/>
      <c r="JA1230"/>
      <c r="JB1230"/>
      <c r="JC1230"/>
      <c r="JD1230"/>
      <c r="JE1230"/>
      <c r="JF1230"/>
      <c r="JG1230"/>
      <c r="JH1230"/>
      <c r="JI1230"/>
      <c r="JJ1230"/>
      <c r="JK1230"/>
      <c r="JL1230"/>
      <c r="JM1230"/>
      <c r="JN1230"/>
      <c r="JO1230"/>
      <c r="JP1230"/>
      <c r="JQ1230"/>
      <c r="JR1230"/>
    </row>
    <row r="1231" ht="30" customHeight="1" spans="2:12">
      <c r="B1231" s="34">
        <f>10000000+INDEX(编号表!$B:$B,MATCH(D1231,编号表!$A:$A,0))*10000+J1231</f>
        <v>12190006</v>
      </c>
      <c r="C1231" s="34" t="s">
        <v>1049</v>
      </c>
      <c r="D1231" s="34" t="s">
        <v>1050</v>
      </c>
      <c r="E1231" t="str" s="34">
        <v>无</v>
      </c>
      <c r="F1231" s="39" t="s">
        <v>902</v>
      </c>
      <c r="G1231" s="34" t="inlineStr">
        <is>
          <t xml:space="preserve">金行</t>
        </is>
      </c>
      <c r="H1231" s="34" t="b">
        <v>0</v>
      </c>
      <c r="I1231" s="34" t="b">
        <v>0</v>
      </c>
      <c r="J1231" s="34">
        <v>6</v>
      </c>
      <c r="K1231" s="34" t="str">
        <f t="shared" si="39"/>
        <v>121900</v>
      </c>
      <c r="L1231" s="34" t="s">
        <v>900</v>
      </c>
      <c r="O1231" t="str" s="35">
        <v>追击单个敌人，造成剑击伤害；出击、回转更轻捷，提高飞剑攻击频率；附加金行伤害；提高剑击伤害。</v>
      </c>
      <c r="P1231" t="n" s="35">
        <v>12431082</v>
      </c>
      <c r="W1231">
        <v>600</v>
      </c>
      <c r="X1231">
        <v>600</v>
      </c>
      <c r="Y1231" t="str" s="35">
        <v>单位</v>
      </c>
      <c r="Z1231" t="inlineStr">
        <is>
          <t xml:space="preserve">单体</t>
        </is>
      </c>
      <c r="AA1231" t="inlineStr">
        <is>
          <t xml:space="preserve">敌对</t>
        </is>
      </c>
      <c r="AB1231">
        <v>0</v>
      </c>
      <c r="AC1231">
        <v>1</v>
      </c>
      <c r="AD1231" t="b">
        <v>0</v>
      </c>
      <c r="AE1231" t="inlineStr">
        <is>
          <t xml:space="preserve">最近</t>
        </is>
      </c>
      <c r="AF1231"/>
      <c r="AG1231"/>
      <c r="AH1231"/>
      <c r="AI1231"/>
      <c r="AJ1231"/>
      <c r="AK1231"/>
      <c r="AL1231"/>
      <c r="BA1231">
        <v>10000</v>
      </c>
      <c r="BB1231" t="inlineStr">
        <is>
          <t xml:space="preserve">技能效果_伤害</t>
        </is>
      </c>
      <c r="BC1231" t="inlineStr">
        <is>
          <t xml:space="preserve">敌对</t>
        </is>
      </c>
      <c r="BD1231">
        <v>10000</v>
      </c>
      <c r="BE1231">
        <v>0</v>
      </c>
      <c r="BF1231" t="inlineStr">
        <is>
          <t xml:space="preserve">全部</t>
        </is>
      </c>
      <c r="BG1231">
        <v>0</v>
      </c>
      <c r="BH1231" t="inlineStr">
        <is>
          <t xml:space="preserve">物理</t>
        </is>
      </c>
      <c r="BI1231">
        <v>10000</v>
      </c>
      <c r="BJ1231">
        <v>0</v>
      </c>
      <c r="BK1231" t="b">
        <v>1</v>
      </c>
      <c r="BL1231">
        <v>0</v>
      </c>
      <c r="BM1231">
        <v>10000</v>
      </c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  <c r="DE1231"/>
      <c r="DF1231"/>
      <c r="DG1231"/>
      <c r="DH1231"/>
      <c r="DI1231"/>
      <c r="DJ1231"/>
      <c r="DK1231"/>
      <c r="DL1231"/>
      <c r="DM1231"/>
      <c r="DN1231"/>
      <c r="DO1231"/>
      <c r="DP1231"/>
      <c r="DQ1231"/>
      <c r="DR1231"/>
      <c r="DS1231"/>
      <c r="DT1231"/>
      <c r="DU1231"/>
      <c r="DV1231"/>
      <c r="DW1231"/>
      <c r="DX1231"/>
      <c r="DY1231"/>
      <c r="DZ1231"/>
      <c r="EA1231"/>
      <c r="EB1231"/>
      <c r="EC1231"/>
      <c r="ED1231"/>
      <c r="EE1231"/>
      <c r="EF1231"/>
      <c r="EG1231"/>
      <c r="EH1231"/>
      <c r="EI1231"/>
      <c r="EJ1231"/>
      <c r="EK1231"/>
      <c r="EL1231"/>
      <c r="EM1231"/>
      <c r="EN1231"/>
      <c r="EO1231"/>
      <c r="EP1231"/>
      <c r="EQ1231"/>
      <c r="ER1231"/>
      <c r="ES1231"/>
      <c r="ET1231"/>
      <c r="EU1231"/>
      <c r="EV1231"/>
      <c r="EW1231"/>
      <c r="EX1231"/>
      <c r="EY1231"/>
      <c r="EZ1231"/>
      <c r="FA1231"/>
      <c r="FB1231"/>
      <c r="FC1231"/>
      <c r="FD1231"/>
      <c r="FE1231"/>
      <c r="FF1231"/>
      <c r="FG1231"/>
      <c r="FH1231"/>
      <c r="FI1231"/>
      <c r="FJ1231"/>
      <c r="FK1231"/>
      <c r="FL1231"/>
      <c r="FM1231"/>
      <c r="FN1231"/>
      <c r="FO1231"/>
      <c r="FP1231"/>
      <c r="FQ1231"/>
      <c r="FR1231"/>
      <c r="FS1231"/>
      <c r="FT1231"/>
      <c r="FU1231"/>
      <c r="FV1231"/>
      <c r="FW1231"/>
      <c r="FX1231"/>
      <c r="FY1231"/>
      <c r="FZ1231"/>
      <c r="GA1231"/>
      <c r="GB1231"/>
      <c r="GC1231"/>
      <c r="GD1231"/>
      <c r="GE1231"/>
      <c r="GF1231"/>
      <c r="GG1231"/>
      <c r="GH1231"/>
      <c r="GI1231"/>
      <c r="GJ1231"/>
      <c r="GK1231"/>
      <c r="GL1231"/>
      <c r="GM1231"/>
      <c r="GN1231"/>
      <c r="GO1231"/>
      <c r="GP1231"/>
      <c r="GQ1231"/>
      <c r="GR1231"/>
      <c r="GS1231"/>
      <c r="GT1231"/>
      <c r="GU1231"/>
      <c r="GV1231"/>
      <c r="GW1231"/>
      <c r="GX1231"/>
      <c r="GY1231" t="n" s="35">
        <v>0</v>
      </c>
      <c r="GZ1231" t="n" s="35">
        <v>0</v>
      </c>
      <c r="HF1231" s="35">
        <v>1800</v>
      </c>
      <c r="HG1231" t="b" s="35">
        <v>1</v>
      </c>
      <c r="HH1231">
        <v>1</v>
      </c>
      <c r="HU1231" t="b" s="35">
        <v>1</v>
      </c>
      <c r="HZ1231">
        <v>1</v>
      </c>
      <c r="IA1231"/>
      <c r="IB1231" t="inlineStr">
        <is>
          <t xml:space="preserve">物理</t>
        </is>
      </c>
      <c r="IC1231">
        <v>10000</v>
      </c>
      <c r="ID1231">
        <v>0</v>
      </c>
      <c r="IE1231">
        <v>1</v>
      </c>
      <c r="IF1231"/>
      <c r="IG1231" t="inlineStr">
        <is>
          <t xml:space="preserve">魔法</t>
        </is>
      </c>
      <c r="IH1231">
        <v>500</v>
      </c>
      <c r="II1231">
        <v>0</v>
      </c>
      <c r="IJ1231"/>
      <c r="IK1231"/>
      <c r="IL1231"/>
      <c r="IM1231"/>
      <c r="IN1231"/>
      <c r="IO1231"/>
      <c r="IP1231"/>
      <c r="IQ1231"/>
      <c r="IR1231"/>
      <c r="IS1231"/>
      <c r="IT1231"/>
      <c r="IU1231"/>
      <c r="IV1231"/>
      <c r="IW1231"/>
      <c r="IX1231"/>
      <c r="IY1231"/>
      <c r="IZ1231"/>
      <c r="JA1231"/>
      <c r="JB1231"/>
      <c r="JC1231"/>
      <c r="JD1231"/>
      <c r="JE1231"/>
      <c r="JF1231"/>
      <c r="JG1231"/>
      <c r="JH1231"/>
      <c r="JI1231"/>
      <c r="JJ1231"/>
      <c r="JK1231"/>
      <c r="JL1231"/>
      <c r="JM1231"/>
      <c r="JN1231"/>
      <c r="JO1231"/>
      <c r="JP1231"/>
      <c r="JQ1231"/>
      <c r="JR1231"/>
    </row>
    <row r="1232" ht="30" customHeight="1" spans="2:12">
      <c r="B1232" s="34">
        <f>10000000+INDEX(编号表!$B:$B,MATCH(D1232,编号表!$A:$A,0))*10000+J1232</f>
        <v>12200004</v>
      </c>
      <c r="C1232" s="34" t="s">
        <v>1051</v>
      </c>
      <c r="D1232" s="34" t="s">
        <v>1052</v>
      </c>
      <c r="E1232" t="str" s="34">
        <v>无</v>
      </c>
      <c r="F1232" s="39" t="s">
        <v>902</v>
      </c>
      <c r="G1232" s="34" t="inlineStr">
        <is>
          <t xml:space="preserve">木行</t>
        </is>
      </c>
      <c r="H1232" s="34" t="b">
        <v>0</v>
      </c>
      <c r="I1232" s="34" t="b">
        <v>0</v>
      </c>
      <c r="J1232" s="34">
        <v>4</v>
      </c>
      <c r="K1232" s="34" t="str">
        <f t="shared" si="39"/>
        <v>122000</v>
      </c>
      <c r="L1232" s="34" t="s">
        <v>898</v>
      </c>
      <c r="O1232" t="str" s="35">
        <v>追击单个敌人，造成剑击伤害；出击、回转更轻捷，提高飞剑攻击频率；附加木行伤害；提高剑击伤害。</v>
      </c>
      <c r="P1232" t="n" s="35">
        <v>12431082</v>
      </c>
      <c r="W1232">
        <v>600</v>
      </c>
      <c r="X1232">
        <v>600</v>
      </c>
      <c r="Y1232" t="str" s="35">
        <v>单位</v>
      </c>
      <c r="Z1232" t="inlineStr">
        <is>
          <t xml:space="preserve">单体</t>
        </is>
      </c>
      <c r="AA1232" t="inlineStr">
        <is>
          <t xml:space="preserve">敌对</t>
        </is>
      </c>
      <c r="AB1232">
        <v>0</v>
      </c>
      <c r="AC1232">
        <v>1</v>
      </c>
      <c r="AD1232" t="b">
        <v>0</v>
      </c>
      <c r="AE1232" t="inlineStr">
        <is>
          <t xml:space="preserve">最近</t>
        </is>
      </c>
      <c r="AF1232"/>
      <c r="AG1232"/>
      <c r="AH1232"/>
      <c r="AI1232"/>
      <c r="AJ1232"/>
      <c r="AK1232"/>
      <c r="AL1232"/>
      <c r="BA1232">
        <v>10000</v>
      </c>
      <c r="BB1232" t="inlineStr">
        <is>
          <t xml:space="preserve">技能效果_伤害</t>
        </is>
      </c>
      <c r="BC1232" t="inlineStr">
        <is>
          <t xml:space="preserve">敌对</t>
        </is>
      </c>
      <c r="BD1232">
        <v>10000</v>
      </c>
      <c r="BE1232">
        <v>0</v>
      </c>
      <c r="BF1232" t="inlineStr">
        <is>
          <t xml:space="preserve">全部</t>
        </is>
      </c>
      <c r="BG1232">
        <v>0</v>
      </c>
      <c r="BH1232" t="inlineStr">
        <is>
          <t xml:space="preserve">物理</t>
        </is>
      </c>
      <c r="BI1232">
        <v>10000</v>
      </c>
      <c r="BJ1232">
        <v>0</v>
      </c>
      <c r="BK1232" t="b">
        <v>1</v>
      </c>
      <c r="BL1232">
        <v>0</v>
      </c>
      <c r="BM1232">
        <v>10000</v>
      </c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  <c r="DE1232"/>
      <c r="DF1232"/>
      <c r="DG1232"/>
      <c r="DH1232"/>
      <c r="DI1232"/>
      <c r="DJ1232"/>
      <c r="DK1232"/>
      <c r="DL1232"/>
      <c r="DM1232"/>
      <c r="DN1232"/>
      <c r="DO1232"/>
      <c r="DP1232"/>
      <c r="DQ1232"/>
      <c r="DR1232"/>
      <c r="DS1232"/>
      <c r="DT1232"/>
      <c r="DU1232"/>
      <c r="DV1232"/>
      <c r="DW1232"/>
      <c r="DX1232"/>
      <c r="DY1232"/>
      <c r="DZ1232"/>
      <c r="EA1232"/>
      <c r="EB1232"/>
      <c r="EC1232"/>
      <c r="ED1232"/>
      <c r="EE1232"/>
      <c r="EF1232"/>
      <c r="EG1232"/>
      <c r="EH1232"/>
      <c r="EI1232"/>
      <c r="EJ1232"/>
      <c r="EK1232"/>
      <c r="EL1232"/>
      <c r="EM1232"/>
      <c r="EN1232"/>
      <c r="EO1232"/>
      <c r="EP1232"/>
      <c r="EQ1232"/>
      <c r="ER1232"/>
      <c r="ES1232"/>
      <c r="ET1232"/>
      <c r="EU1232"/>
      <c r="EV1232"/>
      <c r="EW1232"/>
      <c r="EX1232"/>
      <c r="EY1232"/>
      <c r="EZ1232"/>
      <c r="FA1232"/>
      <c r="FB1232"/>
      <c r="FC1232"/>
      <c r="FD1232"/>
      <c r="FE1232"/>
      <c r="FF1232"/>
      <c r="FG1232"/>
      <c r="FH1232"/>
      <c r="FI1232"/>
      <c r="FJ1232"/>
      <c r="FK1232"/>
      <c r="FL1232"/>
      <c r="FM1232"/>
      <c r="FN1232"/>
      <c r="FO1232"/>
      <c r="FP1232"/>
      <c r="FQ1232"/>
      <c r="FR1232"/>
      <c r="FS1232"/>
      <c r="FT1232"/>
      <c r="FU1232"/>
      <c r="FV1232"/>
      <c r="FW1232"/>
      <c r="FX1232"/>
      <c r="FY1232"/>
      <c r="FZ1232"/>
      <c r="GA1232"/>
      <c r="GB1232"/>
      <c r="GC1232"/>
      <c r="GD1232"/>
      <c r="GE1232"/>
      <c r="GF1232"/>
      <c r="GG1232"/>
      <c r="GH1232"/>
      <c r="GI1232"/>
      <c r="GJ1232"/>
      <c r="GK1232"/>
      <c r="GL1232"/>
      <c r="GM1232"/>
      <c r="GN1232"/>
      <c r="GO1232"/>
      <c r="GP1232"/>
      <c r="GQ1232"/>
      <c r="GR1232"/>
      <c r="GS1232"/>
      <c r="GT1232"/>
      <c r="GU1232"/>
      <c r="GV1232"/>
      <c r="GW1232"/>
      <c r="GX1232"/>
      <c r="GY1232" t="n" s="35">
        <v>0</v>
      </c>
      <c r="GZ1232" t="n" s="35">
        <v>0</v>
      </c>
      <c r="HF1232" s="35">
        <v>1800</v>
      </c>
      <c r="HG1232" t="b" s="35">
        <v>1</v>
      </c>
      <c r="HH1232">
        <v>1</v>
      </c>
      <c r="HU1232" t="b" s="35">
        <v>1</v>
      </c>
      <c r="HZ1232">
        <v>1</v>
      </c>
      <c r="IA1232"/>
      <c r="IB1232" t="inlineStr">
        <is>
          <t xml:space="preserve">物理</t>
        </is>
      </c>
      <c r="IC1232">
        <v>10000</v>
      </c>
      <c r="ID1232">
        <v>0</v>
      </c>
      <c r="IE1232">
        <v>1</v>
      </c>
      <c r="IF1232"/>
      <c r="IG1232" t="inlineStr">
        <is>
          <t xml:space="preserve">魔法</t>
        </is>
      </c>
      <c r="IH1232">
        <v>500</v>
      </c>
      <c r="II1232">
        <v>0</v>
      </c>
      <c r="IJ1232"/>
      <c r="IK1232"/>
      <c r="IL1232"/>
      <c r="IM1232"/>
      <c r="IN1232"/>
      <c r="IO1232"/>
      <c r="IP1232"/>
      <c r="IQ1232"/>
      <c r="IR1232"/>
      <c r="IS1232"/>
      <c r="IT1232"/>
      <c r="IU1232"/>
      <c r="IV1232"/>
      <c r="IW1232"/>
      <c r="IX1232"/>
      <c r="IY1232"/>
      <c r="IZ1232"/>
      <c r="JA1232"/>
      <c r="JB1232"/>
      <c r="JC1232"/>
      <c r="JD1232"/>
      <c r="JE1232"/>
      <c r="JF1232"/>
      <c r="JG1232"/>
      <c r="JH1232"/>
      <c r="JI1232"/>
      <c r="JJ1232"/>
      <c r="JK1232"/>
      <c r="JL1232"/>
      <c r="JM1232"/>
      <c r="JN1232"/>
      <c r="JO1232"/>
      <c r="JP1232"/>
      <c r="JQ1232"/>
      <c r="JR1232"/>
    </row>
    <row r="1233" ht="30" customHeight="1" spans="2:12">
      <c r="B1233" s="34">
        <f>10000000+INDEX(编号表!$B:$B,MATCH(D1233,编号表!$A:$A,0))*10000+J1233</f>
        <v>12200005</v>
      </c>
      <c r="C1233" s="34" t="s">
        <v>1051</v>
      </c>
      <c r="D1233" s="34" t="s">
        <v>1052</v>
      </c>
      <c r="E1233" t="str" s="34">
        <v>无</v>
      </c>
      <c r="F1233" s="39" t="s">
        <v>902</v>
      </c>
      <c r="G1233" s="34" t="inlineStr">
        <is>
          <t xml:space="preserve">木行</t>
        </is>
      </c>
      <c r="H1233" s="34" t="b">
        <v>0</v>
      </c>
      <c r="I1233" s="34" t="b">
        <v>0</v>
      </c>
      <c r="J1233" s="34">
        <v>5</v>
      </c>
      <c r="K1233" s="34" t="str">
        <f t="shared" si="39"/>
        <v>122000</v>
      </c>
      <c r="L1233" s="34" t="s">
        <v>899</v>
      </c>
      <c r="O1233" t="str" s="35">
        <v>追击单个敌人，造成剑击伤害；出击、回转更轻捷，提高飞剑攻击频率；附加木行伤害；提高剑击伤害。</v>
      </c>
      <c r="P1233" t="n" s="35">
        <v>12431082</v>
      </c>
      <c r="W1233">
        <v>600</v>
      </c>
      <c r="X1233">
        <v>600</v>
      </c>
      <c r="Y1233" t="str" s="35">
        <v>单位</v>
      </c>
      <c r="Z1233" t="inlineStr">
        <is>
          <t xml:space="preserve">单体</t>
        </is>
      </c>
      <c r="AA1233" t="inlineStr">
        <is>
          <t xml:space="preserve">敌对</t>
        </is>
      </c>
      <c r="AB1233">
        <v>0</v>
      </c>
      <c r="AC1233">
        <v>1</v>
      </c>
      <c r="AD1233" t="b">
        <v>0</v>
      </c>
      <c r="AE1233" t="inlineStr">
        <is>
          <t xml:space="preserve">最近</t>
        </is>
      </c>
      <c r="AF1233"/>
      <c r="AG1233"/>
      <c r="AH1233"/>
      <c r="AI1233"/>
      <c r="AJ1233"/>
      <c r="AK1233"/>
      <c r="AL1233"/>
      <c r="BA1233">
        <v>10000</v>
      </c>
      <c r="BB1233" t="inlineStr">
        <is>
          <t xml:space="preserve">技能效果_伤害</t>
        </is>
      </c>
      <c r="BC1233" t="inlineStr">
        <is>
          <t xml:space="preserve">敌对</t>
        </is>
      </c>
      <c r="BD1233">
        <v>10000</v>
      </c>
      <c r="BE1233">
        <v>0</v>
      </c>
      <c r="BF1233" t="inlineStr">
        <is>
          <t xml:space="preserve">全部</t>
        </is>
      </c>
      <c r="BG1233">
        <v>0</v>
      </c>
      <c r="BH1233" t="inlineStr">
        <is>
          <t xml:space="preserve">物理</t>
        </is>
      </c>
      <c r="BI1233">
        <v>10000</v>
      </c>
      <c r="BJ1233">
        <v>0</v>
      </c>
      <c r="BK1233" t="b">
        <v>1</v>
      </c>
      <c r="BL1233">
        <v>0</v>
      </c>
      <c r="BM1233">
        <v>10000</v>
      </c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  <c r="DE1233"/>
      <c r="DF1233"/>
      <c r="DG1233"/>
      <c r="DH1233"/>
      <c r="DI1233"/>
      <c r="DJ1233"/>
      <c r="DK1233"/>
      <c r="DL1233"/>
      <c r="DM1233"/>
      <c r="DN1233"/>
      <c r="DO1233"/>
      <c r="DP1233"/>
      <c r="DQ1233"/>
      <c r="DR1233"/>
      <c r="DS1233"/>
      <c r="DT1233"/>
      <c r="DU1233"/>
      <c r="DV1233"/>
      <c r="DW1233"/>
      <c r="DX1233"/>
      <c r="DY1233"/>
      <c r="DZ1233"/>
      <c r="EA1233"/>
      <c r="EB1233"/>
      <c r="EC1233"/>
      <c r="ED1233"/>
      <c r="EE1233"/>
      <c r="EF1233"/>
      <c r="EG1233"/>
      <c r="EH1233"/>
      <c r="EI1233"/>
      <c r="EJ1233"/>
      <c r="EK1233"/>
      <c r="EL1233"/>
      <c r="EM1233"/>
      <c r="EN1233"/>
      <c r="EO1233"/>
      <c r="EP1233"/>
      <c r="EQ1233"/>
      <c r="ER1233"/>
      <c r="ES1233"/>
      <c r="ET1233"/>
      <c r="EU1233"/>
      <c r="EV1233"/>
      <c r="EW1233"/>
      <c r="EX1233"/>
      <c r="EY1233"/>
      <c r="EZ1233"/>
      <c r="FA1233"/>
      <c r="FB1233"/>
      <c r="FC1233"/>
      <c r="FD1233"/>
      <c r="FE1233"/>
      <c r="FF1233"/>
      <c r="FG1233"/>
      <c r="FH1233"/>
      <c r="FI1233"/>
      <c r="FJ1233"/>
      <c r="FK1233"/>
      <c r="FL1233"/>
      <c r="FM1233"/>
      <c r="FN1233"/>
      <c r="FO1233"/>
      <c r="FP1233"/>
      <c r="FQ1233"/>
      <c r="FR1233"/>
      <c r="FS1233"/>
      <c r="FT1233"/>
      <c r="FU1233"/>
      <c r="FV1233"/>
      <c r="FW1233"/>
      <c r="FX1233"/>
      <c r="FY1233"/>
      <c r="FZ1233"/>
      <c r="GA1233"/>
      <c r="GB1233"/>
      <c r="GC1233"/>
      <c r="GD1233"/>
      <c r="GE1233"/>
      <c r="GF1233"/>
      <c r="GG1233"/>
      <c r="GH1233"/>
      <c r="GI1233"/>
      <c r="GJ1233"/>
      <c r="GK1233"/>
      <c r="GL1233"/>
      <c r="GM1233"/>
      <c r="GN1233"/>
      <c r="GO1233"/>
      <c r="GP1233"/>
      <c r="GQ1233"/>
      <c r="GR1233"/>
      <c r="GS1233"/>
      <c r="GT1233"/>
      <c r="GU1233"/>
      <c r="GV1233"/>
      <c r="GW1233"/>
      <c r="GX1233"/>
      <c r="GY1233" t="n" s="35">
        <v>0</v>
      </c>
      <c r="GZ1233" t="n" s="35">
        <v>0</v>
      </c>
      <c r="HF1233" s="35">
        <v>1800</v>
      </c>
      <c r="HG1233" t="b" s="35">
        <v>1</v>
      </c>
      <c r="HH1233">
        <v>1</v>
      </c>
      <c r="HU1233" t="b" s="35">
        <v>1</v>
      </c>
      <c r="HZ1233">
        <v>1</v>
      </c>
      <c r="IA1233"/>
      <c r="IB1233" t="inlineStr">
        <is>
          <t xml:space="preserve">物理</t>
        </is>
      </c>
      <c r="IC1233">
        <v>10000</v>
      </c>
      <c r="ID1233">
        <v>0</v>
      </c>
      <c r="IE1233">
        <v>1</v>
      </c>
      <c r="IF1233"/>
      <c r="IG1233" t="inlineStr">
        <is>
          <t xml:space="preserve">魔法</t>
        </is>
      </c>
      <c r="IH1233">
        <v>500</v>
      </c>
      <c r="II1233">
        <v>0</v>
      </c>
      <c r="IJ1233"/>
      <c r="IK1233"/>
      <c r="IL1233"/>
      <c r="IM1233"/>
      <c r="IN1233"/>
      <c r="IO1233"/>
      <c r="IP1233"/>
      <c r="IQ1233"/>
      <c r="IR1233"/>
      <c r="IS1233"/>
      <c r="IT1233"/>
      <c r="IU1233"/>
      <c r="IV1233"/>
      <c r="IW1233"/>
      <c r="IX1233"/>
      <c r="IY1233"/>
      <c r="IZ1233"/>
      <c r="JA1233"/>
      <c r="JB1233"/>
      <c r="JC1233"/>
      <c r="JD1233"/>
      <c r="JE1233"/>
      <c r="JF1233"/>
      <c r="JG1233"/>
      <c r="JH1233"/>
      <c r="JI1233"/>
      <c r="JJ1233"/>
      <c r="JK1233"/>
      <c r="JL1233"/>
      <c r="JM1233"/>
      <c r="JN1233"/>
      <c r="JO1233"/>
      <c r="JP1233"/>
      <c r="JQ1233"/>
      <c r="JR1233"/>
    </row>
    <row r="1234" ht="30" customHeight="1" spans="2:12">
      <c r="B1234" s="34">
        <f>10000000+INDEX(编号表!$B:$B,MATCH(D1234,编号表!$A:$A,0))*10000+J1234</f>
        <v>12200006</v>
      </c>
      <c r="C1234" s="34" t="s">
        <v>1051</v>
      </c>
      <c r="D1234" s="34" t="s">
        <v>1052</v>
      </c>
      <c r="E1234" t="str" s="34">
        <v>无</v>
      </c>
      <c r="F1234" s="39" t="s">
        <v>902</v>
      </c>
      <c r="G1234" s="34" t="inlineStr">
        <is>
          <t xml:space="preserve">木行</t>
        </is>
      </c>
      <c r="H1234" s="34" t="b">
        <v>0</v>
      </c>
      <c r="I1234" s="34" t="b">
        <v>0</v>
      </c>
      <c r="J1234" s="34">
        <v>6</v>
      </c>
      <c r="K1234" s="34" t="str">
        <f t="shared" si="39"/>
        <v>122000</v>
      </c>
      <c r="L1234" s="34" t="s">
        <v>900</v>
      </c>
      <c r="O1234" t="str" s="35">
        <v>追击单个敌人，造成剑击伤害；出击、回转更轻捷，提高飞剑攻击频率；附加木行伤害；提高剑击伤害。</v>
      </c>
      <c r="P1234" t="n" s="35">
        <v>12431082</v>
      </c>
      <c r="W1234">
        <v>600</v>
      </c>
      <c r="X1234">
        <v>600</v>
      </c>
      <c r="Y1234" t="str" s="35">
        <v>单位</v>
      </c>
      <c r="Z1234" t="inlineStr">
        <is>
          <t xml:space="preserve">单体</t>
        </is>
      </c>
      <c r="AA1234" t="inlineStr">
        <is>
          <t xml:space="preserve">敌对</t>
        </is>
      </c>
      <c r="AB1234">
        <v>0</v>
      </c>
      <c r="AC1234">
        <v>1</v>
      </c>
      <c r="AD1234" t="b">
        <v>0</v>
      </c>
      <c r="AE1234" t="inlineStr">
        <is>
          <t xml:space="preserve">最近</t>
        </is>
      </c>
      <c r="AF1234"/>
      <c r="AG1234"/>
      <c r="AH1234"/>
      <c r="AI1234"/>
      <c r="AJ1234"/>
      <c r="AK1234"/>
      <c r="AL1234"/>
      <c r="BA1234">
        <v>10000</v>
      </c>
      <c r="BB1234" t="inlineStr">
        <is>
          <t xml:space="preserve">技能效果_伤害</t>
        </is>
      </c>
      <c r="BC1234" t="inlineStr">
        <is>
          <t xml:space="preserve">敌对</t>
        </is>
      </c>
      <c r="BD1234">
        <v>10000</v>
      </c>
      <c r="BE1234">
        <v>0</v>
      </c>
      <c r="BF1234" t="inlineStr">
        <is>
          <t xml:space="preserve">全部</t>
        </is>
      </c>
      <c r="BG1234">
        <v>0</v>
      </c>
      <c r="BH1234" t="inlineStr">
        <is>
          <t xml:space="preserve">物理</t>
        </is>
      </c>
      <c r="BI1234">
        <v>10000</v>
      </c>
      <c r="BJ1234">
        <v>0</v>
      </c>
      <c r="BK1234" t="b">
        <v>1</v>
      </c>
      <c r="BL1234">
        <v>0</v>
      </c>
      <c r="BM1234">
        <v>10000</v>
      </c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  <c r="DE1234"/>
      <c r="DF1234"/>
      <c r="DG1234"/>
      <c r="DH1234"/>
      <c r="DI1234"/>
      <c r="DJ1234"/>
      <c r="DK1234"/>
      <c r="DL1234"/>
      <c r="DM1234"/>
      <c r="DN1234"/>
      <c r="DO1234"/>
      <c r="DP1234"/>
      <c r="DQ1234"/>
      <c r="DR1234"/>
      <c r="DS1234"/>
      <c r="DT1234"/>
      <c r="DU1234"/>
      <c r="DV1234"/>
      <c r="DW1234"/>
      <c r="DX1234"/>
      <c r="DY1234"/>
      <c r="DZ1234"/>
      <c r="EA1234"/>
      <c r="EB1234"/>
      <c r="EC1234"/>
      <c r="ED1234"/>
      <c r="EE1234"/>
      <c r="EF1234"/>
      <c r="EG1234"/>
      <c r="EH1234"/>
      <c r="EI1234"/>
      <c r="EJ1234"/>
      <c r="EK1234"/>
      <c r="EL1234"/>
      <c r="EM1234"/>
      <c r="EN1234"/>
      <c r="EO1234"/>
      <c r="EP1234"/>
      <c r="EQ1234"/>
      <c r="ER1234"/>
      <c r="ES1234"/>
      <c r="ET1234"/>
      <c r="EU1234"/>
      <c r="EV1234"/>
      <c r="EW1234"/>
      <c r="EX1234"/>
      <c r="EY1234"/>
      <c r="EZ1234"/>
      <c r="FA1234"/>
      <c r="FB1234"/>
      <c r="FC1234"/>
      <c r="FD1234"/>
      <c r="FE1234"/>
      <c r="FF1234"/>
      <c r="FG1234"/>
      <c r="FH1234"/>
      <c r="FI1234"/>
      <c r="FJ1234"/>
      <c r="FK1234"/>
      <c r="FL1234"/>
      <c r="FM1234"/>
      <c r="FN1234"/>
      <c r="FO1234"/>
      <c r="FP1234"/>
      <c r="FQ1234"/>
      <c r="FR1234"/>
      <c r="FS1234"/>
      <c r="FT1234"/>
      <c r="FU1234"/>
      <c r="FV1234"/>
      <c r="FW1234"/>
      <c r="FX1234"/>
      <c r="FY1234"/>
      <c r="FZ1234"/>
      <c r="GA1234"/>
      <c r="GB1234"/>
      <c r="GC1234"/>
      <c r="GD1234"/>
      <c r="GE1234"/>
      <c r="GF1234"/>
      <c r="GG1234"/>
      <c r="GH1234"/>
      <c r="GI1234"/>
      <c r="GJ1234"/>
      <c r="GK1234"/>
      <c r="GL1234"/>
      <c r="GM1234"/>
      <c r="GN1234"/>
      <c r="GO1234"/>
      <c r="GP1234"/>
      <c r="GQ1234"/>
      <c r="GR1234"/>
      <c r="GS1234"/>
      <c r="GT1234"/>
      <c r="GU1234"/>
      <c r="GV1234"/>
      <c r="GW1234"/>
      <c r="GX1234"/>
      <c r="GY1234" t="n" s="35">
        <v>0</v>
      </c>
      <c r="GZ1234" t="n" s="35">
        <v>0</v>
      </c>
      <c r="HF1234" s="35">
        <v>1800</v>
      </c>
      <c r="HG1234" t="b" s="35">
        <v>1</v>
      </c>
      <c r="HH1234">
        <v>1</v>
      </c>
      <c r="HU1234" t="b" s="35">
        <v>1</v>
      </c>
      <c r="HZ1234">
        <v>1</v>
      </c>
      <c r="IA1234"/>
      <c r="IB1234" t="inlineStr">
        <is>
          <t xml:space="preserve">物理</t>
        </is>
      </c>
      <c r="IC1234">
        <v>10000</v>
      </c>
      <c r="ID1234">
        <v>0</v>
      </c>
      <c r="IE1234">
        <v>1</v>
      </c>
      <c r="IF1234"/>
      <c r="IG1234" t="inlineStr">
        <is>
          <t xml:space="preserve">魔法</t>
        </is>
      </c>
      <c r="IH1234">
        <v>500</v>
      </c>
      <c r="II1234">
        <v>0</v>
      </c>
      <c r="IJ1234"/>
      <c r="IK1234"/>
      <c r="IL1234"/>
      <c r="IM1234"/>
      <c r="IN1234"/>
      <c r="IO1234"/>
      <c r="IP1234"/>
      <c r="IQ1234"/>
      <c r="IR1234"/>
      <c r="IS1234"/>
      <c r="IT1234"/>
      <c r="IU1234"/>
      <c r="IV1234"/>
      <c r="IW1234"/>
      <c r="IX1234"/>
      <c r="IY1234"/>
      <c r="IZ1234"/>
      <c r="JA1234"/>
      <c r="JB1234"/>
      <c r="JC1234"/>
      <c r="JD1234"/>
      <c r="JE1234"/>
      <c r="JF1234"/>
      <c r="JG1234"/>
      <c r="JH1234"/>
      <c r="JI1234"/>
      <c r="JJ1234"/>
      <c r="JK1234"/>
      <c r="JL1234"/>
      <c r="JM1234"/>
      <c r="JN1234"/>
      <c r="JO1234"/>
      <c r="JP1234"/>
      <c r="JQ1234"/>
      <c r="JR1234"/>
    </row>
    <row r="1235" ht="30" customHeight="1" spans="2:12">
      <c r="B1235" s="34">
        <f>10000000+INDEX(编号表!$B:$B,MATCH(D1235,编号表!$A:$A,0))*10000+J1235</f>
        <v>12210004</v>
      </c>
      <c r="C1235" s="34" t="s">
        <v>1053</v>
      </c>
      <c r="D1235" s="34" t="s">
        <v>1054</v>
      </c>
      <c r="E1235" t="str" s="34">
        <v>无</v>
      </c>
      <c r="F1235" s="39" t="s">
        <v>902</v>
      </c>
      <c r="G1235" s="34" t="inlineStr">
        <is>
          <t xml:space="preserve">水行</t>
        </is>
      </c>
      <c r="H1235" s="34" t="b">
        <v>0</v>
      </c>
      <c r="I1235" s="34" t="b">
        <v>0</v>
      </c>
      <c r="J1235" s="34">
        <v>4</v>
      </c>
      <c r="K1235" s="34" t="str">
        <f t="shared" si="39"/>
        <v>122100</v>
      </c>
      <c r="L1235" s="34" t="s">
        <v>898</v>
      </c>
      <c r="O1235" t="str" s="35">
        <v>追击单个敌人，造成剑击伤害；出击、回转更轻捷，提高飞剑攻击频率；附加水行伤害；提高剑击伤害。</v>
      </c>
      <c r="P1235" t="n" s="35">
        <v>12431082</v>
      </c>
      <c r="W1235">
        <v>600</v>
      </c>
      <c r="X1235">
        <v>600</v>
      </c>
      <c r="Y1235" t="str" s="35">
        <v>单位</v>
      </c>
      <c r="Z1235" t="inlineStr">
        <is>
          <t xml:space="preserve">单体</t>
        </is>
      </c>
      <c r="AA1235" t="inlineStr">
        <is>
          <t xml:space="preserve">敌对</t>
        </is>
      </c>
      <c r="AB1235">
        <v>0</v>
      </c>
      <c r="AC1235">
        <v>1</v>
      </c>
      <c r="AD1235" t="b">
        <v>0</v>
      </c>
      <c r="AE1235" t="inlineStr">
        <is>
          <t xml:space="preserve">最近</t>
        </is>
      </c>
      <c r="AF1235"/>
      <c r="AG1235"/>
      <c r="AH1235"/>
      <c r="AI1235"/>
      <c r="AJ1235"/>
      <c r="AK1235"/>
      <c r="AL1235"/>
      <c r="BA1235">
        <v>10000</v>
      </c>
      <c r="BB1235" t="inlineStr">
        <is>
          <t xml:space="preserve">技能效果_伤害</t>
        </is>
      </c>
      <c r="BC1235" t="inlineStr">
        <is>
          <t xml:space="preserve">敌对</t>
        </is>
      </c>
      <c r="BD1235">
        <v>10000</v>
      </c>
      <c r="BE1235">
        <v>0</v>
      </c>
      <c r="BF1235" t="inlineStr">
        <is>
          <t xml:space="preserve">全部</t>
        </is>
      </c>
      <c r="BG1235">
        <v>0</v>
      </c>
      <c r="BH1235" t="inlineStr">
        <is>
          <t xml:space="preserve">物理</t>
        </is>
      </c>
      <c r="BI1235">
        <v>10000</v>
      </c>
      <c r="BJ1235">
        <v>0</v>
      </c>
      <c r="BK1235" t="b">
        <v>1</v>
      </c>
      <c r="BL1235">
        <v>0</v>
      </c>
      <c r="BM1235">
        <v>10000</v>
      </c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  <c r="DE1235"/>
      <c r="DF1235"/>
      <c r="DG1235"/>
      <c r="DH1235"/>
      <c r="DI1235"/>
      <c r="DJ1235"/>
      <c r="DK1235"/>
      <c r="DL1235"/>
      <c r="DM1235"/>
      <c r="DN1235"/>
      <c r="DO1235"/>
      <c r="DP1235"/>
      <c r="DQ1235"/>
      <c r="DR1235"/>
      <c r="DS1235"/>
      <c r="DT1235"/>
      <c r="DU1235"/>
      <c r="DV1235"/>
      <c r="DW1235"/>
      <c r="DX1235"/>
      <c r="DY1235"/>
      <c r="DZ1235"/>
      <c r="EA1235"/>
      <c r="EB1235"/>
      <c r="EC1235"/>
      <c r="ED1235"/>
      <c r="EE1235"/>
      <c r="EF1235"/>
      <c r="EG1235"/>
      <c r="EH1235"/>
      <c r="EI1235"/>
      <c r="EJ1235"/>
      <c r="EK1235"/>
      <c r="EL1235"/>
      <c r="EM1235"/>
      <c r="EN1235"/>
      <c r="EO1235"/>
      <c r="EP1235"/>
      <c r="EQ1235"/>
      <c r="ER1235"/>
      <c r="ES1235"/>
      <c r="ET1235"/>
      <c r="EU1235"/>
      <c r="EV1235"/>
      <c r="EW1235"/>
      <c r="EX1235"/>
      <c r="EY1235"/>
      <c r="EZ1235"/>
      <c r="FA1235"/>
      <c r="FB1235"/>
      <c r="FC1235"/>
      <c r="FD1235"/>
      <c r="FE1235"/>
      <c r="FF1235"/>
      <c r="FG1235"/>
      <c r="FH1235"/>
      <c r="FI1235"/>
      <c r="FJ1235"/>
      <c r="FK1235"/>
      <c r="FL1235"/>
      <c r="FM1235"/>
      <c r="FN1235"/>
      <c r="FO1235"/>
      <c r="FP1235"/>
      <c r="FQ1235"/>
      <c r="FR1235"/>
      <c r="FS1235"/>
      <c r="FT1235"/>
      <c r="FU1235"/>
      <c r="FV1235"/>
      <c r="FW1235"/>
      <c r="FX1235"/>
      <c r="FY1235"/>
      <c r="FZ1235"/>
      <c r="GA1235"/>
      <c r="GB1235"/>
      <c r="GC1235"/>
      <c r="GD1235"/>
      <c r="GE1235"/>
      <c r="GF1235"/>
      <c r="GG1235"/>
      <c r="GH1235"/>
      <c r="GI1235"/>
      <c r="GJ1235"/>
      <c r="GK1235"/>
      <c r="GL1235"/>
      <c r="GM1235"/>
      <c r="GN1235"/>
      <c r="GO1235"/>
      <c r="GP1235"/>
      <c r="GQ1235"/>
      <c r="GR1235"/>
      <c r="GS1235"/>
      <c r="GT1235"/>
      <c r="GU1235"/>
      <c r="GV1235"/>
      <c r="GW1235"/>
      <c r="GX1235"/>
      <c r="GY1235" t="n" s="35">
        <v>0</v>
      </c>
      <c r="GZ1235" t="n" s="35">
        <v>0</v>
      </c>
      <c r="HF1235" s="35">
        <v>1800</v>
      </c>
      <c r="HG1235" t="b" s="35">
        <v>1</v>
      </c>
      <c r="HH1235">
        <v>1</v>
      </c>
      <c r="HU1235" t="b" s="35">
        <v>1</v>
      </c>
      <c r="HZ1235">
        <v>1</v>
      </c>
      <c r="IA1235"/>
      <c r="IB1235" t="inlineStr">
        <is>
          <t xml:space="preserve">物理</t>
        </is>
      </c>
      <c r="IC1235">
        <v>10000</v>
      </c>
      <c r="ID1235">
        <v>0</v>
      </c>
      <c r="IE1235">
        <v>1</v>
      </c>
      <c r="IF1235"/>
      <c r="IG1235" t="inlineStr">
        <is>
          <t xml:space="preserve">魔法</t>
        </is>
      </c>
      <c r="IH1235">
        <v>500</v>
      </c>
      <c r="II1235">
        <v>0</v>
      </c>
      <c r="IJ1235"/>
      <c r="IK1235"/>
      <c r="IL1235"/>
      <c r="IM1235"/>
      <c r="IN1235"/>
      <c r="IO1235"/>
      <c r="IP1235"/>
      <c r="IQ1235"/>
      <c r="IR1235"/>
      <c r="IS1235"/>
      <c r="IT1235"/>
      <c r="IU1235"/>
      <c r="IV1235"/>
      <c r="IW1235"/>
      <c r="IX1235"/>
      <c r="IY1235"/>
      <c r="IZ1235"/>
      <c r="JA1235"/>
      <c r="JB1235"/>
      <c r="JC1235"/>
      <c r="JD1235"/>
      <c r="JE1235"/>
      <c r="JF1235"/>
      <c r="JG1235"/>
      <c r="JH1235"/>
      <c r="JI1235"/>
      <c r="JJ1235"/>
      <c r="JK1235"/>
      <c r="JL1235"/>
      <c r="JM1235"/>
      <c r="JN1235"/>
      <c r="JO1235"/>
      <c r="JP1235"/>
      <c r="JQ1235"/>
      <c r="JR1235"/>
    </row>
    <row r="1236" ht="30" customHeight="1" spans="2:12">
      <c r="B1236" s="34">
        <f>10000000+INDEX(编号表!$B:$B,MATCH(D1236,编号表!$A:$A,0))*10000+J1236</f>
        <v>12210005</v>
      </c>
      <c r="C1236" s="34" t="s">
        <v>1053</v>
      </c>
      <c r="D1236" s="34" t="s">
        <v>1054</v>
      </c>
      <c r="E1236" t="str" s="34">
        <v>无</v>
      </c>
      <c r="F1236" s="39" t="s">
        <v>902</v>
      </c>
      <c r="G1236" s="34" t="inlineStr">
        <is>
          <t xml:space="preserve">水行</t>
        </is>
      </c>
      <c r="H1236" s="34" t="b">
        <v>0</v>
      </c>
      <c r="I1236" s="34" t="b">
        <v>0</v>
      </c>
      <c r="J1236" s="34">
        <v>5</v>
      </c>
      <c r="K1236" s="34" t="str">
        <f t="shared" si="39"/>
        <v>122100</v>
      </c>
      <c r="L1236" s="34" t="s">
        <v>899</v>
      </c>
      <c r="O1236" t="str" s="35">
        <v>追击单个敌人，造成剑击伤害；出击、回转更轻捷，提高飞剑攻击频率；附加水行伤害；提高剑击伤害。</v>
      </c>
      <c r="P1236" t="n" s="35">
        <v>12431082</v>
      </c>
      <c r="W1236">
        <v>600</v>
      </c>
      <c r="X1236">
        <v>600</v>
      </c>
      <c r="Y1236" t="str" s="35">
        <v>单位</v>
      </c>
      <c r="Z1236" t="inlineStr">
        <is>
          <t xml:space="preserve">单体</t>
        </is>
      </c>
      <c r="AA1236" t="inlineStr">
        <is>
          <t xml:space="preserve">敌对</t>
        </is>
      </c>
      <c r="AB1236">
        <v>0</v>
      </c>
      <c r="AC1236">
        <v>1</v>
      </c>
      <c r="AD1236" t="b">
        <v>0</v>
      </c>
      <c r="AE1236" t="inlineStr">
        <is>
          <t xml:space="preserve">最近</t>
        </is>
      </c>
      <c r="AF1236"/>
      <c r="AG1236"/>
      <c r="AH1236"/>
      <c r="AI1236"/>
      <c r="AJ1236"/>
      <c r="AK1236"/>
      <c r="AL1236"/>
      <c r="BA1236">
        <v>10000</v>
      </c>
      <c r="BB1236" t="inlineStr">
        <is>
          <t xml:space="preserve">技能效果_伤害</t>
        </is>
      </c>
      <c r="BC1236" t="inlineStr">
        <is>
          <t xml:space="preserve">敌对</t>
        </is>
      </c>
      <c r="BD1236">
        <v>10000</v>
      </c>
      <c r="BE1236">
        <v>0</v>
      </c>
      <c r="BF1236" t="inlineStr">
        <is>
          <t xml:space="preserve">全部</t>
        </is>
      </c>
      <c r="BG1236">
        <v>0</v>
      </c>
      <c r="BH1236" t="inlineStr">
        <is>
          <t xml:space="preserve">物理</t>
        </is>
      </c>
      <c r="BI1236">
        <v>10000</v>
      </c>
      <c r="BJ1236">
        <v>0</v>
      </c>
      <c r="BK1236" t="b">
        <v>1</v>
      </c>
      <c r="BL1236">
        <v>0</v>
      </c>
      <c r="BM1236">
        <v>10000</v>
      </c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  <c r="DE1236"/>
      <c r="DF1236"/>
      <c r="DG1236"/>
      <c r="DH1236"/>
      <c r="DI1236"/>
      <c r="DJ1236"/>
      <c r="DK1236"/>
      <c r="DL1236"/>
      <c r="DM1236"/>
      <c r="DN1236"/>
      <c r="DO1236"/>
      <c r="DP1236"/>
      <c r="DQ1236"/>
      <c r="DR1236"/>
      <c r="DS1236"/>
      <c r="DT1236"/>
      <c r="DU1236"/>
      <c r="DV1236"/>
      <c r="DW1236"/>
      <c r="DX1236"/>
      <c r="DY1236"/>
      <c r="DZ1236"/>
      <c r="EA1236"/>
      <c r="EB1236"/>
      <c r="EC1236"/>
      <c r="ED1236"/>
      <c r="EE1236"/>
      <c r="EF1236"/>
      <c r="EG1236"/>
      <c r="EH1236"/>
      <c r="EI1236"/>
      <c r="EJ1236"/>
      <c r="EK1236"/>
      <c r="EL1236"/>
      <c r="EM1236"/>
      <c r="EN1236"/>
      <c r="EO1236"/>
      <c r="EP1236"/>
      <c r="EQ1236"/>
      <c r="ER1236"/>
      <c r="ES1236"/>
      <c r="ET1236"/>
      <c r="EU1236"/>
      <c r="EV1236"/>
      <c r="EW1236"/>
      <c r="EX1236"/>
      <c r="EY1236"/>
      <c r="EZ1236"/>
      <c r="FA1236"/>
      <c r="FB1236"/>
      <c r="FC1236"/>
      <c r="FD1236"/>
      <c r="FE1236"/>
      <c r="FF1236"/>
      <c r="FG1236"/>
      <c r="FH1236"/>
      <c r="FI1236"/>
      <c r="FJ1236"/>
      <c r="FK1236"/>
      <c r="FL1236"/>
      <c r="FM1236"/>
      <c r="FN1236"/>
      <c r="FO1236"/>
      <c r="FP1236"/>
      <c r="FQ1236"/>
      <c r="FR1236"/>
      <c r="FS1236"/>
      <c r="FT1236"/>
      <c r="FU1236"/>
      <c r="FV1236"/>
      <c r="FW1236"/>
      <c r="FX1236"/>
      <c r="FY1236"/>
      <c r="FZ1236"/>
      <c r="GA1236"/>
      <c r="GB1236"/>
      <c r="GC1236"/>
      <c r="GD1236"/>
      <c r="GE1236"/>
      <c r="GF1236"/>
      <c r="GG1236"/>
      <c r="GH1236"/>
      <c r="GI1236"/>
      <c r="GJ1236"/>
      <c r="GK1236"/>
      <c r="GL1236"/>
      <c r="GM1236"/>
      <c r="GN1236"/>
      <c r="GO1236"/>
      <c r="GP1236"/>
      <c r="GQ1236"/>
      <c r="GR1236"/>
      <c r="GS1236"/>
      <c r="GT1236"/>
      <c r="GU1236"/>
      <c r="GV1236"/>
      <c r="GW1236"/>
      <c r="GX1236"/>
      <c r="GY1236" t="n" s="35">
        <v>0</v>
      </c>
      <c r="GZ1236" t="n" s="35">
        <v>0</v>
      </c>
      <c r="HF1236" s="35">
        <v>1800</v>
      </c>
      <c r="HG1236" t="b" s="35">
        <v>1</v>
      </c>
      <c r="HH1236">
        <v>1</v>
      </c>
      <c r="HU1236" t="b" s="35">
        <v>1</v>
      </c>
      <c r="HZ1236">
        <v>1</v>
      </c>
      <c r="IA1236"/>
      <c r="IB1236" t="inlineStr">
        <is>
          <t xml:space="preserve">物理</t>
        </is>
      </c>
      <c r="IC1236">
        <v>10000</v>
      </c>
      <c r="ID1236">
        <v>0</v>
      </c>
      <c r="IE1236">
        <v>1</v>
      </c>
      <c r="IF1236"/>
      <c r="IG1236" t="inlineStr">
        <is>
          <t xml:space="preserve">魔法</t>
        </is>
      </c>
      <c r="IH1236">
        <v>500</v>
      </c>
      <c r="II1236">
        <v>0</v>
      </c>
      <c r="IJ1236"/>
      <c r="IK1236"/>
      <c r="IL1236"/>
      <c r="IM1236"/>
      <c r="IN1236"/>
      <c r="IO1236"/>
      <c r="IP1236"/>
      <c r="IQ1236"/>
      <c r="IR1236"/>
      <c r="IS1236"/>
      <c r="IT1236"/>
      <c r="IU1236"/>
      <c r="IV1236"/>
      <c r="IW1236"/>
      <c r="IX1236"/>
      <c r="IY1236"/>
      <c r="IZ1236"/>
      <c r="JA1236"/>
      <c r="JB1236"/>
      <c r="JC1236"/>
      <c r="JD1236"/>
      <c r="JE1236"/>
      <c r="JF1236"/>
      <c r="JG1236"/>
      <c r="JH1236"/>
      <c r="JI1236"/>
      <c r="JJ1236"/>
      <c r="JK1236"/>
      <c r="JL1236"/>
      <c r="JM1236"/>
      <c r="JN1236"/>
      <c r="JO1236"/>
      <c r="JP1236"/>
      <c r="JQ1236"/>
      <c r="JR1236"/>
    </row>
    <row r="1237" ht="30" customHeight="1" spans="2:12">
      <c r="B1237" s="34">
        <f>10000000+INDEX(编号表!$B:$B,MATCH(D1237,编号表!$A:$A,0))*10000+J1237</f>
        <v>12210006</v>
      </c>
      <c r="C1237" s="34" t="s">
        <v>1053</v>
      </c>
      <c r="D1237" s="34" t="s">
        <v>1054</v>
      </c>
      <c r="E1237" t="str" s="34">
        <v>无</v>
      </c>
      <c r="F1237" s="39" t="s">
        <v>902</v>
      </c>
      <c r="G1237" s="34" t="inlineStr">
        <is>
          <t xml:space="preserve">水行</t>
        </is>
      </c>
      <c r="H1237" s="34" t="b">
        <v>0</v>
      </c>
      <c r="I1237" s="34" t="b">
        <v>0</v>
      </c>
      <c r="J1237" s="34">
        <v>6</v>
      </c>
      <c r="K1237" s="34" t="str">
        <f t="shared" si="39"/>
        <v>122100</v>
      </c>
      <c r="L1237" s="34" t="s">
        <v>900</v>
      </c>
      <c r="O1237" t="str" s="35">
        <v>追击单个敌人，造成剑击伤害；出击、回转更轻捷，提高飞剑攻击频率；附加水行伤害；提高剑击伤害。</v>
      </c>
      <c r="P1237" t="n" s="35">
        <v>12431082</v>
      </c>
      <c r="W1237">
        <v>600</v>
      </c>
      <c r="X1237">
        <v>600</v>
      </c>
      <c r="Y1237" t="str" s="35">
        <v>单位</v>
      </c>
      <c r="Z1237" t="inlineStr">
        <is>
          <t xml:space="preserve">单体</t>
        </is>
      </c>
      <c r="AA1237" t="inlineStr">
        <is>
          <t xml:space="preserve">敌对</t>
        </is>
      </c>
      <c r="AB1237">
        <v>0</v>
      </c>
      <c r="AC1237">
        <v>1</v>
      </c>
      <c r="AD1237" t="b">
        <v>0</v>
      </c>
      <c r="AE1237" t="inlineStr">
        <is>
          <t xml:space="preserve">最近</t>
        </is>
      </c>
      <c r="AF1237"/>
      <c r="AG1237"/>
      <c r="AH1237"/>
      <c r="AI1237"/>
      <c r="AJ1237"/>
      <c r="AK1237"/>
      <c r="AL1237"/>
      <c r="BA1237">
        <v>10000</v>
      </c>
      <c r="BB1237" t="inlineStr">
        <is>
          <t xml:space="preserve">技能效果_伤害</t>
        </is>
      </c>
      <c r="BC1237" t="inlineStr">
        <is>
          <t xml:space="preserve">敌对</t>
        </is>
      </c>
      <c r="BD1237">
        <v>10000</v>
      </c>
      <c r="BE1237">
        <v>0</v>
      </c>
      <c r="BF1237" t="inlineStr">
        <is>
          <t xml:space="preserve">全部</t>
        </is>
      </c>
      <c r="BG1237">
        <v>0</v>
      </c>
      <c r="BH1237" t="inlineStr">
        <is>
          <t xml:space="preserve">物理</t>
        </is>
      </c>
      <c r="BI1237">
        <v>10000</v>
      </c>
      <c r="BJ1237">
        <v>0</v>
      </c>
      <c r="BK1237" t="b">
        <v>1</v>
      </c>
      <c r="BL1237">
        <v>0</v>
      </c>
      <c r="BM1237">
        <v>10000</v>
      </c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  <c r="DE1237"/>
      <c r="DF1237"/>
      <c r="DG1237"/>
      <c r="DH1237"/>
      <c r="DI1237"/>
      <c r="DJ1237"/>
      <c r="DK1237"/>
      <c r="DL1237"/>
      <c r="DM1237"/>
      <c r="DN1237"/>
      <c r="DO1237"/>
      <c r="DP1237"/>
      <c r="DQ1237"/>
      <c r="DR1237"/>
      <c r="DS1237"/>
      <c r="DT1237"/>
      <c r="DU1237"/>
      <c r="DV1237"/>
      <c r="DW1237"/>
      <c r="DX1237"/>
      <c r="DY1237"/>
      <c r="DZ1237"/>
      <c r="EA1237"/>
      <c r="EB1237"/>
      <c r="EC1237"/>
      <c r="ED1237"/>
      <c r="EE1237"/>
      <c r="EF1237"/>
      <c r="EG1237"/>
      <c r="EH1237"/>
      <c r="EI1237"/>
      <c r="EJ1237"/>
      <c r="EK1237"/>
      <c r="EL1237"/>
      <c r="EM1237"/>
      <c r="EN1237"/>
      <c r="EO1237"/>
      <c r="EP1237"/>
      <c r="EQ1237"/>
      <c r="ER1237"/>
      <c r="ES1237"/>
      <c r="ET1237"/>
      <c r="EU1237"/>
      <c r="EV1237"/>
      <c r="EW1237"/>
      <c r="EX1237"/>
      <c r="EY1237"/>
      <c r="EZ1237"/>
      <c r="FA1237"/>
      <c r="FB1237"/>
      <c r="FC1237"/>
      <c r="FD1237"/>
      <c r="FE1237"/>
      <c r="FF1237"/>
      <c r="FG1237"/>
      <c r="FH1237"/>
      <c r="FI1237"/>
      <c r="FJ1237"/>
      <c r="FK1237"/>
      <c r="FL1237"/>
      <c r="FM1237"/>
      <c r="FN1237"/>
      <c r="FO1237"/>
      <c r="FP1237"/>
      <c r="FQ1237"/>
      <c r="FR1237"/>
      <c r="FS1237"/>
      <c r="FT1237"/>
      <c r="FU1237"/>
      <c r="FV1237"/>
      <c r="FW1237"/>
      <c r="FX1237"/>
      <c r="FY1237"/>
      <c r="FZ1237"/>
      <c r="GA1237"/>
      <c r="GB1237"/>
      <c r="GC1237"/>
      <c r="GD1237"/>
      <c r="GE1237"/>
      <c r="GF1237"/>
      <c r="GG1237"/>
      <c r="GH1237"/>
      <c r="GI1237"/>
      <c r="GJ1237"/>
      <c r="GK1237"/>
      <c r="GL1237"/>
      <c r="GM1237"/>
      <c r="GN1237"/>
      <c r="GO1237"/>
      <c r="GP1237"/>
      <c r="GQ1237"/>
      <c r="GR1237"/>
      <c r="GS1237"/>
      <c r="GT1237"/>
      <c r="GU1237"/>
      <c r="GV1237"/>
      <c r="GW1237"/>
      <c r="GX1237"/>
      <c r="GY1237" t="n" s="35">
        <v>0</v>
      </c>
      <c r="GZ1237" t="n" s="35">
        <v>0</v>
      </c>
      <c r="HF1237" s="35">
        <v>1800</v>
      </c>
      <c r="HG1237" t="b" s="35">
        <v>1</v>
      </c>
      <c r="HH1237">
        <v>1</v>
      </c>
      <c r="HU1237" t="b" s="35">
        <v>1</v>
      </c>
      <c r="HZ1237">
        <v>1</v>
      </c>
      <c r="IA1237"/>
      <c r="IB1237" t="inlineStr">
        <is>
          <t xml:space="preserve">物理</t>
        </is>
      </c>
      <c r="IC1237">
        <v>10000</v>
      </c>
      <c r="ID1237">
        <v>0</v>
      </c>
      <c r="IE1237">
        <v>1</v>
      </c>
      <c r="IF1237"/>
      <c r="IG1237" t="inlineStr">
        <is>
          <t xml:space="preserve">魔法</t>
        </is>
      </c>
      <c r="IH1237">
        <v>500</v>
      </c>
      <c r="II1237">
        <v>0</v>
      </c>
      <c r="IJ1237"/>
      <c r="IK1237"/>
      <c r="IL1237"/>
      <c r="IM1237"/>
      <c r="IN1237"/>
      <c r="IO1237"/>
      <c r="IP1237"/>
      <c r="IQ1237"/>
      <c r="IR1237"/>
      <c r="IS1237"/>
      <c r="IT1237"/>
      <c r="IU1237"/>
      <c r="IV1237"/>
      <c r="IW1237"/>
      <c r="IX1237"/>
      <c r="IY1237"/>
      <c r="IZ1237"/>
      <c r="JA1237"/>
      <c r="JB1237"/>
      <c r="JC1237"/>
      <c r="JD1237"/>
      <c r="JE1237"/>
      <c r="JF1237"/>
      <c r="JG1237"/>
      <c r="JH1237"/>
      <c r="JI1237"/>
      <c r="JJ1237"/>
      <c r="JK1237"/>
      <c r="JL1237"/>
      <c r="JM1237"/>
      <c r="JN1237"/>
      <c r="JO1237"/>
      <c r="JP1237"/>
      <c r="JQ1237"/>
      <c r="JR1237"/>
    </row>
    <row r="1238" ht="30" customHeight="1" spans="2:12">
      <c r="B1238" s="34">
        <f>10000000+INDEX(编号表!$B:$B,MATCH(D1238,编号表!$A:$A,0))*10000+J1238</f>
        <v>12220004</v>
      </c>
      <c r="C1238" s="34" t="s">
        <v>1055</v>
      </c>
      <c r="D1238" s="34" t="s">
        <v>1056</v>
      </c>
      <c r="E1238" t="str" s="34">
        <v>无</v>
      </c>
      <c r="F1238" s="39" t="s">
        <v>902</v>
      </c>
      <c r="G1238" s="34" t="inlineStr">
        <is>
          <t xml:space="preserve">火行</t>
        </is>
      </c>
      <c r="H1238" s="34" t="b">
        <v>0</v>
      </c>
      <c r="I1238" s="34" t="b">
        <v>0</v>
      </c>
      <c r="J1238" s="34">
        <v>4</v>
      </c>
      <c r="K1238" s="34" t="str">
        <f t="shared" si="39"/>
        <v>122200</v>
      </c>
      <c r="L1238" s="34" t="s">
        <v>898</v>
      </c>
      <c r="O1238" t="str" s="35">
        <v>追击单个敌人，造成剑击伤害；出击、回转更轻捷，提高飞剑攻击频率；附加火行伤害；提高剑击伤害。</v>
      </c>
      <c r="P1238" t="n" s="35">
        <v>12431082</v>
      </c>
      <c r="W1238">
        <v>600</v>
      </c>
      <c r="X1238">
        <v>600</v>
      </c>
      <c r="Y1238" t="str" s="35">
        <v>单位</v>
      </c>
      <c r="Z1238" t="inlineStr">
        <is>
          <t xml:space="preserve">单体</t>
        </is>
      </c>
      <c r="AA1238" t="inlineStr">
        <is>
          <t xml:space="preserve">敌对</t>
        </is>
      </c>
      <c r="AB1238">
        <v>0</v>
      </c>
      <c r="AC1238">
        <v>1</v>
      </c>
      <c r="AD1238" t="b">
        <v>0</v>
      </c>
      <c r="AE1238" t="inlineStr">
        <is>
          <t xml:space="preserve">最近</t>
        </is>
      </c>
      <c r="AF1238"/>
      <c r="AG1238"/>
      <c r="AH1238"/>
      <c r="AI1238"/>
      <c r="AJ1238"/>
      <c r="AK1238"/>
      <c r="AL1238"/>
      <c r="BA1238">
        <v>10000</v>
      </c>
      <c r="BB1238" t="inlineStr">
        <is>
          <t xml:space="preserve">技能效果_伤害</t>
        </is>
      </c>
      <c r="BC1238" t="inlineStr">
        <is>
          <t xml:space="preserve">敌对</t>
        </is>
      </c>
      <c r="BD1238">
        <v>10000</v>
      </c>
      <c r="BE1238">
        <v>0</v>
      </c>
      <c r="BF1238" t="inlineStr">
        <is>
          <t xml:space="preserve">全部</t>
        </is>
      </c>
      <c r="BG1238">
        <v>0</v>
      </c>
      <c r="BH1238" t="inlineStr">
        <is>
          <t xml:space="preserve">物理</t>
        </is>
      </c>
      <c r="BI1238">
        <v>10000</v>
      </c>
      <c r="BJ1238">
        <v>0</v>
      </c>
      <c r="BK1238" t="b">
        <v>1</v>
      </c>
      <c r="BL1238">
        <v>0</v>
      </c>
      <c r="BM1238">
        <v>10000</v>
      </c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  <c r="DE1238"/>
      <c r="DF1238"/>
      <c r="DG1238"/>
      <c r="DH1238"/>
      <c r="DI1238"/>
      <c r="DJ1238"/>
      <c r="DK1238"/>
      <c r="DL1238"/>
      <c r="DM1238"/>
      <c r="DN1238"/>
      <c r="DO1238"/>
      <c r="DP1238"/>
      <c r="DQ1238"/>
      <c r="DR1238"/>
      <c r="DS1238"/>
      <c r="DT1238"/>
      <c r="DU1238"/>
      <c r="DV1238"/>
      <c r="DW1238"/>
      <c r="DX1238"/>
      <c r="DY1238"/>
      <c r="DZ1238"/>
      <c r="EA1238"/>
      <c r="EB1238"/>
      <c r="EC1238"/>
      <c r="ED1238"/>
      <c r="EE1238"/>
      <c r="EF1238"/>
      <c r="EG1238"/>
      <c r="EH1238"/>
      <c r="EI1238"/>
      <c r="EJ1238"/>
      <c r="EK1238"/>
      <c r="EL1238"/>
      <c r="EM1238"/>
      <c r="EN1238"/>
      <c r="EO1238"/>
      <c r="EP1238"/>
      <c r="EQ1238"/>
      <c r="ER1238"/>
      <c r="ES1238"/>
      <c r="ET1238"/>
      <c r="EU1238"/>
      <c r="EV1238"/>
      <c r="EW1238"/>
      <c r="EX1238"/>
      <c r="EY1238"/>
      <c r="EZ1238"/>
      <c r="FA1238"/>
      <c r="FB1238"/>
      <c r="FC1238"/>
      <c r="FD1238"/>
      <c r="FE1238"/>
      <c r="FF1238"/>
      <c r="FG1238"/>
      <c r="FH1238"/>
      <c r="FI1238"/>
      <c r="FJ1238"/>
      <c r="FK1238"/>
      <c r="FL1238"/>
      <c r="FM1238"/>
      <c r="FN1238"/>
      <c r="FO1238"/>
      <c r="FP1238"/>
      <c r="FQ1238"/>
      <c r="FR1238"/>
      <c r="FS1238"/>
      <c r="FT1238"/>
      <c r="FU1238"/>
      <c r="FV1238"/>
      <c r="FW1238"/>
      <c r="FX1238"/>
      <c r="FY1238"/>
      <c r="FZ1238"/>
      <c r="GA1238"/>
      <c r="GB1238"/>
      <c r="GC1238"/>
      <c r="GD1238"/>
      <c r="GE1238"/>
      <c r="GF1238"/>
      <c r="GG1238"/>
      <c r="GH1238"/>
      <c r="GI1238"/>
      <c r="GJ1238"/>
      <c r="GK1238"/>
      <c r="GL1238"/>
      <c r="GM1238"/>
      <c r="GN1238"/>
      <c r="GO1238"/>
      <c r="GP1238"/>
      <c r="GQ1238"/>
      <c r="GR1238"/>
      <c r="GS1238"/>
      <c r="GT1238"/>
      <c r="GU1238"/>
      <c r="GV1238"/>
      <c r="GW1238"/>
      <c r="GX1238"/>
      <c r="GY1238" t="n" s="35">
        <v>0</v>
      </c>
      <c r="GZ1238" t="n" s="35">
        <v>0</v>
      </c>
      <c r="HF1238" s="35">
        <v>1800</v>
      </c>
      <c r="HG1238" t="b" s="35">
        <v>1</v>
      </c>
      <c r="HH1238">
        <v>1</v>
      </c>
      <c r="HU1238" t="b" s="35">
        <v>1</v>
      </c>
      <c r="HZ1238">
        <v>1</v>
      </c>
      <c r="IA1238"/>
      <c r="IB1238" t="inlineStr">
        <is>
          <t xml:space="preserve">物理</t>
        </is>
      </c>
      <c r="IC1238">
        <v>10000</v>
      </c>
      <c r="ID1238">
        <v>0</v>
      </c>
      <c r="IE1238">
        <v>1</v>
      </c>
      <c r="IF1238"/>
      <c r="IG1238" t="inlineStr">
        <is>
          <t xml:space="preserve">魔法</t>
        </is>
      </c>
      <c r="IH1238">
        <v>500</v>
      </c>
      <c r="II1238">
        <v>0</v>
      </c>
      <c r="IJ1238"/>
      <c r="IK1238"/>
      <c r="IL1238"/>
      <c r="IM1238"/>
      <c r="IN1238"/>
      <c r="IO1238"/>
      <c r="IP1238"/>
      <c r="IQ1238"/>
      <c r="IR1238"/>
      <c r="IS1238"/>
      <c r="IT1238"/>
      <c r="IU1238"/>
      <c r="IV1238"/>
      <c r="IW1238"/>
      <c r="IX1238"/>
      <c r="IY1238"/>
      <c r="IZ1238"/>
      <c r="JA1238"/>
      <c r="JB1238"/>
      <c r="JC1238"/>
      <c r="JD1238"/>
      <c r="JE1238"/>
      <c r="JF1238"/>
      <c r="JG1238"/>
      <c r="JH1238"/>
      <c r="JI1238"/>
      <c r="JJ1238"/>
      <c r="JK1238"/>
      <c r="JL1238"/>
      <c r="JM1238"/>
      <c r="JN1238"/>
      <c r="JO1238"/>
      <c r="JP1238"/>
      <c r="JQ1238"/>
      <c r="JR1238"/>
    </row>
    <row r="1239" ht="30" customHeight="1" spans="2:12">
      <c r="B1239" s="34">
        <f>10000000+INDEX(编号表!$B:$B,MATCH(D1239,编号表!$A:$A,0))*10000+J1239</f>
        <v>12220005</v>
      </c>
      <c r="C1239" s="34" t="s">
        <v>1055</v>
      </c>
      <c r="D1239" s="34" t="s">
        <v>1056</v>
      </c>
      <c r="E1239" t="str" s="34">
        <v>无</v>
      </c>
      <c r="F1239" s="39" t="s">
        <v>902</v>
      </c>
      <c r="G1239" s="34" t="inlineStr">
        <is>
          <t xml:space="preserve">火行</t>
        </is>
      </c>
      <c r="H1239" s="34" t="b">
        <v>0</v>
      </c>
      <c r="I1239" s="34" t="b">
        <v>0</v>
      </c>
      <c r="J1239" s="34">
        <v>5</v>
      </c>
      <c r="K1239" s="34" t="str">
        <f t="shared" si="39"/>
        <v>122200</v>
      </c>
      <c r="L1239" s="34" t="s">
        <v>899</v>
      </c>
      <c r="O1239" t="str" s="35">
        <v>追击单个敌人，造成剑击伤害；出击、回转更轻捷，提高飞剑攻击频率；附加火行伤害；提高剑击伤害。</v>
      </c>
      <c r="P1239" t="n" s="35">
        <v>12431082</v>
      </c>
      <c r="W1239">
        <v>600</v>
      </c>
      <c r="X1239">
        <v>600</v>
      </c>
      <c r="Y1239" t="str" s="35">
        <v>单位</v>
      </c>
      <c r="Z1239" t="inlineStr">
        <is>
          <t xml:space="preserve">单体</t>
        </is>
      </c>
      <c r="AA1239" t="inlineStr">
        <is>
          <t xml:space="preserve">敌对</t>
        </is>
      </c>
      <c r="AB1239">
        <v>0</v>
      </c>
      <c r="AC1239">
        <v>1</v>
      </c>
      <c r="AD1239" t="b">
        <v>0</v>
      </c>
      <c r="AE1239" t="inlineStr">
        <is>
          <t xml:space="preserve">最近</t>
        </is>
      </c>
      <c r="AF1239"/>
      <c r="AG1239"/>
      <c r="AH1239"/>
      <c r="AI1239"/>
      <c r="AJ1239"/>
      <c r="AK1239"/>
      <c r="AL1239"/>
      <c r="BA1239">
        <v>10000</v>
      </c>
      <c r="BB1239" t="inlineStr">
        <is>
          <t xml:space="preserve">技能效果_伤害</t>
        </is>
      </c>
      <c r="BC1239" t="inlineStr">
        <is>
          <t xml:space="preserve">敌对</t>
        </is>
      </c>
      <c r="BD1239">
        <v>10000</v>
      </c>
      <c r="BE1239">
        <v>0</v>
      </c>
      <c r="BF1239" t="inlineStr">
        <is>
          <t xml:space="preserve">全部</t>
        </is>
      </c>
      <c r="BG1239">
        <v>0</v>
      </c>
      <c r="BH1239" t="inlineStr">
        <is>
          <t xml:space="preserve">物理</t>
        </is>
      </c>
      <c r="BI1239">
        <v>10000</v>
      </c>
      <c r="BJ1239">
        <v>0</v>
      </c>
      <c r="BK1239" t="b">
        <v>1</v>
      </c>
      <c r="BL1239">
        <v>0</v>
      </c>
      <c r="BM1239">
        <v>10000</v>
      </c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  <c r="DE1239"/>
      <c r="DF1239"/>
      <c r="DG1239"/>
      <c r="DH1239"/>
      <c r="DI1239"/>
      <c r="DJ1239"/>
      <c r="DK1239"/>
      <c r="DL1239"/>
      <c r="DM1239"/>
      <c r="DN1239"/>
      <c r="DO1239"/>
      <c r="DP1239"/>
      <c r="DQ1239"/>
      <c r="DR1239"/>
      <c r="DS1239"/>
      <c r="DT1239"/>
      <c r="DU1239"/>
      <c r="DV1239"/>
      <c r="DW1239"/>
      <c r="DX1239"/>
      <c r="DY1239"/>
      <c r="DZ1239"/>
      <c r="EA1239"/>
      <c r="EB1239"/>
      <c r="EC1239"/>
      <c r="ED1239"/>
      <c r="EE1239"/>
      <c r="EF1239"/>
      <c r="EG1239"/>
      <c r="EH1239"/>
      <c r="EI1239"/>
      <c r="EJ1239"/>
      <c r="EK1239"/>
      <c r="EL1239"/>
      <c r="EM1239"/>
      <c r="EN1239"/>
      <c r="EO1239"/>
      <c r="EP1239"/>
      <c r="EQ1239"/>
      <c r="ER1239"/>
      <c r="ES1239"/>
      <c r="ET1239"/>
      <c r="EU1239"/>
      <c r="EV1239"/>
      <c r="EW1239"/>
      <c r="EX1239"/>
      <c r="EY1239"/>
      <c r="EZ1239"/>
      <c r="FA1239"/>
      <c r="FB1239"/>
      <c r="FC1239"/>
      <c r="FD1239"/>
      <c r="FE1239"/>
      <c r="FF1239"/>
      <c r="FG1239"/>
      <c r="FH1239"/>
      <c r="FI1239"/>
      <c r="FJ1239"/>
      <c r="FK1239"/>
      <c r="FL1239"/>
      <c r="FM1239"/>
      <c r="FN1239"/>
      <c r="FO1239"/>
      <c r="FP1239"/>
      <c r="FQ1239"/>
      <c r="FR1239"/>
      <c r="FS1239"/>
      <c r="FT1239"/>
      <c r="FU1239"/>
      <c r="FV1239"/>
      <c r="FW1239"/>
      <c r="FX1239"/>
      <c r="FY1239"/>
      <c r="FZ1239"/>
      <c r="GA1239"/>
      <c r="GB1239"/>
      <c r="GC1239"/>
      <c r="GD1239"/>
      <c r="GE1239"/>
      <c r="GF1239"/>
      <c r="GG1239"/>
      <c r="GH1239"/>
      <c r="GI1239"/>
      <c r="GJ1239"/>
      <c r="GK1239"/>
      <c r="GL1239"/>
      <c r="GM1239"/>
      <c r="GN1239"/>
      <c r="GO1239"/>
      <c r="GP1239"/>
      <c r="GQ1239"/>
      <c r="GR1239"/>
      <c r="GS1239"/>
      <c r="GT1239"/>
      <c r="GU1239"/>
      <c r="GV1239"/>
      <c r="GW1239"/>
      <c r="GX1239"/>
      <c r="GY1239" t="n" s="35">
        <v>0</v>
      </c>
      <c r="GZ1239" t="n" s="35">
        <v>0</v>
      </c>
      <c r="HF1239" s="35">
        <v>1800</v>
      </c>
      <c r="HG1239" t="b" s="35">
        <v>1</v>
      </c>
      <c r="HH1239">
        <v>1</v>
      </c>
      <c r="HU1239" t="b" s="35">
        <v>1</v>
      </c>
      <c r="HZ1239">
        <v>1</v>
      </c>
      <c r="IA1239"/>
      <c r="IB1239" t="inlineStr">
        <is>
          <t xml:space="preserve">物理</t>
        </is>
      </c>
      <c r="IC1239">
        <v>10000</v>
      </c>
      <c r="ID1239">
        <v>0</v>
      </c>
      <c r="IE1239">
        <v>1</v>
      </c>
      <c r="IF1239"/>
      <c r="IG1239" t="inlineStr">
        <is>
          <t xml:space="preserve">魔法</t>
        </is>
      </c>
      <c r="IH1239">
        <v>500</v>
      </c>
      <c r="II1239">
        <v>0</v>
      </c>
      <c r="IJ1239"/>
      <c r="IK1239"/>
      <c r="IL1239"/>
      <c r="IM1239"/>
      <c r="IN1239"/>
      <c r="IO1239"/>
      <c r="IP1239"/>
      <c r="IQ1239"/>
      <c r="IR1239"/>
      <c r="IS1239"/>
      <c r="IT1239"/>
      <c r="IU1239"/>
      <c r="IV1239"/>
      <c r="IW1239"/>
      <c r="IX1239"/>
      <c r="IY1239"/>
      <c r="IZ1239"/>
      <c r="JA1239"/>
      <c r="JB1239"/>
      <c r="JC1239"/>
      <c r="JD1239"/>
      <c r="JE1239"/>
      <c r="JF1239"/>
      <c r="JG1239"/>
      <c r="JH1239"/>
      <c r="JI1239"/>
      <c r="JJ1239"/>
      <c r="JK1239"/>
      <c r="JL1239"/>
      <c r="JM1239"/>
      <c r="JN1239"/>
      <c r="JO1239"/>
      <c r="JP1239"/>
      <c r="JQ1239"/>
      <c r="JR1239"/>
    </row>
    <row r="1240" ht="30" customHeight="1" spans="2:12">
      <c r="B1240" s="34">
        <f>10000000+INDEX(编号表!$B:$B,MATCH(D1240,编号表!$A:$A,0))*10000+J1240</f>
        <v>12220006</v>
      </c>
      <c r="C1240" s="34" t="s">
        <v>1055</v>
      </c>
      <c r="D1240" s="34" t="s">
        <v>1056</v>
      </c>
      <c r="E1240" t="str" s="34">
        <v>无</v>
      </c>
      <c r="F1240" s="39" t="s">
        <v>902</v>
      </c>
      <c r="G1240" s="34" t="inlineStr">
        <is>
          <t xml:space="preserve">火行</t>
        </is>
      </c>
      <c r="H1240" s="34" t="b">
        <v>0</v>
      </c>
      <c r="I1240" s="34" t="b">
        <v>0</v>
      </c>
      <c r="J1240" s="34">
        <v>6</v>
      </c>
      <c r="K1240" s="34" t="str">
        <f t="shared" si="39"/>
        <v>122200</v>
      </c>
      <c r="L1240" s="34" t="s">
        <v>900</v>
      </c>
      <c r="O1240" t="str" s="35">
        <v>追击单个敌人，造成剑击伤害；出击、回转更轻捷，提高飞剑攻击频率；附加火行伤害；提高剑击伤害。</v>
      </c>
      <c r="P1240" t="n" s="35">
        <v>12431082</v>
      </c>
      <c r="W1240">
        <v>600</v>
      </c>
      <c r="X1240">
        <v>600</v>
      </c>
      <c r="Y1240" t="str" s="35">
        <v>单位</v>
      </c>
      <c r="Z1240" t="inlineStr">
        <is>
          <t xml:space="preserve">单体</t>
        </is>
      </c>
      <c r="AA1240" t="inlineStr">
        <is>
          <t xml:space="preserve">敌对</t>
        </is>
      </c>
      <c r="AB1240">
        <v>0</v>
      </c>
      <c r="AC1240">
        <v>1</v>
      </c>
      <c r="AD1240" t="b">
        <v>0</v>
      </c>
      <c r="AE1240" t="inlineStr">
        <is>
          <t xml:space="preserve">最近</t>
        </is>
      </c>
      <c r="AF1240"/>
      <c r="AG1240"/>
      <c r="AH1240"/>
      <c r="AI1240"/>
      <c r="AJ1240"/>
      <c r="AK1240"/>
      <c r="AL1240"/>
      <c r="BA1240">
        <v>10000</v>
      </c>
      <c r="BB1240" t="inlineStr">
        <is>
          <t xml:space="preserve">技能效果_伤害</t>
        </is>
      </c>
      <c r="BC1240" t="inlineStr">
        <is>
          <t xml:space="preserve">敌对</t>
        </is>
      </c>
      <c r="BD1240">
        <v>10000</v>
      </c>
      <c r="BE1240">
        <v>0</v>
      </c>
      <c r="BF1240" t="inlineStr">
        <is>
          <t xml:space="preserve">全部</t>
        </is>
      </c>
      <c r="BG1240">
        <v>0</v>
      </c>
      <c r="BH1240" t="inlineStr">
        <is>
          <t xml:space="preserve">物理</t>
        </is>
      </c>
      <c r="BI1240">
        <v>10000</v>
      </c>
      <c r="BJ1240">
        <v>0</v>
      </c>
      <c r="BK1240" t="b">
        <v>1</v>
      </c>
      <c r="BL1240">
        <v>0</v>
      </c>
      <c r="BM1240">
        <v>10000</v>
      </c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  <c r="DE1240"/>
      <c r="DF1240"/>
      <c r="DG1240"/>
      <c r="DH1240"/>
      <c r="DI1240"/>
      <c r="DJ1240"/>
      <c r="DK1240"/>
      <c r="DL1240"/>
      <c r="DM1240"/>
      <c r="DN1240"/>
      <c r="DO1240"/>
      <c r="DP1240"/>
      <c r="DQ1240"/>
      <c r="DR1240"/>
      <c r="DS1240"/>
      <c r="DT1240"/>
      <c r="DU1240"/>
      <c r="DV1240"/>
      <c r="DW1240"/>
      <c r="DX1240"/>
      <c r="DY1240"/>
      <c r="DZ1240"/>
      <c r="EA1240"/>
      <c r="EB1240"/>
      <c r="EC1240"/>
      <c r="ED1240"/>
      <c r="EE1240"/>
      <c r="EF1240"/>
      <c r="EG1240"/>
      <c r="EH1240"/>
      <c r="EI1240"/>
      <c r="EJ1240"/>
      <c r="EK1240"/>
      <c r="EL1240"/>
      <c r="EM1240"/>
      <c r="EN1240"/>
      <c r="EO1240"/>
      <c r="EP1240"/>
      <c r="EQ1240"/>
      <c r="ER1240"/>
      <c r="ES1240"/>
      <c r="ET1240"/>
      <c r="EU1240"/>
      <c r="EV1240"/>
      <c r="EW1240"/>
      <c r="EX1240"/>
      <c r="EY1240"/>
      <c r="EZ1240"/>
      <c r="FA1240"/>
      <c r="FB1240"/>
      <c r="FC1240"/>
      <c r="FD1240"/>
      <c r="FE1240"/>
      <c r="FF1240"/>
      <c r="FG1240"/>
      <c r="FH1240"/>
      <c r="FI1240"/>
      <c r="FJ1240"/>
      <c r="FK1240"/>
      <c r="FL1240"/>
      <c r="FM1240"/>
      <c r="FN1240"/>
      <c r="FO1240"/>
      <c r="FP1240"/>
      <c r="FQ1240"/>
      <c r="FR1240"/>
      <c r="FS1240"/>
      <c r="FT1240"/>
      <c r="FU1240"/>
      <c r="FV1240"/>
      <c r="FW1240"/>
      <c r="FX1240"/>
      <c r="FY1240"/>
      <c r="FZ1240"/>
      <c r="GA1240"/>
      <c r="GB1240"/>
      <c r="GC1240"/>
      <c r="GD1240"/>
      <c r="GE1240"/>
      <c r="GF1240"/>
      <c r="GG1240"/>
      <c r="GH1240"/>
      <c r="GI1240"/>
      <c r="GJ1240"/>
      <c r="GK1240"/>
      <c r="GL1240"/>
      <c r="GM1240"/>
      <c r="GN1240"/>
      <c r="GO1240"/>
      <c r="GP1240"/>
      <c r="GQ1240"/>
      <c r="GR1240"/>
      <c r="GS1240"/>
      <c r="GT1240"/>
      <c r="GU1240"/>
      <c r="GV1240"/>
      <c r="GW1240"/>
      <c r="GX1240"/>
      <c r="GY1240" t="n" s="35">
        <v>0</v>
      </c>
      <c r="GZ1240" t="n" s="35">
        <v>0</v>
      </c>
      <c r="HF1240" s="35">
        <v>1800</v>
      </c>
      <c r="HG1240" t="b" s="35">
        <v>1</v>
      </c>
      <c r="HH1240">
        <v>1</v>
      </c>
      <c r="HU1240" t="b" s="35">
        <v>1</v>
      </c>
      <c r="HZ1240">
        <v>1</v>
      </c>
      <c r="IA1240"/>
      <c r="IB1240" t="inlineStr">
        <is>
          <t xml:space="preserve">物理</t>
        </is>
      </c>
      <c r="IC1240">
        <v>10000</v>
      </c>
      <c r="ID1240">
        <v>0</v>
      </c>
      <c r="IE1240">
        <v>1</v>
      </c>
      <c r="IF1240"/>
      <c r="IG1240" t="inlineStr">
        <is>
          <t xml:space="preserve">魔法</t>
        </is>
      </c>
      <c r="IH1240">
        <v>500</v>
      </c>
      <c r="II1240">
        <v>0</v>
      </c>
      <c r="IJ1240"/>
      <c r="IK1240"/>
      <c r="IL1240"/>
      <c r="IM1240"/>
      <c r="IN1240"/>
      <c r="IO1240"/>
      <c r="IP1240"/>
      <c r="IQ1240"/>
      <c r="IR1240"/>
      <c r="IS1240"/>
      <c r="IT1240"/>
      <c r="IU1240"/>
      <c r="IV1240"/>
      <c r="IW1240"/>
      <c r="IX1240"/>
      <c r="IY1240"/>
      <c r="IZ1240"/>
      <c r="JA1240"/>
      <c r="JB1240"/>
      <c r="JC1240"/>
      <c r="JD1240"/>
      <c r="JE1240"/>
      <c r="JF1240"/>
      <c r="JG1240"/>
      <c r="JH1240"/>
      <c r="JI1240"/>
      <c r="JJ1240"/>
      <c r="JK1240"/>
      <c r="JL1240"/>
      <c r="JM1240"/>
      <c r="JN1240"/>
      <c r="JO1240"/>
      <c r="JP1240"/>
      <c r="JQ1240"/>
      <c r="JR1240"/>
    </row>
    <row r="1241" ht="30" customHeight="1" spans="2:12">
      <c r="B1241" s="34">
        <f>10000000+INDEX(编号表!$B:$B,MATCH(D1241,编号表!$A:$A,0))*10000+J1241</f>
        <v>12230004</v>
      </c>
      <c r="C1241" s="34" t="s">
        <v>1057</v>
      </c>
      <c r="D1241" s="34" t="s">
        <v>1058</v>
      </c>
      <c r="E1241" t="str" s="34">
        <v>无</v>
      </c>
      <c r="F1241" s="39" t="s">
        <v>902</v>
      </c>
      <c r="G1241" s="34" t="inlineStr">
        <is>
          <t xml:space="preserve">土行</t>
        </is>
      </c>
      <c r="H1241" s="34" t="b">
        <v>0</v>
      </c>
      <c r="I1241" s="34" t="b">
        <v>0</v>
      </c>
      <c r="J1241" s="34">
        <v>4</v>
      </c>
      <c r="K1241" s="34" t="str">
        <f t="shared" si="39"/>
        <v>122300</v>
      </c>
      <c r="L1241" s="34" t="s">
        <v>898</v>
      </c>
      <c r="O1241" t="str" s="35">
        <v>追击单个敌人，造成剑击伤害；出击、回转更轻捷，提高飞剑攻击频率；附加土行伤害；提高剑击伤害。</v>
      </c>
      <c r="P1241" t="n" s="35">
        <v>12431082</v>
      </c>
      <c r="W1241">
        <v>600</v>
      </c>
      <c r="X1241">
        <v>600</v>
      </c>
      <c r="Y1241" t="str" s="35">
        <v>单位</v>
      </c>
      <c r="Z1241" t="inlineStr">
        <is>
          <t xml:space="preserve">单体</t>
        </is>
      </c>
      <c r="AA1241" t="inlineStr">
        <is>
          <t xml:space="preserve">敌对</t>
        </is>
      </c>
      <c r="AB1241">
        <v>0</v>
      </c>
      <c r="AC1241">
        <v>1</v>
      </c>
      <c r="AD1241" t="b">
        <v>0</v>
      </c>
      <c r="AE1241" t="inlineStr">
        <is>
          <t xml:space="preserve">最近</t>
        </is>
      </c>
      <c r="AF1241"/>
      <c r="AG1241"/>
      <c r="AH1241"/>
      <c r="AI1241"/>
      <c r="AJ1241"/>
      <c r="AK1241"/>
      <c r="AL1241"/>
      <c r="BA1241">
        <v>10000</v>
      </c>
      <c r="BB1241" t="inlineStr">
        <is>
          <t xml:space="preserve">技能效果_伤害</t>
        </is>
      </c>
      <c r="BC1241" t="inlineStr">
        <is>
          <t xml:space="preserve">敌对</t>
        </is>
      </c>
      <c r="BD1241">
        <v>10000</v>
      </c>
      <c r="BE1241">
        <v>0</v>
      </c>
      <c r="BF1241" t="inlineStr">
        <is>
          <t xml:space="preserve">全部</t>
        </is>
      </c>
      <c r="BG1241">
        <v>0</v>
      </c>
      <c r="BH1241" t="inlineStr">
        <is>
          <t xml:space="preserve">物理</t>
        </is>
      </c>
      <c r="BI1241">
        <v>10000</v>
      </c>
      <c r="BJ1241">
        <v>0</v>
      </c>
      <c r="BK1241" t="b">
        <v>1</v>
      </c>
      <c r="BL1241">
        <v>0</v>
      </c>
      <c r="BM1241">
        <v>10000</v>
      </c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  <c r="DE1241"/>
      <c r="DF1241"/>
      <c r="DG1241"/>
      <c r="DH1241"/>
      <c r="DI1241"/>
      <c r="DJ1241"/>
      <c r="DK1241"/>
      <c r="DL1241"/>
      <c r="DM1241"/>
      <c r="DN1241"/>
      <c r="DO1241"/>
      <c r="DP1241"/>
      <c r="DQ1241"/>
      <c r="DR1241"/>
      <c r="DS1241"/>
      <c r="DT1241"/>
      <c r="DU1241"/>
      <c r="DV1241"/>
      <c r="DW1241"/>
      <c r="DX1241"/>
      <c r="DY1241"/>
      <c r="DZ1241"/>
      <c r="EA1241"/>
      <c r="EB1241"/>
      <c r="EC1241"/>
      <c r="ED1241"/>
      <c r="EE1241"/>
      <c r="EF1241"/>
      <c r="EG1241"/>
      <c r="EH1241"/>
      <c r="EI1241"/>
      <c r="EJ1241"/>
      <c r="EK1241"/>
      <c r="EL1241"/>
      <c r="EM1241"/>
      <c r="EN1241"/>
      <c r="EO1241"/>
      <c r="EP1241"/>
      <c r="EQ1241"/>
      <c r="ER1241"/>
      <c r="ES1241"/>
      <c r="ET1241"/>
      <c r="EU1241"/>
      <c r="EV1241"/>
      <c r="EW1241"/>
      <c r="EX1241"/>
      <c r="EY1241"/>
      <c r="EZ1241"/>
      <c r="FA1241"/>
      <c r="FB1241"/>
      <c r="FC1241"/>
      <c r="FD1241"/>
      <c r="FE1241"/>
      <c r="FF1241"/>
      <c r="FG1241"/>
      <c r="FH1241"/>
      <c r="FI1241"/>
      <c r="FJ1241"/>
      <c r="FK1241"/>
      <c r="FL1241"/>
      <c r="FM1241"/>
      <c r="FN1241"/>
      <c r="FO1241"/>
      <c r="FP1241"/>
      <c r="FQ1241"/>
      <c r="FR1241"/>
      <c r="FS1241"/>
      <c r="FT1241"/>
      <c r="FU1241"/>
      <c r="FV1241"/>
      <c r="FW1241"/>
      <c r="FX1241"/>
      <c r="FY1241"/>
      <c r="FZ1241"/>
      <c r="GA1241"/>
      <c r="GB1241"/>
      <c r="GC1241"/>
      <c r="GD1241"/>
      <c r="GE1241"/>
      <c r="GF1241"/>
      <c r="GG1241"/>
      <c r="GH1241"/>
      <c r="GI1241"/>
      <c r="GJ1241"/>
      <c r="GK1241"/>
      <c r="GL1241"/>
      <c r="GM1241"/>
      <c r="GN1241"/>
      <c r="GO1241"/>
      <c r="GP1241"/>
      <c r="GQ1241"/>
      <c r="GR1241"/>
      <c r="GS1241"/>
      <c r="GT1241"/>
      <c r="GU1241"/>
      <c r="GV1241"/>
      <c r="GW1241"/>
      <c r="GX1241"/>
      <c r="GY1241" t="n" s="35">
        <v>0</v>
      </c>
      <c r="GZ1241" t="n" s="35">
        <v>0</v>
      </c>
      <c r="HF1241" s="35">
        <v>1800</v>
      </c>
      <c r="HG1241" t="b" s="35">
        <v>1</v>
      </c>
      <c r="HH1241">
        <v>1</v>
      </c>
      <c r="HU1241" t="b" s="35">
        <v>1</v>
      </c>
      <c r="HZ1241">
        <v>1</v>
      </c>
      <c r="IA1241"/>
      <c r="IB1241" t="inlineStr">
        <is>
          <t xml:space="preserve">物理</t>
        </is>
      </c>
      <c r="IC1241">
        <v>10000</v>
      </c>
      <c r="ID1241">
        <v>0</v>
      </c>
      <c r="IE1241">
        <v>1</v>
      </c>
      <c r="IF1241"/>
      <c r="IG1241" t="inlineStr">
        <is>
          <t xml:space="preserve">魔法</t>
        </is>
      </c>
      <c r="IH1241">
        <v>500</v>
      </c>
      <c r="II1241">
        <v>0</v>
      </c>
      <c r="IJ1241"/>
      <c r="IK1241"/>
      <c r="IL1241"/>
      <c r="IM1241"/>
      <c r="IN1241"/>
      <c r="IO1241"/>
      <c r="IP1241"/>
      <c r="IQ1241"/>
      <c r="IR1241"/>
      <c r="IS1241"/>
      <c r="IT1241"/>
      <c r="IU1241"/>
      <c r="IV1241"/>
      <c r="IW1241"/>
      <c r="IX1241"/>
      <c r="IY1241"/>
      <c r="IZ1241"/>
      <c r="JA1241"/>
      <c r="JB1241"/>
      <c r="JC1241"/>
      <c r="JD1241"/>
      <c r="JE1241"/>
      <c r="JF1241"/>
      <c r="JG1241"/>
      <c r="JH1241"/>
      <c r="JI1241"/>
      <c r="JJ1241"/>
      <c r="JK1241"/>
      <c r="JL1241"/>
      <c r="JM1241"/>
      <c r="JN1241"/>
      <c r="JO1241"/>
      <c r="JP1241"/>
      <c r="JQ1241"/>
      <c r="JR1241"/>
    </row>
    <row r="1242" ht="30" customHeight="1" spans="2:12">
      <c r="B1242" s="34">
        <f>10000000+INDEX(编号表!$B:$B,MATCH(D1242,编号表!$A:$A,0))*10000+J1242</f>
        <v>12230005</v>
      </c>
      <c r="C1242" s="34" t="s">
        <v>1057</v>
      </c>
      <c r="D1242" s="34" t="s">
        <v>1058</v>
      </c>
      <c r="E1242" t="str" s="34">
        <v>无</v>
      </c>
      <c r="F1242" s="39" t="s">
        <v>902</v>
      </c>
      <c r="G1242" s="34" t="inlineStr">
        <is>
          <t xml:space="preserve">土行</t>
        </is>
      </c>
      <c r="H1242" s="34" t="b">
        <v>0</v>
      </c>
      <c r="I1242" s="34" t="b">
        <v>0</v>
      </c>
      <c r="J1242" s="34">
        <v>5</v>
      </c>
      <c r="K1242" s="34" t="str">
        <f t="shared" si="39"/>
        <v>122300</v>
      </c>
      <c r="L1242" s="34" t="s">
        <v>899</v>
      </c>
      <c r="O1242" t="str" s="35">
        <v>追击单个敌人，造成剑击伤害；出击、回转更轻捷，提高飞剑攻击频率；附加土行伤害；提高剑击伤害。</v>
      </c>
      <c r="P1242" t="n" s="35">
        <v>12431082</v>
      </c>
      <c r="W1242">
        <v>600</v>
      </c>
      <c r="X1242">
        <v>600</v>
      </c>
      <c r="Y1242" t="str" s="35">
        <v>单位</v>
      </c>
      <c r="Z1242" t="inlineStr">
        <is>
          <t xml:space="preserve">单体</t>
        </is>
      </c>
      <c r="AA1242" t="inlineStr">
        <is>
          <t xml:space="preserve">敌对</t>
        </is>
      </c>
      <c r="AB1242">
        <v>0</v>
      </c>
      <c r="AC1242">
        <v>1</v>
      </c>
      <c r="AD1242" t="b">
        <v>0</v>
      </c>
      <c r="AE1242" t="inlineStr">
        <is>
          <t xml:space="preserve">最近</t>
        </is>
      </c>
      <c r="AF1242"/>
      <c r="AG1242"/>
      <c r="AH1242"/>
      <c r="AI1242"/>
      <c r="AJ1242"/>
      <c r="AK1242"/>
      <c r="AL1242"/>
      <c r="BA1242">
        <v>10000</v>
      </c>
      <c r="BB1242" t="inlineStr">
        <is>
          <t xml:space="preserve">技能效果_伤害</t>
        </is>
      </c>
      <c r="BC1242" t="inlineStr">
        <is>
          <t xml:space="preserve">敌对</t>
        </is>
      </c>
      <c r="BD1242">
        <v>10000</v>
      </c>
      <c r="BE1242">
        <v>0</v>
      </c>
      <c r="BF1242" t="inlineStr">
        <is>
          <t xml:space="preserve">全部</t>
        </is>
      </c>
      <c r="BG1242">
        <v>0</v>
      </c>
      <c r="BH1242" t="inlineStr">
        <is>
          <t xml:space="preserve">物理</t>
        </is>
      </c>
      <c r="BI1242">
        <v>10000</v>
      </c>
      <c r="BJ1242">
        <v>0</v>
      </c>
      <c r="BK1242" t="b">
        <v>1</v>
      </c>
      <c r="BL1242">
        <v>0</v>
      </c>
      <c r="BM1242">
        <v>10000</v>
      </c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  <c r="DE1242"/>
      <c r="DF1242"/>
      <c r="DG1242"/>
      <c r="DH1242"/>
      <c r="DI1242"/>
      <c r="DJ1242"/>
      <c r="DK1242"/>
      <c r="DL1242"/>
      <c r="DM1242"/>
      <c r="DN1242"/>
      <c r="DO1242"/>
      <c r="DP1242"/>
      <c r="DQ1242"/>
      <c r="DR1242"/>
      <c r="DS1242"/>
      <c r="DT1242"/>
      <c r="DU1242"/>
      <c r="DV1242"/>
      <c r="DW1242"/>
      <c r="DX1242"/>
      <c r="DY1242"/>
      <c r="DZ1242"/>
      <c r="EA1242"/>
      <c r="EB1242"/>
      <c r="EC1242"/>
      <c r="ED1242"/>
      <c r="EE1242"/>
      <c r="EF1242"/>
      <c r="EG1242"/>
      <c r="EH1242"/>
      <c r="EI1242"/>
      <c r="EJ1242"/>
      <c r="EK1242"/>
      <c r="EL1242"/>
      <c r="EM1242"/>
      <c r="EN1242"/>
      <c r="EO1242"/>
      <c r="EP1242"/>
      <c r="EQ1242"/>
      <c r="ER1242"/>
      <c r="ES1242"/>
      <c r="ET1242"/>
      <c r="EU1242"/>
      <c r="EV1242"/>
      <c r="EW1242"/>
      <c r="EX1242"/>
      <c r="EY1242"/>
      <c r="EZ1242"/>
      <c r="FA1242"/>
      <c r="FB1242"/>
      <c r="FC1242"/>
      <c r="FD1242"/>
      <c r="FE1242"/>
      <c r="FF1242"/>
      <c r="FG1242"/>
      <c r="FH1242"/>
      <c r="FI1242"/>
      <c r="FJ1242"/>
      <c r="FK1242"/>
      <c r="FL1242"/>
      <c r="FM1242"/>
      <c r="FN1242"/>
      <c r="FO1242"/>
      <c r="FP1242"/>
      <c r="FQ1242"/>
      <c r="FR1242"/>
      <c r="FS1242"/>
      <c r="FT1242"/>
      <c r="FU1242"/>
      <c r="FV1242"/>
      <c r="FW1242"/>
      <c r="FX1242"/>
      <c r="FY1242"/>
      <c r="FZ1242"/>
      <c r="GA1242"/>
      <c r="GB1242"/>
      <c r="GC1242"/>
      <c r="GD1242"/>
      <c r="GE1242"/>
      <c r="GF1242"/>
      <c r="GG1242"/>
      <c r="GH1242"/>
      <c r="GI1242"/>
      <c r="GJ1242"/>
      <c r="GK1242"/>
      <c r="GL1242"/>
      <c r="GM1242"/>
      <c r="GN1242"/>
      <c r="GO1242"/>
      <c r="GP1242"/>
      <c r="GQ1242"/>
      <c r="GR1242"/>
      <c r="GS1242"/>
      <c r="GT1242"/>
      <c r="GU1242"/>
      <c r="GV1242"/>
      <c r="GW1242"/>
      <c r="GX1242"/>
      <c r="GY1242" t="n" s="35">
        <v>0</v>
      </c>
      <c r="GZ1242" t="n" s="35">
        <v>0</v>
      </c>
      <c r="HF1242" s="35">
        <v>1800</v>
      </c>
      <c r="HG1242" t="b" s="35">
        <v>1</v>
      </c>
      <c r="HH1242">
        <v>1</v>
      </c>
      <c r="HU1242" t="b" s="35">
        <v>1</v>
      </c>
      <c r="HZ1242">
        <v>1</v>
      </c>
      <c r="IA1242"/>
      <c r="IB1242" t="inlineStr">
        <is>
          <t xml:space="preserve">物理</t>
        </is>
      </c>
      <c r="IC1242">
        <v>10000</v>
      </c>
      <c r="ID1242">
        <v>0</v>
      </c>
      <c r="IE1242">
        <v>1</v>
      </c>
      <c r="IF1242"/>
      <c r="IG1242" t="inlineStr">
        <is>
          <t xml:space="preserve">魔法</t>
        </is>
      </c>
      <c r="IH1242">
        <v>500</v>
      </c>
      <c r="II1242">
        <v>0</v>
      </c>
      <c r="IJ1242"/>
      <c r="IK1242"/>
      <c r="IL1242"/>
      <c r="IM1242"/>
      <c r="IN1242"/>
      <c r="IO1242"/>
      <c r="IP1242"/>
      <c r="IQ1242"/>
      <c r="IR1242"/>
      <c r="IS1242"/>
      <c r="IT1242"/>
      <c r="IU1242"/>
      <c r="IV1242"/>
      <c r="IW1242"/>
      <c r="IX1242"/>
      <c r="IY1242"/>
      <c r="IZ1242"/>
      <c r="JA1242"/>
      <c r="JB1242"/>
      <c r="JC1242"/>
      <c r="JD1242"/>
      <c r="JE1242"/>
      <c r="JF1242"/>
      <c r="JG1242"/>
      <c r="JH1242"/>
      <c r="JI1242"/>
      <c r="JJ1242"/>
      <c r="JK1242"/>
      <c r="JL1242"/>
      <c r="JM1242"/>
      <c r="JN1242"/>
      <c r="JO1242"/>
      <c r="JP1242"/>
      <c r="JQ1242"/>
      <c r="JR1242"/>
    </row>
    <row r="1243" ht="30" customHeight="1" spans="2:12">
      <c r="B1243" s="34">
        <f>10000000+INDEX(编号表!$B:$B,MATCH(D1243,编号表!$A:$A,0))*10000+J1243</f>
        <v>12230006</v>
      </c>
      <c r="C1243" s="34" t="s">
        <v>1057</v>
      </c>
      <c r="D1243" s="34" t="s">
        <v>1058</v>
      </c>
      <c r="E1243" t="str" s="34">
        <v>无</v>
      </c>
      <c r="F1243" s="39" t="s">
        <v>902</v>
      </c>
      <c r="G1243" s="34" t="inlineStr">
        <is>
          <t xml:space="preserve">土行</t>
        </is>
      </c>
      <c r="H1243" s="34" t="b">
        <v>0</v>
      </c>
      <c r="I1243" s="34" t="b">
        <v>0</v>
      </c>
      <c r="J1243" s="34">
        <v>6</v>
      </c>
      <c r="K1243" s="34" t="str">
        <f t="shared" si="39"/>
        <v>122300</v>
      </c>
      <c r="L1243" s="34" t="s">
        <v>900</v>
      </c>
      <c r="O1243" t="str" s="35">
        <v>追击单个敌人，造成剑击伤害；出击、回转更轻捷，提高飞剑攻击频率；附加土行伤害；提高剑击伤害。</v>
      </c>
      <c r="P1243" t="n" s="35">
        <v>12431082</v>
      </c>
      <c r="W1243">
        <v>600</v>
      </c>
      <c r="X1243">
        <v>600</v>
      </c>
      <c r="Y1243" t="str" s="35">
        <v>单位</v>
      </c>
      <c r="Z1243" t="inlineStr">
        <is>
          <t xml:space="preserve">单体</t>
        </is>
      </c>
      <c r="AA1243" t="inlineStr">
        <is>
          <t xml:space="preserve">敌对</t>
        </is>
      </c>
      <c r="AB1243">
        <v>0</v>
      </c>
      <c r="AC1243">
        <v>1</v>
      </c>
      <c r="AD1243" t="b">
        <v>0</v>
      </c>
      <c r="AE1243" t="inlineStr">
        <is>
          <t xml:space="preserve">最近</t>
        </is>
      </c>
      <c r="AF1243"/>
      <c r="AG1243"/>
      <c r="AH1243"/>
      <c r="AI1243"/>
      <c r="AJ1243"/>
      <c r="AK1243"/>
      <c r="AL1243"/>
      <c r="BA1243">
        <v>10000</v>
      </c>
      <c r="BB1243" t="inlineStr">
        <is>
          <t xml:space="preserve">技能效果_伤害</t>
        </is>
      </c>
      <c r="BC1243" t="inlineStr">
        <is>
          <t xml:space="preserve">敌对</t>
        </is>
      </c>
      <c r="BD1243">
        <v>10000</v>
      </c>
      <c r="BE1243">
        <v>0</v>
      </c>
      <c r="BF1243" t="inlineStr">
        <is>
          <t xml:space="preserve">全部</t>
        </is>
      </c>
      <c r="BG1243">
        <v>0</v>
      </c>
      <c r="BH1243" t="inlineStr">
        <is>
          <t xml:space="preserve">物理</t>
        </is>
      </c>
      <c r="BI1243">
        <v>10000</v>
      </c>
      <c r="BJ1243">
        <v>0</v>
      </c>
      <c r="BK1243" t="b">
        <v>1</v>
      </c>
      <c r="BL1243">
        <v>0</v>
      </c>
      <c r="BM1243">
        <v>10000</v>
      </c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  <c r="DE1243"/>
      <c r="DF1243"/>
      <c r="DG1243"/>
      <c r="DH1243"/>
      <c r="DI1243"/>
      <c r="DJ1243"/>
      <c r="DK1243"/>
      <c r="DL1243"/>
      <c r="DM1243"/>
      <c r="DN1243"/>
      <c r="DO1243"/>
      <c r="DP1243"/>
      <c r="DQ1243"/>
      <c r="DR1243"/>
      <c r="DS1243"/>
      <c r="DT1243"/>
      <c r="DU1243"/>
      <c r="DV1243"/>
      <c r="DW1243"/>
      <c r="DX1243"/>
      <c r="DY1243"/>
      <c r="DZ1243"/>
      <c r="EA1243"/>
      <c r="EB1243"/>
      <c r="EC1243"/>
      <c r="ED1243"/>
      <c r="EE1243"/>
      <c r="EF1243"/>
      <c r="EG1243"/>
      <c r="EH1243"/>
      <c r="EI1243"/>
      <c r="EJ1243"/>
      <c r="EK1243"/>
      <c r="EL1243"/>
      <c r="EM1243"/>
      <c r="EN1243"/>
      <c r="EO1243"/>
      <c r="EP1243"/>
      <c r="EQ1243"/>
      <c r="ER1243"/>
      <c r="ES1243"/>
      <c r="ET1243"/>
      <c r="EU1243"/>
      <c r="EV1243"/>
      <c r="EW1243"/>
      <c r="EX1243"/>
      <c r="EY1243"/>
      <c r="EZ1243"/>
      <c r="FA1243"/>
      <c r="FB1243"/>
      <c r="FC1243"/>
      <c r="FD1243"/>
      <c r="FE1243"/>
      <c r="FF1243"/>
      <c r="FG1243"/>
      <c r="FH1243"/>
      <c r="FI1243"/>
      <c r="FJ1243"/>
      <c r="FK1243"/>
      <c r="FL1243"/>
      <c r="FM1243"/>
      <c r="FN1243"/>
      <c r="FO1243"/>
      <c r="FP1243"/>
      <c r="FQ1243"/>
      <c r="FR1243"/>
      <c r="FS1243"/>
      <c r="FT1243"/>
      <c r="FU1243"/>
      <c r="FV1243"/>
      <c r="FW1243"/>
      <c r="FX1243"/>
      <c r="FY1243"/>
      <c r="FZ1243"/>
      <c r="GA1243"/>
      <c r="GB1243"/>
      <c r="GC1243"/>
      <c r="GD1243"/>
      <c r="GE1243"/>
      <c r="GF1243"/>
      <c r="GG1243"/>
      <c r="GH1243"/>
      <c r="GI1243"/>
      <c r="GJ1243"/>
      <c r="GK1243"/>
      <c r="GL1243"/>
      <c r="GM1243"/>
      <c r="GN1243"/>
      <c r="GO1243"/>
      <c r="GP1243"/>
      <c r="GQ1243"/>
      <c r="GR1243"/>
      <c r="GS1243"/>
      <c r="GT1243"/>
      <c r="GU1243"/>
      <c r="GV1243"/>
      <c r="GW1243"/>
      <c r="GX1243"/>
      <c r="GY1243" t="n" s="35">
        <v>0</v>
      </c>
      <c r="GZ1243" t="n" s="35">
        <v>0</v>
      </c>
      <c r="HF1243" s="35">
        <v>1800</v>
      </c>
      <c r="HG1243" t="b" s="35">
        <v>1</v>
      </c>
      <c r="HH1243">
        <v>1</v>
      </c>
      <c r="HU1243" t="b" s="35">
        <v>1</v>
      </c>
      <c r="HZ1243">
        <v>1</v>
      </c>
      <c r="IA1243"/>
      <c r="IB1243" t="inlineStr">
        <is>
          <t xml:space="preserve">物理</t>
        </is>
      </c>
      <c r="IC1243">
        <v>10000</v>
      </c>
      <c r="ID1243">
        <v>0</v>
      </c>
      <c r="IE1243">
        <v>1</v>
      </c>
      <c r="IF1243"/>
      <c r="IG1243" t="inlineStr">
        <is>
          <t xml:space="preserve">魔法</t>
        </is>
      </c>
      <c r="IH1243">
        <v>500</v>
      </c>
      <c r="II1243">
        <v>0</v>
      </c>
      <c r="IJ1243"/>
      <c r="IK1243"/>
      <c r="IL1243"/>
      <c r="IM1243"/>
      <c r="IN1243"/>
      <c r="IO1243"/>
      <c r="IP1243"/>
      <c r="IQ1243"/>
      <c r="IR1243"/>
      <c r="IS1243"/>
      <c r="IT1243"/>
      <c r="IU1243"/>
      <c r="IV1243"/>
      <c r="IW1243"/>
      <c r="IX1243"/>
      <c r="IY1243"/>
      <c r="IZ1243"/>
      <c r="JA1243"/>
      <c r="JB1243"/>
      <c r="JC1243"/>
      <c r="JD1243"/>
      <c r="JE1243"/>
      <c r="JF1243"/>
      <c r="JG1243"/>
      <c r="JH1243"/>
      <c r="JI1243"/>
      <c r="JJ1243"/>
      <c r="JK1243"/>
      <c r="JL1243"/>
      <c r="JM1243"/>
      <c r="JN1243"/>
      <c r="JO1243"/>
      <c r="JP1243"/>
      <c r="JQ1243"/>
      <c r="JR1243"/>
    </row>
    <row r="1244" ht="30" customHeight="1" spans="2:12">
      <c r="B1244" s="34">
        <f>10000000+INDEX(编号表!$B:$B,MATCH(D1244,编号表!$A:$A,0))*10000+J1244</f>
        <v>12240004</v>
      </c>
      <c r="C1244" s="34" t="s">
        <v>1059</v>
      </c>
      <c r="D1244" s="34" t="s">
        <v>1060</v>
      </c>
      <c r="E1244" t="str" s="34">
        <v>无</v>
      </c>
      <c r="F1244" s="39" t="s">
        <v>902</v>
      </c>
      <c r="G1244" s="34" t="s">
        <v>363</v>
      </c>
      <c r="H1244" s="34" t="b">
        <v>0</v>
      </c>
      <c r="I1244" s="34" t="b">
        <v>0</v>
      </c>
      <c r="J1244" s="34">
        <v>4</v>
      </c>
      <c r="K1244" s="34" t="str">
        <f t="shared" si="39"/>
        <v>122400</v>
      </c>
      <c r="L1244" s="34" t="s">
        <v>898</v>
      </c>
      <c r="O1244" t="str" s="35">
        <v>追击单个敌人，造成剑击伤害；出击、回转更轻捷，提高飞剑攻击频率；命中附毒；提高剑击伤害。</v>
      </c>
      <c r="P1244" t="n" s="35">
        <v>12431082</v>
      </c>
      <c r="Y1244" t="str" s="35">
        <v>单位</v>
      </c>
      <c r="GY1244" t="n" s="35">
        <v>0</v>
      </c>
      <c r="GZ1244" t="n" s="35">
        <v>0</v>
      </c>
      <c r="HF1244" t="n" s="35">
        <v>2000</v>
      </c>
      <c r="HG1244" t="b" s="35">
        <v>1</v>
      </c>
      <c r="HU1244" t="b" s="35">
        <v>1</v>
      </c>
    </row>
    <row r="1245" ht="30" customHeight="1" spans="2:12">
      <c r="B1245" s="34">
        <f>10000000+INDEX(编号表!$B:$B,MATCH(D1245,编号表!$A:$A,0))*10000+J1245</f>
        <v>12240005</v>
      </c>
      <c r="C1245" s="34" t="s">
        <v>1059</v>
      </c>
      <c r="D1245" s="34" t="s">
        <v>1060</v>
      </c>
      <c r="E1245" t="str" s="34">
        <v>无</v>
      </c>
      <c r="F1245" s="39" t="s">
        <v>902</v>
      </c>
      <c r="G1245" s="34" t="s">
        <v>363</v>
      </c>
      <c r="H1245" s="34" t="b">
        <v>0</v>
      </c>
      <c r="I1245" s="34" t="b">
        <v>0</v>
      </c>
      <c r="J1245" s="34">
        <v>5</v>
      </c>
      <c r="K1245" s="34" t="str">
        <f t="shared" si="39"/>
        <v>122400</v>
      </c>
      <c r="L1245" s="34" t="s">
        <v>899</v>
      </c>
      <c r="O1245" t="str" s="35">
        <v>追击单个敌人，造成剑击伤害；出击、回转更轻捷，提高飞剑攻击频率；命中附毒；提高剑击伤害。</v>
      </c>
      <c r="P1245" t="n" s="35">
        <v>12431082</v>
      </c>
      <c r="Y1245" t="str" s="35">
        <v>单位</v>
      </c>
      <c r="GY1245" t="n" s="35">
        <v>0</v>
      </c>
      <c r="GZ1245" t="n" s="35">
        <v>0</v>
      </c>
      <c r="HF1245" t="n" s="35">
        <v>2000</v>
      </c>
      <c r="HG1245" t="b" s="35">
        <v>1</v>
      </c>
      <c r="HU1245" t="b" s="35">
        <v>1</v>
      </c>
    </row>
    <row r="1246" ht="30" customHeight="1" spans="2:12">
      <c r="B1246" s="34">
        <f>10000000+INDEX(编号表!$B:$B,MATCH(D1246,编号表!$A:$A,0))*10000+J1246</f>
        <v>12240006</v>
      </c>
      <c r="C1246" s="34" t="s">
        <v>1059</v>
      </c>
      <c r="D1246" s="34" t="s">
        <v>1060</v>
      </c>
      <c r="E1246" t="str" s="34">
        <v>无</v>
      </c>
      <c r="F1246" s="39" t="s">
        <v>902</v>
      </c>
      <c r="G1246" s="34" t="s">
        <v>363</v>
      </c>
      <c r="H1246" s="34" t="b">
        <v>0</v>
      </c>
      <c r="I1246" s="34" t="b">
        <v>0</v>
      </c>
      <c r="J1246" s="34">
        <v>6</v>
      </c>
      <c r="K1246" s="34" t="str">
        <f t="shared" si="39"/>
        <v>122400</v>
      </c>
      <c r="L1246" s="34" t="s">
        <v>900</v>
      </c>
      <c r="O1246" t="str" s="35">
        <v>追击单个敌人，造成剑击伤害；出击、回转更轻捷，提高飞剑攻击频率；命中附毒；提高剑击伤害。</v>
      </c>
      <c r="P1246" t="n" s="35">
        <v>12431082</v>
      </c>
      <c r="Y1246" t="str" s="35">
        <v>单位</v>
      </c>
      <c r="GY1246" t="n" s="35">
        <v>0</v>
      </c>
      <c r="GZ1246" t="n" s="35">
        <v>0</v>
      </c>
      <c r="HF1246" t="n" s="35">
        <v>2000</v>
      </c>
      <c r="HG1246" t="b" s="35">
        <v>1</v>
      </c>
      <c r="HU1246" t="b" s="35">
        <v>1</v>
      </c>
    </row>
    <row r="1247" ht="30" customHeight="1" spans="2:12">
      <c r="B1247" s="34">
        <f>10000000+INDEX(编号表!$B:$B,MATCH(D1247,编号表!$A:$A,0))*10000+J1247</f>
        <v>12250004</v>
      </c>
      <c r="C1247" s="34" t="s">
        <v>1061</v>
      </c>
      <c r="D1247" s="34" t="s">
        <v>1062</v>
      </c>
      <c r="E1247" t="str" s="34">
        <v>无</v>
      </c>
      <c r="F1247" s="39" t="s">
        <v>902</v>
      </c>
      <c r="G1247" s="34" t="s">
        <v>363</v>
      </c>
      <c r="H1247" s="34" t="b">
        <v>0</v>
      </c>
      <c r="I1247" s="34" t="b">
        <v>0</v>
      </c>
      <c r="J1247" s="34">
        <v>4</v>
      </c>
      <c r="K1247" s="34" t="str">
        <f t="shared" si="39"/>
        <v>122500</v>
      </c>
      <c r="L1247" s="34" t="s">
        <v>898</v>
      </c>
      <c r="O1247" t="str" s="35">
        <v>追击单个敌人，造成剑击伤害；出击、回转更轻捷，提高飞剑攻击频率；命中附毒；提高剑击伤害。</v>
      </c>
      <c r="P1247" t="n" s="35">
        <v>12431082</v>
      </c>
      <c r="Y1247" t="str" s="35">
        <v>单位</v>
      </c>
      <c r="GY1247" t="n" s="35">
        <v>0</v>
      </c>
      <c r="GZ1247" t="n" s="35">
        <v>0</v>
      </c>
      <c r="HF1247" t="n" s="35">
        <v>2000</v>
      </c>
      <c r="HG1247" t="b" s="35">
        <v>1</v>
      </c>
      <c r="HU1247" t="b" s="35">
        <v>1</v>
      </c>
    </row>
    <row r="1248" ht="30" customHeight="1" spans="2:12">
      <c r="B1248" s="34">
        <f>10000000+INDEX(编号表!$B:$B,MATCH(D1248,编号表!$A:$A,0))*10000+J1248</f>
        <v>12250005</v>
      </c>
      <c r="C1248" s="34" t="s">
        <v>1061</v>
      </c>
      <c r="D1248" s="34" t="s">
        <v>1062</v>
      </c>
      <c r="E1248" t="str" s="34">
        <v>无</v>
      </c>
      <c r="F1248" s="39" t="s">
        <v>902</v>
      </c>
      <c r="G1248" s="34" t="s">
        <v>363</v>
      </c>
      <c r="H1248" s="34" t="b">
        <v>0</v>
      </c>
      <c r="I1248" s="34" t="b">
        <v>0</v>
      </c>
      <c r="J1248" s="34">
        <v>5</v>
      </c>
      <c r="K1248" s="34" t="str">
        <f t="shared" si="39"/>
        <v>122500</v>
      </c>
      <c r="L1248" s="34" t="s">
        <v>899</v>
      </c>
      <c r="O1248" t="str" s="35">
        <v>追击单个敌人，造成剑击伤害；出击、回转更轻捷，提高飞剑攻击频率；命中附毒；提高剑击伤害。</v>
      </c>
      <c r="P1248" t="n" s="35">
        <v>12431082</v>
      </c>
      <c r="Y1248" t="str" s="35">
        <v>单位</v>
      </c>
      <c r="GY1248" t="n" s="35">
        <v>0</v>
      </c>
      <c r="GZ1248" t="n" s="35">
        <v>0</v>
      </c>
      <c r="HF1248" t="n" s="35">
        <v>2000</v>
      </c>
      <c r="HG1248" t="b" s="35">
        <v>1</v>
      </c>
      <c r="HU1248" t="b" s="35">
        <v>1</v>
      </c>
    </row>
    <row r="1249" ht="30" customHeight="1" spans="2:12">
      <c r="B1249" s="34">
        <f>10000000+INDEX(编号表!$B:$B,MATCH(D1249,编号表!$A:$A,0))*10000+J1249</f>
        <v>12250006</v>
      </c>
      <c r="C1249" s="34" t="s">
        <v>1061</v>
      </c>
      <c r="D1249" s="34" t="s">
        <v>1062</v>
      </c>
      <c r="E1249" t="str" s="34">
        <v>无</v>
      </c>
      <c r="F1249" s="39" t="s">
        <v>902</v>
      </c>
      <c r="G1249" s="34" t="s">
        <v>363</v>
      </c>
      <c r="H1249" s="34" t="b">
        <v>0</v>
      </c>
      <c r="I1249" s="34" t="b">
        <v>0</v>
      </c>
      <c r="J1249" s="34">
        <v>6</v>
      </c>
      <c r="K1249" s="34" t="str">
        <f t="shared" si="39"/>
        <v>122500</v>
      </c>
      <c r="L1249" s="34" t="s">
        <v>900</v>
      </c>
      <c r="O1249" t="str" s="35">
        <v>追击单个敌人，造成剑击伤害；出击、回转更轻捷，提高飞剑攻击频率；命中附毒；提高剑击伤害。</v>
      </c>
      <c r="P1249" t="n" s="35">
        <v>12431082</v>
      </c>
      <c r="Y1249" t="str" s="35">
        <v>单位</v>
      </c>
      <c r="GY1249" t="n" s="35">
        <v>0</v>
      </c>
      <c r="GZ1249" t="n" s="35">
        <v>0</v>
      </c>
      <c r="HF1249" t="n" s="35">
        <v>2000</v>
      </c>
      <c r="HG1249" t="b" s="35">
        <v>1</v>
      </c>
      <c r="HU1249" t="b" s="35">
        <v>1</v>
      </c>
    </row>
    <row r="1250" ht="30" customHeight="1" spans="2:12">
      <c r="B1250" s="34">
        <f>10000000+INDEX(编号表!$B:$B,MATCH(D1250,编号表!$A:$A,0))*10000+J1250</f>
        <v>12260004</v>
      </c>
      <c r="C1250" s="34" t="s">
        <v>1063</v>
      </c>
      <c r="D1250" s="34" t="s">
        <v>1064</v>
      </c>
      <c r="E1250" t="str" s="34">
        <v>无</v>
      </c>
      <c r="F1250" s="39" t="s">
        <v>902</v>
      </c>
      <c r="G1250" s="34" t="s">
        <v>363</v>
      </c>
      <c r="H1250" s="34" t="b">
        <v>0</v>
      </c>
      <c r="I1250" s="34" t="b">
        <v>0</v>
      </c>
      <c r="J1250" s="34">
        <v>4</v>
      </c>
      <c r="K1250" s="34" t="str">
        <f t="shared" si="39"/>
        <v>122600</v>
      </c>
      <c r="L1250" s="34" t="s">
        <v>898</v>
      </c>
      <c r="O1250" t="str" s="35">
        <v>追击单个敌人，造成剑击伤害；出击、回转更轻捷，提高飞剑攻击频率；命中造成持续流血；提高剑击伤害。</v>
      </c>
      <c r="P1250" t="n" s="35">
        <v>12431082</v>
      </c>
      <c r="Y1250" t="str" s="35">
        <v>单位</v>
      </c>
      <c r="GY1250" t="n" s="35">
        <v>0</v>
      </c>
      <c r="GZ1250" t="n" s="35">
        <v>0</v>
      </c>
      <c r="HF1250" t="n" s="35">
        <v>2000</v>
      </c>
      <c r="HG1250" t="b" s="35">
        <v>1</v>
      </c>
      <c r="HU1250" t="b" s="35">
        <v>1</v>
      </c>
    </row>
    <row r="1251" ht="30" customHeight="1" spans="2:12">
      <c r="B1251" s="34">
        <f>10000000+INDEX(编号表!$B:$B,MATCH(D1251,编号表!$A:$A,0))*10000+J1251</f>
        <v>12260005</v>
      </c>
      <c r="C1251" s="34" t="s">
        <v>1063</v>
      </c>
      <c r="D1251" s="34" t="s">
        <v>1064</v>
      </c>
      <c r="E1251" t="str" s="34">
        <v>无</v>
      </c>
      <c r="F1251" s="39" t="s">
        <v>902</v>
      </c>
      <c r="G1251" s="34" t="s">
        <v>363</v>
      </c>
      <c r="H1251" s="34" t="b">
        <v>0</v>
      </c>
      <c r="I1251" s="34" t="b">
        <v>0</v>
      </c>
      <c r="J1251" s="34">
        <v>5</v>
      </c>
      <c r="K1251" s="34" t="str">
        <f t="shared" si="39"/>
        <v>122600</v>
      </c>
      <c r="L1251" s="34" t="s">
        <v>899</v>
      </c>
      <c r="O1251" t="str" s="35">
        <v>追击单个敌人，造成剑击伤害；出击、回转更轻捷，提高飞剑攻击频率；命中造成持续流血；提高剑击伤害。</v>
      </c>
      <c r="P1251" t="n" s="35">
        <v>12431082</v>
      </c>
      <c r="Y1251" t="str" s="35">
        <v>单位</v>
      </c>
      <c r="GY1251" t="n" s="35">
        <v>0</v>
      </c>
      <c r="GZ1251" t="n" s="35">
        <v>0</v>
      </c>
      <c r="HF1251" t="n" s="35">
        <v>2000</v>
      </c>
      <c r="HG1251" t="b" s="35">
        <v>1</v>
      </c>
      <c r="HU1251" t="b" s="35">
        <v>1</v>
      </c>
    </row>
    <row r="1252" ht="30" customHeight="1" spans="2:12">
      <c r="B1252" s="34">
        <f>10000000+INDEX(编号表!$B:$B,MATCH(D1252,编号表!$A:$A,0))*10000+J1252</f>
        <v>12260006</v>
      </c>
      <c r="C1252" s="34" t="s">
        <v>1063</v>
      </c>
      <c r="D1252" s="34" t="s">
        <v>1064</v>
      </c>
      <c r="E1252" t="str" s="34">
        <v>无</v>
      </c>
      <c r="F1252" s="39" t="s">
        <v>902</v>
      </c>
      <c r="G1252" s="34" t="s">
        <v>363</v>
      </c>
      <c r="H1252" s="34" t="b">
        <v>0</v>
      </c>
      <c r="I1252" s="34" t="b">
        <v>0</v>
      </c>
      <c r="J1252" s="34">
        <v>6</v>
      </c>
      <c r="K1252" s="34" t="str">
        <f t="shared" si="39"/>
        <v>122600</v>
      </c>
      <c r="L1252" s="34" t="s">
        <v>900</v>
      </c>
      <c r="O1252" t="str" s="35">
        <v>追击单个敌人，造成剑击伤害；出击、回转更轻捷，提高飞剑攻击频率；命中造成持续流血；提高剑击伤害。</v>
      </c>
      <c r="P1252" t="n" s="35">
        <v>12431082</v>
      </c>
      <c r="Y1252" t="str" s="35">
        <v>单位</v>
      </c>
      <c r="GY1252" t="n" s="35">
        <v>0</v>
      </c>
      <c r="GZ1252" t="n" s="35">
        <v>0</v>
      </c>
      <c r="HF1252" t="n" s="35">
        <v>2000</v>
      </c>
      <c r="HG1252" t="b" s="35">
        <v>1</v>
      </c>
      <c r="HU1252" t="b" s="35">
        <v>1</v>
      </c>
    </row>
    <row r="1253" ht="30" customHeight="1" spans="2:12">
      <c r="B1253" s="34">
        <f>10000000+INDEX(编号表!$B:$B,MATCH(D1253,编号表!$A:$A,0))*10000+J1253</f>
        <v>12270007</v>
      </c>
      <c r="C1253" s="34" t="s">
        <v>1065</v>
      </c>
      <c r="D1253" s="34" t="s">
        <v>1066</v>
      </c>
      <c r="E1253" t="str" s="34">
        <v>无</v>
      </c>
      <c r="F1253" s="39" t="s">
        <v>904</v>
      </c>
      <c r="G1253" s="34" t="s">
        <v>363</v>
      </c>
      <c r="H1253" s="34" t="b">
        <v>0</v>
      </c>
      <c r="I1253" s="34" t="b">
        <v>0</v>
      </c>
      <c r="J1253" s="34">
        <v>7</v>
      </c>
      <c r="K1253" s="34" t="str">
        <f t="shared" si="39"/>
        <v>122700</v>
      </c>
      <c r="L1253" s="34" t="s">
        <v>898</v>
      </c>
      <c r="O1253" t="str" s="35">
        <v>追击单个敌人，造成剑击伤害；提高单次剑击伤害；附加金行伤害；剑击命中后短暂降低目标物理防御。</v>
      </c>
      <c r="P1253" t="n" s="35">
        <v>12441086</v>
      </c>
      <c r="Y1253" t="str" s="35">
        <v>单位</v>
      </c>
      <c r="GY1253" t="n" s="35">
        <v>0</v>
      </c>
      <c r="GZ1253" t="n" s="35">
        <v>0</v>
      </c>
      <c r="HF1253" t="n" s="35">
        <v>2000</v>
      </c>
      <c r="HG1253" t="b" s="35">
        <v>1</v>
      </c>
      <c r="HU1253" t="b" s="35">
        <v>1</v>
      </c>
    </row>
    <row r="1254" ht="30" customHeight="1" spans="2:12">
      <c r="B1254" s="34">
        <f>10000000+INDEX(编号表!$B:$B,MATCH(D1254,编号表!$A:$A,0))*10000+J1254</f>
        <v>12270008</v>
      </c>
      <c r="C1254" s="34" t="s">
        <v>1065</v>
      </c>
      <c r="D1254" s="34" t="s">
        <v>1066</v>
      </c>
      <c r="E1254" t="str" s="34">
        <v>无</v>
      </c>
      <c r="F1254" s="39" t="s">
        <v>904</v>
      </c>
      <c r="G1254" s="34" t="s">
        <v>363</v>
      </c>
      <c r="H1254" s="34" t="b">
        <v>0</v>
      </c>
      <c r="I1254" s="34" t="b">
        <v>0</v>
      </c>
      <c r="J1254" s="34">
        <v>8</v>
      </c>
      <c r="K1254" s="34" t="str">
        <f t="shared" si="39"/>
        <v>122700</v>
      </c>
      <c r="L1254" s="34" t="s">
        <v>899</v>
      </c>
      <c r="O1254" t="str" s="35">
        <v>追击单个敌人，造成剑击伤害；提高单次剑击伤害；附加金行伤害；剑击命中后短暂降低目标物理防御。</v>
      </c>
      <c r="P1254" t="n" s="35">
        <v>12441086</v>
      </c>
      <c r="Y1254" t="str" s="35">
        <v>单位</v>
      </c>
      <c r="GY1254" t="n" s="35">
        <v>0</v>
      </c>
      <c r="GZ1254" t="n" s="35">
        <v>0</v>
      </c>
      <c r="HF1254" t="n" s="35">
        <v>2000</v>
      </c>
      <c r="HG1254" t="b" s="35">
        <v>1</v>
      </c>
      <c r="HU1254" t="b" s="35">
        <v>1</v>
      </c>
    </row>
    <row r="1255" ht="30" customHeight="1" spans="2:12">
      <c r="B1255" s="34">
        <f>10000000+INDEX(编号表!$B:$B,MATCH(D1255,编号表!$A:$A,0))*10000+J1255</f>
        <v>12270009</v>
      </c>
      <c r="C1255" s="34" t="s">
        <v>1065</v>
      </c>
      <c r="D1255" s="34" t="s">
        <v>1066</v>
      </c>
      <c r="E1255" t="str" s="34">
        <v>无</v>
      </c>
      <c r="F1255" s="39" t="s">
        <v>904</v>
      </c>
      <c r="G1255" s="34" t="s">
        <v>363</v>
      </c>
      <c r="H1255" s="34" t="b">
        <v>0</v>
      </c>
      <c r="I1255" s="34" t="b">
        <v>0</v>
      </c>
      <c r="J1255" s="34">
        <v>9</v>
      </c>
      <c r="K1255" s="34" t="str">
        <f t="shared" si="39"/>
        <v>122700</v>
      </c>
      <c r="L1255" s="34" t="s">
        <v>900</v>
      </c>
      <c r="O1255" t="str" s="35">
        <v>追击单个敌人，造成剑击伤害；提高单次剑击伤害；附加金行伤害；剑击命中后短暂降低目标物理防御。</v>
      </c>
      <c r="P1255" t="n" s="35">
        <v>12441086</v>
      </c>
      <c r="Y1255" t="str" s="35">
        <v>单位</v>
      </c>
      <c r="GY1255" t="n" s="35">
        <v>0</v>
      </c>
      <c r="GZ1255" t="n" s="35">
        <v>0</v>
      </c>
      <c r="HF1255" t="n" s="35">
        <v>2000</v>
      </c>
      <c r="HG1255" t="b" s="35">
        <v>1</v>
      </c>
      <c r="HU1255" t="b" s="35">
        <v>1</v>
      </c>
    </row>
    <row r="1256" ht="30" customHeight="1" spans="2:12">
      <c r="B1256" s="34">
        <f>10000000+INDEX(编号表!$B:$B,MATCH(D1256,编号表!$A:$A,0))*10000+J1256</f>
        <v>12280007</v>
      </c>
      <c r="C1256" s="34" t="s">
        <v>1067</v>
      </c>
      <c r="D1256" s="34" t="s">
        <v>1068</v>
      </c>
      <c r="E1256" t="str" s="34">
        <v>无</v>
      </c>
      <c r="F1256" s="39" t="s">
        <v>904</v>
      </c>
      <c r="G1256" s="34" t="s">
        <v>363</v>
      </c>
      <c r="H1256" s="34" t="b">
        <v>0</v>
      </c>
      <c r="I1256" s="34" t="b">
        <v>0</v>
      </c>
      <c r="J1256" s="34">
        <v>7</v>
      </c>
      <c r="K1256" s="34" t="str">
        <f t="shared" si="39"/>
        <v>122800</v>
      </c>
      <c r="L1256" s="34" t="s">
        <v>898</v>
      </c>
      <c r="O1256" t="str" s="35">
        <v>追击单个敌人，造成剑击伤害；提高单次剑击伤害；附加木行伤害；剑击命中后短暂降低目标物理防御。</v>
      </c>
      <c r="P1256" t="n" s="35">
        <v>12441086</v>
      </c>
      <c r="Y1256" t="str" s="35">
        <v>单位</v>
      </c>
      <c r="GY1256" t="n" s="35">
        <v>0</v>
      </c>
      <c r="GZ1256" t="n" s="35">
        <v>0</v>
      </c>
      <c r="HF1256" t="n" s="35">
        <v>2000</v>
      </c>
      <c r="HG1256" t="b" s="35">
        <v>1</v>
      </c>
      <c r="HU1256" t="b" s="35">
        <v>1</v>
      </c>
    </row>
    <row r="1257" ht="30" customHeight="1" spans="2:12">
      <c r="B1257" s="34">
        <f>10000000+INDEX(编号表!$B:$B,MATCH(D1257,编号表!$A:$A,0))*10000+J1257</f>
        <v>12280008</v>
      </c>
      <c r="C1257" s="34" t="s">
        <v>1067</v>
      </c>
      <c r="D1257" s="34" t="s">
        <v>1068</v>
      </c>
      <c r="E1257" t="str" s="34">
        <v>无</v>
      </c>
      <c r="F1257" s="39" t="s">
        <v>904</v>
      </c>
      <c r="G1257" s="34" t="s">
        <v>363</v>
      </c>
      <c r="H1257" s="34" t="b">
        <v>0</v>
      </c>
      <c r="I1257" s="34" t="b">
        <v>0</v>
      </c>
      <c r="J1257" s="34">
        <v>8</v>
      </c>
      <c r="K1257" s="34" t="str">
        <f t="shared" si="39"/>
        <v>122800</v>
      </c>
      <c r="L1257" s="34" t="s">
        <v>899</v>
      </c>
      <c r="O1257" t="str" s="35">
        <v>追击单个敌人，造成剑击伤害；提高单次剑击伤害；附加木行伤害；剑击命中后短暂降低目标物理防御。</v>
      </c>
      <c r="P1257" t="n" s="35">
        <v>12441086</v>
      </c>
      <c r="Y1257" t="str" s="35">
        <v>单位</v>
      </c>
      <c r="GY1257" t="n" s="35">
        <v>0</v>
      </c>
      <c r="GZ1257" t="n" s="35">
        <v>0</v>
      </c>
      <c r="HF1257" t="n" s="35">
        <v>2000</v>
      </c>
      <c r="HG1257" t="b" s="35">
        <v>1</v>
      </c>
      <c r="HU1257" t="b" s="35">
        <v>1</v>
      </c>
    </row>
    <row r="1258" ht="30" customHeight="1" spans="2:12">
      <c r="B1258" s="34">
        <f>10000000+INDEX(编号表!$B:$B,MATCH(D1258,编号表!$A:$A,0))*10000+J1258</f>
        <v>12280009</v>
      </c>
      <c r="C1258" s="34" t="s">
        <v>1067</v>
      </c>
      <c r="D1258" s="34" t="s">
        <v>1068</v>
      </c>
      <c r="E1258" t="str" s="34">
        <v>无</v>
      </c>
      <c r="F1258" s="39" t="s">
        <v>904</v>
      </c>
      <c r="G1258" s="34" t="s">
        <v>363</v>
      </c>
      <c r="H1258" s="34" t="b">
        <v>0</v>
      </c>
      <c r="I1258" s="34" t="b">
        <v>0</v>
      </c>
      <c r="J1258" s="34">
        <v>9</v>
      </c>
      <c r="K1258" s="34" t="str">
        <f t="shared" si="39"/>
        <v>122800</v>
      </c>
      <c r="L1258" s="34" t="s">
        <v>900</v>
      </c>
      <c r="O1258" t="str" s="35">
        <v>追击单个敌人，造成剑击伤害；提高单次剑击伤害；附加木行伤害；剑击命中后短暂降低目标物理防御。</v>
      </c>
      <c r="P1258" t="n" s="35">
        <v>12441086</v>
      </c>
      <c r="Y1258" t="str" s="35">
        <v>单位</v>
      </c>
      <c r="GY1258" t="n" s="35">
        <v>0</v>
      </c>
      <c r="GZ1258" t="n" s="35">
        <v>0</v>
      </c>
      <c r="HF1258" t="n" s="35">
        <v>2000</v>
      </c>
      <c r="HG1258" t="b" s="35">
        <v>1</v>
      </c>
      <c r="HU1258" t="b" s="35">
        <v>1</v>
      </c>
    </row>
    <row r="1259" ht="30" customHeight="1" spans="2:12">
      <c r="B1259" s="34">
        <f>10000000+INDEX(编号表!$B:$B,MATCH(D1259,编号表!$A:$A,0))*10000+J1259</f>
        <v>12290007</v>
      </c>
      <c r="C1259" s="34" t="s">
        <v>1069</v>
      </c>
      <c r="D1259" s="34" t="s">
        <v>1070</v>
      </c>
      <c r="E1259" t="str" s="34">
        <v>无</v>
      </c>
      <c r="F1259" s="39" t="s">
        <v>904</v>
      </c>
      <c r="G1259" s="34" t="s">
        <v>363</v>
      </c>
      <c r="H1259" s="34" t="b">
        <v>0</v>
      </c>
      <c r="I1259" s="34" t="b">
        <v>0</v>
      </c>
      <c r="J1259" s="34">
        <v>7</v>
      </c>
      <c r="K1259" s="34" t="str">
        <f t="shared" si="39"/>
        <v>122900</v>
      </c>
      <c r="L1259" s="34" t="s">
        <v>898</v>
      </c>
      <c r="O1259" t="str" s="35">
        <v>追击单个敌人，造成剑击伤害；提高单次剑击伤害；附加水行伤害；剑击命中后短暂降低目标物理防御。</v>
      </c>
      <c r="P1259" t="n" s="35">
        <v>12441086</v>
      </c>
      <c r="Y1259" t="str" s="35">
        <v>单位</v>
      </c>
      <c r="GY1259" t="n" s="35">
        <v>0</v>
      </c>
      <c r="GZ1259" t="n" s="35">
        <v>0</v>
      </c>
      <c r="HF1259" t="n" s="35">
        <v>2000</v>
      </c>
      <c r="HG1259" t="b" s="35">
        <v>1</v>
      </c>
      <c r="HU1259" t="b" s="35">
        <v>1</v>
      </c>
    </row>
    <row r="1260" ht="30" customHeight="1" spans="2:12">
      <c r="B1260" s="34">
        <f>10000000+INDEX(编号表!$B:$B,MATCH(D1260,编号表!$A:$A,0))*10000+J1260</f>
        <v>12290008</v>
      </c>
      <c r="C1260" s="34" t="s">
        <v>1069</v>
      </c>
      <c r="D1260" s="34" t="s">
        <v>1070</v>
      </c>
      <c r="E1260" t="str" s="34">
        <v>无</v>
      </c>
      <c r="F1260" s="39" t="s">
        <v>904</v>
      </c>
      <c r="G1260" s="34" t="s">
        <v>363</v>
      </c>
      <c r="H1260" s="34" t="b">
        <v>0</v>
      </c>
      <c r="I1260" s="34" t="b">
        <v>0</v>
      </c>
      <c r="J1260" s="34">
        <v>8</v>
      </c>
      <c r="K1260" s="34" t="str">
        <f t="shared" si="39"/>
        <v>122900</v>
      </c>
      <c r="L1260" s="34" t="s">
        <v>899</v>
      </c>
      <c r="O1260" t="str" s="35">
        <v>追击单个敌人，造成剑击伤害；提高单次剑击伤害；附加水行伤害；剑击命中后短暂降低目标物理防御。</v>
      </c>
      <c r="P1260" t="n" s="35">
        <v>12441086</v>
      </c>
      <c r="Y1260" t="str" s="35">
        <v>单位</v>
      </c>
      <c r="GY1260" t="n" s="35">
        <v>0</v>
      </c>
      <c r="GZ1260" t="n" s="35">
        <v>0</v>
      </c>
      <c r="HF1260" t="n" s="35">
        <v>2000</v>
      </c>
      <c r="HG1260" t="b" s="35">
        <v>1</v>
      </c>
      <c r="HU1260" t="b" s="35">
        <v>1</v>
      </c>
    </row>
    <row r="1261" ht="30" customHeight="1" spans="2:12">
      <c r="B1261" s="34">
        <f>10000000+INDEX(编号表!$B:$B,MATCH(D1261,编号表!$A:$A,0))*10000+J1261</f>
        <v>12290009</v>
      </c>
      <c r="C1261" s="34" t="s">
        <v>1069</v>
      </c>
      <c r="D1261" s="34" t="s">
        <v>1070</v>
      </c>
      <c r="E1261" t="str" s="34">
        <v>无</v>
      </c>
      <c r="F1261" s="39" t="s">
        <v>904</v>
      </c>
      <c r="G1261" s="34" t="s">
        <v>363</v>
      </c>
      <c r="H1261" s="34" t="b">
        <v>0</v>
      </c>
      <c r="I1261" s="34" t="b">
        <v>0</v>
      </c>
      <c r="J1261" s="34">
        <v>9</v>
      </c>
      <c r="K1261" s="34" t="str">
        <f t="shared" si="39"/>
        <v>122900</v>
      </c>
      <c r="L1261" s="34" t="s">
        <v>900</v>
      </c>
      <c r="O1261" t="str" s="35">
        <v>追击单个敌人，造成剑击伤害；提高单次剑击伤害；附加水行伤害；剑击命中后短暂降低目标物理防御。</v>
      </c>
      <c r="P1261" t="n" s="35">
        <v>12441086</v>
      </c>
      <c r="Y1261" t="str" s="35">
        <v>单位</v>
      </c>
      <c r="GY1261" t="n" s="35">
        <v>0</v>
      </c>
      <c r="GZ1261" t="n" s="35">
        <v>0</v>
      </c>
      <c r="HF1261" t="n" s="35">
        <v>2000</v>
      </c>
      <c r="HG1261" t="b" s="35">
        <v>1</v>
      </c>
      <c r="HU1261" t="b" s="35">
        <v>1</v>
      </c>
    </row>
    <row r="1262" ht="30" customHeight="1" spans="2:12">
      <c r="B1262" s="34">
        <f>10000000+INDEX(编号表!$B:$B,MATCH(D1262,编号表!$A:$A,0))*10000+J1262</f>
        <v>12300007</v>
      </c>
      <c r="C1262" s="34" t="s">
        <v>1071</v>
      </c>
      <c r="D1262" s="34" t="s">
        <v>1072</v>
      </c>
      <c r="E1262" t="str" s="34">
        <v>无</v>
      </c>
      <c r="F1262" s="39" t="s">
        <v>904</v>
      </c>
      <c r="G1262" s="34" t="s">
        <v>363</v>
      </c>
      <c r="H1262" s="34" t="b">
        <v>0</v>
      </c>
      <c r="I1262" s="34" t="b">
        <v>0</v>
      </c>
      <c r="J1262" s="34">
        <v>7</v>
      </c>
      <c r="K1262" s="34" t="str">
        <f t="shared" si="39"/>
        <v>123000</v>
      </c>
      <c r="L1262" s="34" t="s">
        <v>898</v>
      </c>
      <c r="O1262" t="str" s="35">
        <v>追击单个敌人，造成剑击伤害；提高单次剑击伤害；附加火行伤害；剑击命中后短暂降低目标物理防御。</v>
      </c>
      <c r="P1262" t="n" s="35">
        <v>12441086</v>
      </c>
      <c r="Y1262" t="str" s="35">
        <v>单位</v>
      </c>
      <c r="GY1262" t="n" s="35">
        <v>0</v>
      </c>
      <c r="GZ1262" t="n" s="35">
        <v>0</v>
      </c>
      <c r="HF1262" t="n" s="35">
        <v>2000</v>
      </c>
      <c r="HG1262" t="b" s="35">
        <v>1</v>
      </c>
      <c r="HU1262" t="b" s="35">
        <v>1</v>
      </c>
    </row>
    <row r="1263" ht="30" customHeight="1" spans="2:12">
      <c r="B1263" s="34">
        <f>10000000+INDEX(编号表!$B:$B,MATCH(D1263,编号表!$A:$A,0))*10000+J1263</f>
        <v>12300008</v>
      </c>
      <c r="C1263" s="34" t="s">
        <v>1071</v>
      </c>
      <c r="D1263" s="34" t="s">
        <v>1072</v>
      </c>
      <c r="E1263" t="str" s="34">
        <v>无</v>
      </c>
      <c r="F1263" s="39" t="s">
        <v>904</v>
      </c>
      <c r="G1263" s="34" t="s">
        <v>363</v>
      </c>
      <c r="H1263" s="34" t="b">
        <v>0</v>
      </c>
      <c r="I1263" s="34" t="b">
        <v>0</v>
      </c>
      <c r="J1263" s="34">
        <v>8</v>
      </c>
      <c r="K1263" s="34" t="str">
        <f t="shared" si="39"/>
        <v>123000</v>
      </c>
      <c r="L1263" s="34" t="s">
        <v>899</v>
      </c>
      <c r="O1263" t="str" s="35">
        <v>追击单个敌人，造成剑击伤害；提高单次剑击伤害；附加火行伤害；剑击命中后短暂降低目标物理防御。</v>
      </c>
      <c r="P1263" t="n" s="35">
        <v>12441086</v>
      </c>
      <c r="Y1263" t="str" s="35">
        <v>单位</v>
      </c>
      <c r="GY1263" t="n" s="35">
        <v>0</v>
      </c>
      <c r="GZ1263" t="n" s="35">
        <v>0</v>
      </c>
      <c r="HF1263" t="n" s="35">
        <v>2000</v>
      </c>
      <c r="HG1263" t="b" s="35">
        <v>1</v>
      </c>
      <c r="HU1263" t="b" s="35">
        <v>1</v>
      </c>
    </row>
    <row r="1264" ht="30" customHeight="1" spans="2:12">
      <c r="B1264" s="34">
        <f>10000000+INDEX(编号表!$B:$B,MATCH(D1264,编号表!$A:$A,0))*10000+J1264</f>
        <v>12300009</v>
      </c>
      <c r="C1264" s="34" t="s">
        <v>1071</v>
      </c>
      <c r="D1264" s="34" t="s">
        <v>1072</v>
      </c>
      <c r="E1264" t="str" s="34">
        <v>无</v>
      </c>
      <c r="F1264" s="39" t="s">
        <v>904</v>
      </c>
      <c r="G1264" s="34" t="s">
        <v>363</v>
      </c>
      <c r="H1264" s="34" t="b">
        <v>0</v>
      </c>
      <c r="I1264" s="34" t="b">
        <v>0</v>
      </c>
      <c r="J1264" s="34">
        <v>9</v>
      </c>
      <c r="K1264" s="34" t="str">
        <f t="shared" si="39"/>
        <v>123000</v>
      </c>
      <c r="L1264" s="34" t="s">
        <v>900</v>
      </c>
      <c r="O1264" t="str" s="35">
        <v>追击单个敌人，造成剑击伤害；提高单次剑击伤害；附加火行伤害；剑击命中后短暂降低目标物理防御。</v>
      </c>
      <c r="P1264" t="n" s="35">
        <v>12441086</v>
      </c>
      <c r="Y1264" t="str" s="35">
        <v>单位</v>
      </c>
      <c r="GY1264" t="n" s="35">
        <v>0</v>
      </c>
      <c r="GZ1264" t="n" s="35">
        <v>0</v>
      </c>
      <c r="HF1264" t="n" s="35">
        <v>2000</v>
      </c>
      <c r="HG1264" t="b" s="35">
        <v>1</v>
      </c>
      <c r="HU1264" t="b" s="35">
        <v>1</v>
      </c>
    </row>
    <row r="1265" ht="30" customHeight="1" spans="2:12">
      <c r="B1265" s="34">
        <f>10000000+INDEX(编号表!$B:$B,MATCH(D1265,编号表!$A:$A,0))*10000+J1265</f>
        <v>12310007</v>
      </c>
      <c r="C1265" s="34" t="s">
        <v>1073</v>
      </c>
      <c r="D1265" s="34" t="s">
        <v>1074</v>
      </c>
      <c r="E1265" t="str" s="34">
        <v>无</v>
      </c>
      <c r="F1265" s="39" t="s">
        <v>904</v>
      </c>
      <c r="G1265" s="34" t="s">
        <v>363</v>
      </c>
      <c r="H1265" s="34" t="b">
        <v>0</v>
      </c>
      <c r="I1265" s="34" t="b">
        <v>0</v>
      </c>
      <c r="J1265" s="34">
        <v>7</v>
      </c>
      <c r="K1265" s="34" t="str">
        <f t="shared" si="39"/>
        <v>123100</v>
      </c>
      <c r="L1265" s="34" t="s">
        <v>898</v>
      </c>
      <c r="O1265" t="str" s="35">
        <v>追击单个敌人，造成剑击伤害；提高单次剑击伤害；附加土行伤害；剑击命中后短暂降低目标物理防御。</v>
      </c>
      <c r="P1265" t="n" s="35">
        <v>12441086</v>
      </c>
      <c r="Y1265" t="str" s="35">
        <v>单位</v>
      </c>
      <c r="GY1265" t="n" s="35">
        <v>0</v>
      </c>
      <c r="GZ1265" t="n" s="35">
        <v>0</v>
      </c>
      <c r="HF1265" t="n" s="35">
        <v>2000</v>
      </c>
      <c r="HG1265" t="b" s="35">
        <v>1</v>
      </c>
      <c r="HU1265" t="b" s="35">
        <v>1</v>
      </c>
    </row>
    <row r="1266" ht="30" customHeight="1" spans="2:12">
      <c r="B1266" s="34">
        <f>10000000+INDEX(编号表!$B:$B,MATCH(D1266,编号表!$A:$A,0))*10000+J1266</f>
        <v>12310008</v>
      </c>
      <c r="C1266" s="34" t="s">
        <v>1073</v>
      </c>
      <c r="D1266" s="34" t="s">
        <v>1074</v>
      </c>
      <c r="E1266" t="str" s="34">
        <v>无</v>
      </c>
      <c r="F1266" s="39" t="s">
        <v>904</v>
      </c>
      <c r="G1266" s="34" t="s">
        <v>363</v>
      </c>
      <c r="H1266" s="34" t="b">
        <v>0</v>
      </c>
      <c r="I1266" s="34" t="b">
        <v>0</v>
      </c>
      <c r="J1266" s="34">
        <v>8</v>
      </c>
      <c r="K1266" s="34" t="str">
        <f t="shared" si="39"/>
        <v>123100</v>
      </c>
      <c r="L1266" s="34" t="s">
        <v>899</v>
      </c>
      <c r="O1266" t="str" s="35">
        <v>追击单个敌人，造成剑击伤害；提高单次剑击伤害；附加土行伤害；剑击命中后短暂降低目标物理防御。</v>
      </c>
      <c r="P1266" t="n" s="35">
        <v>12441086</v>
      </c>
      <c r="Y1266" t="str" s="35">
        <v>单位</v>
      </c>
      <c r="GY1266" t="n" s="35">
        <v>0</v>
      </c>
      <c r="GZ1266" t="n" s="35">
        <v>0</v>
      </c>
      <c r="HF1266" t="n" s="35">
        <v>2000</v>
      </c>
      <c r="HG1266" t="b" s="35">
        <v>1</v>
      </c>
      <c r="HU1266" t="b" s="35">
        <v>1</v>
      </c>
    </row>
    <row r="1267" ht="30" customHeight="1" spans="2:12">
      <c r="B1267" s="34">
        <f>10000000+INDEX(编号表!$B:$B,MATCH(D1267,编号表!$A:$A,0))*10000+J1267</f>
        <v>12310009</v>
      </c>
      <c r="C1267" s="34" t="s">
        <v>1073</v>
      </c>
      <c r="D1267" s="34" t="s">
        <v>1074</v>
      </c>
      <c r="E1267" t="str" s="34">
        <v>无</v>
      </c>
      <c r="F1267" s="39" t="s">
        <v>904</v>
      </c>
      <c r="G1267" s="34" t="s">
        <v>363</v>
      </c>
      <c r="H1267" s="34" t="b">
        <v>0</v>
      </c>
      <c r="I1267" s="34" t="b">
        <v>0</v>
      </c>
      <c r="J1267" s="34">
        <v>9</v>
      </c>
      <c r="K1267" s="34" t="str">
        <f t="shared" si="39"/>
        <v>123100</v>
      </c>
      <c r="L1267" s="34" t="s">
        <v>900</v>
      </c>
      <c r="O1267" t="str" s="35">
        <v>追击单个敌人，造成剑击伤害；提高单次剑击伤害；附加土行伤害；剑击命中后短暂降低目标物理防御。</v>
      </c>
      <c r="P1267" t="n" s="35">
        <v>12441086</v>
      </c>
      <c r="Y1267" t="str" s="35">
        <v>单位</v>
      </c>
      <c r="GY1267" t="n" s="35">
        <v>0</v>
      </c>
      <c r="GZ1267" t="n" s="35">
        <v>0</v>
      </c>
      <c r="HF1267" t="n" s="35">
        <v>2000</v>
      </c>
      <c r="HG1267" t="b" s="35">
        <v>1</v>
      </c>
      <c r="HU1267" t="b" s="35">
        <v>1</v>
      </c>
    </row>
    <row r="1268" ht="30" customHeight="1" spans="2:12">
      <c r="B1268" s="34">
        <f>10000000+INDEX(编号表!$B:$B,MATCH(D1268,编号表!$A:$A,0))*10000+J1268</f>
        <v>12320007</v>
      </c>
      <c r="C1268" s="34" t="s">
        <v>1075</v>
      </c>
      <c r="D1268" s="34" t="s">
        <v>1076</v>
      </c>
      <c r="E1268" t="str" s="34">
        <v>无</v>
      </c>
      <c r="F1268" s="39" t="s">
        <v>904</v>
      </c>
      <c r="G1268" s="34" t="s">
        <v>363</v>
      </c>
      <c r="H1268" s="34" t="b">
        <v>0</v>
      </c>
      <c r="I1268" s="34" t="b">
        <v>0</v>
      </c>
      <c r="J1268" s="34">
        <v>7</v>
      </c>
      <c r="K1268" s="34" t="str">
        <f t="shared" si="39"/>
        <v>123200</v>
      </c>
      <c r="L1268" s="34" t="s">
        <v>898</v>
      </c>
      <c r="O1268" t="str" s="35">
        <v>追击单个敌人，造成剑击伤害；提高单次剑击伤害；命中附毒；剑击命中后短暂降低目标物理防御。</v>
      </c>
      <c r="P1268" t="n" s="35">
        <v>12441086</v>
      </c>
      <c r="Y1268" t="str" s="35">
        <v>单位</v>
      </c>
      <c r="GY1268" t="n" s="35">
        <v>0</v>
      </c>
      <c r="GZ1268" t="n" s="35">
        <v>0</v>
      </c>
      <c r="HF1268" t="n" s="35">
        <v>2000</v>
      </c>
      <c r="HG1268" t="b" s="35">
        <v>1</v>
      </c>
      <c r="HU1268" t="b" s="35">
        <v>1</v>
      </c>
    </row>
    <row r="1269" ht="30" customHeight="1" spans="2:12">
      <c r="B1269" s="34">
        <f>10000000+INDEX(编号表!$B:$B,MATCH(D1269,编号表!$A:$A,0))*10000+J1269</f>
        <v>12320008</v>
      </c>
      <c r="C1269" s="34" t="s">
        <v>1075</v>
      </c>
      <c r="D1269" s="34" t="s">
        <v>1076</v>
      </c>
      <c r="E1269" t="str" s="34">
        <v>无</v>
      </c>
      <c r="F1269" s="39" t="s">
        <v>904</v>
      </c>
      <c r="G1269" s="34" t="s">
        <v>363</v>
      </c>
      <c r="H1269" s="34" t="b">
        <v>0</v>
      </c>
      <c r="I1269" s="34" t="b">
        <v>0</v>
      </c>
      <c r="J1269" s="34">
        <v>8</v>
      </c>
      <c r="K1269" s="34" t="str">
        <f t="shared" si="39"/>
        <v>123200</v>
      </c>
      <c r="L1269" s="34" t="s">
        <v>899</v>
      </c>
      <c r="O1269" t="str" s="35">
        <v>追击单个敌人，造成剑击伤害；提高单次剑击伤害；命中附毒；剑击命中后短暂降低目标物理防御。</v>
      </c>
      <c r="P1269" t="n" s="35">
        <v>12441086</v>
      </c>
      <c r="Y1269" t="str" s="35">
        <v>单位</v>
      </c>
      <c r="GY1269" t="n" s="35">
        <v>0</v>
      </c>
      <c r="GZ1269" t="n" s="35">
        <v>0</v>
      </c>
      <c r="HF1269" t="n" s="35">
        <v>2000</v>
      </c>
      <c r="HG1269" t="b" s="35">
        <v>1</v>
      </c>
      <c r="HU1269" t="b" s="35">
        <v>1</v>
      </c>
    </row>
    <row r="1270" ht="30" customHeight="1" spans="2:12">
      <c r="B1270" s="34">
        <f>10000000+INDEX(编号表!$B:$B,MATCH(D1270,编号表!$A:$A,0))*10000+J1270</f>
        <v>12320009</v>
      </c>
      <c r="C1270" s="34" t="s">
        <v>1075</v>
      </c>
      <c r="D1270" s="34" t="s">
        <v>1076</v>
      </c>
      <c r="E1270" t="str" s="34">
        <v>无</v>
      </c>
      <c r="F1270" s="39" t="s">
        <v>904</v>
      </c>
      <c r="G1270" s="34" t="s">
        <v>363</v>
      </c>
      <c r="H1270" s="34" t="b">
        <v>0</v>
      </c>
      <c r="I1270" s="34" t="b">
        <v>0</v>
      </c>
      <c r="J1270" s="34">
        <v>9</v>
      </c>
      <c r="K1270" s="34" t="str">
        <f t="shared" si="39"/>
        <v>123200</v>
      </c>
      <c r="L1270" s="34" t="s">
        <v>900</v>
      </c>
      <c r="O1270" t="str" s="35">
        <v>追击单个敌人，造成剑击伤害；提高单次剑击伤害；命中附毒；剑击命中后短暂降低目标物理防御。</v>
      </c>
      <c r="P1270" t="n" s="35">
        <v>12441086</v>
      </c>
      <c r="Y1270" t="str" s="35">
        <v>单位</v>
      </c>
      <c r="GY1270" t="n" s="35">
        <v>0</v>
      </c>
      <c r="GZ1270" t="n" s="35">
        <v>0</v>
      </c>
      <c r="HF1270" t="n" s="35">
        <v>2000</v>
      </c>
      <c r="HG1270" t="b" s="35">
        <v>1</v>
      </c>
      <c r="HU1270" t="b" s="35">
        <v>1</v>
      </c>
    </row>
    <row r="1271" ht="30" customHeight="1" spans="2:12">
      <c r="B1271" s="34">
        <f>10000000+INDEX(编号表!$B:$B,MATCH(D1271,编号表!$A:$A,0))*10000+J1271</f>
        <v>12330007</v>
      </c>
      <c r="C1271" s="34" t="s">
        <v>1077</v>
      </c>
      <c r="D1271" s="34" t="s">
        <v>1078</v>
      </c>
      <c r="E1271" t="str" s="34">
        <v>无</v>
      </c>
      <c r="F1271" s="39" t="s">
        <v>904</v>
      </c>
      <c r="G1271" s="34" t="s">
        <v>363</v>
      </c>
      <c r="H1271" s="34" t="b">
        <v>0</v>
      </c>
      <c r="I1271" s="34" t="b">
        <v>0</v>
      </c>
      <c r="J1271" s="34">
        <v>7</v>
      </c>
      <c r="K1271" s="34" t="str">
        <f t="shared" si="39"/>
        <v>123300</v>
      </c>
      <c r="L1271" s="34" t="s">
        <v>898</v>
      </c>
      <c r="O1271" t="str" s="35">
        <v>追击单个敌人，造成剑击伤害；提高单次剑击伤害；命中附毒；剑击命中后短暂降低目标物理防御。</v>
      </c>
      <c r="P1271" t="n" s="35">
        <v>12441086</v>
      </c>
      <c r="Y1271" t="str" s="35">
        <v>单位</v>
      </c>
      <c r="GY1271" t="n" s="35">
        <v>0</v>
      </c>
      <c r="GZ1271" t="n" s="35">
        <v>0</v>
      </c>
      <c r="HF1271" t="n" s="35">
        <v>2000</v>
      </c>
      <c r="HG1271" t="b" s="35">
        <v>1</v>
      </c>
      <c r="HU1271" t="b" s="35">
        <v>1</v>
      </c>
    </row>
    <row r="1272" ht="30" customHeight="1" spans="2:12">
      <c r="B1272" s="34">
        <f>10000000+INDEX(编号表!$B:$B,MATCH(D1272,编号表!$A:$A,0))*10000+J1272</f>
        <v>12330008</v>
      </c>
      <c r="C1272" s="34" t="s">
        <v>1077</v>
      </c>
      <c r="D1272" s="34" t="s">
        <v>1078</v>
      </c>
      <c r="E1272" t="str" s="34">
        <v>无</v>
      </c>
      <c r="F1272" s="39" t="s">
        <v>904</v>
      </c>
      <c r="G1272" s="34" t="s">
        <v>363</v>
      </c>
      <c r="H1272" s="34" t="b">
        <v>0</v>
      </c>
      <c r="I1272" s="34" t="b">
        <v>0</v>
      </c>
      <c r="J1272" s="34">
        <v>8</v>
      </c>
      <c r="K1272" s="34" t="str">
        <f t="shared" si="39"/>
        <v>123300</v>
      </c>
      <c r="L1272" s="34" t="s">
        <v>899</v>
      </c>
      <c r="O1272" t="str" s="35">
        <v>追击单个敌人，造成剑击伤害；提高单次剑击伤害；命中附毒；剑击命中后短暂降低目标物理防御。</v>
      </c>
      <c r="P1272" t="n" s="35">
        <v>12441086</v>
      </c>
      <c r="Y1272" t="str" s="35">
        <v>单位</v>
      </c>
      <c r="GY1272" t="n" s="35">
        <v>0</v>
      </c>
      <c r="GZ1272" t="n" s="35">
        <v>0</v>
      </c>
      <c r="HF1272" t="n" s="35">
        <v>2000</v>
      </c>
      <c r="HG1272" t="b" s="35">
        <v>1</v>
      </c>
      <c r="HU1272" t="b" s="35">
        <v>1</v>
      </c>
    </row>
    <row r="1273" ht="30" customHeight="1" spans="2:12">
      <c r="B1273" s="34">
        <f>10000000+INDEX(编号表!$B:$B,MATCH(D1273,编号表!$A:$A,0))*10000+J1273</f>
        <v>12330009</v>
      </c>
      <c r="C1273" s="34" t="s">
        <v>1077</v>
      </c>
      <c r="D1273" s="34" t="s">
        <v>1078</v>
      </c>
      <c r="E1273" t="str" s="34">
        <v>无</v>
      </c>
      <c r="F1273" s="39" t="s">
        <v>904</v>
      </c>
      <c r="G1273" s="34" t="s">
        <v>363</v>
      </c>
      <c r="H1273" s="34" t="b">
        <v>0</v>
      </c>
      <c r="I1273" s="34" t="b">
        <v>0</v>
      </c>
      <c r="J1273" s="34">
        <v>9</v>
      </c>
      <c r="K1273" s="34" t="str">
        <f t="shared" si="39"/>
        <v>123300</v>
      </c>
      <c r="L1273" s="34" t="s">
        <v>900</v>
      </c>
      <c r="O1273" t="str" s="35">
        <v>追击单个敌人，造成剑击伤害；提高单次剑击伤害；命中附毒；剑击命中后短暂降低目标物理防御。</v>
      </c>
      <c r="P1273" t="n" s="35">
        <v>12441086</v>
      </c>
      <c r="Y1273" t="str" s="35">
        <v>单位</v>
      </c>
      <c r="GY1273" t="n" s="35">
        <v>0</v>
      </c>
      <c r="GZ1273" t="n" s="35">
        <v>0</v>
      </c>
      <c r="HF1273" t="n" s="35">
        <v>2000</v>
      </c>
      <c r="HG1273" t="b" s="35">
        <v>1</v>
      </c>
      <c r="HU1273" t="b" s="35">
        <v>1</v>
      </c>
    </row>
    <row r="1274" ht="30" customHeight="1" spans="2:12">
      <c r="B1274" s="34">
        <f>10000000+INDEX(编号表!$B:$B,MATCH(D1274,编号表!$A:$A,0))*10000+J1274</f>
        <v>12340007</v>
      </c>
      <c r="C1274" s="34" t="s">
        <v>1079</v>
      </c>
      <c r="D1274" s="34" t="s">
        <v>1080</v>
      </c>
      <c r="E1274" t="str" s="34">
        <v>无</v>
      </c>
      <c r="F1274" s="39" t="s">
        <v>904</v>
      </c>
      <c r="G1274" s="34" t="s">
        <v>363</v>
      </c>
      <c r="H1274" s="34" t="b">
        <v>0</v>
      </c>
      <c r="I1274" s="34" t="b">
        <v>0</v>
      </c>
      <c r="J1274" s="34">
        <v>7</v>
      </c>
      <c r="K1274" s="34" t="str">
        <f t="shared" si="39"/>
        <v>123400</v>
      </c>
      <c r="L1274" s="34" t="s">
        <v>898</v>
      </c>
      <c r="O1274" t="str" s="35">
        <v>追击单个敌人，造成剑击伤害；提高单次剑击伤害；命中造成持续流血；剑击命中后短暂降低目标物理防御。</v>
      </c>
      <c r="P1274" t="n" s="35">
        <v>12441086</v>
      </c>
      <c r="Y1274" t="str" s="35">
        <v>单位</v>
      </c>
      <c r="GY1274" t="n" s="35">
        <v>0</v>
      </c>
      <c r="GZ1274" t="n" s="35">
        <v>0</v>
      </c>
      <c r="HF1274" t="n" s="35">
        <v>2000</v>
      </c>
      <c r="HG1274" t="b" s="35">
        <v>1</v>
      </c>
      <c r="HU1274" t="b" s="35">
        <v>1</v>
      </c>
    </row>
    <row r="1275" ht="30" customHeight="1" spans="2:12">
      <c r="B1275" s="34">
        <f>10000000+INDEX(编号表!$B:$B,MATCH(D1275,编号表!$A:$A,0))*10000+J1275</f>
        <v>12340008</v>
      </c>
      <c r="C1275" s="34" t="s">
        <v>1079</v>
      </c>
      <c r="D1275" s="34" t="s">
        <v>1080</v>
      </c>
      <c r="E1275" t="str" s="34">
        <v>无</v>
      </c>
      <c r="F1275" s="39" t="s">
        <v>904</v>
      </c>
      <c r="G1275" s="34" t="s">
        <v>363</v>
      </c>
      <c r="H1275" s="34" t="b">
        <v>0</v>
      </c>
      <c r="I1275" s="34" t="b">
        <v>0</v>
      </c>
      <c r="J1275" s="34">
        <v>8</v>
      </c>
      <c r="K1275" s="34" t="str">
        <f t="shared" si="39"/>
        <v>123400</v>
      </c>
      <c r="L1275" s="34" t="s">
        <v>899</v>
      </c>
      <c r="O1275" t="str" s="35">
        <v>追击单个敌人，造成剑击伤害；提高单次剑击伤害；命中造成持续流血；剑击命中后短暂降低目标物理防御。</v>
      </c>
      <c r="P1275" t="n" s="35">
        <v>12441086</v>
      </c>
      <c r="Y1275" t="str" s="35">
        <v>单位</v>
      </c>
      <c r="GY1275" t="n" s="35">
        <v>0</v>
      </c>
      <c r="GZ1275" t="n" s="35">
        <v>0</v>
      </c>
      <c r="HF1275" t="n" s="35">
        <v>2000</v>
      </c>
      <c r="HG1275" t="b" s="35">
        <v>1</v>
      </c>
      <c r="HU1275" t="b" s="35">
        <v>1</v>
      </c>
    </row>
    <row r="1276" ht="30" customHeight="1" spans="2:12">
      <c r="B1276" s="34">
        <f>10000000+INDEX(编号表!$B:$B,MATCH(D1276,编号表!$A:$A,0))*10000+J1276</f>
        <v>12340009</v>
      </c>
      <c r="C1276" s="34" t="s">
        <v>1079</v>
      </c>
      <c r="D1276" s="34" t="s">
        <v>1080</v>
      </c>
      <c r="E1276" t="str" s="34">
        <v>无</v>
      </c>
      <c r="F1276" s="39" t="s">
        <v>904</v>
      </c>
      <c r="G1276" s="34" t="s">
        <v>363</v>
      </c>
      <c r="H1276" s="34" t="b">
        <v>0</v>
      </c>
      <c r="I1276" s="34" t="b">
        <v>0</v>
      </c>
      <c r="J1276" s="34">
        <v>9</v>
      </c>
      <c r="K1276" s="34" t="str">
        <f t="shared" si="39"/>
        <v>123400</v>
      </c>
      <c r="L1276" s="34" t="s">
        <v>900</v>
      </c>
      <c r="O1276" t="str" s="35">
        <v>追击单个敌人，造成剑击伤害；提高单次剑击伤害；命中造成持续流血；剑击命中后短暂降低目标物理防御。</v>
      </c>
      <c r="P1276" t="n" s="35">
        <v>12441086</v>
      </c>
      <c r="Y1276" t="str" s="35">
        <v>单位</v>
      </c>
      <c r="GY1276" t="n" s="35">
        <v>0</v>
      </c>
      <c r="GZ1276" t="n" s="35">
        <v>0</v>
      </c>
      <c r="HF1276" t="n" s="35">
        <v>2000</v>
      </c>
      <c r="HG1276" t="b" s="35">
        <v>1</v>
      </c>
      <c r="HU1276" t="b" s="35">
        <v>1</v>
      </c>
    </row>
    <row r="1277" ht="30" customHeight="1" spans="2:12">
      <c r="B1277" s="34">
        <f>10000000+INDEX(编号表!$B:$B,MATCH(D1277,编号表!$A:$A,0))*10000+J1277</f>
        <v>12350007</v>
      </c>
      <c r="C1277" s="34" t="s">
        <v>1081</v>
      </c>
      <c r="D1277" s="34" t="s">
        <v>1082</v>
      </c>
      <c r="E1277" t="str" s="34">
        <v>无</v>
      </c>
      <c r="F1277" s="39" t="s">
        <v>904</v>
      </c>
      <c r="G1277" s="34" t="s">
        <v>363</v>
      </c>
      <c r="H1277" s="34" t="b">
        <v>0</v>
      </c>
      <c r="I1277" s="34" t="b">
        <v>0</v>
      </c>
      <c r="J1277" s="34">
        <v>7</v>
      </c>
      <c r="K1277" s="34" t="str">
        <f t="shared" si="39"/>
        <v>123500</v>
      </c>
      <c r="L1277" s="34" t="s">
        <v>898</v>
      </c>
      <c r="O1277" t="str" s="35">
        <v>追击单个敌人，造成剑击伤害；出击、回转更轻捷，提高飞剑攻击频率；附加金行伤害；剑击命中后短暂降低目标物理防御。</v>
      </c>
      <c r="P1277" t="n" s="35">
        <v>12441086</v>
      </c>
      <c r="Y1277" t="str" s="35">
        <v>单位</v>
      </c>
      <c r="GY1277" t="n" s="35">
        <v>0</v>
      </c>
      <c r="GZ1277" t="n" s="35">
        <v>0</v>
      </c>
      <c r="HF1277" t="n" s="35">
        <v>2000</v>
      </c>
      <c r="HG1277" t="b" s="35">
        <v>1</v>
      </c>
      <c r="HU1277" t="b" s="35">
        <v>1</v>
      </c>
    </row>
    <row r="1278" ht="30" customHeight="1" spans="2:12">
      <c r="B1278" s="34">
        <f>10000000+INDEX(编号表!$B:$B,MATCH(D1278,编号表!$A:$A,0))*10000+J1278</f>
        <v>12350008</v>
      </c>
      <c r="C1278" s="34" t="s">
        <v>1081</v>
      </c>
      <c r="D1278" s="34" t="s">
        <v>1082</v>
      </c>
      <c r="E1278" t="str" s="34">
        <v>无</v>
      </c>
      <c r="F1278" s="39" t="s">
        <v>904</v>
      </c>
      <c r="G1278" s="34" t="s">
        <v>363</v>
      </c>
      <c r="H1278" s="34" t="b">
        <v>0</v>
      </c>
      <c r="I1278" s="34" t="b">
        <v>0</v>
      </c>
      <c r="J1278" s="34">
        <v>8</v>
      </c>
      <c r="K1278" s="34" t="str">
        <f t="shared" si="39"/>
        <v>123500</v>
      </c>
      <c r="L1278" s="34" t="s">
        <v>899</v>
      </c>
      <c r="O1278" t="str" s="35">
        <v>追击单个敌人，造成剑击伤害；出击、回转更轻捷，提高飞剑攻击频率；附加金行伤害；剑击命中后短暂降低目标物理防御。</v>
      </c>
      <c r="P1278" t="n" s="35">
        <v>12441086</v>
      </c>
      <c r="Y1278" t="str" s="35">
        <v>单位</v>
      </c>
      <c r="GY1278" t="n" s="35">
        <v>0</v>
      </c>
      <c r="GZ1278" t="n" s="35">
        <v>0</v>
      </c>
      <c r="HF1278" t="n" s="35">
        <v>2000</v>
      </c>
      <c r="HG1278" t="b" s="35">
        <v>1</v>
      </c>
      <c r="HU1278" t="b" s="35">
        <v>1</v>
      </c>
    </row>
    <row r="1279" ht="30" customHeight="1" spans="2:12">
      <c r="B1279" s="34">
        <f>10000000+INDEX(编号表!$B:$B,MATCH(D1279,编号表!$A:$A,0))*10000+J1279</f>
        <v>12350009</v>
      </c>
      <c r="C1279" s="34" t="s">
        <v>1081</v>
      </c>
      <c r="D1279" s="34" t="s">
        <v>1082</v>
      </c>
      <c r="E1279" t="str" s="34">
        <v>无</v>
      </c>
      <c r="F1279" s="39" t="s">
        <v>904</v>
      </c>
      <c r="G1279" s="34" t="s">
        <v>363</v>
      </c>
      <c r="H1279" s="34" t="b">
        <v>0</v>
      </c>
      <c r="I1279" s="34" t="b">
        <v>0</v>
      </c>
      <c r="J1279" s="34">
        <v>9</v>
      </c>
      <c r="K1279" s="34" t="str">
        <f t="shared" si="39"/>
        <v>123500</v>
      </c>
      <c r="L1279" s="34" t="s">
        <v>900</v>
      </c>
      <c r="O1279" t="str" s="35">
        <v>追击单个敌人，造成剑击伤害；出击、回转更轻捷，提高飞剑攻击频率；附加金行伤害；剑击命中后短暂降低目标物理防御。</v>
      </c>
      <c r="P1279" t="n" s="35">
        <v>12441086</v>
      </c>
      <c r="Y1279" t="str" s="35">
        <v>单位</v>
      </c>
      <c r="GY1279" t="n" s="35">
        <v>0</v>
      </c>
      <c r="GZ1279" t="n" s="35">
        <v>0</v>
      </c>
      <c r="HF1279" t="n" s="35">
        <v>2000</v>
      </c>
      <c r="HG1279" t="b" s="35">
        <v>1</v>
      </c>
      <c r="HU1279" t="b" s="35">
        <v>1</v>
      </c>
    </row>
    <row r="1280" ht="30" customHeight="1" spans="2:12">
      <c r="B1280" s="34">
        <f>10000000+INDEX(编号表!$B:$B,MATCH(D1280,编号表!$A:$A,0))*10000+J1280</f>
        <v>12360007</v>
      </c>
      <c r="C1280" s="34" t="s">
        <v>1083</v>
      </c>
      <c r="D1280" s="34" t="s">
        <v>1084</v>
      </c>
      <c r="E1280" t="str" s="34">
        <v>无</v>
      </c>
      <c r="F1280" s="39" t="s">
        <v>904</v>
      </c>
      <c r="G1280" s="34" t="s">
        <v>363</v>
      </c>
      <c r="H1280" s="34" t="b">
        <v>0</v>
      </c>
      <c r="I1280" s="34" t="b">
        <v>0</v>
      </c>
      <c r="J1280" s="34">
        <v>7</v>
      </c>
      <c r="K1280" s="34" t="str">
        <f t="shared" si="39"/>
        <v>123600</v>
      </c>
      <c r="L1280" s="34" t="s">
        <v>898</v>
      </c>
      <c r="O1280" t="str" s="35">
        <v>追击单个敌人，造成剑击伤害；出击、回转更轻捷，提高飞剑攻击频率；附加木行伤害；剑击命中后短暂降低目标物理防御。</v>
      </c>
      <c r="P1280" t="n" s="35">
        <v>12441086</v>
      </c>
      <c r="Y1280" t="str" s="35">
        <v>单位</v>
      </c>
      <c r="GY1280" t="n" s="35">
        <v>0</v>
      </c>
      <c r="GZ1280" t="n" s="35">
        <v>0</v>
      </c>
      <c r="HF1280" t="n" s="35">
        <v>2000</v>
      </c>
      <c r="HG1280" t="b" s="35">
        <v>1</v>
      </c>
      <c r="HU1280" t="b" s="35">
        <v>1</v>
      </c>
    </row>
    <row r="1281" ht="30" customHeight="1" spans="2:12">
      <c r="B1281" s="34">
        <f>10000000+INDEX(编号表!$B:$B,MATCH(D1281,编号表!$A:$A,0))*10000+J1281</f>
        <v>12360008</v>
      </c>
      <c r="C1281" s="34" t="s">
        <v>1083</v>
      </c>
      <c r="D1281" s="34" t="s">
        <v>1084</v>
      </c>
      <c r="E1281" t="str" s="34">
        <v>无</v>
      </c>
      <c r="F1281" s="39" t="s">
        <v>904</v>
      </c>
      <c r="G1281" s="34" t="s">
        <v>363</v>
      </c>
      <c r="H1281" s="34" t="b">
        <v>0</v>
      </c>
      <c r="I1281" s="34" t="b">
        <v>0</v>
      </c>
      <c r="J1281" s="34">
        <v>8</v>
      </c>
      <c r="K1281" s="34" t="str">
        <f t="shared" si="39"/>
        <v>123600</v>
      </c>
      <c r="L1281" s="34" t="s">
        <v>899</v>
      </c>
      <c r="O1281" t="str" s="35">
        <v>追击单个敌人，造成剑击伤害；出击、回转更轻捷，提高飞剑攻击频率；附加木行伤害；剑击命中后短暂降低目标物理防御。</v>
      </c>
      <c r="P1281" t="n" s="35">
        <v>12441086</v>
      </c>
      <c r="Y1281" t="str" s="35">
        <v>单位</v>
      </c>
      <c r="GY1281" t="n" s="35">
        <v>0</v>
      </c>
      <c r="GZ1281" t="n" s="35">
        <v>0</v>
      </c>
      <c r="HF1281" t="n" s="35">
        <v>2000</v>
      </c>
      <c r="HG1281" t="b" s="35">
        <v>1</v>
      </c>
      <c r="HU1281" t="b" s="35">
        <v>1</v>
      </c>
    </row>
    <row r="1282" ht="30" customHeight="1" spans="2:12">
      <c r="B1282" s="34">
        <f>10000000+INDEX(编号表!$B:$B,MATCH(D1282,编号表!$A:$A,0))*10000+J1282</f>
        <v>12360009</v>
      </c>
      <c r="C1282" s="34" t="s">
        <v>1083</v>
      </c>
      <c r="D1282" s="34" t="s">
        <v>1084</v>
      </c>
      <c r="E1282" t="str" s="34">
        <v>无</v>
      </c>
      <c r="F1282" s="39" t="s">
        <v>904</v>
      </c>
      <c r="G1282" s="34" t="s">
        <v>363</v>
      </c>
      <c r="H1282" s="34" t="b">
        <v>0</v>
      </c>
      <c r="I1282" s="34" t="b">
        <v>0</v>
      </c>
      <c r="J1282" s="34">
        <v>9</v>
      </c>
      <c r="K1282" s="34" t="str">
        <f t="shared" si="39"/>
        <v>123600</v>
      </c>
      <c r="L1282" s="34" t="s">
        <v>900</v>
      </c>
      <c r="O1282" t="str" s="35">
        <v>追击单个敌人，造成剑击伤害；出击、回转更轻捷，提高飞剑攻击频率；附加木行伤害；剑击命中后短暂降低目标物理防御。</v>
      </c>
      <c r="P1282" t="n" s="35">
        <v>12441086</v>
      </c>
      <c r="Y1282" t="str" s="35">
        <v>单位</v>
      </c>
      <c r="GY1282" t="n" s="35">
        <v>0</v>
      </c>
      <c r="GZ1282" t="n" s="35">
        <v>0</v>
      </c>
      <c r="HF1282" t="n" s="35">
        <v>2000</v>
      </c>
      <c r="HG1282" t="b" s="35">
        <v>1</v>
      </c>
      <c r="HU1282" t="b" s="35">
        <v>1</v>
      </c>
    </row>
    <row r="1283" ht="30" customHeight="1" spans="2:12">
      <c r="B1283" s="34">
        <f>10000000+INDEX(编号表!$B:$B,MATCH(D1283,编号表!$A:$A,0))*10000+J1283</f>
        <v>12370007</v>
      </c>
      <c r="C1283" s="34" t="s">
        <v>1085</v>
      </c>
      <c r="D1283" s="34" t="s">
        <v>1086</v>
      </c>
      <c r="E1283" t="str" s="34">
        <v>无</v>
      </c>
      <c r="F1283" s="39" t="s">
        <v>904</v>
      </c>
      <c r="G1283" s="34" t="s">
        <v>363</v>
      </c>
      <c r="H1283" s="34" t="b">
        <v>0</v>
      </c>
      <c r="I1283" s="34" t="b">
        <v>0</v>
      </c>
      <c r="J1283" s="34">
        <v>7</v>
      </c>
      <c r="K1283" s="34" t="str">
        <f t="shared" si="39"/>
        <v>123700</v>
      </c>
      <c r="L1283" s="34" t="s">
        <v>898</v>
      </c>
      <c r="O1283" t="str" s="35">
        <v>追击单个敌人，造成剑击伤害；出击、回转更轻捷，提高飞剑攻击频率；附加水行伤害；剑击命中后短暂降低目标物理防御。</v>
      </c>
      <c r="P1283" t="n" s="35">
        <v>12441086</v>
      </c>
      <c r="Y1283" t="str" s="35">
        <v>单位</v>
      </c>
      <c r="GY1283" t="n" s="35">
        <v>0</v>
      </c>
      <c r="GZ1283" t="n" s="35">
        <v>0</v>
      </c>
      <c r="HF1283" t="n" s="35">
        <v>2000</v>
      </c>
      <c r="HG1283" t="b" s="35">
        <v>1</v>
      </c>
      <c r="HU1283" t="b" s="35">
        <v>1</v>
      </c>
    </row>
    <row r="1284" ht="30" customHeight="1" spans="2:12">
      <c r="B1284" s="34">
        <f>10000000+INDEX(编号表!$B:$B,MATCH(D1284,编号表!$A:$A,0))*10000+J1284</f>
        <v>12370008</v>
      </c>
      <c r="C1284" s="34" t="s">
        <v>1085</v>
      </c>
      <c r="D1284" s="34" t="s">
        <v>1086</v>
      </c>
      <c r="E1284" t="str" s="34">
        <v>无</v>
      </c>
      <c r="F1284" s="39" t="s">
        <v>904</v>
      </c>
      <c r="G1284" s="34" t="s">
        <v>363</v>
      </c>
      <c r="H1284" s="34" t="b">
        <v>0</v>
      </c>
      <c r="I1284" s="34" t="b">
        <v>0</v>
      </c>
      <c r="J1284" s="34">
        <v>8</v>
      </c>
      <c r="K1284" s="34" t="str">
        <f t="shared" si="39"/>
        <v>123700</v>
      </c>
      <c r="L1284" s="34" t="s">
        <v>899</v>
      </c>
      <c r="O1284" t="str" s="35">
        <v>追击单个敌人，造成剑击伤害；出击、回转更轻捷，提高飞剑攻击频率；附加水行伤害；剑击命中后短暂降低目标物理防御。</v>
      </c>
      <c r="P1284" t="n" s="35">
        <v>12441086</v>
      </c>
      <c r="Y1284" t="str" s="35">
        <v>单位</v>
      </c>
      <c r="GY1284" t="n" s="35">
        <v>0</v>
      </c>
      <c r="GZ1284" t="n" s="35">
        <v>0</v>
      </c>
      <c r="HF1284" t="n" s="35">
        <v>2000</v>
      </c>
      <c r="HG1284" t="b" s="35">
        <v>1</v>
      </c>
      <c r="HU1284" t="b" s="35">
        <v>1</v>
      </c>
    </row>
    <row r="1285" ht="30" customHeight="1" spans="2:12">
      <c r="B1285" s="34">
        <f>10000000+INDEX(编号表!$B:$B,MATCH(D1285,编号表!$A:$A,0))*10000+J1285</f>
        <v>12370009</v>
      </c>
      <c r="C1285" s="34" t="s">
        <v>1085</v>
      </c>
      <c r="D1285" s="34" t="s">
        <v>1086</v>
      </c>
      <c r="E1285" t="str" s="34">
        <v>无</v>
      </c>
      <c r="F1285" s="39" t="s">
        <v>904</v>
      </c>
      <c r="G1285" s="34" t="s">
        <v>363</v>
      </c>
      <c r="H1285" s="34" t="b">
        <v>0</v>
      </c>
      <c r="I1285" s="34" t="b">
        <v>0</v>
      </c>
      <c r="J1285" s="34">
        <v>9</v>
      </c>
      <c r="K1285" s="34" t="str">
        <f t="shared" si="39"/>
        <v>123700</v>
      </c>
      <c r="L1285" s="34" t="s">
        <v>900</v>
      </c>
      <c r="O1285" t="str" s="35">
        <v>追击单个敌人，造成剑击伤害；出击、回转更轻捷，提高飞剑攻击频率；附加水行伤害；剑击命中后短暂降低目标物理防御。</v>
      </c>
      <c r="P1285" t="n" s="35">
        <v>12441086</v>
      </c>
      <c r="Y1285" t="str" s="35">
        <v>单位</v>
      </c>
      <c r="GY1285" t="n" s="35">
        <v>0</v>
      </c>
      <c r="GZ1285" t="n" s="35">
        <v>0</v>
      </c>
      <c r="HF1285" t="n" s="35">
        <v>2000</v>
      </c>
      <c r="HG1285" t="b" s="35">
        <v>1</v>
      </c>
      <c r="HU1285" t="b" s="35">
        <v>1</v>
      </c>
    </row>
    <row r="1286" ht="30" customHeight="1" spans="2:12">
      <c r="B1286" s="34">
        <f>10000000+INDEX(编号表!$B:$B,MATCH(D1286,编号表!$A:$A,0))*10000+J1286</f>
        <v>12380007</v>
      </c>
      <c r="C1286" s="34" t="s">
        <v>1087</v>
      </c>
      <c r="D1286" s="34" t="s">
        <v>1088</v>
      </c>
      <c r="E1286" t="str" s="34">
        <v>无</v>
      </c>
      <c r="F1286" s="39" t="s">
        <v>904</v>
      </c>
      <c r="G1286" s="34" t="s">
        <v>363</v>
      </c>
      <c r="H1286" s="34" t="b">
        <v>0</v>
      </c>
      <c r="I1286" s="34" t="b">
        <v>0</v>
      </c>
      <c r="J1286" s="34">
        <v>7</v>
      </c>
      <c r="K1286" s="34" t="str">
        <f t="shared" si="39"/>
        <v>123800</v>
      </c>
      <c r="L1286" s="34" t="s">
        <v>898</v>
      </c>
      <c r="O1286" t="str" s="35">
        <v>追击单个敌人，造成剑击伤害；出击、回转更轻捷，提高飞剑攻击频率；附加火行伤害；剑击命中后短暂降低目标物理防御。</v>
      </c>
      <c r="P1286" t="n" s="35">
        <v>12441086</v>
      </c>
      <c r="Y1286" t="str" s="35">
        <v>单位</v>
      </c>
      <c r="GY1286" t="n" s="35">
        <v>0</v>
      </c>
      <c r="GZ1286" t="n" s="35">
        <v>0</v>
      </c>
      <c r="HF1286" t="n" s="35">
        <v>2000</v>
      </c>
      <c r="HG1286" t="b" s="35">
        <v>1</v>
      </c>
      <c r="HU1286" t="b" s="35">
        <v>1</v>
      </c>
    </row>
    <row r="1287" ht="30" customHeight="1" spans="2:12">
      <c r="B1287" s="34">
        <f>10000000+INDEX(编号表!$B:$B,MATCH(D1287,编号表!$A:$A,0))*10000+J1287</f>
        <v>12380008</v>
      </c>
      <c r="C1287" s="34" t="s">
        <v>1087</v>
      </c>
      <c r="D1287" s="34" t="s">
        <v>1088</v>
      </c>
      <c r="E1287" t="str" s="34">
        <v>无</v>
      </c>
      <c r="F1287" s="39" t="s">
        <v>904</v>
      </c>
      <c r="G1287" s="34" t="s">
        <v>363</v>
      </c>
      <c r="H1287" s="34" t="b">
        <v>0</v>
      </c>
      <c r="I1287" s="34" t="b">
        <v>0</v>
      </c>
      <c r="J1287" s="34">
        <v>8</v>
      </c>
      <c r="K1287" s="34" t="str">
        <f t="shared" ref="K1287:K1350" si="40">LEFT(B1287,6)</f>
        <v>123800</v>
      </c>
      <c r="L1287" s="34" t="s">
        <v>899</v>
      </c>
      <c r="O1287" t="str" s="35">
        <v>追击单个敌人，造成剑击伤害；出击、回转更轻捷，提高飞剑攻击频率；附加火行伤害；剑击命中后短暂降低目标物理防御。</v>
      </c>
      <c r="P1287" t="n" s="35">
        <v>12441086</v>
      </c>
      <c r="Y1287" t="str" s="35">
        <v>单位</v>
      </c>
      <c r="GY1287" t="n" s="35">
        <v>0</v>
      </c>
      <c r="GZ1287" t="n" s="35">
        <v>0</v>
      </c>
      <c r="HF1287" t="n" s="35">
        <v>2000</v>
      </c>
      <c r="HG1287" t="b" s="35">
        <v>1</v>
      </c>
      <c r="HU1287" t="b" s="35">
        <v>1</v>
      </c>
    </row>
    <row r="1288" ht="30" customHeight="1" spans="2:12">
      <c r="B1288" s="34">
        <f>10000000+INDEX(编号表!$B:$B,MATCH(D1288,编号表!$A:$A,0))*10000+J1288</f>
        <v>12380009</v>
      </c>
      <c r="C1288" s="34" t="s">
        <v>1087</v>
      </c>
      <c r="D1288" s="34" t="s">
        <v>1088</v>
      </c>
      <c r="E1288" t="str" s="34">
        <v>无</v>
      </c>
      <c r="F1288" s="39" t="s">
        <v>904</v>
      </c>
      <c r="G1288" s="34" t="s">
        <v>363</v>
      </c>
      <c r="H1288" s="34" t="b">
        <v>0</v>
      </c>
      <c r="I1288" s="34" t="b">
        <v>0</v>
      </c>
      <c r="J1288" s="34">
        <v>9</v>
      </c>
      <c r="K1288" s="34" t="str">
        <f t="shared" si="40"/>
        <v>123800</v>
      </c>
      <c r="L1288" s="34" t="s">
        <v>900</v>
      </c>
      <c r="O1288" t="str" s="35">
        <v>追击单个敌人，造成剑击伤害；出击、回转更轻捷，提高飞剑攻击频率；附加火行伤害；剑击命中后短暂降低目标物理防御。</v>
      </c>
      <c r="P1288" t="n" s="35">
        <v>12441086</v>
      </c>
      <c r="Y1288" t="str" s="35">
        <v>单位</v>
      </c>
      <c r="GY1288" t="n" s="35">
        <v>0</v>
      </c>
      <c r="GZ1288" t="n" s="35">
        <v>0</v>
      </c>
      <c r="HF1288" t="n" s="35">
        <v>2000</v>
      </c>
      <c r="HG1288" t="b" s="35">
        <v>1</v>
      </c>
      <c r="HU1288" t="b" s="35">
        <v>1</v>
      </c>
    </row>
    <row r="1289" ht="30" customHeight="1" spans="2:12">
      <c r="B1289" s="34">
        <f>10000000+INDEX(编号表!$B:$B,MATCH(D1289,编号表!$A:$A,0))*10000+J1289</f>
        <v>12390007</v>
      </c>
      <c r="C1289" s="34" t="s">
        <v>1089</v>
      </c>
      <c r="D1289" s="34" t="s">
        <v>1090</v>
      </c>
      <c r="E1289" t="str" s="34">
        <v>无</v>
      </c>
      <c r="F1289" s="39" t="s">
        <v>904</v>
      </c>
      <c r="G1289" s="34" t="s">
        <v>363</v>
      </c>
      <c r="H1289" s="34" t="b">
        <v>0</v>
      </c>
      <c r="I1289" s="34" t="b">
        <v>0</v>
      </c>
      <c r="J1289" s="34">
        <v>7</v>
      </c>
      <c r="K1289" s="34" t="str">
        <f t="shared" si="40"/>
        <v>123900</v>
      </c>
      <c r="L1289" s="34" t="s">
        <v>898</v>
      </c>
      <c r="O1289" t="str" s="35">
        <v>追击单个敌人，造成剑击伤害；出击、回转更轻捷，提高飞剑攻击频率；附加土行伤害；剑击命中后短暂降低目标物理防御。</v>
      </c>
      <c r="P1289" t="n" s="35">
        <v>12441086</v>
      </c>
      <c r="Y1289" t="str" s="35">
        <v>单位</v>
      </c>
      <c r="GY1289" t="n" s="35">
        <v>0</v>
      </c>
      <c r="GZ1289" t="n" s="35">
        <v>0</v>
      </c>
      <c r="HF1289" t="n" s="35">
        <v>2000</v>
      </c>
      <c r="HG1289" t="b" s="35">
        <v>1</v>
      </c>
      <c r="HU1289" t="b" s="35">
        <v>1</v>
      </c>
    </row>
    <row r="1290" ht="30" customHeight="1" spans="2:12">
      <c r="B1290" s="34">
        <f>10000000+INDEX(编号表!$B:$B,MATCH(D1290,编号表!$A:$A,0))*10000+J1290</f>
        <v>12390008</v>
      </c>
      <c r="C1290" s="34" t="s">
        <v>1089</v>
      </c>
      <c r="D1290" s="34" t="s">
        <v>1090</v>
      </c>
      <c r="E1290" t="str" s="34">
        <v>无</v>
      </c>
      <c r="F1290" s="39" t="s">
        <v>904</v>
      </c>
      <c r="G1290" s="34" t="s">
        <v>363</v>
      </c>
      <c r="H1290" s="34" t="b">
        <v>0</v>
      </c>
      <c r="I1290" s="34" t="b">
        <v>0</v>
      </c>
      <c r="J1290" s="34">
        <v>8</v>
      </c>
      <c r="K1290" s="34" t="str">
        <f t="shared" si="40"/>
        <v>123900</v>
      </c>
      <c r="L1290" s="34" t="s">
        <v>899</v>
      </c>
      <c r="O1290" t="str" s="35">
        <v>追击单个敌人，造成剑击伤害；出击、回转更轻捷，提高飞剑攻击频率；附加土行伤害；剑击命中后短暂降低目标物理防御。</v>
      </c>
      <c r="P1290" t="n" s="35">
        <v>12441086</v>
      </c>
      <c r="Y1290" t="str" s="35">
        <v>单位</v>
      </c>
      <c r="GY1290" t="n" s="35">
        <v>0</v>
      </c>
      <c r="GZ1290" t="n" s="35">
        <v>0</v>
      </c>
      <c r="HF1290" t="n" s="35">
        <v>2000</v>
      </c>
      <c r="HG1290" t="b" s="35">
        <v>1</v>
      </c>
      <c r="HU1290" t="b" s="35">
        <v>1</v>
      </c>
    </row>
    <row r="1291" ht="30" customHeight="1" spans="2:12">
      <c r="B1291" s="34">
        <f>10000000+INDEX(编号表!$B:$B,MATCH(D1291,编号表!$A:$A,0))*10000+J1291</f>
        <v>12390009</v>
      </c>
      <c r="C1291" s="34" t="s">
        <v>1089</v>
      </c>
      <c r="D1291" s="34" t="s">
        <v>1090</v>
      </c>
      <c r="E1291" t="str" s="34">
        <v>无</v>
      </c>
      <c r="F1291" s="39" t="s">
        <v>904</v>
      </c>
      <c r="G1291" s="34" t="s">
        <v>363</v>
      </c>
      <c r="H1291" s="34" t="b">
        <v>0</v>
      </c>
      <c r="I1291" s="34" t="b">
        <v>0</v>
      </c>
      <c r="J1291" s="34">
        <v>9</v>
      </c>
      <c r="K1291" s="34" t="str">
        <f t="shared" si="40"/>
        <v>123900</v>
      </c>
      <c r="L1291" s="34" t="s">
        <v>900</v>
      </c>
      <c r="O1291" t="str" s="35">
        <v>追击单个敌人，造成剑击伤害；出击、回转更轻捷，提高飞剑攻击频率；附加土行伤害；剑击命中后短暂降低目标物理防御。</v>
      </c>
      <c r="P1291" t="n" s="35">
        <v>12441086</v>
      </c>
      <c r="Y1291" t="str" s="35">
        <v>单位</v>
      </c>
      <c r="GY1291" t="n" s="35">
        <v>0</v>
      </c>
      <c r="GZ1291" t="n" s="35">
        <v>0</v>
      </c>
      <c r="HF1291" t="n" s="35">
        <v>2000</v>
      </c>
      <c r="HG1291" t="b" s="35">
        <v>1</v>
      </c>
      <c r="HU1291" t="b" s="35">
        <v>1</v>
      </c>
    </row>
    <row r="1292" ht="30" customHeight="1" spans="2:12">
      <c r="B1292" s="34">
        <f>10000000+INDEX(编号表!$B:$B,MATCH(D1292,编号表!$A:$A,0))*10000+J1292</f>
        <v>12400007</v>
      </c>
      <c r="C1292" s="34" t="s">
        <v>1091</v>
      </c>
      <c r="D1292" s="34" t="s">
        <v>1092</v>
      </c>
      <c r="E1292" t="str" s="34">
        <v>无</v>
      </c>
      <c r="F1292" s="39" t="s">
        <v>904</v>
      </c>
      <c r="G1292" s="34" t="s">
        <v>363</v>
      </c>
      <c r="H1292" s="34" t="b">
        <v>0</v>
      </c>
      <c r="I1292" s="34" t="b">
        <v>0</v>
      </c>
      <c r="J1292" s="34">
        <v>7</v>
      </c>
      <c r="K1292" s="34" t="str">
        <f t="shared" si="40"/>
        <v>124000</v>
      </c>
      <c r="L1292" s="34" t="s">
        <v>898</v>
      </c>
      <c r="O1292" t="str" s="35">
        <v>追击单个敌人，造成剑击伤害；出击、回转更轻捷，提高飞剑攻击频率；命中附毒；剑击命中后短暂降低目标物理防御。</v>
      </c>
      <c r="P1292" t="n" s="35">
        <v>12441086</v>
      </c>
      <c r="Y1292" t="str" s="35">
        <v>单位</v>
      </c>
      <c r="GY1292" t="n" s="35">
        <v>0</v>
      </c>
      <c r="GZ1292" t="n" s="35">
        <v>0</v>
      </c>
      <c r="HF1292" t="n" s="35">
        <v>2000</v>
      </c>
      <c r="HG1292" t="b" s="35">
        <v>1</v>
      </c>
      <c r="HU1292" t="b" s="35">
        <v>1</v>
      </c>
    </row>
    <row r="1293" ht="30" customHeight="1" spans="2:12">
      <c r="B1293" s="34">
        <f>10000000+INDEX(编号表!$B:$B,MATCH(D1293,编号表!$A:$A,0))*10000+J1293</f>
        <v>12400008</v>
      </c>
      <c r="C1293" s="34" t="s">
        <v>1091</v>
      </c>
      <c r="D1293" s="34" t="s">
        <v>1092</v>
      </c>
      <c r="E1293" t="str" s="34">
        <v>无</v>
      </c>
      <c r="F1293" s="39" t="s">
        <v>904</v>
      </c>
      <c r="G1293" s="34" t="s">
        <v>363</v>
      </c>
      <c r="H1293" s="34" t="b">
        <v>0</v>
      </c>
      <c r="I1293" s="34" t="b">
        <v>0</v>
      </c>
      <c r="J1293" s="34">
        <v>8</v>
      </c>
      <c r="K1293" s="34" t="str">
        <f t="shared" si="40"/>
        <v>124000</v>
      </c>
      <c r="L1293" s="34" t="s">
        <v>899</v>
      </c>
      <c r="O1293" t="str" s="35">
        <v>追击单个敌人，造成剑击伤害；出击、回转更轻捷，提高飞剑攻击频率；命中附毒；剑击命中后短暂降低目标物理防御。</v>
      </c>
      <c r="P1293" t="n" s="35">
        <v>12441086</v>
      </c>
      <c r="Y1293" t="str" s="35">
        <v>单位</v>
      </c>
      <c r="GY1293" t="n" s="35">
        <v>0</v>
      </c>
      <c r="GZ1293" t="n" s="35">
        <v>0</v>
      </c>
      <c r="HF1293" t="n" s="35">
        <v>2000</v>
      </c>
      <c r="HG1293" t="b" s="35">
        <v>1</v>
      </c>
      <c r="HU1293" t="b" s="35">
        <v>1</v>
      </c>
    </row>
    <row r="1294" ht="30" customHeight="1" spans="2:12">
      <c r="B1294" s="34">
        <f>10000000+INDEX(编号表!$B:$B,MATCH(D1294,编号表!$A:$A,0))*10000+J1294</f>
        <v>12400009</v>
      </c>
      <c r="C1294" s="34" t="s">
        <v>1091</v>
      </c>
      <c r="D1294" s="34" t="s">
        <v>1092</v>
      </c>
      <c r="E1294" t="str" s="34">
        <v>无</v>
      </c>
      <c r="F1294" s="39" t="s">
        <v>904</v>
      </c>
      <c r="G1294" s="34" t="s">
        <v>363</v>
      </c>
      <c r="H1294" s="34" t="b">
        <v>0</v>
      </c>
      <c r="I1294" s="34" t="b">
        <v>0</v>
      </c>
      <c r="J1294" s="34">
        <v>9</v>
      </c>
      <c r="K1294" s="34" t="str">
        <f t="shared" si="40"/>
        <v>124000</v>
      </c>
      <c r="L1294" s="34" t="s">
        <v>900</v>
      </c>
      <c r="O1294" t="str" s="35">
        <v>追击单个敌人，造成剑击伤害；出击、回转更轻捷，提高飞剑攻击频率；命中附毒；剑击命中后短暂降低目标物理防御。</v>
      </c>
      <c r="P1294" t="n" s="35">
        <v>12441086</v>
      </c>
      <c r="Y1294" t="str" s="35">
        <v>单位</v>
      </c>
      <c r="GY1294" t="n" s="35">
        <v>0</v>
      </c>
      <c r="GZ1294" t="n" s="35">
        <v>0</v>
      </c>
      <c r="HF1294" t="n" s="35">
        <v>2000</v>
      </c>
      <c r="HG1294" t="b" s="35">
        <v>1</v>
      </c>
      <c r="HU1294" t="b" s="35">
        <v>1</v>
      </c>
    </row>
    <row r="1295" ht="30" customHeight="1" spans="2:12">
      <c r="B1295" s="34">
        <f>10000000+INDEX(编号表!$B:$B,MATCH(D1295,编号表!$A:$A,0))*10000+J1295</f>
        <v>12410007</v>
      </c>
      <c r="C1295" s="34" t="s">
        <v>1093</v>
      </c>
      <c r="D1295" s="34" t="s">
        <v>1094</v>
      </c>
      <c r="E1295" t="str" s="34">
        <v>无</v>
      </c>
      <c r="F1295" s="39" t="s">
        <v>904</v>
      </c>
      <c r="G1295" s="34" t="s">
        <v>363</v>
      </c>
      <c r="H1295" s="34" t="b">
        <v>0</v>
      </c>
      <c r="I1295" s="34" t="b">
        <v>0</v>
      </c>
      <c r="J1295" s="34">
        <v>7</v>
      </c>
      <c r="K1295" s="34" t="str">
        <f t="shared" si="40"/>
        <v>124100</v>
      </c>
      <c r="L1295" s="34" t="s">
        <v>898</v>
      </c>
      <c r="O1295" t="str" s="35">
        <v>追击单个敌人，造成剑击伤害；出击、回转更轻捷，提高飞剑攻击频率；命中附毒；剑击命中后短暂降低目标物理防御。</v>
      </c>
      <c r="P1295" t="n" s="35">
        <v>12441086</v>
      </c>
      <c r="Y1295" t="str" s="35">
        <v>单位</v>
      </c>
      <c r="GY1295" t="n" s="35">
        <v>0</v>
      </c>
      <c r="GZ1295" t="n" s="35">
        <v>0</v>
      </c>
      <c r="HF1295" t="n" s="35">
        <v>2000</v>
      </c>
      <c r="HG1295" t="b" s="35">
        <v>1</v>
      </c>
      <c r="HU1295" t="b" s="35">
        <v>1</v>
      </c>
    </row>
    <row r="1296" ht="30" customHeight="1" spans="2:12">
      <c r="B1296" s="34">
        <f>10000000+INDEX(编号表!$B:$B,MATCH(D1296,编号表!$A:$A,0))*10000+J1296</f>
        <v>12410008</v>
      </c>
      <c r="C1296" s="34" t="s">
        <v>1093</v>
      </c>
      <c r="D1296" s="34" t="s">
        <v>1094</v>
      </c>
      <c r="E1296" t="str" s="34">
        <v>无</v>
      </c>
      <c r="F1296" s="39" t="s">
        <v>904</v>
      </c>
      <c r="G1296" s="34" t="s">
        <v>363</v>
      </c>
      <c r="H1296" s="34" t="b">
        <v>0</v>
      </c>
      <c r="I1296" s="34" t="b">
        <v>0</v>
      </c>
      <c r="J1296" s="34">
        <v>8</v>
      </c>
      <c r="K1296" s="34" t="str">
        <f t="shared" si="40"/>
        <v>124100</v>
      </c>
      <c r="L1296" s="34" t="s">
        <v>899</v>
      </c>
      <c r="O1296" t="str" s="35">
        <v>追击单个敌人，造成剑击伤害；出击、回转更轻捷，提高飞剑攻击频率；命中附毒；剑击命中后短暂降低目标物理防御。</v>
      </c>
      <c r="P1296" t="n" s="35">
        <v>12441086</v>
      </c>
      <c r="Y1296" t="str" s="35">
        <v>单位</v>
      </c>
      <c r="GY1296" t="n" s="35">
        <v>0</v>
      </c>
      <c r="GZ1296" t="n" s="35">
        <v>0</v>
      </c>
      <c r="HF1296" t="n" s="35">
        <v>2000</v>
      </c>
      <c r="HG1296" t="b" s="35">
        <v>1</v>
      </c>
      <c r="HU1296" t="b" s="35">
        <v>1</v>
      </c>
    </row>
    <row r="1297" ht="30" customHeight="1" spans="2:12">
      <c r="B1297" s="34">
        <f>10000000+INDEX(编号表!$B:$B,MATCH(D1297,编号表!$A:$A,0))*10000+J1297</f>
        <v>12410009</v>
      </c>
      <c r="C1297" s="34" t="s">
        <v>1093</v>
      </c>
      <c r="D1297" s="34" t="s">
        <v>1094</v>
      </c>
      <c r="E1297" t="str" s="34">
        <v>无</v>
      </c>
      <c r="F1297" s="39" t="s">
        <v>904</v>
      </c>
      <c r="G1297" s="34" t="s">
        <v>363</v>
      </c>
      <c r="H1297" s="34" t="b">
        <v>0</v>
      </c>
      <c r="I1297" s="34" t="b">
        <v>0</v>
      </c>
      <c r="J1297" s="34">
        <v>9</v>
      </c>
      <c r="K1297" s="34" t="str">
        <f t="shared" si="40"/>
        <v>124100</v>
      </c>
      <c r="L1297" s="34" t="s">
        <v>900</v>
      </c>
      <c r="O1297" t="str" s="35">
        <v>追击单个敌人，造成剑击伤害；出击、回转更轻捷，提高飞剑攻击频率；命中附毒；剑击命中后短暂降低目标物理防御。</v>
      </c>
      <c r="P1297" t="n" s="35">
        <v>12441086</v>
      </c>
      <c r="Y1297" t="str" s="35">
        <v>单位</v>
      </c>
      <c r="GY1297" t="n" s="35">
        <v>0</v>
      </c>
      <c r="GZ1297" t="n" s="35">
        <v>0</v>
      </c>
      <c r="HF1297" t="n" s="35">
        <v>2000</v>
      </c>
      <c r="HG1297" t="b" s="35">
        <v>1</v>
      </c>
      <c r="HU1297" t="b" s="35">
        <v>1</v>
      </c>
    </row>
    <row r="1298" ht="30" customHeight="1" spans="2:12">
      <c r="B1298" s="34">
        <f>10000000+INDEX(编号表!$B:$B,MATCH(D1298,编号表!$A:$A,0))*10000+J1298</f>
        <v>12420007</v>
      </c>
      <c r="C1298" s="34" t="s">
        <v>1095</v>
      </c>
      <c r="D1298" s="34" t="s">
        <v>1096</v>
      </c>
      <c r="E1298" t="str" s="34">
        <v>无</v>
      </c>
      <c r="F1298" s="39" t="s">
        <v>904</v>
      </c>
      <c r="G1298" s="34" t="s">
        <v>363</v>
      </c>
      <c r="H1298" s="34" t="b">
        <v>0</v>
      </c>
      <c r="I1298" s="34" t="b">
        <v>0</v>
      </c>
      <c r="J1298" s="34">
        <v>7</v>
      </c>
      <c r="K1298" s="34" t="str">
        <f t="shared" si="40"/>
        <v>124200</v>
      </c>
      <c r="L1298" s="34" t="s">
        <v>898</v>
      </c>
      <c r="O1298" t="str" s="35">
        <v>追击单个敌人，造成剑击伤害；出击、回转更轻捷，提高飞剑攻击频率；命中造成持续流血；剑击命中后短暂降低目标物理防御。</v>
      </c>
      <c r="P1298" t="n" s="35">
        <v>12441086</v>
      </c>
      <c r="Y1298" t="str" s="35">
        <v>单位</v>
      </c>
      <c r="GY1298" t="n" s="35">
        <v>0</v>
      </c>
      <c r="GZ1298" t="n" s="35">
        <v>0</v>
      </c>
      <c r="HF1298" t="n" s="35">
        <v>2000</v>
      </c>
      <c r="HG1298" t="b" s="35">
        <v>1</v>
      </c>
      <c r="HU1298" t="b" s="35">
        <v>1</v>
      </c>
    </row>
    <row r="1299" ht="30" customHeight="1" spans="2:12">
      <c r="B1299" s="34">
        <f>10000000+INDEX(编号表!$B:$B,MATCH(D1299,编号表!$A:$A,0))*10000+J1299</f>
        <v>12420008</v>
      </c>
      <c r="C1299" s="34" t="s">
        <v>1095</v>
      </c>
      <c r="D1299" s="34" t="s">
        <v>1096</v>
      </c>
      <c r="E1299" t="str" s="34">
        <v>无</v>
      </c>
      <c r="F1299" s="39" t="s">
        <v>904</v>
      </c>
      <c r="G1299" s="34" t="s">
        <v>363</v>
      </c>
      <c r="H1299" s="34" t="b">
        <v>0</v>
      </c>
      <c r="I1299" s="34" t="b">
        <v>0</v>
      </c>
      <c r="J1299" s="34">
        <v>8</v>
      </c>
      <c r="K1299" s="34" t="str">
        <f t="shared" si="40"/>
        <v>124200</v>
      </c>
      <c r="L1299" s="34" t="s">
        <v>899</v>
      </c>
      <c r="O1299" t="str" s="35">
        <v>追击单个敌人，造成剑击伤害；出击、回转更轻捷，提高飞剑攻击频率；命中造成持续流血；剑击命中后短暂降低目标物理防御。</v>
      </c>
      <c r="P1299" t="n" s="35">
        <v>12441086</v>
      </c>
      <c r="Y1299" t="str" s="35">
        <v>单位</v>
      </c>
      <c r="GY1299" t="n" s="35">
        <v>0</v>
      </c>
      <c r="GZ1299" t="n" s="35">
        <v>0</v>
      </c>
      <c r="HF1299" t="n" s="35">
        <v>2000</v>
      </c>
      <c r="HG1299" t="b" s="35">
        <v>1</v>
      </c>
      <c r="HU1299" t="b" s="35">
        <v>1</v>
      </c>
    </row>
    <row r="1300" ht="30" customHeight="1" spans="2:12">
      <c r="B1300" s="34">
        <f>10000000+INDEX(编号表!$B:$B,MATCH(D1300,编号表!$A:$A,0))*10000+J1300</f>
        <v>12420009</v>
      </c>
      <c r="C1300" s="34" t="s">
        <v>1095</v>
      </c>
      <c r="D1300" s="34" t="s">
        <v>1096</v>
      </c>
      <c r="E1300" t="str" s="34">
        <v>无</v>
      </c>
      <c r="F1300" s="39" t="s">
        <v>904</v>
      </c>
      <c r="G1300" s="34" t="s">
        <v>363</v>
      </c>
      <c r="H1300" s="34" t="b">
        <v>0</v>
      </c>
      <c r="I1300" s="34" t="b">
        <v>0</v>
      </c>
      <c r="J1300" s="34">
        <v>9</v>
      </c>
      <c r="K1300" s="34" t="str">
        <f t="shared" si="40"/>
        <v>124200</v>
      </c>
      <c r="L1300" s="34" t="s">
        <v>900</v>
      </c>
      <c r="O1300" t="str" s="35">
        <v>追击单个敌人，造成剑击伤害；出击、回转更轻捷，提高飞剑攻击频率；命中造成持续流血；剑击命中后短暂降低目标物理防御。</v>
      </c>
      <c r="P1300" t="n" s="35">
        <v>12441086</v>
      </c>
      <c r="Y1300" t="str" s="35">
        <v>单位</v>
      </c>
      <c r="GY1300" t="n" s="35">
        <v>0</v>
      </c>
      <c r="GZ1300" t="n" s="35">
        <v>0</v>
      </c>
      <c r="HF1300" t="n" s="35">
        <v>2000</v>
      </c>
      <c r="HG1300" t="b" s="35">
        <v>1</v>
      </c>
      <c r="HU1300" t="b" s="35">
        <v>1</v>
      </c>
    </row>
    <row r="1301" ht="30" customHeight="1" spans="2:12">
      <c r="B1301" s="34">
        <f>10000000+INDEX(编号表!$B:$B,MATCH(D1301,编号表!$A:$A,0))*10000+J1301</f>
        <v>12430001</v>
      </c>
      <c r="C1301" s="34" t="s">
        <v>1097</v>
      </c>
      <c r="D1301" s="34" t="s">
        <v>1098</v>
      </c>
      <c r="E1301" t="str" s="34">
        <v>无</v>
      </c>
      <c r="F1301" s="39" t="s">
        <v>897</v>
      </c>
      <c r="G1301" s="34" t="inlineStr">
        <is>
          <t xml:space="preserve">金行</t>
        </is>
      </c>
      <c r="H1301" s="34" t="b">
        <v>0</v>
      </c>
      <c r="I1301" s="34" t="b">
        <v>0</v>
      </c>
      <c r="J1301" s="34">
        <v>1</v>
      </c>
      <c r="K1301" s="34" t="str">
        <f t="shared" si="40"/>
        <v>124300</v>
      </c>
      <c r="L1301" s="34" t="s">
        <v>898</v>
      </c>
      <c r="O1301" t="str" s="35">
        <v>落印造成范围重击；补强结构、传递冲击，提高落印伤害；落印附加金行伤害。</v>
      </c>
      <c r="P1301" t="n" s="35">
        <v>12421004</v>
      </c>
      <c r="W1301">
        <v>600</v>
      </c>
      <c r="X1301">
        <v>600</v>
      </c>
      <c r="Y1301" t="str" s="35">
        <v>单位</v>
      </c>
      <c r="Z1301" t="inlineStr">
        <is>
          <t xml:space="preserve">圆形</t>
        </is>
      </c>
      <c r="AA1301" t="inlineStr">
        <is>
          <t xml:space="preserve">敌对</t>
        </is>
      </c>
      <c r="AB1301">
        <v>0</v>
      </c>
      <c r="AC1301">
        <v>16</v>
      </c>
      <c r="AD1301" t="b">
        <v>0</v>
      </c>
      <c r="AE1301" t="inlineStr">
        <is>
          <t xml:space="preserve">最近</t>
        </is>
      </c>
      <c r="AF1301">
        <v>180</v>
      </c>
      <c r="AG1301"/>
      <c r="AH1301"/>
      <c r="AI1301"/>
      <c r="AJ1301"/>
      <c r="AK1301"/>
      <c r="AL1301"/>
      <c r="BA1301">
        <v>10000</v>
      </c>
      <c r="BB1301" t="inlineStr">
        <is>
          <t xml:space="preserve">技能效果_伤害</t>
        </is>
      </c>
      <c r="BC1301" t="inlineStr">
        <is>
          <t xml:space="preserve">敌对</t>
        </is>
      </c>
      <c r="BD1301">
        <v>10000</v>
      </c>
      <c r="BE1301">
        <v>0</v>
      </c>
      <c r="BF1301" t="inlineStr">
        <is>
          <t xml:space="preserve">全部</t>
        </is>
      </c>
      <c r="BG1301">
        <v>0</v>
      </c>
      <c r="BH1301" t="inlineStr">
        <is>
          <t xml:space="preserve">魔法</t>
        </is>
      </c>
      <c r="BI1301">
        <v>8000</v>
      </c>
      <c r="BJ1301">
        <v>0</v>
      </c>
      <c r="BK1301" t="b">
        <v>1</v>
      </c>
      <c r="BL1301">
        <v>0</v>
      </c>
      <c r="BM1301">
        <v>10000</v>
      </c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  <c r="DE1301"/>
      <c r="DF1301"/>
      <c r="DG1301"/>
      <c r="DH1301"/>
      <c r="DI1301"/>
      <c r="DJ1301"/>
      <c r="DK1301"/>
      <c r="DL1301"/>
      <c r="DM1301"/>
      <c r="DN1301"/>
      <c r="DO1301"/>
      <c r="DP1301"/>
      <c r="DQ1301"/>
      <c r="DR1301"/>
      <c r="DS1301"/>
      <c r="DT1301"/>
      <c r="DU1301"/>
      <c r="DV1301"/>
      <c r="DW1301"/>
      <c r="DX1301"/>
      <c r="DY1301"/>
      <c r="DZ1301"/>
      <c r="EA1301"/>
      <c r="EB1301"/>
      <c r="EC1301"/>
      <c r="ED1301"/>
      <c r="EE1301"/>
      <c r="EF1301"/>
      <c r="EG1301"/>
      <c r="EH1301"/>
      <c r="EI1301"/>
      <c r="EJ1301"/>
      <c r="EK1301"/>
      <c r="EL1301"/>
      <c r="EM1301"/>
      <c r="EN1301"/>
      <c r="EO1301"/>
      <c r="EP1301"/>
      <c r="EQ1301"/>
      <c r="ER1301"/>
      <c r="ES1301"/>
      <c r="ET1301"/>
      <c r="EU1301"/>
      <c r="EV1301"/>
      <c r="EW1301"/>
      <c r="EX1301"/>
      <c r="EY1301"/>
      <c r="EZ1301"/>
      <c r="FA1301"/>
      <c r="FB1301"/>
      <c r="FC1301"/>
      <c r="FD1301"/>
      <c r="FE1301"/>
      <c r="FF1301"/>
      <c r="FG1301"/>
      <c r="FH1301"/>
      <c r="FI1301"/>
      <c r="FJ1301"/>
      <c r="FK1301"/>
      <c r="FL1301"/>
      <c r="FM1301"/>
      <c r="FN1301"/>
      <c r="FO1301"/>
      <c r="FP1301"/>
      <c r="FQ1301"/>
      <c r="FR1301"/>
      <c r="FS1301"/>
      <c r="FT1301"/>
      <c r="FU1301"/>
      <c r="FV1301"/>
      <c r="FW1301"/>
      <c r="FX1301"/>
      <c r="FY1301"/>
      <c r="FZ1301"/>
      <c r="GA1301"/>
      <c r="GB1301"/>
      <c r="GC1301"/>
      <c r="GD1301"/>
      <c r="GE1301"/>
      <c r="GF1301"/>
      <c r="GG1301"/>
      <c r="GH1301"/>
      <c r="GI1301"/>
      <c r="GJ1301"/>
      <c r="GK1301"/>
      <c r="GL1301"/>
      <c r="GM1301"/>
      <c r="GN1301"/>
      <c r="GO1301"/>
      <c r="GP1301"/>
      <c r="GQ1301"/>
      <c r="GR1301"/>
      <c r="GS1301"/>
      <c r="GT1301"/>
      <c r="GU1301"/>
      <c r="GV1301"/>
      <c r="GW1301"/>
      <c r="GX1301"/>
      <c r="GY1301" t="n" s="35">
        <v>0</v>
      </c>
      <c r="GZ1301" t="n" s="35">
        <v>0</v>
      </c>
      <c r="HF1301" t="n" s="35">
        <v>4000</v>
      </c>
      <c r="HG1301" t="b" s="35">
        <v>1</v>
      </c>
      <c r="HH1301">
        <v>1</v>
      </c>
      <c r="HU1301" t="b" s="35">
        <v>1</v>
      </c>
      <c r="HZ1301">
        <v>1</v>
      </c>
      <c r="IA1301"/>
      <c r="IB1301" t="inlineStr">
        <is>
          <t xml:space="preserve">魔法</t>
        </is>
      </c>
      <c r="IC1301">
        <v>8000</v>
      </c>
      <c r="ID1301">
        <v>0</v>
      </c>
      <c r="IE1301">
        <v>1</v>
      </c>
      <c r="IF1301"/>
      <c r="IG1301" t="inlineStr">
        <is>
          <t xml:space="preserve">魔法</t>
        </is>
      </c>
      <c r="IH1301">
        <v>500</v>
      </c>
      <c r="II1301">
        <v>0</v>
      </c>
      <c r="IJ1301"/>
      <c r="IK1301"/>
      <c r="IL1301"/>
      <c r="IM1301"/>
      <c r="IN1301"/>
      <c r="IO1301"/>
      <c r="IP1301"/>
      <c r="IQ1301"/>
      <c r="IR1301"/>
      <c r="IS1301"/>
      <c r="IT1301"/>
      <c r="IU1301"/>
      <c r="IV1301"/>
      <c r="IW1301"/>
      <c r="IX1301"/>
      <c r="IY1301"/>
      <c r="IZ1301"/>
      <c r="JA1301"/>
      <c r="JB1301"/>
      <c r="JC1301"/>
      <c r="JD1301"/>
      <c r="JE1301"/>
      <c r="JF1301"/>
      <c r="JG1301"/>
      <c r="JH1301"/>
      <c r="JI1301"/>
      <c r="JJ1301"/>
      <c r="JK1301"/>
      <c r="JL1301"/>
      <c r="JM1301"/>
      <c r="JN1301"/>
      <c r="JO1301"/>
      <c r="JP1301"/>
      <c r="JQ1301"/>
      <c r="JR1301"/>
    </row>
    <row r="1302" ht="30" customHeight="1" spans="2:12">
      <c r="B1302" s="34">
        <f>10000000+INDEX(编号表!$B:$B,MATCH(D1302,编号表!$A:$A,0))*10000+J1302</f>
        <v>12430002</v>
      </c>
      <c r="C1302" s="34" t="s">
        <v>1097</v>
      </c>
      <c r="D1302" s="34" t="s">
        <v>1098</v>
      </c>
      <c r="E1302" t="str" s="34">
        <v>无</v>
      </c>
      <c r="F1302" s="39" t="s">
        <v>897</v>
      </c>
      <c r="G1302" s="34" t="inlineStr">
        <is>
          <t xml:space="preserve">金行</t>
        </is>
      </c>
      <c r="H1302" s="34" t="b">
        <v>0</v>
      </c>
      <c r="I1302" s="34" t="b">
        <v>0</v>
      </c>
      <c r="J1302" s="34">
        <v>2</v>
      </c>
      <c r="K1302" s="34" t="str">
        <f t="shared" si="40"/>
        <v>124300</v>
      </c>
      <c r="L1302" s="34" t="s">
        <v>899</v>
      </c>
      <c r="O1302" t="str" s="35">
        <v>落印造成范围重击；补强结构、传递冲击，提高落印伤害；落印附加金行伤害。</v>
      </c>
      <c r="P1302" t="n" s="35">
        <v>12421004</v>
      </c>
      <c r="W1302">
        <v>600</v>
      </c>
      <c r="X1302">
        <v>600</v>
      </c>
      <c r="Y1302" t="str" s="35">
        <v>单位</v>
      </c>
      <c r="Z1302" t="inlineStr">
        <is>
          <t xml:space="preserve">圆形</t>
        </is>
      </c>
      <c r="AA1302" t="inlineStr">
        <is>
          <t xml:space="preserve">敌对</t>
        </is>
      </c>
      <c r="AB1302">
        <v>0</v>
      </c>
      <c r="AC1302">
        <v>16</v>
      </c>
      <c r="AD1302" t="b">
        <v>0</v>
      </c>
      <c r="AE1302" t="inlineStr">
        <is>
          <t xml:space="preserve">最近</t>
        </is>
      </c>
      <c r="AF1302">
        <v>180</v>
      </c>
      <c r="AG1302"/>
      <c r="AH1302"/>
      <c r="AI1302"/>
      <c r="AJ1302"/>
      <c r="AK1302"/>
      <c r="AL1302"/>
      <c r="BA1302">
        <v>10000</v>
      </c>
      <c r="BB1302" t="inlineStr">
        <is>
          <t xml:space="preserve">技能效果_伤害</t>
        </is>
      </c>
      <c r="BC1302" t="inlineStr">
        <is>
          <t xml:space="preserve">敌对</t>
        </is>
      </c>
      <c r="BD1302">
        <v>10000</v>
      </c>
      <c r="BE1302">
        <v>0</v>
      </c>
      <c r="BF1302" t="inlineStr">
        <is>
          <t xml:space="preserve">全部</t>
        </is>
      </c>
      <c r="BG1302">
        <v>0</v>
      </c>
      <c r="BH1302" t="inlineStr">
        <is>
          <t xml:space="preserve">魔法</t>
        </is>
      </c>
      <c r="BI1302">
        <v>8000</v>
      </c>
      <c r="BJ1302">
        <v>0</v>
      </c>
      <c r="BK1302" t="b">
        <v>1</v>
      </c>
      <c r="BL1302">
        <v>0</v>
      </c>
      <c r="BM1302">
        <v>10000</v>
      </c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  <c r="DE1302"/>
      <c r="DF1302"/>
      <c r="DG1302"/>
      <c r="DH1302"/>
      <c r="DI1302"/>
      <c r="DJ1302"/>
      <c r="DK1302"/>
      <c r="DL1302"/>
      <c r="DM1302"/>
      <c r="DN1302"/>
      <c r="DO1302"/>
      <c r="DP1302"/>
      <c r="DQ1302"/>
      <c r="DR1302"/>
      <c r="DS1302"/>
      <c r="DT1302"/>
      <c r="DU1302"/>
      <c r="DV1302"/>
      <c r="DW1302"/>
      <c r="DX1302"/>
      <c r="DY1302"/>
      <c r="DZ1302"/>
      <c r="EA1302"/>
      <c r="EB1302"/>
      <c r="EC1302"/>
      <c r="ED1302"/>
      <c r="EE1302"/>
      <c r="EF1302"/>
      <c r="EG1302"/>
      <c r="EH1302"/>
      <c r="EI1302"/>
      <c r="EJ1302"/>
      <c r="EK1302"/>
      <c r="EL1302"/>
      <c r="EM1302"/>
      <c r="EN1302"/>
      <c r="EO1302"/>
      <c r="EP1302"/>
      <c r="EQ1302"/>
      <c r="ER1302"/>
      <c r="ES1302"/>
      <c r="ET1302"/>
      <c r="EU1302"/>
      <c r="EV1302"/>
      <c r="EW1302"/>
      <c r="EX1302"/>
      <c r="EY1302"/>
      <c r="EZ1302"/>
      <c r="FA1302"/>
      <c r="FB1302"/>
      <c r="FC1302"/>
      <c r="FD1302"/>
      <c r="FE1302"/>
      <c r="FF1302"/>
      <c r="FG1302"/>
      <c r="FH1302"/>
      <c r="FI1302"/>
      <c r="FJ1302"/>
      <c r="FK1302"/>
      <c r="FL1302"/>
      <c r="FM1302"/>
      <c r="FN1302"/>
      <c r="FO1302"/>
      <c r="FP1302"/>
      <c r="FQ1302"/>
      <c r="FR1302"/>
      <c r="FS1302"/>
      <c r="FT1302"/>
      <c r="FU1302"/>
      <c r="FV1302"/>
      <c r="FW1302"/>
      <c r="FX1302"/>
      <c r="FY1302"/>
      <c r="FZ1302"/>
      <c r="GA1302"/>
      <c r="GB1302"/>
      <c r="GC1302"/>
      <c r="GD1302"/>
      <c r="GE1302"/>
      <c r="GF1302"/>
      <c r="GG1302"/>
      <c r="GH1302"/>
      <c r="GI1302"/>
      <c r="GJ1302"/>
      <c r="GK1302"/>
      <c r="GL1302"/>
      <c r="GM1302"/>
      <c r="GN1302"/>
      <c r="GO1302"/>
      <c r="GP1302"/>
      <c r="GQ1302"/>
      <c r="GR1302"/>
      <c r="GS1302"/>
      <c r="GT1302"/>
      <c r="GU1302"/>
      <c r="GV1302"/>
      <c r="GW1302"/>
      <c r="GX1302"/>
      <c r="GY1302" t="n" s="35">
        <v>0</v>
      </c>
      <c r="GZ1302" t="n" s="35">
        <v>0</v>
      </c>
      <c r="HF1302" t="n" s="35">
        <v>4000</v>
      </c>
      <c r="HG1302" t="b" s="35">
        <v>1</v>
      </c>
      <c r="HH1302">
        <v>1</v>
      </c>
      <c r="HU1302" t="b" s="35">
        <v>1</v>
      </c>
      <c r="HZ1302">
        <v>1</v>
      </c>
      <c r="IA1302"/>
      <c r="IB1302" t="inlineStr">
        <is>
          <t xml:space="preserve">魔法</t>
        </is>
      </c>
      <c r="IC1302">
        <v>8000</v>
      </c>
      <c r="ID1302">
        <v>0</v>
      </c>
      <c r="IE1302">
        <v>1</v>
      </c>
      <c r="IF1302"/>
      <c r="IG1302" t="inlineStr">
        <is>
          <t xml:space="preserve">魔法</t>
        </is>
      </c>
      <c r="IH1302">
        <v>500</v>
      </c>
      <c r="II1302">
        <v>0</v>
      </c>
      <c r="IJ1302"/>
      <c r="IK1302"/>
      <c r="IL1302"/>
      <c r="IM1302"/>
      <c r="IN1302"/>
      <c r="IO1302"/>
      <c r="IP1302"/>
      <c r="IQ1302"/>
      <c r="IR1302"/>
      <c r="IS1302"/>
      <c r="IT1302"/>
      <c r="IU1302"/>
      <c r="IV1302"/>
      <c r="IW1302"/>
      <c r="IX1302"/>
      <c r="IY1302"/>
      <c r="IZ1302"/>
      <c r="JA1302"/>
      <c r="JB1302"/>
      <c r="JC1302"/>
      <c r="JD1302"/>
      <c r="JE1302"/>
      <c r="JF1302"/>
      <c r="JG1302"/>
      <c r="JH1302"/>
      <c r="JI1302"/>
      <c r="JJ1302"/>
      <c r="JK1302"/>
      <c r="JL1302"/>
      <c r="JM1302"/>
      <c r="JN1302"/>
      <c r="JO1302"/>
      <c r="JP1302"/>
      <c r="JQ1302"/>
      <c r="JR1302"/>
    </row>
    <row r="1303" ht="30" customHeight="1" spans="2:12">
      <c r="B1303" s="34">
        <f>10000000+INDEX(编号表!$B:$B,MATCH(D1303,编号表!$A:$A,0))*10000+J1303</f>
        <v>12430003</v>
      </c>
      <c r="C1303" s="34" t="s">
        <v>1097</v>
      </c>
      <c r="D1303" s="34" t="s">
        <v>1098</v>
      </c>
      <c r="E1303" t="str" s="34">
        <v>无</v>
      </c>
      <c r="F1303" s="39" t="s">
        <v>897</v>
      </c>
      <c r="G1303" s="34" t="inlineStr">
        <is>
          <t xml:space="preserve">金行</t>
        </is>
      </c>
      <c r="H1303" s="34" t="b">
        <v>0</v>
      </c>
      <c r="I1303" s="34" t="b">
        <v>0</v>
      </c>
      <c r="J1303" s="34">
        <v>3</v>
      </c>
      <c r="K1303" s="34" t="str">
        <f t="shared" si="40"/>
        <v>124300</v>
      </c>
      <c r="L1303" s="34" t="s">
        <v>900</v>
      </c>
      <c r="O1303" t="str" s="35">
        <v>落印造成范围重击；补强结构、传递冲击，提高落印伤害；落印附加金行伤害。</v>
      </c>
      <c r="P1303" t="n" s="35">
        <v>12421004</v>
      </c>
      <c r="W1303">
        <v>600</v>
      </c>
      <c r="X1303">
        <v>600</v>
      </c>
      <c r="Y1303" t="str" s="35">
        <v>单位</v>
      </c>
      <c r="Z1303" t="inlineStr">
        <is>
          <t xml:space="preserve">圆形</t>
        </is>
      </c>
      <c r="AA1303" t="inlineStr">
        <is>
          <t xml:space="preserve">敌对</t>
        </is>
      </c>
      <c r="AB1303">
        <v>0</v>
      </c>
      <c r="AC1303">
        <v>16</v>
      </c>
      <c r="AD1303" t="b">
        <v>0</v>
      </c>
      <c r="AE1303" t="inlineStr">
        <is>
          <t xml:space="preserve">最近</t>
        </is>
      </c>
      <c r="AF1303">
        <v>180</v>
      </c>
      <c r="AG1303"/>
      <c r="AH1303"/>
      <c r="AI1303"/>
      <c r="AJ1303"/>
      <c r="AK1303"/>
      <c r="AL1303"/>
      <c r="BA1303">
        <v>10000</v>
      </c>
      <c r="BB1303" t="inlineStr">
        <is>
          <t xml:space="preserve">技能效果_伤害</t>
        </is>
      </c>
      <c r="BC1303" t="inlineStr">
        <is>
          <t xml:space="preserve">敌对</t>
        </is>
      </c>
      <c r="BD1303">
        <v>10000</v>
      </c>
      <c r="BE1303">
        <v>0</v>
      </c>
      <c r="BF1303" t="inlineStr">
        <is>
          <t xml:space="preserve">全部</t>
        </is>
      </c>
      <c r="BG1303">
        <v>0</v>
      </c>
      <c r="BH1303" t="inlineStr">
        <is>
          <t xml:space="preserve">魔法</t>
        </is>
      </c>
      <c r="BI1303">
        <v>8000</v>
      </c>
      <c r="BJ1303">
        <v>0</v>
      </c>
      <c r="BK1303" t="b">
        <v>1</v>
      </c>
      <c r="BL1303">
        <v>0</v>
      </c>
      <c r="BM1303">
        <v>10000</v>
      </c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  <c r="DE1303"/>
      <c r="DF1303"/>
      <c r="DG1303"/>
      <c r="DH1303"/>
      <c r="DI1303"/>
      <c r="DJ1303"/>
      <c r="DK1303"/>
      <c r="DL1303"/>
      <c r="DM1303"/>
      <c r="DN1303"/>
      <c r="DO1303"/>
      <c r="DP1303"/>
      <c r="DQ1303"/>
      <c r="DR1303"/>
      <c r="DS1303"/>
      <c r="DT1303"/>
      <c r="DU1303"/>
      <c r="DV1303"/>
      <c r="DW1303"/>
      <c r="DX1303"/>
      <c r="DY1303"/>
      <c r="DZ1303"/>
      <c r="EA1303"/>
      <c r="EB1303"/>
      <c r="EC1303"/>
      <c r="ED1303"/>
      <c r="EE1303"/>
      <c r="EF1303"/>
      <c r="EG1303"/>
      <c r="EH1303"/>
      <c r="EI1303"/>
      <c r="EJ1303"/>
      <c r="EK1303"/>
      <c r="EL1303"/>
      <c r="EM1303"/>
      <c r="EN1303"/>
      <c r="EO1303"/>
      <c r="EP1303"/>
      <c r="EQ1303"/>
      <c r="ER1303"/>
      <c r="ES1303"/>
      <c r="ET1303"/>
      <c r="EU1303"/>
      <c r="EV1303"/>
      <c r="EW1303"/>
      <c r="EX1303"/>
      <c r="EY1303"/>
      <c r="EZ1303"/>
      <c r="FA1303"/>
      <c r="FB1303"/>
      <c r="FC1303"/>
      <c r="FD1303"/>
      <c r="FE1303"/>
      <c r="FF1303"/>
      <c r="FG1303"/>
      <c r="FH1303"/>
      <c r="FI1303"/>
      <c r="FJ1303"/>
      <c r="FK1303"/>
      <c r="FL1303"/>
      <c r="FM1303"/>
      <c r="FN1303"/>
      <c r="FO1303"/>
      <c r="FP1303"/>
      <c r="FQ1303"/>
      <c r="FR1303"/>
      <c r="FS1303"/>
      <c r="FT1303"/>
      <c r="FU1303"/>
      <c r="FV1303"/>
      <c r="FW1303"/>
      <c r="FX1303"/>
      <c r="FY1303"/>
      <c r="FZ1303"/>
      <c r="GA1303"/>
      <c r="GB1303"/>
      <c r="GC1303"/>
      <c r="GD1303"/>
      <c r="GE1303"/>
      <c r="GF1303"/>
      <c r="GG1303"/>
      <c r="GH1303"/>
      <c r="GI1303"/>
      <c r="GJ1303"/>
      <c r="GK1303"/>
      <c r="GL1303"/>
      <c r="GM1303"/>
      <c r="GN1303"/>
      <c r="GO1303"/>
      <c r="GP1303"/>
      <c r="GQ1303"/>
      <c r="GR1303"/>
      <c r="GS1303"/>
      <c r="GT1303"/>
      <c r="GU1303"/>
      <c r="GV1303"/>
      <c r="GW1303"/>
      <c r="GX1303"/>
      <c r="GY1303" t="n" s="35">
        <v>0</v>
      </c>
      <c r="GZ1303" t="n" s="35">
        <v>0</v>
      </c>
      <c r="HF1303" t="n" s="35">
        <v>4000</v>
      </c>
      <c r="HG1303" t="b" s="35">
        <v>1</v>
      </c>
      <c r="HH1303">
        <v>1</v>
      </c>
      <c r="HU1303" t="b" s="35">
        <v>1</v>
      </c>
      <c r="HZ1303">
        <v>1</v>
      </c>
      <c r="IA1303"/>
      <c r="IB1303" t="inlineStr">
        <is>
          <t xml:space="preserve">魔法</t>
        </is>
      </c>
      <c r="IC1303">
        <v>8000</v>
      </c>
      <c r="ID1303">
        <v>0</v>
      </c>
      <c r="IE1303">
        <v>1</v>
      </c>
      <c r="IF1303"/>
      <c r="IG1303" t="inlineStr">
        <is>
          <t xml:space="preserve">魔法</t>
        </is>
      </c>
      <c r="IH1303">
        <v>500</v>
      </c>
      <c r="II1303">
        <v>0</v>
      </c>
      <c r="IJ1303"/>
      <c r="IK1303"/>
      <c r="IL1303"/>
      <c r="IM1303"/>
      <c r="IN1303"/>
      <c r="IO1303"/>
      <c r="IP1303"/>
      <c r="IQ1303"/>
      <c r="IR1303"/>
      <c r="IS1303"/>
      <c r="IT1303"/>
      <c r="IU1303"/>
      <c r="IV1303"/>
      <c r="IW1303"/>
      <c r="IX1303"/>
      <c r="IY1303"/>
      <c r="IZ1303"/>
      <c r="JA1303"/>
      <c r="JB1303"/>
      <c r="JC1303"/>
      <c r="JD1303"/>
      <c r="JE1303"/>
      <c r="JF1303"/>
      <c r="JG1303"/>
      <c r="JH1303"/>
      <c r="JI1303"/>
      <c r="JJ1303"/>
      <c r="JK1303"/>
      <c r="JL1303"/>
      <c r="JM1303"/>
      <c r="JN1303"/>
      <c r="JO1303"/>
      <c r="JP1303"/>
      <c r="JQ1303"/>
      <c r="JR1303"/>
    </row>
    <row r="1304" ht="30" customHeight="1" spans="2:12">
      <c r="B1304" s="34">
        <f>10000000+INDEX(编号表!$B:$B,MATCH(D1304,编号表!$A:$A,0))*10000+J1304</f>
        <v>12430004</v>
      </c>
      <c r="C1304" s="34" t="s">
        <v>1099</v>
      </c>
      <c r="D1304" s="34" t="s">
        <v>1098</v>
      </c>
      <c r="E1304" t="str" s="34">
        <v>无</v>
      </c>
      <c r="F1304" s="39" t="s">
        <v>902</v>
      </c>
      <c r="G1304" s="34" t="inlineStr">
        <is>
          <t xml:space="preserve">金行</t>
        </is>
      </c>
      <c r="H1304" s="34" t="b">
        <v>0</v>
      </c>
      <c r="I1304" s="34" t="b">
        <v>0</v>
      </c>
      <c r="J1304" s="34">
        <v>4</v>
      </c>
      <c r="K1304" s="34" t="str">
        <f t="shared" si="40"/>
        <v>124300</v>
      </c>
      <c r="L1304" s="34" t="s">
        <v>898</v>
      </c>
      <c r="O1304" t="str" s="35">
        <v>落印造成范围重击；补强结构、传递冲击，提高落印伤害；落印附加金行伤害。</v>
      </c>
      <c r="P1304" t="n" s="35">
        <v>12421004</v>
      </c>
      <c r="W1304">
        <v>600</v>
      </c>
      <c r="X1304">
        <v>600</v>
      </c>
      <c r="Y1304" t="str" s="35">
        <v>单位</v>
      </c>
      <c r="Z1304" t="inlineStr">
        <is>
          <t xml:space="preserve">圆形</t>
        </is>
      </c>
      <c r="AA1304" t="inlineStr">
        <is>
          <t xml:space="preserve">敌对</t>
        </is>
      </c>
      <c r="AB1304">
        <v>0</v>
      </c>
      <c r="AC1304">
        <v>16</v>
      </c>
      <c r="AD1304" t="b">
        <v>0</v>
      </c>
      <c r="AE1304" t="inlineStr">
        <is>
          <t xml:space="preserve">最近</t>
        </is>
      </c>
      <c r="AF1304">
        <v>180</v>
      </c>
      <c r="AG1304"/>
      <c r="AH1304"/>
      <c r="AI1304"/>
      <c r="AJ1304"/>
      <c r="AK1304"/>
      <c r="AL1304"/>
      <c r="BA1304">
        <v>10000</v>
      </c>
      <c r="BB1304" t="inlineStr">
        <is>
          <t xml:space="preserve">技能效果_伤害</t>
        </is>
      </c>
      <c r="BC1304" t="inlineStr">
        <is>
          <t xml:space="preserve">敌对</t>
        </is>
      </c>
      <c r="BD1304">
        <v>10000</v>
      </c>
      <c r="BE1304">
        <v>0</v>
      </c>
      <c r="BF1304" t="inlineStr">
        <is>
          <t xml:space="preserve">全部</t>
        </is>
      </c>
      <c r="BG1304">
        <v>0</v>
      </c>
      <c r="BH1304" t="inlineStr">
        <is>
          <t xml:space="preserve">魔法</t>
        </is>
      </c>
      <c r="BI1304">
        <v>8000</v>
      </c>
      <c r="BJ1304">
        <v>0</v>
      </c>
      <c r="BK1304" t="b">
        <v>1</v>
      </c>
      <c r="BL1304">
        <v>0</v>
      </c>
      <c r="BM1304">
        <v>10000</v>
      </c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  <c r="DE1304"/>
      <c r="DF1304"/>
      <c r="DG1304"/>
      <c r="DH1304"/>
      <c r="DI1304"/>
      <c r="DJ1304"/>
      <c r="DK1304"/>
      <c r="DL1304"/>
      <c r="DM1304"/>
      <c r="DN1304"/>
      <c r="DO1304"/>
      <c r="DP1304"/>
      <c r="DQ1304"/>
      <c r="DR1304"/>
      <c r="DS1304"/>
      <c r="DT1304"/>
      <c r="DU1304"/>
      <c r="DV1304"/>
      <c r="DW1304"/>
      <c r="DX1304"/>
      <c r="DY1304"/>
      <c r="DZ1304"/>
      <c r="EA1304"/>
      <c r="EB1304"/>
      <c r="EC1304"/>
      <c r="ED1304"/>
      <c r="EE1304"/>
      <c r="EF1304"/>
      <c r="EG1304"/>
      <c r="EH1304"/>
      <c r="EI1304"/>
      <c r="EJ1304"/>
      <c r="EK1304"/>
      <c r="EL1304"/>
      <c r="EM1304"/>
      <c r="EN1304"/>
      <c r="EO1304"/>
      <c r="EP1304"/>
      <c r="EQ1304"/>
      <c r="ER1304"/>
      <c r="ES1304"/>
      <c r="ET1304"/>
      <c r="EU1304"/>
      <c r="EV1304"/>
      <c r="EW1304"/>
      <c r="EX1304"/>
      <c r="EY1304"/>
      <c r="EZ1304"/>
      <c r="FA1304"/>
      <c r="FB1304"/>
      <c r="FC1304"/>
      <c r="FD1304"/>
      <c r="FE1304"/>
      <c r="FF1304"/>
      <c r="FG1304"/>
      <c r="FH1304"/>
      <c r="FI1304"/>
      <c r="FJ1304"/>
      <c r="FK1304"/>
      <c r="FL1304"/>
      <c r="FM1304"/>
      <c r="FN1304"/>
      <c r="FO1304"/>
      <c r="FP1304"/>
      <c r="FQ1304"/>
      <c r="FR1304"/>
      <c r="FS1304"/>
      <c r="FT1304"/>
      <c r="FU1304"/>
      <c r="FV1304"/>
      <c r="FW1304"/>
      <c r="FX1304"/>
      <c r="FY1304"/>
      <c r="FZ1304"/>
      <c r="GA1304"/>
      <c r="GB1304"/>
      <c r="GC1304"/>
      <c r="GD1304"/>
      <c r="GE1304"/>
      <c r="GF1304"/>
      <c r="GG1304"/>
      <c r="GH1304"/>
      <c r="GI1304"/>
      <c r="GJ1304"/>
      <c r="GK1304"/>
      <c r="GL1304"/>
      <c r="GM1304"/>
      <c r="GN1304"/>
      <c r="GO1304"/>
      <c r="GP1304"/>
      <c r="GQ1304"/>
      <c r="GR1304"/>
      <c r="GS1304"/>
      <c r="GT1304"/>
      <c r="GU1304"/>
      <c r="GV1304"/>
      <c r="GW1304"/>
      <c r="GX1304"/>
      <c r="GY1304" t="n" s="35">
        <v>0</v>
      </c>
      <c r="GZ1304" t="n" s="35">
        <v>0</v>
      </c>
      <c r="HF1304" t="n" s="35">
        <v>4000</v>
      </c>
      <c r="HG1304" t="b" s="35">
        <v>1</v>
      </c>
      <c r="HH1304">
        <v>1</v>
      </c>
      <c r="HU1304" t="b" s="35">
        <v>1</v>
      </c>
      <c r="HZ1304">
        <v>1</v>
      </c>
      <c r="IA1304"/>
      <c r="IB1304" t="inlineStr">
        <is>
          <t xml:space="preserve">魔法</t>
        </is>
      </c>
      <c r="IC1304">
        <v>8000</v>
      </c>
      <c r="ID1304">
        <v>0</v>
      </c>
      <c r="IE1304">
        <v>1</v>
      </c>
      <c r="IF1304"/>
      <c r="IG1304" t="inlineStr">
        <is>
          <t xml:space="preserve">魔法</t>
        </is>
      </c>
      <c r="IH1304">
        <v>500</v>
      </c>
      <c r="II1304">
        <v>0</v>
      </c>
      <c r="IJ1304"/>
      <c r="IK1304"/>
      <c r="IL1304"/>
      <c r="IM1304"/>
      <c r="IN1304"/>
      <c r="IO1304"/>
      <c r="IP1304"/>
      <c r="IQ1304"/>
      <c r="IR1304"/>
      <c r="IS1304"/>
      <c r="IT1304"/>
      <c r="IU1304"/>
      <c r="IV1304"/>
      <c r="IW1304"/>
      <c r="IX1304"/>
      <c r="IY1304"/>
      <c r="IZ1304"/>
      <c r="JA1304"/>
      <c r="JB1304"/>
      <c r="JC1304"/>
      <c r="JD1304"/>
      <c r="JE1304"/>
      <c r="JF1304"/>
      <c r="JG1304"/>
      <c r="JH1304"/>
      <c r="JI1304"/>
      <c r="JJ1304"/>
      <c r="JK1304"/>
      <c r="JL1304"/>
      <c r="JM1304"/>
      <c r="JN1304"/>
      <c r="JO1304"/>
      <c r="JP1304"/>
      <c r="JQ1304"/>
      <c r="JR1304"/>
    </row>
    <row r="1305" ht="30" customHeight="1" spans="2:12">
      <c r="B1305" s="34">
        <f>10000000+INDEX(编号表!$B:$B,MATCH(D1305,编号表!$A:$A,0))*10000+J1305</f>
        <v>12430005</v>
      </c>
      <c r="C1305" s="34" t="s">
        <v>1099</v>
      </c>
      <c r="D1305" s="34" t="s">
        <v>1098</v>
      </c>
      <c r="E1305" t="str" s="34">
        <v>无</v>
      </c>
      <c r="F1305" s="39" t="s">
        <v>902</v>
      </c>
      <c r="G1305" s="34" t="inlineStr">
        <is>
          <t xml:space="preserve">金行</t>
        </is>
      </c>
      <c r="H1305" s="34" t="b">
        <v>0</v>
      </c>
      <c r="I1305" s="34" t="b">
        <v>0</v>
      </c>
      <c r="J1305" s="34">
        <v>5</v>
      </c>
      <c r="K1305" s="34" t="str">
        <f t="shared" si="40"/>
        <v>124300</v>
      </c>
      <c r="L1305" s="34" t="s">
        <v>899</v>
      </c>
      <c r="O1305" t="str" s="35">
        <v>落印造成范围重击；补强结构、传递冲击，提高落印伤害；落印附加金行伤害。</v>
      </c>
      <c r="P1305" t="n" s="35">
        <v>12421004</v>
      </c>
      <c r="W1305">
        <v>600</v>
      </c>
      <c r="X1305">
        <v>600</v>
      </c>
      <c r="Y1305" t="str" s="35">
        <v>单位</v>
      </c>
      <c r="Z1305" t="inlineStr">
        <is>
          <t xml:space="preserve">圆形</t>
        </is>
      </c>
      <c r="AA1305" t="inlineStr">
        <is>
          <t xml:space="preserve">敌对</t>
        </is>
      </c>
      <c r="AB1305">
        <v>0</v>
      </c>
      <c r="AC1305">
        <v>16</v>
      </c>
      <c r="AD1305" t="b">
        <v>0</v>
      </c>
      <c r="AE1305" t="inlineStr">
        <is>
          <t xml:space="preserve">最近</t>
        </is>
      </c>
      <c r="AF1305">
        <v>180</v>
      </c>
      <c r="AG1305"/>
      <c r="AH1305"/>
      <c r="AI1305"/>
      <c r="AJ1305"/>
      <c r="AK1305"/>
      <c r="AL1305"/>
      <c r="BA1305">
        <v>10000</v>
      </c>
      <c r="BB1305" t="inlineStr">
        <is>
          <t xml:space="preserve">技能效果_伤害</t>
        </is>
      </c>
      <c r="BC1305" t="inlineStr">
        <is>
          <t xml:space="preserve">敌对</t>
        </is>
      </c>
      <c r="BD1305">
        <v>10000</v>
      </c>
      <c r="BE1305">
        <v>0</v>
      </c>
      <c r="BF1305" t="inlineStr">
        <is>
          <t xml:space="preserve">全部</t>
        </is>
      </c>
      <c r="BG1305">
        <v>0</v>
      </c>
      <c r="BH1305" t="inlineStr">
        <is>
          <t xml:space="preserve">魔法</t>
        </is>
      </c>
      <c r="BI1305">
        <v>8000</v>
      </c>
      <c r="BJ1305">
        <v>0</v>
      </c>
      <c r="BK1305" t="b">
        <v>1</v>
      </c>
      <c r="BL1305">
        <v>0</v>
      </c>
      <c r="BM1305">
        <v>10000</v>
      </c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  <c r="DE1305"/>
      <c r="DF1305"/>
      <c r="DG1305"/>
      <c r="DH1305"/>
      <c r="DI1305"/>
      <c r="DJ1305"/>
      <c r="DK1305"/>
      <c r="DL1305"/>
      <c r="DM1305"/>
      <c r="DN1305"/>
      <c r="DO1305"/>
      <c r="DP1305"/>
      <c r="DQ1305"/>
      <c r="DR1305"/>
      <c r="DS1305"/>
      <c r="DT1305"/>
      <c r="DU1305"/>
      <c r="DV1305"/>
      <c r="DW1305"/>
      <c r="DX1305"/>
      <c r="DY1305"/>
      <c r="DZ1305"/>
      <c r="EA1305"/>
      <c r="EB1305"/>
      <c r="EC1305"/>
      <c r="ED1305"/>
      <c r="EE1305"/>
      <c r="EF1305"/>
      <c r="EG1305"/>
      <c r="EH1305"/>
      <c r="EI1305"/>
      <c r="EJ1305"/>
      <c r="EK1305"/>
      <c r="EL1305"/>
      <c r="EM1305"/>
      <c r="EN1305"/>
      <c r="EO1305"/>
      <c r="EP1305"/>
      <c r="EQ1305"/>
      <c r="ER1305"/>
      <c r="ES1305"/>
      <c r="ET1305"/>
      <c r="EU1305"/>
      <c r="EV1305"/>
      <c r="EW1305"/>
      <c r="EX1305"/>
      <c r="EY1305"/>
      <c r="EZ1305"/>
      <c r="FA1305"/>
      <c r="FB1305"/>
      <c r="FC1305"/>
      <c r="FD1305"/>
      <c r="FE1305"/>
      <c r="FF1305"/>
      <c r="FG1305"/>
      <c r="FH1305"/>
      <c r="FI1305"/>
      <c r="FJ1305"/>
      <c r="FK1305"/>
      <c r="FL1305"/>
      <c r="FM1305"/>
      <c r="FN1305"/>
      <c r="FO1305"/>
      <c r="FP1305"/>
      <c r="FQ1305"/>
      <c r="FR1305"/>
      <c r="FS1305"/>
      <c r="FT1305"/>
      <c r="FU1305"/>
      <c r="FV1305"/>
      <c r="FW1305"/>
      <c r="FX1305"/>
      <c r="FY1305"/>
      <c r="FZ1305"/>
      <c r="GA1305"/>
      <c r="GB1305"/>
      <c r="GC1305"/>
      <c r="GD1305"/>
      <c r="GE1305"/>
      <c r="GF1305"/>
      <c r="GG1305"/>
      <c r="GH1305"/>
      <c r="GI1305"/>
      <c r="GJ1305"/>
      <c r="GK1305"/>
      <c r="GL1305"/>
      <c r="GM1305"/>
      <c r="GN1305"/>
      <c r="GO1305"/>
      <c r="GP1305"/>
      <c r="GQ1305"/>
      <c r="GR1305"/>
      <c r="GS1305"/>
      <c r="GT1305"/>
      <c r="GU1305"/>
      <c r="GV1305"/>
      <c r="GW1305"/>
      <c r="GX1305"/>
      <c r="GY1305" t="n" s="35">
        <v>0</v>
      </c>
      <c r="GZ1305" t="n" s="35">
        <v>0</v>
      </c>
      <c r="HF1305" t="n" s="35">
        <v>4000</v>
      </c>
      <c r="HG1305" t="b" s="35">
        <v>1</v>
      </c>
      <c r="HH1305">
        <v>1</v>
      </c>
      <c r="HU1305" t="b" s="35">
        <v>1</v>
      </c>
      <c r="HZ1305">
        <v>1</v>
      </c>
      <c r="IA1305"/>
      <c r="IB1305" t="inlineStr">
        <is>
          <t xml:space="preserve">魔法</t>
        </is>
      </c>
      <c r="IC1305">
        <v>8000</v>
      </c>
      <c r="ID1305">
        <v>0</v>
      </c>
      <c r="IE1305">
        <v>1</v>
      </c>
      <c r="IF1305"/>
      <c r="IG1305" t="inlineStr">
        <is>
          <t xml:space="preserve">魔法</t>
        </is>
      </c>
      <c r="IH1305">
        <v>500</v>
      </c>
      <c r="II1305">
        <v>0</v>
      </c>
      <c r="IJ1305"/>
      <c r="IK1305"/>
      <c r="IL1305"/>
      <c r="IM1305"/>
      <c r="IN1305"/>
      <c r="IO1305"/>
      <c r="IP1305"/>
      <c r="IQ1305"/>
      <c r="IR1305"/>
      <c r="IS1305"/>
      <c r="IT1305"/>
      <c r="IU1305"/>
      <c r="IV1305"/>
      <c r="IW1305"/>
      <c r="IX1305"/>
      <c r="IY1305"/>
      <c r="IZ1305"/>
      <c r="JA1305"/>
      <c r="JB1305"/>
      <c r="JC1305"/>
      <c r="JD1305"/>
      <c r="JE1305"/>
      <c r="JF1305"/>
      <c r="JG1305"/>
      <c r="JH1305"/>
      <c r="JI1305"/>
      <c r="JJ1305"/>
      <c r="JK1305"/>
      <c r="JL1305"/>
      <c r="JM1305"/>
      <c r="JN1305"/>
      <c r="JO1305"/>
      <c r="JP1305"/>
      <c r="JQ1305"/>
      <c r="JR1305"/>
    </row>
    <row r="1306" ht="30" customHeight="1" spans="2:12">
      <c r="B1306" s="34">
        <f>10000000+INDEX(编号表!$B:$B,MATCH(D1306,编号表!$A:$A,0))*10000+J1306</f>
        <v>12430006</v>
      </c>
      <c r="C1306" s="34" t="s">
        <v>1099</v>
      </c>
      <c r="D1306" s="34" t="s">
        <v>1098</v>
      </c>
      <c r="E1306" t="str" s="34">
        <v>无</v>
      </c>
      <c r="F1306" s="39" t="s">
        <v>902</v>
      </c>
      <c r="G1306" s="34" t="inlineStr">
        <is>
          <t xml:space="preserve">金行</t>
        </is>
      </c>
      <c r="H1306" s="34" t="b">
        <v>0</v>
      </c>
      <c r="I1306" s="34" t="b">
        <v>0</v>
      </c>
      <c r="J1306" s="34">
        <v>6</v>
      </c>
      <c r="K1306" s="34" t="str">
        <f t="shared" si="40"/>
        <v>124300</v>
      </c>
      <c r="L1306" s="34" t="s">
        <v>900</v>
      </c>
      <c r="O1306" t="str" s="35">
        <v>落印造成范围重击；补强结构、传递冲击，提高落印伤害；落印附加金行伤害。</v>
      </c>
      <c r="P1306" t="n" s="35">
        <v>12421004</v>
      </c>
      <c r="W1306">
        <v>600</v>
      </c>
      <c r="X1306">
        <v>600</v>
      </c>
      <c r="Y1306" t="str" s="35">
        <v>单位</v>
      </c>
      <c r="Z1306" t="inlineStr">
        <is>
          <t xml:space="preserve">圆形</t>
        </is>
      </c>
      <c r="AA1306" t="inlineStr">
        <is>
          <t xml:space="preserve">敌对</t>
        </is>
      </c>
      <c r="AB1306">
        <v>0</v>
      </c>
      <c r="AC1306">
        <v>16</v>
      </c>
      <c r="AD1306" t="b">
        <v>0</v>
      </c>
      <c r="AE1306" t="inlineStr">
        <is>
          <t xml:space="preserve">最近</t>
        </is>
      </c>
      <c r="AF1306">
        <v>180</v>
      </c>
      <c r="AG1306"/>
      <c r="AH1306"/>
      <c r="AI1306"/>
      <c r="AJ1306"/>
      <c r="AK1306"/>
      <c r="AL1306"/>
      <c r="BA1306">
        <v>10000</v>
      </c>
      <c r="BB1306" t="inlineStr">
        <is>
          <t xml:space="preserve">技能效果_伤害</t>
        </is>
      </c>
      <c r="BC1306" t="inlineStr">
        <is>
          <t xml:space="preserve">敌对</t>
        </is>
      </c>
      <c r="BD1306">
        <v>10000</v>
      </c>
      <c r="BE1306">
        <v>0</v>
      </c>
      <c r="BF1306" t="inlineStr">
        <is>
          <t xml:space="preserve">全部</t>
        </is>
      </c>
      <c r="BG1306">
        <v>0</v>
      </c>
      <c r="BH1306" t="inlineStr">
        <is>
          <t xml:space="preserve">魔法</t>
        </is>
      </c>
      <c r="BI1306">
        <v>8000</v>
      </c>
      <c r="BJ1306">
        <v>0</v>
      </c>
      <c r="BK1306" t="b">
        <v>1</v>
      </c>
      <c r="BL1306">
        <v>0</v>
      </c>
      <c r="BM1306">
        <v>10000</v>
      </c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  <c r="DE1306"/>
      <c r="DF1306"/>
      <c r="DG1306"/>
      <c r="DH1306"/>
      <c r="DI1306"/>
      <c r="DJ1306"/>
      <c r="DK1306"/>
      <c r="DL1306"/>
      <c r="DM1306"/>
      <c r="DN1306"/>
      <c r="DO1306"/>
      <c r="DP1306"/>
      <c r="DQ1306"/>
      <c r="DR1306"/>
      <c r="DS1306"/>
      <c r="DT1306"/>
      <c r="DU1306"/>
      <c r="DV1306"/>
      <c r="DW1306"/>
      <c r="DX1306"/>
      <c r="DY1306"/>
      <c r="DZ1306"/>
      <c r="EA1306"/>
      <c r="EB1306"/>
      <c r="EC1306"/>
      <c r="ED1306"/>
      <c r="EE1306"/>
      <c r="EF1306"/>
      <c r="EG1306"/>
      <c r="EH1306"/>
      <c r="EI1306"/>
      <c r="EJ1306"/>
      <c r="EK1306"/>
      <c r="EL1306"/>
      <c r="EM1306"/>
      <c r="EN1306"/>
      <c r="EO1306"/>
      <c r="EP1306"/>
      <c r="EQ1306"/>
      <c r="ER1306"/>
      <c r="ES1306"/>
      <c r="ET1306"/>
      <c r="EU1306"/>
      <c r="EV1306"/>
      <c r="EW1306"/>
      <c r="EX1306"/>
      <c r="EY1306"/>
      <c r="EZ1306"/>
      <c r="FA1306"/>
      <c r="FB1306"/>
      <c r="FC1306"/>
      <c r="FD1306"/>
      <c r="FE1306"/>
      <c r="FF1306"/>
      <c r="FG1306"/>
      <c r="FH1306"/>
      <c r="FI1306"/>
      <c r="FJ1306"/>
      <c r="FK1306"/>
      <c r="FL1306"/>
      <c r="FM1306"/>
      <c r="FN1306"/>
      <c r="FO1306"/>
      <c r="FP1306"/>
      <c r="FQ1306"/>
      <c r="FR1306"/>
      <c r="FS1306"/>
      <c r="FT1306"/>
      <c r="FU1306"/>
      <c r="FV1306"/>
      <c r="FW1306"/>
      <c r="FX1306"/>
      <c r="FY1306"/>
      <c r="FZ1306"/>
      <c r="GA1306"/>
      <c r="GB1306"/>
      <c r="GC1306"/>
      <c r="GD1306"/>
      <c r="GE1306"/>
      <c r="GF1306"/>
      <c r="GG1306"/>
      <c r="GH1306"/>
      <c r="GI1306"/>
      <c r="GJ1306"/>
      <c r="GK1306"/>
      <c r="GL1306"/>
      <c r="GM1306"/>
      <c r="GN1306"/>
      <c r="GO1306"/>
      <c r="GP1306"/>
      <c r="GQ1306"/>
      <c r="GR1306"/>
      <c r="GS1306"/>
      <c r="GT1306"/>
      <c r="GU1306"/>
      <c r="GV1306"/>
      <c r="GW1306"/>
      <c r="GX1306"/>
      <c r="GY1306" t="n" s="35">
        <v>0</v>
      </c>
      <c r="GZ1306" t="n" s="35">
        <v>0</v>
      </c>
      <c r="HF1306" t="n" s="35">
        <v>4000</v>
      </c>
      <c r="HG1306" t="b" s="35">
        <v>1</v>
      </c>
      <c r="HH1306">
        <v>1</v>
      </c>
      <c r="HU1306" t="b" s="35">
        <v>1</v>
      </c>
      <c r="HZ1306">
        <v>1</v>
      </c>
      <c r="IA1306"/>
      <c r="IB1306" t="inlineStr">
        <is>
          <t xml:space="preserve">魔法</t>
        </is>
      </c>
      <c r="IC1306">
        <v>8000</v>
      </c>
      <c r="ID1306">
        <v>0</v>
      </c>
      <c r="IE1306">
        <v>1</v>
      </c>
      <c r="IF1306"/>
      <c r="IG1306" t="inlineStr">
        <is>
          <t xml:space="preserve">魔法</t>
        </is>
      </c>
      <c r="IH1306">
        <v>500</v>
      </c>
      <c r="II1306">
        <v>0</v>
      </c>
      <c r="IJ1306"/>
      <c r="IK1306"/>
      <c r="IL1306"/>
      <c r="IM1306"/>
      <c r="IN1306"/>
      <c r="IO1306"/>
      <c r="IP1306"/>
      <c r="IQ1306"/>
      <c r="IR1306"/>
      <c r="IS1306"/>
      <c r="IT1306"/>
      <c r="IU1306"/>
      <c r="IV1306"/>
      <c r="IW1306"/>
      <c r="IX1306"/>
      <c r="IY1306"/>
      <c r="IZ1306"/>
      <c r="JA1306"/>
      <c r="JB1306"/>
      <c r="JC1306"/>
      <c r="JD1306"/>
      <c r="JE1306"/>
      <c r="JF1306"/>
      <c r="JG1306"/>
      <c r="JH1306"/>
      <c r="JI1306"/>
      <c r="JJ1306"/>
      <c r="JK1306"/>
      <c r="JL1306"/>
      <c r="JM1306"/>
      <c r="JN1306"/>
      <c r="JO1306"/>
      <c r="JP1306"/>
      <c r="JQ1306"/>
      <c r="JR1306"/>
    </row>
    <row r="1307" ht="30" customHeight="1" spans="2:12">
      <c r="B1307" s="34">
        <f>10000000+INDEX(编号表!$B:$B,MATCH(D1307,编号表!$A:$A,0))*10000+J1307</f>
        <v>12430007</v>
      </c>
      <c r="C1307" s="34" t="s">
        <v>1100</v>
      </c>
      <c r="D1307" s="34" t="s">
        <v>1098</v>
      </c>
      <c r="E1307" t="str" s="34">
        <v>无</v>
      </c>
      <c r="F1307" s="39" t="s">
        <v>904</v>
      </c>
      <c r="G1307" s="34" t="inlineStr">
        <is>
          <t xml:space="preserve">金行</t>
        </is>
      </c>
      <c r="H1307" s="34" t="b">
        <v>0</v>
      </c>
      <c r="I1307" s="34" t="b">
        <v>0</v>
      </c>
      <c r="J1307" s="34">
        <v>7</v>
      </c>
      <c r="K1307" s="34" t="str">
        <f t="shared" si="40"/>
        <v>124300</v>
      </c>
      <c r="L1307" s="34" t="s">
        <v>898</v>
      </c>
      <c r="O1307" t="str" s="35">
        <v>落印造成范围重击；补强结构、传递冲击，提高落印伤害；落印附加金行伤害。</v>
      </c>
      <c r="P1307" t="n" s="35">
        <v>12421004</v>
      </c>
      <c r="W1307">
        <v>600</v>
      </c>
      <c r="X1307">
        <v>600</v>
      </c>
      <c r="Y1307" t="str" s="35">
        <v>单位</v>
      </c>
      <c r="Z1307" t="inlineStr">
        <is>
          <t xml:space="preserve">圆形</t>
        </is>
      </c>
      <c r="AA1307" t="inlineStr">
        <is>
          <t xml:space="preserve">敌对</t>
        </is>
      </c>
      <c r="AB1307">
        <v>0</v>
      </c>
      <c r="AC1307">
        <v>16</v>
      </c>
      <c r="AD1307" t="b">
        <v>0</v>
      </c>
      <c r="AE1307" t="inlineStr">
        <is>
          <t xml:space="preserve">最近</t>
        </is>
      </c>
      <c r="AF1307">
        <v>180</v>
      </c>
      <c r="AG1307"/>
      <c r="AH1307"/>
      <c r="AI1307"/>
      <c r="AJ1307"/>
      <c r="AK1307"/>
      <c r="AL1307"/>
      <c r="BA1307">
        <v>10000</v>
      </c>
      <c r="BB1307" t="inlineStr">
        <is>
          <t xml:space="preserve">技能效果_伤害</t>
        </is>
      </c>
      <c r="BC1307" t="inlineStr">
        <is>
          <t xml:space="preserve">敌对</t>
        </is>
      </c>
      <c r="BD1307">
        <v>10000</v>
      </c>
      <c r="BE1307">
        <v>0</v>
      </c>
      <c r="BF1307" t="inlineStr">
        <is>
          <t xml:space="preserve">全部</t>
        </is>
      </c>
      <c r="BG1307">
        <v>0</v>
      </c>
      <c r="BH1307" t="inlineStr">
        <is>
          <t xml:space="preserve">魔法</t>
        </is>
      </c>
      <c r="BI1307">
        <v>8000</v>
      </c>
      <c r="BJ1307">
        <v>0</v>
      </c>
      <c r="BK1307" t="b">
        <v>1</v>
      </c>
      <c r="BL1307">
        <v>0</v>
      </c>
      <c r="BM1307">
        <v>10000</v>
      </c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  <c r="DE1307"/>
      <c r="DF1307"/>
      <c r="DG1307"/>
      <c r="DH1307"/>
      <c r="DI1307"/>
      <c r="DJ1307"/>
      <c r="DK1307"/>
      <c r="DL1307"/>
      <c r="DM1307"/>
      <c r="DN1307"/>
      <c r="DO1307"/>
      <c r="DP1307"/>
      <c r="DQ1307"/>
      <c r="DR1307"/>
      <c r="DS1307"/>
      <c r="DT1307"/>
      <c r="DU1307"/>
      <c r="DV1307"/>
      <c r="DW1307"/>
      <c r="DX1307"/>
      <c r="DY1307"/>
      <c r="DZ1307"/>
      <c r="EA1307"/>
      <c r="EB1307"/>
      <c r="EC1307"/>
      <c r="ED1307"/>
      <c r="EE1307"/>
      <c r="EF1307"/>
      <c r="EG1307"/>
      <c r="EH1307"/>
      <c r="EI1307"/>
      <c r="EJ1307"/>
      <c r="EK1307"/>
      <c r="EL1307"/>
      <c r="EM1307"/>
      <c r="EN1307"/>
      <c r="EO1307"/>
      <c r="EP1307"/>
      <c r="EQ1307"/>
      <c r="ER1307"/>
      <c r="ES1307"/>
      <c r="ET1307"/>
      <c r="EU1307"/>
      <c r="EV1307"/>
      <c r="EW1307"/>
      <c r="EX1307"/>
      <c r="EY1307"/>
      <c r="EZ1307"/>
      <c r="FA1307"/>
      <c r="FB1307"/>
      <c r="FC1307"/>
      <c r="FD1307"/>
      <c r="FE1307"/>
      <c r="FF1307"/>
      <c r="FG1307"/>
      <c r="FH1307"/>
      <c r="FI1307"/>
      <c r="FJ1307"/>
      <c r="FK1307"/>
      <c r="FL1307"/>
      <c r="FM1307"/>
      <c r="FN1307"/>
      <c r="FO1307"/>
      <c r="FP1307"/>
      <c r="FQ1307"/>
      <c r="FR1307"/>
      <c r="FS1307"/>
      <c r="FT1307"/>
      <c r="FU1307"/>
      <c r="FV1307"/>
      <c r="FW1307"/>
      <c r="FX1307"/>
      <c r="FY1307"/>
      <c r="FZ1307"/>
      <c r="GA1307"/>
      <c r="GB1307"/>
      <c r="GC1307"/>
      <c r="GD1307"/>
      <c r="GE1307"/>
      <c r="GF1307"/>
      <c r="GG1307"/>
      <c r="GH1307"/>
      <c r="GI1307"/>
      <c r="GJ1307"/>
      <c r="GK1307"/>
      <c r="GL1307"/>
      <c r="GM1307"/>
      <c r="GN1307"/>
      <c r="GO1307"/>
      <c r="GP1307"/>
      <c r="GQ1307"/>
      <c r="GR1307"/>
      <c r="GS1307"/>
      <c r="GT1307"/>
      <c r="GU1307"/>
      <c r="GV1307"/>
      <c r="GW1307"/>
      <c r="GX1307"/>
      <c r="GY1307" t="n" s="35">
        <v>0</v>
      </c>
      <c r="GZ1307" t="n" s="35">
        <v>0</v>
      </c>
      <c r="HF1307" t="n" s="35">
        <v>4000</v>
      </c>
      <c r="HG1307" t="b" s="35">
        <v>1</v>
      </c>
      <c r="HH1307">
        <v>1</v>
      </c>
      <c r="HU1307" t="b" s="35">
        <v>1</v>
      </c>
      <c r="HZ1307">
        <v>1</v>
      </c>
      <c r="IA1307"/>
      <c r="IB1307" t="inlineStr">
        <is>
          <t xml:space="preserve">魔法</t>
        </is>
      </c>
      <c r="IC1307">
        <v>8000</v>
      </c>
      <c r="ID1307">
        <v>0</v>
      </c>
      <c r="IE1307">
        <v>1</v>
      </c>
      <c r="IF1307"/>
      <c r="IG1307" t="inlineStr">
        <is>
          <t xml:space="preserve">魔法</t>
        </is>
      </c>
      <c r="IH1307">
        <v>500</v>
      </c>
      <c r="II1307">
        <v>0</v>
      </c>
      <c r="IJ1307"/>
      <c r="IK1307"/>
      <c r="IL1307"/>
      <c r="IM1307"/>
      <c r="IN1307"/>
      <c r="IO1307"/>
      <c r="IP1307"/>
      <c r="IQ1307"/>
      <c r="IR1307"/>
      <c r="IS1307"/>
      <c r="IT1307"/>
      <c r="IU1307"/>
      <c r="IV1307"/>
      <c r="IW1307"/>
      <c r="IX1307"/>
      <c r="IY1307"/>
      <c r="IZ1307"/>
      <c r="JA1307"/>
      <c r="JB1307"/>
      <c r="JC1307"/>
      <c r="JD1307"/>
      <c r="JE1307"/>
      <c r="JF1307"/>
      <c r="JG1307"/>
      <c r="JH1307"/>
      <c r="JI1307"/>
      <c r="JJ1307"/>
      <c r="JK1307"/>
      <c r="JL1307"/>
      <c r="JM1307"/>
      <c r="JN1307"/>
      <c r="JO1307"/>
      <c r="JP1307"/>
      <c r="JQ1307"/>
      <c r="JR1307"/>
    </row>
    <row r="1308" ht="30" customHeight="1" spans="2:12">
      <c r="B1308" s="34">
        <f>10000000+INDEX(编号表!$B:$B,MATCH(D1308,编号表!$A:$A,0))*10000+J1308</f>
        <v>12430008</v>
      </c>
      <c r="C1308" s="34" t="s">
        <v>1100</v>
      </c>
      <c r="D1308" s="34" t="s">
        <v>1098</v>
      </c>
      <c r="E1308" t="str" s="34">
        <v>无</v>
      </c>
      <c r="F1308" s="39" t="s">
        <v>904</v>
      </c>
      <c r="G1308" s="34" t="inlineStr">
        <is>
          <t xml:space="preserve">金行</t>
        </is>
      </c>
      <c r="H1308" s="34" t="b">
        <v>0</v>
      </c>
      <c r="I1308" s="34" t="b">
        <v>0</v>
      </c>
      <c r="J1308" s="34">
        <v>8</v>
      </c>
      <c r="K1308" s="34" t="str">
        <f t="shared" si="40"/>
        <v>124300</v>
      </c>
      <c r="L1308" s="34" t="s">
        <v>899</v>
      </c>
      <c r="O1308" t="str" s="35">
        <v>落印造成范围重击；补强结构、传递冲击，提高落印伤害；落印附加金行伤害。</v>
      </c>
      <c r="P1308" t="n" s="35">
        <v>12421004</v>
      </c>
      <c r="W1308">
        <v>600</v>
      </c>
      <c r="X1308">
        <v>600</v>
      </c>
      <c r="Y1308" t="str" s="35">
        <v>单位</v>
      </c>
      <c r="Z1308" t="inlineStr">
        <is>
          <t xml:space="preserve">圆形</t>
        </is>
      </c>
      <c r="AA1308" t="inlineStr">
        <is>
          <t xml:space="preserve">敌对</t>
        </is>
      </c>
      <c r="AB1308">
        <v>0</v>
      </c>
      <c r="AC1308">
        <v>16</v>
      </c>
      <c r="AD1308" t="b">
        <v>0</v>
      </c>
      <c r="AE1308" t="inlineStr">
        <is>
          <t xml:space="preserve">最近</t>
        </is>
      </c>
      <c r="AF1308">
        <v>180</v>
      </c>
      <c r="AG1308"/>
      <c r="AH1308"/>
      <c r="AI1308"/>
      <c r="AJ1308"/>
      <c r="AK1308"/>
      <c r="AL1308"/>
      <c r="BA1308">
        <v>10000</v>
      </c>
      <c r="BB1308" t="inlineStr">
        <is>
          <t xml:space="preserve">技能效果_伤害</t>
        </is>
      </c>
      <c r="BC1308" t="inlineStr">
        <is>
          <t xml:space="preserve">敌对</t>
        </is>
      </c>
      <c r="BD1308">
        <v>10000</v>
      </c>
      <c r="BE1308">
        <v>0</v>
      </c>
      <c r="BF1308" t="inlineStr">
        <is>
          <t xml:space="preserve">全部</t>
        </is>
      </c>
      <c r="BG1308">
        <v>0</v>
      </c>
      <c r="BH1308" t="inlineStr">
        <is>
          <t xml:space="preserve">魔法</t>
        </is>
      </c>
      <c r="BI1308">
        <v>8000</v>
      </c>
      <c r="BJ1308">
        <v>0</v>
      </c>
      <c r="BK1308" t="b">
        <v>1</v>
      </c>
      <c r="BL1308">
        <v>0</v>
      </c>
      <c r="BM1308">
        <v>10000</v>
      </c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  <c r="DE1308"/>
      <c r="DF1308"/>
      <c r="DG1308"/>
      <c r="DH1308"/>
      <c r="DI1308"/>
      <c r="DJ1308"/>
      <c r="DK1308"/>
      <c r="DL1308"/>
      <c r="DM1308"/>
      <c r="DN1308"/>
      <c r="DO1308"/>
      <c r="DP1308"/>
      <c r="DQ1308"/>
      <c r="DR1308"/>
      <c r="DS1308"/>
      <c r="DT1308"/>
      <c r="DU1308"/>
      <c r="DV1308"/>
      <c r="DW1308"/>
      <c r="DX1308"/>
      <c r="DY1308"/>
      <c r="DZ1308"/>
      <c r="EA1308"/>
      <c r="EB1308"/>
      <c r="EC1308"/>
      <c r="ED1308"/>
      <c r="EE1308"/>
      <c r="EF1308"/>
      <c r="EG1308"/>
      <c r="EH1308"/>
      <c r="EI1308"/>
      <c r="EJ1308"/>
      <c r="EK1308"/>
      <c r="EL1308"/>
      <c r="EM1308"/>
      <c r="EN1308"/>
      <c r="EO1308"/>
      <c r="EP1308"/>
      <c r="EQ1308"/>
      <c r="ER1308"/>
      <c r="ES1308"/>
      <c r="ET1308"/>
      <c r="EU1308"/>
      <c r="EV1308"/>
      <c r="EW1308"/>
      <c r="EX1308"/>
      <c r="EY1308"/>
      <c r="EZ1308"/>
      <c r="FA1308"/>
      <c r="FB1308"/>
      <c r="FC1308"/>
      <c r="FD1308"/>
      <c r="FE1308"/>
      <c r="FF1308"/>
      <c r="FG1308"/>
      <c r="FH1308"/>
      <c r="FI1308"/>
      <c r="FJ1308"/>
      <c r="FK1308"/>
      <c r="FL1308"/>
      <c r="FM1308"/>
      <c r="FN1308"/>
      <c r="FO1308"/>
      <c r="FP1308"/>
      <c r="FQ1308"/>
      <c r="FR1308"/>
      <c r="FS1308"/>
      <c r="FT1308"/>
      <c r="FU1308"/>
      <c r="FV1308"/>
      <c r="FW1308"/>
      <c r="FX1308"/>
      <c r="FY1308"/>
      <c r="FZ1308"/>
      <c r="GA1308"/>
      <c r="GB1308"/>
      <c r="GC1308"/>
      <c r="GD1308"/>
      <c r="GE1308"/>
      <c r="GF1308"/>
      <c r="GG1308"/>
      <c r="GH1308"/>
      <c r="GI1308"/>
      <c r="GJ1308"/>
      <c r="GK1308"/>
      <c r="GL1308"/>
      <c r="GM1308"/>
      <c r="GN1308"/>
      <c r="GO1308"/>
      <c r="GP1308"/>
      <c r="GQ1308"/>
      <c r="GR1308"/>
      <c r="GS1308"/>
      <c r="GT1308"/>
      <c r="GU1308"/>
      <c r="GV1308"/>
      <c r="GW1308"/>
      <c r="GX1308"/>
      <c r="GY1308" t="n" s="35">
        <v>0</v>
      </c>
      <c r="GZ1308" t="n" s="35">
        <v>0</v>
      </c>
      <c r="HF1308" t="n" s="35">
        <v>4000</v>
      </c>
      <c r="HG1308" t="b" s="35">
        <v>1</v>
      </c>
      <c r="HH1308">
        <v>1</v>
      </c>
      <c r="HU1308" t="b" s="35">
        <v>1</v>
      </c>
      <c r="HZ1308">
        <v>1</v>
      </c>
      <c r="IA1308"/>
      <c r="IB1308" t="inlineStr">
        <is>
          <t xml:space="preserve">魔法</t>
        </is>
      </c>
      <c r="IC1308">
        <v>8000</v>
      </c>
      <c r="ID1308">
        <v>0</v>
      </c>
      <c r="IE1308">
        <v>1</v>
      </c>
      <c r="IF1308"/>
      <c r="IG1308" t="inlineStr">
        <is>
          <t xml:space="preserve">魔法</t>
        </is>
      </c>
      <c r="IH1308">
        <v>500</v>
      </c>
      <c r="II1308">
        <v>0</v>
      </c>
      <c r="IJ1308"/>
      <c r="IK1308"/>
      <c r="IL1308"/>
      <c r="IM1308"/>
      <c r="IN1308"/>
      <c r="IO1308"/>
      <c r="IP1308"/>
      <c r="IQ1308"/>
      <c r="IR1308"/>
      <c r="IS1308"/>
      <c r="IT1308"/>
      <c r="IU1308"/>
      <c r="IV1308"/>
      <c r="IW1308"/>
      <c r="IX1308"/>
      <c r="IY1308"/>
      <c r="IZ1308"/>
      <c r="JA1308"/>
      <c r="JB1308"/>
      <c r="JC1308"/>
      <c r="JD1308"/>
      <c r="JE1308"/>
      <c r="JF1308"/>
      <c r="JG1308"/>
      <c r="JH1308"/>
      <c r="JI1308"/>
      <c r="JJ1308"/>
      <c r="JK1308"/>
      <c r="JL1308"/>
      <c r="JM1308"/>
      <c r="JN1308"/>
      <c r="JO1308"/>
      <c r="JP1308"/>
      <c r="JQ1308"/>
      <c r="JR1308"/>
    </row>
    <row r="1309" ht="30" customHeight="1" spans="2:12">
      <c r="B1309" s="34">
        <f>10000000+INDEX(编号表!$B:$B,MATCH(D1309,编号表!$A:$A,0))*10000+J1309</f>
        <v>12430009</v>
      </c>
      <c r="C1309" s="34" t="s">
        <v>1100</v>
      </c>
      <c r="D1309" s="34" t="s">
        <v>1098</v>
      </c>
      <c r="E1309" t="str" s="34">
        <v>无</v>
      </c>
      <c r="F1309" s="39" t="s">
        <v>904</v>
      </c>
      <c r="G1309" s="34" t="inlineStr">
        <is>
          <t xml:space="preserve">金行</t>
        </is>
      </c>
      <c r="H1309" s="34" t="b">
        <v>0</v>
      </c>
      <c r="I1309" s="34" t="b">
        <v>0</v>
      </c>
      <c r="J1309" s="34">
        <v>9</v>
      </c>
      <c r="K1309" s="34" t="str">
        <f t="shared" si="40"/>
        <v>124300</v>
      </c>
      <c r="L1309" s="34" t="s">
        <v>900</v>
      </c>
      <c r="O1309" t="str" s="35">
        <v>落印造成范围重击；补强结构、传递冲击，提高落印伤害；落印附加金行伤害。</v>
      </c>
      <c r="P1309" t="n" s="35">
        <v>12421004</v>
      </c>
      <c r="W1309">
        <v>600</v>
      </c>
      <c r="X1309">
        <v>600</v>
      </c>
      <c r="Y1309" t="str" s="35">
        <v>单位</v>
      </c>
      <c r="Z1309" t="inlineStr">
        <is>
          <t xml:space="preserve">圆形</t>
        </is>
      </c>
      <c r="AA1309" t="inlineStr">
        <is>
          <t xml:space="preserve">敌对</t>
        </is>
      </c>
      <c r="AB1309">
        <v>0</v>
      </c>
      <c r="AC1309">
        <v>16</v>
      </c>
      <c r="AD1309" t="b">
        <v>0</v>
      </c>
      <c r="AE1309" t="inlineStr">
        <is>
          <t xml:space="preserve">最近</t>
        </is>
      </c>
      <c r="AF1309">
        <v>180</v>
      </c>
      <c r="AG1309"/>
      <c r="AH1309"/>
      <c r="AI1309"/>
      <c r="AJ1309"/>
      <c r="AK1309"/>
      <c r="AL1309"/>
      <c r="BA1309">
        <v>10000</v>
      </c>
      <c r="BB1309" t="inlineStr">
        <is>
          <t xml:space="preserve">技能效果_伤害</t>
        </is>
      </c>
      <c r="BC1309" t="inlineStr">
        <is>
          <t xml:space="preserve">敌对</t>
        </is>
      </c>
      <c r="BD1309">
        <v>10000</v>
      </c>
      <c r="BE1309">
        <v>0</v>
      </c>
      <c r="BF1309" t="inlineStr">
        <is>
          <t xml:space="preserve">全部</t>
        </is>
      </c>
      <c r="BG1309">
        <v>0</v>
      </c>
      <c r="BH1309" t="inlineStr">
        <is>
          <t xml:space="preserve">魔法</t>
        </is>
      </c>
      <c r="BI1309">
        <v>8000</v>
      </c>
      <c r="BJ1309">
        <v>0</v>
      </c>
      <c r="BK1309" t="b">
        <v>1</v>
      </c>
      <c r="BL1309">
        <v>0</v>
      </c>
      <c r="BM1309">
        <v>10000</v>
      </c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  <c r="DE1309"/>
      <c r="DF1309"/>
      <c r="DG1309"/>
      <c r="DH1309"/>
      <c r="DI1309"/>
      <c r="DJ1309"/>
      <c r="DK1309"/>
      <c r="DL1309"/>
      <c r="DM1309"/>
      <c r="DN1309"/>
      <c r="DO1309"/>
      <c r="DP1309"/>
      <c r="DQ1309"/>
      <c r="DR1309"/>
      <c r="DS1309"/>
      <c r="DT1309"/>
      <c r="DU1309"/>
      <c r="DV1309"/>
      <c r="DW1309"/>
      <c r="DX1309"/>
      <c r="DY1309"/>
      <c r="DZ1309"/>
      <c r="EA1309"/>
      <c r="EB1309"/>
      <c r="EC1309"/>
      <c r="ED1309"/>
      <c r="EE1309"/>
      <c r="EF1309"/>
      <c r="EG1309"/>
      <c r="EH1309"/>
      <c r="EI1309"/>
      <c r="EJ1309"/>
      <c r="EK1309"/>
      <c r="EL1309"/>
      <c r="EM1309"/>
      <c r="EN1309"/>
      <c r="EO1309"/>
      <c r="EP1309"/>
      <c r="EQ1309"/>
      <c r="ER1309"/>
      <c r="ES1309"/>
      <c r="ET1309"/>
      <c r="EU1309"/>
      <c r="EV1309"/>
      <c r="EW1309"/>
      <c r="EX1309"/>
      <c r="EY1309"/>
      <c r="EZ1309"/>
      <c r="FA1309"/>
      <c r="FB1309"/>
      <c r="FC1309"/>
      <c r="FD1309"/>
      <c r="FE1309"/>
      <c r="FF1309"/>
      <c r="FG1309"/>
      <c r="FH1309"/>
      <c r="FI1309"/>
      <c r="FJ1309"/>
      <c r="FK1309"/>
      <c r="FL1309"/>
      <c r="FM1309"/>
      <c r="FN1309"/>
      <c r="FO1309"/>
      <c r="FP1309"/>
      <c r="FQ1309"/>
      <c r="FR1309"/>
      <c r="FS1309"/>
      <c r="FT1309"/>
      <c r="FU1309"/>
      <c r="FV1309"/>
      <c r="FW1309"/>
      <c r="FX1309"/>
      <c r="FY1309"/>
      <c r="FZ1309"/>
      <c r="GA1309"/>
      <c r="GB1309"/>
      <c r="GC1309"/>
      <c r="GD1309"/>
      <c r="GE1309"/>
      <c r="GF1309"/>
      <c r="GG1309"/>
      <c r="GH1309"/>
      <c r="GI1309"/>
      <c r="GJ1309"/>
      <c r="GK1309"/>
      <c r="GL1309"/>
      <c r="GM1309"/>
      <c r="GN1309"/>
      <c r="GO1309"/>
      <c r="GP1309"/>
      <c r="GQ1309"/>
      <c r="GR1309"/>
      <c r="GS1309"/>
      <c r="GT1309"/>
      <c r="GU1309"/>
      <c r="GV1309"/>
      <c r="GW1309"/>
      <c r="GX1309"/>
      <c r="GY1309" t="n" s="35">
        <v>0</v>
      </c>
      <c r="GZ1309" t="n" s="35">
        <v>0</v>
      </c>
      <c r="HF1309" t="n" s="35">
        <v>4000</v>
      </c>
      <c r="HG1309" t="b" s="35">
        <v>1</v>
      </c>
      <c r="HH1309">
        <v>1</v>
      </c>
      <c r="HU1309" t="b" s="35">
        <v>1</v>
      </c>
      <c r="HZ1309">
        <v>1</v>
      </c>
      <c r="IA1309"/>
      <c r="IB1309" t="inlineStr">
        <is>
          <t xml:space="preserve">魔法</t>
        </is>
      </c>
      <c r="IC1309">
        <v>8000</v>
      </c>
      <c r="ID1309">
        <v>0</v>
      </c>
      <c r="IE1309">
        <v>1</v>
      </c>
      <c r="IF1309"/>
      <c r="IG1309" t="inlineStr">
        <is>
          <t xml:space="preserve">魔法</t>
        </is>
      </c>
      <c r="IH1309">
        <v>500</v>
      </c>
      <c r="II1309">
        <v>0</v>
      </c>
      <c r="IJ1309"/>
      <c r="IK1309"/>
      <c r="IL1309"/>
      <c r="IM1309"/>
      <c r="IN1309"/>
      <c r="IO1309"/>
      <c r="IP1309"/>
      <c r="IQ1309"/>
      <c r="IR1309"/>
      <c r="IS1309"/>
      <c r="IT1309"/>
      <c r="IU1309"/>
      <c r="IV1309"/>
      <c r="IW1309"/>
      <c r="IX1309"/>
      <c r="IY1309"/>
      <c r="IZ1309"/>
      <c r="JA1309"/>
      <c r="JB1309"/>
      <c r="JC1309"/>
      <c r="JD1309"/>
      <c r="JE1309"/>
      <c r="JF1309"/>
      <c r="JG1309"/>
      <c r="JH1309"/>
      <c r="JI1309"/>
      <c r="JJ1309"/>
      <c r="JK1309"/>
      <c r="JL1309"/>
      <c r="JM1309"/>
      <c r="JN1309"/>
      <c r="JO1309"/>
      <c r="JP1309"/>
      <c r="JQ1309"/>
      <c r="JR1309"/>
    </row>
    <row r="1310" ht="30" customHeight="1" spans="2:12">
      <c r="B1310" s="34">
        <f>10000000+INDEX(编号表!$B:$B,MATCH(D1310,编号表!$A:$A,0))*10000+J1310</f>
        <v>12430010</v>
      </c>
      <c r="C1310" s="34" t="s">
        <v>1101</v>
      </c>
      <c r="D1310" s="34" t="s">
        <v>1098</v>
      </c>
      <c r="E1310" t="str" s="34">
        <v>无</v>
      </c>
      <c r="F1310" s="39" t="s">
        <v>906</v>
      </c>
      <c r="G1310" s="34" t="inlineStr">
        <is>
          <t xml:space="preserve">金行</t>
        </is>
      </c>
      <c r="H1310" s="34" t="b">
        <v>0</v>
      </c>
      <c r="I1310" s="34" t="b">
        <v>0</v>
      </c>
      <c r="J1310" s="34">
        <v>10</v>
      </c>
      <c r="K1310" s="34" t="str">
        <f t="shared" si="40"/>
        <v>124300</v>
      </c>
      <c r="L1310" s="34" t="s">
        <v>898</v>
      </c>
      <c r="O1310" t="str" s="35">
        <v>落印造成范围重击；补强结构、传递冲击，提高落印伤害；落印附加金行伤害。</v>
      </c>
      <c r="P1310" t="n" s="35">
        <v>12421004</v>
      </c>
      <c r="W1310">
        <v>600</v>
      </c>
      <c r="X1310">
        <v>600</v>
      </c>
      <c r="Y1310" t="str" s="35">
        <v>单位</v>
      </c>
      <c r="Z1310" t="inlineStr">
        <is>
          <t xml:space="preserve">圆形</t>
        </is>
      </c>
      <c r="AA1310" t="inlineStr">
        <is>
          <t xml:space="preserve">敌对</t>
        </is>
      </c>
      <c r="AB1310">
        <v>0</v>
      </c>
      <c r="AC1310">
        <v>16</v>
      </c>
      <c r="AD1310" t="b">
        <v>0</v>
      </c>
      <c r="AE1310" t="inlineStr">
        <is>
          <t xml:space="preserve">最近</t>
        </is>
      </c>
      <c r="AF1310">
        <v>180</v>
      </c>
      <c r="AG1310"/>
      <c r="AH1310"/>
      <c r="AI1310"/>
      <c r="AJ1310"/>
      <c r="AK1310"/>
      <c r="AL1310"/>
      <c r="BA1310">
        <v>10000</v>
      </c>
      <c r="BB1310" t="inlineStr">
        <is>
          <t xml:space="preserve">技能效果_伤害</t>
        </is>
      </c>
      <c r="BC1310" t="inlineStr">
        <is>
          <t xml:space="preserve">敌对</t>
        </is>
      </c>
      <c r="BD1310">
        <v>10000</v>
      </c>
      <c r="BE1310">
        <v>0</v>
      </c>
      <c r="BF1310" t="inlineStr">
        <is>
          <t xml:space="preserve">全部</t>
        </is>
      </c>
      <c r="BG1310">
        <v>0</v>
      </c>
      <c r="BH1310" t="inlineStr">
        <is>
          <t xml:space="preserve">魔法</t>
        </is>
      </c>
      <c r="BI1310">
        <v>8000</v>
      </c>
      <c r="BJ1310">
        <v>0</v>
      </c>
      <c r="BK1310" t="b">
        <v>1</v>
      </c>
      <c r="BL1310">
        <v>0</v>
      </c>
      <c r="BM1310">
        <v>10000</v>
      </c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  <c r="DE1310"/>
      <c r="DF1310"/>
      <c r="DG1310"/>
      <c r="DH1310"/>
      <c r="DI1310"/>
      <c r="DJ1310"/>
      <c r="DK1310"/>
      <c r="DL1310"/>
      <c r="DM1310"/>
      <c r="DN1310"/>
      <c r="DO1310"/>
      <c r="DP1310"/>
      <c r="DQ1310"/>
      <c r="DR1310"/>
      <c r="DS1310"/>
      <c r="DT1310"/>
      <c r="DU1310"/>
      <c r="DV1310"/>
      <c r="DW1310"/>
      <c r="DX1310"/>
      <c r="DY1310"/>
      <c r="DZ1310"/>
      <c r="EA1310"/>
      <c r="EB1310"/>
      <c r="EC1310"/>
      <c r="ED1310"/>
      <c r="EE1310"/>
      <c r="EF1310"/>
      <c r="EG1310"/>
      <c r="EH1310"/>
      <c r="EI1310"/>
      <c r="EJ1310"/>
      <c r="EK1310"/>
      <c r="EL1310"/>
      <c r="EM1310"/>
      <c r="EN1310"/>
      <c r="EO1310"/>
      <c r="EP1310"/>
      <c r="EQ1310"/>
      <c r="ER1310"/>
      <c r="ES1310"/>
      <c r="ET1310"/>
      <c r="EU1310"/>
      <c r="EV1310"/>
      <c r="EW1310"/>
      <c r="EX1310"/>
      <c r="EY1310"/>
      <c r="EZ1310"/>
      <c r="FA1310"/>
      <c r="FB1310"/>
      <c r="FC1310"/>
      <c r="FD1310"/>
      <c r="FE1310"/>
      <c r="FF1310"/>
      <c r="FG1310"/>
      <c r="FH1310"/>
      <c r="FI1310"/>
      <c r="FJ1310"/>
      <c r="FK1310"/>
      <c r="FL1310"/>
      <c r="FM1310"/>
      <c r="FN1310"/>
      <c r="FO1310"/>
      <c r="FP1310"/>
      <c r="FQ1310"/>
      <c r="FR1310"/>
      <c r="FS1310"/>
      <c r="FT1310"/>
      <c r="FU1310"/>
      <c r="FV1310"/>
      <c r="FW1310"/>
      <c r="FX1310"/>
      <c r="FY1310"/>
      <c r="FZ1310"/>
      <c r="GA1310"/>
      <c r="GB1310"/>
      <c r="GC1310"/>
      <c r="GD1310"/>
      <c r="GE1310"/>
      <c r="GF1310"/>
      <c r="GG1310"/>
      <c r="GH1310"/>
      <c r="GI1310"/>
      <c r="GJ1310"/>
      <c r="GK1310"/>
      <c r="GL1310"/>
      <c r="GM1310"/>
      <c r="GN1310"/>
      <c r="GO1310"/>
      <c r="GP1310"/>
      <c r="GQ1310"/>
      <c r="GR1310"/>
      <c r="GS1310"/>
      <c r="GT1310"/>
      <c r="GU1310"/>
      <c r="GV1310"/>
      <c r="GW1310"/>
      <c r="GX1310"/>
      <c r="GY1310" t="n" s="35">
        <v>0</v>
      </c>
      <c r="GZ1310" t="n" s="35">
        <v>0</v>
      </c>
      <c r="HF1310" t="n" s="35">
        <v>4000</v>
      </c>
      <c r="HG1310" t="b" s="35">
        <v>1</v>
      </c>
      <c r="HH1310">
        <v>1</v>
      </c>
      <c r="HU1310" t="b" s="35">
        <v>1</v>
      </c>
      <c r="HZ1310">
        <v>1</v>
      </c>
      <c r="IA1310"/>
      <c r="IB1310" t="inlineStr">
        <is>
          <t xml:space="preserve">魔法</t>
        </is>
      </c>
      <c r="IC1310">
        <v>8000</v>
      </c>
      <c r="ID1310">
        <v>0</v>
      </c>
      <c r="IE1310">
        <v>1</v>
      </c>
      <c r="IF1310"/>
      <c r="IG1310" t="inlineStr">
        <is>
          <t xml:space="preserve">魔法</t>
        </is>
      </c>
      <c r="IH1310">
        <v>500</v>
      </c>
      <c r="II1310">
        <v>0</v>
      </c>
      <c r="IJ1310"/>
      <c r="IK1310"/>
      <c r="IL1310"/>
      <c r="IM1310"/>
      <c r="IN1310"/>
      <c r="IO1310"/>
      <c r="IP1310"/>
      <c r="IQ1310"/>
      <c r="IR1310"/>
      <c r="IS1310"/>
      <c r="IT1310"/>
      <c r="IU1310"/>
      <c r="IV1310"/>
      <c r="IW1310"/>
      <c r="IX1310"/>
      <c r="IY1310"/>
      <c r="IZ1310"/>
      <c r="JA1310"/>
      <c r="JB1310"/>
      <c r="JC1310"/>
      <c r="JD1310"/>
      <c r="JE1310"/>
      <c r="JF1310"/>
      <c r="JG1310"/>
      <c r="JH1310"/>
      <c r="JI1310"/>
      <c r="JJ1310"/>
      <c r="JK1310"/>
      <c r="JL1310"/>
      <c r="JM1310"/>
      <c r="JN1310"/>
      <c r="JO1310"/>
      <c r="JP1310"/>
      <c r="JQ1310"/>
      <c r="JR1310"/>
    </row>
    <row r="1311" ht="30" customHeight="1" spans="2:12">
      <c r="B1311" s="34">
        <f>10000000+INDEX(编号表!$B:$B,MATCH(D1311,编号表!$A:$A,0))*10000+J1311</f>
        <v>12430011</v>
      </c>
      <c r="C1311" s="34" t="s">
        <v>1101</v>
      </c>
      <c r="D1311" s="34" t="s">
        <v>1098</v>
      </c>
      <c r="E1311" t="str" s="34">
        <v>无</v>
      </c>
      <c r="F1311" s="39" t="s">
        <v>906</v>
      </c>
      <c r="G1311" s="34" t="inlineStr">
        <is>
          <t xml:space="preserve">金行</t>
        </is>
      </c>
      <c r="H1311" s="34" t="b">
        <v>0</v>
      </c>
      <c r="I1311" s="34" t="b">
        <v>0</v>
      </c>
      <c r="J1311" s="34">
        <v>11</v>
      </c>
      <c r="K1311" s="34" t="str">
        <f t="shared" si="40"/>
        <v>124300</v>
      </c>
      <c r="L1311" s="34" t="s">
        <v>899</v>
      </c>
      <c r="O1311" t="str" s="35">
        <v>落印造成范围重击；补强结构、传递冲击，提高落印伤害；落印附加金行伤害。</v>
      </c>
      <c r="P1311" t="n" s="35">
        <v>12421004</v>
      </c>
      <c r="W1311">
        <v>600</v>
      </c>
      <c r="X1311">
        <v>600</v>
      </c>
      <c r="Y1311" t="str" s="35">
        <v>单位</v>
      </c>
      <c r="Z1311" t="inlineStr">
        <is>
          <t xml:space="preserve">圆形</t>
        </is>
      </c>
      <c r="AA1311" t="inlineStr">
        <is>
          <t xml:space="preserve">敌对</t>
        </is>
      </c>
      <c r="AB1311">
        <v>0</v>
      </c>
      <c r="AC1311">
        <v>16</v>
      </c>
      <c r="AD1311" t="b">
        <v>0</v>
      </c>
      <c r="AE1311" t="inlineStr">
        <is>
          <t xml:space="preserve">最近</t>
        </is>
      </c>
      <c r="AF1311">
        <v>180</v>
      </c>
      <c r="AG1311"/>
      <c r="AH1311"/>
      <c r="AI1311"/>
      <c r="AJ1311"/>
      <c r="AK1311"/>
      <c r="AL1311"/>
      <c r="BA1311">
        <v>10000</v>
      </c>
      <c r="BB1311" t="inlineStr">
        <is>
          <t xml:space="preserve">技能效果_伤害</t>
        </is>
      </c>
      <c r="BC1311" t="inlineStr">
        <is>
          <t xml:space="preserve">敌对</t>
        </is>
      </c>
      <c r="BD1311">
        <v>10000</v>
      </c>
      <c r="BE1311">
        <v>0</v>
      </c>
      <c r="BF1311" t="inlineStr">
        <is>
          <t xml:space="preserve">全部</t>
        </is>
      </c>
      <c r="BG1311">
        <v>0</v>
      </c>
      <c r="BH1311" t="inlineStr">
        <is>
          <t xml:space="preserve">魔法</t>
        </is>
      </c>
      <c r="BI1311">
        <v>8000</v>
      </c>
      <c r="BJ1311">
        <v>0</v>
      </c>
      <c r="BK1311" t="b">
        <v>1</v>
      </c>
      <c r="BL1311">
        <v>0</v>
      </c>
      <c r="BM1311">
        <v>10000</v>
      </c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  <c r="DE1311"/>
      <c r="DF1311"/>
      <c r="DG1311"/>
      <c r="DH1311"/>
      <c r="DI1311"/>
      <c r="DJ1311"/>
      <c r="DK1311"/>
      <c r="DL1311"/>
      <c r="DM1311"/>
      <c r="DN1311"/>
      <c r="DO1311"/>
      <c r="DP1311"/>
      <c r="DQ1311"/>
      <c r="DR1311"/>
      <c r="DS1311"/>
      <c r="DT1311"/>
      <c r="DU1311"/>
      <c r="DV1311"/>
      <c r="DW1311"/>
      <c r="DX1311"/>
      <c r="DY1311"/>
      <c r="DZ1311"/>
      <c r="EA1311"/>
      <c r="EB1311"/>
      <c r="EC1311"/>
      <c r="ED1311"/>
      <c r="EE1311"/>
      <c r="EF1311"/>
      <c r="EG1311"/>
      <c r="EH1311"/>
      <c r="EI1311"/>
      <c r="EJ1311"/>
      <c r="EK1311"/>
      <c r="EL1311"/>
      <c r="EM1311"/>
      <c r="EN1311"/>
      <c r="EO1311"/>
      <c r="EP1311"/>
      <c r="EQ1311"/>
      <c r="ER1311"/>
      <c r="ES1311"/>
      <c r="ET1311"/>
      <c r="EU1311"/>
      <c r="EV1311"/>
      <c r="EW1311"/>
      <c r="EX1311"/>
      <c r="EY1311"/>
      <c r="EZ1311"/>
      <c r="FA1311"/>
      <c r="FB1311"/>
      <c r="FC1311"/>
      <c r="FD1311"/>
      <c r="FE1311"/>
      <c r="FF1311"/>
      <c r="FG1311"/>
      <c r="FH1311"/>
      <c r="FI1311"/>
      <c r="FJ1311"/>
      <c r="FK1311"/>
      <c r="FL1311"/>
      <c r="FM1311"/>
      <c r="FN1311"/>
      <c r="FO1311"/>
      <c r="FP1311"/>
      <c r="FQ1311"/>
      <c r="FR1311"/>
      <c r="FS1311"/>
      <c r="FT1311"/>
      <c r="FU1311"/>
      <c r="FV1311"/>
      <c r="FW1311"/>
      <c r="FX1311"/>
      <c r="FY1311"/>
      <c r="FZ1311"/>
      <c r="GA1311"/>
      <c r="GB1311"/>
      <c r="GC1311"/>
      <c r="GD1311"/>
      <c r="GE1311"/>
      <c r="GF1311"/>
      <c r="GG1311"/>
      <c r="GH1311"/>
      <c r="GI1311"/>
      <c r="GJ1311"/>
      <c r="GK1311"/>
      <c r="GL1311"/>
      <c r="GM1311"/>
      <c r="GN1311"/>
      <c r="GO1311"/>
      <c r="GP1311"/>
      <c r="GQ1311"/>
      <c r="GR1311"/>
      <c r="GS1311"/>
      <c r="GT1311"/>
      <c r="GU1311"/>
      <c r="GV1311"/>
      <c r="GW1311"/>
      <c r="GX1311"/>
      <c r="GY1311" t="n" s="35">
        <v>0</v>
      </c>
      <c r="GZ1311" t="n" s="35">
        <v>0</v>
      </c>
      <c r="HF1311" t="n" s="35">
        <v>4000</v>
      </c>
      <c r="HG1311" t="b" s="35">
        <v>1</v>
      </c>
      <c r="HH1311">
        <v>1</v>
      </c>
      <c r="HU1311" t="b" s="35">
        <v>1</v>
      </c>
      <c r="HZ1311">
        <v>1</v>
      </c>
      <c r="IA1311"/>
      <c r="IB1311" t="inlineStr">
        <is>
          <t xml:space="preserve">魔法</t>
        </is>
      </c>
      <c r="IC1311">
        <v>8000</v>
      </c>
      <c r="ID1311">
        <v>0</v>
      </c>
      <c r="IE1311">
        <v>1</v>
      </c>
      <c r="IF1311"/>
      <c r="IG1311" t="inlineStr">
        <is>
          <t xml:space="preserve">魔法</t>
        </is>
      </c>
      <c r="IH1311">
        <v>500</v>
      </c>
      <c r="II1311">
        <v>0</v>
      </c>
      <c r="IJ1311"/>
      <c r="IK1311"/>
      <c r="IL1311"/>
      <c r="IM1311"/>
      <c r="IN1311"/>
      <c r="IO1311"/>
      <c r="IP1311"/>
      <c r="IQ1311"/>
      <c r="IR1311"/>
      <c r="IS1311"/>
      <c r="IT1311"/>
      <c r="IU1311"/>
      <c r="IV1311"/>
      <c r="IW1311"/>
      <c r="IX1311"/>
      <c r="IY1311"/>
      <c r="IZ1311"/>
      <c r="JA1311"/>
      <c r="JB1311"/>
      <c r="JC1311"/>
      <c r="JD1311"/>
      <c r="JE1311"/>
      <c r="JF1311"/>
      <c r="JG1311"/>
      <c r="JH1311"/>
      <c r="JI1311"/>
      <c r="JJ1311"/>
      <c r="JK1311"/>
      <c r="JL1311"/>
      <c r="JM1311"/>
      <c r="JN1311"/>
      <c r="JO1311"/>
      <c r="JP1311"/>
      <c r="JQ1311"/>
      <c r="JR1311"/>
    </row>
    <row r="1312" ht="30" customHeight="1" spans="2:12">
      <c r="B1312" s="34">
        <f>10000000+INDEX(编号表!$B:$B,MATCH(D1312,编号表!$A:$A,0))*10000+J1312</f>
        <v>12430012</v>
      </c>
      <c r="C1312" s="34" t="s">
        <v>1101</v>
      </c>
      <c r="D1312" s="34" t="s">
        <v>1098</v>
      </c>
      <c r="E1312" t="str" s="34">
        <v>无</v>
      </c>
      <c r="F1312" s="39" t="s">
        <v>906</v>
      </c>
      <c r="G1312" s="34" t="inlineStr">
        <is>
          <t xml:space="preserve">金行</t>
        </is>
      </c>
      <c r="H1312" s="34" t="b">
        <v>0</v>
      </c>
      <c r="I1312" s="34" t="b">
        <v>0</v>
      </c>
      <c r="J1312" s="34">
        <v>12</v>
      </c>
      <c r="K1312" s="34" t="str">
        <f t="shared" si="40"/>
        <v>124300</v>
      </c>
      <c r="L1312" s="34" t="s">
        <v>900</v>
      </c>
      <c r="O1312" t="str" s="35">
        <v>落印造成范围重击；补强结构、传递冲击，提高落印伤害；落印附加金行伤害。</v>
      </c>
      <c r="P1312" t="n" s="35">
        <v>12421004</v>
      </c>
      <c r="W1312">
        <v>600</v>
      </c>
      <c r="X1312">
        <v>600</v>
      </c>
      <c r="Y1312" t="str" s="35">
        <v>单位</v>
      </c>
      <c r="Z1312" t="inlineStr">
        <is>
          <t xml:space="preserve">圆形</t>
        </is>
      </c>
      <c r="AA1312" t="inlineStr">
        <is>
          <t xml:space="preserve">敌对</t>
        </is>
      </c>
      <c r="AB1312">
        <v>0</v>
      </c>
      <c r="AC1312">
        <v>16</v>
      </c>
      <c r="AD1312" t="b">
        <v>0</v>
      </c>
      <c r="AE1312" t="inlineStr">
        <is>
          <t xml:space="preserve">最近</t>
        </is>
      </c>
      <c r="AF1312">
        <v>180</v>
      </c>
      <c r="AG1312"/>
      <c r="AH1312"/>
      <c r="AI1312"/>
      <c r="AJ1312"/>
      <c r="AK1312"/>
      <c r="AL1312"/>
      <c r="BA1312">
        <v>10000</v>
      </c>
      <c r="BB1312" t="inlineStr">
        <is>
          <t xml:space="preserve">技能效果_伤害</t>
        </is>
      </c>
      <c r="BC1312" t="inlineStr">
        <is>
          <t xml:space="preserve">敌对</t>
        </is>
      </c>
      <c r="BD1312">
        <v>10000</v>
      </c>
      <c r="BE1312">
        <v>0</v>
      </c>
      <c r="BF1312" t="inlineStr">
        <is>
          <t xml:space="preserve">全部</t>
        </is>
      </c>
      <c r="BG1312">
        <v>0</v>
      </c>
      <c r="BH1312" t="inlineStr">
        <is>
          <t xml:space="preserve">魔法</t>
        </is>
      </c>
      <c r="BI1312">
        <v>8000</v>
      </c>
      <c r="BJ1312">
        <v>0</v>
      </c>
      <c r="BK1312" t="b">
        <v>1</v>
      </c>
      <c r="BL1312">
        <v>0</v>
      </c>
      <c r="BM1312">
        <v>10000</v>
      </c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  <c r="DE1312"/>
      <c r="DF1312"/>
      <c r="DG1312"/>
      <c r="DH1312"/>
      <c r="DI1312"/>
      <c r="DJ1312"/>
      <c r="DK1312"/>
      <c r="DL1312"/>
      <c r="DM1312"/>
      <c r="DN1312"/>
      <c r="DO1312"/>
      <c r="DP1312"/>
      <c r="DQ1312"/>
      <c r="DR1312"/>
      <c r="DS1312"/>
      <c r="DT1312"/>
      <c r="DU1312"/>
      <c r="DV1312"/>
      <c r="DW1312"/>
      <c r="DX1312"/>
      <c r="DY1312"/>
      <c r="DZ1312"/>
      <c r="EA1312"/>
      <c r="EB1312"/>
      <c r="EC1312"/>
      <c r="ED1312"/>
      <c r="EE1312"/>
      <c r="EF1312"/>
      <c r="EG1312"/>
      <c r="EH1312"/>
      <c r="EI1312"/>
      <c r="EJ1312"/>
      <c r="EK1312"/>
      <c r="EL1312"/>
      <c r="EM1312"/>
      <c r="EN1312"/>
      <c r="EO1312"/>
      <c r="EP1312"/>
      <c r="EQ1312"/>
      <c r="ER1312"/>
      <c r="ES1312"/>
      <c r="ET1312"/>
      <c r="EU1312"/>
      <c r="EV1312"/>
      <c r="EW1312"/>
      <c r="EX1312"/>
      <c r="EY1312"/>
      <c r="EZ1312"/>
      <c r="FA1312"/>
      <c r="FB1312"/>
      <c r="FC1312"/>
      <c r="FD1312"/>
      <c r="FE1312"/>
      <c r="FF1312"/>
      <c r="FG1312"/>
      <c r="FH1312"/>
      <c r="FI1312"/>
      <c r="FJ1312"/>
      <c r="FK1312"/>
      <c r="FL1312"/>
      <c r="FM1312"/>
      <c r="FN1312"/>
      <c r="FO1312"/>
      <c r="FP1312"/>
      <c r="FQ1312"/>
      <c r="FR1312"/>
      <c r="FS1312"/>
      <c r="FT1312"/>
      <c r="FU1312"/>
      <c r="FV1312"/>
      <c r="FW1312"/>
      <c r="FX1312"/>
      <c r="FY1312"/>
      <c r="FZ1312"/>
      <c r="GA1312"/>
      <c r="GB1312"/>
      <c r="GC1312"/>
      <c r="GD1312"/>
      <c r="GE1312"/>
      <c r="GF1312"/>
      <c r="GG1312"/>
      <c r="GH1312"/>
      <c r="GI1312"/>
      <c r="GJ1312"/>
      <c r="GK1312"/>
      <c r="GL1312"/>
      <c r="GM1312"/>
      <c r="GN1312"/>
      <c r="GO1312"/>
      <c r="GP1312"/>
      <c r="GQ1312"/>
      <c r="GR1312"/>
      <c r="GS1312"/>
      <c r="GT1312"/>
      <c r="GU1312"/>
      <c r="GV1312"/>
      <c r="GW1312"/>
      <c r="GX1312"/>
      <c r="GY1312" t="n" s="35">
        <v>0</v>
      </c>
      <c r="GZ1312" t="n" s="35">
        <v>0</v>
      </c>
      <c r="HF1312" t="n" s="35">
        <v>4000</v>
      </c>
      <c r="HG1312" t="b" s="35">
        <v>1</v>
      </c>
      <c r="HH1312">
        <v>1</v>
      </c>
      <c r="HU1312" t="b" s="35">
        <v>1</v>
      </c>
      <c r="HZ1312">
        <v>1</v>
      </c>
      <c r="IA1312"/>
      <c r="IB1312" t="inlineStr">
        <is>
          <t xml:space="preserve">魔法</t>
        </is>
      </c>
      <c r="IC1312">
        <v>8000</v>
      </c>
      <c r="ID1312">
        <v>0</v>
      </c>
      <c r="IE1312">
        <v>1</v>
      </c>
      <c r="IF1312"/>
      <c r="IG1312" t="inlineStr">
        <is>
          <t xml:space="preserve">魔法</t>
        </is>
      </c>
      <c r="IH1312">
        <v>500</v>
      </c>
      <c r="II1312">
        <v>0</v>
      </c>
      <c r="IJ1312"/>
      <c r="IK1312"/>
      <c r="IL1312"/>
      <c r="IM1312"/>
      <c r="IN1312"/>
      <c r="IO1312"/>
      <c r="IP1312"/>
      <c r="IQ1312"/>
      <c r="IR1312"/>
      <c r="IS1312"/>
      <c r="IT1312"/>
      <c r="IU1312"/>
      <c r="IV1312"/>
      <c r="IW1312"/>
      <c r="IX1312"/>
      <c r="IY1312"/>
      <c r="IZ1312"/>
      <c r="JA1312"/>
      <c r="JB1312"/>
      <c r="JC1312"/>
      <c r="JD1312"/>
      <c r="JE1312"/>
      <c r="JF1312"/>
      <c r="JG1312"/>
      <c r="JH1312"/>
      <c r="JI1312"/>
      <c r="JJ1312"/>
      <c r="JK1312"/>
      <c r="JL1312"/>
      <c r="JM1312"/>
      <c r="JN1312"/>
      <c r="JO1312"/>
      <c r="JP1312"/>
      <c r="JQ1312"/>
      <c r="JR1312"/>
    </row>
    <row r="1313" ht="30" customHeight="1" spans="2:12">
      <c r="B1313" s="34">
        <f>10000000+INDEX(编号表!$B:$B,MATCH(D1313,编号表!$A:$A,0))*10000+J1313</f>
        <v>12430013</v>
      </c>
      <c r="C1313" s="34" t="s">
        <v>1102</v>
      </c>
      <c r="D1313" s="34" t="s">
        <v>1098</v>
      </c>
      <c r="E1313" t="str" s="34">
        <v>无</v>
      </c>
      <c r="F1313" s="39" t="s">
        <v>908</v>
      </c>
      <c r="G1313" s="34" t="inlineStr">
        <is>
          <t xml:space="preserve">金行</t>
        </is>
      </c>
      <c r="H1313" s="34" t="b">
        <v>0</v>
      </c>
      <c r="I1313" s="34" t="b">
        <v>0</v>
      </c>
      <c r="J1313" s="34">
        <v>13</v>
      </c>
      <c r="K1313" s="34" t="str">
        <f t="shared" si="40"/>
        <v>124300</v>
      </c>
      <c r="L1313" s="34" t="s">
        <v>898</v>
      </c>
      <c r="O1313" t="str" s="35">
        <v>落印造成范围重击；补强结构、传递冲击，提高落印伤害；落印附加金行伤害。</v>
      </c>
      <c r="P1313" t="n" s="35">
        <v>12421004</v>
      </c>
      <c r="W1313">
        <v>600</v>
      </c>
      <c r="X1313">
        <v>600</v>
      </c>
      <c r="Y1313" t="str" s="35">
        <v>单位</v>
      </c>
      <c r="Z1313" t="inlineStr">
        <is>
          <t xml:space="preserve">圆形</t>
        </is>
      </c>
      <c r="AA1313" t="inlineStr">
        <is>
          <t xml:space="preserve">敌对</t>
        </is>
      </c>
      <c r="AB1313">
        <v>0</v>
      </c>
      <c r="AC1313">
        <v>16</v>
      </c>
      <c r="AD1313" t="b">
        <v>0</v>
      </c>
      <c r="AE1313" t="inlineStr">
        <is>
          <t xml:space="preserve">最近</t>
        </is>
      </c>
      <c r="AF1313">
        <v>180</v>
      </c>
      <c r="AG1313"/>
      <c r="AH1313"/>
      <c r="AI1313"/>
      <c r="AJ1313"/>
      <c r="AK1313"/>
      <c r="AL1313"/>
      <c r="BA1313">
        <v>10000</v>
      </c>
      <c r="BB1313" t="inlineStr">
        <is>
          <t xml:space="preserve">技能效果_伤害</t>
        </is>
      </c>
      <c r="BC1313" t="inlineStr">
        <is>
          <t xml:space="preserve">敌对</t>
        </is>
      </c>
      <c r="BD1313">
        <v>10000</v>
      </c>
      <c r="BE1313">
        <v>0</v>
      </c>
      <c r="BF1313" t="inlineStr">
        <is>
          <t xml:space="preserve">全部</t>
        </is>
      </c>
      <c r="BG1313">
        <v>0</v>
      </c>
      <c r="BH1313" t="inlineStr">
        <is>
          <t xml:space="preserve">魔法</t>
        </is>
      </c>
      <c r="BI1313">
        <v>8000</v>
      </c>
      <c r="BJ1313">
        <v>0</v>
      </c>
      <c r="BK1313" t="b">
        <v>1</v>
      </c>
      <c r="BL1313">
        <v>0</v>
      </c>
      <c r="BM1313">
        <v>10000</v>
      </c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  <c r="DE1313"/>
      <c r="DF1313"/>
      <c r="DG1313"/>
      <c r="DH1313"/>
      <c r="DI1313"/>
      <c r="DJ1313"/>
      <c r="DK1313"/>
      <c r="DL1313"/>
      <c r="DM1313"/>
      <c r="DN1313"/>
      <c r="DO1313"/>
      <c r="DP1313"/>
      <c r="DQ1313"/>
      <c r="DR1313"/>
      <c r="DS1313"/>
      <c r="DT1313"/>
      <c r="DU1313"/>
      <c r="DV1313"/>
      <c r="DW1313"/>
      <c r="DX1313"/>
      <c r="DY1313"/>
      <c r="DZ1313"/>
      <c r="EA1313"/>
      <c r="EB1313"/>
      <c r="EC1313"/>
      <c r="ED1313"/>
      <c r="EE1313"/>
      <c r="EF1313"/>
      <c r="EG1313"/>
      <c r="EH1313"/>
      <c r="EI1313"/>
      <c r="EJ1313"/>
      <c r="EK1313"/>
      <c r="EL1313"/>
      <c r="EM1313"/>
      <c r="EN1313"/>
      <c r="EO1313"/>
      <c r="EP1313"/>
      <c r="EQ1313"/>
      <c r="ER1313"/>
      <c r="ES1313"/>
      <c r="ET1313"/>
      <c r="EU1313"/>
      <c r="EV1313"/>
      <c r="EW1313"/>
      <c r="EX1313"/>
      <c r="EY1313"/>
      <c r="EZ1313"/>
      <c r="FA1313"/>
      <c r="FB1313"/>
      <c r="FC1313"/>
      <c r="FD1313"/>
      <c r="FE1313"/>
      <c r="FF1313"/>
      <c r="FG1313"/>
      <c r="FH1313"/>
      <c r="FI1313"/>
      <c r="FJ1313"/>
      <c r="FK1313"/>
      <c r="FL1313"/>
      <c r="FM1313"/>
      <c r="FN1313"/>
      <c r="FO1313"/>
      <c r="FP1313"/>
      <c r="FQ1313"/>
      <c r="FR1313"/>
      <c r="FS1313"/>
      <c r="FT1313"/>
      <c r="FU1313"/>
      <c r="FV1313"/>
      <c r="FW1313"/>
      <c r="FX1313"/>
      <c r="FY1313"/>
      <c r="FZ1313"/>
      <c r="GA1313"/>
      <c r="GB1313"/>
      <c r="GC1313"/>
      <c r="GD1313"/>
      <c r="GE1313"/>
      <c r="GF1313"/>
      <c r="GG1313"/>
      <c r="GH1313"/>
      <c r="GI1313"/>
      <c r="GJ1313"/>
      <c r="GK1313"/>
      <c r="GL1313"/>
      <c r="GM1313"/>
      <c r="GN1313"/>
      <c r="GO1313"/>
      <c r="GP1313"/>
      <c r="GQ1313"/>
      <c r="GR1313"/>
      <c r="GS1313"/>
      <c r="GT1313"/>
      <c r="GU1313"/>
      <c r="GV1313"/>
      <c r="GW1313"/>
      <c r="GX1313"/>
      <c r="GY1313" t="n" s="35">
        <v>0</v>
      </c>
      <c r="GZ1313" t="n" s="35">
        <v>0</v>
      </c>
      <c r="HF1313" t="n" s="35">
        <v>4000</v>
      </c>
      <c r="HG1313" t="b" s="35">
        <v>1</v>
      </c>
      <c r="HH1313">
        <v>1</v>
      </c>
      <c r="HU1313" t="b" s="35">
        <v>1</v>
      </c>
      <c r="HZ1313">
        <v>1</v>
      </c>
      <c r="IA1313"/>
      <c r="IB1313" t="inlineStr">
        <is>
          <t xml:space="preserve">魔法</t>
        </is>
      </c>
      <c r="IC1313">
        <v>8000</v>
      </c>
      <c r="ID1313">
        <v>0</v>
      </c>
      <c r="IE1313">
        <v>1</v>
      </c>
      <c r="IF1313"/>
      <c r="IG1313" t="inlineStr">
        <is>
          <t xml:space="preserve">魔法</t>
        </is>
      </c>
      <c r="IH1313">
        <v>500</v>
      </c>
      <c r="II1313">
        <v>0</v>
      </c>
      <c r="IJ1313"/>
      <c r="IK1313"/>
      <c r="IL1313"/>
      <c r="IM1313"/>
      <c r="IN1313"/>
      <c r="IO1313"/>
      <c r="IP1313"/>
      <c r="IQ1313"/>
      <c r="IR1313"/>
      <c r="IS1313"/>
      <c r="IT1313"/>
      <c r="IU1313"/>
      <c r="IV1313"/>
      <c r="IW1313"/>
      <c r="IX1313"/>
      <c r="IY1313"/>
      <c r="IZ1313"/>
      <c r="JA1313"/>
      <c r="JB1313"/>
      <c r="JC1313"/>
      <c r="JD1313"/>
      <c r="JE1313"/>
      <c r="JF1313"/>
      <c r="JG1313"/>
      <c r="JH1313"/>
      <c r="JI1313"/>
      <c r="JJ1313"/>
      <c r="JK1313"/>
      <c r="JL1313"/>
      <c r="JM1313"/>
      <c r="JN1313"/>
      <c r="JO1313"/>
      <c r="JP1313"/>
      <c r="JQ1313"/>
      <c r="JR1313"/>
    </row>
    <row r="1314" ht="30" customHeight="1" spans="2:12">
      <c r="B1314" s="34">
        <f>10000000+INDEX(编号表!$B:$B,MATCH(D1314,编号表!$A:$A,0))*10000+J1314</f>
        <v>12430014</v>
      </c>
      <c r="C1314" s="34" t="s">
        <v>1102</v>
      </c>
      <c r="D1314" s="34" t="s">
        <v>1098</v>
      </c>
      <c r="E1314" t="str" s="34">
        <v>无</v>
      </c>
      <c r="F1314" s="39" t="s">
        <v>908</v>
      </c>
      <c r="G1314" s="34" t="inlineStr">
        <is>
          <t xml:space="preserve">金行</t>
        </is>
      </c>
      <c r="H1314" s="34" t="b">
        <v>0</v>
      </c>
      <c r="I1314" s="34" t="b">
        <v>0</v>
      </c>
      <c r="J1314" s="34">
        <v>14</v>
      </c>
      <c r="K1314" s="34" t="str">
        <f t="shared" si="40"/>
        <v>124300</v>
      </c>
      <c r="L1314" s="34" t="s">
        <v>899</v>
      </c>
      <c r="O1314" t="str" s="35">
        <v>落印造成范围重击；补强结构、传递冲击，提高落印伤害；落印附加金行伤害。</v>
      </c>
      <c r="P1314" t="n" s="35">
        <v>12421004</v>
      </c>
      <c r="W1314">
        <v>600</v>
      </c>
      <c r="X1314">
        <v>600</v>
      </c>
      <c r="Y1314" t="str" s="35">
        <v>单位</v>
      </c>
      <c r="Z1314" t="inlineStr">
        <is>
          <t xml:space="preserve">圆形</t>
        </is>
      </c>
      <c r="AA1314" t="inlineStr">
        <is>
          <t xml:space="preserve">敌对</t>
        </is>
      </c>
      <c r="AB1314">
        <v>0</v>
      </c>
      <c r="AC1314">
        <v>16</v>
      </c>
      <c r="AD1314" t="b">
        <v>0</v>
      </c>
      <c r="AE1314" t="inlineStr">
        <is>
          <t xml:space="preserve">最近</t>
        </is>
      </c>
      <c r="AF1314">
        <v>180</v>
      </c>
      <c r="AG1314"/>
      <c r="AH1314"/>
      <c r="AI1314"/>
      <c r="AJ1314"/>
      <c r="AK1314"/>
      <c r="AL1314"/>
      <c r="BA1314">
        <v>10000</v>
      </c>
      <c r="BB1314" t="inlineStr">
        <is>
          <t xml:space="preserve">技能效果_伤害</t>
        </is>
      </c>
      <c r="BC1314" t="inlineStr">
        <is>
          <t xml:space="preserve">敌对</t>
        </is>
      </c>
      <c r="BD1314">
        <v>10000</v>
      </c>
      <c r="BE1314">
        <v>0</v>
      </c>
      <c r="BF1314" t="inlineStr">
        <is>
          <t xml:space="preserve">全部</t>
        </is>
      </c>
      <c r="BG1314">
        <v>0</v>
      </c>
      <c r="BH1314" t="inlineStr">
        <is>
          <t xml:space="preserve">魔法</t>
        </is>
      </c>
      <c r="BI1314">
        <v>8000</v>
      </c>
      <c r="BJ1314">
        <v>0</v>
      </c>
      <c r="BK1314" t="b">
        <v>1</v>
      </c>
      <c r="BL1314">
        <v>0</v>
      </c>
      <c r="BM1314">
        <v>10000</v>
      </c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  <c r="DE1314"/>
      <c r="DF1314"/>
      <c r="DG1314"/>
      <c r="DH1314"/>
      <c r="DI1314"/>
      <c r="DJ1314"/>
      <c r="DK1314"/>
      <c r="DL1314"/>
      <c r="DM1314"/>
      <c r="DN1314"/>
      <c r="DO1314"/>
      <c r="DP1314"/>
      <c r="DQ1314"/>
      <c r="DR1314"/>
      <c r="DS1314"/>
      <c r="DT1314"/>
      <c r="DU1314"/>
      <c r="DV1314"/>
      <c r="DW1314"/>
      <c r="DX1314"/>
      <c r="DY1314"/>
      <c r="DZ1314"/>
      <c r="EA1314"/>
      <c r="EB1314"/>
      <c r="EC1314"/>
      <c r="ED1314"/>
      <c r="EE1314"/>
      <c r="EF1314"/>
      <c r="EG1314"/>
      <c r="EH1314"/>
      <c r="EI1314"/>
      <c r="EJ1314"/>
      <c r="EK1314"/>
      <c r="EL1314"/>
      <c r="EM1314"/>
      <c r="EN1314"/>
      <c r="EO1314"/>
      <c r="EP1314"/>
      <c r="EQ1314"/>
      <c r="ER1314"/>
      <c r="ES1314"/>
      <c r="ET1314"/>
      <c r="EU1314"/>
      <c r="EV1314"/>
      <c r="EW1314"/>
      <c r="EX1314"/>
      <c r="EY1314"/>
      <c r="EZ1314"/>
      <c r="FA1314"/>
      <c r="FB1314"/>
      <c r="FC1314"/>
      <c r="FD1314"/>
      <c r="FE1314"/>
      <c r="FF1314"/>
      <c r="FG1314"/>
      <c r="FH1314"/>
      <c r="FI1314"/>
      <c r="FJ1314"/>
      <c r="FK1314"/>
      <c r="FL1314"/>
      <c r="FM1314"/>
      <c r="FN1314"/>
      <c r="FO1314"/>
      <c r="FP1314"/>
      <c r="FQ1314"/>
      <c r="FR1314"/>
      <c r="FS1314"/>
      <c r="FT1314"/>
      <c r="FU1314"/>
      <c r="FV1314"/>
      <c r="FW1314"/>
      <c r="FX1314"/>
      <c r="FY1314"/>
      <c r="FZ1314"/>
      <c r="GA1314"/>
      <c r="GB1314"/>
      <c r="GC1314"/>
      <c r="GD1314"/>
      <c r="GE1314"/>
      <c r="GF1314"/>
      <c r="GG1314"/>
      <c r="GH1314"/>
      <c r="GI1314"/>
      <c r="GJ1314"/>
      <c r="GK1314"/>
      <c r="GL1314"/>
      <c r="GM1314"/>
      <c r="GN1314"/>
      <c r="GO1314"/>
      <c r="GP1314"/>
      <c r="GQ1314"/>
      <c r="GR1314"/>
      <c r="GS1314"/>
      <c r="GT1314"/>
      <c r="GU1314"/>
      <c r="GV1314"/>
      <c r="GW1314"/>
      <c r="GX1314"/>
      <c r="GY1314" t="n" s="35">
        <v>0</v>
      </c>
      <c r="GZ1314" t="n" s="35">
        <v>0</v>
      </c>
      <c r="HF1314" t="n" s="35">
        <v>4000</v>
      </c>
      <c r="HG1314" t="b" s="35">
        <v>1</v>
      </c>
      <c r="HH1314">
        <v>1</v>
      </c>
      <c r="HU1314" t="b" s="35">
        <v>1</v>
      </c>
      <c r="HZ1314">
        <v>1</v>
      </c>
      <c r="IA1314"/>
      <c r="IB1314" t="inlineStr">
        <is>
          <t xml:space="preserve">魔法</t>
        </is>
      </c>
      <c r="IC1314">
        <v>8000</v>
      </c>
      <c r="ID1314">
        <v>0</v>
      </c>
      <c r="IE1314">
        <v>1</v>
      </c>
      <c r="IF1314"/>
      <c r="IG1314" t="inlineStr">
        <is>
          <t xml:space="preserve">魔法</t>
        </is>
      </c>
      <c r="IH1314">
        <v>500</v>
      </c>
      <c r="II1314">
        <v>0</v>
      </c>
      <c r="IJ1314"/>
      <c r="IK1314"/>
      <c r="IL1314"/>
      <c r="IM1314"/>
      <c r="IN1314"/>
      <c r="IO1314"/>
      <c r="IP1314"/>
      <c r="IQ1314"/>
      <c r="IR1314"/>
      <c r="IS1314"/>
      <c r="IT1314"/>
      <c r="IU1314"/>
      <c r="IV1314"/>
      <c r="IW1314"/>
      <c r="IX1314"/>
      <c r="IY1314"/>
      <c r="IZ1314"/>
      <c r="JA1314"/>
      <c r="JB1314"/>
      <c r="JC1314"/>
      <c r="JD1314"/>
      <c r="JE1314"/>
      <c r="JF1314"/>
      <c r="JG1314"/>
      <c r="JH1314"/>
      <c r="JI1314"/>
      <c r="JJ1314"/>
      <c r="JK1314"/>
      <c r="JL1314"/>
      <c r="JM1314"/>
      <c r="JN1314"/>
      <c r="JO1314"/>
      <c r="JP1314"/>
      <c r="JQ1314"/>
      <c r="JR1314"/>
    </row>
    <row r="1315" ht="30" customHeight="1" spans="2:12">
      <c r="B1315" s="34">
        <f>10000000+INDEX(编号表!$B:$B,MATCH(D1315,编号表!$A:$A,0))*10000+J1315</f>
        <v>12430015</v>
      </c>
      <c r="C1315" s="34" t="s">
        <v>1102</v>
      </c>
      <c r="D1315" s="34" t="s">
        <v>1098</v>
      </c>
      <c r="E1315" t="str" s="34">
        <v>无</v>
      </c>
      <c r="F1315" s="39" t="s">
        <v>908</v>
      </c>
      <c r="G1315" s="34" t="inlineStr">
        <is>
          <t xml:space="preserve">金行</t>
        </is>
      </c>
      <c r="H1315" s="34" t="b">
        <v>0</v>
      </c>
      <c r="I1315" s="34" t="b">
        <v>0</v>
      </c>
      <c r="J1315" s="34">
        <v>15</v>
      </c>
      <c r="K1315" s="34" t="str">
        <f t="shared" si="40"/>
        <v>124300</v>
      </c>
      <c r="L1315" s="34" t="s">
        <v>900</v>
      </c>
      <c r="O1315" t="str" s="35">
        <v>落印造成范围重击；补强结构、传递冲击，提高落印伤害；落印附加金行伤害。</v>
      </c>
      <c r="P1315" t="n" s="35">
        <v>12421004</v>
      </c>
      <c r="W1315">
        <v>600</v>
      </c>
      <c r="X1315">
        <v>600</v>
      </c>
      <c r="Y1315" t="str" s="35">
        <v>单位</v>
      </c>
      <c r="Z1315" t="inlineStr">
        <is>
          <t xml:space="preserve">圆形</t>
        </is>
      </c>
      <c r="AA1315" t="inlineStr">
        <is>
          <t xml:space="preserve">敌对</t>
        </is>
      </c>
      <c r="AB1315">
        <v>0</v>
      </c>
      <c r="AC1315">
        <v>16</v>
      </c>
      <c r="AD1315" t="b">
        <v>0</v>
      </c>
      <c r="AE1315" t="inlineStr">
        <is>
          <t xml:space="preserve">最近</t>
        </is>
      </c>
      <c r="AF1315">
        <v>180</v>
      </c>
      <c r="AG1315"/>
      <c r="AH1315"/>
      <c r="AI1315"/>
      <c r="AJ1315"/>
      <c r="AK1315"/>
      <c r="AL1315"/>
      <c r="BA1315">
        <v>10000</v>
      </c>
      <c r="BB1315" t="inlineStr">
        <is>
          <t xml:space="preserve">技能效果_伤害</t>
        </is>
      </c>
      <c r="BC1315" t="inlineStr">
        <is>
          <t xml:space="preserve">敌对</t>
        </is>
      </c>
      <c r="BD1315">
        <v>10000</v>
      </c>
      <c r="BE1315">
        <v>0</v>
      </c>
      <c r="BF1315" t="inlineStr">
        <is>
          <t xml:space="preserve">全部</t>
        </is>
      </c>
      <c r="BG1315">
        <v>0</v>
      </c>
      <c r="BH1315" t="inlineStr">
        <is>
          <t xml:space="preserve">魔法</t>
        </is>
      </c>
      <c r="BI1315">
        <v>8000</v>
      </c>
      <c r="BJ1315">
        <v>0</v>
      </c>
      <c r="BK1315" t="b">
        <v>1</v>
      </c>
      <c r="BL1315">
        <v>0</v>
      </c>
      <c r="BM1315">
        <v>10000</v>
      </c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  <c r="DE1315"/>
      <c r="DF1315"/>
      <c r="DG1315"/>
      <c r="DH1315"/>
      <c r="DI1315"/>
      <c r="DJ1315"/>
      <c r="DK1315"/>
      <c r="DL1315"/>
      <c r="DM1315"/>
      <c r="DN1315"/>
      <c r="DO1315"/>
      <c r="DP1315"/>
      <c r="DQ1315"/>
      <c r="DR1315"/>
      <c r="DS1315"/>
      <c r="DT1315"/>
      <c r="DU1315"/>
      <c r="DV1315"/>
      <c r="DW1315"/>
      <c r="DX1315"/>
      <c r="DY1315"/>
      <c r="DZ1315"/>
      <c r="EA1315"/>
      <c r="EB1315"/>
      <c r="EC1315"/>
      <c r="ED1315"/>
      <c r="EE1315"/>
      <c r="EF1315"/>
      <c r="EG1315"/>
      <c r="EH1315"/>
      <c r="EI1315"/>
      <c r="EJ1315"/>
      <c r="EK1315"/>
      <c r="EL1315"/>
      <c r="EM1315"/>
      <c r="EN1315"/>
      <c r="EO1315"/>
      <c r="EP1315"/>
      <c r="EQ1315"/>
      <c r="ER1315"/>
      <c r="ES1315"/>
      <c r="ET1315"/>
      <c r="EU1315"/>
      <c r="EV1315"/>
      <c r="EW1315"/>
      <c r="EX1315"/>
      <c r="EY1315"/>
      <c r="EZ1315"/>
      <c r="FA1315"/>
      <c r="FB1315"/>
      <c r="FC1315"/>
      <c r="FD1315"/>
      <c r="FE1315"/>
      <c r="FF1315"/>
      <c r="FG1315"/>
      <c r="FH1315"/>
      <c r="FI1315"/>
      <c r="FJ1315"/>
      <c r="FK1315"/>
      <c r="FL1315"/>
      <c r="FM1315"/>
      <c r="FN1315"/>
      <c r="FO1315"/>
      <c r="FP1315"/>
      <c r="FQ1315"/>
      <c r="FR1315"/>
      <c r="FS1315"/>
      <c r="FT1315"/>
      <c r="FU1315"/>
      <c r="FV1315"/>
      <c r="FW1315"/>
      <c r="FX1315"/>
      <c r="FY1315"/>
      <c r="FZ1315"/>
      <c r="GA1315"/>
      <c r="GB1315"/>
      <c r="GC1315"/>
      <c r="GD1315"/>
      <c r="GE1315"/>
      <c r="GF1315"/>
      <c r="GG1315"/>
      <c r="GH1315"/>
      <c r="GI1315"/>
      <c r="GJ1315"/>
      <c r="GK1315"/>
      <c r="GL1315"/>
      <c r="GM1315"/>
      <c r="GN1315"/>
      <c r="GO1315"/>
      <c r="GP1315"/>
      <c r="GQ1315"/>
      <c r="GR1315"/>
      <c r="GS1315"/>
      <c r="GT1315"/>
      <c r="GU1315"/>
      <c r="GV1315"/>
      <c r="GW1315"/>
      <c r="GX1315"/>
      <c r="GY1315" t="n" s="35">
        <v>0</v>
      </c>
      <c r="GZ1315" t="n" s="35">
        <v>0</v>
      </c>
      <c r="HF1315" t="n" s="35">
        <v>4000</v>
      </c>
      <c r="HG1315" t="b" s="35">
        <v>1</v>
      </c>
      <c r="HH1315">
        <v>1</v>
      </c>
      <c r="HU1315" t="b" s="35">
        <v>1</v>
      </c>
      <c r="HZ1315">
        <v>1</v>
      </c>
      <c r="IA1315"/>
      <c r="IB1315" t="inlineStr">
        <is>
          <t xml:space="preserve">魔法</t>
        </is>
      </c>
      <c r="IC1315">
        <v>8000</v>
      </c>
      <c r="ID1315">
        <v>0</v>
      </c>
      <c r="IE1315">
        <v>1</v>
      </c>
      <c r="IF1315"/>
      <c r="IG1315" t="inlineStr">
        <is>
          <t xml:space="preserve">魔法</t>
        </is>
      </c>
      <c r="IH1315">
        <v>500</v>
      </c>
      <c r="II1315">
        <v>0</v>
      </c>
      <c r="IJ1315"/>
      <c r="IK1315"/>
      <c r="IL1315"/>
      <c r="IM1315"/>
      <c r="IN1315"/>
      <c r="IO1315"/>
      <c r="IP1315"/>
      <c r="IQ1315"/>
      <c r="IR1315"/>
      <c r="IS1315"/>
      <c r="IT1315"/>
      <c r="IU1315"/>
      <c r="IV1315"/>
      <c r="IW1315"/>
      <c r="IX1315"/>
      <c r="IY1315"/>
      <c r="IZ1315"/>
      <c r="JA1315"/>
      <c r="JB1315"/>
      <c r="JC1315"/>
      <c r="JD1315"/>
      <c r="JE1315"/>
      <c r="JF1315"/>
      <c r="JG1315"/>
      <c r="JH1315"/>
      <c r="JI1315"/>
      <c r="JJ1315"/>
      <c r="JK1315"/>
      <c r="JL1315"/>
      <c r="JM1315"/>
      <c r="JN1315"/>
      <c r="JO1315"/>
      <c r="JP1315"/>
      <c r="JQ1315"/>
      <c r="JR1315"/>
    </row>
    <row r="1316" ht="30" customHeight="1" spans="2:12">
      <c r="B1316" s="34">
        <f>10000000+INDEX(编号表!$B:$B,MATCH(D1316,编号表!$A:$A,0))*10000+J1316</f>
        <v>12430016</v>
      </c>
      <c r="C1316" s="34" t="s">
        <v>1103</v>
      </c>
      <c r="D1316" s="34" t="s">
        <v>1098</v>
      </c>
      <c r="E1316" t="str" s="34">
        <v>无</v>
      </c>
      <c r="F1316" s="39" t="s">
        <v>910</v>
      </c>
      <c r="G1316" s="34" t="inlineStr">
        <is>
          <t xml:space="preserve">金行</t>
        </is>
      </c>
      <c r="H1316" s="34" t="b">
        <v>0</v>
      </c>
      <c r="I1316" s="34" t="b">
        <v>0</v>
      </c>
      <c r="J1316" s="34">
        <v>16</v>
      </c>
      <c r="K1316" s="34" t="str">
        <f t="shared" si="40"/>
        <v>124300</v>
      </c>
      <c r="L1316" s="34" t="s">
        <v>898</v>
      </c>
      <c r="O1316" t="str" s="35">
        <v>落印造成范围重击；补强结构、传递冲击，提高落印伤害；落印附加金行伤害。</v>
      </c>
      <c r="P1316" t="n" s="35">
        <v>12421004</v>
      </c>
      <c r="W1316">
        <v>600</v>
      </c>
      <c r="X1316">
        <v>600</v>
      </c>
      <c r="Y1316" t="str" s="35">
        <v>单位</v>
      </c>
      <c r="Z1316" t="inlineStr">
        <is>
          <t xml:space="preserve">圆形</t>
        </is>
      </c>
      <c r="AA1316" t="inlineStr">
        <is>
          <t xml:space="preserve">敌对</t>
        </is>
      </c>
      <c r="AB1316">
        <v>0</v>
      </c>
      <c r="AC1316">
        <v>16</v>
      </c>
      <c r="AD1316" t="b">
        <v>0</v>
      </c>
      <c r="AE1316" t="inlineStr">
        <is>
          <t xml:space="preserve">最近</t>
        </is>
      </c>
      <c r="AF1316">
        <v>180</v>
      </c>
      <c r="AG1316"/>
      <c r="AH1316"/>
      <c r="AI1316"/>
      <c r="AJ1316"/>
      <c r="AK1316"/>
      <c r="AL1316"/>
      <c r="BA1316">
        <v>10000</v>
      </c>
      <c r="BB1316" t="inlineStr">
        <is>
          <t xml:space="preserve">技能效果_伤害</t>
        </is>
      </c>
      <c r="BC1316" t="inlineStr">
        <is>
          <t xml:space="preserve">敌对</t>
        </is>
      </c>
      <c r="BD1316">
        <v>10000</v>
      </c>
      <c r="BE1316">
        <v>0</v>
      </c>
      <c r="BF1316" t="inlineStr">
        <is>
          <t xml:space="preserve">全部</t>
        </is>
      </c>
      <c r="BG1316">
        <v>0</v>
      </c>
      <c r="BH1316" t="inlineStr">
        <is>
          <t xml:space="preserve">魔法</t>
        </is>
      </c>
      <c r="BI1316">
        <v>8000</v>
      </c>
      <c r="BJ1316">
        <v>0</v>
      </c>
      <c r="BK1316" t="b">
        <v>1</v>
      </c>
      <c r="BL1316">
        <v>0</v>
      </c>
      <c r="BM1316">
        <v>10000</v>
      </c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  <c r="DE1316"/>
      <c r="DF1316"/>
      <c r="DG1316"/>
      <c r="DH1316"/>
      <c r="DI1316"/>
      <c r="DJ1316"/>
      <c r="DK1316"/>
      <c r="DL1316"/>
      <c r="DM1316"/>
      <c r="DN1316"/>
      <c r="DO1316"/>
      <c r="DP1316"/>
      <c r="DQ1316"/>
      <c r="DR1316"/>
      <c r="DS1316"/>
      <c r="DT1316"/>
      <c r="DU1316"/>
      <c r="DV1316"/>
      <c r="DW1316"/>
      <c r="DX1316"/>
      <c r="DY1316"/>
      <c r="DZ1316"/>
      <c r="EA1316"/>
      <c r="EB1316"/>
      <c r="EC1316"/>
      <c r="ED1316"/>
      <c r="EE1316"/>
      <c r="EF1316"/>
      <c r="EG1316"/>
      <c r="EH1316"/>
      <c r="EI1316"/>
      <c r="EJ1316"/>
      <c r="EK1316"/>
      <c r="EL1316"/>
      <c r="EM1316"/>
      <c r="EN1316"/>
      <c r="EO1316"/>
      <c r="EP1316"/>
      <c r="EQ1316"/>
      <c r="ER1316"/>
      <c r="ES1316"/>
      <c r="ET1316"/>
      <c r="EU1316"/>
      <c r="EV1316"/>
      <c r="EW1316"/>
      <c r="EX1316"/>
      <c r="EY1316"/>
      <c r="EZ1316"/>
      <c r="FA1316"/>
      <c r="FB1316"/>
      <c r="FC1316"/>
      <c r="FD1316"/>
      <c r="FE1316"/>
      <c r="FF1316"/>
      <c r="FG1316"/>
      <c r="FH1316"/>
      <c r="FI1316"/>
      <c r="FJ1316"/>
      <c r="FK1316"/>
      <c r="FL1316"/>
      <c r="FM1316"/>
      <c r="FN1316"/>
      <c r="FO1316"/>
      <c r="FP1316"/>
      <c r="FQ1316"/>
      <c r="FR1316"/>
      <c r="FS1316"/>
      <c r="FT1316"/>
      <c r="FU1316"/>
      <c r="FV1316"/>
      <c r="FW1316"/>
      <c r="FX1316"/>
      <c r="FY1316"/>
      <c r="FZ1316"/>
      <c r="GA1316"/>
      <c r="GB1316"/>
      <c r="GC1316"/>
      <c r="GD1316"/>
      <c r="GE1316"/>
      <c r="GF1316"/>
      <c r="GG1316"/>
      <c r="GH1316"/>
      <c r="GI1316"/>
      <c r="GJ1316"/>
      <c r="GK1316"/>
      <c r="GL1316"/>
      <c r="GM1316"/>
      <c r="GN1316"/>
      <c r="GO1316"/>
      <c r="GP1316"/>
      <c r="GQ1316"/>
      <c r="GR1316"/>
      <c r="GS1316"/>
      <c r="GT1316"/>
      <c r="GU1316"/>
      <c r="GV1316"/>
      <c r="GW1316"/>
      <c r="GX1316"/>
      <c r="GY1316" t="n" s="35">
        <v>0</v>
      </c>
      <c r="GZ1316" t="n" s="35">
        <v>0</v>
      </c>
      <c r="HF1316" t="n" s="35">
        <v>4000</v>
      </c>
      <c r="HG1316" t="b" s="35">
        <v>1</v>
      </c>
      <c r="HH1316">
        <v>1</v>
      </c>
      <c r="HU1316" t="b" s="35">
        <v>1</v>
      </c>
      <c r="HZ1316">
        <v>1</v>
      </c>
      <c r="IA1316"/>
      <c r="IB1316" t="inlineStr">
        <is>
          <t xml:space="preserve">魔法</t>
        </is>
      </c>
      <c r="IC1316">
        <v>8000</v>
      </c>
      <c r="ID1316">
        <v>0</v>
      </c>
      <c r="IE1316">
        <v>1</v>
      </c>
      <c r="IF1316"/>
      <c r="IG1316" t="inlineStr">
        <is>
          <t xml:space="preserve">魔法</t>
        </is>
      </c>
      <c r="IH1316">
        <v>500</v>
      </c>
      <c r="II1316">
        <v>0</v>
      </c>
      <c r="IJ1316"/>
      <c r="IK1316"/>
      <c r="IL1316"/>
      <c r="IM1316"/>
      <c r="IN1316"/>
      <c r="IO1316"/>
      <c r="IP1316"/>
      <c r="IQ1316"/>
      <c r="IR1316"/>
      <c r="IS1316"/>
      <c r="IT1316"/>
      <c r="IU1316"/>
      <c r="IV1316"/>
      <c r="IW1316"/>
      <c r="IX1316"/>
      <c r="IY1316"/>
      <c r="IZ1316"/>
      <c r="JA1316"/>
      <c r="JB1316"/>
      <c r="JC1316"/>
      <c r="JD1316"/>
      <c r="JE1316"/>
      <c r="JF1316"/>
      <c r="JG1316"/>
      <c r="JH1316"/>
      <c r="JI1316"/>
      <c r="JJ1316"/>
      <c r="JK1316"/>
      <c r="JL1316"/>
      <c r="JM1316"/>
      <c r="JN1316"/>
      <c r="JO1316"/>
      <c r="JP1316"/>
      <c r="JQ1316"/>
      <c r="JR1316"/>
    </row>
    <row r="1317" ht="30" customHeight="1" spans="2:12">
      <c r="B1317" s="34">
        <f>10000000+INDEX(编号表!$B:$B,MATCH(D1317,编号表!$A:$A,0))*10000+J1317</f>
        <v>12430017</v>
      </c>
      <c r="C1317" s="34" t="s">
        <v>1103</v>
      </c>
      <c r="D1317" s="34" t="s">
        <v>1098</v>
      </c>
      <c r="E1317" t="str" s="34">
        <v>无</v>
      </c>
      <c r="F1317" s="39" t="s">
        <v>910</v>
      </c>
      <c r="G1317" s="34" t="inlineStr">
        <is>
          <t xml:space="preserve">金行</t>
        </is>
      </c>
      <c r="H1317" s="34" t="b">
        <v>0</v>
      </c>
      <c r="I1317" s="34" t="b">
        <v>0</v>
      </c>
      <c r="J1317" s="34">
        <v>17</v>
      </c>
      <c r="K1317" s="34" t="str">
        <f t="shared" si="40"/>
        <v>124300</v>
      </c>
      <c r="L1317" s="34" t="s">
        <v>899</v>
      </c>
      <c r="O1317" t="str" s="35">
        <v>落印造成范围重击；补强结构、传递冲击，提高落印伤害；落印附加金行伤害。</v>
      </c>
      <c r="P1317" t="n" s="35">
        <v>12421004</v>
      </c>
      <c r="W1317">
        <v>600</v>
      </c>
      <c r="X1317">
        <v>600</v>
      </c>
      <c r="Y1317" t="str" s="35">
        <v>单位</v>
      </c>
      <c r="Z1317" t="inlineStr">
        <is>
          <t xml:space="preserve">圆形</t>
        </is>
      </c>
      <c r="AA1317" t="inlineStr">
        <is>
          <t xml:space="preserve">敌对</t>
        </is>
      </c>
      <c r="AB1317">
        <v>0</v>
      </c>
      <c r="AC1317">
        <v>16</v>
      </c>
      <c r="AD1317" t="b">
        <v>0</v>
      </c>
      <c r="AE1317" t="inlineStr">
        <is>
          <t xml:space="preserve">最近</t>
        </is>
      </c>
      <c r="AF1317">
        <v>180</v>
      </c>
      <c r="AG1317"/>
      <c r="AH1317"/>
      <c r="AI1317"/>
      <c r="AJ1317"/>
      <c r="AK1317"/>
      <c r="AL1317"/>
      <c r="BA1317">
        <v>10000</v>
      </c>
      <c r="BB1317" t="inlineStr">
        <is>
          <t xml:space="preserve">技能效果_伤害</t>
        </is>
      </c>
      <c r="BC1317" t="inlineStr">
        <is>
          <t xml:space="preserve">敌对</t>
        </is>
      </c>
      <c r="BD1317">
        <v>10000</v>
      </c>
      <c r="BE1317">
        <v>0</v>
      </c>
      <c r="BF1317" t="inlineStr">
        <is>
          <t xml:space="preserve">全部</t>
        </is>
      </c>
      <c r="BG1317">
        <v>0</v>
      </c>
      <c r="BH1317" t="inlineStr">
        <is>
          <t xml:space="preserve">魔法</t>
        </is>
      </c>
      <c r="BI1317">
        <v>8000</v>
      </c>
      <c r="BJ1317">
        <v>0</v>
      </c>
      <c r="BK1317" t="b">
        <v>1</v>
      </c>
      <c r="BL1317">
        <v>0</v>
      </c>
      <c r="BM1317">
        <v>10000</v>
      </c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  <c r="DE1317"/>
      <c r="DF1317"/>
      <c r="DG1317"/>
      <c r="DH1317"/>
      <c r="DI1317"/>
      <c r="DJ1317"/>
      <c r="DK1317"/>
      <c r="DL1317"/>
      <c r="DM1317"/>
      <c r="DN1317"/>
      <c r="DO1317"/>
      <c r="DP1317"/>
      <c r="DQ1317"/>
      <c r="DR1317"/>
      <c r="DS1317"/>
      <c r="DT1317"/>
      <c r="DU1317"/>
      <c r="DV1317"/>
      <c r="DW1317"/>
      <c r="DX1317"/>
      <c r="DY1317"/>
      <c r="DZ1317"/>
      <c r="EA1317"/>
      <c r="EB1317"/>
      <c r="EC1317"/>
      <c r="ED1317"/>
      <c r="EE1317"/>
      <c r="EF1317"/>
      <c r="EG1317"/>
      <c r="EH1317"/>
      <c r="EI1317"/>
      <c r="EJ1317"/>
      <c r="EK1317"/>
      <c r="EL1317"/>
      <c r="EM1317"/>
      <c r="EN1317"/>
      <c r="EO1317"/>
      <c r="EP1317"/>
      <c r="EQ1317"/>
      <c r="ER1317"/>
      <c r="ES1317"/>
      <c r="ET1317"/>
      <c r="EU1317"/>
      <c r="EV1317"/>
      <c r="EW1317"/>
      <c r="EX1317"/>
      <c r="EY1317"/>
      <c r="EZ1317"/>
      <c r="FA1317"/>
      <c r="FB1317"/>
      <c r="FC1317"/>
      <c r="FD1317"/>
      <c r="FE1317"/>
      <c r="FF1317"/>
      <c r="FG1317"/>
      <c r="FH1317"/>
      <c r="FI1317"/>
      <c r="FJ1317"/>
      <c r="FK1317"/>
      <c r="FL1317"/>
      <c r="FM1317"/>
      <c r="FN1317"/>
      <c r="FO1317"/>
      <c r="FP1317"/>
      <c r="FQ1317"/>
      <c r="FR1317"/>
      <c r="FS1317"/>
      <c r="FT1317"/>
      <c r="FU1317"/>
      <c r="FV1317"/>
      <c r="FW1317"/>
      <c r="FX1317"/>
      <c r="FY1317"/>
      <c r="FZ1317"/>
      <c r="GA1317"/>
      <c r="GB1317"/>
      <c r="GC1317"/>
      <c r="GD1317"/>
      <c r="GE1317"/>
      <c r="GF1317"/>
      <c r="GG1317"/>
      <c r="GH1317"/>
      <c r="GI1317"/>
      <c r="GJ1317"/>
      <c r="GK1317"/>
      <c r="GL1317"/>
      <c r="GM1317"/>
      <c r="GN1317"/>
      <c r="GO1317"/>
      <c r="GP1317"/>
      <c r="GQ1317"/>
      <c r="GR1317"/>
      <c r="GS1317"/>
      <c r="GT1317"/>
      <c r="GU1317"/>
      <c r="GV1317"/>
      <c r="GW1317"/>
      <c r="GX1317"/>
      <c r="GY1317" t="n" s="35">
        <v>0</v>
      </c>
      <c r="GZ1317" t="n" s="35">
        <v>0</v>
      </c>
      <c r="HF1317" t="n" s="35">
        <v>4000</v>
      </c>
      <c r="HG1317" t="b" s="35">
        <v>1</v>
      </c>
      <c r="HH1317">
        <v>1</v>
      </c>
      <c r="HU1317" t="b" s="35">
        <v>1</v>
      </c>
      <c r="HZ1317">
        <v>1</v>
      </c>
      <c r="IA1317"/>
      <c r="IB1317" t="inlineStr">
        <is>
          <t xml:space="preserve">魔法</t>
        </is>
      </c>
      <c r="IC1317">
        <v>8000</v>
      </c>
      <c r="ID1317">
        <v>0</v>
      </c>
      <c r="IE1317">
        <v>1</v>
      </c>
      <c r="IF1317"/>
      <c r="IG1317" t="inlineStr">
        <is>
          <t xml:space="preserve">魔法</t>
        </is>
      </c>
      <c r="IH1317">
        <v>500</v>
      </c>
      <c r="II1317">
        <v>0</v>
      </c>
      <c r="IJ1317"/>
      <c r="IK1317"/>
      <c r="IL1317"/>
      <c r="IM1317"/>
      <c r="IN1317"/>
      <c r="IO1317"/>
      <c r="IP1317"/>
      <c r="IQ1317"/>
      <c r="IR1317"/>
      <c r="IS1317"/>
      <c r="IT1317"/>
      <c r="IU1317"/>
      <c r="IV1317"/>
      <c r="IW1317"/>
      <c r="IX1317"/>
      <c r="IY1317"/>
      <c r="IZ1317"/>
      <c r="JA1317"/>
      <c r="JB1317"/>
      <c r="JC1317"/>
      <c r="JD1317"/>
      <c r="JE1317"/>
      <c r="JF1317"/>
      <c r="JG1317"/>
      <c r="JH1317"/>
      <c r="JI1317"/>
      <c r="JJ1317"/>
      <c r="JK1317"/>
      <c r="JL1317"/>
      <c r="JM1317"/>
      <c r="JN1317"/>
      <c r="JO1317"/>
      <c r="JP1317"/>
      <c r="JQ1317"/>
      <c r="JR1317"/>
    </row>
    <row r="1318" ht="30" customHeight="1" spans="2:12">
      <c r="B1318" s="34">
        <f>10000000+INDEX(编号表!$B:$B,MATCH(D1318,编号表!$A:$A,0))*10000+J1318</f>
        <v>12430018</v>
      </c>
      <c r="C1318" s="34" t="s">
        <v>1103</v>
      </c>
      <c r="D1318" s="34" t="s">
        <v>1098</v>
      </c>
      <c r="E1318" t="str" s="34">
        <v>无</v>
      </c>
      <c r="F1318" s="39" t="s">
        <v>910</v>
      </c>
      <c r="G1318" s="34" t="inlineStr">
        <is>
          <t xml:space="preserve">金行</t>
        </is>
      </c>
      <c r="H1318" s="34" t="b">
        <v>0</v>
      </c>
      <c r="I1318" s="34" t="b">
        <v>0</v>
      </c>
      <c r="J1318" s="34">
        <v>18</v>
      </c>
      <c r="K1318" s="34" t="str">
        <f t="shared" si="40"/>
        <v>124300</v>
      </c>
      <c r="L1318" s="34" t="s">
        <v>900</v>
      </c>
      <c r="O1318" t="str" s="35">
        <v>落印造成范围重击；补强结构、传递冲击，提高落印伤害；落印附加金行伤害。</v>
      </c>
      <c r="P1318" t="n" s="35">
        <v>12421004</v>
      </c>
      <c r="W1318">
        <v>600</v>
      </c>
      <c r="X1318">
        <v>600</v>
      </c>
      <c r="Y1318" t="str" s="35">
        <v>单位</v>
      </c>
      <c r="Z1318" t="inlineStr">
        <is>
          <t xml:space="preserve">圆形</t>
        </is>
      </c>
      <c r="AA1318" t="inlineStr">
        <is>
          <t xml:space="preserve">敌对</t>
        </is>
      </c>
      <c r="AB1318">
        <v>0</v>
      </c>
      <c r="AC1318">
        <v>16</v>
      </c>
      <c r="AD1318" t="b">
        <v>0</v>
      </c>
      <c r="AE1318" t="inlineStr">
        <is>
          <t xml:space="preserve">最近</t>
        </is>
      </c>
      <c r="AF1318">
        <v>180</v>
      </c>
      <c r="AG1318"/>
      <c r="AH1318"/>
      <c r="AI1318"/>
      <c r="AJ1318"/>
      <c r="AK1318"/>
      <c r="AL1318"/>
      <c r="BA1318">
        <v>10000</v>
      </c>
      <c r="BB1318" t="inlineStr">
        <is>
          <t xml:space="preserve">技能效果_伤害</t>
        </is>
      </c>
      <c r="BC1318" t="inlineStr">
        <is>
          <t xml:space="preserve">敌对</t>
        </is>
      </c>
      <c r="BD1318">
        <v>10000</v>
      </c>
      <c r="BE1318">
        <v>0</v>
      </c>
      <c r="BF1318" t="inlineStr">
        <is>
          <t xml:space="preserve">全部</t>
        </is>
      </c>
      <c r="BG1318">
        <v>0</v>
      </c>
      <c r="BH1318" t="inlineStr">
        <is>
          <t xml:space="preserve">魔法</t>
        </is>
      </c>
      <c r="BI1318">
        <v>8000</v>
      </c>
      <c r="BJ1318">
        <v>0</v>
      </c>
      <c r="BK1318" t="b">
        <v>1</v>
      </c>
      <c r="BL1318">
        <v>0</v>
      </c>
      <c r="BM1318">
        <v>10000</v>
      </c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  <c r="DE1318"/>
      <c r="DF1318"/>
      <c r="DG1318"/>
      <c r="DH1318"/>
      <c r="DI1318"/>
      <c r="DJ1318"/>
      <c r="DK1318"/>
      <c r="DL1318"/>
      <c r="DM1318"/>
      <c r="DN1318"/>
      <c r="DO1318"/>
      <c r="DP1318"/>
      <c r="DQ1318"/>
      <c r="DR1318"/>
      <c r="DS1318"/>
      <c r="DT1318"/>
      <c r="DU1318"/>
      <c r="DV1318"/>
      <c r="DW1318"/>
      <c r="DX1318"/>
      <c r="DY1318"/>
      <c r="DZ1318"/>
      <c r="EA1318"/>
      <c r="EB1318"/>
      <c r="EC1318"/>
      <c r="ED1318"/>
      <c r="EE1318"/>
      <c r="EF1318"/>
      <c r="EG1318"/>
      <c r="EH1318"/>
      <c r="EI1318"/>
      <c r="EJ1318"/>
      <c r="EK1318"/>
      <c r="EL1318"/>
      <c r="EM1318"/>
      <c r="EN1318"/>
      <c r="EO1318"/>
      <c r="EP1318"/>
      <c r="EQ1318"/>
      <c r="ER1318"/>
      <c r="ES1318"/>
      <c r="ET1318"/>
      <c r="EU1318"/>
      <c r="EV1318"/>
      <c r="EW1318"/>
      <c r="EX1318"/>
      <c r="EY1318"/>
      <c r="EZ1318"/>
      <c r="FA1318"/>
      <c r="FB1318"/>
      <c r="FC1318"/>
      <c r="FD1318"/>
      <c r="FE1318"/>
      <c r="FF1318"/>
      <c r="FG1318"/>
      <c r="FH1318"/>
      <c r="FI1318"/>
      <c r="FJ1318"/>
      <c r="FK1318"/>
      <c r="FL1318"/>
      <c r="FM1318"/>
      <c r="FN1318"/>
      <c r="FO1318"/>
      <c r="FP1318"/>
      <c r="FQ1318"/>
      <c r="FR1318"/>
      <c r="FS1318"/>
      <c r="FT1318"/>
      <c r="FU1318"/>
      <c r="FV1318"/>
      <c r="FW1318"/>
      <c r="FX1318"/>
      <c r="FY1318"/>
      <c r="FZ1318"/>
      <c r="GA1318"/>
      <c r="GB1318"/>
      <c r="GC1318"/>
      <c r="GD1318"/>
      <c r="GE1318"/>
      <c r="GF1318"/>
      <c r="GG1318"/>
      <c r="GH1318"/>
      <c r="GI1318"/>
      <c r="GJ1318"/>
      <c r="GK1318"/>
      <c r="GL1318"/>
      <c r="GM1318"/>
      <c r="GN1318"/>
      <c r="GO1318"/>
      <c r="GP1318"/>
      <c r="GQ1318"/>
      <c r="GR1318"/>
      <c r="GS1318"/>
      <c r="GT1318"/>
      <c r="GU1318"/>
      <c r="GV1318"/>
      <c r="GW1318"/>
      <c r="GX1318"/>
      <c r="GY1318" t="n" s="35">
        <v>0</v>
      </c>
      <c r="GZ1318" t="n" s="35">
        <v>0</v>
      </c>
      <c r="HF1318" t="n" s="35">
        <v>4000</v>
      </c>
      <c r="HG1318" t="b" s="35">
        <v>1</v>
      </c>
      <c r="HH1318">
        <v>1</v>
      </c>
      <c r="HU1318" t="b" s="35">
        <v>1</v>
      </c>
      <c r="HZ1318">
        <v>1</v>
      </c>
      <c r="IA1318"/>
      <c r="IB1318" t="inlineStr">
        <is>
          <t xml:space="preserve">魔法</t>
        </is>
      </c>
      <c r="IC1318">
        <v>8000</v>
      </c>
      <c r="ID1318">
        <v>0</v>
      </c>
      <c r="IE1318">
        <v>1</v>
      </c>
      <c r="IF1318"/>
      <c r="IG1318" t="inlineStr">
        <is>
          <t xml:space="preserve">魔法</t>
        </is>
      </c>
      <c r="IH1318">
        <v>500</v>
      </c>
      <c r="II1318">
        <v>0</v>
      </c>
      <c r="IJ1318"/>
      <c r="IK1318"/>
      <c r="IL1318"/>
      <c r="IM1318"/>
      <c r="IN1318"/>
      <c r="IO1318"/>
      <c r="IP1318"/>
      <c r="IQ1318"/>
      <c r="IR1318"/>
      <c r="IS1318"/>
      <c r="IT1318"/>
      <c r="IU1318"/>
      <c r="IV1318"/>
      <c r="IW1318"/>
      <c r="IX1318"/>
      <c r="IY1318"/>
      <c r="IZ1318"/>
      <c r="JA1318"/>
      <c r="JB1318"/>
      <c r="JC1318"/>
      <c r="JD1318"/>
      <c r="JE1318"/>
      <c r="JF1318"/>
      <c r="JG1318"/>
      <c r="JH1318"/>
      <c r="JI1318"/>
      <c r="JJ1318"/>
      <c r="JK1318"/>
      <c r="JL1318"/>
      <c r="JM1318"/>
      <c r="JN1318"/>
      <c r="JO1318"/>
      <c r="JP1318"/>
      <c r="JQ1318"/>
      <c r="JR1318"/>
    </row>
    <row r="1319" ht="30" customHeight="1" spans="2:12">
      <c r="B1319" s="34">
        <f>10000000+INDEX(编号表!$B:$B,MATCH(D1319,编号表!$A:$A,0))*10000+J1319</f>
        <v>12430019</v>
      </c>
      <c r="C1319" s="34" t="s">
        <v>1104</v>
      </c>
      <c r="D1319" s="34" t="s">
        <v>1098</v>
      </c>
      <c r="E1319" t="str" s="34">
        <v>无</v>
      </c>
      <c r="F1319" s="39" t="s">
        <v>912</v>
      </c>
      <c r="G1319" s="34" t="inlineStr">
        <is>
          <t xml:space="preserve">金行</t>
        </is>
      </c>
      <c r="H1319" s="34" t="b">
        <v>0</v>
      </c>
      <c r="I1319" s="34" t="b">
        <v>0</v>
      </c>
      <c r="J1319" s="34">
        <v>19</v>
      </c>
      <c r="K1319" s="34" t="str">
        <f t="shared" si="40"/>
        <v>124300</v>
      </c>
      <c r="L1319" s="34" t="s">
        <v>898</v>
      </c>
      <c r="O1319" t="str" s="35">
        <v>落印造成范围重击；补强结构、传递冲击，提高落印伤害；落印附加金行伤害。</v>
      </c>
      <c r="P1319" t="n" s="35">
        <v>12421004</v>
      </c>
      <c r="W1319">
        <v>600</v>
      </c>
      <c r="X1319">
        <v>600</v>
      </c>
      <c r="Y1319" t="str" s="35">
        <v>单位</v>
      </c>
      <c r="Z1319" t="inlineStr">
        <is>
          <t xml:space="preserve">圆形</t>
        </is>
      </c>
      <c r="AA1319" t="inlineStr">
        <is>
          <t xml:space="preserve">敌对</t>
        </is>
      </c>
      <c r="AB1319">
        <v>0</v>
      </c>
      <c r="AC1319">
        <v>16</v>
      </c>
      <c r="AD1319" t="b">
        <v>0</v>
      </c>
      <c r="AE1319" t="inlineStr">
        <is>
          <t xml:space="preserve">最近</t>
        </is>
      </c>
      <c r="AF1319">
        <v>180</v>
      </c>
      <c r="AG1319"/>
      <c r="AH1319"/>
      <c r="AI1319"/>
      <c r="AJ1319"/>
      <c r="AK1319"/>
      <c r="AL1319"/>
      <c r="BA1319">
        <v>10000</v>
      </c>
      <c r="BB1319" t="inlineStr">
        <is>
          <t xml:space="preserve">技能效果_伤害</t>
        </is>
      </c>
      <c r="BC1319" t="inlineStr">
        <is>
          <t xml:space="preserve">敌对</t>
        </is>
      </c>
      <c r="BD1319">
        <v>10000</v>
      </c>
      <c r="BE1319">
        <v>0</v>
      </c>
      <c r="BF1319" t="inlineStr">
        <is>
          <t xml:space="preserve">全部</t>
        </is>
      </c>
      <c r="BG1319">
        <v>0</v>
      </c>
      <c r="BH1319" t="inlineStr">
        <is>
          <t xml:space="preserve">魔法</t>
        </is>
      </c>
      <c r="BI1319">
        <v>8000</v>
      </c>
      <c r="BJ1319">
        <v>0</v>
      </c>
      <c r="BK1319" t="b">
        <v>1</v>
      </c>
      <c r="BL1319">
        <v>0</v>
      </c>
      <c r="BM1319">
        <v>10000</v>
      </c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  <c r="DE1319"/>
      <c r="DF1319"/>
      <c r="DG1319"/>
      <c r="DH1319"/>
      <c r="DI1319"/>
      <c r="DJ1319"/>
      <c r="DK1319"/>
      <c r="DL1319"/>
      <c r="DM1319"/>
      <c r="DN1319"/>
      <c r="DO1319"/>
      <c r="DP1319"/>
      <c r="DQ1319"/>
      <c r="DR1319"/>
      <c r="DS1319"/>
      <c r="DT1319"/>
      <c r="DU1319"/>
      <c r="DV1319"/>
      <c r="DW1319"/>
      <c r="DX1319"/>
      <c r="DY1319"/>
      <c r="DZ1319"/>
      <c r="EA1319"/>
      <c r="EB1319"/>
      <c r="EC1319"/>
      <c r="ED1319"/>
      <c r="EE1319"/>
      <c r="EF1319"/>
      <c r="EG1319"/>
      <c r="EH1319"/>
      <c r="EI1319"/>
      <c r="EJ1319"/>
      <c r="EK1319"/>
      <c r="EL1319"/>
      <c r="EM1319"/>
      <c r="EN1319"/>
      <c r="EO1319"/>
      <c r="EP1319"/>
      <c r="EQ1319"/>
      <c r="ER1319"/>
      <c r="ES1319"/>
      <c r="ET1319"/>
      <c r="EU1319"/>
      <c r="EV1319"/>
      <c r="EW1319"/>
      <c r="EX1319"/>
      <c r="EY1319"/>
      <c r="EZ1319"/>
      <c r="FA1319"/>
      <c r="FB1319"/>
      <c r="FC1319"/>
      <c r="FD1319"/>
      <c r="FE1319"/>
      <c r="FF1319"/>
      <c r="FG1319"/>
      <c r="FH1319"/>
      <c r="FI1319"/>
      <c r="FJ1319"/>
      <c r="FK1319"/>
      <c r="FL1319"/>
      <c r="FM1319"/>
      <c r="FN1319"/>
      <c r="FO1319"/>
      <c r="FP1319"/>
      <c r="FQ1319"/>
      <c r="FR1319"/>
      <c r="FS1319"/>
      <c r="FT1319"/>
      <c r="FU1319"/>
      <c r="FV1319"/>
      <c r="FW1319"/>
      <c r="FX1319"/>
      <c r="FY1319"/>
      <c r="FZ1319"/>
      <c r="GA1319"/>
      <c r="GB1319"/>
      <c r="GC1319"/>
      <c r="GD1319"/>
      <c r="GE1319"/>
      <c r="GF1319"/>
      <c r="GG1319"/>
      <c r="GH1319"/>
      <c r="GI1319"/>
      <c r="GJ1319"/>
      <c r="GK1319"/>
      <c r="GL1319"/>
      <c r="GM1319"/>
      <c r="GN1319"/>
      <c r="GO1319"/>
      <c r="GP1319"/>
      <c r="GQ1319"/>
      <c r="GR1319"/>
      <c r="GS1319"/>
      <c r="GT1319"/>
      <c r="GU1319"/>
      <c r="GV1319"/>
      <c r="GW1319"/>
      <c r="GX1319"/>
      <c r="GY1319" t="n" s="35">
        <v>0</v>
      </c>
      <c r="GZ1319" t="n" s="35">
        <v>0</v>
      </c>
      <c r="HF1319" t="n" s="35">
        <v>4000</v>
      </c>
      <c r="HG1319" t="b" s="35">
        <v>1</v>
      </c>
      <c r="HH1319">
        <v>1</v>
      </c>
      <c r="HU1319" t="b" s="35">
        <v>1</v>
      </c>
      <c r="HZ1319">
        <v>1</v>
      </c>
      <c r="IA1319"/>
      <c r="IB1319" t="inlineStr">
        <is>
          <t xml:space="preserve">魔法</t>
        </is>
      </c>
      <c r="IC1319">
        <v>8000</v>
      </c>
      <c r="ID1319">
        <v>0</v>
      </c>
      <c r="IE1319">
        <v>1</v>
      </c>
      <c r="IF1319"/>
      <c r="IG1319" t="inlineStr">
        <is>
          <t xml:space="preserve">魔法</t>
        </is>
      </c>
      <c r="IH1319">
        <v>500</v>
      </c>
      <c r="II1319">
        <v>0</v>
      </c>
      <c r="IJ1319"/>
      <c r="IK1319"/>
      <c r="IL1319"/>
      <c r="IM1319"/>
      <c r="IN1319"/>
      <c r="IO1319"/>
      <c r="IP1319"/>
      <c r="IQ1319"/>
      <c r="IR1319"/>
      <c r="IS1319"/>
      <c r="IT1319"/>
      <c r="IU1319"/>
      <c r="IV1319"/>
      <c r="IW1319"/>
      <c r="IX1319"/>
      <c r="IY1319"/>
      <c r="IZ1319"/>
      <c r="JA1319"/>
      <c r="JB1319"/>
      <c r="JC1319"/>
      <c r="JD1319"/>
      <c r="JE1319"/>
      <c r="JF1319"/>
      <c r="JG1319"/>
      <c r="JH1319"/>
      <c r="JI1319"/>
      <c r="JJ1319"/>
      <c r="JK1319"/>
      <c r="JL1319"/>
      <c r="JM1319"/>
      <c r="JN1319"/>
      <c r="JO1319"/>
      <c r="JP1319"/>
      <c r="JQ1319"/>
      <c r="JR1319"/>
    </row>
    <row r="1320" ht="30" customHeight="1" spans="2:12">
      <c r="B1320" s="34">
        <f>10000000+INDEX(编号表!$B:$B,MATCH(D1320,编号表!$A:$A,0))*10000+J1320</f>
        <v>12430020</v>
      </c>
      <c r="C1320" s="34" t="s">
        <v>1104</v>
      </c>
      <c r="D1320" s="34" t="s">
        <v>1098</v>
      </c>
      <c r="E1320" t="str" s="34">
        <v>无</v>
      </c>
      <c r="F1320" s="39" t="s">
        <v>912</v>
      </c>
      <c r="G1320" s="34" t="inlineStr">
        <is>
          <t xml:space="preserve">金行</t>
        </is>
      </c>
      <c r="H1320" s="34" t="b">
        <v>0</v>
      </c>
      <c r="I1320" s="34" t="b">
        <v>0</v>
      </c>
      <c r="J1320" s="34">
        <v>20</v>
      </c>
      <c r="K1320" s="34" t="str">
        <f t="shared" si="40"/>
        <v>124300</v>
      </c>
      <c r="L1320" s="34" t="s">
        <v>899</v>
      </c>
      <c r="O1320" t="str" s="35">
        <v>落印造成范围重击；补强结构、传递冲击，提高落印伤害；落印附加金行伤害。</v>
      </c>
      <c r="P1320" t="n" s="35">
        <v>12421004</v>
      </c>
      <c r="W1320">
        <v>600</v>
      </c>
      <c r="X1320">
        <v>600</v>
      </c>
      <c r="Y1320" t="str" s="35">
        <v>单位</v>
      </c>
      <c r="Z1320" t="inlineStr">
        <is>
          <t xml:space="preserve">圆形</t>
        </is>
      </c>
      <c r="AA1320" t="inlineStr">
        <is>
          <t xml:space="preserve">敌对</t>
        </is>
      </c>
      <c r="AB1320">
        <v>0</v>
      </c>
      <c r="AC1320">
        <v>16</v>
      </c>
      <c r="AD1320" t="b">
        <v>0</v>
      </c>
      <c r="AE1320" t="inlineStr">
        <is>
          <t xml:space="preserve">最近</t>
        </is>
      </c>
      <c r="AF1320">
        <v>180</v>
      </c>
      <c r="AG1320"/>
      <c r="AH1320"/>
      <c r="AI1320"/>
      <c r="AJ1320"/>
      <c r="AK1320"/>
      <c r="AL1320"/>
      <c r="BA1320">
        <v>10000</v>
      </c>
      <c r="BB1320" t="inlineStr">
        <is>
          <t xml:space="preserve">技能效果_伤害</t>
        </is>
      </c>
      <c r="BC1320" t="inlineStr">
        <is>
          <t xml:space="preserve">敌对</t>
        </is>
      </c>
      <c r="BD1320">
        <v>10000</v>
      </c>
      <c r="BE1320">
        <v>0</v>
      </c>
      <c r="BF1320" t="inlineStr">
        <is>
          <t xml:space="preserve">全部</t>
        </is>
      </c>
      <c r="BG1320">
        <v>0</v>
      </c>
      <c r="BH1320" t="inlineStr">
        <is>
          <t xml:space="preserve">魔法</t>
        </is>
      </c>
      <c r="BI1320">
        <v>8000</v>
      </c>
      <c r="BJ1320">
        <v>0</v>
      </c>
      <c r="BK1320" t="b">
        <v>1</v>
      </c>
      <c r="BL1320">
        <v>0</v>
      </c>
      <c r="BM1320">
        <v>10000</v>
      </c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  <c r="DE1320"/>
      <c r="DF1320"/>
      <c r="DG1320"/>
      <c r="DH1320"/>
      <c r="DI1320"/>
      <c r="DJ1320"/>
      <c r="DK1320"/>
      <c r="DL1320"/>
      <c r="DM1320"/>
      <c r="DN1320"/>
      <c r="DO1320"/>
      <c r="DP1320"/>
      <c r="DQ1320"/>
      <c r="DR1320"/>
      <c r="DS1320"/>
      <c r="DT1320"/>
      <c r="DU1320"/>
      <c r="DV1320"/>
      <c r="DW1320"/>
      <c r="DX1320"/>
      <c r="DY1320"/>
      <c r="DZ1320"/>
      <c r="EA1320"/>
      <c r="EB1320"/>
      <c r="EC1320"/>
      <c r="ED1320"/>
      <c r="EE1320"/>
      <c r="EF1320"/>
      <c r="EG1320"/>
      <c r="EH1320"/>
      <c r="EI1320"/>
      <c r="EJ1320"/>
      <c r="EK1320"/>
      <c r="EL1320"/>
      <c r="EM1320"/>
      <c r="EN1320"/>
      <c r="EO1320"/>
      <c r="EP1320"/>
      <c r="EQ1320"/>
      <c r="ER1320"/>
      <c r="ES1320"/>
      <c r="ET1320"/>
      <c r="EU1320"/>
      <c r="EV1320"/>
      <c r="EW1320"/>
      <c r="EX1320"/>
      <c r="EY1320"/>
      <c r="EZ1320"/>
      <c r="FA1320"/>
      <c r="FB1320"/>
      <c r="FC1320"/>
      <c r="FD1320"/>
      <c r="FE1320"/>
      <c r="FF1320"/>
      <c r="FG1320"/>
      <c r="FH1320"/>
      <c r="FI1320"/>
      <c r="FJ1320"/>
      <c r="FK1320"/>
      <c r="FL1320"/>
      <c r="FM1320"/>
      <c r="FN1320"/>
      <c r="FO1320"/>
      <c r="FP1320"/>
      <c r="FQ1320"/>
      <c r="FR1320"/>
      <c r="FS1320"/>
      <c r="FT1320"/>
      <c r="FU1320"/>
      <c r="FV1320"/>
      <c r="FW1320"/>
      <c r="FX1320"/>
      <c r="FY1320"/>
      <c r="FZ1320"/>
      <c r="GA1320"/>
      <c r="GB1320"/>
      <c r="GC1320"/>
      <c r="GD1320"/>
      <c r="GE1320"/>
      <c r="GF1320"/>
      <c r="GG1320"/>
      <c r="GH1320"/>
      <c r="GI1320"/>
      <c r="GJ1320"/>
      <c r="GK1320"/>
      <c r="GL1320"/>
      <c r="GM1320"/>
      <c r="GN1320"/>
      <c r="GO1320"/>
      <c r="GP1320"/>
      <c r="GQ1320"/>
      <c r="GR1320"/>
      <c r="GS1320"/>
      <c r="GT1320"/>
      <c r="GU1320"/>
      <c r="GV1320"/>
      <c r="GW1320"/>
      <c r="GX1320"/>
      <c r="GY1320" t="n" s="35">
        <v>0</v>
      </c>
      <c r="GZ1320" t="n" s="35">
        <v>0</v>
      </c>
      <c r="HF1320" t="n" s="35">
        <v>4000</v>
      </c>
      <c r="HG1320" t="b" s="35">
        <v>1</v>
      </c>
      <c r="HH1320">
        <v>1</v>
      </c>
      <c r="HU1320" t="b" s="35">
        <v>1</v>
      </c>
      <c r="HZ1320">
        <v>1</v>
      </c>
      <c r="IA1320"/>
      <c r="IB1320" t="inlineStr">
        <is>
          <t xml:space="preserve">魔法</t>
        </is>
      </c>
      <c r="IC1320">
        <v>8000</v>
      </c>
      <c r="ID1320">
        <v>0</v>
      </c>
      <c r="IE1320">
        <v>1</v>
      </c>
      <c r="IF1320"/>
      <c r="IG1320" t="inlineStr">
        <is>
          <t xml:space="preserve">魔法</t>
        </is>
      </c>
      <c r="IH1320">
        <v>500</v>
      </c>
      <c r="II1320">
        <v>0</v>
      </c>
      <c r="IJ1320"/>
      <c r="IK1320"/>
      <c r="IL1320"/>
      <c r="IM1320"/>
      <c r="IN1320"/>
      <c r="IO1320"/>
      <c r="IP1320"/>
      <c r="IQ1320"/>
      <c r="IR1320"/>
      <c r="IS1320"/>
      <c r="IT1320"/>
      <c r="IU1320"/>
      <c r="IV1320"/>
      <c r="IW1320"/>
      <c r="IX1320"/>
      <c r="IY1320"/>
      <c r="IZ1320"/>
      <c r="JA1320"/>
      <c r="JB1320"/>
      <c r="JC1320"/>
      <c r="JD1320"/>
      <c r="JE1320"/>
      <c r="JF1320"/>
      <c r="JG1320"/>
      <c r="JH1320"/>
      <c r="JI1320"/>
      <c r="JJ1320"/>
      <c r="JK1320"/>
      <c r="JL1320"/>
      <c r="JM1320"/>
      <c r="JN1320"/>
      <c r="JO1320"/>
      <c r="JP1320"/>
      <c r="JQ1320"/>
      <c r="JR1320"/>
    </row>
    <row r="1321" ht="30" customHeight="1" spans="2:12">
      <c r="B1321" s="34">
        <f>10000000+INDEX(编号表!$B:$B,MATCH(D1321,编号表!$A:$A,0))*10000+J1321</f>
        <v>12430021</v>
      </c>
      <c r="C1321" s="34" t="s">
        <v>1104</v>
      </c>
      <c r="D1321" s="34" t="s">
        <v>1098</v>
      </c>
      <c r="E1321" t="str" s="34">
        <v>无</v>
      </c>
      <c r="F1321" s="39" t="s">
        <v>912</v>
      </c>
      <c r="G1321" s="34" t="inlineStr">
        <is>
          <t xml:space="preserve">金行</t>
        </is>
      </c>
      <c r="H1321" s="34" t="b">
        <v>0</v>
      </c>
      <c r="I1321" s="34" t="b">
        <v>0</v>
      </c>
      <c r="J1321" s="34">
        <v>21</v>
      </c>
      <c r="K1321" s="34" t="str">
        <f t="shared" si="40"/>
        <v>124300</v>
      </c>
      <c r="L1321" s="34" t="s">
        <v>900</v>
      </c>
      <c r="O1321" t="str" s="35">
        <v>落印造成范围重击；补强结构、传递冲击，提高落印伤害；落印附加金行伤害。</v>
      </c>
      <c r="P1321" t="n" s="35">
        <v>12421004</v>
      </c>
      <c r="W1321">
        <v>600</v>
      </c>
      <c r="X1321">
        <v>600</v>
      </c>
      <c r="Y1321" t="str" s="35">
        <v>单位</v>
      </c>
      <c r="Z1321" t="inlineStr">
        <is>
          <t xml:space="preserve">圆形</t>
        </is>
      </c>
      <c r="AA1321" t="inlineStr">
        <is>
          <t xml:space="preserve">敌对</t>
        </is>
      </c>
      <c r="AB1321">
        <v>0</v>
      </c>
      <c r="AC1321">
        <v>16</v>
      </c>
      <c r="AD1321" t="b">
        <v>0</v>
      </c>
      <c r="AE1321" t="inlineStr">
        <is>
          <t xml:space="preserve">最近</t>
        </is>
      </c>
      <c r="AF1321">
        <v>180</v>
      </c>
      <c r="AG1321"/>
      <c r="AH1321"/>
      <c r="AI1321"/>
      <c r="AJ1321"/>
      <c r="AK1321"/>
      <c r="AL1321"/>
      <c r="BA1321">
        <v>10000</v>
      </c>
      <c r="BB1321" t="inlineStr">
        <is>
          <t xml:space="preserve">技能效果_伤害</t>
        </is>
      </c>
      <c r="BC1321" t="inlineStr">
        <is>
          <t xml:space="preserve">敌对</t>
        </is>
      </c>
      <c r="BD1321">
        <v>10000</v>
      </c>
      <c r="BE1321">
        <v>0</v>
      </c>
      <c r="BF1321" t="inlineStr">
        <is>
          <t xml:space="preserve">全部</t>
        </is>
      </c>
      <c r="BG1321">
        <v>0</v>
      </c>
      <c r="BH1321" t="inlineStr">
        <is>
          <t xml:space="preserve">魔法</t>
        </is>
      </c>
      <c r="BI1321">
        <v>8000</v>
      </c>
      <c r="BJ1321">
        <v>0</v>
      </c>
      <c r="BK1321" t="b">
        <v>1</v>
      </c>
      <c r="BL1321">
        <v>0</v>
      </c>
      <c r="BM1321">
        <v>10000</v>
      </c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  <c r="DE1321"/>
      <c r="DF1321"/>
      <c r="DG1321"/>
      <c r="DH1321"/>
      <c r="DI1321"/>
      <c r="DJ1321"/>
      <c r="DK1321"/>
      <c r="DL1321"/>
      <c r="DM1321"/>
      <c r="DN1321"/>
      <c r="DO1321"/>
      <c r="DP1321"/>
      <c r="DQ1321"/>
      <c r="DR1321"/>
      <c r="DS1321"/>
      <c r="DT1321"/>
      <c r="DU1321"/>
      <c r="DV1321"/>
      <c r="DW1321"/>
      <c r="DX1321"/>
      <c r="DY1321"/>
      <c r="DZ1321"/>
      <c r="EA1321"/>
      <c r="EB1321"/>
      <c r="EC1321"/>
      <c r="ED1321"/>
      <c r="EE1321"/>
      <c r="EF1321"/>
      <c r="EG1321"/>
      <c r="EH1321"/>
      <c r="EI1321"/>
      <c r="EJ1321"/>
      <c r="EK1321"/>
      <c r="EL1321"/>
      <c r="EM1321"/>
      <c r="EN1321"/>
      <c r="EO1321"/>
      <c r="EP1321"/>
      <c r="EQ1321"/>
      <c r="ER1321"/>
      <c r="ES1321"/>
      <c r="ET1321"/>
      <c r="EU1321"/>
      <c r="EV1321"/>
      <c r="EW1321"/>
      <c r="EX1321"/>
      <c r="EY1321"/>
      <c r="EZ1321"/>
      <c r="FA1321"/>
      <c r="FB1321"/>
      <c r="FC1321"/>
      <c r="FD1321"/>
      <c r="FE1321"/>
      <c r="FF1321"/>
      <c r="FG1321"/>
      <c r="FH1321"/>
      <c r="FI1321"/>
      <c r="FJ1321"/>
      <c r="FK1321"/>
      <c r="FL1321"/>
      <c r="FM1321"/>
      <c r="FN1321"/>
      <c r="FO1321"/>
      <c r="FP1321"/>
      <c r="FQ1321"/>
      <c r="FR1321"/>
      <c r="FS1321"/>
      <c r="FT1321"/>
      <c r="FU1321"/>
      <c r="FV1321"/>
      <c r="FW1321"/>
      <c r="FX1321"/>
      <c r="FY1321"/>
      <c r="FZ1321"/>
      <c r="GA1321"/>
      <c r="GB1321"/>
      <c r="GC1321"/>
      <c r="GD1321"/>
      <c r="GE1321"/>
      <c r="GF1321"/>
      <c r="GG1321"/>
      <c r="GH1321"/>
      <c r="GI1321"/>
      <c r="GJ1321"/>
      <c r="GK1321"/>
      <c r="GL1321"/>
      <c r="GM1321"/>
      <c r="GN1321"/>
      <c r="GO1321"/>
      <c r="GP1321"/>
      <c r="GQ1321"/>
      <c r="GR1321"/>
      <c r="GS1321"/>
      <c r="GT1321"/>
      <c r="GU1321"/>
      <c r="GV1321"/>
      <c r="GW1321"/>
      <c r="GX1321"/>
      <c r="GY1321" t="n" s="35">
        <v>0</v>
      </c>
      <c r="GZ1321" t="n" s="35">
        <v>0</v>
      </c>
      <c r="HF1321" t="n" s="35">
        <v>4000</v>
      </c>
      <c r="HG1321" t="b" s="35">
        <v>1</v>
      </c>
      <c r="HH1321">
        <v>1</v>
      </c>
      <c r="HU1321" t="b" s="35">
        <v>1</v>
      </c>
      <c r="HZ1321">
        <v>1</v>
      </c>
      <c r="IA1321"/>
      <c r="IB1321" t="inlineStr">
        <is>
          <t xml:space="preserve">魔法</t>
        </is>
      </c>
      <c r="IC1321">
        <v>8000</v>
      </c>
      <c r="ID1321">
        <v>0</v>
      </c>
      <c r="IE1321">
        <v>1</v>
      </c>
      <c r="IF1321"/>
      <c r="IG1321" t="inlineStr">
        <is>
          <t xml:space="preserve">魔法</t>
        </is>
      </c>
      <c r="IH1321">
        <v>500</v>
      </c>
      <c r="II1321">
        <v>0</v>
      </c>
      <c r="IJ1321"/>
      <c r="IK1321"/>
      <c r="IL1321"/>
      <c r="IM1321"/>
      <c r="IN1321"/>
      <c r="IO1321"/>
      <c r="IP1321"/>
      <c r="IQ1321"/>
      <c r="IR1321"/>
      <c r="IS1321"/>
      <c r="IT1321"/>
      <c r="IU1321"/>
      <c r="IV1321"/>
      <c r="IW1321"/>
      <c r="IX1321"/>
      <c r="IY1321"/>
      <c r="IZ1321"/>
      <c r="JA1321"/>
      <c r="JB1321"/>
      <c r="JC1321"/>
      <c r="JD1321"/>
      <c r="JE1321"/>
      <c r="JF1321"/>
      <c r="JG1321"/>
      <c r="JH1321"/>
      <c r="JI1321"/>
      <c r="JJ1321"/>
      <c r="JK1321"/>
      <c r="JL1321"/>
      <c r="JM1321"/>
      <c r="JN1321"/>
      <c r="JO1321"/>
      <c r="JP1321"/>
      <c r="JQ1321"/>
      <c r="JR1321"/>
    </row>
    <row r="1322" ht="30" customHeight="1" spans="2:12">
      <c r="B1322" s="34">
        <f>10000000+INDEX(编号表!$B:$B,MATCH(D1322,编号表!$A:$A,0))*10000+J1322</f>
        <v>12440001</v>
      </c>
      <c r="C1322" s="34" t="s">
        <v>1105</v>
      </c>
      <c r="D1322" s="34" t="s">
        <v>1106</v>
      </c>
      <c r="E1322" t="str" s="34">
        <v>无</v>
      </c>
      <c r="F1322" s="39" t="s">
        <v>897</v>
      </c>
      <c r="G1322" s="34" t="inlineStr">
        <is>
          <t xml:space="preserve">木行</t>
        </is>
      </c>
      <c r="H1322" s="34" t="b">
        <v>0</v>
      </c>
      <c r="I1322" s="34" t="b">
        <v>0</v>
      </c>
      <c r="J1322" s="34">
        <v>1</v>
      </c>
      <c r="K1322" s="34" t="str">
        <f t="shared" si="40"/>
        <v>124400</v>
      </c>
      <c r="L1322" s="34" t="s">
        <v>898</v>
      </c>
      <c r="O1322" t="str" s="35">
        <v>落印造成范围重击；补强结构、传递冲击，提高落印伤害；落印附加木行伤害。</v>
      </c>
      <c r="P1322" t="n" s="35">
        <v>12421004</v>
      </c>
      <c r="W1322">
        <v>600</v>
      </c>
      <c r="X1322">
        <v>600</v>
      </c>
      <c r="Y1322" t="str" s="35">
        <v>单位</v>
      </c>
      <c r="Z1322" t="inlineStr">
        <is>
          <t xml:space="preserve">圆形</t>
        </is>
      </c>
      <c r="AA1322" t="inlineStr">
        <is>
          <t xml:space="preserve">敌对</t>
        </is>
      </c>
      <c r="AB1322">
        <v>0</v>
      </c>
      <c r="AC1322">
        <v>16</v>
      </c>
      <c r="AD1322" t="b">
        <v>0</v>
      </c>
      <c r="AE1322" t="inlineStr">
        <is>
          <t xml:space="preserve">最近</t>
        </is>
      </c>
      <c r="AF1322">
        <v>180</v>
      </c>
      <c r="AG1322"/>
      <c r="AH1322"/>
      <c r="AI1322"/>
      <c r="AJ1322"/>
      <c r="AK1322"/>
      <c r="AL1322"/>
      <c r="BA1322">
        <v>10000</v>
      </c>
      <c r="BB1322" t="inlineStr">
        <is>
          <t xml:space="preserve">技能效果_伤害</t>
        </is>
      </c>
      <c r="BC1322" t="inlineStr">
        <is>
          <t xml:space="preserve">敌对</t>
        </is>
      </c>
      <c r="BD1322">
        <v>10000</v>
      </c>
      <c r="BE1322">
        <v>0</v>
      </c>
      <c r="BF1322" t="inlineStr">
        <is>
          <t xml:space="preserve">全部</t>
        </is>
      </c>
      <c r="BG1322">
        <v>0</v>
      </c>
      <c r="BH1322" t="inlineStr">
        <is>
          <t xml:space="preserve">魔法</t>
        </is>
      </c>
      <c r="BI1322">
        <v>8000</v>
      </c>
      <c r="BJ1322">
        <v>0</v>
      </c>
      <c r="BK1322" t="b">
        <v>1</v>
      </c>
      <c r="BL1322">
        <v>0</v>
      </c>
      <c r="BM1322">
        <v>10000</v>
      </c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  <c r="DE1322"/>
      <c r="DF1322"/>
      <c r="DG1322"/>
      <c r="DH1322"/>
      <c r="DI1322"/>
      <c r="DJ1322"/>
      <c r="DK1322"/>
      <c r="DL1322"/>
      <c r="DM1322"/>
      <c r="DN1322"/>
      <c r="DO1322"/>
      <c r="DP1322"/>
      <c r="DQ1322"/>
      <c r="DR1322"/>
      <c r="DS1322"/>
      <c r="DT1322"/>
      <c r="DU1322"/>
      <c r="DV1322"/>
      <c r="DW1322"/>
      <c r="DX1322"/>
      <c r="DY1322"/>
      <c r="DZ1322"/>
      <c r="EA1322"/>
      <c r="EB1322"/>
      <c r="EC1322"/>
      <c r="ED1322"/>
      <c r="EE1322"/>
      <c r="EF1322"/>
      <c r="EG1322"/>
      <c r="EH1322"/>
      <c r="EI1322"/>
      <c r="EJ1322"/>
      <c r="EK1322"/>
      <c r="EL1322"/>
      <c r="EM1322"/>
      <c r="EN1322"/>
      <c r="EO1322"/>
      <c r="EP1322"/>
      <c r="EQ1322"/>
      <c r="ER1322"/>
      <c r="ES1322"/>
      <c r="ET1322"/>
      <c r="EU1322"/>
      <c r="EV1322"/>
      <c r="EW1322"/>
      <c r="EX1322"/>
      <c r="EY1322"/>
      <c r="EZ1322"/>
      <c r="FA1322"/>
      <c r="FB1322"/>
      <c r="FC1322"/>
      <c r="FD1322"/>
      <c r="FE1322"/>
      <c r="FF1322"/>
      <c r="FG1322"/>
      <c r="FH1322"/>
      <c r="FI1322"/>
      <c r="FJ1322"/>
      <c r="FK1322"/>
      <c r="FL1322"/>
      <c r="FM1322"/>
      <c r="FN1322"/>
      <c r="FO1322"/>
      <c r="FP1322"/>
      <c r="FQ1322"/>
      <c r="FR1322"/>
      <c r="FS1322"/>
      <c r="FT1322"/>
      <c r="FU1322"/>
      <c r="FV1322"/>
      <c r="FW1322"/>
      <c r="FX1322"/>
      <c r="FY1322"/>
      <c r="FZ1322"/>
      <c r="GA1322"/>
      <c r="GB1322"/>
      <c r="GC1322"/>
      <c r="GD1322"/>
      <c r="GE1322"/>
      <c r="GF1322"/>
      <c r="GG1322"/>
      <c r="GH1322"/>
      <c r="GI1322"/>
      <c r="GJ1322"/>
      <c r="GK1322"/>
      <c r="GL1322"/>
      <c r="GM1322"/>
      <c r="GN1322"/>
      <c r="GO1322"/>
      <c r="GP1322"/>
      <c r="GQ1322"/>
      <c r="GR1322"/>
      <c r="GS1322"/>
      <c r="GT1322"/>
      <c r="GU1322"/>
      <c r="GV1322"/>
      <c r="GW1322"/>
      <c r="GX1322"/>
      <c r="GY1322" t="n" s="35">
        <v>0</v>
      </c>
      <c r="GZ1322" t="n" s="35">
        <v>0</v>
      </c>
      <c r="HF1322" t="n" s="35">
        <v>4000</v>
      </c>
      <c r="HG1322" t="b" s="35">
        <v>1</v>
      </c>
      <c r="HH1322">
        <v>1</v>
      </c>
      <c r="HU1322" t="b" s="35">
        <v>1</v>
      </c>
      <c r="HZ1322">
        <v>1</v>
      </c>
      <c r="IA1322"/>
      <c r="IB1322" t="inlineStr">
        <is>
          <t xml:space="preserve">魔法</t>
        </is>
      </c>
      <c r="IC1322">
        <v>8000</v>
      </c>
      <c r="ID1322">
        <v>0</v>
      </c>
      <c r="IE1322">
        <v>1</v>
      </c>
      <c r="IF1322"/>
      <c r="IG1322" t="inlineStr">
        <is>
          <t xml:space="preserve">魔法</t>
        </is>
      </c>
      <c r="IH1322">
        <v>500</v>
      </c>
      <c r="II1322">
        <v>0</v>
      </c>
      <c r="IJ1322"/>
      <c r="IK1322"/>
      <c r="IL1322"/>
      <c r="IM1322"/>
      <c r="IN1322"/>
      <c r="IO1322"/>
      <c r="IP1322"/>
      <c r="IQ1322"/>
      <c r="IR1322"/>
      <c r="IS1322"/>
      <c r="IT1322"/>
      <c r="IU1322"/>
      <c r="IV1322"/>
      <c r="IW1322"/>
      <c r="IX1322"/>
      <c r="IY1322"/>
      <c r="IZ1322"/>
      <c r="JA1322"/>
      <c r="JB1322"/>
      <c r="JC1322"/>
      <c r="JD1322"/>
      <c r="JE1322"/>
      <c r="JF1322"/>
      <c r="JG1322"/>
      <c r="JH1322"/>
      <c r="JI1322"/>
      <c r="JJ1322"/>
      <c r="JK1322"/>
      <c r="JL1322"/>
      <c r="JM1322"/>
      <c r="JN1322"/>
      <c r="JO1322"/>
      <c r="JP1322"/>
      <c r="JQ1322"/>
      <c r="JR1322"/>
    </row>
    <row r="1323" ht="30" customHeight="1" spans="2:12">
      <c r="B1323" s="34">
        <f>10000000+INDEX(编号表!$B:$B,MATCH(D1323,编号表!$A:$A,0))*10000+J1323</f>
        <v>12440002</v>
      </c>
      <c r="C1323" s="34" t="s">
        <v>1105</v>
      </c>
      <c r="D1323" s="34" t="s">
        <v>1106</v>
      </c>
      <c r="E1323" t="str" s="34">
        <v>无</v>
      </c>
      <c r="F1323" s="39" t="s">
        <v>897</v>
      </c>
      <c r="G1323" s="34" t="inlineStr">
        <is>
          <t xml:space="preserve">木行</t>
        </is>
      </c>
      <c r="H1323" s="34" t="b">
        <v>0</v>
      </c>
      <c r="I1323" s="34" t="b">
        <v>0</v>
      </c>
      <c r="J1323" s="34">
        <v>2</v>
      </c>
      <c r="K1323" s="34" t="str">
        <f t="shared" si="40"/>
        <v>124400</v>
      </c>
      <c r="L1323" s="34" t="s">
        <v>899</v>
      </c>
      <c r="O1323" t="str" s="35">
        <v>落印造成范围重击；补强结构、传递冲击，提高落印伤害；落印附加木行伤害。</v>
      </c>
      <c r="P1323" t="n" s="35">
        <v>12421004</v>
      </c>
      <c r="W1323">
        <v>600</v>
      </c>
      <c r="X1323">
        <v>600</v>
      </c>
      <c r="Y1323" t="str" s="35">
        <v>单位</v>
      </c>
      <c r="Z1323" t="inlineStr">
        <is>
          <t xml:space="preserve">圆形</t>
        </is>
      </c>
      <c r="AA1323" t="inlineStr">
        <is>
          <t xml:space="preserve">敌对</t>
        </is>
      </c>
      <c r="AB1323">
        <v>0</v>
      </c>
      <c r="AC1323">
        <v>16</v>
      </c>
      <c r="AD1323" t="b">
        <v>0</v>
      </c>
      <c r="AE1323" t="inlineStr">
        <is>
          <t xml:space="preserve">最近</t>
        </is>
      </c>
      <c r="AF1323">
        <v>180</v>
      </c>
      <c r="AG1323"/>
      <c r="AH1323"/>
      <c r="AI1323"/>
      <c r="AJ1323"/>
      <c r="AK1323"/>
      <c r="AL1323"/>
      <c r="BA1323">
        <v>10000</v>
      </c>
      <c r="BB1323" t="inlineStr">
        <is>
          <t xml:space="preserve">技能效果_伤害</t>
        </is>
      </c>
      <c r="BC1323" t="inlineStr">
        <is>
          <t xml:space="preserve">敌对</t>
        </is>
      </c>
      <c r="BD1323">
        <v>10000</v>
      </c>
      <c r="BE1323">
        <v>0</v>
      </c>
      <c r="BF1323" t="inlineStr">
        <is>
          <t xml:space="preserve">全部</t>
        </is>
      </c>
      <c r="BG1323">
        <v>0</v>
      </c>
      <c r="BH1323" t="inlineStr">
        <is>
          <t xml:space="preserve">魔法</t>
        </is>
      </c>
      <c r="BI1323">
        <v>8000</v>
      </c>
      <c r="BJ1323">
        <v>0</v>
      </c>
      <c r="BK1323" t="b">
        <v>1</v>
      </c>
      <c r="BL1323">
        <v>0</v>
      </c>
      <c r="BM1323">
        <v>10000</v>
      </c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  <c r="DE1323"/>
      <c r="DF1323"/>
      <c r="DG1323"/>
      <c r="DH1323"/>
      <c r="DI1323"/>
      <c r="DJ1323"/>
      <c r="DK1323"/>
      <c r="DL1323"/>
      <c r="DM1323"/>
      <c r="DN1323"/>
      <c r="DO1323"/>
      <c r="DP1323"/>
      <c r="DQ1323"/>
      <c r="DR1323"/>
      <c r="DS1323"/>
      <c r="DT1323"/>
      <c r="DU1323"/>
      <c r="DV1323"/>
      <c r="DW1323"/>
      <c r="DX1323"/>
      <c r="DY1323"/>
      <c r="DZ1323"/>
      <c r="EA1323"/>
      <c r="EB1323"/>
      <c r="EC1323"/>
      <c r="ED1323"/>
      <c r="EE1323"/>
      <c r="EF1323"/>
      <c r="EG1323"/>
      <c r="EH1323"/>
      <c r="EI1323"/>
      <c r="EJ1323"/>
      <c r="EK1323"/>
      <c r="EL1323"/>
      <c r="EM1323"/>
      <c r="EN1323"/>
      <c r="EO1323"/>
      <c r="EP1323"/>
      <c r="EQ1323"/>
      <c r="ER1323"/>
      <c r="ES1323"/>
      <c r="ET1323"/>
      <c r="EU1323"/>
      <c r="EV1323"/>
      <c r="EW1323"/>
      <c r="EX1323"/>
      <c r="EY1323"/>
      <c r="EZ1323"/>
      <c r="FA1323"/>
      <c r="FB1323"/>
      <c r="FC1323"/>
      <c r="FD1323"/>
      <c r="FE1323"/>
      <c r="FF1323"/>
      <c r="FG1323"/>
      <c r="FH1323"/>
      <c r="FI1323"/>
      <c r="FJ1323"/>
      <c r="FK1323"/>
      <c r="FL1323"/>
      <c r="FM1323"/>
      <c r="FN1323"/>
      <c r="FO1323"/>
      <c r="FP1323"/>
      <c r="FQ1323"/>
      <c r="FR1323"/>
      <c r="FS1323"/>
      <c r="FT1323"/>
      <c r="FU1323"/>
      <c r="FV1323"/>
      <c r="FW1323"/>
      <c r="FX1323"/>
      <c r="FY1323"/>
      <c r="FZ1323"/>
      <c r="GA1323"/>
      <c r="GB1323"/>
      <c r="GC1323"/>
      <c r="GD1323"/>
      <c r="GE1323"/>
      <c r="GF1323"/>
      <c r="GG1323"/>
      <c r="GH1323"/>
      <c r="GI1323"/>
      <c r="GJ1323"/>
      <c r="GK1323"/>
      <c r="GL1323"/>
      <c r="GM1323"/>
      <c r="GN1323"/>
      <c r="GO1323"/>
      <c r="GP1323"/>
      <c r="GQ1323"/>
      <c r="GR1323"/>
      <c r="GS1323"/>
      <c r="GT1323"/>
      <c r="GU1323"/>
      <c r="GV1323"/>
      <c r="GW1323"/>
      <c r="GX1323"/>
      <c r="GY1323" t="n" s="35">
        <v>0</v>
      </c>
      <c r="GZ1323" t="n" s="35">
        <v>0</v>
      </c>
      <c r="HF1323" t="n" s="35">
        <v>4000</v>
      </c>
      <c r="HG1323" t="b" s="35">
        <v>1</v>
      </c>
      <c r="HH1323">
        <v>1</v>
      </c>
      <c r="HU1323" t="b" s="35">
        <v>1</v>
      </c>
      <c r="HZ1323">
        <v>1</v>
      </c>
      <c r="IA1323"/>
      <c r="IB1323" t="inlineStr">
        <is>
          <t xml:space="preserve">魔法</t>
        </is>
      </c>
      <c r="IC1323">
        <v>8000</v>
      </c>
      <c r="ID1323">
        <v>0</v>
      </c>
      <c r="IE1323">
        <v>1</v>
      </c>
      <c r="IF1323"/>
      <c r="IG1323" t="inlineStr">
        <is>
          <t xml:space="preserve">魔法</t>
        </is>
      </c>
      <c r="IH1323">
        <v>500</v>
      </c>
      <c r="II1323">
        <v>0</v>
      </c>
      <c r="IJ1323"/>
      <c r="IK1323"/>
      <c r="IL1323"/>
      <c r="IM1323"/>
      <c r="IN1323"/>
      <c r="IO1323"/>
      <c r="IP1323"/>
      <c r="IQ1323"/>
      <c r="IR1323"/>
      <c r="IS1323"/>
      <c r="IT1323"/>
      <c r="IU1323"/>
      <c r="IV1323"/>
      <c r="IW1323"/>
      <c r="IX1323"/>
      <c r="IY1323"/>
      <c r="IZ1323"/>
      <c r="JA1323"/>
      <c r="JB1323"/>
      <c r="JC1323"/>
      <c r="JD1323"/>
      <c r="JE1323"/>
      <c r="JF1323"/>
      <c r="JG1323"/>
      <c r="JH1323"/>
      <c r="JI1323"/>
      <c r="JJ1323"/>
      <c r="JK1323"/>
      <c r="JL1323"/>
      <c r="JM1323"/>
      <c r="JN1323"/>
      <c r="JO1323"/>
      <c r="JP1323"/>
      <c r="JQ1323"/>
      <c r="JR1323"/>
    </row>
    <row r="1324" ht="30" customHeight="1" spans="2:12">
      <c r="B1324" s="34">
        <f>10000000+INDEX(编号表!$B:$B,MATCH(D1324,编号表!$A:$A,0))*10000+J1324</f>
        <v>12440003</v>
      </c>
      <c r="C1324" s="34" t="s">
        <v>1105</v>
      </c>
      <c r="D1324" s="34" t="s">
        <v>1106</v>
      </c>
      <c r="E1324" t="str" s="34">
        <v>无</v>
      </c>
      <c r="F1324" s="39" t="s">
        <v>897</v>
      </c>
      <c r="G1324" s="34" t="inlineStr">
        <is>
          <t xml:space="preserve">木行</t>
        </is>
      </c>
      <c r="H1324" s="34" t="b">
        <v>0</v>
      </c>
      <c r="I1324" s="34" t="b">
        <v>0</v>
      </c>
      <c r="J1324" s="34">
        <v>3</v>
      </c>
      <c r="K1324" s="34" t="str">
        <f t="shared" si="40"/>
        <v>124400</v>
      </c>
      <c r="L1324" s="34" t="s">
        <v>900</v>
      </c>
      <c r="O1324" t="str" s="35">
        <v>落印造成范围重击；补强结构、传递冲击，提高落印伤害；落印附加木行伤害。</v>
      </c>
      <c r="P1324" t="n" s="35">
        <v>12421004</v>
      </c>
      <c r="W1324">
        <v>600</v>
      </c>
      <c r="X1324">
        <v>600</v>
      </c>
      <c r="Y1324" t="str" s="35">
        <v>单位</v>
      </c>
      <c r="Z1324" t="inlineStr">
        <is>
          <t xml:space="preserve">圆形</t>
        </is>
      </c>
      <c r="AA1324" t="inlineStr">
        <is>
          <t xml:space="preserve">敌对</t>
        </is>
      </c>
      <c r="AB1324">
        <v>0</v>
      </c>
      <c r="AC1324">
        <v>16</v>
      </c>
      <c r="AD1324" t="b">
        <v>0</v>
      </c>
      <c r="AE1324" t="inlineStr">
        <is>
          <t xml:space="preserve">最近</t>
        </is>
      </c>
      <c r="AF1324">
        <v>180</v>
      </c>
      <c r="AG1324"/>
      <c r="AH1324"/>
      <c r="AI1324"/>
      <c r="AJ1324"/>
      <c r="AK1324"/>
      <c r="AL1324"/>
      <c r="BA1324">
        <v>10000</v>
      </c>
      <c r="BB1324" t="inlineStr">
        <is>
          <t xml:space="preserve">技能效果_伤害</t>
        </is>
      </c>
      <c r="BC1324" t="inlineStr">
        <is>
          <t xml:space="preserve">敌对</t>
        </is>
      </c>
      <c r="BD1324">
        <v>10000</v>
      </c>
      <c r="BE1324">
        <v>0</v>
      </c>
      <c r="BF1324" t="inlineStr">
        <is>
          <t xml:space="preserve">全部</t>
        </is>
      </c>
      <c r="BG1324">
        <v>0</v>
      </c>
      <c r="BH1324" t="inlineStr">
        <is>
          <t xml:space="preserve">魔法</t>
        </is>
      </c>
      <c r="BI1324">
        <v>8000</v>
      </c>
      <c r="BJ1324">
        <v>0</v>
      </c>
      <c r="BK1324" t="b">
        <v>1</v>
      </c>
      <c r="BL1324">
        <v>0</v>
      </c>
      <c r="BM1324">
        <v>10000</v>
      </c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  <c r="DE1324"/>
      <c r="DF1324"/>
      <c r="DG1324"/>
      <c r="DH1324"/>
      <c r="DI1324"/>
      <c r="DJ1324"/>
      <c r="DK1324"/>
      <c r="DL1324"/>
      <c r="DM1324"/>
      <c r="DN1324"/>
      <c r="DO1324"/>
      <c r="DP1324"/>
      <c r="DQ1324"/>
      <c r="DR1324"/>
      <c r="DS1324"/>
      <c r="DT1324"/>
      <c r="DU1324"/>
      <c r="DV1324"/>
      <c r="DW1324"/>
      <c r="DX1324"/>
      <c r="DY1324"/>
      <c r="DZ1324"/>
      <c r="EA1324"/>
      <c r="EB1324"/>
      <c r="EC1324"/>
      <c r="ED1324"/>
      <c r="EE1324"/>
      <c r="EF1324"/>
      <c r="EG1324"/>
      <c r="EH1324"/>
      <c r="EI1324"/>
      <c r="EJ1324"/>
      <c r="EK1324"/>
      <c r="EL1324"/>
      <c r="EM1324"/>
      <c r="EN1324"/>
      <c r="EO1324"/>
      <c r="EP1324"/>
      <c r="EQ1324"/>
      <c r="ER1324"/>
      <c r="ES1324"/>
      <c r="ET1324"/>
      <c r="EU1324"/>
      <c r="EV1324"/>
      <c r="EW1324"/>
      <c r="EX1324"/>
      <c r="EY1324"/>
      <c r="EZ1324"/>
      <c r="FA1324"/>
      <c r="FB1324"/>
      <c r="FC1324"/>
      <c r="FD1324"/>
      <c r="FE1324"/>
      <c r="FF1324"/>
      <c r="FG1324"/>
      <c r="FH1324"/>
      <c r="FI1324"/>
      <c r="FJ1324"/>
      <c r="FK1324"/>
      <c r="FL1324"/>
      <c r="FM1324"/>
      <c r="FN1324"/>
      <c r="FO1324"/>
      <c r="FP1324"/>
      <c r="FQ1324"/>
      <c r="FR1324"/>
      <c r="FS1324"/>
      <c r="FT1324"/>
      <c r="FU1324"/>
      <c r="FV1324"/>
      <c r="FW1324"/>
      <c r="FX1324"/>
      <c r="FY1324"/>
      <c r="FZ1324"/>
      <c r="GA1324"/>
      <c r="GB1324"/>
      <c r="GC1324"/>
      <c r="GD1324"/>
      <c r="GE1324"/>
      <c r="GF1324"/>
      <c r="GG1324"/>
      <c r="GH1324"/>
      <c r="GI1324"/>
      <c r="GJ1324"/>
      <c r="GK1324"/>
      <c r="GL1324"/>
      <c r="GM1324"/>
      <c r="GN1324"/>
      <c r="GO1324"/>
      <c r="GP1324"/>
      <c r="GQ1324"/>
      <c r="GR1324"/>
      <c r="GS1324"/>
      <c r="GT1324"/>
      <c r="GU1324"/>
      <c r="GV1324"/>
      <c r="GW1324"/>
      <c r="GX1324"/>
      <c r="GY1324" t="n" s="35">
        <v>0</v>
      </c>
      <c r="GZ1324" t="n" s="35">
        <v>0</v>
      </c>
      <c r="HF1324" t="n" s="35">
        <v>4000</v>
      </c>
      <c r="HG1324" t="b" s="35">
        <v>1</v>
      </c>
      <c r="HH1324">
        <v>1</v>
      </c>
      <c r="HU1324" t="b" s="35">
        <v>1</v>
      </c>
      <c r="HZ1324">
        <v>1</v>
      </c>
      <c r="IA1324"/>
      <c r="IB1324" t="inlineStr">
        <is>
          <t xml:space="preserve">魔法</t>
        </is>
      </c>
      <c r="IC1324">
        <v>8000</v>
      </c>
      <c r="ID1324">
        <v>0</v>
      </c>
      <c r="IE1324">
        <v>1</v>
      </c>
      <c r="IF1324"/>
      <c r="IG1324" t="inlineStr">
        <is>
          <t xml:space="preserve">魔法</t>
        </is>
      </c>
      <c r="IH1324">
        <v>500</v>
      </c>
      <c r="II1324">
        <v>0</v>
      </c>
      <c r="IJ1324"/>
      <c r="IK1324"/>
      <c r="IL1324"/>
      <c r="IM1324"/>
      <c r="IN1324"/>
      <c r="IO1324"/>
      <c r="IP1324"/>
      <c r="IQ1324"/>
      <c r="IR1324"/>
      <c r="IS1324"/>
      <c r="IT1324"/>
      <c r="IU1324"/>
      <c r="IV1324"/>
      <c r="IW1324"/>
      <c r="IX1324"/>
      <c r="IY1324"/>
      <c r="IZ1324"/>
      <c r="JA1324"/>
      <c r="JB1324"/>
      <c r="JC1324"/>
      <c r="JD1324"/>
      <c r="JE1324"/>
      <c r="JF1324"/>
      <c r="JG1324"/>
      <c r="JH1324"/>
      <c r="JI1324"/>
      <c r="JJ1324"/>
      <c r="JK1324"/>
      <c r="JL1324"/>
      <c r="JM1324"/>
      <c r="JN1324"/>
      <c r="JO1324"/>
      <c r="JP1324"/>
      <c r="JQ1324"/>
      <c r="JR1324"/>
    </row>
    <row r="1325" ht="30" customHeight="1" spans="2:12">
      <c r="B1325" s="34">
        <f>10000000+INDEX(编号表!$B:$B,MATCH(D1325,编号表!$A:$A,0))*10000+J1325</f>
        <v>12440004</v>
      </c>
      <c r="C1325" s="34" t="s">
        <v>1107</v>
      </c>
      <c r="D1325" s="34" t="s">
        <v>1106</v>
      </c>
      <c r="E1325" t="str" s="34">
        <v>无</v>
      </c>
      <c r="F1325" s="39" t="s">
        <v>902</v>
      </c>
      <c r="G1325" s="34" t="inlineStr">
        <is>
          <t xml:space="preserve">木行</t>
        </is>
      </c>
      <c r="H1325" s="34" t="b">
        <v>0</v>
      </c>
      <c r="I1325" s="34" t="b">
        <v>0</v>
      </c>
      <c r="J1325" s="34">
        <v>4</v>
      </c>
      <c r="K1325" s="34" t="str">
        <f t="shared" si="40"/>
        <v>124400</v>
      </c>
      <c r="L1325" s="34" t="s">
        <v>898</v>
      </c>
      <c r="O1325" t="str" s="35">
        <v>落印造成范围重击；补强结构、传递冲击，提高落印伤害；落印附加木行伤害。</v>
      </c>
      <c r="P1325" t="n" s="35">
        <v>12421004</v>
      </c>
      <c r="W1325">
        <v>600</v>
      </c>
      <c r="X1325">
        <v>600</v>
      </c>
      <c r="Y1325" t="str" s="35">
        <v>单位</v>
      </c>
      <c r="Z1325" t="inlineStr">
        <is>
          <t xml:space="preserve">圆形</t>
        </is>
      </c>
      <c r="AA1325" t="inlineStr">
        <is>
          <t xml:space="preserve">敌对</t>
        </is>
      </c>
      <c r="AB1325">
        <v>0</v>
      </c>
      <c r="AC1325">
        <v>16</v>
      </c>
      <c r="AD1325" t="b">
        <v>0</v>
      </c>
      <c r="AE1325" t="inlineStr">
        <is>
          <t xml:space="preserve">最近</t>
        </is>
      </c>
      <c r="AF1325">
        <v>180</v>
      </c>
      <c r="AG1325"/>
      <c r="AH1325"/>
      <c r="AI1325"/>
      <c r="AJ1325"/>
      <c r="AK1325"/>
      <c r="AL1325"/>
      <c r="BA1325">
        <v>10000</v>
      </c>
      <c r="BB1325" t="inlineStr">
        <is>
          <t xml:space="preserve">技能效果_伤害</t>
        </is>
      </c>
      <c r="BC1325" t="inlineStr">
        <is>
          <t xml:space="preserve">敌对</t>
        </is>
      </c>
      <c r="BD1325">
        <v>10000</v>
      </c>
      <c r="BE1325">
        <v>0</v>
      </c>
      <c r="BF1325" t="inlineStr">
        <is>
          <t xml:space="preserve">全部</t>
        </is>
      </c>
      <c r="BG1325">
        <v>0</v>
      </c>
      <c r="BH1325" t="inlineStr">
        <is>
          <t xml:space="preserve">魔法</t>
        </is>
      </c>
      <c r="BI1325">
        <v>8000</v>
      </c>
      <c r="BJ1325">
        <v>0</v>
      </c>
      <c r="BK1325" t="b">
        <v>1</v>
      </c>
      <c r="BL1325">
        <v>0</v>
      </c>
      <c r="BM1325">
        <v>10000</v>
      </c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  <c r="DE1325"/>
      <c r="DF1325"/>
      <c r="DG1325"/>
      <c r="DH1325"/>
      <c r="DI1325"/>
      <c r="DJ1325"/>
      <c r="DK1325"/>
      <c r="DL1325"/>
      <c r="DM1325"/>
      <c r="DN1325"/>
      <c r="DO1325"/>
      <c r="DP1325"/>
      <c r="DQ1325"/>
      <c r="DR1325"/>
      <c r="DS1325"/>
      <c r="DT1325"/>
      <c r="DU1325"/>
      <c r="DV1325"/>
      <c r="DW1325"/>
      <c r="DX1325"/>
      <c r="DY1325"/>
      <c r="DZ1325"/>
      <c r="EA1325"/>
      <c r="EB1325"/>
      <c r="EC1325"/>
      <c r="ED1325"/>
      <c r="EE1325"/>
      <c r="EF1325"/>
      <c r="EG1325"/>
      <c r="EH1325"/>
      <c r="EI1325"/>
      <c r="EJ1325"/>
      <c r="EK1325"/>
      <c r="EL1325"/>
      <c r="EM1325"/>
      <c r="EN1325"/>
      <c r="EO1325"/>
      <c r="EP1325"/>
      <c r="EQ1325"/>
      <c r="ER1325"/>
      <c r="ES1325"/>
      <c r="ET1325"/>
      <c r="EU1325"/>
      <c r="EV1325"/>
      <c r="EW1325"/>
      <c r="EX1325"/>
      <c r="EY1325"/>
      <c r="EZ1325"/>
      <c r="FA1325"/>
      <c r="FB1325"/>
      <c r="FC1325"/>
      <c r="FD1325"/>
      <c r="FE1325"/>
      <c r="FF1325"/>
      <c r="FG1325"/>
      <c r="FH1325"/>
      <c r="FI1325"/>
      <c r="FJ1325"/>
      <c r="FK1325"/>
      <c r="FL1325"/>
      <c r="FM1325"/>
      <c r="FN1325"/>
      <c r="FO1325"/>
      <c r="FP1325"/>
      <c r="FQ1325"/>
      <c r="FR1325"/>
      <c r="FS1325"/>
      <c r="FT1325"/>
      <c r="FU1325"/>
      <c r="FV1325"/>
      <c r="FW1325"/>
      <c r="FX1325"/>
      <c r="FY1325"/>
      <c r="FZ1325"/>
      <c r="GA1325"/>
      <c r="GB1325"/>
      <c r="GC1325"/>
      <c r="GD1325"/>
      <c r="GE1325"/>
      <c r="GF1325"/>
      <c r="GG1325"/>
      <c r="GH1325"/>
      <c r="GI1325"/>
      <c r="GJ1325"/>
      <c r="GK1325"/>
      <c r="GL1325"/>
      <c r="GM1325"/>
      <c r="GN1325"/>
      <c r="GO1325"/>
      <c r="GP1325"/>
      <c r="GQ1325"/>
      <c r="GR1325"/>
      <c r="GS1325"/>
      <c r="GT1325"/>
      <c r="GU1325"/>
      <c r="GV1325"/>
      <c r="GW1325"/>
      <c r="GX1325"/>
      <c r="GY1325" t="n" s="35">
        <v>0</v>
      </c>
      <c r="GZ1325" t="n" s="35">
        <v>0</v>
      </c>
      <c r="HF1325" t="n" s="35">
        <v>4000</v>
      </c>
      <c r="HG1325" t="b" s="35">
        <v>1</v>
      </c>
      <c r="HH1325">
        <v>1</v>
      </c>
      <c r="HU1325" t="b" s="35">
        <v>1</v>
      </c>
      <c r="HZ1325">
        <v>1</v>
      </c>
      <c r="IA1325"/>
      <c r="IB1325" t="inlineStr">
        <is>
          <t xml:space="preserve">魔法</t>
        </is>
      </c>
      <c r="IC1325">
        <v>8000</v>
      </c>
      <c r="ID1325">
        <v>0</v>
      </c>
      <c r="IE1325">
        <v>1</v>
      </c>
      <c r="IF1325"/>
      <c r="IG1325" t="inlineStr">
        <is>
          <t xml:space="preserve">魔法</t>
        </is>
      </c>
      <c r="IH1325">
        <v>500</v>
      </c>
      <c r="II1325">
        <v>0</v>
      </c>
      <c r="IJ1325"/>
      <c r="IK1325"/>
      <c r="IL1325"/>
      <c r="IM1325"/>
      <c r="IN1325"/>
      <c r="IO1325"/>
      <c r="IP1325"/>
      <c r="IQ1325"/>
      <c r="IR1325"/>
      <c r="IS1325"/>
      <c r="IT1325"/>
      <c r="IU1325"/>
      <c r="IV1325"/>
      <c r="IW1325"/>
      <c r="IX1325"/>
      <c r="IY1325"/>
      <c r="IZ1325"/>
      <c r="JA1325"/>
      <c r="JB1325"/>
      <c r="JC1325"/>
      <c r="JD1325"/>
      <c r="JE1325"/>
      <c r="JF1325"/>
      <c r="JG1325"/>
      <c r="JH1325"/>
      <c r="JI1325"/>
      <c r="JJ1325"/>
      <c r="JK1325"/>
      <c r="JL1325"/>
      <c r="JM1325"/>
      <c r="JN1325"/>
      <c r="JO1325"/>
      <c r="JP1325"/>
      <c r="JQ1325"/>
      <c r="JR1325"/>
    </row>
    <row r="1326" ht="30" customHeight="1" spans="2:12">
      <c r="B1326" s="34">
        <f>10000000+INDEX(编号表!$B:$B,MATCH(D1326,编号表!$A:$A,0))*10000+J1326</f>
        <v>12440005</v>
      </c>
      <c r="C1326" s="34" t="s">
        <v>1107</v>
      </c>
      <c r="D1326" s="34" t="s">
        <v>1106</v>
      </c>
      <c r="E1326" t="str" s="34">
        <v>无</v>
      </c>
      <c r="F1326" s="39" t="s">
        <v>902</v>
      </c>
      <c r="G1326" s="34" t="inlineStr">
        <is>
          <t xml:space="preserve">木行</t>
        </is>
      </c>
      <c r="H1326" s="34" t="b">
        <v>0</v>
      </c>
      <c r="I1326" s="34" t="b">
        <v>0</v>
      </c>
      <c r="J1326" s="34">
        <v>5</v>
      </c>
      <c r="K1326" s="34" t="str">
        <f t="shared" si="40"/>
        <v>124400</v>
      </c>
      <c r="L1326" s="34" t="s">
        <v>899</v>
      </c>
      <c r="O1326" t="str" s="35">
        <v>落印造成范围重击；补强结构、传递冲击，提高落印伤害；落印附加木行伤害。</v>
      </c>
      <c r="P1326" t="n" s="35">
        <v>12421004</v>
      </c>
      <c r="W1326">
        <v>600</v>
      </c>
      <c r="X1326">
        <v>600</v>
      </c>
      <c r="Y1326" t="str" s="35">
        <v>单位</v>
      </c>
      <c r="Z1326" t="inlineStr">
        <is>
          <t xml:space="preserve">圆形</t>
        </is>
      </c>
      <c r="AA1326" t="inlineStr">
        <is>
          <t xml:space="preserve">敌对</t>
        </is>
      </c>
      <c r="AB1326">
        <v>0</v>
      </c>
      <c r="AC1326">
        <v>16</v>
      </c>
      <c r="AD1326" t="b">
        <v>0</v>
      </c>
      <c r="AE1326" t="inlineStr">
        <is>
          <t xml:space="preserve">最近</t>
        </is>
      </c>
      <c r="AF1326">
        <v>180</v>
      </c>
      <c r="AG1326"/>
      <c r="AH1326"/>
      <c r="AI1326"/>
      <c r="AJ1326"/>
      <c r="AK1326"/>
      <c r="AL1326"/>
      <c r="BA1326">
        <v>10000</v>
      </c>
      <c r="BB1326" t="inlineStr">
        <is>
          <t xml:space="preserve">技能效果_伤害</t>
        </is>
      </c>
      <c r="BC1326" t="inlineStr">
        <is>
          <t xml:space="preserve">敌对</t>
        </is>
      </c>
      <c r="BD1326">
        <v>10000</v>
      </c>
      <c r="BE1326">
        <v>0</v>
      </c>
      <c r="BF1326" t="inlineStr">
        <is>
          <t xml:space="preserve">全部</t>
        </is>
      </c>
      <c r="BG1326">
        <v>0</v>
      </c>
      <c r="BH1326" t="inlineStr">
        <is>
          <t xml:space="preserve">魔法</t>
        </is>
      </c>
      <c r="BI1326">
        <v>8000</v>
      </c>
      <c r="BJ1326">
        <v>0</v>
      </c>
      <c r="BK1326" t="b">
        <v>1</v>
      </c>
      <c r="BL1326">
        <v>0</v>
      </c>
      <c r="BM1326">
        <v>10000</v>
      </c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  <c r="DE1326"/>
      <c r="DF1326"/>
      <c r="DG1326"/>
      <c r="DH1326"/>
      <c r="DI1326"/>
      <c r="DJ1326"/>
      <c r="DK1326"/>
      <c r="DL1326"/>
      <c r="DM1326"/>
      <c r="DN1326"/>
      <c r="DO1326"/>
      <c r="DP1326"/>
      <c r="DQ1326"/>
      <c r="DR1326"/>
      <c r="DS1326"/>
      <c r="DT1326"/>
      <c r="DU1326"/>
      <c r="DV1326"/>
      <c r="DW1326"/>
      <c r="DX1326"/>
      <c r="DY1326"/>
      <c r="DZ1326"/>
      <c r="EA1326"/>
      <c r="EB1326"/>
      <c r="EC1326"/>
      <c r="ED1326"/>
      <c r="EE1326"/>
      <c r="EF1326"/>
      <c r="EG1326"/>
      <c r="EH1326"/>
      <c r="EI1326"/>
      <c r="EJ1326"/>
      <c r="EK1326"/>
      <c r="EL1326"/>
      <c r="EM1326"/>
      <c r="EN1326"/>
      <c r="EO1326"/>
      <c r="EP1326"/>
      <c r="EQ1326"/>
      <c r="ER1326"/>
      <c r="ES1326"/>
      <c r="ET1326"/>
      <c r="EU1326"/>
      <c r="EV1326"/>
      <c r="EW1326"/>
      <c r="EX1326"/>
      <c r="EY1326"/>
      <c r="EZ1326"/>
      <c r="FA1326"/>
      <c r="FB1326"/>
      <c r="FC1326"/>
      <c r="FD1326"/>
      <c r="FE1326"/>
      <c r="FF1326"/>
      <c r="FG1326"/>
      <c r="FH1326"/>
      <c r="FI1326"/>
      <c r="FJ1326"/>
      <c r="FK1326"/>
      <c r="FL1326"/>
      <c r="FM1326"/>
      <c r="FN1326"/>
      <c r="FO1326"/>
      <c r="FP1326"/>
      <c r="FQ1326"/>
      <c r="FR1326"/>
      <c r="FS1326"/>
      <c r="FT1326"/>
      <c r="FU1326"/>
      <c r="FV1326"/>
      <c r="FW1326"/>
      <c r="FX1326"/>
      <c r="FY1326"/>
      <c r="FZ1326"/>
      <c r="GA1326"/>
      <c r="GB1326"/>
      <c r="GC1326"/>
      <c r="GD1326"/>
      <c r="GE1326"/>
      <c r="GF1326"/>
      <c r="GG1326"/>
      <c r="GH1326"/>
      <c r="GI1326"/>
      <c r="GJ1326"/>
      <c r="GK1326"/>
      <c r="GL1326"/>
      <c r="GM1326"/>
      <c r="GN1326"/>
      <c r="GO1326"/>
      <c r="GP1326"/>
      <c r="GQ1326"/>
      <c r="GR1326"/>
      <c r="GS1326"/>
      <c r="GT1326"/>
      <c r="GU1326"/>
      <c r="GV1326"/>
      <c r="GW1326"/>
      <c r="GX1326"/>
      <c r="GY1326" t="n" s="35">
        <v>0</v>
      </c>
      <c r="GZ1326" t="n" s="35">
        <v>0</v>
      </c>
      <c r="HF1326" t="n" s="35">
        <v>4000</v>
      </c>
      <c r="HG1326" t="b" s="35">
        <v>1</v>
      </c>
      <c r="HH1326">
        <v>1</v>
      </c>
      <c r="HU1326" t="b" s="35">
        <v>1</v>
      </c>
      <c r="HZ1326">
        <v>1</v>
      </c>
      <c r="IA1326"/>
      <c r="IB1326" t="inlineStr">
        <is>
          <t xml:space="preserve">魔法</t>
        </is>
      </c>
      <c r="IC1326">
        <v>8000</v>
      </c>
      <c r="ID1326">
        <v>0</v>
      </c>
      <c r="IE1326">
        <v>1</v>
      </c>
      <c r="IF1326"/>
      <c r="IG1326" t="inlineStr">
        <is>
          <t xml:space="preserve">魔法</t>
        </is>
      </c>
      <c r="IH1326">
        <v>500</v>
      </c>
      <c r="II1326">
        <v>0</v>
      </c>
      <c r="IJ1326"/>
      <c r="IK1326"/>
      <c r="IL1326"/>
      <c r="IM1326"/>
      <c r="IN1326"/>
      <c r="IO1326"/>
      <c r="IP1326"/>
      <c r="IQ1326"/>
      <c r="IR1326"/>
      <c r="IS1326"/>
      <c r="IT1326"/>
      <c r="IU1326"/>
      <c r="IV1326"/>
      <c r="IW1326"/>
      <c r="IX1326"/>
      <c r="IY1326"/>
      <c r="IZ1326"/>
      <c r="JA1326"/>
      <c r="JB1326"/>
      <c r="JC1326"/>
      <c r="JD1326"/>
      <c r="JE1326"/>
      <c r="JF1326"/>
      <c r="JG1326"/>
      <c r="JH1326"/>
      <c r="JI1326"/>
      <c r="JJ1326"/>
      <c r="JK1326"/>
      <c r="JL1326"/>
      <c r="JM1326"/>
      <c r="JN1326"/>
      <c r="JO1326"/>
      <c r="JP1326"/>
      <c r="JQ1326"/>
      <c r="JR1326"/>
    </row>
    <row r="1327" ht="30" customHeight="1" spans="2:12">
      <c r="B1327" s="34">
        <f>10000000+INDEX(编号表!$B:$B,MATCH(D1327,编号表!$A:$A,0))*10000+J1327</f>
        <v>12440006</v>
      </c>
      <c r="C1327" s="34" t="s">
        <v>1107</v>
      </c>
      <c r="D1327" s="34" t="s">
        <v>1106</v>
      </c>
      <c r="E1327" t="str" s="34">
        <v>无</v>
      </c>
      <c r="F1327" s="39" t="s">
        <v>902</v>
      </c>
      <c r="G1327" s="34" t="inlineStr">
        <is>
          <t xml:space="preserve">木行</t>
        </is>
      </c>
      <c r="H1327" s="34" t="b">
        <v>0</v>
      </c>
      <c r="I1327" s="34" t="b">
        <v>0</v>
      </c>
      <c r="J1327" s="34">
        <v>6</v>
      </c>
      <c r="K1327" s="34" t="str">
        <f t="shared" si="40"/>
        <v>124400</v>
      </c>
      <c r="L1327" s="34" t="s">
        <v>900</v>
      </c>
      <c r="O1327" t="str" s="35">
        <v>落印造成范围重击；补强结构、传递冲击，提高落印伤害；落印附加木行伤害。</v>
      </c>
      <c r="P1327" t="n" s="35">
        <v>12421004</v>
      </c>
      <c r="W1327">
        <v>600</v>
      </c>
      <c r="X1327">
        <v>600</v>
      </c>
      <c r="Y1327" t="str" s="35">
        <v>单位</v>
      </c>
      <c r="Z1327" t="inlineStr">
        <is>
          <t xml:space="preserve">圆形</t>
        </is>
      </c>
      <c r="AA1327" t="inlineStr">
        <is>
          <t xml:space="preserve">敌对</t>
        </is>
      </c>
      <c r="AB1327">
        <v>0</v>
      </c>
      <c r="AC1327">
        <v>16</v>
      </c>
      <c r="AD1327" t="b">
        <v>0</v>
      </c>
      <c r="AE1327" t="inlineStr">
        <is>
          <t xml:space="preserve">最近</t>
        </is>
      </c>
      <c r="AF1327">
        <v>180</v>
      </c>
      <c r="AG1327"/>
      <c r="AH1327"/>
      <c r="AI1327"/>
      <c r="AJ1327"/>
      <c r="AK1327"/>
      <c r="AL1327"/>
      <c r="BA1327">
        <v>10000</v>
      </c>
      <c r="BB1327" t="inlineStr">
        <is>
          <t xml:space="preserve">技能效果_伤害</t>
        </is>
      </c>
      <c r="BC1327" t="inlineStr">
        <is>
          <t xml:space="preserve">敌对</t>
        </is>
      </c>
      <c r="BD1327">
        <v>10000</v>
      </c>
      <c r="BE1327">
        <v>0</v>
      </c>
      <c r="BF1327" t="inlineStr">
        <is>
          <t xml:space="preserve">全部</t>
        </is>
      </c>
      <c r="BG1327">
        <v>0</v>
      </c>
      <c r="BH1327" t="inlineStr">
        <is>
          <t xml:space="preserve">魔法</t>
        </is>
      </c>
      <c r="BI1327">
        <v>8000</v>
      </c>
      <c r="BJ1327">
        <v>0</v>
      </c>
      <c r="BK1327" t="b">
        <v>1</v>
      </c>
      <c r="BL1327">
        <v>0</v>
      </c>
      <c r="BM1327">
        <v>10000</v>
      </c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  <c r="DE1327"/>
      <c r="DF1327"/>
      <c r="DG1327"/>
      <c r="DH1327"/>
      <c r="DI1327"/>
      <c r="DJ1327"/>
      <c r="DK1327"/>
      <c r="DL1327"/>
      <c r="DM1327"/>
      <c r="DN1327"/>
      <c r="DO1327"/>
      <c r="DP1327"/>
      <c r="DQ1327"/>
      <c r="DR1327"/>
      <c r="DS1327"/>
      <c r="DT1327"/>
      <c r="DU1327"/>
      <c r="DV1327"/>
      <c r="DW1327"/>
      <c r="DX1327"/>
      <c r="DY1327"/>
      <c r="DZ1327"/>
      <c r="EA1327"/>
      <c r="EB1327"/>
      <c r="EC1327"/>
      <c r="ED1327"/>
      <c r="EE1327"/>
      <c r="EF1327"/>
      <c r="EG1327"/>
      <c r="EH1327"/>
      <c r="EI1327"/>
      <c r="EJ1327"/>
      <c r="EK1327"/>
      <c r="EL1327"/>
      <c r="EM1327"/>
      <c r="EN1327"/>
      <c r="EO1327"/>
      <c r="EP1327"/>
      <c r="EQ1327"/>
      <c r="ER1327"/>
      <c r="ES1327"/>
      <c r="ET1327"/>
      <c r="EU1327"/>
      <c r="EV1327"/>
      <c r="EW1327"/>
      <c r="EX1327"/>
      <c r="EY1327"/>
      <c r="EZ1327"/>
      <c r="FA1327"/>
      <c r="FB1327"/>
      <c r="FC1327"/>
      <c r="FD1327"/>
      <c r="FE1327"/>
      <c r="FF1327"/>
      <c r="FG1327"/>
      <c r="FH1327"/>
      <c r="FI1327"/>
      <c r="FJ1327"/>
      <c r="FK1327"/>
      <c r="FL1327"/>
      <c r="FM1327"/>
      <c r="FN1327"/>
      <c r="FO1327"/>
      <c r="FP1327"/>
      <c r="FQ1327"/>
      <c r="FR1327"/>
      <c r="FS1327"/>
      <c r="FT1327"/>
      <c r="FU1327"/>
      <c r="FV1327"/>
      <c r="FW1327"/>
      <c r="FX1327"/>
      <c r="FY1327"/>
      <c r="FZ1327"/>
      <c r="GA1327"/>
      <c r="GB1327"/>
      <c r="GC1327"/>
      <c r="GD1327"/>
      <c r="GE1327"/>
      <c r="GF1327"/>
      <c r="GG1327"/>
      <c r="GH1327"/>
      <c r="GI1327"/>
      <c r="GJ1327"/>
      <c r="GK1327"/>
      <c r="GL1327"/>
      <c r="GM1327"/>
      <c r="GN1327"/>
      <c r="GO1327"/>
      <c r="GP1327"/>
      <c r="GQ1327"/>
      <c r="GR1327"/>
      <c r="GS1327"/>
      <c r="GT1327"/>
      <c r="GU1327"/>
      <c r="GV1327"/>
      <c r="GW1327"/>
      <c r="GX1327"/>
      <c r="GY1327" t="n" s="35">
        <v>0</v>
      </c>
      <c r="GZ1327" t="n" s="35">
        <v>0</v>
      </c>
      <c r="HF1327" t="n" s="35">
        <v>4000</v>
      </c>
      <c r="HG1327" t="b" s="35">
        <v>1</v>
      </c>
      <c r="HH1327">
        <v>1</v>
      </c>
      <c r="HU1327" t="b" s="35">
        <v>1</v>
      </c>
      <c r="HZ1327">
        <v>1</v>
      </c>
      <c r="IA1327"/>
      <c r="IB1327" t="inlineStr">
        <is>
          <t xml:space="preserve">魔法</t>
        </is>
      </c>
      <c r="IC1327">
        <v>8000</v>
      </c>
      <c r="ID1327">
        <v>0</v>
      </c>
      <c r="IE1327">
        <v>1</v>
      </c>
      <c r="IF1327"/>
      <c r="IG1327" t="inlineStr">
        <is>
          <t xml:space="preserve">魔法</t>
        </is>
      </c>
      <c r="IH1327">
        <v>500</v>
      </c>
      <c r="II1327">
        <v>0</v>
      </c>
      <c r="IJ1327"/>
      <c r="IK1327"/>
      <c r="IL1327"/>
      <c r="IM1327"/>
      <c r="IN1327"/>
      <c r="IO1327"/>
      <c r="IP1327"/>
      <c r="IQ1327"/>
      <c r="IR1327"/>
      <c r="IS1327"/>
      <c r="IT1327"/>
      <c r="IU1327"/>
      <c r="IV1327"/>
      <c r="IW1327"/>
      <c r="IX1327"/>
      <c r="IY1327"/>
      <c r="IZ1327"/>
      <c r="JA1327"/>
      <c r="JB1327"/>
      <c r="JC1327"/>
      <c r="JD1327"/>
      <c r="JE1327"/>
      <c r="JF1327"/>
      <c r="JG1327"/>
      <c r="JH1327"/>
      <c r="JI1327"/>
      <c r="JJ1327"/>
      <c r="JK1327"/>
      <c r="JL1327"/>
      <c r="JM1327"/>
      <c r="JN1327"/>
      <c r="JO1327"/>
      <c r="JP1327"/>
      <c r="JQ1327"/>
      <c r="JR1327"/>
    </row>
    <row r="1328" ht="30" customHeight="1" spans="2:12">
      <c r="B1328" s="34">
        <f>10000000+INDEX(编号表!$B:$B,MATCH(D1328,编号表!$A:$A,0))*10000+J1328</f>
        <v>12440007</v>
      </c>
      <c r="C1328" s="34" t="s">
        <v>1108</v>
      </c>
      <c r="D1328" s="34" t="s">
        <v>1106</v>
      </c>
      <c r="E1328" t="str" s="34">
        <v>无</v>
      </c>
      <c r="F1328" s="39" t="s">
        <v>904</v>
      </c>
      <c r="G1328" s="34" t="inlineStr">
        <is>
          <t xml:space="preserve">木行</t>
        </is>
      </c>
      <c r="H1328" s="34" t="b">
        <v>0</v>
      </c>
      <c r="I1328" s="34" t="b">
        <v>0</v>
      </c>
      <c r="J1328" s="34">
        <v>7</v>
      </c>
      <c r="K1328" s="34" t="str">
        <f t="shared" si="40"/>
        <v>124400</v>
      </c>
      <c r="L1328" s="34" t="s">
        <v>898</v>
      </c>
      <c r="O1328" t="str" s="35">
        <v>落印造成范围重击；补强结构、传递冲击，提高落印伤害；落印附加木行伤害。</v>
      </c>
      <c r="P1328" t="n" s="35">
        <v>12421004</v>
      </c>
      <c r="W1328">
        <v>600</v>
      </c>
      <c r="X1328">
        <v>600</v>
      </c>
      <c r="Y1328" t="str" s="35">
        <v>单位</v>
      </c>
      <c r="Z1328" t="inlineStr">
        <is>
          <t xml:space="preserve">圆形</t>
        </is>
      </c>
      <c r="AA1328" t="inlineStr">
        <is>
          <t xml:space="preserve">敌对</t>
        </is>
      </c>
      <c r="AB1328">
        <v>0</v>
      </c>
      <c r="AC1328">
        <v>16</v>
      </c>
      <c r="AD1328" t="b">
        <v>0</v>
      </c>
      <c r="AE1328" t="inlineStr">
        <is>
          <t xml:space="preserve">最近</t>
        </is>
      </c>
      <c r="AF1328">
        <v>180</v>
      </c>
      <c r="AG1328"/>
      <c r="AH1328"/>
      <c r="AI1328"/>
      <c r="AJ1328"/>
      <c r="AK1328"/>
      <c r="AL1328"/>
      <c r="BA1328">
        <v>10000</v>
      </c>
      <c r="BB1328" t="inlineStr">
        <is>
          <t xml:space="preserve">技能效果_伤害</t>
        </is>
      </c>
      <c r="BC1328" t="inlineStr">
        <is>
          <t xml:space="preserve">敌对</t>
        </is>
      </c>
      <c r="BD1328">
        <v>10000</v>
      </c>
      <c r="BE1328">
        <v>0</v>
      </c>
      <c r="BF1328" t="inlineStr">
        <is>
          <t xml:space="preserve">全部</t>
        </is>
      </c>
      <c r="BG1328">
        <v>0</v>
      </c>
      <c r="BH1328" t="inlineStr">
        <is>
          <t xml:space="preserve">魔法</t>
        </is>
      </c>
      <c r="BI1328">
        <v>8000</v>
      </c>
      <c r="BJ1328">
        <v>0</v>
      </c>
      <c r="BK1328" t="b">
        <v>1</v>
      </c>
      <c r="BL1328">
        <v>0</v>
      </c>
      <c r="BM1328">
        <v>10000</v>
      </c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  <c r="DE1328"/>
      <c r="DF1328"/>
      <c r="DG1328"/>
      <c r="DH1328"/>
      <c r="DI1328"/>
      <c r="DJ1328"/>
      <c r="DK1328"/>
      <c r="DL1328"/>
      <c r="DM1328"/>
      <c r="DN1328"/>
      <c r="DO1328"/>
      <c r="DP1328"/>
      <c r="DQ1328"/>
      <c r="DR1328"/>
      <c r="DS1328"/>
      <c r="DT1328"/>
      <c r="DU1328"/>
      <c r="DV1328"/>
      <c r="DW1328"/>
      <c r="DX1328"/>
      <c r="DY1328"/>
      <c r="DZ1328"/>
      <c r="EA1328"/>
      <c r="EB1328"/>
      <c r="EC1328"/>
      <c r="ED1328"/>
      <c r="EE1328"/>
      <c r="EF1328"/>
      <c r="EG1328"/>
      <c r="EH1328"/>
      <c r="EI1328"/>
      <c r="EJ1328"/>
      <c r="EK1328"/>
      <c r="EL1328"/>
      <c r="EM1328"/>
      <c r="EN1328"/>
      <c r="EO1328"/>
      <c r="EP1328"/>
      <c r="EQ1328"/>
      <c r="ER1328"/>
      <c r="ES1328"/>
      <c r="ET1328"/>
      <c r="EU1328"/>
      <c r="EV1328"/>
      <c r="EW1328"/>
      <c r="EX1328"/>
      <c r="EY1328"/>
      <c r="EZ1328"/>
      <c r="FA1328"/>
      <c r="FB1328"/>
      <c r="FC1328"/>
      <c r="FD1328"/>
      <c r="FE1328"/>
      <c r="FF1328"/>
      <c r="FG1328"/>
      <c r="FH1328"/>
      <c r="FI1328"/>
      <c r="FJ1328"/>
      <c r="FK1328"/>
      <c r="FL1328"/>
      <c r="FM1328"/>
      <c r="FN1328"/>
      <c r="FO1328"/>
      <c r="FP1328"/>
      <c r="FQ1328"/>
      <c r="FR1328"/>
      <c r="FS1328"/>
      <c r="FT1328"/>
      <c r="FU1328"/>
      <c r="FV1328"/>
      <c r="FW1328"/>
      <c r="FX1328"/>
      <c r="FY1328"/>
      <c r="FZ1328"/>
      <c r="GA1328"/>
      <c r="GB1328"/>
      <c r="GC1328"/>
      <c r="GD1328"/>
      <c r="GE1328"/>
      <c r="GF1328"/>
      <c r="GG1328"/>
      <c r="GH1328"/>
      <c r="GI1328"/>
      <c r="GJ1328"/>
      <c r="GK1328"/>
      <c r="GL1328"/>
      <c r="GM1328"/>
      <c r="GN1328"/>
      <c r="GO1328"/>
      <c r="GP1328"/>
      <c r="GQ1328"/>
      <c r="GR1328"/>
      <c r="GS1328"/>
      <c r="GT1328"/>
      <c r="GU1328"/>
      <c r="GV1328"/>
      <c r="GW1328"/>
      <c r="GX1328"/>
      <c r="GY1328" t="n" s="35">
        <v>0</v>
      </c>
      <c r="GZ1328" t="n" s="35">
        <v>0</v>
      </c>
      <c r="HF1328" t="n" s="35">
        <v>4000</v>
      </c>
      <c r="HG1328" t="b" s="35">
        <v>1</v>
      </c>
      <c r="HH1328">
        <v>1</v>
      </c>
      <c r="HU1328" t="b" s="35">
        <v>1</v>
      </c>
      <c r="HZ1328">
        <v>1</v>
      </c>
      <c r="IA1328"/>
      <c r="IB1328" t="inlineStr">
        <is>
          <t xml:space="preserve">魔法</t>
        </is>
      </c>
      <c r="IC1328">
        <v>8000</v>
      </c>
      <c r="ID1328">
        <v>0</v>
      </c>
      <c r="IE1328">
        <v>1</v>
      </c>
      <c r="IF1328"/>
      <c r="IG1328" t="inlineStr">
        <is>
          <t xml:space="preserve">魔法</t>
        </is>
      </c>
      <c r="IH1328">
        <v>500</v>
      </c>
      <c r="II1328">
        <v>0</v>
      </c>
      <c r="IJ1328"/>
      <c r="IK1328"/>
      <c r="IL1328"/>
      <c r="IM1328"/>
      <c r="IN1328"/>
      <c r="IO1328"/>
      <c r="IP1328"/>
      <c r="IQ1328"/>
      <c r="IR1328"/>
      <c r="IS1328"/>
      <c r="IT1328"/>
      <c r="IU1328"/>
      <c r="IV1328"/>
      <c r="IW1328"/>
      <c r="IX1328"/>
      <c r="IY1328"/>
      <c r="IZ1328"/>
      <c r="JA1328"/>
      <c r="JB1328"/>
      <c r="JC1328"/>
      <c r="JD1328"/>
      <c r="JE1328"/>
      <c r="JF1328"/>
      <c r="JG1328"/>
      <c r="JH1328"/>
      <c r="JI1328"/>
      <c r="JJ1328"/>
      <c r="JK1328"/>
      <c r="JL1328"/>
      <c r="JM1328"/>
      <c r="JN1328"/>
      <c r="JO1328"/>
      <c r="JP1328"/>
      <c r="JQ1328"/>
      <c r="JR1328"/>
    </row>
    <row r="1329" ht="30" customHeight="1" spans="2:12">
      <c r="B1329" s="34">
        <f>10000000+INDEX(编号表!$B:$B,MATCH(D1329,编号表!$A:$A,0))*10000+J1329</f>
        <v>12440008</v>
      </c>
      <c r="C1329" s="34" t="s">
        <v>1108</v>
      </c>
      <c r="D1329" s="34" t="s">
        <v>1106</v>
      </c>
      <c r="E1329" t="str" s="34">
        <v>无</v>
      </c>
      <c r="F1329" s="39" t="s">
        <v>904</v>
      </c>
      <c r="G1329" s="34" t="inlineStr">
        <is>
          <t xml:space="preserve">木行</t>
        </is>
      </c>
      <c r="H1329" s="34" t="b">
        <v>0</v>
      </c>
      <c r="I1329" s="34" t="b">
        <v>0</v>
      </c>
      <c r="J1329" s="34">
        <v>8</v>
      </c>
      <c r="K1329" s="34" t="str">
        <f t="shared" si="40"/>
        <v>124400</v>
      </c>
      <c r="L1329" s="34" t="s">
        <v>899</v>
      </c>
      <c r="O1329" t="str" s="35">
        <v>落印造成范围重击；补强结构、传递冲击，提高落印伤害；落印附加木行伤害。</v>
      </c>
      <c r="P1329" t="n" s="35">
        <v>12421004</v>
      </c>
      <c r="W1329">
        <v>600</v>
      </c>
      <c r="X1329">
        <v>600</v>
      </c>
      <c r="Y1329" t="str" s="35">
        <v>单位</v>
      </c>
      <c r="Z1329" t="inlineStr">
        <is>
          <t xml:space="preserve">圆形</t>
        </is>
      </c>
      <c r="AA1329" t="inlineStr">
        <is>
          <t xml:space="preserve">敌对</t>
        </is>
      </c>
      <c r="AB1329">
        <v>0</v>
      </c>
      <c r="AC1329">
        <v>16</v>
      </c>
      <c r="AD1329" t="b">
        <v>0</v>
      </c>
      <c r="AE1329" t="inlineStr">
        <is>
          <t xml:space="preserve">最近</t>
        </is>
      </c>
      <c r="AF1329">
        <v>180</v>
      </c>
      <c r="AG1329"/>
      <c r="AH1329"/>
      <c r="AI1329"/>
      <c r="AJ1329"/>
      <c r="AK1329"/>
      <c r="AL1329"/>
      <c r="BA1329">
        <v>10000</v>
      </c>
      <c r="BB1329" t="inlineStr">
        <is>
          <t xml:space="preserve">技能效果_伤害</t>
        </is>
      </c>
      <c r="BC1329" t="inlineStr">
        <is>
          <t xml:space="preserve">敌对</t>
        </is>
      </c>
      <c r="BD1329">
        <v>10000</v>
      </c>
      <c r="BE1329">
        <v>0</v>
      </c>
      <c r="BF1329" t="inlineStr">
        <is>
          <t xml:space="preserve">全部</t>
        </is>
      </c>
      <c r="BG1329">
        <v>0</v>
      </c>
      <c r="BH1329" t="inlineStr">
        <is>
          <t xml:space="preserve">魔法</t>
        </is>
      </c>
      <c r="BI1329">
        <v>8000</v>
      </c>
      <c r="BJ1329">
        <v>0</v>
      </c>
      <c r="BK1329" t="b">
        <v>1</v>
      </c>
      <c r="BL1329">
        <v>0</v>
      </c>
      <c r="BM1329">
        <v>10000</v>
      </c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  <c r="DE1329"/>
      <c r="DF1329"/>
      <c r="DG1329"/>
      <c r="DH1329"/>
      <c r="DI1329"/>
      <c r="DJ1329"/>
      <c r="DK1329"/>
      <c r="DL1329"/>
      <c r="DM1329"/>
      <c r="DN1329"/>
      <c r="DO1329"/>
      <c r="DP1329"/>
      <c r="DQ1329"/>
      <c r="DR1329"/>
      <c r="DS1329"/>
      <c r="DT1329"/>
      <c r="DU1329"/>
      <c r="DV1329"/>
      <c r="DW1329"/>
      <c r="DX1329"/>
      <c r="DY1329"/>
      <c r="DZ1329"/>
      <c r="EA1329"/>
      <c r="EB1329"/>
      <c r="EC1329"/>
      <c r="ED1329"/>
      <c r="EE1329"/>
      <c r="EF1329"/>
      <c r="EG1329"/>
      <c r="EH1329"/>
      <c r="EI1329"/>
      <c r="EJ1329"/>
      <c r="EK1329"/>
      <c r="EL1329"/>
      <c r="EM1329"/>
      <c r="EN1329"/>
      <c r="EO1329"/>
      <c r="EP1329"/>
      <c r="EQ1329"/>
      <c r="ER1329"/>
      <c r="ES1329"/>
      <c r="ET1329"/>
      <c r="EU1329"/>
      <c r="EV1329"/>
      <c r="EW1329"/>
      <c r="EX1329"/>
      <c r="EY1329"/>
      <c r="EZ1329"/>
      <c r="FA1329"/>
      <c r="FB1329"/>
      <c r="FC1329"/>
      <c r="FD1329"/>
      <c r="FE1329"/>
      <c r="FF1329"/>
      <c r="FG1329"/>
      <c r="FH1329"/>
      <c r="FI1329"/>
      <c r="FJ1329"/>
      <c r="FK1329"/>
      <c r="FL1329"/>
      <c r="FM1329"/>
      <c r="FN1329"/>
      <c r="FO1329"/>
      <c r="FP1329"/>
      <c r="FQ1329"/>
      <c r="FR1329"/>
      <c r="FS1329"/>
      <c r="FT1329"/>
      <c r="FU1329"/>
      <c r="FV1329"/>
      <c r="FW1329"/>
      <c r="FX1329"/>
      <c r="FY1329"/>
      <c r="FZ1329"/>
      <c r="GA1329"/>
      <c r="GB1329"/>
      <c r="GC1329"/>
      <c r="GD1329"/>
      <c r="GE1329"/>
      <c r="GF1329"/>
      <c r="GG1329"/>
      <c r="GH1329"/>
      <c r="GI1329"/>
      <c r="GJ1329"/>
      <c r="GK1329"/>
      <c r="GL1329"/>
      <c r="GM1329"/>
      <c r="GN1329"/>
      <c r="GO1329"/>
      <c r="GP1329"/>
      <c r="GQ1329"/>
      <c r="GR1329"/>
      <c r="GS1329"/>
      <c r="GT1329"/>
      <c r="GU1329"/>
      <c r="GV1329"/>
      <c r="GW1329"/>
      <c r="GX1329"/>
      <c r="GY1329" t="n" s="35">
        <v>0</v>
      </c>
      <c r="GZ1329" t="n" s="35">
        <v>0</v>
      </c>
      <c r="HF1329" t="n" s="35">
        <v>4000</v>
      </c>
      <c r="HG1329" t="b" s="35">
        <v>1</v>
      </c>
      <c r="HH1329">
        <v>1</v>
      </c>
      <c r="HU1329" t="b" s="35">
        <v>1</v>
      </c>
      <c r="HZ1329">
        <v>1</v>
      </c>
      <c r="IA1329"/>
      <c r="IB1329" t="inlineStr">
        <is>
          <t xml:space="preserve">魔法</t>
        </is>
      </c>
      <c r="IC1329">
        <v>8000</v>
      </c>
      <c r="ID1329">
        <v>0</v>
      </c>
      <c r="IE1329">
        <v>1</v>
      </c>
      <c r="IF1329"/>
      <c r="IG1329" t="inlineStr">
        <is>
          <t xml:space="preserve">魔法</t>
        </is>
      </c>
      <c r="IH1329">
        <v>500</v>
      </c>
      <c r="II1329">
        <v>0</v>
      </c>
      <c r="IJ1329"/>
      <c r="IK1329"/>
      <c r="IL1329"/>
      <c r="IM1329"/>
      <c r="IN1329"/>
      <c r="IO1329"/>
      <c r="IP1329"/>
      <c r="IQ1329"/>
      <c r="IR1329"/>
      <c r="IS1329"/>
      <c r="IT1329"/>
      <c r="IU1329"/>
      <c r="IV1329"/>
      <c r="IW1329"/>
      <c r="IX1329"/>
      <c r="IY1329"/>
      <c r="IZ1329"/>
      <c r="JA1329"/>
      <c r="JB1329"/>
      <c r="JC1329"/>
      <c r="JD1329"/>
      <c r="JE1329"/>
      <c r="JF1329"/>
      <c r="JG1329"/>
      <c r="JH1329"/>
      <c r="JI1329"/>
      <c r="JJ1329"/>
      <c r="JK1329"/>
      <c r="JL1329"/>
      <c r="JM1329"/>
      <c r="JN1329"/>
      <c r="JO1329"/>
      <c r="JP1329"/>
      <c r="JQ1329"/>
      <c r="JR1329"/>
    </row>
    <row r="1330" ht="30" customHeight="1" spans="2:12">
      <c r="B1330" s="34">
        <f>10000000+INDEX(编号表!$B:$B,MATCH(D1330,编号表!$A:$A,0))*10000+J1330</f>
        <v>12440009</v>
      </c>
      <c r="C1330" s="34" t="s">
        <v>1108</v>
      </c>
      <c r="D1330" s="34" t="s">
        <v>1106</v>
      </c>
      <c r="E1330" t="str" s="34">
        <v>无</v>
      </c>
      <c r="F1330" s="39" t="s">
        <v>904</v>
      </c>
      <c r="G1330" s="34" t="inlineStr">
        <is>
          <t xml:space="preserve">木行</t>
        </is>
      </c>
      <c r="H1330" s="34" t="b">
        <v>0</v>
      </c>
      <c r="I1330" s="34" t="b">
        <v>0</v>
      </c>
      <c r="J1330" s="34">
        <v>9</v>
      </c>
      <c r="K1330" s="34" t="str">
        <f t="shared" si="40"/>
        <v>124400</v>
      </c>
      <c r="L1330" s="34" t="s">
        <v>900</v>
      </c>
      <c r="O1330" t="str" s="35">
        <v>落印造成范围重击；补强结构、传递冲击，提高落印伤害；落印附加木行伤害。</v>
      </c>
      <c r="P1330" t="n" s="35">
        <v>12421004</v>
      </c>
      <c r="W1330">
        <v>600</v>
      </c>
      <c r="X1330">
        <v>600</v>
      </c>
      <c r="Y1330" t="str" s="35">
        <v>单位</v>
      </c>
      <c r="Z1330" t="inlineStr">
        <is>
          <t xml:space="preserve">圆形</t>
        </is>
      </c>
      <c r="AA1330" t="inlineStr">
        <is>
          <t xml:space="preserve">敌对</t>
        </is>
      </c>
      <c r="AB1330">
        <v>0</v>
      </c>
      <c r="AC1330">
        <v>16</v>
      </c>
      <c r="AD1330" t="b">
        <v>0</v>
      </c>
      <c r="AE1330" t="inlineStr">
        <is>
          <t xml:space="preserve">最近</t>
        </is>
      </c>
      <c r="AF1330">
        <v>180</v>
      </c>
      <c r="AG1330"/>
      <c r="AH1330"/>
      <c r="AI1330"/>
      <c r="AJ1330"/>
      <c r="AK1330"/>
      <c r="AL1330"/>
      <c r="BA1330">
        <v>10000</v>
      </c>
      <c r="BB1330" t="inlineStr">
        <is>
          <t xml:space="preserve">技能效果_伤害</t>
        </is>
      </c>
      <c r="BC1330" t="inlineStr">
        <is>
          <t xml:space="preserve">敌对</t>
        </is>
      </c>
      <c r="BD1330">
        <v>10000</v>
      </c>
      <c r="BE1330">
        <v>0</v>
      </c>
      <c r="BF1330" t="inlineStr">
        <is>
          <t xml:space="preserve">全部</t>
        </is>
      </c>
      <c r="BG1330">
        <v>0</v>
      </c>
      <c r="BH1330" t="inlineStr">
        <is>
          <t xml:space="preserve">魔法</t>
        </is>
      </c>
      <c r="BI1330">
        <v>8000</v>
      </c>
      <c r="BJ1330">
        <v>0</v>
      </c>
      <c r="BK1330" t="b">
        <v>1</v>
      </c>
      <c r="BL1330">
        <v>0</v>
      </c>
      <c r="BM1330">
        <v>10000</v>
      </c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  <c r="DE1330"/>
      <c r="DF1330"/>
      <c r="DG1330"/>
      <c r="DH1330"/>
      <c r="DI1330"/>
      <c r="DJ1330"/>
      <c r="DK1330"/>
      <c r="DL1330"/>
      <c r="DM1330"/>
      <c r="DN1330"/>
      <c r="DO1330"/>
      <c r="DP1330"/>
      <c r="DQ1330"/>
      <c r="DR1330"/>
      <c r="DS1330"/>
      <c r="DT1330"/>
      <c r="DU1330"/>
      <c r="DV1330"/>
      <c r="DW1330"/>
      <c r="DX1330"/>
      <c r="DY1330"/>
      <c r="DZ1330"/>
      <c r="EA1330"/>
      <c r="EB1330"/>
      <c r="EC1330"/>
      <c r="ED1330"/>
      <c r="EE1330"/>
      <c r="EF1330"/>
      <c r="EG1330"/>
      <c r="EH1330"/>
      <c r="EI1330"/>
      <c r="EJ1330"/>
      <c r="EK1330"/>
      <c r="EL1330"/>
      <c r="EM1330"/>
      <c r="EN1330"/>
      <c r="EO1330"/>
      <c r="EP1330"/>
      <c r="EQ1330"/>
      <c r="ER1330"/>
      <c r="ES1330"/>
      <c r="ET1330"/>
      <c r="EU1330"/>
      <c r="EV1330"/>
      <c r="EW1330"/>
      <c r="EX1330"/>
      <c r="EY1330"/>
      <c r="EZ1330"/>
      <c r="FA1330"/>
      <c r="FB1330"/>
      <c r="FC1330"/>
      <c r="FD1330"/>
      <c r="FE1330"/>
      <c r="FF1330"/>
      <c r="FG1330"/>
      <c r="FH1330"/>
      <c r="FI1330"/>
      <c r="FJ1330"/>
      <c r="FK1330"/>
      <c r="FL1330"/>
      <c r="FM1330"/>
      <c r="FN1330"/>
      <c r="FO1330"/>
      <c r="FP1330"/>
      <c r="FQ1330"/>
      <c r="FR1330"/>
      <c r="FS1330"/>
      <c r="FT1330"/>
      <c r="FU1330"/>
      <c r="FV1330"/>
      <c r="FW1330"/>
      <c r="FX1330"/>
      <c r="FY1330"/>
      <c r="FZ1330"/>
      <c r="GA1330"/>
      <c r="GB1330"/>
      <c r="GC1330"/>
      <c r="GD1330"/>
      <c r="GE1330"/>
      <c r="GF1330"/>
      <c r="GG1330"/>
      <c r="GH1330"/>
      <c r="GI1330"/>
      <c r="GJ1330"/>
      <c r="GK1330"/>
      <c r="GL1330"/>
      <c r="GM1330"/>
      <c r="GN1330"/>
      <c r="GO1330"/>
      <c r="GP1330"/>
      <c r="GQ1330"/>
      <c r="GR1330"/>
      <c r="GS1330"/>
      <c r="GT1330"/>
      <c r="GU1330"/>
      <c r="GV1330"/>
      <c r="GW1330"/>
      <c r="GX1330"/>
      <c r="GY1330" t="n" s="35">
        <v>0</v>
      </c>
      <c r="GZ1330" t="n" s="35">
        <v>0</v>
      </c>
      <c r="HF1330" t="n" s="35">
        <v>4000</v>
      </c>
      <c r="HG1330" t="b" s="35">
        <v>1</v>
      </c>
      <c r="HH1330">
        <v>1</v>
      </c>
      <c r="HU1330" t="b" s="35">
        <v>1</v>
      </c>
      <c r="HZ1330">
        <v>1</v>
      </c>
      <c r="IA1330"/>
      <c r="IB1330" t="inlineStr">
        <is>
          <t xml:space="preserve">魔法</t>
        </is>
      </c>
      <c r="IC1330">
        <v>8000</v>
      </c>
      <c r="ID1330">
        <v>0</v>
      </c>
      <c r="IE1330">
        <v>1</v>
      </c>
      <c r="IF1330"/>
      <c r="IG1330" t="inlineStr">
        <is>
          <t xml:space="preserve">魔法</t>
        </is>
      </c>
      <c r="IH1330">
        <v>500</v>
      </c>
      <c r="II1330">
        <v>0</v>
      </c>
      <c r="IJ1330"/>
      <c r="IK1330"/>
      <c r="IL1330"/>
      <c r="IM1330"/>
      <c r="IN1330"/>
      <c r="IO1330"/>
      <c r="IP1330"/>
      <c r="IQ1330"/>
      <c r="IR1330"/>
      <c r="IS1330"/>
      <c r="IT1330"/>
      <c r="IU1330"/>
      <c r="IV1330"/>
      <c r="IW1330"/>
      <c r="IX1330"/>
      <c r="IY1330"/>
      <c r="IZ1330"/>
      <c r="JA1330"/>
      <c r="JB1330"/>
      <c r="JC1330"/>
      <c r="JD1330"/>
      <c r="JE1330"/>
      <c r="JF1330"/>
      <c r="JG1330"/>
      <c r="JH1330"/>
      <c r="JI1330"/>
      <c r="JJ1330"/>
      <c r="JK1330"/>
      <c r="JL1330"/>
      <c r="JM1330"/>
      <c r="JN1330"/>
      <c r="JO1330"/>
      <c r="JP1330"/>
      <c r="JQ1330"/>
      <c r="JR1330"/>
    </row>
    <row r="1331" ht="30" customHeight="1" spans="2:12">
      <c r="B1331" s="34">
        <f>10000000+INDEX(编号表!$B:$B,MATCH(D1331,编号表!$A:$A,0))*10000+J1331</f>
        <v>12440010</v>
      </c>
      <c r="C1331" s="34" t="s">
        <v>1109</v>
      </c>
      <c r="D1331" s="34" t="s">
        <v>1106</v>
      </c>
      <c r="E1331" t="str" s="34">
        <v>无</v>
      </c>
      <c r="F1331" s="39" t="s">
        <v>906</v>
      </c>
      <c r="G1331" s="34" t="inlineStr">
        <is>
          <t xml:space="preserve">木行</t>
        </is>
      </c>
      <c r="H1331" s="34" t="b">
        <v>0</v>
      </c>
      <c r="I1331" s="34" t="b">
        <v>0</v>
      </c>
      <c r="J1331" s="34">
        <v>10</v>
      </c>
      <c r="K1331" s="34" t="str">
        <f t="shared" si="40"/>
        <v>124400</v>
      </c>
      <c r="L1331" s="34" t="s">
        <v>898</v>
      </c>
      <c r="O1331" t="str" s="35">
        <v>落印造成范围重击；补强结构、传递冲击，提高落印伤害；落印附加木行伤害。</v>
      </c>
      <c r="P1331" t="n" s="35">
        <v>12421004</v>
      </c>
      <c r="W1331">
        <v>600</v>
      </c>
      <c r="X1331">
        <v>600</v>
      </c>
      <c r="Y1331" t="str" s="35">
        <v>单位</v>
      </c>
      <c r="Z1331" t="inlineStr">
        <is>
          <t xml:space="preserve">圆形</t>
        </is>
      </c>
      <c r="AA1331" t="inlineStr">
        <is>
          <t xml:space="preserve">敌对</t>
        </is>
      </c>
      <c r="AB1331">
        <v>0</v>
      </c>
      <c r="AC1331">
        <v>16</v>
      </c>
      <c r="AD1331" t="b">
        <v>0</v>
      </c>
      <c r="AE1331" t="inlineStr">
        <is>
          <t xml:space="preserve">最近</t>
        </is>
      </c>
      <c r="AF1331">
        <v>180</v>
      </c>
      <c r="AG1331"/>
      <c r="AH1331"/>
      <c r="AI1331"/>
      <c r="AJ1331"/>
      <c r="AK1331"/>
      <c r="AL1331"/>
      <c r="BA1331">
        <v>10000</v>
      </c>
      <c r="BB1331" t="inlineStr">
        <is>
          <t xml:space="preserve">技能效果_伤害</t>
        </is>
      </c>
      <c r="BC1331" t="inlineStr">
        <is>
          <t xml:space="preserve">敌对</t>
        </is>
      </c>
      <c r="BD1331">
        <v>10000</v>
      </c>
      <c r="BE1331">
        <v>0</v>
      </c>
      <c r="BF1331" t="inlineStr">
        <is>
          <t xml:space="preserve">全部</t>
        </is>
      </c>
      <c r="BG1331">
        <v>0</v>
      </c>
      <c r="BH1331" t="inlineStr">
        <is>
          <t xml:space="preserve">魔法</t>
        </is>
      </c>
      <c r="BI1331">
        <v>8000</v>
      </c>
      <c r="BJ1331">
        <v>0</v>
      </c>
      <c r="BK1331" t="b">
        <v>1</v>
      </c>
      <c r="BL1331">
        <v>0</v>
      </c>
      <c r="BM1331">
        <v>10000</v>
      </c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  <c r="DE1331"/>
      <c r="DF1331"/>
      <c r="DG1331"/>
      <c r="DH1331"/>
      <c r="DI1331"/>
      <c r="DJ1331"/>
      <c r="DK1331"/>
      <c r="DL1331"/>
      <c r="DM1331"/>
      <c r="DN1331"/>
      <c r="DO1331"/>
      <c r="DP1331"/>
      <c r="DQ1331"/>
      <c r="DR1331"/>
      <c r="DS1331"/>
      <c r="DT1331"/>
      <c r="DU1331"/>
      <c r="DV1331"/>
      <c r="DW1331"/>
      <c r="DX1331"/>
      <c r="DY1331"/>
      <c r="DZ1331"/>
      <c r="EA1331"/>
      <c r="EB1331"/>
      <c r="EC1331"/>
      <c r="ED1331"/>
      <c r="EE1331"/>
      <c r="EF1331"/>
      <c r="EG1331"/>
      <c r="EH1331"/>
      <c r="EI1331"/>
      <c r="EJ1331"/>
      <c r="EK1331"/>
      <c r="EL1331"/>
      <c r="EM1331"/>
      <c r="EN1331"/>
      <c r="EO1331"/>
      <c r="EP1331"/>
      <c r="EQ1331"/>
      <c r="ER1331"/>
      <c r="ES1331"/>
      <c r="ET1331"/>
      <c r="EU1331"/>
      <c r="EV1331"/>
      <c r="EW1331"/>
      <c r="EX1331"/>
      <c r="EY1331"/>
      <c r="EZ1331"/>
      <c r="FA1331"/>
      <c r="FB1331"/>
      <c r="FC1331"/>
      <c r="FD1331"/>
      <c r="FE1331"/>
      <c r="FF1331"/>
      <c r="FG1331"/>
      <c r="FH1331"/>
      <c r="FI1331"/>
      <c r="FJ1331"/>
      <c r="FK1331"/>
      <c r="FL1331"/>
      <c r="FM1331"/>
      <c r="FN1331"/>
      <c r="FO1331"/>
      <c r="FP1331"/>
      <c r="FQ1331"/>
      <c r="FR1331"/>
      <c r="FS1331"/>
      <c r="FT1331"/>
      <c r="FU1331"/>
      <c r="FV1331"/>
      <c r="FW1331"/>
      <c r="FX1331"/>
      <c r="FY1331"/>
      <c r="FZ1331"/>
      <c r="GA1331"/>
      <c r="GB1331"/>
      <c r="GC1331"/>
      <c r="GD1331"/>
      <c r="GE1331"/>
      <c r="GF1331"/>
      <c r="GG1331"/>
      <c r="GH1331"/>
      <c r="GI1331"/>
      <c r="GJ1331"/>
      <c r="GK1331"/>
      <c r="GL1331"/>
      <c r="GM1331"/>
      <c r="GN1331"/>
      <c r="GO1331"/>
      <c r="GP1331"/>
      <c r="GQ1331"/>
      <c r="GR1331"/>
      <c r="GS1331"/>
      <c r="GT1331"/>
      <c r="GU1331"/>
      <c r="GV1331"/>
      <c r="GW1331"/>
      <c r="GX1331"/>
      <c r="GY1331" t="n" s="35">
        <v>0</v>
      </c>
      <c r="GZ1331" t="n" s="35">
        <v>0</v>
      </c>
      <c r="HF1331" t="n" s="35">
        <v>4000</v>
      </c>
      <c r="HG1331" t="b" s="35">
        <v>1</v>
      </c>
      <c r="HH1331">
        <v>1</v>
      </c>
      <c r="HU1331" t="b" s="35">
        <v>1</v>
      </c>
      <c r="HZ1331">
        <v>1</v>
      </c>
      <c r="IA1331"/>
      <c r="IB1331" t="inlineStr">
        <is>
          <t xml:space="preserve">魔法</t>
        </is>
      </c>
      <c r="IC1331">
        <v>8000</v>
      </c>
      <c r="ID1331">
        <v>0</v>
      </c>
      <c r="IE1331">
        <v>1</v>
      </c>
      <c r="IF1331"/>
      <c r="IG1331" t="inlineStr">
        <is>
          <t xml:space="preserve">魔法</t>
        </is>
      </c>
      <c r="IH1331">
        <v>500</v>
      </c>
      <c r="II1331">
        <v>0</v>
      </c>
      <c r="IJ1331"/>
      <c r="IK1331"/>
      <c r="IL1331"/>
      <c r="IM1331"/>
      <c r="IN1331"/>
      <c r="IO1331"/>
      <c r="IP1331"/>
      <c r="IQ1331"/>
      <c r="IR1331"/>
      <c r="IS1331"/>
      <c r="IT1331"/>
      <c r="IU1331"/>
      <c r="IV1331"/>
      <c r="IW1331"/>
      <c r="IX1331"/>
      <c r="IY1331"/>
      <c r="IZ1331"/>
      <c r="JA1331"/>
      <c r="JB1331"/>
      <c r="JC1331"/>
      <c r="JD1331"/>
      <c r="JE1331"/>
      <c r="JF1331"/>
      <c r="JG1331"/>
      <c r="JH1331"/>
      <c r="JI1331"/>
      <c r="JJ1331"/>
      <c r="JK1331"/>
      <c r="JL1331"/>
      <c r="JM1331"/>
      <c r="JN1331"/>
      <c r="JO1331"/>
      <c r="JP1331"/>
      <c r="JQ1331"/>
      <c r="JR1331"/>
    </row>
    <row r="1332" ht="30" customHeight="1" spans="2:12">
      <c r="B1332" s="34">
        <f>10000000+INDEX(编号表!$B:$B,MATCH(D1332,编号表!$A:$A,0))*10000+J1332</f>
        <v>12440011</v>
      </c>
      <c r="C1332" s="34" t="s">
        <v>1109</v>
      </c>
      <c r="D1332" s="34" t="s">
        <v>1106</v>
      </c>
      <c r="E1332" t="str" s="34">
        <v>无</v>
      </c>
      <c r="F1332" s="39" t="s">
        <v>906</v>
      </c>
      <c r="G1332" s="34" t="inlineStr">
        <is>
          <t xml:space="preserve">木行</t>
        </is>
      </c>
      <c r="H1332" s="34" t="b">
        <v>0</v>
      </c>
      <c r="I1332" s="34" t="b">
        <v>0</v>
      </c>
      <c r="J1332" s="34">
        <v>11</v>
      </c>
      <c r="K1332" s="34" t="str">
        <f t="shared" si="40"/>
        <v>124400</v>
      </c>
      <c r="L1332" s="34" t="s">
        <v>899</v>
      </c>
      <c r="O1332" t="str" s="35">
        <v>落印造成范围重击；补强结构、传递冲击，提高落印伤害；落印附加木行伤害。</v>
      </c>
      <c r="P1332" t="n" s="35">
        <v>12421004</v>
      </c>
      <c r="W1332">
        <v>600</v>
      </c>
      <c r="X1332">
        <v>600</v>
      </c>
      <c r="Y1332" t="str" s="35">
        <v>单位</v>
      </c>
      <c r="Z1332" t="inlineStr">
        <is>
          <t xml:space="preserve">圆形</t>
        </is>
      </c>
      <c r="AA1332" t="inlineStr">
        <is>
          <t xml:space="preserve">敌对</t>
        </is>
      </c>
      <c r="AB1332">
        <v>0</v>
      </c>
      <c r="AC1332">
        <v>16</v>
      </c>
      <c r="AD1332" t="b">
        <v>0</v>
      </c>
      <c r="AE1332" t="inlineStr">
        <is>
          <t xml:space="preserve">最近</t>
        </is>
      </c>
      <c r="AF1332">
        <v>180</v>
      </c>
      <c r="AG1332"/>
      <c r="AH1332"/>
      <c r="AI1332"/>
      <c r="AJ1332"/>
      <c r="AK1332"/>
      <c r="AL1332"/>
      <c r="BA1332">
        <v>10000</v>
      </c>
      <c r="BB1332" t="inlineStr">
        <is>
          <t xml:space="preserve">技能效果_伤害</t>
        </is>
      </c>
      <c r="BC1332" t="inlineStr">
        <is>
          <t xml:space="preserve">敌对</t>
        </is>
      </c>
      <c r="BD1332">
        <v>10000</v>
      </c>
      <c r="BE1332">
        <v>0</v>
      </c>
      <c r="BF1332" t="inlineStr">
        <is>
          <t xml:space="preserve">全部</t>
        </is>
      </c>
      <c r="BG1332">
        <v>0</v>
      </c>
      <c r="BH1332" t="inlineStr">
        <is>
          <t xml:space="preserve">魔法</t>
        </is>
      </c>
      <c r="BI1332">
        <v>8000</v>
      </c>
      <c r="BJ1332">
        <v>0</v>
      </c>
      <c r="BK1332" t="b">
        <v>1</v>
      </c>
      <c r="BL1332">
        <v>0</v>
      </c>
      <c r="BM1332">
        <v>10000</v>
      </c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  <c r="DE1332"/>
      <c r="DF1332"/>
      <c r="DG1332"/>
      <c r="DH1332"/>
      <c r="DI1332"/>
      <c r="DJ1332"/>
      <c r="DK1332"/>
      <c r="DL1332"/>
      <c r="DM1332"/>
      <c r="DN1332"/>
      <c r="DO1332"/>
      <c r="DP1332"/>
      <c r="DQ1332"/>
      <c r="DR1332"/>
      <c r="DS1332"/>
      <c r="DT1332"/>
      <c r="DU1332"/>
      <c r="DV1332"/>
      <c r="DW1332"/>
      <c r="DX1332"/>
      <c r="DY1332"/>
      <c r="DZ1332"/>
      <c r="EA1332"/>
      <c r="EB1332"/>
      <c r="EC1332"/>
      <c r="ED1332"/>
      <c r="EE1332"/>
      <c r="EF1332"/>
      <c r="EG1332"/>
      <c r="EH1332"/>
      <c r="EI1332"/>
      <c r="EJ1332"/>
      <c r="EK1332"/>
      <c r="EL1332"/>
      <c r="EM1332"/>
      <c r="EN1332"/>
      <c r="EO1332"/>
      <c r="EP1332"/>
      <c r="EQ1332"/>
      <c r="ER1332"/>
      <c r="ES1332"/>
      <c r="ET1332"/>
      <c r="EU1332"/>
      <c r="EV1332"/>
      <c r="EW1332"/>
      <c r="EX1332"/>
      <c r="EY1332"/>
      <c r="EZ1332"/>
      <c r="FA1332"/>
      <c r="FB1332"/>
      <c r="FC1332"/>
      <c r="FD1332"/>
      <c r="FE1332"/>
      <c r="FF1332"/>
      <c r="FG1332"/>
      <c r="FH1332"/>
      <c r="FI1332"/>
      <c r="FJ1332"/>
      <c r="FK1332"/>
      <c r="FL1332"/>
      <c r="FM1332"/>
      <c r="FN1332"/>
      <c r="FO1332"/>
      <c r="FP1332"/>
      <c r="FQ1332"/>
      <c r="FR1332"/>
      <c r="FS1332"/>
      <c r="FT1332"/>
      <c r="FU1332"/>
      <c r="FV1332"/>
      <c r="FW1332"/>
      <c r="FX1332"/>
      <c r="FY1332"/>
      <c r="FZ1332"/>
      <c r="GA1332"/>
      <c r="GB1332"/>
      <c r="GC1332"/>
      <c r="GD1332"/>
      <c r="GE1332"/>
      <c r="GF1332"/>
      <c r="GG1332"/>
      <c r="GH1332"/>
      <c r="GI1332"/>
      <c r="GJ1332"/>
      <c r="GK1332"/>
      <c r="GL1332"/>
      <c r="GM1332"/>
      <c r="GN1332"/>
      <c r="GO1332"/>
      <c r="GP1332"/>
      <c r="GQ1332"/>
      <c r="GR1332"/>
      <c r="GS1332"/>
      <c r="GT1332"/>
      <c r="GU1332"/>
      <c r="GV1332"/>
      <c r="GW1332"/>
      <c r="GX1332"/>
      <c r="GY1332" t="n" s="35">
        <v>0</v>
      </c>
      <c r="GZ1332" t="n" s="35">
        <v>0</v>
      </c>
      <c r="HF1332" t="n" s="35">
        <v>4000</v>
      </c>
      <c r="HG1332" t="b" s="35">
        <v>1</v>
      </c>
      <c r="HH1332">
        <v>1</v>
      </c>
      <c r="HU1332" t="b" s="35">
        <v>1</v>
      </c>
      <c r="HZ1332">
        <v>1</v>
      </c>
      <c r="IA1332"/>
      <c r="IB1332" t="inlineStr">
        <is>
          <t xml:space="preserve">魔法</t>
        </is>
      </c>
      <c r="IC1332">
        <v>8000</v>
      </c>
      <c r="ID1332">
        <v>0</v>
      </c>
      <c r="IE1332">
        <v>1</v>
      </c>
      <c r="IF1332"/>
      <c r="IG1332" t="inlineStr">
        <is>
          <t xml:space="preserve">魔法</t>
        </is>
      </c>
      <c r="IH1332">
        <v>500</v>
      </c>
      <c r="II1332">
        <v>0</v>
      </c>
      <c r="IJ1332"/>
      <c r="IK1332"/>
      <c r="IL1332"/>
      <c r="IM1332"/>
      <c r="IN1332"/>
      <c r="IO1332"/>
      <c r="IP1332"/>
      <c r="IQ1332"/>
      <c r="IR1332"/>
      <c r="IS1332"/>
      <c r="IT1332"/>
      <c r="IU1332"/>
      <c r="IV1332"/>
      <c r="IW1332"/>
      <c r="IX1332"/>
      <c r="IY1332"/>
      <c r="IZ1332"/>
      <c r="JA1332"/>
      <c r="JB1332"/>
      <c r="JC1332"/>
      <c r="JD1332"/>
      <c r="JE1332"/>
      <c r="JF1332"/>
      <c r="JG1332"/>
      <c r="JH1332"/>
      <c r="JI1332"/>
      <c r="JJ1332"/>
      <c r="JK1332"/>
      <c r="JL1332"/>
      <c r="JM1332"/>
      <c r="JN1332"/>
      <c r="JO1332"/>
      <c r="JP1332"/>
      <c r="JQ1332"/>
      <c r="JR1332"/>
    </row>
    <row r="1333" ht="30" customHeight="1" spans="2:12">
      <c r="B1333" s="34">
        <f>10000000+INDEX(编号表!$B:$B,MATCH(D1333,编号表!$A:$A,0))*10000+J1333</f>
        <v>12440012</v>
      </c>
      <c r="C1333" s="34" t="s">
        <v>1109</v>
      </c>
      <c r="D1333" s="34" t="s">
        <v>1106</v>
      </c>
      <c r="E1333" t="str" s="34">
        <v>无</v>
      </c>
      <c r="F1333" s="39" t="s">
        <v>906</v>
      </c>
      <c r="G1333" s="34" t="inlineStr">
        <is>
          <t xml:space="preserve">木行</t>
        </is>
      </c>
      <c r="H1333" s="34" t="b">
        <v>0</v>
      </c>
      <c r="I1333" s="34" t="b">
        <v>0</v>
      </c>
      <c r="J1333" s="34">
        <v>12</v>
      </c>
      <c r="K1333" s="34" t="str">
        <f t="shared" si="40"/>
        <v>124400</v>
      </c>
      <c r="L1333" s="34" t="s">
        <v>900</v>
      </c>
      <c r="O1333" t="str" s="35">
        <v>落印造成范围重击；补强结构、传递冲击，提高落印伤害；落印附加木行伤害。</v>
      </c>
      <c r="P1333" t="n" s="35">
        <v>12421004</v>
      </c>
      <c r="W1333">
        <v>600</v>
      </c>
      <c r="X1333">
        <v>600</v>
      </c>
      <c r="Y1333" t="str" s="35">
        <v>单位</v>
      </c>
      <c r="Z1333" t="inlineStr">
        <is>
          <t xml:space="preserve">圆形</t>
        </is>
      </c>
      <c r="AA1333" t="inlineStr">
        <is>
          <t xml:space="preserve">敌对</t>
        </is>
      </c>
      <c r="AB1333">
        <v>0</v>
      </c>
      <c r="AC1333">
        <v>16</v>
      </c>
      <c r="AD1333" t="b">
        <v>0</v>
      </c>
      <c r="AE1333" t="inlineStr">
        <is>
          <t xml:space="preserve">最近</t>
        </is>
      </c>
      <c r="AF1333">
        <v>180</v>
      </c>
      <c r="AG1333"/>
      <c r="AH1333"/>
      <c r="AI1333"/>
      <c r="AJ1333"/>
      <c r="AK1333"/>
      <c r="AL1333"/>
      <c r="BA1333">
        <v>10000</v>
      </c>
      <c r="BB1333" t="inlineStr">
        <is>
          <t xml:space="preserve">技能效果_伤害</t>
        </is>
      </c>
      <c r="BC1333" t="inlineStr">
        <is>
          <t xml:space="preserve">敌对</t>
        </is>
      </c>
      <c r="BD1333">
        <v>10000</v>
      </c>
      <c r="BE1333">
        <v>0</v>
      </c>
      <c r="BF1333" t="inlineStr">
        <is>
          <t xml:space="preserve">全部</t>
        </is>
      </c>
      <c r="BG1333">
        <v>0</v>
      </c>
      <c r="BH1333" t="inlineStr">
        <is>
          <t xml:space="preserve">魔法</t>
        </is>
      </c>
      <c r="BI1333">
        <v>8000</v>
      </c>
      <c r="BJ1333">
        <v>0</v>
      </c>
      <c r="BK1333" t="b">
        <v>1</v>
      </c>
      <c r="BL1333">
        <v>0</v>
      </c>
      <c r="BM1333">
        <v>10000</v>
      </c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  <c r="DE1333"/>
      <c r="DF1333"/>
      <c r="DG1333"/>
      <c r="DH1333"/>
      <c r="DI1333"/>
      <c r="DJ1333"/>
      <c r="DK1333"/>
      <c r="DL1333"/>
      <c r="DM1333"/>
      <c r="DN1333"/>
      <c r="DO1333"/>
      <c r="DP1333"/>
      <c r="DQ1333"/>
      <c r="DR1333"/>
      <c r="DS1333"/>
      <c r="DT1333"/>
      <c r="DU1333"/>
      <c r="DV1333"/>
      <c r="DW1333"/>
      <c r="DX1333"/>
      <c r="DY1333"/>
      <c r="DZ1333"/>
      <c r="EA1333"/>
      <c r="EB1333"/>
      <c r="EC1333"/>
      <c r="ED1333"/>
      <c r="EE1333"/>
      <c r="EF1333"/>
      <c r="EG1333"/>
      <c r="EH1333"/>
      <c r="EI1333"/>
      <c r="EJ1333"/>
      <c r="EK1333"/>
      <c r="EL1333"/>
      <c r="EM1333"/>
      <c r="EN1333"/>
      <c r="EO1333"/>
      <c r="EP1333"/>
      <c r="EQ1333"/>
      <c r="ER1333"/>
      <c r="ES1333"/>
      <c r="ET1333"/>
      <c r="EU1333"/>
      <c r="EV1333"/>
      <c r="EW1333"/>
      <c r="EX1333"/>
      <c r="EY1333"/>
      <c r="EZ1333"/>
      <c r="FA1333"/>
      <c r="FB1333"/>
      <c r="FC1333"/>
      <c r="FD1333"/>
      <c r="FE1333"/>
      <c r="FF1333"/>
      <c r="FG1333"/>
      <c r="FH1333"/>
      <c r="FI1333"/>
      <c r="FJ1333"/>
      <c r="FK1333"/>
      <c r="FL1333"/>
      <c r="FM1333"/>
      <c r="FN1333"/>
      <c r="FO1333"/>
      <c r="FP1333"/>
      <c r="FQ1333"/>
      <c r="FR1333"/>
      <c r="FS1333"/>
      <c r="FT1333"/>
      <c r="FU1333"/>
      <c r="FV1333"/>
      <c r="FW1333"/>
      <c r="FX1333"/>
      <c r="FY1333"/>
      <c r="FZ1333"/>
      <c r="GA1333"/>
      <c r="GB1333"/>
      <c r="GC1333"/>
      <c r="GD1333"/>
      <c r="GE1333"/>
      <c r="GF1333"/>
      <c r="GG1333"/>
      <c r="GH1333"/>
      <c r="GI1333"/>
      <c r="GJ1333"/>
      <c r="GK1333"/>
      <c r="GL1333"/>
      <c r="GM1333"/>
      <c r="GN1333"/>
      <c r="GO1333"/>
      <c r="GP1333"/>
      <c r="GQ1333"/>
      <c r="GR1333"/>
      <c r="GS1333"/>
      <c r="GT1333"/>
      <c r="GU1333"/>
      <c r="GV1333"/>
      <c r="GW1333"/>
      <c r="GX1333"/>
      <c r="GY1333" t="n" s="35">
        <v>0</v>
      </c>
      <c r="GZ1333" t="n" s="35">
        <v>0</v>
      </c>
      <c r="HF1333" t="n" s="35">
        <v>4000</v>
      </c>
      <c r="HG1333" t="b" s="35">
        <v>1</v>
      </c>
      <c r="HH1333">
        <v>1</v>
      </c>
      <c r="HU1333" t="b" s="35">
        <v>1</v>
      </c>
      <c r="HZ1333">
        <v>1</v>
      </c>
      <c r="IA1333"/>
      <c r="IB1333" t="inlineStr">
        <is>
          <t xml:space="preserve">魔法</t>
        </is>
      </c>
      <c r="IC1333">
        <v>8000</v>
      </c>
      <c r="ID1333">
        <v>0</v>
      </c>
      <c r="IE1333">
        <v>1</v>
      </c>
      <c r="IF1333"/>
      <c r="IG1333" t="inlineStr">
        <is>
          <t xml:space="preserve">魔法</t>
        </is>
      </c>
      <c r="IH1333">
        <v>500</v>
      </c>
      <c r="II1333">
        <v>0</v>
      </c>
      <c r="IJ1333"/>
      <c r="IK1333"/>
      <c r="IL1333"/>
      <c r="IM1333"/>
      <c r="IN1333"/>
      <c r="IO1333"/>
      <c r="IP1333"/>
      <c r="IQ1333"/>
      <c r="IR1333"/>
      <c r="IS1333"/>
      <c r="IT1333"/>
      <c r="IU1333"/>
      <c r="IV1333"/>
      <c r="IW1333"/>
      <c r="IX1333"/>
      <c r="IY1333"/>
      <c r="IZ1333"/>
      <c r="JA1333"/>
      <c r="JB1333"/>
      <c r="JC1333"/>
      <c r="JD1333"/>
      <c r="JE1333"/>
      <c r="JF1333"/>
      <c r="JG1333"/>
      <c r="JH1333"/>
      <c r="JI1333"/>
      <c r="JJ1333"/>
      <c r="JK1333"/>
      <c r="JL1333"/>
      <c r="JM1333"/>
      <c r="JN1333"/>
      <c r="JO1333"/>
      <c r="JP1333"/>
      <c r="JQ1333"/>
      <c r="JR1333"/>
    </row>
    <row r="1334" ht="30" customHeight="1" spans="2:12">
      <c r="B1334" s="34">
        <f>10000000+INDEX(编号表!$B:$B,MATCH(D1334,编号表!$A:$A,0))*10000+J1334</f>
        <v>12440013</v>
      </c>
      <c r="C1334" s="34" t="s">
        <v>1110</v>
      </c>
      <c r="D1334" s="34" t="s">
        <v>1106</v>
      </c>
      <c r="E1334" t="str" s="34">
        <v>无</v>
      </c>
      <c r="F1334" s="39" t="s">
        <v>908</v>
      </c>
      <c r="G1334" s="34" t="inlineStr">
        <is>
          <t xml:space="preserve">木行</t>
        </is>
      </c>
      <c r="H1334" s="34" t="b">
        <v>0</v>
      </c>
      <c r="I1334" s="34" t="b">
        <v>0</v>
      </c>
      <c r="J1334" s="34">
        <v>13</v>
      </c>
      <c r="K1334" s="34" t="str">
        <f t="shared" si="40"/>
        <v>124400</v>
      </c>
      <c r="L1334" s="34" t="s">
        <v>898</v>
      </c>
      <c r="O1334" t="str" s="35">
        <v>落印造成范围重击；补强结构、传递冲击，提高落印伤害；落印附加木行伤害。</v>
      </c>
      <c r="P1334" t="n" s="35">
        <v>12421004</v>
      </c>
      <c r="W1334">
        <v>600</v>
      </c>
      <c r="X1334">
        <v>600</v>
      </c>
      <c r="Y1334" t="str" s="35">
        <v>单位</v>
      </c>
      <c r="Z1334" t="inlineStr">
        <is>
          <t xml:space="preserve">圆形</t>
        </is>
      </c>
      <c r="AA1334" t="inlineStr">
        <is>
          <t xml:space="preserve">敌对</t>
        </is>
      </c>
      <c r="AB1334">
        <v>0</v>
      </c>
      <c r="AC1334">
        <v>16</v>
      </c>
      <c r="AD1334" t="b">
        <v>0</v>
      </c>
      <c r="AE1334" t="inlineStr">
        <is>
          <t xml:space="preserve">最近</t>
        </is>
      </c>
      <c r="AF1334">
        <v>180</v>
      </c>
      <c r="AG1334"/>
      <c r="AH1334"/>
      <c r="AI1334"/>
      <c r="AJ1334"/>
      <c r="AK1334"/>
      <c r="AL1334"/>
      <c r="BA1334">
        <v>10000</v>
      </c>
      <c r="BB1334" t="inlineStr">
        <is>
          <t xml:space="preserve">技能效果_伤害</t>
        </is>
      </c>
      <c r="BC1334" t="inlineStr">
        <is>
          <t xml:space="preserve">敌对</t>
        </is>
      </c>
      <c r="BD1334">
        <v>10000</v>
      </c>
      <c r="BE1334">
        <v>0</v>
      </c>
      <c r="BF1334" t="inlineStr">
        <is>
          <t xml:space="preserve">全部</t>
        </is>
      </c>
      <c r="BG1334">
        <v>0</v>
      </c>
      <c r="BH1334" t="inlineStr">
        <is>
          <t xml:space="preserve">魔法</t>
        </is>
      </c>
      <c r="BI1334">
        <v>8000</v>
      </c>
      <c r="BJ1334">
        <v>0</v>
      </c>
      <c r="BK1334" t="b">
        <v>1</v>
      </c>
      <c r="BL1334">
        <v>0</v>
      </c>
      <c r="BM1334">
        <v>10000</v>
      </c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  <c r="DE1334"/>
      <c r="DF1334"/>
      <c r="DG1334"/>
      <c r="DH1334"/>
      <c r="DI1334"/>
      <c r="DJ1334"/>
      <c r="DK1334"/>
      <c r="DL1334"/>
      <c r="DM1334"/>
      <c r="DN1334"/>
      <c r="DO1334"/>
      <c r="DP1334"/>
      <c r="DQ1334"/>
      <c r="DR1334"/>
      <c r="DS1334"/>
      <c r="DT1334"/>
      <c r="DU1334"/>
      <c r="DV1334"/>
      <c r="DW1334"/>
      <c r="DX1334"/>
      <c r="DY1334"/>
      <c r="DZ1334"/>
      <c r="EA1334"/>
      <c r="EB1334"/>
      <c r="EC1334"/>
      <c r="ED1334"/>
      <c r="EE1334"/>
      <c r="EF1334"/>
      <c r="EG1334"/>
      <c r="EH1334"/>
      <c r="EI1334"/>
      <c r="EJ1334"/>
      <c r="EK1334"/>
      <c r="EL1334"/>
      <c r="EM1334"/>
      <c r="EN1334"/>
      <c r="EO1334"/>
      <c r="EP1334"/>
      <c r="EQ1334"/>
      <c r="ER1334"/>
      <c r="ES1334"/>
      <c r="ET1334"/>
      <c r="EU1334"/>
      <c r="EV1334"/>
      <c r="EW1334"/>
      <c r="EX1334"/>
      <c r="EY1334"/>
      <c r="EZ1334"/>
      <c r="FA1334"/>
      <c r="FB1334"/>
      <c r="FC1334"/>
      <c r="FD1334"/>
      <c r="FE1334"/>
      <c r="FF1334"/>
      <c r="FG1334"/>
      <c r="FH1334"/>
      <c r="FI1334"/>
      <c r="FJ1334"/>
      <c r="FK1334"/>
      <c r="FL1334"/>
      <c r="FM1334"/>
      <c r="FN1334"/>
      <c r="FO1334"/>
      <c r="FP1334"/>
      <c r="FQ1334"/>
      <c r="FR1334"/>
      <c r="FS1334"/>
      <c r="FT1334"/>
      <c r="FU1334"/>
      <c r="FV1334"/>
      <c r="FW1334"/>
      <c r="FX1334"/>
      <c r="FY1334"/>
      <c r="FZ1334"/>
      <c r="GA1334"/>
      <c r="GB1334"/>
      <c r="GC1334"/>
      <c r="GD1334"/>
      <c r="GE1334"/>
      <c r="GF1334"/>
      <c r="GG1334"/>
      <c r="GH1334"/>
      <c r="GI1334"/>
      <c r="GJ1334"/>
      <c r="GK1334"/>
      <c r="GL1334"/>
      <c r="GM1334"/>
      <c r="GN1334"/>
      <c r="GO1334"/>
      <c r="GP1334"/>
      <c r="GQ1334"/>
      <c r="GR1334"/>
      <c r="GS1334"/>
      <c r="GT1334"/>
      <c r="GU1334"/>
      <c r="GV1334"/>
      <c r="GW1334"/>
      <c r="GX1334"/>
      <c r="GY1334" t="n" s="35">
        <v>0</v>
      </c>
      <c r="GZ1334" t="n" s="35">
        <v>0</v>
      </c>
      <c r="HF1334" t="n" s="35">
        <v>4000</v>
      </c>
      <c r="HG1334" t="b" s="35">
        <v>1</v>
      </c>
      <c r="HH1334">
        <v>1</v>
      </c>
      <c r="HU1334" t="b" s="35">
        <v>1</v>
      </c>
      <c r="HZ1334">
        <v>1</v>
      </c>
      <c r="IA1334"/>
      <c r="IB1334" t="inlineStr">
        <is>
          <t xml:space="preserve">魔法</t>
        </is>
      </c>
      <c r="IC1334">
        <v>8000</v>
      </c>
      <c r="ID1334">
        <v>0</v>
      </c>
      <c r="IE1334">
        <v>1</v>
      </c>
      <c r="IF1334"/>
      <c r="IG1334" t="inlineStr">
        <is>
          <t xml:space="preserve">魔法</t>
        </is>
      </c>
      <c r="IH1334">
        <v>500</v>
      </c>
      <c r="II1334">
        <v>0</v>
      </c>
      <c r="IJ1334"/>
      <c r="IK1334"/>
      <c r="IL1334"/>
      <c r="IM1334"/>
      <c r="IN1334"/>
      <c r="IO1334"/>
      <c r="IP1334"/>
      <c r="IQ1334"/>
      <c r="IR1334"/>
      <c r="IS1334"/>
      <c r="IT1334"/>
      <c r="IU1334"/>
      <c r="IV1334"/>
      <c r="IW1334"/>
      <c r="IX1334"/>
      <c r="IY1334"/>
      <c r="IZ1334"/>
      <c r="JA1334"/>
      <c r="JB1334"/>
      <c r="JC1334"/>
      <c r="JD1334"/>
      <c r="JE1334"/>
      <c r="JF1334"/>
      <c r="JG1334"/>
      <c r="JH1334"/>
      <c r="JI1334"/>
      <c r="JJ1334"/>
      <c r="JK1334"/>
      <c r="JL1334"/>
      <c r="JM1334"/>
      <c r="JN1334"/>
      <c r="JO1334"/>
      <c r="JP1334"/>
      <c r="JQ1334"/>
      <c r="JR1334"/>
    </row>
    <row r="1335" ht="30" customHeight="1" spans="2:12">
      <c r="B1335" s="34">
        <f>10000000+INDEX(编号表!$B:$B,MATCH(D1335,编号表!$A:$A,0))*10000+J1335</f>
        <v>12440014</v>
      </c>
      <c r="C1335" s="34" t="s">
        <v>1110</v>
      </c>
      <c r="D1335" s="34" t="s">
        <v>1106</v>
      </c>
      <c r="E1335" t="str" s="34">
        <v>无</v>
      </c>
      <c r="F1335" s="39" t="s">
        <v>908</v>
      </c>
      <c r="G1335" s="34" t="inlineStr">
        <is>
          <t xml:space="preserve">木行</t>
        </is>
      </c>
      <c r="H1335" s="34" t="b">
        <v>0</v>
      </c>
      <c r="I1335" s="34" t="b">
        <v>0</v>
      </c>
      <c r="J1335" s="34">
        <v>14</v>
      </c>
      <c r="K1335" s="34" t="str">
        <f t="shared" si="40"/>
        <v>124400</v>
      </c>
      <c r="L1335" s="34" t="s">
        <v>899</v>
      </c>
      <c r="O1335" t="str" s="35">
        <v>落印造成范围重击；补强结构、传递冲击，提高落印伤害；落印附加木行伤害。</v>
      </c>
      <c r="P1335" t="n" s="35">
        <v>12421004</v>
      </c>
      <c r="W1335">
        <v>600</v>
      </c>
      <c r="X1335">
        <v>600</v>
      </c>
      <c r="Y1335" t="str" s="35">
        <v>单位</v>
      </c>
      <c r="Z1335" t="inlineStr">
        <is>
          <t xml:space="preserve">圆形</t>
        </is>
      </c>
      <c r="AA1335" t="inlineStr">
        <is>
          <t xml:space="preserve">敌对</t>
        </is>
      </c>
      <c r="AB1335">
        <v>0</v>
      </c>
      <c r="AC1335">
        <v>16</v>
      </c>
      <c r="AD1335" t="b">
        <v>0</v>
      </c>
      <c r="AE1335" t="inlineStr">
        <is>
          <t xml:space="preserve">最近</t>
        </is>
      </c>
      <c r="AF1335">
        <v>180</v>
      </c>
      <c r="AG1335"/>
      <c r="AH1335"/>
      <c r="AI1335"/>
      <c r="AJ1335"/>
      <c r="AK1335"/>
      <c r="AL1335"/>
      <c r="BA1335">
        <v>10000</v>
      </c>
      <c r="BB1335" t="inlineStr">
        <is>
          <t xml:space="preserve">技能效果_伤害</t>
        </is>
      </c>
      <c r="BC1335" t="inlineStr">
        <is>
          <t xml:space="preserve">敌对</t>
        </is>
      </c>
      <c r="BD1335">
        <v>10000</v>
      </c>
      <c r="BE1335">
        <v>0</v>
      </c>
      <c r="BF1335" t="inlineStr">
        <is>
          <t xml:space="preserve">全部</t>
        </is>
      </c>
      <c r="BG1335">
        <v>0</v>
      </c>
      <c r="BH1335" t="inlineStr">
        <is>
          <t xml:space="preserve">魔法</t>
        </is>
      </c>
      <c r="BI1335">
        <v>8000</v>
      </c>
      <c r="BJ1335">
        <v>0</v>
      </c>
      <c r="BK1335" t="b">
        <v>1</v>
      </c>
      <c r="BL1335">
        <v>0</v>
      </c>
      <c r="BM1335">
        <v>10000</v>
      </c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  <c r="DE1335"/>
      <c r="DF1335"/>
      <c r="DG1335"/>
      <c r="DH1335"/>
      <c r="DI1335"/>
      <c r="DJ1335"/>
      <c r="DK1335"/>
      <c r="DL1335"/>
      <c r="DM1335"/>
      <c r="DN1335"/>
      <c r="DO1335"/>
      <c r="DP1335"/>
      <c r="DQ1335"/>
      <c r="DR1335"/>
      <c r="DS1335"/>
      <c r="DT1335"/>
      <c r="DU1335"/>
      <c r="DV1335"/>
      <c r="DW1335"/>
      <c r="DX1335"/>
      <c r="DY1335"/>
      <c r="DZ1335"/>
      <c r="EA1335"/>
      <c r="EB1335"/>
      <c r="EC1335"/>
      <c r="ED1335"/>
      <c r="EE1335"/>
      <c r="EF1335"/>
      <c r="EG1335"/>
      <c r="EH1335"/>
      <c r="EI1335"/>
      <c r="EJ1335"/>
      <c r="EK1335"/>
      <c r="EL1335"/>
      <c r="EM1335"/>
      <c r="EN1335"/>
      <c r="EO1335"/>
      <c r="EP1335"/>
      <c r="EQ1335"/>
      <c r="ER1335"/>
      <c r="ES1335"/>
      <c r="ET1335"/>
      <c r="EU1335"/>
      <c r="EV1335"/>
      <c r="EW1335"/>
      <c r="EX1335"/>
      <c r="EY1335"/>
      <c r="EZ1335"/>
      <c r="FA1335"/>
      <c r="FB1335"/>
      <c r="FC1335"/>
      <c r="FD1335"/>
      <c r="FE1335"/>
      <c r="FF1335"/>
      <c r="FG1335"/>
      <c r="FH1335"/>
      <c r="FI1335"/>
      <c r="FJ1335"/>
      <c r="FK1335"/>
      <c r="FL1335"/>
      <c r="FM1335"/>
      <c r="FN1335"/>
      <c r="FO1335"/>
      <c r="FP1335"/>
      <c r="FQ1335"/>
      <c r="FR1335"/>
      <c r="FS1335"/>
      <c r="FT1335"/>
      <c r="FU1335"/>
      <c r="FV1335"/>
      <c r="FW1335"/>
      <c r="FX1335"/>
      <c r="FY1335"/>
      <c r="FZ1335"/>
      <c r="GA1335"/>
      <c r="GB1335"/>
      <c r="GC1335"/>
      <c r="GD1335"/>
      <c r="GE1335"/>
      <c r="GF1335"/>
      <c r="GG1335"/>
      <c r="GH1335"/>
      <c r="GI1335"/>
      <c r="GJ1335"/>
      <c r="GK1335"/>
      <c r="GL1335"/>
      <c r="GM1335"/>
      <c r="GN1335"/>
      <c r="GO1335"/>
      <c r="GP1335"/>
      <c r="GQ1335"/>
      <c r="GR1335"/>
      <c r="GS1335"/>
      <c r="GT1335"/>
      <c r="GU1335"/>
      <c r="GV1335"/>
      <c r="GW1335"/>
      <c r="GX1335"/>
      <c r="GY1335" t="n" s="35">
        <v>0</v>
      </c>
      <c r="GZ1335" t="n" s="35">
        <v>0</v>
      </c>
      <c r="HF1335" t="n" s="35">
        <v>4000</v>
      </c>
      <c r="HG1335" t="b" s="35">
        <v>1</v>
      </c>
      <c r="HH1335">
        <v>1</v>
      </c>
      <c r="HU1335" t="b" s="35">
        <v>1</v>
      </c>
      <c r="HZ1335">
        <v>1</v>
      </c>
      <c r="IA1335"/>
      <c r="IB1335" t="inlineStr">
        <is>
          <t xml:space="preserve">魔法</t>
        </is>
      </c>
      <c r="IC1335">
        <v>8000</v>
      </c>
      <c r="ID1335">
        <v>0</v>
      </c>
      <c r="IE1335">
        <v>1</v>
      </c>
      <c r="IF1335"/>
      <c r="IG1335" t="inlineStr">
        <is>
          <t xml:space="preserve">魔法</t>
        </is>
      </c>
      <c r="IH1335">
        <v>500</v>
      </c>
      <c r="II1335">
        <v>0</v>
      </c>
      <c r="IJ1335"/>
      <c r="IK1335"/>
      <c r="IL1335"/>
      <c r="IM1335"/>
      <c r="IN1335"/>
      <c r="IO1335"/>
      <c r="IP1335"/>
      <c r="IQ1335"/>
      <c r="IR1335"/>
      <c r="IS1335"/>
      <c r="IT1335"/>
      <c r="IU1335"/>
      <c r="IV1335"/>
      <c r="IW1335"/>
      <c r="IX1335"/>
      <c r="IY1335"/>
      <c r="IZ1335"/>
      <c r="JA1335"/>
      <c r="JB1335"/>
      <c r="JC1335"/>
      <c r="JD1335"/>
      <c r="JE1335"/>
      <c r="JF1335"/>
      <c r="JG1335"/>
      <c r="JH1335"/>
      <c r="JI1335"/>
      <c r="JJ1335"/>
      <c r="JK1335"/>
      <c r="JL1335"/>
      <c r="JM1335"/>
      <c r="JN1335"/>
      <c r="JO1335"/>
      <c r="JP1335"/>
      <c r="JQ1335"/>
      <c r="JR1335"/>
    </row>
    <row r="1336" ht="30" customHeight="1" spans="2:12">
      <c r="B1336" s="34">
        <f>10000000+INDEX(编号表!$B:$B,MATCH(D1336,编号表!$A:$A,0))*10000+J1336</f>
        <v>12440015</v>
      </c>
      <c r="C1336" s="34" t="s">
        <v>1110</v>
      </c>
      <c r="D1336" s="34" t="s">
        <v>1106</v>
      </c>
      <c r="E1336" t="str" s="34">
        <v>无</v>
      </c>
      <c r="F1336" s="39" t="s">
        <v>908</v>
      </c>
      <c r="G1336" s="34" t="inlineStr">
        <is>
          <t xml:space="preserve">木行</t>
        </is>
      </c>
      <c r="H1336" s="34" t="b">
        <v>0</v>
      </c>
      <c r="I1336" s="34" t="b">
        <v>0</v>
      </c>
      <c r="J1336" s="34">
        <v>15</v>
      </c>
      <c r="K1336" s="34" t="str">
        <f t="shared" si="40"/>
        <v>124400</v>
      </c>
      <c r="L1336" s="34" t="s">
        <v>900</v>
      </c>
      <c r="O1336" t="str" s="35">
        <v>落印造成范围重击；补强结构、传递冲击，提高落印伤害；落印附加木行伤害。</v>
      </c>
      <c r="P1336" t="n" s="35">
        <v>12421004</v>
      </c>
      <c r="W1336">
        <v>600</v>
      </c>
      <c r="X1336">
        <v>600</v>
      </c>
      <c r="Y1336" t="str" s="35">
        <v>单位</v>
      </c>
      <c r="Z1336" t="inlineStr">
        <is>
          <t xml:space="preserve">圆形</t>
        </is>
      </c>
      <c r="AA1336" t="inlineStr">
        <is>
          <t xml:space="preserve">敌对</t>
        </is>
      </c>
      <c r="AB1336">
        <v>0</v>
      </c>
      <c r="AC1336">
        <v>16</v>
      </c>
      <c r="AD1336" t="b">
        <v>0</v>
      </c>
      <c r="AE1336" t="inlineStr">
        <is>
          <t xml:space="preserve">最近</t>
        </is>
      </c>
      <c r="AF1336">
        <v>180</v>
      </c>
      <c r="AG1336"/>
      <c r="AH1336"/>
      <c r="AI1336"/>
      <c r="AJ1336"/>
      <c r="AK1336"/>
      <c r="AL1336"/>
      <c r="BA1336">
        <v>10000</v>
      </c>
      <c r="BB1336" t="inlineStr">
        <is>
          <t xml:space="preserve">技能效果_伤害</t>
        </is>
      </c>
      <c r="BC1336" t="inlineStr">
        <is>
          <t xml:space="preserve">敌对</t>
        </is>
      </c>
      <c r="BD1336">
        <v>10000</v>
      </c>
      <c r="BE1336">
        <v>0</v>
      </c>
      <c r="BF1336" t="inlineStr">
        <is>
          <t xml:space="preserve">全部</t>
        </is>
      </c>
      <c r="BG1336">
        <v>0</v>
      </c>
      <c r="BH1336" t="inlineStr">
        <is>
          <t xml:space="preserve">魔法</t>
        </is>
      </c>
      <c r="BI1336">
        <v>8000</v>
      </c>
      <c r="BJ1336">
        <v>0</v>
      </c>
      <c r="BK1336" t="b">
        <v>1</v>
      </c>
      <c r="BL1336">
        <v>0</v>
      </c>
      <c r="BM1336">
        <v>10000</v>
      </c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  <c r="DE1336"/>
      <c r="DF1336"/>
      <c r="DG1336"/>
      <c r="DH1336"/>
      <c r="DI1336"/>
      <c r="DJ1336"/>
      <c r="DK1336"/>
      <c r="DL1336"/>
      <c r="DM1336"/>
      <c r="DN1336"/>
      <c r="DO1336"/>
      <c r="DP1336"/>
      <c r="DQ1336"/>
      <c r="DR1336"/>
      <c r="DS1336"/>
      <c r="DT1336"/>
      <c r="DU1336"/>
      <c r="DV1336"/>
      <c r="DW1336"/>
      <c r="DX1336"/>
      <c r="DY1336"/>
      <c r="DZ1336"/>
      <c r="EA1336"/>
      <c r="EB1336"/>
      <c r="EC1336"/>
      <c r="ED1336"/>
      <c r="EE1336"/>
      <c r="EF1336"/>
      <c r="EG1336"/>
      <c r="EH1336"/>
      <c r="EI1336"/>
      <c r="EJ1336"/>
      <c r="EK1336"/>
      <c r="EL1336"/>
      <c r="EM1336"/>
      <c r="EN1336"/>
      <c r="EO1336"/>
      <c r="EP1336"/>
      <c r="EQ1336"/>
      <c r="ER1336"/>
      <c r="ES1336"/>
      <c r="ET1336"/>
      <c r="EU1336"/>
      <c r="EV1336"/>
      <c r="EW1336"/>
      <c r="EX1336"/>
      <c r="EY1336"/>
      <c r="EZ1336"/>
      <c r="FA1336"/>
      <c r="FB1336"/>
      <c r="FC1336"/>
      <c r="FD1336"/>
      <c r="FE1336"/>
      <c r="FF1336"/>
      <c r="FG1336"/>
      <c r="FH1336"/>
      <c r="FI1336"/>
      <c r="FJ1336"/>
      <c r="FK1336"/>
      <c r="FL1336"/>
      <c r="FM1336"/>
      <c r="FN1336"/>
      <c r="FO1336"/>
      <c r="FP1336"/>
      <c r="FQ1336"/>
      <c r="FR1336"/>
      <c r="FS1336"/>
      <c r="FT1336"/>
      <c r="FU1336"/>
      <c r="FV1336"/>
      <c r="FW1336"/>
      <c r="FX1336"/>
      <c r="FY1336"/>
      <c r="FZ1336"/>
      <c r="GA1336"/>
      <c r="GB1336"/>
      <c r="GC1336"/>
      <c r="GD1336"/>
      <c r="GE1336"/>
      <c r="GF1336"/>
      <c r="GG1336"/>
      <c r="GH1336"/>
      <c r="GI1336"/>
      <c r="GJ1336"/>
      <c r="GK1336"/>
      <c r="GL1336"/>
      <c r="GM1336"/>
      <c r="GN1336"/>
      <c r="GO1336"/>
      <c r="GP1336"/>
      <c r="GQ1336"/>
      <c r="GR1336"/>
      <c r="GS1336"/>
      <c r="GT1336"/>
      <c r="GU1336"/>
      <c r="GV1336"/>
      <c r="GW1336"/>
      <c r="GX1336"/>
      <c r="GY1336" t="n" s="35">
        <v>0</v>
      </c>
      <c r="GZ1336" t="n" s="35">
        <v>0</v>
      </c>
      <c r="HF1336" t="n" s="35">
        <v>4000</v>
      </c>
      <c r="HG1336" t="b" s="35">
        <v>1</v>
      </c>
      <c r="HH1336">
        <v>1</v>
      </c>
      <c r="HU1336" t="b" s="35">
        <v>1</v>
      </c>
      <c r="HZ1336">
        <v>1</v>
      </c>
      <c r="IA1336"/>
      <c r="IB1336" t="inlineStr">
        <is>
          <t xml:space="preserve">魔法</t>
        </is>
      </c>
      <c r="IC1336">
        <v>8000</v>
      </c>
      <c r="ID1336">
        <v>0</v>
      </c>
      <c r="IE1336">
        <v>1</v>
      </c>
      <c r="IF1336"/>
      <c r="IG1336" t="inlineStr">
        <is>
          <t xml:space="preserve">魔法</t>
        </is>
      </c>
      <c r="IH1336">
        <v>500</v>
      </c>
      <c r="II1336">
        <v>0</v>
      </c>
      <c r="IJ1336"/>
      <c r="IK1336"/>
      <c r="IL1336"/>
      <c r="IM1336"/>
      <c r="IN1336"/>
      <c r="IO1336"/>
      <c r="IP1336"/>
      <c r="IQ1336"/>
      <c r="IR1336"/>
      <c r="IS1336"/>
      <c r="IT1336"/>
      <c r="IU1336"/>
      <c r="IV1336"/>
      <c r="IW1336"/>
      <c r="IX1336"/>
      <c r="IY1336"/>
      <c r="IZ1336"/>
      <c r="JA1336"/>
      <c r="JB1336"/>
      <c r="JC1336"/>
      <c r="JD1336"/>
      <c r="JE1336"/>
      <c r="JF1336"/>
      <c r="JG1336"/>
      <c r="JH1336"/>
      <c r="JI1336"/>
      <c r="JJ1336"/>
      <c r="JK1336"/>
      <c r="JL1336"/>
      <c r="JM1336"/>
      <c r="JN1336"/>
      <c r="JO1336"/>
      <c r="JP1336"/>
      <c r="JQ1336"/>
      <c r="JR1336"/>
    </row>
    <row r="1337" ht="30" customHeight="1" spans="2:12">
      <c r="B1337" s="34">
        <f>10000000+INDEX(编号表!$B:$B,MATCH(D1337,编号表!$A:$A,0))*10000+J1337</f>
        <v>12440016</v>
      </c>
      <c r="C1337" s="34" t="s">
        <v>1111</v>
      </c>
      <c r="D1337" s="34" t="s">
        <v>1106</v>
      </c>
      <c r="E1337" t="str" s="34">
        <v>无</v>
      </c>
      <c r="F1337" s="39" t="s">
        <v>910</v>
      </c>
      <c r="G1337" s="34" t="inlineStr">
        <is>
          <t xml:space="preserve">木行</t>
        </is>
      </c>
      <c r="H1337" s="34" t="b">
        <v>0</v>
      </c>
      <c r="I1337" s="34" t="b">
        <v>0</v>
      </c>
      <c r="J1337" s="34">
        <v>16</v>
      </c>
      <c r="K1337" s="34" t="str">
        <f t="shared" si="40"/>
        <v>124400</v>
      </c>
      <c r="L1337" s="34" t="s">
        <v>898</v>
      </c>
      <c r="O1337" t="str" s="35">
        <v>落印造成范围重击；补强结构、传递冲击，提高落印伤害；落印附加木行伤害。</v>
      </c>
      <c r="P1337" t="n" s="35">
        <v>12421004</v>
      </c>
      <c r="W1337">
        <v>600</v>
      </c>
      <c r="X1337">
        <v>600</v>
      </c>
      <c r="Y1337" t="str" s="35">
        <v>单位</v>
      </c>
      <c r="Z1337" t="inlineStr">
        <is>
          <t xml:space="preserve">圆形</t>
        </is>
      </c>
      <c r="AA1337" t="inlineStr">
        <is>
          <t xml:space="preserve">敌对</t>
        </is>
      </c>
      <c r="AB1337">
        <v>0</v>
      </c>
      <c r="AC1337">
        <v>16</v>
      </c>
      <c r="AD1337" t="b">
        <v>0</v>
      </c>
      <c r="AE1337" t="inlineStr">
        <is>
          <t xml:space="preserve">最近</t>
        </is>
      </c>
      <c r="AF1337">
        <v>180</v>
      </c>
      <c r="AG1337"/>
      <c r="AH1337"/>
      <c r="AI1337"/>
      <c r="AJ1337"/>
      <c r="AK1337"/>
      <c r="AL1337"/>
      <c r="BA1337">
        <v>10000</v>
      </c>
      <c r="BB1337" t="inlineStr">
        <is>
          <t xml:space="preserve">技能效果_伤害</t>
        </is>
      </c>
      <c r="BC1337" t="inlineStr">
        <is>
          <t xml:space="preserve">敌对</t>
        </is>
      </c>
      <c r="BD1337">
        <v>10000</v>
      </c>
      <c r="BE1337">
        <v>0</v>
      </c>
      <c r="BF1337" t="inlineStr">
        <is>
          <t xml:space="preserve">全部</t>
        </is>
      </c>
      <c r="BG1337">
        <v>0</v>
      </c>
      <c r="BH1337" t="inlineStr">
        <is>
          <t xml:space="preserve">魔法</t>
        </is>
      </c>
      <c r="BI1337">
        <v>8000</v>
      </c>
      <c r="BJ1337">
        <v>0</v>
      </c>
      <c r="BK1337" t="b">
        <v>1</v>
      </c>
      <c r="BL1337">
        <v>0</v>
      </c>
      <c r="BM1337">
        <v>10000</v>
      </c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  <c r="DE1337"/>
      <c r="DF1337"/>
      <c r="DG1337"/>
      <c r="DH1337"/>
      <c r="DI1337"/>
      <c r="DJ1337"/>
      <c r="DK1337"/>
      <c r="DL1337"/>
      <c r="DM1337"/>
      <c r="DN1337"/>
      <c r="DO1337"/>
      <c r="DP1337"/>
      <c r="DQ1337"/>
      <c r="DR1337"/>
      <c r="DS1337"/>
      <c r="DT1337"/>
      <c r="DU1337"/>
      <c r="DV1337"/>
      <c r="DW1337"/>
      <c r="DX1337"/>
      <c r="DY1337"/>
      <c r="DZ1337"/>
      <c r="EA1337"/>
      <c r="EB1337"/>
      <c r="EC1337"/>
      <c r="ED1337"/>
      <c r="EE1337"/>
      <c r="EF1337"/>
      <c r="EG1337"/>
      <c r="EH1337"/>
      <c r="EI1337"/>
      <c r="EJ1337"/>
      <c r="EK1337"/>
      <c r="EL1337"/>
      <c r="EM1337"/>
      <c r="EN1337"/>
      <c r="EO1337"/>
      <c r="EP1337"/>
      <c r="EQ1337"/>
      <c r="ER1337"/>
      <c r="ES1337"/>
      <c r="ET1337"/>
      <c r="EU1337"/>
      <c r="EV1337"/>
      <c r="EW1337"/>
      <c r="EX1337"/>
      <c r="EY1337"/>
      <c r="EZ1337"/>
      <c r="FA1337"/>
      <c r="FB1337"/>
      <c r="FC1337"/>
      <c r="FD1337"/>
      <c r="FE1337"/>
      <c r="FF1337"/>
      <c r="FG1337"/>
      <c r="FH1337"/>
      <c r="FI1337"/>
      <c r="FJ1337"/>
      <c r="FK1337"/>
      <c r="FL1337"/>
      <c r="FM1337"/>
      <c r="FN1337"/>
      <c r="FO1337"/>
      <c r="FP1337"/>
      <c r="FQ1337"/>
      <c r="FR1337"/>
      <c r="FS1337"/>
      <c r="FT1337"/>
      <c r="FU1337"/>
      <c r="FV1337"/>
      <c r="FW1337"/>
      <c r="FX1337"/>
      <c r="FY1337"/>
      <c r="FZ1337"/>
      <c r="GA1337"/>
      <c r="GB1337"/>
      <c r="GC1337"/>
      <c r="GD1337"/>
      <c r="GE1337"/>
      <c r="GF1337"/>
      <c r="GG1337"/>
      <c r="GH1337"/>
      <c r="GI1337"/>
      <c r="GJ1337"/>
      <c r="GK1337"/>
      <c r="GL1337"/>
      <c r="GM1337"/>
      <c r="GN1337"/>
      <c r="GO1337"/>
      <c r="GP1337"/>
      <c r="GQ1337"/>
      <c r="GR1337"/>
      <c r="GS1337"/>
      <c r="GT1337"/>
      <c r="GU1337"/>
      <c r="GV1337"/>
      <c r="GW1337"/>
      <c r="GX1337"/>
      <c r="GY1337" t="n" s="35">
        <v>0</v>
      </c>
      <c r="GZ1337" t="n" s="35">
        <v>0</v>
      </c>
      <c r="HF1337" t="n" s="35">
        <v>4000</v>
      </c>
      <c r="HG1337" t="b" s="35">
        <v>1</v>
      </c>
      <c r="HH1337">
        <v>1</v>
      </c>
      <c r="HU1337" t="b" s="35">
        <v>1</v>
      </c>
      <c r="HZ1337">
        <v>1</v>
      </c>
      <c r="IA1337"/>
      <c r="IB1337" t="inlineStr">
        <is>
          <t xml:space="preserve">魔法</t>
        </is>
      </c>
      <c r="IC1337">
        <v>8000</v>
      </c>
      <c r="ID1337">
        <v>0</v>
      </c>
      <c r="IE1337">
        <v>1</v>
      </c>
      <c r="IF1337"/>
      <c r="IG1337" t="inlineStr">
        <is>
          <t xml:space="preserve">魔法</t>
        </is>
      </c>
      <c r="IH1337">
        <v>500</v>
      </c>
      <c r="II1337">
        <v>0</v>
      </c>
      <c r="IJ1337"/>
      <c r="IK1337"/>
      <c r="IL1337"/>
      <c r="IM1337"/>
      <c r="IN1337"/>
      <c r="IO1337"/>
      <c r="IP1337"/>
      <c r="IQ1337"/>
      <c r="IR1337"/>
      <c r="IS1337"/>
      <c r="IT1337"/>
      <c r="IU1337"/>
      <c r="IV1337"/>
      <c r="IW1337"/>
      <c r="IX1337"/>
      <c r="IY1337"/>
      <c r="IZ1337"/>
      <c r="JA1337"/>
      <c r="JB1337"/>
      <c r="JC1337"/>
      <c r="JD1337"/>
      <c r="JE1337"/>
      <c r="JF1337"/>
      <c r="JG1337"/>
      <c r="JH1337"/>
      <c r="JI1337"/>
      <c r="JJ1337"/>
      <c r="JK1337"/>
      <c r="JL1337"/>
      <c r="JM1337"/>
      <c r="JN1337"/>
      <c r="JO1337"/>
      <c r="JP1337"/>
      <c r="JQ1337"/>
      <c r="JR1337"/>
    </row>
    <row r="1338" ht="30" customHeight="1" spans="2:12">
      <c r="B1338" s="34">
        <f>10000000+INDEX(编号表!$B:$B,MATCH(D1338,编号表!$A:$A,0))*10000+J1338</f>
        <v>12440017</v>
      </c>
      <c r="C1338" s="34" t="s">
        <v>1111</v>
      </c>
      <c r="D1338" s="34" t="s">
        <v>1106</v>
      </c>
      <c r="E1338" t="str" s="34">
        <v>无</v>
      </c>
      <c r="F1338" s="39" t="s">
        <v>910</v>
      </c>
      <c r="G1338" s="34" t="inlineStr">
        <is>
          <t xml:space="preserve">木行</t>
        </is>
      </c>
      <c r="H1338" s="34" t="b">
        <v>0</v>
      </c>
      <c r="I1338" s="34" t="b">
        <v>0</v>
      </c>
      <c r="J1338" s="34">
        <v>17</v>
      </c>
      <c r="K1338" s="34" t="str">
        <f t="shared" si="40"/>
        <v>124400</v>
      </c>
      <c r="L1338" s="34" t="s">
        <v>899</v>
      </c>
      <c r="O1338" t="str" s="35">
        <v>落印造成范围重击；补强结构、传递冲击，提高落印伤害；落印附加木行伤害。</v>
      </c>
      <c r="P1338" t="n" s="35">
        <v>12421004</v>
      </c>
      <c r="W1338">
        <v>600</v>
      </c>
      <c r="X1338">
        <v>600</v>
      </c>
      <c r="Y1338" t="str" s="35">
        <v>单位</v>
      </c>
      <c r="Z1338" t="inlineStr">
        <is>
          <t xml:space="preserve">圆形</t>
        </is>
      </c>
      <c r="AA1338" t="inlineStr">
        <is>
          <t xml:space="preserve">敌对</t>
        </is>
      </c>
      <c r="AB1338">
        <v>0</v>
      </c>
      <c r="AC1338">
        <v>16</v>
      </c>
      <c r="AD1338" t="b">
        <v>0</v>
      </c>
      <c r="AE1338" t="inlineStr">
        <is>
          <t xml:space="preserve">最近</t>
        </is>
      </c>
      <c r="AF1338">
        <v>180</v>
      </c>
      <c r="AG1338"/>
      <c r="AH1338"/>
      <c r="AI1338"/>
      <c r="AJ1338"/>
      <c r="AK1338"/>
      <c r="AL1338"/>
      <c r="BA1338">
        <v>10000</v>
      </c>
      <c r="BB1338" t="inlineStr">
        <is>
          <t xml:space="preserve">技能效果_伤害</t>
        </is>
      </c>
      <c r="BC1338" t="inlineStr">
        <is>
          <t xml:space="preserve">敌对</t>
        </is>
      </c>
      <c r="BD1338">
        <v>10000</v>
      </c>
      <c r="BE1338">
        <v>0</v>
      </c>
      <c r="BF1338" t="inlineStr">
        <is>
          <t xml:space="preserve">全部</t>
        </is>
      </c>
      <c r="BG1338">
        <v>0</v>
      </c>
      <c r="BH1338" t="inlineStr">
        <is>
          <t xml:space="preserve">魔法</t>
        </is>
      </c>
      <c r="BI1338">
        <v>8000</v>
      </c>
      <c r="BJ1338">
        <v>0</v>
      </c>
      <c r="BK1338" t="b">
        <v>1</v>
      </c>
      <c r="BL1338">
        <v>0</v>
      </c>
      <c r="BM1338">
        <v>10000</v>
      </c>
      <c r="BN1338"/>
      <c r="BO1338"/>
      <c r="BP1338"/>
      <c r="BQ1338"/>
      <c r="BR1338"/>
      <c r="BS1338"/>
      <c r="BT1338"/>
      <c r="BU1338"/>
      <c r="BV1338"/>
      <c r="BW1338"/>
      <c r="BX1338"/>
      <c r="BY1338"/>
      <c r="BZ1338"/>
      <c r="CA1338"/>
      <c r="CB1338"/>
      <c r="CC1338"/>
      <c r="CD1338"/>
      <c r="CE1338"/>
      <c r="CF1338"/>
      <c r="CG1338"/>
      <c r="CH1338"/>
      <c r="CI1338"/>
      <c r="CJ1338"/>
      <c r="CK1338"/>
      <c r="CL1338"/>
      <c r="CM1338"/>
      <c r="CN1338"/>
      <c r="CO1338"/>
      <c r="CP1338"/>
      <c r="CQ1338"/>
      <c r="CR1338"/>
      <c r="CS1338"/>
      <c r="CT1338"/>
      <c r="CU1338"/>
      <c r="CV1338"/>
      <c r="CW1338"/>
      <c r="CX1338"/>
      <c r="CY1338"/>
      <c r="CZ1338"/>
      <c r="DA1338"/>
      <c r="DB1338"/>
      <c r="DC1338"/>
      <c r="DD1338"/>
      <c r="DE1338"/>
      <c r="DF1338"/>
      <c r="DG1338"/>
      <c r="DH1338"/>
      <c r="DI1338"/>
      <c r="DJ1338"/>
      <c r="DK1338"/>
      <c r="DL1338"/>
      <c r="DM1338"/>
      <c r="DN1338"/>
      <c r="DO1338"/>
      <c r="DP1338"/>
      <c r="DQ1338"/>
      <c r="DR1338"/>
      <c r="DS1338"/>
      <c r="DT1338"/>
      <c r="DU1338"/>
      <c r="DV1338"/>
      <c r="DW1338"/>
      <c r="DX1338"/>
      <c r="DY1338"/>
      <c r="DZ1338"/>
      <c r="EA1338"/>
      <c r="EB1338"/>
      <c r="EC1338"/>
      <c r="ED1338"/>
      <c r="EE1338"/>
      <c r="EF1338"/>
      <c r="EG1338"/>
      <c r="EH1338"/>
      <c r="EI1338"/>
      <c r="EJ1338"/>
      <c r="EK1338"/>
      <c r="EL1338"/>
      <c r="EM1338"/>
      <c r="EN1338"/>
      <c r="EO1338"/>
      <c r="EP1338"/>
      <c r="EQ1338"/>
      <c r="ER1338"/>
      <c r="ES1338"/>
      <c r="ET1338"/>
      <c r="EU1338"/>
      <c r="EV1338"/>
      <c r="EW1338"/>
      <c r="EX1338"/>
      <c r="EY1338"/>
      <c r="EZ1338"/>
      <c r="FA1338"/>
      <c r="FB1338"/>
      <c r="FC1338"/>
      <c r="FD1338"/>
      <c r="FE1338"/>
      <c r="FF1338"/>
      <c r="FG1338"/>
      <c r="FH1338"/>
      <c r="FI1338"/>
      <c r="FJ1338"/>
      <c r="FK1338"/>
      <c r="FL1338"/>
      <c r="FM1338"/>
      <c r="FN1338"/>
      <c r="FO1338"/>
      <c r="FP1338"/>
      <c r="FQ1338"/>
      <c r="FR1338"/>
      <c r="FS1338"/>
      <c r="FT1338"/>
      <c r="FU1338"/>
      <c r="FV1338"/>
      <c r="FW1338"/>
      <c r="FX1338"/>
      <c r="FY1338"/>
      <c r="FZ1338"/>
      <c r="GA1338"/>
      <c r="GB1338"/>
      <c r="GC1338"/>
      <c r="GD1338"/>
      <c r="GE1338"/>
      <c r="GF1338"/>
      <c r="GG1338"/>
      <c r="GH1338"/>
      <c r="GI1338"/>
      <c r="GJ1338"/>
      <c r="GK1338"/>
      <c r="GL1338"/>
      <c r="GM1338"/>
      <c r="GN1338"/>
      <c r="GO1338"/>
      <c r="GP1338"/>
      <c r="GQ1338"/>
      <c r="GR1338"/>
      <c r="GS1338"/>
      <c r="GT1338"/>
      <c r="GU1338"/>
      <c r="GV1338"/>
      <c r="GW1338"/>
      <c r="GX1338"/>
      <c r="GY1338" t="n" s="35">
        <v>0</v>
      </c>
      <c r="GZ1338" t="n" s="35">
        <v>0</v>
      </c>
      <c r="HF1338" t="n" s="35">
        <v>4000</v>
      </c>
      <c r="HG1338" t="b" s="35">
        <v>1</v>
      </c>
      <c r="HH1338">
        <v>1</v>
      </c>
      <c r="HU1338" t="b" s="35">
        <v>1</v>
      </c>
      <c r="HZ1338">
        <v>1</v>
      </c>
      <c r="IA1338"/>
      <c r="IB1338" t="inlineStr">
        <is>
          <t xml:space="preserve">魔法</t>
        </is>
      </c>
      <c r="IC1338">
        <v>8000</v>
      </c>
      <c r="ID1338">
        <v>0</v>
      </c>
      <c r="IE1338">
        <v>1</v>
      </c>
      <c r="IF1338"/>
      <c r="IG1338" t="inlineStr">
        <is>
          <t xml:space="preserve">魔法</t>
        </is>
      </c>
      <c r="IH1338">
        <v>500</v>
      </c>
      <c r="II1338">
        <v>0</v>
      </c>
      <c r="IJ1338"/>
      <c r="IK1338"/>
      <c r="IL1338"/>
      <c r="IM1338"/>
      <c r="IN1338"/>
      <c r="IO1338"/>
      <c r="IP1338"/>
      <c r="IQ1338"/>
      <c r="IR1338"/>
      <c r="IS1338"/>
      <c r="IT1338"/>
      <c r="IU1338"/>
      <c r="IV1338"/>
      <c r="IW1338"/>
      <c r="IX1338"/>
      <c r="IY1338"/>
      <c r="IZ1338"/>
      <c r="JA1338"/>
      <c r="JB1338"/>
      <c r="JC1338"/>
      <c r="JD1338"/>
      <c r="JE1338"/>
      <c r="JF1338"/>
      <c r="JG1338"/>
      <c r="JH1338"/>
      <c r="JI1338"/>
      <c r="JJ1338"/>
      <c r="JK1338"/>
      <c r="JL1338"/>
      <c r="JM1338"/>
      <c r="JN1338"/>
      <c r="JO1338"/>
      <c r="JP1338"/>
      <c r="JQ1338"/>
      <c r="JR1338"/>
    </row>
    <row r="1339" ht="30" customHeight="1" spans="2:12">
      <c r="B1339" s="34">
        <f>10000000+INDEX(编号表!$B:$B,MATCH(D1339,编号表!$A:$A,0))*10000+J1339</f>
        <v>12440018</v>
      </c>
      <c r="C1339" s="34" t="s">
        <v>1111</v>
      </c>
      <c r="D1339" s="34" t="s">
        <v>1106</v>
      </c>
      <c r="E1339" t="str" s="34">
        <v>无</v>
      </c>
      <c r="F1339" s="39" t="s">
        <v>910</v>
      </c>
      <c r="G1339" s="34" t="inlineStr">
        <is>
          <t xml:space="preserve">木行</t>
        </is>
      </c>
      <c r="H1339" s="34" t="b">
        <v>0</v>
      </c>
      <c r="I1339" s="34" t="b">
        <v>0</v>
      </c>
      <c r="J1339" s="34">
        <v>18</v>
      </c>
      <c r="K1339" s="34" t="str">
        <f t="shared" si="40"/>
        <v>124400</v>
      </c>
      <c r="L1339" s="34" t="s">
        <v>900</v>
      </c>
      <c r="O1339" t="str" s="35">
        <v>落印造成范围重击；补强结构、传递冲击，提高落印伤害；落印附加木行伤害。</v>
      </c>
      <c r="P1339" t="n" s="35">
        <v>12421004</v>
      </c>
      <c r="W1339">
        <v>600</v>
      </c>
      <c r="X1339">
        <v>600</v>
      </c>
      <c r="Y1339" t="str" s="35">
        <v>单位</v>
      </c>
      <c r="Z1339" t="inlineStr">
        <is>
          <t xml:space="preserve">圆形</t>
        </is>
      </c>
      <c r="AA1339" t="inlineStr">
        <is>
          <t xml:space="preserve">敌对</t>
        </is>
      </c>
      <c r="AB1339">
        <v>0</v>
      </c>
      <c r="AC1339">
        <v>16</v>
      </c>
      <c r="AD1339" t="b">
        <v>0</v>
      </c>
      <c r="AE1339" t="inlineStr">
        <is>
          <t xml:space="preserve">最近</t>
        </is>
      </c>
      <c r="AF1339">
        <v>180</v>
      </c>
      <c r="AG1339"/>
      <c r="AH1339"/>
      <c r="AI1339"/>
      <c r="AJ1339"/>
      <c r="AK1339"/>
      <c r="AL1339"/>
      <c r="BA1339">
        <v>10000</v>
      </c>
      <c r="BB1339" t="inlineStr">
        <is>
          <t xml:space="preserve">技能效果_伤害</t>
        </is>
      </c>
      <c r="BC1339" t="inlineStr">
        <is>
          <t xml:space="preserve">敌对</t>
        </is>
      </c>
      <c r="BD1339">
        <v>10000</v>
      </c>
      <c r="BE1339">
        <v>0</v>
      </c>
      <c r="BF1339" t="inlineStr">
        <is>
          <t xml:space="preserve">全部</t>
        </is>
      </c>
      <c r="BG1339">
        <v>0</v>
      </c>
      <c r="BH1339" t="inlineStr">
        <is>
          <t xml:space="preserve">魔法</t>
        </is>
      </c>
      <c r="BI1339">
        <v>8000</v>
      </c>
      <c r="BJ1339">
        <v>0</v>
      </c>
      <c r="BK1339" t="b">
        <v>1</v>
      </c>
      <c r="BL1339">
        <v>0</v>
      </c>
      <c r="BM1339">
        <v>10000</v>
      </c>
      <c r="BN1339"/>
      <c r="BO1339"/>
      <c r="BP1339"/>
      <c r="BQ1339"/>
      <c r="BR1339"/>
      <c r="BS1339"/>
      <c r="BT1339"/>
      <c r="BU1339"/>
      <c r="BV1339"/>
      <c r="BW1339"/>
      <c r="BX1339"/>
      <c r="BY1339"/>
      <c r="BZ1339"/>
      <c r="CA1339"/>
      <c r="CB1339"/>
      <c r="CC1339"/>
      <c r="CD1339"/>
      <c r="CE1339"/>
      <c r="CF1339"/>
      <c r="CG1339"/>
      <c r="CH1339"/>
      <c r="CI1339"/>
      <c r="CJ1339"/>
      <c r="CK1339"/>
      <c r="CL1339"/>
      <c r="CM1339"/>
      <c r="CN1339"/>
      <c r="CO1339"/>
      <c r="CP1339"/>
      <c r="CQ1339"/>
      <c r="CR1339"/>
      <c r="CS1339"/>
      <c r="CT1339"/>
      <c r="CU1339"/>
      <c r="CV1339"/>
      <c r="CW1339"/>
      <c r="CX1339"/>
      <c r="CY1339"/>
      <c r="CZ1339"/>
      <c r="DA1339"/>
      <c r="DB1339"/>
      <c r="DC1339"/>
      <c r="DD1339"/>
      <c r="DE1339"/>
      <c r="DF1339"/>
      <c r="DG1339"/>
      <c r="DH1339"/>
      <c r="DI1339"/>
      <c r="DJ1339"/>
      <c r="DK1339"/>
      <c r="DL1339"/>
      <c r="DM1339"/>
      <c r="DN1339"/>
      <c r="DO1339"/>
      <c r="DP1339"/>
      <c r="DQ1339"/>
      <c r="DR1339"/>
      <c r="DS1339"/>
      <c r="DT1339"/>
      <c r="DU1339"/>
      <c r="DV1339"/>
      <c r="DW1339"/>
      <c r="DX1339"/>
      <c r="DY1339"/>
      <c r="DZ1339"/>
      <c r="EA1339"/>
      <c r="EB1339"/>
      <c r="EC1339"/>
      <c r="ED1339"/>
      <c r="EE1339"/>
      <c r="EF1339"/>
      <c r="EG1339"/>
      <c r="EH1339"/>
      <c r="EI1339"/>
      <c r="EJ1339"/>
      <c r="EK1339"/>
      <c r="EL1339"/>
      <c r="EM1339"/>
      <c r="EN1339"/>
      <c r="EO1339"/>
      <c r="EP1339"/>
      <c r="EQ1339"/>
      <c r="ER1339"/>
      <c r="ES1339"/>
      <c r="ET1339"/>
      <c r="EU1339"/>
      <c r="EV1339"/>
      <c r="EW1339"/>
      <c r="EX1339"/>
      <c r="EY1339"/>
      <c r="EZ1339"/>
      <c r="FA1339"/>
      <c r="FB1339"/>
      <c r="FC1339"/>
      <c r="FD1339"/>
      <c r="FE1339"/>
      <c r="FF1339"/>
      <c r="FG1339"/>
      <c r="FH1339"/>
      <c r="FI1339"/>
      <c r="FJ1339"/>
      <c r="FK1339"/>
      <c r="FL1339"/>
      <c r="FM1339"/>
      <c r="FN1339"/>
      <c r="FO1339"/>
      <c r="FP1339"/>
      <c r="FQ1339"/>
      <c r="FR1339"/>
      <c r="FS1339"/>
      <c r="FT1339"/>
      <c r="FU1339"/>
      <c r="FV1339"/>
      <c r="FW1339"/>
      <c r="FX1339"/>
      <c r="FY1339"/>
      <c r="FZ1339"/>
      <c r="GA1339"/>
      <c r="GB1339"/>
      <c r="GC1339"/>
      <c r="GD1339"/>
      <c r="GE1339"/>
      <c r="GF1339"/>
      <c r="GG1339"/>
      <c r="GH1339"/>
      <c r="GI1339"/>
      <c r="GJ1339"/>
      <c r="GK1339"/>
      <c r="GL1339"/>
      <c r="GM1339"/>
      <c r="GN1339"/>
      <c r="GO1339"/>
      <c r="GP1339"/>
      <c r="GQ1339"/>
      <c r="GR1339"/>
      <c r="GS1339"/>
      <c r="GT1339"/>
      <c r="GU1339"/>
      <c r="GV1339"/>
      <c r="GW1339"/>
      <c r="GX1339"/>
      <c r="GY1339" t="n" s="35">
        <v>0</v>
      </c>
      <c r="GZ1339" t="n" s="35">
        <v>0</v>
      </c>
      <c r="HF1339" t="n" s="35">
        <v>4000</v>
      </c>
      <c r="HG1339" t="b" s="35">
        <v>1</v>
      </c>
      <c r="HH1339">
        <v>1</v>
      </c>
      <c r="HU1339" t="b" s="35">
        <v>1</v>
      </c>
      <c r="HZ1339">
        <v>1</v>
      </c>
      <c r="IA1339"/>
      <c r="IB1339" t="inlineStr">
        <is>
          <t xml:space="preserve">魔法</t>
        </is>
      </c>
      <c r="IC1339">
        <v>8000</v>
      </c>
      <c r="ID1339">
        <v>0</v>
      </c>
      <c r="IE1339">
        <v>1</v>
      </c>
      <c r="IF1339"/>
      <c r="IG1339" t="inlineStr">
        <is>
          <t xml:space="preserve">魔法</t>
        </is>
      </c>
      <c r="IH1339">
        <v>500</v>
      </c>
      <c r="II1339">
        <v>0</v>
      </c>
      <c r="IJ1339"/>
      <c r="IK1339"/>
      <c r="IL1339"/>
      <c r="IM1339"/>
      <c r="IN1339"/>
      <c r="IO1339"/>
      <c r="IP1339"/>
      <c r="IQ1339"/>
      <c r="IR1339"/>
      <c r="IS1339"/>
      <c r="IT1339"/>
      <c r="IU1339"/>
      <c r="IV1339"/>
      <c r="IW1339"/>
      <c r="IX1339"/>
      <c r="IY1339"/>
      <c r="IZ1339"/>
      <c r="JA1339"/>
      <c r="JB1339"/>
      <c r="JC1339"/>
      <c r="JD1339"/>
      <c r="JE1339"/>
      <c r="JF1339"/>
      <c r="JG1339"/>
      <c r="JH1339"/>
      <c r="JI1339"/>
      <c r="JJ1339"/>
      <c r="JK1339"/>
      <c r="JL1339"/>
      <c r="JM1339"/>
      <c r="JN1339"/>
      <c r="JO1339"/>
      <c r="JP1339"/>
      <c r="JQ1339"/>
      <c r="JR1339"/>
    </row>
    <row r="1340" ht="30" customHeight="1" spans="2:12">
      <c r="B1340" s="34">
        <f>10000000+INDEX(编号表!$B:$B,MATCH(D1340,编号表!$A:$A,0))*10000+J1340</f>
        <v>12440019</v>
      </c>
      <c r="C1340" s="34" t="s">
        <v>1112</v>
      </c>
      <c r="D1340" s="34" t="s">
        <v>1106</v>
      </c>
      <c r="E1340" t="str" s="34">
        <v>无</v>
      </c>
      <c r="F1340" s="39" t="s">
        <v>912</v>
      </c>
      <c r="G1340" s="34" t="inlineStr">
        <is>
          <t xml:space="preserve">木行</t>
        </is>
      </c>
      <c r="H1340" s="34" t="b">
        <v>0</v>
      </c>
      <c r="I1340" s="34" t="b">
        <v>0</v>
      </c>
      <c r="J1340" s="34">
        <v>19</v>
      </c>
      <c r="K1340" s="34" t="str">
        <f t="shared" si="40"/>
        <v>124400</v>
      </c>
      <c r="L1340" s="34" t="s">
        <v>898</v>
      </c>
      <c r="O1340" t="str" s="35">
        <v>落印造成范围重击；补强结构、传递冲击，提高落印伤害；落印附加木行伤害。</v>
      </c>
      <c r="P1340" t="n" s="35">
        <v>12421004</v>
      </c>
      <c r="W1340">
        <v>600</v>
      </c>
      <c r="X1340">
        <v>600</v>
      </c>
      <c r="Y1340" t="str" s="35">
        <v>单位</v>
      </c>
      <c r="Z1340" t="inlineStr">
        <is>
          <t xml:space="preserve">圆形</t>
        </is>
      </c>
      <c r="AA1340" t="inlineStr">
        <is>
          <t xml:space="preserve">敌对</t>
        </is>
      </c>
      <c r="AB1340">
        <v>0</v>
      </c>
      <c r="AC1340">
        <v>16</v>
      </c>
      <c r="AD1340" t="b">
        <v>0</v>
      </c>
      <c r="AE1340" t="inlineStr">
        <is>
          <t xml:space="preserve">最近</t>
        </is>
      </c>
      <c r="AF1340">
        <v>180</v>
      </c>
      <c r="AG1340"/>
      <c r="AH1340"/>
      <c r="AI1340"/>
      <c r="AJ1340"/>
      <c r="AK1340"/>
      <c r="AL1340"/>
      <c r="BA1340">
        <v>10000</v>
      </c>
      <c r="BB1340" t="inlineStr">
        <is>
          <t xml:space="preserve">技能效果_伤害</t>
        </is>
      </c>
      <c r="BC1340" t="inlineStr">
        <is>
          <t xml:space="preserve">敌对</t>
        </is>
      </c>
      <c r="BD1340">
        <v>10000</v>
      </c>
      <c r="BE1340">
        <v>0</v>
      </c>
      <c r="BF1340" t="inlineStr">
        <is>
          <t xml:space="preserve">全部</t>
        </is>
      </c>
      <c r="BG1340">
        <v>0</v>
      </c>
      <c r="BH1340" t="inlineStr">
        <is>
          <t xml:space="preserve">魔法</t>
        </is>
      </c>
      <c r="BI1340">
        <v>8000</v>
      </c>
      <c r="BJ1340">
        <v>0</v>
      </c>
      <c r="BK1340" t="b">
        <v>1</v>
      </c>
      <c r="BL1340">
        <v>0</v>
      </c>
      <c r="BM1340">
        <v>10000</v>
      </c>
      <c r="BN1340"/>
      <c r="BO1340"/>
      <c r="BP1340"/>
      <c r="BQ1340"/>
      <c r="BR1340"/>
      <c r="BS1340"/>
      <c r="BT1340"/>
      <c r="BU1340"/>
      <c r="BV1340"/>
      <c r="BW1340"/>
      <c r="BX1340"/>
      <c r="BY1340"/>
      <c r="BZ1340"/>
      <c r="CA1340"/>
      <c r="CB1340"/>
      <c r="CC1340"/>
      <c r="CD1340"/>
      <c r="CE1340"/>
      <c r="CF1340"/>
      <c r="CG1340"/>
      <c r="CH1340"/>
      <c r="CI1340"/>
      <c r="CJ1340"/>
      <c r="CK1340"/>
      <c r="CL1340"/>
      <c r="CM1340"/>
      <c r="CN1340"/>
      <c r="CO1340"/>
      <c r="CP1340"/>
      <c r="CQ1340"/>
      <c r="CR1340"/>
      <c r="CS1340"/>
      <c r="CT1340"/>
      <c r="CU1340"/>
      <c r="CV1340"/>
      <c r="CW1340"/>
      <c r="CX1340"/>
      <c r="CY1340"/>
      <c r="CZ1340"/>
      <c r="DA1340"/>
      <c r="DB1340"/>
      <c r="DC1340"/>
      <c r="DD1340"/>
      <c r="DE1340"/>
      <c r="DF1340"/>
      <c r="DG1340"/>
      <c r="DH1340"/>
      <c r="DI1340"/>
      <c r="DJ1340"/>
      <c r="DK1340"/>
      <c r="DL1340"/>
      <c r="DM1340"/>
      <c r="DN1340"/>
      <c r="DO1340"/>
      <c r="DP1340"/>
      <c r="DQ1340"/>
      <c r="DR1340"/>
      <c r="DS1340"/>
      <c r="DT1340"/>
      <c r="DU1340"/>
      <c r="DV1340"/>
      <c r="DW1340"/>
      <c r="DX1340"/>
      <c r="DY1340"/>
      <c r="DZ1340"/>
      <c r="EA1340"/>
      <c r="EB1340"/>
      <c r="EC1340"/>
      <c r="ED1340"/>
      <c r="EE1340"/>
      <c r="EF1340"/>
      <c r="EG1340"/>
      <c r="EH1340"/>
      <c r="EI1340"/>
      <c r="EJ1340"/>
      <c r="EK1340"/>
      <c r="EL1340"/>
      <c r="EM1340"/>
      <c r="EN1340"/>
      <c r="EO1340"/>
      <c r="EP1340"/>
      <c r="EQ1340"/>
      <c r="ER1340"/>
      <c r="ES1340"/>
      <c r="ET1340"/>
      <c r="EU1340"/>
      <c r="EV1340"/>
      <c r="EW1340"/>
      <c r="EX1340"/>
      <c r="EY1340"/>
      <c r="EZ1340"/>
      <c r="FA1340"/>
      <c r="FB1340"/>
      <c r="FC1340"/>
      <c r="FD1340"/>
      <c r="FE1340"/>
      <c r="FF1340"/>
      <c r="FG1340"/>
      <c r="FH1340"/>
      <c r="FI1340"/>
      <c r="FJ1340"/>
      <c r="FK1340"/>
      <c r="FL1340"/>
      <c r="FM1340"/>
      <c r="FN1340"/>
      <c r="FO1340"/>
      <c r="FP1340"/>
      <c r="FQ1340"/>
      <c r="FR1340"/>
      <c r="FS1340"/>
      <c r="FT1340"/>
      <c r="FU1340"/>
      <c r="FV1340"/>
      <c r="FW1340"/>
      <c r="FX1340"/>
      <c r="FY1340"/>
      <c r="FZ1340"/>
      <c r="GA1340"/>
      <c r="GB1340"/>
      <c r="GC1340"/>
      <c r="GD1340"/>
      <c r="GE1340"/>
      <c r="GF1340"/>
      <c r="GG1340"/>
      <c r="GH1340"/>
      <c r="GI1340"/>
      <c r="GJ1340"/>
      <c r="GK1340"/>
      <c r="GL1340"/>
      <c r="GM1340"/>
      <c r="GN1340"/>
      <c r="GO1340"/>
      <c r="GP1340"/>
      <c r="GQ1340"/>
      <c r="GR1340"/>
      <c r="GS1340"/>
      <c r="GT1340"/>
      <c r="GU1340"/>
      <c r="GV1340"/>
      <c r="GW1340"/>
      <c r="GX1340"/>
      <c r="GY1340" t="n" s="35">
        <v>0</v>
      </c>
      <c r="GZ1340" t="n" s="35">
        <v>0</v>
      </c>
      <c r="HF1340" t="n" s="35">
        <v>4000</v>
      </c>
      <c r="HG1340" t="b" s="35">
        <v>1</v>
      </c>
      <c r="HH1340">
        <v>1</v>
      </c>
      <c r="HU1340" t="b" s="35">
        <v>1</v>
      </c>
      <c r="HZ1340">
        <v>1</v>
      </c>
      <c r="IA1340"/>
      <c r="IB1340" t="inlineStr">
        <is>
          <t xml:space="preserve">魔法</t>
        </is>
      </c>
      <c r="IC1340">
        <v>8000</v>
      </c>
      <c r="ID1340">
        <v>0</v>
      </c>
      <c r="IE1340">
        <v>1</v>
      </c>
      <c r="IF1340"/>
      <c r="IG1340" t="inlineStr">
        <is>
          <t xml:space="preserve">魔法</t>
        </is>
      </c>
      <c r="IH1340">
        <v>500</v>
      </c>
      <c r="II1340">
        <v>0</v>
      </c>
      <c r="IJ1340"/>
      <c r="IK1340"/>
      <c r="IL1340"/>
      <c r="IM1340"/>
      <c r="IN1340"/>
      <c r="IO1340"/>
      <c r="IP1340"/>
      <c r="IQ1340"/>
      <c r="IR1340"/>
      <c r="IS1340"/>
      <c r="IT1340"/>
      <c r="IU1340"/>
      <c r="IV1340"/>
      <c r="IW1340"/>
      <c r="IX1340"/>
      <c r="IY1340"/>
      <c r="IZ1340"/>
      <c r="JA1340"/>
      <c r="JB1340"/>
      <c r="JC1340"/>
      <c r="JD1340"/>
      <c r="JE1340"/>
      <c r="JF1340"/>
      <c r="JG1340"/>
      <c r="JH1340"/>
      <c r="JI1340"/>
      <c r="JJ1340"/>
      <c r="JK1340"/>
      <c r="JL1340"/>
      <c r="JM1340"/>
      <c r="JN1340"/>
      <c r="JO1340"/>
      <c r="JP1340"/>
      <c r="JQ1340"/>
      <c r="JR1340"/>
    </row>
    <row r="1341" ht="30" customHeight="1" spans="2:12">
      <c r="B1341" s="34">
        <f>10000000+INDEX(编号表!$B:$B,MATCH(D1341,编号表!$A:$A,0))*10000+J1341</f>
        <v>12440020</v>
      </c>
      <c r="C1341" s="34" t="s">
        <v>1112</v>
      </c>
      <c r="D1341" s="34" t="s">
        <v>1106</v>
      </c>
      <c r="E1341" t="str" s="34">
        <v>无</v>
      </c>
      <c r="F1341" s="39" t="s">
        <v>912</v>
      </c>
      <c r="G1341" s="34" t="inlineStr">
        <is>
          <t xml:space="preserve">木行</t>
        </is>
      </c>
      <c r="H1341" s="34" t="b">
        <v>0</v>
      </c>
      <c r="I1341" s="34" t="b">
        <v>0</v>
      </c>
      <c r="J1341" s="34">
        <v>20</v>
      </c>
      <c r="K1341" s="34" t="str">
        <f t="shared" si="40"/>
        <v>124400</v>
      </c>
      <c r="L1341" s="34" t="s">
        <v>899</v>
      </c>
      <c r="O1341" t="str" s="35">
        <v>落印造成范围重击；补强结构、传递冲击，提高落印伤害；落印附加木行伤害。</v>
      </c>
      <c r="P1341" t="n" s="35">
        <v>12421004</v>
      </c>
      <c r="W1341">
        <v>600</v>
      </c>
      <c r="X1341">
        <v>600</v>
      </c>
      <c r="Y1341" t="str" s="35">
        <v>单位</v>
      </c>
      <c r="Z1341" t="inlineStr">
        <is>
          <t xml:space="preserve">圆形</t>
        </is>
      </c>
      <c r="AA1341" t="inlineStr">
        <is>
          <t xml:space="preserve">敌对</t>
        </is>
      </c>
      <c r="AB1341">
        <v>0</v>
      </c>
      <c r="AC1341">
        <v>16</v>
      </c>
      <c r="AD1341" t="b">
        <v>0</v>
      </c>
      <c r="AE1341" t="inlineStr">
        <is>
          <t xml:space="preserve">最近</t>
        </is>
      </c>
      <c r="AF1341">
        <v>180</v>
      </c>
      <c r="AG1341"/>
      <c r="AH1341"/>
      <c r="AI1341"/>
      <c r="AJ1341"/>
      <c r="AK1341"/>
      <c r="AL1341"/>
      <c r="BA1341">
        <v>10000</v>
      </c>
      <c r="BB1341" t="inlineStr">
        <is>
          <t xml:space="preserve">技能效果_伤害</t>
        </is>
      </c>
      <c r="BC1341" t="inlineStr">
        <is>
          <t xml:space="preserve">敌对</t>
        </is>
      </c>
      <c r="BD1341">
        <v>10000</v>
      </c>
      <c r="BE1341">
        <v>0</v>
      </c>
      <c r="BF1341" t="inlineStr">
        <is>
          <t xml:space="preserve">全部</t>
        </is>
      </c>
      <c r="BG1341">
        <v>0</v>
      </c>
      <c r="BH1341" t="inlineStr">
        <is>
          <t xml:space="preserve">魔法</t>
        </is>
      </c>
      <c r="BI1341">
        <v>8000</v>
      </c>
      <c r="BJ1341">
        <v>0</v>
      </c>
      <c r="BK1341" t="b">
        <v>1</v>
      </c>
      <c r="BL1341">
        <v>0</v>
      </c>
      <c r="BM1341">
        <v>10000</v>
      </c>
      <c r="BN1341"/>
      <c r="BO1341"/>
      <c r="BP1341"/>
      <c r="BQ1341"/>
      <c r="BR1341"/>
      <c r="BS1341"/>
      <c r="BT1341"/>
      <c r="BU1341"/>
      <c r="BV1341"/>
      <c r="BW1341"/>
      <c r="BX1341"/>
      <c r="BY1341"/>
      <c r="BZ1341"/>
      <c r="CA1341"/>
      <c r="CB1341"/>
      <c r="CC1341"/>
      <c r="CD1341"/>
      <c r="CE1341"/>
      <c r="CF1341"/>
      <c r="CG1341"/>
      <c r="CH1341"/>
      <c r="CI1341"/>
      <c r="CJ1341"/>
      <c r="CK1341"/>
      <c r="CL1341"/>
      <c r="CM1341"/>
      <c r="CN1341"/>
      <c r="CO1341"/>
      <c r="CP1341"/>
      <c r="CQ1341"/>
      <c r="CR1341"/>
      <c r="CS1341"/>
      <c r="CT1341"/>
      <c r="CU1341"/>
      <c r="CV1341"/>
      <c r="CW1341"/>
      <c r="CX1341"/>
      <c r="CY1341"/>
      <c r="CZ1341"/>
      <c r="DA1341"/>
      <c r="DB1341"/>
      <c r="DC1341"/>
      <c r="DD1341"/>
      <c r="DE1341"/>
      <c r="DF1341"/>
      <c r="DG1341"/>
      <c r="DH1341"/>
      <c r="DI1341"/>
      <c r="DJ1341"/>
      <c r="DK1341"/>
      <c r="DL1341"/>
      <c r="DM1341"/>
      <c r="DN1341"/>
      <c r="DO1341"/>
      <c r="DP1341"/>
      <c r="DQ1341"/>
      <c r="DR1341"/>
      <c r="DS1341"/>
      <c r="DT1341"/>
      <c r="DU1341"/>
      <c r="DV1341"/>
      <c r="DW1341"/>
      <c r="DX1341"/>
      <c r="DY1341"/>
      <c r="DZ1341"/>
      <c r="EA1341"/>
      <c r="EB1341"/>
      <c r="EC1341"/>
      <c r="ED1341"/>
      <c r="EE1341"/>
      <c r="EF1341"/>
      <c r="EG1341"/>
      <c r="EH1341"/>
      <c r="EI1341"/>
      <c r="EJ1341"/>
      <c r="EK1341"/>
      <c r="EL1341"/>
      <c r="EM1341"/>
      <c r="EN1341"/>
      <c r="EO1341"/>
      <c r="EP1341"/>
      <c r="EQ1341"/>
      <c r="ER1341"/>
      <c r="ES1341"/>
      <c r="ET1341"/>
      <c r="EU1341"/>
      <c r="EV1341"/>
      <c r="EW1341"/>
      <c r="EX1341"/>
      <c r="EY1341"/>
      <c r="EZ1341"/>
      <c r="FA1341"/>
      <c r="FB1341"/>
      <c r="FC1341"/>
      <c r="FD1341"/>
      <c r="FE1341"/>
      <c r="FF1341"/>
      <c r="FG1341"/>
      <c r="FH1341"/>
      <c r="FI1341"/>
      <c r="FJ1341"/>
      <c r="FK1341"/>
      <c r="FL1341"/>
      <c r="FM1341"/>
      <c r="FN1341"/>
      <c r="FO1341"/>
      <c r="FP1341"/>
      <c r="FQ1341"/>
      <c r="FR1341"/>
      <c r="FS1341"/>
      <c r="FT1341"/>
      <c r="FU1341"/>
      <c r="FV1341"/>
      <c r="FW1341"/>
      <c r="FX1341"/>
      <c r="FY1341"/>
      <c r="FZ1341"/>
      <c r="GA1341"/>
      <c r="GB1341"/>
      <c r="GC1341"/>
      <c r="GD1341"/>
      <c r="GE1341"/>
      <c r="GF1341"/>
      <c r="GG1341"/>
      <c r="GH1341"/>
      <c r="GI1341"/>
      <c r="GJ1341"/>
      <c r="GK1341"/>
      <c r="GL1341"/>
      <c r="GM1341"/>
      <c r="GN1341"/>
      <c r="GO1341"/>
      <c r="GP1341"/>
      <c r="GQ1341"/>
      <c r="GR1341"/>
      <c r="GS1341"/>
      <c r="GT1341"/>
      <c r="GU1341"/>
      <c r="GV1341"/>
      <c r="GW1341"/>
      <c r="GX1341"/>
      <c r="GY1341" t="n" s="35">
        <v>0</v>
      </c>
      <c r="GZ1341" t="n" s="35">
        <v>0</v>
      </c>
      <c r="HF1341" t="n" s="35">
        <v>4000</v>
      </c>
      <c r="HG1341" t="b" s="35">
        <v>1</v>
      </c>
      <c r="HH1341">
        <v>1</v>
      </c>
      <c r="HU1341" t="b" s="35">
        <v>1</v>
      </c>
      <c r="HZ1341">
        <v>1</v>
      </c>
      <c r="IA1341"/>
      <c r="IB1341" t="inlineStr">
        <is>
          <t xml:space="preserve">魔法</t>
        </is>
      </c>
      <c r="IC1341">
        <v>8000</v>
      </c>
      <c r="ID1341">
        <v>0</v>
      </c>
      <c r="IE1341">
        <v>1</v>
      </c>
      <c r="IF1341"/>
      <c r="IG1341" t="inlineStr">
        <is>
          <t xml:space="preserve">魔法</t>
        </is>
      </c>
      <c r="IH1341">
        <v>500</v>
      </c>
      <c r="II1341">
        <v>0</v>
      </c>
      <c r="IJ1341"/>
      <c r="IK1341"/>
      <c r="IL1341"/>
      <c r="IM1341"/>
      <c r="IN1341"/>
      <c r="IO1341"/>
      <c r="IP1341"/>
      <c r="IQ1341"/>
      <c r="IR1341"/>
      <c r="IS1341"/>
      <c r="IT1341"/>
      <c r="IU1341"/>
      <c r="IV1341"/>
      <c r="IW1341"/>
      <c r="IX1341"/>
      <c r="IY1341"/>
      <c r="IZ1341"/>
      <c r="JA1341"/>
      <c r="JB1341"/>
      <c r="JC1341"/>
      <c r="JD1341"/>
      <c r="JE1341"/>
      <c r="JF1341"/>
      <c r="JG1341"/>
      <c r="JH1341"/>
      <c r="JI1341"/>
      <c r="JJ1341"/>
      <c r="JK1341"/>
      <c r="JL1341"/>
      <c r="JM1341"/>
      <c r="JN1341"/>
      <c r="JO1341"/>
      <c r="JP1341"/>
      <c r="JQ1341"/>
      <c r="JR1341"/>
    </row>
    <row r="1342" ht="30" customHeight="1" spans="2:12">
      <c r="B1342" s="34">
        <f>10000000+INDEX(编号表!$B:$B,MATCH(D1342,编号表!$A:$A,0))*10000+J1342</f>
        <v>12440021</v>
      </c>
      <c r="C1342" s="34" t="s">
        <v>1112</v>
      </c>
      <c r="D1342" s="34" t="s">
        <v>1106</v>
      </c>
      <c r="E1342" t="str" s="34">
        <v>无</v>
      </c>
      <c r="F1342" s="39" t="s">
        <v>912</v>
      </c>
      <c r="G1342" s="34" t="inlineStr">
        <is>
          <t xml:space="preserve">木行</t>
        </is>
      </c>
      <c r="H1342" s="34" t="b">
        <v>0</v>
      </c>
      <c r="I1342" s="34" t="b">
        <v>0</v>
      </c>
      <c r="J1342" s="34">
        <v>21</v>
      </c>
      <c r="K1342" s="34" t="str">
        <f t="shared" si="40"/>
        <v>124400</v>
      </c>
      <c r="L1342" s="34" t="s">
        <v>900</v>
      </c>
      <c r="O1342" t="str" s="35">
        <v>落印造成范围重击；补强结构、传递冲击，提高落印伤害；落印附加木行伤害。</v>
      </c>
      <c r="P1342" t="n" s="35">
        <v>12421004</v>
      </c>
      <c r="W1342">
        <v>600</v>
      </c>
      <c r="X1342">
        <v>600</v>
      </c>
      <c r="Y1342" t="str" s="35">
        <v>单位</v>
      </c>
      <c r="Z1342" t="inlineStr">
        <is>
          <t xml:space="preserve">圆形</t>
        </is>
      </c>
      <c r="AA1342" t="inlineStr">
        <is>
          <t xml:space="preserve">敌对</t>
        </is>
      </c>
      <c r="AB1342">
        <v>0</v>
      </c>
      <c r="AC1342">
        <v>16</v>
      </c>
      <c r="AD1342" t="b">
        <v>0</v>
      </c>
      <c r="AE1342" t="inlineStr">
        <is>
          <t xml:space="preserve">最近</t>
        </is>
      </c>
      <c r="AF1342">
        <v>180</v>
      </c>
      <c r="AG1342"/>
      <c r="AH1342"/>
      <c r="AI1342"/>
      <c r="AJ1342"/>
      <c r="AK1342"/>
      <c r="AL1342"/>
      <c r="BA1342">
        <v>10000</v>
      </c>
      <c r="BB1342" t="inlineStr">
        <is>
          <t xml:space="preserve">技能效果_伤害</t>
        </is>
      </c>
      <c r="BC1342" t="inlineStr">
        <is>
          <t xml:space="preserve">敌对</t>
        </is>
      </c>
      <c r="BD1342">
        <v>10000</v>
      </c>
      <c r="BE1342">
        <v>0</v>
      </c>
      <c r="BF1342" t="inlineStr">
        <is>
          <t xml:space="preserve">全部</t>
        </is>
      </c>
      <c r="BG1342">
        <v>0</v>
      </c>
      <c r="BH1342" t="inlineStr">
        <is>
          <t xml:space="preserve">魔法</t>
        </is>
      </c>
      <c r="BI1342">
        <v>8000</v>
      </c>
      <c r="BJ1342">
        <v>0</v>
      </c>
      <c r="BK1342" t="b">
        <v>1</v>
      </c>
      <c r="BL1342">
        <v>0</v>
      </c>
      <c r="BM1342">
        <v>10000</v>
      </c>
      <c r="BN1342"/>
      <c r="BO1342"/>
      <c r="BP1342"/>
      <c r="BQ1342"/>
      <c r="BR1342"/>
      <c r="BS1342"/>
      <c r="BT1342"/>
      <c r="BU1342"/>
      <c r="BV1342"/>
      <c r="BW1342"/>
      <c r="BX1342"/>
      <c r="BY1342"/>
      <c r="BZ1342"/>
      <c r="CA1342"/>
      <c r="CB1342"/>
      <c r="CC1342"/>
      <c r="CD1342"/>
      <c r="CE1342"/>
      <c r="CF1342"/>
      <c r="CG1342"/>
      <c r="CH1342"/>
      <c r="CI1342"/>
      <c r="CJ1342"/>
      <c r="CK1342"/>
      <c r="CL1342"/>
      <c r="CM1342"/>
      <c r="CN1342"/>
      <c r="CO1342"/>
      <c r="CP1342"/>
      <c r="CQ1342"/>
      <c r="CR1342"/>
      <c r="CS1342"/>
      <c r="CT1342"/>
      <c r="CU1342"/>
      <c r="CV1342"/>
      <c r="CW1342"/>
      <c r="CX1342"/>
      <c r="CY1342"/>
      <c r="CZ1342"/>
      <c r="DA1342"/>
      <c r="DB1342"/>
      <c r="DC1342"/>
      <c r="DD1342"/>
      <c r="DE1342"/>
      <c r="DF1342"/>
      <c r="DG1342"/>
      <c r="DH1342"/>
      <c r="DI1342"/>
      <c r="DJ1342"/>
      <c r="DK1342"/>
      <c r="DL1342"/>
      <c r="DM1342"/>
      <c r="DN1342"/>
      <c r="DO1342"/>
      <c r="DP1342"/>
      <c r="DQ1342"/>
      <c r="DR1342"/>
      <c r="DS1342"/>
      <c r="DT1342"/>
      <c r="DU1342"/>
      <c r="DV1342"/>
      <c r="DW1342"/>
      <c r="DX1342"/>
      <c r="DY1342"/>
      <c r="DZ1342"/>
      <c r="EA1342"/>
      <c r="EB1342"/>
      <c r="EC1342"/>
      <c r="ED1342"/>
      <c r="EE1342"/>
      <c r="EF1342"/>
      <c r="EG1342"/>
      <c r="EH1342"/>
      <c r="EI1342"/>
      <c r="EJ1342"/>
      <c r="EK1342"/>
      <c r="EL1342"/>
      <c r="EM1342"/>
      <c r="EN1342"/>
      <c r="EO1342"/>
      <c r="EP1342"/>
      <c r="EQ1342"/>
      <c r="ER1342"/>
      <c r="ES1342"/>
      <c r="ET1342"/>
      <c r="EU1342"/>
      <c r="EV1342"/>
      <c r="EW1342"/>
      <c r="EX1342"/>
      <c r="EY1342"/>
      <c r="EZ1342"/>
      <c r="FA1342"/>
      <c r="FB1342"/>
      <c r="FC1342"/>
      <c r="FD1342"/>
      <c r="FE1342"/>
      <c r="FF1342"/>
      <c r="FG1342"/>
      <c r="FH1342"/>
      <c r="FI1342"/>
      <c r="FJ1342"/>
      <c r="FK1342"/>
      <c r="FL1342"/>
      <c r="FM1342"/>
      <c r="FN1342"/>
      <c r="FO1342"/>
      <c r="FP1342"/>
      <c r="FQ1342"/>
      <c r="FR1342"/>
      <c r="FS1342"/>
      <c r="FT1342"/>
      <c r="FU1342"/>
      <c r="FV1342"/>
      <c r="FW1342"/>
      <c r="FX1342"/>
      <c r="FY1342"/>
      <c r="FZ1342"/>
      <c r="GA1342"/>
      <c r="GB1342"/>
      <c r="GC1342"/>
      <c r="GD1342"/>
      <c r="GE1342"/>
      <c r="GF1342"/>
      <c r="GG1342"/>
      <c r="GH1342"/>
      <c r="GI1342"/>
      <c r="GJ1342"/>
      <c r="GK1342"/>
      <c r="GL1342"/>
      <c r="GM1342"/>
      <c r="GN1342"/>
      <c r="GO1342"/>
      <c r="GP1342"/>
      <c r="GQ1342"/>
      <c r="GR1342"/>
      <c r="GS1342"/>
      <c r="GT1342"/>
      <c r="GU1342"/>
      <c r="GV1342"/>
      <c r="GW1342"/>
      <c r="GX1342"/>
      <c r="GY1342" t="n" s="35">
        <v>0</v>
      </c>
      <c r="GZ1342" t="n" s="35">
        <v>0</v>
      </c>
      <c r="HF1342" t="n" s="35">
        <v>4000</v>
      </c>
      <c r="HG1342" t="b" s="35">
        <v>1</v>
      </c>
      <c r="HH1342">
        <v>1</v>
      </c>
      <c r="HU1342" t="b" s="35">
        <v>1</v>
      </c>
      <c r="HZ1342">
        <v>1</v>
      </c>
      <c r="IA1342"/>
      <c r="IB1342" t="inlineStr">
        <is>
          <t xml:space="preserve">魔法</t>
        </is>
      </c>
      <c r="IC1342">
        <v>8000</v>
      </c>
      <c r="ID1342">
        <v>0</v>
      </c>
      <c r="IE1342">
        <v>1</v>
      </c>
      <c r="IF1342"/>
      <c r="IG1342" t="inlineStr">
        <is>
          <t xml:space="preserve">魔法</t>
        </is>
      </c>
      <c r="IH1342">
        <v>500</v>
      </c>
      <c r="II1342">
        <v>0</v>
      </c>
      <c r="IJ1342"/>
      <c r="IK1342"/>
      <c r="IL1342"/>
      <c r="IM1342"/>
      <c r="IN1342"/>
      <c r="IO1342"/>
      <c r="IP1342"/>
      <c r="IQ1342"/>
      <c r="IR1342"/>
      <c r="IS1342"/>
      <c r="IT1342"/>
      <c r="IU1342"/>
      <c r="IV1342"/>
      <c r="IW1342"/>
      <c r="IX1342"/>
      <c r="IY1342"/>
      <c r="IZ1342"/>
      <c r="JA1342"/>
      <c r="JB1342"/>
      <c r="JC1342"/>
      <c r="JD1342"/>
      <c r="JE1342"/>
      <c r="JF1342"/>
      <c r="JG1342"/>
      <c r="JH1342"/>
      <c r="JI1342"/>
      <c r="JJ1342"/>
      <c r="JK1342"/>
      <c r="JL1342"/>
      <c r="JM1342"/>
      <c r="JN1342"/>
      <c r="JO1342"/>
      <c r="JP1342"/>
      <c r="JQ1342"/>
      <c r="JR1342"/>
    </row>
    <row r="1343" ht="30" customHeight="1" spans="2:12">
      <c r="B1343" s="34">
        <f>10000000+INDEX(编号表!$B:$B,MATCH(D1343,编号表!$A:$A,0))*10000+J1343</f>
        <v>12450001</v>
      </c>
      <c r="C1343" s="34" t="s">
        <v>1113</v>
      </c>
      <c r="D1343" s="34" t="s">
        <v>1114</v>
      </c>
      <c r="E1343" t="str" s="34">
        <v>无</v>
      </c>
      <c r="F1343" s="39" t="s">
        <v>897</v>
      </c>
      <c r="G1343" s="34" t="inlineStr">
        <is>
          <t xml:space="preserve">水行</t>
        </is>
      </c>
      <c r="H1343" s="34" t="b">
        <v>0</v>
      </c>
      <c r="I1343" s="34" t="b">
        <v>0</v>
      </c>
      <c r="J1343" s="34">
        <v>1</v>
      </c>
      <c r="K1343" s="34" t="str">
        <f t="shared" si="40"/>
        <v>124500</v>
      </c>
      <c r="L1343" s="34" t="s">
        <v>898</v>
      </c>
      <c r="O1343" t="str" s="35">
        <v>落印造成范围重击；补强结构、传递冲击，提高落印伤害；落印附加水行伤害。</v>
      </c>
      <c r="P1343" t="n" s="35">
        <v>12421004</v>
      </c>
      <c r="W1343">
        <v>600</v>
      </c>
      <c r="X1343">
        <v>600</v>
      </c>
      <c r="Y1343" t="str" s="35">
        <v>单位</v>
      </c>
      <c r="Z1343" t="inlineStr">
        <is>
          <t xml:space="preserve">圆形</t>
        </is>
      </c>
      <c r="AA1343" t="inlineStr">
        <is>
          <t xml:space="preserve">敌对</t>
        </is>
      </c>
      <c r="AB1343">
        <v>0</v>
      </c>
      <c r="AC1343">
        <v>16</v>
      </c>
      <c r="AD1343" t="b">
        <v>0</v>
      </c>
      <c r="AE1343" t="inlineStr">
        <is>
          <t xml:space="preserve">最近</t>
        </is>
      </c>
      <c r="AF1343">
        <v>180</v>
      </c>
      <c r="AG1343"/>
      <c r="AH1343"/>
      <c r="AI1343"/>
      <c r="AJ1343"/>
      <c r="AK1343"/>
      <c r="AL1343"/>
      <c r="BA1343">
        <v>10000</v>
      </c>
      <c r="BB1343" t="inlineStr">
        <is>
          <t xml:space="preserve">技能效果_伤害</t>
        </is>
      </c>
      <c r="BC1343" t="inlineStr">
        <is>
          <t xml:space="preserve">敌对</t>
        </is>
      </c>
      <c r="BD1343">
        <v>10000</v>
      </c>
      <c r="BE1343">
        <v>0</v>
      </c>
      <c r="BF1343" t="inlineStr">
        <is>
          <t xml:space="preserve">全部</t>
        </is>
      </c>
      <c r="BG1343">
        <v>0</v>
      </c>
      <c r="BH1343" t="inlineStr">
        <is>
          <t xml:space="preserve">魔法</t>
        </is>
      </c>
      <c r="BI1343">
        <v>8000</v>
      </c>
      <c r="BJ1343">
        <v>0</v>
      </c>
      <c r="BK1343" t="b">
        <v>1</v>
      </c>
      <c r="BL1343">
        <v>0</v>
      </c>
      <c r="BM1343">
        <v>10000</v>
      </c>
      <c r="BN1343"/>
      <c r="BO1343"/>
      <c r="BP1343"/>
      <c r="BQ1343"/>
      <c r="BR1343"/>
      <c r="BS1343"/>
      <c r="BT1343"/>
      <c r="BU1343"/>
      <c r="BV1343"/>
      <c r="BW1343"/>
      <c r="BX1343"/>
      <c r="BY1343"/>
      <c r="BZ1343"/>
      <c r="CA1343"/>
      <c r="CB1343"/>
      <c r="CC1343"/>
      <c r="CD1343"/>
      <c r="CE1343"/>
      <c r="CF1343"/>
      <c r="CG1343"/>
      <c r="CH1343"/>
      <c r="CI1343"/>
      <c r="CJ1343"/>
      <c r="CK1343"/>
      <c r="CL1343"/>
      <c r="CM1343"/>
      <c r="CN1343"/>
      <c r="CO1343"/>
      <c r="CP1343"/>
      <c r="CQ1343"/>
      <c r="CR1343"/>
      <c r="CS1343"/>
      <c r="CT1343"/>
      <c r="CU1343"/>
      <c r="CV1343"/>
      <c r="CW1343"/>
      <c r="CX1343"/>
      <c r="CY1343"/>
      <c r="CZ1343"/>
      <c r="DA1343"/>
      <c r="DB1343"/>
      <c r="DC1343"/>
      <c r="DD1343"/>
      <c r="DE1343"/>
      <c r="DF1343"/>
      <c r="DG1343"/>
      <c r="DH1343"/>
      <c r="DI1343"/>
      <c r="DJ1343"/>
      <c r="DK1343"/>
      <c r="DL1343"/>
      <c r="DM1343"/>
      <c r="DN1343"/>
      <c r="DO1343"/>
      <c r="DP1343"/>
      <c r="DQ1343"/>
      <c r="DR1343"/>
      <c r="DS1343"/>
      <c r="DT1343"/>
      <c r="DU1343"/>
      <c r="DV1343"/>
      <c r="DW1343"/>
      <c r="DX1343"/>
      <c r="DY1343"/>
      <c r="DZ1343"/>
      <c r="EA1343"/>
      <c r="EB1343"/>
      <c r="EC1343"/>
      <c r="ED1343"/>
      <c r="EE1343"/>
      <c r="EF1343"/>
      <c r="EG1343"/>
      <c r="EH1343"/>
      <c r="EI1343"/>
      <c r="EJ1343"/>
      <c r="EK1343"/>
      <c r="EL1343"/>
      <c r="EM1343"/>
      <c r="EN1343"/>
      <c r="EO1343"/>
      <c r="EP1343"/>
      <c r="EQ1343"/>
      <c r="ER1343"/>
      <c r="ES1343"/>
      <c r="ET1343"/>
      <c r="EU1343"/>
      <c r="EV1343"/>
      <c r="EW1343"/>
      <c r="EX1343"/>
      <c r="EY1343"/>
      <c r="EZ1343"/>
      <c r="FA1343"/>
      <c r="FB1343"/>
      <c r="FC1343"/>
      <c r="FD1343"/>
      <c r="FE1343"/>
      <c r="FF1343"/>
      <c r="FG1343"/>
      <c r="FH1343"/>
      <c r="FI1343"/>
      <c r="FJ1343"/>
      <c r="FK1343"/>
      <c r="FL1343"/>
      <c r="FM1343"/>
      <c r="FN1343"/>
      <c r="FO1343"/>
      <c r="FP1343"/>
      <c r="FQ1343"/>
      <c r="FR1343"/>
      <c r="FS1343"/>
      <c r="FT1343"/>
      <c r="FU1343"/>
      <c r="FV1343"/>
      <c r="FW1343"/>
      <c r="FX1343"/>
      <c r="FY1343"/>
      <c r="FZ1343"/>
      <c r="GA1343"/>
      <c r="GB1343"/>
      <c r="GC1343"/>
      <c r="GD1343"/>
      <c r="GE1343"/>
      <c r="GF1343"/>
      <c r="GG1343"/>
      <c r="GH1343"/>
      <c r="GI1343"/>
      <c r="GJ1343"/>
      <c r="GK1343"/>
      <c r="GL1343"/>
      <c r="GM1343"/>
      <c r="GN1343"/>
      <c r="GO1343"/>
      <c r="GP1343"/>
      <c r="GQ1343"/>
      <c r="GR1343"/>
      <c r="GS1343"/>
      <c r="GT1343"/>
      <c r="GU1343"/>
      <c r="GV1343"/>
      <c r="GW1343"/>
      <c r="GX1343"/>
      <c r="GY1343" t="n" s="35">
        <v>0</v>
      </c>
      <c r="GZ1343" t="n" s="35">
        <v>0</v>
      </c>
      <c r="HF1343" t="n" s="35">
        <v>4000</v>
      </c>
      <c r="HG1343" t="b" s="35">
        <v>1</v>
      </c>
      <c r="HH1343">
        <v>1</v>
      </c>
      <c r="HU1343" t="b" s="35">
        <v>1</v>
      </c>
      <c r="HZ1343">
        <v>1</v>
      </c>
      <c r="IA1343"/>
      <c r="IB1343" t="inlineStr">
        <is>
          <t xml:space="preserve">魔法</t>
        </is>
      </c>
      <c r="IC1343">
        <v>8000</v>
      </c>
      <c r="ID1343">
        <v>0</v>
      </c>
      <c r="IE1343">
        <v>1</v>
      </c>
      <c r="IF1343"/>
      <c r="IG1343" t="inlineStr">
        <is>
          <t xml:space="preserve">魔法</t>
        </is>
      </c>
      <c r="IH1343">
        <v>500</v>
      </c>
      <c r="II1343">
        <v>0</v>
      </c>
      <c r="IJ1343"/>
      <c r="IK1343"/>
      <c r="IL1343"/>
      <c r="IM1343"/>
      <c r="IN1343"/>
      <c r="IO1343"/>
      <c r="IP1343"/>
      <c r="IQ1343"/>
      <c r="IR1343"/>
      <c r="IS1343"/>
      <c r="IT1343"/>
      <c r="IU1343"/>
      <c r="IV1343"/>
      <c r="IW1343"/>
      <c r="IX1343"/>
      <c r="IY1343"/>
      <c r="IZ1343"/>
      <c r="JA1343"/>
      <c r="JB1343"/>
      <c r="JC1343"/>
      <c r="JD1343"/>
      <c r="JE1343"/>
      <c r="JF1343"/>
      <c r="JG1343"/>
      <c r="JH1343"/>
      <c r="JI1343"/>
      <c r="JJ1343"/>
      <c r="JK1343"/>
      <c r="JL1343"/>
      <c r="JM1343"/>
      <c r="JN1343"/>
      <c r="JO1343"/>
      <c r="JP1343"/>
      <c r="JQ1343"/>
      <c r="JR1343"/>
    </row>
    <row r="1344" ht="30" customHeight="1" spans="2:12">
      <c r="B1344" s="34">
        <f>10000000+INDEX(编号表!$B:$B,MATCH(D1344,编号表!$A:$A,0))*10000+J1344</f>
        <v>12450002</v>
      </c>
      <c r="C1344" s="34" t="s">
        <v>1113</v>
      </c>
      <c r="D1344" s="34" t="s">
        <v>1114</v>
      </c>
      <c r="E1344" t="str" s="34">
        <v>无</v>
      </c>
      <c r="F1344" s="39" t="s">
        <v>897</v>
      </c>
      <c r="G1344" s="34" t="inlineStr">
        <is>
          <t xml:space="preserve">水行</t>
        </is>
      </c>
      <c r="H1344" s="34" t="b">
        <v>0</v>
      </c>
      <c r="I1344" s="34" t="b">
        <v>0</v>
      </c>
      <c r="J1344" s="34">
        <v>2</v>
      </c>
      <c r="K1344" s="34" t="str">
        <f t="shared" si="40"/>
        <v>124500</v>
      </c>
      <c r="L1344" s="34" t="s">
        <v>899</v>
      </c>
      <c r="O1344" t="str" s="35">
        <v>落印造成范围重击；补强结构、传递冲击，提高落印伤害；落印附加水行伤害。</v>
      </c>
      <c r="P1344" t="n" s="35">
        <v>12421004</v>
      </c>
      <c r="W1344">
        <v>600</v>
      </c>
      <c r="X1344">
        <v>600</v>
      </c>
      <c r="Y1344" t="str" s="35">
        <v>单位</v>
      </c>
      <c r="Z1344" t="inlineStr">
        <is>
          <t xml:space="preserve">圆形</t>
        </is>
      </c>
      <c r="AA1344" t="inlineStr">
        <is>
          <t xml:space="preserve">敌对</t>
        </is>
      </c>
      <c r="AB1344">
        <v>0</v>
      </c>
      <c r="AC1344">
        <v>16</v>
      </c>
      <c r="AD1344" t="b">
        <v>0</v>
      </c>
      <c r="AE1344" t="inlineStr">
        <is>
          <t xml:space="preserve">最近</t>
        </is>
      </c>
      <c r="AF1344">
        <v>180</v>
      </c>
      <c r="AG1344"/>
      <c r="AH1344"/>
      <c r="AI1344"/>
      <c r="AJ1344"/>
      <c r="AK1344"/>
      <c r="AL1344"/>
      <c r="BA1344">
        <v>10000</v>
      </c>
      <c r="BB1344" t="inlineStr">
        <is>
          <t xml:space="preserve">技能效果_伤害</t>
        </is>
      </c>
      <c r="BC1344" t="inlineStr">
        <is>
          <t xml:space="preserve">敌对</t>
        </is>
      </c>
      <c r="BD1344">
        <v>10000</v>
      </c>
      <c r="BE1344">
        <v>0</v>
      </c>
      <c r="BF1344" t="inlineStr">
        <is>
          <t xml:space="preserve">全部</t>
        </is>
      </c>
      <c r="BG1344">
        <v>0</v>
      </c>
      <c r="BH1344" t="inlineStr">
        <is>
          <t xml:space="preserve">魔法</t>
        </is>
      </c>
      <c r="BI1344">
        <v>8000</v>
      </c>
      <c r="BJ1344">
        <v>0</v>
      </c>
      <c r="BK1344" t="b">
        <v>1</v>
      </c>
      <c r="BL1344">
        <v>0</v>
      </c>
      <c r="BM1344">
        <v>10000</v>
      </c>
      <c r="BN1344"/>
      <c r="BO1344"/>
      <c r="BP1344"/>
      <c r="BQ1344"/>
      <c r="BR1344"/>
      <c r="BS1344"/>
      <c r="BT1344"/>
      <c r="BU1344"/>
      <c r="BV1344"/>
      <c r="BW1344"/>
      <c r="BX1344"/>
      <c r="BY1344"/>
      <c r="BZ1344"/>
      <c r="CA1344"/>
      <c r="CB1344"/>
      <c r="CC1344"/>
      <c r="CD1344"/>
      <c r="CE1344"/>
      <c r="CF1344"/>
      <c r="CG1344"/>
      <c r="CH1344"/>
      <c r="CI1344"/>
      <c r="CJ1344"/>
      <c r="CK1344"/>
      <c r="CL1344"/>
      <c r="CM1344"/>
      <c r="CN1344"/>
      <c r="CO1344"/>
      <c r="CP1344"/>
      <c r="CQ1344"/>
      <c r="CR1344"/>
      <c r="CS1344"/>
      <c r="CT1344"/>
      <c r="CU1344"/>
      <c r="CV1344"/>
      <c r="CW1344"/>
      <c r="CX1344"/>
      <c r="CY1344"/>
      <c r="CZ1344"/>
      <c r="DA1344"/>
      <c r="DB1344"/>
      <c r="DC1344"/>
      <c r="DD1344"/>
      <c r="DE1344"/>
      <c r="DF1344"/>
      <c r="DG1344"/>
      <c r="DH1344"/>
      <c r="DI1344"/>
      <c r="DJ1344"/>
      <c r="DK1344"/>
      <c r="DL1344"/>
      <c r="DM1344"/>
      <c r="DN1344"/>
      <c r="DO1344"/>
      <c r="DP1344"/>
      <c r="DQ1344"/>
      <c r="DR1344"/>
      <c r="DS1344"/>
      <c r="DT1344"/>
      <c r="DU1344"/>
      <c r="DV1344"/>
      <c r="DW1344"/>
      <c r="DX1344"/>
      <c r="DY1344"/>
      <c r="DZ1344"/>
      <c r="EA1344"/>
      <c r="EB1344"/>
      <c r="EC1344"/>
      <c r="ED1344"/>
      <c r="EE1344"/>
      <c r="EF1344"/>
      <c r="EG1344"/>
      <c r="EH1344"/>
      <c r="EI1344"/>
      <c r="EJ1344"/>
      <c r="EK1344"/>
      <c r="EL1344"/>
      <c r="EM1344"/>
      <c r="EN1344"/>
      <c r="EO1344"/>
      <c r="EP1344"/>
      <c r="EQ1344"/>
      <c r="ER1344"/>
      <c r="ES1344"/>
      <c r="ET1344"/>
      <c r="EU1344"/>
      <c r="EV1344"/>
      <c r="EW1344"/>
      <c r="EX1344"/>
      <c r="EY1344"/>
      <c r="EZ1344"/>
      <c r="FA1344"/>
      <c r="FB1344"/>
      <c r="FC1344"/>
      <c r="FD1344"/>
      <c r="FE1344"/>
      <c r="FF1344"/>
      <c r="FG1344"/>
      <c r="FH1344"/>
      <c r="FI1344"/>
      <c r="FJ1344"/>
      <c r="FK1344"/>
      <c r="FL1344"/>
      <c r="FM1344"/>
      <c r="FN1344"/>
      <c r="FO1344"/>
      <c r="FP1344"/>
      <c r="FQ1344"/>
      <c r="FR1344"/>
      <c r="FS1344"/>
      <c r="FT1344"/>
      <c r="FU1344"/>
      <c r="FV1344"/>
      <c r="FW1344"/>
      <c r="FX1344"/>
      <c r="FY1344"/>
      <c r="FZ1344"/>
      <c r="GA1344"/>
      <c r="GB1344"/>
      <c r="GC1344"/>
      <c r="GD1344"/>
      <c r="GE1344"/>
      <c r="GF1344"/>
      <c r="GG1344"/>
      <c r="GH1344"/>
      <c r="GI1344"/>
      <c r="GJ1344"/>
      <c r="GK1344"/>
      <c r="GL1344"/>
      <c r="GM1344"/>
      <c r="GN1344"/>
      <c r="GO1344"/>
      <c r="GP1344"/>
      <c r="GQ1344"/>
      <c r="GR1344"/>
      <c r="GS1344"/>
      <c r="GT1344"/>
      <c r="GU1344"/>
      <c r="GV1344"/>
      <c r="GW1344"/>
      <c r="GX1344"/>
      <c r="GY1344" t="n" s="35">
        <v>0</v>
      </c>
      <c r="GZ1344" t="n" s="35">
        <v>0</v>
      </c>
      <c r="HF1344" t="n" s="35">
        <v>4000</v>
      </c>
      <c r="HG1344" t="b" s="35">
        <v>1</v>
      </c>
      <c r="HH1344">
        <v>1</v>
      </c>
      <c r="HU1344" t="b" s="35">
        <v>1</v>
      </c>
      <c r="HZ1344">
        <v>1</v>
      </c>
      <c r="IA1344"/>
      <c r="IB1344" t="inlineStr">
        <is>
          <t xml:space="preserve">魔法</t>
        </is>
      </c>
      <c r="IC1344">
        <v>8000</v>
      </c>
      <c r="ID1344">
        <v>0</v>
      </c>
      <c r="IE1344">
        <v>1</v>
      </c>
      <c r="IF1344"/>
      <c r="IG1344" t="inlineStr">
        <is>
          <t xml:space="preserve">魔法</t>
        </is>
      </c>
      <c r="IH1344">
        <v>500</v>
      </c>
      <c r="II1344">
        <v>0</v>
      </c>
      <c r="IJ1344"/>
      <c r="IK1344"/>
      <c r="IL1344"/>
      <c r="IM1344"/>
      <c r="IN1344"/>
      <c r="IO1344"/>
      <c r="IP1344"/>
      <c r="IQ1344"/>
      <c r="IR1344"/>
      <c r="IS1344"/>
      <c r="IT1344"/>
      <c r="IU1344"/>
      <c r="IV1344"/>
      <c r="IW1344"/>
      <c r="IX1344"/>
      <c r="IY1344"/>
      <c r="IZ1344"/>
      <c r="JA1344"/>
      <c r="JB1344"/>
      <c r="JC1344"/>
      <c r="JD1344"/>
      <c r="JE1344"/>
      <c r="JF1344"/>
      <c r="JG1344"/>
      <c r="JH1344"/>
      <c r="JI1344"/>
      <c r="JJ1344"/>
      <c r="JK1344"/>
      <c r="JL1344"/>
      <c r="JM1344"/>
      <c r="JN1344"/>
      <c r="JO1344"/>
      <c r="JP1344"/>
      <c r="JQ1344"/>
      <c r="JR1344"/>
    </row>
    <row r="1345" ht="30" customHeight="1" spans="2:12">
      <c r="B1345" s="34">
        <f>10000000+INDEX(编号表!$B:$B,MATCH(D1345,编号表!$A:$A,0))*10000+J1345</f>
        <v>12450003</v>
      </c>
      <c r="C1345" s="34" t="s">
        <v>1113</v>
      </c>
      <c r="D1345" s="34" t="s">
        <v>1114</v>
      </c>
      <c r="E1345" t="str" s="34">
        <v>无</v>
      </c>
      <c r="F1345" s="39" t="s">
        <v>897</v>
      </c>
      <c r="G1345" s="34" t="inlineStr">
        <is>
          <t xml:space="preserve">水行</t>
        </is>
      </c>
      <c r="H1345" s="34" t="b">
        <v>0</v>
      </c>
      <c r="I1345" s="34" t="b">
        <v>0</v>
      </c>
      <c r="J1345" s="34">
        <v>3</v>
      </c>
      <c r="K1345" s="34" t="str">
        <f t="shared" si="40"/>
        <v>124500</v>
      </c>
      <c r="L1345" s="34" t="s">
        <v>900</v>
      </c>
      <c r="O1345" t="str" s="35">
        <v>落印造成范围重击；补强结构、传递冲击，提高落印伤害；落印附加水行伤害。</v>
      </c>
      <c r="P1345" t="n" s="35">
        <v>12421004</v>
      </c>
      <c r="W1345">
        <v>600</v>
      </c>
      <c r="X1345">
        <v>600</v>
      </c>
      <c r="Y1345" t="str" s="35">
        <v>单位</v>
      </c>
      <c r="Z1345" t="inlineStr">
        <is>
          <t xml:space="preserve">圆形</t>
        </is>
      </c>
      <c r="AA1345" t="inlineStr">
        <is>
          <t xml:space="preserve">敌对</t>
        </is>
      </c>
      <c r="AB1345">
        <v>0</v>
      </c>
      <c r="AC1345">
        <v>16</v>
      </c>
      <c r="AD1345" t="b">
        <v>0</v>
      </c>
      <c r="AE1345" t="inlineStr">
        <is>
          <t xml:space="preserve">最近</t>
        </is>
      </c>
      <c r="AF1345">
        <v>180</v>
      </c>
      <c r="AG1345"/>
      <c r="AH1345"/>
      <c r="AI1345"/>
      <c r="AJ1345"/>
      <c r="AK1345"/>
      <c r="AL1345"/>
      <c r="BA1345">
        <v>10000</v>
      </c>
      <c r="BB1345" t="inlineStr">
        <is>
          <t xml:space="preserve">技能效果_伤害</t>
        </is>
      </c>
      <c r="BC1345" t="inlineStr">
        <is>
          <t xml:space="preserve">敌对</t>
        </is>
      </c>
      <c r="BD1345">
        <v>10000</v>
      </c>
      <c r="BE1345">
        <v>0</v>
      </c>
      <c r="BF1345" t="inlineStr">
        <is>
          <t xml:space="preserve">全部</t>
        </is>
      </c>
      <c r="BG1345">
        <v>0</v>
      </c>
      <c r="BH1345" t="inlineStr">
        <is>
          <t xml:space="preserve">魔法</t>
        </is>
      </c>
      <c r="BI1345">
        <v>8000</v>
      </c>
      <c r="BJ1345">
        <v>0</v>
      </c>
      <c r="BK1345" t="b">
        <v>1</v>
      </c>
      <c r="BL1345">
        <v>0</v>
      </c>
      <c r="BM1345">
        <v>10000</v>
      </c>
      <c r="BN1345"/>
      <c r="BO1345"/>
      <c r="BP1345"/>
      <c r="BQ1345"/>
      <c r="BR1345"/>
      <c r="BS1345"/>
      <c r="BT1345"/>
      <c r="BU1345"/>
      <c r="BV1345"/>
      <c r="BW1345"/>
      <c r="BX1345"/>
      <c r="BY1345"/>
      <c r="BZ1345"/>
      <c r="CA1345"/>
      <c r="CB1345"/>
      <c r="CC1345"/>
      <c r="CD1345"/>
      <c r="CE1345"/>
      <c r="CF1345"/>
      <c r="CG1345"/>
      <c r="CH1345"/>
      <c r="CI1345"/>
      <c r="CJ1345"/>
      <c r="CK1345"/>
      <c r="CL1345"/>
      <c r="CM1345"/>
      <c r="CN1345"/>
      <c r="CO1345"/>
      <c r="CP1345"/>
      <c r="CQ1345"/>
      <c r="CR1345"/>
      <c r="CS1345"/>
      <c r="CT1345"/>
      <c r="CU1345"/>
      <c r="CV1345"/>
      <c r="CW1345"/>
      <c r="CX1345"/>
      <c r="CY1345"/>
      <c r="CZ1345"/>
      <c r="DA1345"/>
      <c r="DB1345"/>
      <c r="DC1345"/>
      <c r="DD1345"/>
      <c r="DE1345"/>
      <c r="DF1345"/>
      <c r="DG1345"/>
      <c r="DH1345"/>
      <c r="DI1345"/>
      <c r="DJ1345"/>
      <c r="DK1345"/>
      <c r="DL1345"/>
      <c r="DM1345"/>
      <c r="DN1345"/>
      <c r="DO1345"/>
      <c r="DP1345"/>
      <c r="DQ1345"/>
      <c r="DR1345"/>
      <c r="DS1345"/>
      <c r="DT1345"/>
      <c r="DU1345"/>
      <c r="DV1345"/>
      <c r="DW1345"/>
      <c r="DX1345"/>
      <c r="DY1345"/>
      <c r="DZ1345"/>
      <c r="EA1345"/>
      <c r="EB1345"/>
      <c r="EC1345"/>
      <c r="ED1345"/>
      <c r="EE1345"/>
      <c r="EF1345"/>
      <c r="EG1345"/>
      <c r="EH1345"/>
      <c r="EI1345"/>
      <c r="EJ1345"/>
      <c r="EK1345"/>
      <c r="EL1345"/>
      <c r="EM1345"/>
      <c r="EN1345"/>
      <c r="EO1345"/>
      <c r="EP1345"/>
      <c r="EQ1345"/>
      <c r="ER1345"/>
      <c r="ES1345"/>
      <c r="ET1345"/>
      <c r="EU1345"/>
      <c r="EV1345"/>
      <c r="EW1345"/>
      <c r="EX1345"/>
      <c r="EY1345"/>
      <c r="EZ1345"/>
      <c r="FA1345"/>
      <c r="FB1345"/>
      <c r="FC1345"/>
      <c r="FD1345"/>
      <c r="FE1345"/>
      <c r="FF1345"/>
      <c r="FG1345"/>
      <c r="FH1345"/>
      <c r="FI1345"/>
      <c r="FJ1345"/>
      <c r="FK1345"/>
      <c r="FL1345"/>
      <c r="FM1345"/>
      <c r="FN1345"/>
      <c r="FO1345"/>
      <c r="FP1345"/>
      <c r="FQ1345"/>
      <c r="FR1345"/>
      <c r="FS1345"/>
      <c r="FT1345"/>
      <c r="FU1345"/>
      <c r="FV1345"/>
      <c r="FW1345"/>
      <c r="FX1345"/>
      <c r="FY1345"/>
      <c r="FZ1345"/>
      <c r="GA1345"/>
      <c r="GB1345"/>
      <c r="GC1345"/>
      <c r="GD1345"/>
      <c r="GE1345"/>
      <c r="GF1345"/>
      <c r="GG1345"/>
      <c r="GH1345"/>
      <c r="GI1345"/>
      <c r="GJ1345"/>
      <c r="GK1345"/>
      <c r="GL1345"/>
      <c r="GM1345"/>
      <c r="GN1345"/>
      <c r="GO1345"/>
      <c r="GP1345"/>
      <c r="GQ1345"/>
      <c r="GR1345"/>
      <c r="GS1345"/>
      <c r="GT1345"/>
      <c r="GU1345"/>
      <c r="GV1345"/>
      <c r="GW1345"/>
      <c r="GX1345"/>
      <c r="GY1345" t="n" s="35">
        <v>0</v>
      </c>
      <c r="GZ1345" t="n" s="35">
        <v>0</v>
      </c>
      <c r="HF1345" t="n" s="35">
        <v>4000</v>
      </c>
      <c r="HG1345" t="b" s="35">
        <v>1</v>
      </c>
      <c r="HH1345">
        <v>1</v>
      </c>
      <c r="HU1345" t="b" s="35">
        <v>1</v>
      </c>
      <c r="HZ1345">
        <v>1</v>
      </c>
      <c r="IA1345"/>
      <c r="IB1345" t="inlineStr">
        <is>
          <t xml:space="preserve">魔法</t>
        </is>
      </c>
      <c r="IC1345">
        <v>8000</v>
      </c>
      <c r="ID1345">
        <v>0</v>
      </c>
      <c r="IE1345">
        <v>1</v>
      </c>
      <c r="IF1345"/>
      <c r="IG1345" t="inlineStr">
        <is>
          <t xml:space="preserve">魔法</t>
        </is>
      </c>
      <c r="IH1345">
        <v>500</v>
      </c>
      <c r="II1345">
        <v>0</v>
      </c>
      <c r="IJ1345"/>
      <c r="IK1345"/>
      <c r="IL1345"/>
      <c r="IM1345"/>
      <c r="IN1345"/>
      <c r="IO1345"/>
      <c r="IP1345"/>
      <c r="IQ1345"/>
      <c r="IR1345"/>
      <c r="IS1345"/>
      <c r="IT1345"/>
      <c r="IU1345"/>
      <c r="IV1345"/>
      <c r="IW1345"/>
      <c r="IX1345"/>
      <c r="IY1345"/>
      <c r="IZ1345"/>
      <c r="JA1345"/>
      <c r="JB1345"/>
      <c r="JC1345"/>
      <c r="JD1345"/>
      <c r="JE1345"/>
      <c r="JF1345"/>
      <c r="JG1345"/>
      <c r="JH1345"/>
      <c r="JI1345"/>
      <c r="JJ1345"/>
      <c r="JK1345"/>
      <c r="JL1345"/>
      <c r="JM1345"/>
      <c r="JN1345"/>
      <c r="JO1345"/>
      <c r="JP1345"/>
      <c r="JQ1345"/>
      <c r="JR1345"/>
    </row>
    <row r="1346" ht="30" customHeight="1" spans="2:12">
      <c r="B1346" s="34">
        <f>10000000+INDEX(编号表!$B:$B,MATCH(D1346,编号表!$A:$A,0))*10000+J1346</f>
        <v>12450004</v>
      </c>
      <c r="C1346" s="34" t="s">
        <v>1115</v>
      </c>
      <c r="D1346" s="34" t="s">
        <v>1114</v>
      </c>
      <c r="E1346" t="str" s="34">
        <v>无</v>
      </c>
      <c r="F1346" s="39" t="s">
        <v>902</v>
      </c>
      <c r="G1346" s="34" t="inlineStr">
        <is>
          <t xml:space="preserve">水行</t>
        </is>
      </c>
      <c r="H1346" s="34" t="b">
        <v>0</v>
      </c>
      <c r="I1346" s="34" t="b">
        <v>0</v>
      </c>
      <c r="J1346" s="34">
        <v>4</v>
      </c>
      <c r="K1346" s="34" t="str">
        <f t="shared" si="40"/>
        <v>124500</v>
      </c>
      <c r="L1346" s="34" t="s">
        <v>898</v>
      </c>
      <c r="O1346" t="str" s="35">
        <v>落印造成范围重击；补强结构、传递冲击，提高落印伤害；落印附加水行伤害。</v>
      </c>
      <c r="P1346" t="n" s="35">
        <v>12421004</v>
      </c>
      <c r="W1346">
        <v>600</v>
      </c>
      <c r="X1346">
        <v>600</v>
      </c>
      <c r="Y1346" t="str" s="35">
        <v>单位</v>
      </c>
      <c r="Z1346" t="inlineStr">
        <is>
          <t xml:space="preserve">圆形</t>
        </is>
      </c>
      <c r="AA1346" t="inlineStr">
        <is>
          <t xml:space="preserve">敌对</t>
        </is>
      </c>
      <c r="AB1346">
        <v>0</v>
      </c>
      <c r="AC1346">
        <v>16</v>
      </c>
      <c r="AD1346" t="b">
        <v>0</v>
      </c>
      <c r="AE1346" t="inlineStr">
        <is>
          <t xml:space="preserve">最近</t>
        </is>
      </c>
      <c r="AF1346">
        <v>180</v>
      </c>
      <c r="AG1346"/>
      <c r="AH1346"/>
      <c r="AI1346"/>
      <c r="AJ1346"/>
      <c r="AK1346"/>
      <c r="AL1346"/>
      <c r="BA1346">
        <v>10000</v>
      </c>
      <c r="BB1346" t="inlineStr">
        <is>
          <t xml:space="preserve">技能效果_伤害</t>
        </is>
      </c>
      <c r="BC1346" t="inlineStr">
        <is>
          <t xml:space="preserve">敌对</t>
        </is>
      </c>
      <c r="BD1346">
        <v>10000</v>
      </c>
      <c r="BE1346">
        <v>0</v>
      </c>
      <c r="BF1346" t="inlineStr">
        <is>
          <t xml:space="preserve">全部</t>
        </is>
      </c>
      <c r="BG1346">
        <v>0</v>
      </c>
      <c r="BH1346" t="inlineStr">
        <is>
          <t xml:space="preserve">魔法</t>
        </is>
      </c>
      <c r="BI1346">
        <v>8000</v>
      </c>
      <c r="BJ1346">
        <v>0</v>
      </c>
      <c r="BK1346" t="b">
        <v>1</v>
      </c>
      <c r="BL1346">
        <v>0</v>
      </c>
      <c r="BM1346">
        <v>10000</v>
      </c>
      <c r="BN1346"/>
      <c r="BO1346"/>
      <c r="BP1346"/>
      <c r="BQ1346"/>
      <c r="BR1346"/>
      <c r="BS1346"/>
      <c r="BT1346"/>
      <c r="BU1346"/>
      <c r="BV1346"/>
      <c r="BW1346"/>
      <c r="BX1346"/>
      <c r="BY1346"/>
      <c r="BZ1346"/>
      <c r="CA1346"/>
      <c r="CB1346"/>
      <c r="CC1346"/>
      <c r="CD1346"/>
      <c r="CE1346"/>
      <c r="CF1346"/>
      <c r="CG1346"/>
      <c r="CH1346"/>
      <c r="CI1346"/>
      <c r="CJ1346"/>
      <c r="CK1346"/>
      <c r="CL1346"/>
      <c r="CM1346"/>
      <c r="CN1346"/>
      <c r="CO1346"/>
      <c r="CP1346"/>
      <c r="CQ1346"/>
      <c r="CR1346"/>
      <c r="CS1346"/>
      <c r="CT1346"/>
      <c r="CU1346"/>
      <c r="CV1346"/>
      <c r="CW1346"/>
      <c r="CX1346"/>
      <c r="CY1346"/>
      <c r="CZ1346"/>
      <c r="DA1346"/>
      <c r="DB1346"/>
      <c r="DC1346"/>
      <c r="DD1346"/>
      <c r="DE1346"/>
      <c r="DF1346"/>
      <c r="DG1346"/>
      <c r="DH1346"/>
      <c r="DI1346"/>
      <c r="DJ1346"/>
      <c r="DK1346"/>
      <c r="DL1346"/>
      <c r="DM1346"/>
      <c r="DN1346"/>
      <c r="DO1346"/>
      <c r="DP1346"/>
      <c r="DQ1346"/>
      <c r="DR1346"/>
      <c r="DS1346"/>
      <c r="DT1346"/>
      <c r="DU1346"/>
      <c r="DV1346"/>
      <c r="DW1346"/>
      <c r="DX1346"/>
      <c r="DY1346"/>
      <c r="DZ1346"/>
      <c r="EA1346"/>
      <c r="EB1346"/>
      <c r="EC1346"/>
      <c r="ED1346"/>
      <c r="EE1346"/>
      <c r="EF1346"/>
      <c r="EG1346"/>
      <c r="EH1346"/>
      <c r="EI1346"/>
      <c r="EJ1346"/>
      <c r="EK1346"/>
      <c r="EL1346"/>
      <c r="EM1346"/>
      <c r="EN1346"/>
      <c r="EO1346"/>
      <c r="EP1346"/>
      <c r="EQ1346"/>
      <c r="ER1346"/>
      <c r="ES1346"/>
      <c r="ET1346"/>
      <c r="EU1346"/>
      <c r="EV1346"/>
      <c r="EW1346"/>
      <c r="EX1346"/>
      <c r="EY1346"/>
      <c r="EZ1346"/>
      <c r="FA1346"/>
      <c r="FB1346"/>
      <c r="FC1346"/>
      <c r="FD1346"/>
      <c r="FE1346"/>
      <c r="FF1346"/>
      <c r="FG1346"/>
      <c r="FH1346"/>
      <c r="FI1346"/>
      <c r="FJ1346"/>
      <c r="FK1346"/>
      <c r="FL1346"/>
      <c r="FM1346"/>
      <c r="FN1346"/>
      <c r="FO1346"/>
      <c r="FP1346"/>
      <c r="FQ1346"/>
      <c r="FR1346"/>
      <c r="FS1346"/>
      <c r="FT1346"/>
      <c r="FU1346"/>
      <c r="FV1346"/>
      <c r="FW1346"/>
      <c r="FX1346"/>
      <c r="FY1346"/>
      <c r="FZ1346"/>
      <c r="GA1346"/>
      <c r="GB1346"/>
      <c r="GC1346"/>
      <c r="GD1346"/>
      <c r="GE1346"/>
      <c r="GF1346"/>
      <c r="GG1346"/>
      <c r="GH1346"/>
      <c r="GI1346"/>
      <c r="GJ1346"/>
      <c r="GK1346"/>
      <c r="GL1346"/>
      <c r="GM1346"/>
      <c r="GN1346"/>
      <c r="GO1346"/>
      <c r="GP1346"/>
      <c r="GQ1346"/>
      <c r="GR1346"/>
      <c r="GS1346"/>
      <c r="GT1346"/>
      <c r="GU1346"/>
      <c r="GV1346"/>
      <c r="GW1346"/>
      <c r="GX1346"/>
      <c r="GY1346" t="n" s="35">
        <v>0</v>
      </c>
      <c r="GZ1346" t="n" s="35">
        <v>0</v>
      </c>
      <c r="HF1346" t="n" s="35">
        <v>4000</v>
      </c>
      <c r="HG1346" t="b" s="35">
        <v>1</v>
      </c>
      <c r="HH1346">
        <v>1</v>
      </c>
      <c r="HU1346" t="b" s="35">
        <v>1</v>
      </c>
      <c r="HZ1346">
        <v>1</v>
      </c>
      <c r="IA1346"/>
      <c r="IB1346" t="inlineStr">
        <is>
          <t xml:space="preserve">魔法</t>
        </is>
      </c>
      <c r="IC1346">
        <v>8000</v>
      </c>
      <c r="ID1346">
        <v>0</v>
      </c>
      <c r="IE1346">
        <v>1</v>
      </c>
      <c r="IF1346"/>
      <c r="IG1346" t="inlineStr">
        <is>
          <t xml:space="preserve">魔法</t>
        </is>
      </c>
      <c r="IH1346">
        <v>500</v>
      </c>
      <c r="II1346">
        <v>0</v>
      </c>
      <c r="IJ1346"/>
      <c r="IK1346"/>
      <c r="IL1346"/>
      <c r="IM1346"/>
      <c r="IN1346"/>
      <c r="IO1346"/>
      <c r="IP1346"/>
      <c r="IQ1346"/>
      <c r="IR1346"/>
      <c r="IS1346"/>
      <c r="IT1346"/>
      <c r="IU1346"/>
      <c r="IV1346"/>
      <c r="IW1346"/>
      <c r="IX1346"/>
      <c r="IY1346"/>
      <c r="IZ1346"/>
      <c r="JA1346"/>
      <c r="JB1346"/>
      <c r="JC1346"/>
      <c r="JD1346"/>
      <c r="JE1346"/>
      <c r="JF1346"/>
      <c r="JG1346"/>
      <c r="JH1346"/>
      <c r="JI1346"/>
      <c r="JJ1346"/>
      <c r="JK1346"/>
      <c r="JL1346"/>
      <c r="JM1346"/>
      <c r="JN1346"/>
      <c r="JO1346"/>
      <c r="JP1346"/>
      <c r="JQ1346"/>
      <c r="JR1346"/>
    </row>
    <row r="1347" ht="30" customHeight="1" spans="2:12">
      <c r="B1347" s="34">
        <f>10000000+INDEX(编号表!$B:$B,MATCH(D1347,编号表!$A:$A,0))*10000+J1347</f>
        <v>12450005</v>
      </c>
      <c r="C1347" s="34" t="s">
        <v>1115</v>
      </c>
      <c r="D1347" s="34" t="s">
        <v>1114</v>
      </c>
      <c r="E1347" t="str" s="34">
        <v>无</v>
      </c>
      <c r="F1347" s="39" t="s">
        <v>902</v>
      </c>
      <c r="G1347" s="34" t="inlineStr">
        <is>
          <t xml:space="preserve">水行</t>
        </is>
      </c>
      <c r="H1347" s="34" t="b">
        <v>0</v>
      </c>
      <c r="I1347" s="34" t="b">
        <v>0</v>
      </c>
      <c r="J1347" s="34">
        <v>5</v>
      </c>
      <c r="K1347" s="34" t="str">
        <f t="shared" si="40"/>
        <v>124500</v>
      </c>
      <c r="L1347" s="34" t="s">
        <v>899</v>
      </c>
      <c r="O1347" t="str" s="35">
        <v>落印造成范围重击；补强结构、传递冲击，提高落印伤害；落印附加水行伤害。</v>
      </c>
      <c r="P1347" t="n" s="35">
        <v>12421004</v>
      </c>
      <c r="W1347">
        <v>600</v>
      </c>
      <c r="X1347">
        <v>600</v>
      </c>
      <c r="Y1347" t="str" s="35">
        <v>单位</v>
      </c>
      <c r="Z1347" t="inlineStr">
        <is>
          <t xml:space="preserve">圆形</t>
        </is>
      </c>
      <c r="AA1347" t="inlineStr">
        <is>
          <t xml:space="preserve">敌对</t>
        </is>
      </c>
      <c r="AB1347">
        <v>0</v>
      </c>
      <c r="AC1347">
        <v>16</v>
      </c>
      <c r="AD1347" t="b">
        <v>0</v>
      </c>
      <c r="AE1347" t="inlineStr">
        <is>
          <t xml:space="preserve">最近</t>
        </is>
      </c>
      <c r="AF1347">
        <v>180</v>
      </c>
      <c r="AG1347"/>
      <c r="AH1347"/>
      <c r="AI1347"/>
      <c r="AJ1347"/>
      <c r="AK1347"/>
      <c r="AL1347"/>
      <c r="BA1347">
        <v>10000</v>
      </c>
      <c r="BB1347" t="inlineStr">
        <is>
          <t xml:space="preserve">技能效果_伤害</t>
        </is>
      </c>
      <c r="BC1347" t="inlineStr">
        <is>
          <t xml:space="preserve">敌对</t>
        </is>
      </c>
      <c r="BD1347">
        <v>10000</v>
      </c>
      <c r="BE1347">
        <v>0</v>
      </c>
      <c r="BF1347" t="inlineStr">
        <is>
          <t xml:space="preserve">全部</t>
        </is>
      </c>
      <c r="BG1347">
        <v>0</v>
      </c>
      <c r="BH1347" t="inlineStr">
        <is>
          <t xml:space="preserve">魔法</t>
        </is>
      </c>
      <c r="BI1347">
        <v>8000</v>
      </c>
      <c r="BJ1347">
        <v>0</v>
      </c>
      <c r="BK1347" t="b">
        <v>1</v>
      </c>
      <c r="BL1347">
        <v>0</v>
      </c>
      <c r="BM1347">
        <v>10000</v>
      </c>
      <c r="BN1347"/>
      <c r="BO1347"/>
      <c r="BP1347"/>
      <c r="BQ1347"/>
      <c r="BR1347"/>
      <c r="BS1347"/>
      <c r="BT1347"/>
      <c r="BU1347"/>
      <c r="BV1347"/>
      <c r="BW1347"/>
      <c r="BX1347"/>
      <c r="BY1347"/>
      <c r="BZ1347"/>
      <c r="CA1347"/>
      <c r="CB1347"/>
      <c r="CC1347"/>
      <c r="CD1347"/>
      <c r="CE1347"/>
      <c r="CF1347"/>
      <c r="CG1347"/>
      <c r="CH1347"/>
      <c r="CI1347"/>
      <c r="CJ1347"/>
      <c r="CK1347"/>
      <c r="CL1347"/>
      <c r="CM1347"/>
      <c r="CN1347"/>
      <c r="CO1347"/>
      <c r="CP1347"/>
      <c r="CQ1347"/>
      <c r="CR1347"/>
      <c r="CS1347"/>
      <c r="CT1347"/>
      <c r="CU1347"/>
      <c r="CV1347"/>
      <c r="CW1347"/>
      <c r="CX1347"/>
      <c r="CY1347"/>
      <c r="CZ1347"/>
      <c r="DA1347"/>
      <c r="DB1347"/>
      <c r="DC1347"/>
      <c r="DD1347"/>
      <c r="DE1347"/>
      <c r="DF1347"/>
      <c r="DG1347"/>
      <c r="DH1347"/>
      <c r="DI1347"/>
      <c r="DJ1347"/>
      <c r="DK1347"/>
      <c r="DL1347"/>
      <c r="DM1347"/>
      <c r="DN1347"/>
      <c r="DO1347"/>
      <c r="DP1347"/>
      <c r="DQ1347"/>
      <c r="DR1347"/>
      <c r="DS1347"/>
      <c r="DT1347"/>
      <c r="DU1347"/>
      <c r="DV1347"/>
      <c r="DW1347"/>
      <c r="DX1347"/>
      <c r="DY1347"/>
      <c r="DZ1347"/>
      <c r="EA1347"/>
      <c r="EB1347"/>
      <c r="EC1347"/>
      <c r="ED1347"/>
      <c r="EE1347"/>
      <c r="EF1347"/>
      <c r="EG1347"/>
      <c r="EH1347"/>
      <c r="EI1347"/>
      <c r="EJ1347"/>
      <c r="EK1347"/>
      <c r="EL1347"/>
      <c r="EM1347"/>
      <c r="EN1347"/>
      <c r="EO1347"/>
      <c r="EP1347"/>
      <c r="EQ1347"/>
      <c r="ER1347"/>
      <c r="ES1347"/>
      <c r="ET1347"/>
      <c r="EU1347"/>
      <c r="EV1347"/>
      <c r="EW1347"/>
      <c r="EX1347"/>
      <c r="EY1347"/>
      <c r="EZ1347"/>
      <c r="FA1347"/>
      <c r="FB1347"/>
      <c r="FC1347"/>
      <c r="FD1347"/>
      <c r="FE1347"/>
      <c r="FF1347"/>
      <c r="FG1347"/>
      <c r="FH1347"/>
      <c r="FI1347"/>
      <c r="FJ1347"/>
      <c r="FK1347"/>
      <c r="FL1347"/>
      <c r="FM1347"/>
      <c r="FN1347"/>
      <c r="FO1347"/>
      <c r="FP1347"/>
      <c r="FQ1347"/>
      <c r="FR1347"/>
      <c r="FS1347"/>
      <c r="FT1347"/>
      <c r="FU1347"/>
      <c r="FV1347"/>
      <c r="FW1347"/>
      <c r="FX1347"/>
      <c r="FY1347"/>
      <c r="FZ1347"/>
      <c r="GA1347"/>
      <c r="GB1347"/>
      <c r="GC1347"/>
      <c r="GD1347"/>
      <c r="GE1347"/>
      <c r="GF1347"/>
      <c r="GG1347"/>
      <c r="GH1347"/>
      <c r="GI1347"/>
      <c r="GJ1347"/>
      <c r="GK1347"/>
      <c r="GL1347"/>
      <c r="GM1347"/>
      <c r="GN1347"/>
      <c r="GO1347"/>
      <c r="GP1347"/>
      <c r="GQ1347"/>
      <c r="GR1347"/>
      <c r="GS1347"/>
      <c r="GT1347"/>
      <c r="GU1347"/>
      <c r="GV1347"/>
      <c r="GW1347"/>
      <c r="GX1347"/>
      <c r="GY1347" t="n" s="35">
        <v>0</v>
      </c>
      <c r="GZ1347" t="n" s="35">
        <v>0</v>
      </c>
      <c r="HF1347" t="n" s="35">
        <v>4000</v>
      </c>
      <c r="HG1347" t="b" s="35">
        <v>1</v>
      </c>
      <c r="HH1347">
        <v>1</v>
      </c>
      <c r="HU1347" t="b" s="35">
        <v>1</v>
      </c>
      <c r="HZ1347">
        <v>1</v>
      </c>
      <c r="IA1347"/>
      <c r="IB1347" t="inlineStr">
        <is>
          <t xml:space="preserve">魔法</t>
        </is>
      </c>
      <c r="IC1347">
        <v>8000</v>
      </c>
      <c r="ID1347">
        <v>0</v>
      </c>
      <c r="IE1347">
        <v>1</v>
      </c>
      <c r="IF1347"/>
      <c r="IG1347" t="inlineStr">
        <is>
          <t xml:space="preserve">魔法</t>
        </is>
      </c>
      <c r="IH1347">
        <v>500</v>
      </c>
      <c r="II1347">
        <v>0</v>
      </c>
      <c r="IJ1347"/>
      <c r="IK1347"/>
      <c r="IL1347"/>
      <c r="IM1347"/>
      <c r="IN1347"/>
      <c r="IO1347"/>
      <c r="IP1347"/>
      <c r="IQ1347"/>
      <c r="IR1347"/>
      <c r="IS1347"/>
      <c r="IT1347"/>
      <c r="IU1347"/>
      <c r="IV1347"/>
      <c r="IW1347"/>
      <c r="IX1347"/>
      <c r="IY1347"/>
      <c r="IZ1347"/>
      <c r="JA1347"/>
      <c r="JB1347"/>
      <c r="JC1347"/>
      <c r="JD1347"/>
      <c r="JE1347"/>
      <c r="JF1347"/>
      <c r="JG1347"/>
      <c r="JH1347"/>
      <c r="JI1347"/>
      <c r="JJ1347"/>
      <c r="JK1347"/>
      <c r="JL1347"/>
      <c r="JM1347"/>
      <c r="JN1347"/>
      <c r="JO1347"/>
      <c r="JP1347"/>
      <c r="JQ1347"/>
      <c r="JR1347"/>
    </row>
    <row r="1348" ht="30" customHeight="1" spans="2:12">
      <c r="B1348" s="34">
        <f>10000000+INDEX(编号表!$B:$B,MATCH(D1348,编号表!$A:$A,0))*10000+J1348</f>
        <v>12450006</v>
      </c>
      <c r="C1348" s="34" t="s">
        <v>1115</v>
      </c>
      <c r="D1348" s="34" t="s">
        <v>1114</v>
      </c>
      <c r="E1348" t="str" s="34">
        <v>无</v>
      </c>
      <c r="F1348" s="39" t="s">
        <v>902</v>
      </c>
      <c r="G1348" s="34" t="inlineStr">
        <is>
          <t xml:space="preserve">水行</t>
        </is>
      </c>
      <c r="H1348" s="34" t="b">
        <v>0</v>
      </c>
      <c r="I1348" s="34" t="b">
        <v>0</v>
      </c>
      <c r="J1348" s="34">
        <v>6</v>
      </c>
      <c r="K1348" s="34" t="str">
        <f t="shared" si="40"/>
        <v>124500</v>
      </c>
      <c r="L1348" s="34" t="s">
        <v>900</v>
      </c>
      <c r="O1348" t="str" s="35">
        <v>落印造成范围重击；补强结构、传递冲击，提高落印伤害；落印附加水行伤害。</v>
      </c>
      <c r="P1348" t="n" s="35">
        <v>12421004</v>
      </c>
      <c r="W1348">
        <v>600</v>
      </c>
      <c r="X1348">
        <v>600</v>
      </c>
      <c r="Y1348" t="str" s="35">
        <v>单位</v>
      </c>
      <c r="Z1348" t="inlineStr">
        <is>
          <t xml:space="preserve">圆形</t>
        </is>
      </c>
      <c r="AA1348" t="inlineStr">
        <is>
          <t xml:space="preserve">敌对</t>
        </is>
      </c>
      <c r="AB1348">
        <v>0</v>
      </c>
      <c r="AC1348">
        <v>16</v>
      </c>
      <c r="AD1348" t="b">
        <v>0</v>
      </c>
      <c r="AE1348" t="inlineStr">
        <is>
          <t xml:space="preserve">最近</t>
        </is>
      </c>
      <c r="AF1348">
        <v>180</v>
      </c>
      <c r="AG1348"/>
      <c r="AH1348"/>
      <c r="AI1348"/>
      <c r="AJ1348"/>
      <c r="AK1348"/>
      <c r="AL1348"/>
      <c r="BA1348">
        <v>10000</v>
      </c>
      <c r="BB1348" t="inlineStr">
        <is>
          <t xml:space="preserve">技能效果_伤害</t>
        </is>
      </c>
      <c r="BC1348" t="inlineStr">
        <is>
          <t xml:space="preserve">敌对</t>
        </is>
      </c>
      <c r="BD1348">
        <v>10000</v>
      </c>
      <c r="BE1348">
        <v>0</v>
      </c>
      <c r="BF1348" t="inlineStr">
        <is>
          <t xml:space="preserve">全部</t>
        </is>
      </c>
      <c r="BG1348">
        <v>0</v>
      </c>
      <c r="BH1348" t="inlineStr">
        <is>
          <t xml:space="preserve">魔法</t>
        </is>
      </c>
      <c r="BI1348">
        <v>8000</v>
      </c>
      <c r="BJ1348">
        <v>0</v>
      </c>
      <c r="BK1348" t="b">
        <v>1</v>
      </c>
      <c r="BL1348">
        <v>0</v>
      </c>
      <c r="BM1348">
        <v>10000</v>
      </c>
      <c r="BN1348"/>
      <c r="BO1348"/>
      <c r="BP1348"/>
      <c r="BQ1348"/>
      <c r="BR1348"/>
      <c r="BS1348"/>
      <c r="BT1348"/>
      <c r="BU1348"/>
      <c r="BV1348"/>
      <c r="BW1348"/>
      <c r="BX1348"/>
      <c r="BY1348"/>
      <c r="BZ1348"/>
      <c r="CA1348"/>
      <c r="CB1348"/>
      <c r="CC1348"/>
      <c r="CD1348"/>
      <c r="CE1348"/>
      <c r="CF1348"/>
      <c r="CG1348"/>
      <c r="CH1348"/>
      <c r="CI1348"/>
      <c r="CJ1348"/>
      <c r="CK1348"/>
      <c r="CL1348"/>
      <c r="CM1348"/>
      <c r="CN1348"/>
      <c r="CO1348"/>
      <c r="CP1348"/>
      <c r="CQ1348"/>
      <c r="CR1348"/>
      <c r="CS1348"/>
      <c r="CT1348"/>
      <c r="CU1348"/>
      <c r="CV1348"/>
      <c r="CW1348"/>
      <c r="CX1348"/>
      <c r="CY1348"/>
      <c r="CZ1348"/>
      <c r="DA1348"/>
      <c r="DB1348"/>
      <c r="DC1348"/>
      <c r="DD1348"/>
      <c r="DE1348"/>
      <c r="DF1348"/>
      <c r="DG1348"/>
      <c r="DH1348"/>
      <c r="DI1348"/>
      <c r="DJ1348"/>
      <c r="DK1348"/>
      <c r="DL1348"/>
      <c r="DM1348"/>
      <c r="DN1348"/>
      <c r="DO1348"/>
      <c r="DP1348"/>
      <c r="DQ1348"/>
      <c r="DR1348"/>
      <c r="DS1348"/>
      <c r="DT1348"/>
      <c r="DU1348"/>
      <c r="DV1348"/>
      <c r="DW1348"/>
      <c r="DX1348"/>
      <c r="DY1348"/>
      <c r="DZ1348"/>
      <c r="EA1348"/>
      <c r="EB1348"/>
      <c r="EC1348"/>
      <c r="ED1348"/>
      <c r="EE1348"/>
      <c r="EF1348"/>
      <c r="EG1348"/>
      <c r="EH1348"/>
      <c r="EI1348"/>
      <c r="EJ1348"/>
      <c r="EK1348"/>
      <c r="EL1348"/>
      <c r="EM1348"/>
      <c r="EN1348"/>
      <c r="EO1348"/>
      <c r="EP1348"/>
      <c r="EQ1348"/>
      <c r="ER1348"/>
      <c r="ES1348"/>
      <c r="ET1348"/>
      <c r="EU1348"/>
      <c r="EV1348"/>
      <c r="EW1348"/>
      <c r="EX1348"/>
      <c r="EY1348"/>
      <c r="EZ1348"/>
      <c r="FA1348"/>
      <c r="FB1348"/>
      <c r="FC1348"/>
      <c r="FD1348"/>
      <c r="FE1348"/>
      <c r="FF1348"/>
      <c r="FG1348"/>
      <c r="FH1348"/>
      <c r="FI1348"/>
      <c r="FJ1348"/>
      <c r="FK1348"/>
      <c r="FL1348"/>
      <c r="FM1348"/>
      <c r="FN1348"/>
      <c r="FO1348"/>
      <c r="FP1348"/>
      <c r="FQ1348"/>
      <c r="FR1348"/>
      <c r="FS1348"/>
      <c r="FT1348"/>
      <c r="FU1348"/>
      <c r="FV1348"/>
      <c r="FW1348"/>
      <c r="FX1348"/>
      <c r="FY1348"/>
      <c r="FZ1348"/>
      <c r="GA1348"/>
      <c r="GB1348"/>
      <c r="GC1348"/>
      <c r="GD1348"/>
      <c r="GE1348"/>
      <c r="GF1348"/>
      <c r="GG1348"/>
      <c r="GH1348"/>
      <c r="GI1348"/>
      <c r="GJ1348"/>
      <c r="GK1348"/>
      <c r="GL1348"/>
      <c r="GM1348"/>
      <c r="GN1348"/>
      <c r="GO1348"/>
      <c r="GP1348"/>
      <c r="GQ1348"/>
      <c r="GR1348"/>
      <c r="GS1348"/>
      <c r="GT1348"/>
      <c r="GU1348"/>
      <c r="GV1348"/>
      <c r="GW1348"/>
      <c r="GX1348"/>
      <c r="GY1348" t="n" s="35">
        <v>0</v>
      </c>
      <c r="GZ1348" t="n" s="35">
        <v>0</v>
      </c>
      <c r="HF1348" t="n" s="35">
        <v>4000</v>
      </c>
      <c r="HG1348" t="b" s="35">
        <v>1</v>
      </c>
      <c r="HH1348">
        <v>1</v>
      </c>
      <c r="HU1348" t="b" s="35">
        <v>1</v>
      </c>
      <c r="HZ1348">
        <v>1</v>
      </c>
      <c r="IA1348"/>
      <c r="IB1348" t="inlineStr">
        <is>
          <t xml:space="preserve">魔法</t>
        </is>
      </c>
      <c r="IC1348">
        <v>8000</v>
      </c>
      <c r="ID1348">
        <v>0</v>
      </c>
      <c r="IE1348">
        <v>1</v>
      </c>
      <c r="IF1348"/>
      <c r="IG1348" t="inlineStr">
        <is>
          <t xml:space="preserve">魔法</t>
        </is>
      </c>
      <c r="IH1348">
        <v>500</v>
      </c>
      <c r="II1348">
        <v>0</v>
      </c>
      <c r="IJ1348"/>
      <c r="IK1348"/>
      <c r="IL1348"/>
      <c r="IM1348"/>
      <c r="IN1348"/>
      <c r="IO1348"/>
      <c r="IP1348"/>
      <c r="IQ1348"/>
      <c r="IR1348"/>
      <c r="IS1348"/>
      <c r="IT1348"/>
      <c r="IU1348"/>
      <c r="IV1348"/>
      <c r="IW1348"/>
      <c r="IX1348"/>
      <c r="IY1348"/>
      <c r="IZ1348"/>
      <c r="JA1348"/>
      <c r="JB1348"/>
      <c r="JC1348"/>
      <c r="JD1348"/>
      <c r="JE1348"/>
      <c r="JF1348"/>
      <c r="JG1348"/>
      <c r="JH1348"/>
      <c r="JI1348"/>
      <c r="JJ1348"/>
      <c r="JK1348"/>
      <c r="JL1348"/>
      <c r="JM1348"/>
      <c r="JN1348"/>
      <c r="JO1348"/>
      <c r="JP1348"/>
      <c r="JQ1348"/>
      <c r="JR1348"/>
    </row>
    <row r="1349" ht="30" customHeight="1" spans="2:12">
      <c r="B1349" s="34">
        <f>10000000+INDEX(编号表!$B:$B,MATCH(D1349,编号表!$A:$A,0))*10000+J1349</f>
        <v>12450007</v>
      </c>
      <c r="C1349" s="34" t="s">
        <v>1116</v>
      </c>
      <c r="D1349" s="34" t="s">
        <v>1114</v>
      </c>
      <c r="E1349" t="str" s="34">
        <v>无</v>
      </c>
      <c r="F1349" s="39" t="s">
        <v>904</v>
      </c>
      <c r="G1349" s="34" t="inlineStr">
        <is>
          <t xml:space="preserve">水行</t>
        </is>
      </c>
      <c r="H1349" s="34" t="b">
        <v>0</v>
      </c>
      <c r="I1349" s="34" t="b">
        <v>0</v>
      </c>
      <c r="J1349" s="34">
        <v>7</v>
      </c>
      <c r="K1349" s="34" t="str">
        <f t="shared" si="40"/>
        <v>124500</v>
      </c>
      <c r="L1349" s="34" t="s">
        <v>898</v>
      </c>
      <c r="O1349" t="str" s="35">
        <v>落印造成范围重击；补强结构、传递冲击，提高落印伤害；落印附加水行伤害。</v>
      </c>
      <c r="P1349" t="n" s="35">
        <v>12421004</v>
      </c>
      <c r="W1349">
        <v>600</v>
      </c>
      <c r="X1349">
        <v>600</v>
      </c>
      <c r="Y1349" t="str" s="35">
        <v>单位</v>
      </c>
      <c r="Z1349" t="inlineStr">
        <is>
          <t xml:space="preserve">圆形</t>
        </is>
      </c>
      <c r="AA1349" t="inlineStr">
        <is>
          <t xml:space="preserve">敌对</t>
        </is>
      </c>
      <c r="AB1349">
        <v>0</v>
      </c>
      <c r="AC1349">
        <v>16</v>
      </c>
      <c r="AD1349" t="b">
        <v>0</v>
      </c>
      <c r="AE1349" t="inlineStr">
        <is>
          <t xml:space="preserve">最近</t>
        </is>
      </c>
      <c r="AF1349">
        <v>180</v>
      </c>
      <c r="AG1349"/>
      <c r="AH1349"/>
      <c r="AI1349"/>
      <c r="AJ1349"/>
      <c r="AK1349"/>
      <c r="AL1349"/>
      <c r="BA1349">
        <v>10000</v>
      </c>
      <c r="BB1349" t="inlineStr">
        <is>
          <t xml:space="preserve">技能效果_伤害</t>
        </is>
      </c>
      <c r="BC1349" t="inlineStr">
        <is>
          <t xml:space="preserve">敌对</t>
        </is>
      </c>
      <c r="BD1349">
        <v>10000</v>
      </c>
      <c r="BE1349">
        <v>0</v>
      </c>
      <c r="BF1349" t="inlineStr">
        <is>
          <t xml:space="preserve">全部</t>
        </is>
      </c>
      <c r="BG1349">
        <v>0</v>
      </c>
      <c r="BH1349" t="inlineStr">
        <is>
          <t xml:space="preserve">魔法</t>
        </is>
      </c>
      <c r="BI1349">
        <v>8000</v>
      </c>
      <c r="BJ1349">
        <v>0</v>
      </c>
      <c r="BK1349" t="b">
        <v>1</v>
      </c>
      <c r="BL1349">
        <v>0</v>
      </c>
      <c r="BM1349">
        <v>10000</v>
      </c>
      <c r="BN1349"/>
      <c r="BO1349"/>
      <c r="BP1349"/>
      <c r="BQ1349"/>
      <c r="BR1349"/>
      <c r="BS1349"/>
      <c r="BT1349"/>
      <c r="BU1349"/>
      <c r="BV1349"/>
      <c r="BW1349"/>
      <c r="BX1349"/>
      <c r="BY1349"/>
      <c r="BZ1349"/>
      <c r="CA1349"/>
      <c r="CB1349"/>
      <c r="CC1349"/>
      <c r="CD1349"/>
      <c r="CE1349"/>
      <c r="CF1349"/>
      <c r="CG1349"/>
      <c r="CH1349"/>
      <c r="CI1349"/>
      <c r="CJ1349"/>
      <c r="CK1349"/>
      <c r="CL1349"/>
      <c r="CM1349"/>
      <c r="CN1349"/>
      <c r="CO1349"/>
      <c r="CP1349"/>
      <c r="CQ1349"/>
      <c r="CR1349"/>
      <c r="CS1349"/>
      <c r="CT1349"/>
      <c r="CU1349"/>
      <c r="CV1349"/>
      <c r="CW1349"/>
      <c r="CX1349"/>
      <c r="CY1349"/>
      <c r="CZ1349"/>
      <c r="DA1349"/>
      <c r="DB1349"/>
      <c r="DC1349"/>
      <c r="DD1349"/>
      <c r="DE1349"/>
      <c r="DF1349"/>
      <c r="DG1349"/>
      <c r="DH1349"/>
      <c r="DI1349"/>
      <c r="DJ1349"/>
      <c r="DK1349"/>
      <c r="DL1349"/>
      <c r="DM1349"/>
      <c r="DN1349"/>
      <c r="DO1349"/>
      <c r="DP1349"/>
      <c r="DQ1349"/>
      <c r="DR1349"/>
      <c r="DS1349"/>
      <c r="DT1349"/>
      <c r="DU1349"/>
      <c r="DV1349"/>
      <c r="DW1349"/>
      <c r="DX1349"/>
      <c r="DY1349"/>
      <c r="DZ1349"/>
      <c r="EA1349"/>
      <c r="EB1349"/>
      <c r="EC1349"/>
      <c r="ED1349"/>
      <c r="EE1349"/>
      <c r="EF1349"/>
      <c r="EG1349"/>
      <c r="EH1349"/>
      <c r="EI1349"/>
      <c r="EJ1349"/>
      <c r="EK1349"/>
      <c r="EL1349"/>
      <c r="EM1349"/>
      <c r="EN1349"/>
      <c r="EO1349"/>
      <c r="EP1349"/>
      <c r="EQ1349"/>
      <c r="ER1349"/>
      <c r="ES1349"/>
      <c r="ET1349"/>
      <c r="EU1349"/>
      <c r="EV1349"/>
      <c r="EW1349"/>
      <c r="EX1349"/>
      <c r="EY1349"/>
      <c r="EZ1349"/>
      <c r="FA1349"/>
      <c r="FB1349"/>
      <c r="FC1349"/>
      <c r="FD1349"/>
      <c r="FE1349"/>
      <c r="FF1349"/>
      <c r="FG1349"/>
      <c r="FH1349"/>
      <c r="FI1349"/>
      <c r="FJ1349"/>
      <c r="FK1349"/>
      <c r="FL1349"/>
      <c r="FM1349"/>
      <c r="FN1349"/>
      <c r="FO1349"/>
      <c r="FP1349"/>
      <c r="FQ1349"/>
      <c r="FR1349"/>
      <c r="FS1349"/>
      <c r="FT1349"/>
      <c r="FU1349"/>
      <c r="FV1349"/>
      <c r="FW1349"/>
      <c r="FX1349"/>
      <c r="FY1349"/>
      <c r="FZ1349"/>
      <c r="GA1349"/>
      <c r="GB1349"/>
      <c r="GC1349"/>
      <c r="GD1349"/>
      <c r="GE1349"/>
      <c r="GF1349"/>
      <c r="GG1349"/>
      <c r="GH1349"/>
      <c r="GI1349"/>
      <c r="GJ1349"/>
      <c r="GK1349"/>
      <c r="GL1349"/>
      <c r="GM1349"/>
      <c r="GN1349"/>
      <c r="GO1349"/>
      <c r="GP1349"/>
      <c r="GQ1349"/>
      <c r="GR1349"/>
      <c r="GS1349"/>
      <c r="GT1349"/>
      <c r="GU1349"/>
      <c r="GV1349"/>
      <c r="GW1349"/>
      <c r="GX1349"/>
      <c r="GY1349" t="n" s="35">
        <v>0</v>
      </c>
      <c r="GZ1349" t="n" s="35">
        <v>0</v>
      </c>
      <c r="HF1349" t="n" s="35">
        <v>4000</v>
      </c>
      <c r="HG1349" t="b" s="35">
        <v>1</v>
      </c>
      <c r="HH1349">
        <v>1</v>
      </c>
      <c r="HU1349" t="b" s="35">
        <v>1</v>
      </c>
      <c r="HZ1349">
        <v>1</v>
      </c>
      <c r="IA1349"/>
      <c r="IB1349" t="inlineStr">
        <is>
          <t xml:space="preserve">魔法</t>
        </is>
      </c>
      <c r="IC1349">
        <v>8000</v>
      </c>
      <c r="ID1349">
        <v>0</v>
      </c>
      <c r="IE1349">
        <v>1</v>
      </c>
      <c r="IF1349"/>
      <c r="IG1349" t="inlineStr">
        <is>
          <t xml:space="preserve">魔法</t>
        </is>
      </c>
      <c r="IH1349">
        <v>500</v>
      </c>
      <c r="II1349">
        <v>0</v>
      </c>
      <c r="IJ1349"/>
      <c r="IK1349"/>
      <c r="IL1349"/>
      <c r="IM1349"/>
      <c r="IN1349"/>
      <c r="IO1349"/>
      <c r="IP1349"/>
      <c r="IQ1349"/>
      <c r="IR1349"/>
      <c r="IS1349"/>
      <c r="IT1349"/>
      <c r="IU1349"/>
      <c r="IV1349"/>
      <c r="IW1349"/>
      <c r="IX1349"/>
      <c r="IY1349"/>
      <c r="IZ1349"/>
      <c r="JA1349"/>
      <c r="JB1349"/>
      <c r="JC1349"/>
      <c r="JD1349"/>
      <c r="JE1349"/>
      <c r="JF1349"/>
      <c r="JG1349"/>
      <c r="JH1349"/>
      <c r="JI1349"/>
      <c r="JJ1349"/>
      <c r="JK1349"/>
      <c r="JL1349"/>
      <c r="JM1349"/>
      <c r="JN1349"/>
      <c r="JO1349"/>
      <c r="JP1349"/>
      <c r="JQ1349"/>
      <c r="JR1349"/>
    </row>
    <row r="1350" ht="30" customHeight="1" spans="2:12">
      <c r="B1350" s="34">
        <f>10000000+INDEX(编号表!$B:$B,MATCH(D1350,编号表!$A:$A,0))*10000+J1350</f>
        <v>12450008</v>
      </c>
      <c r="C1350" s="34" t="s">
        <v>1116</v>
      </c>
      <c r="D1350" s="34" t="s">
        <v>1114</v>
      </c>
      <c r="E1350" t="str" s="34">
        <v>无</v>
      </c>
      <c r="F1350" s="39" t="s">
        <v>904</v>
      </c>
      <c r="G1350" s="34" t="inlineStr">
        <is>
          <t xml:space="preserve">水行</t>
        </is>
      </c>
      <c r="H1350" s="34" t="b">
        <v>0</v>
      </c>
      <c r="I1350" s="34" t="b">
        <v>0</v>
      </c>
      <c r="J1350" s="34">
        <v>8</v>
      </c>
      <c r="K1350" s="34" t="str">
        <f t="shared" si="40"/>
        <v>124500</v>
      </c>
      <c r="L1350" s="34" t="s">
        <v>899</v>
      </c>
      <c r="O1350" t="str" s="35">
        <v>落印造成范围重击；补强结构、传递冲击，提高落印伤害；落印附加水行伤害。</v>
      </c>
      <c r="P1350" t="n" s="35">
        <v>12421004</v>
      </c>
      <c r="W1350">
        <v>600</v>
      </c>
      <c r="X1350">
        <v>600</v>
      </c>
      <c r="Y1350" t="str" s="35">
        <v>单位</v>
      </c>
      <c r="Z1350" t="inlineStr">
        <is>
          <t xml:space="preserve">圆形</t>
        </is>
      </c>
      <c r="AA1350" t="inlineStr">
        <is>
          <t xml:space="preserve">敌对</t>
        </is>
      </c>
      <c r="AB1350">
        <v>0</v>
      </c>
      <c r="AC1350">
        <v>16</v>
      </c>
      <c r="AD1350" t="b">
        <v>0</v>
      </c>
      <c r="AE1350" t="inlineStr">
        <is>
          <t xml:space="preserve">最近</t>
        </is>
      </c>
      <c r="AF1350">
        <v>180</v>
      </c>
      <c r="AG1350"/>
      <c r="AH1350"/>
      <c r="AI1350"/>
      <c r="AJ1350"/>
      <c r="AK1350"/>
      <c r="AL1350"/>
      <c r="BA1350">
        <v>10000</v>
      </c>
      <c r="BB1350" t="inlineStr">
        <is>
          <t xml:space="preserve">技能效果_伤害</t>
        </is>
      </c>
      <c r="BC1350" t="inlineStr">
        <is>
          <t xml:space="preserve">敌对</t>
        </is>
      </c>
      <c r="BD1350">
        <v>10000</v>
      </c>
      <c r="BE1350">
        <v>0</v>
      </c>
      <c r="BF1350" t="inlineStr">
        <is>
          <t xml:space="preserve">全部</t>
        </is>
      </c>
      <c r="BG1350">
        <v>0</v>
      </c>
      <c r="BH1350" t="inlineStr">
        <is>
          <t xml:space="preserve">魔法</t>
        </is>
      </c>
      <c r="BI1350">
        <v>8000</v>
      </c>
      <c r="BJ1350">
        <v>0</v>
      </c>
      <c r="BK1350" t="b">
        <v>1</v>
      </c>
      <c r="BL1350">
        <v>0</v>
      </c>
      <c r="BM1350">
        <v>10000</v>
      </c>
      <c r="BN1350"/>
      <c r="BO1350"/>
      <c r="BP1350"/>
      <c r="BQ1350"/>
      <c r="BR1350"/>
      <c r="BS1350"/>
      <c r="BT1350"/>
      <c r="BU1350"/>
      <c r="BV1350"/>
      <c r="BW1350"/>
      <c r="BX1350"/>
      <c r="BY1350"/>
      <c r="BZ1350"/>
      <c r="CA1350"/>
      <c r="CB1350"/>
      <c r="CC1350"/>
      <c r="CD1350"/>
      <c r="CE1350"/>
      <c r="CF1350"/>
      <c r="CG1350"/>
      <c r="CH1350"/>
      <c r="CI1350"/>
      <c r="CJ1350"/>
      <c r="CK1350"/>
      <c r="CL1350"/>
      <c r="CM1350"/>
      <c r="CN1350"/>
      <c r="CO1350"/>
      <c r="CP1350"/>
      <c r="CQ1350"/>
      <c r="CR1350"/>
      <c r="CS1350"/>
      <c r="CT1350"/>
      <c r="CU1350"/>
      <c r="CV1350"/>
      <c r="CW1350"/>
      <c r="CX1350"/>
      <c r="CY1350"/>
      <c r="CZ1350"/>
      <c r="DA1350"/>
      <c r="DB1350"/>
      <c r="DC1350"/>
      <c r="DD1350"/>
      <c r="DE1350"/>
      <c r="DF1350"/>
      <c r="DG1350"/>
      <c r="DH1350"/>
      <c r="DI1350"/>
      <c r="DJ1350"/>
      <c r="DK1350"/>
      <c r="DL1350"/>
      <c r="DM1350"/>
      <c r="DN1350"/>
      <c r="DO1350"/>
      <c r="DP1350"/>
      <c r="DQ1350"/>
      <c r="DR1350"/>
      <c r="DS1350"/>
      <c r="DT1350"/>
      <c r="DU1350"/>
      <c r="DV1350"/>
      <c r="DW1350"/>
      <c r="DX1350"/>
      <c r="DY1350"/>
      <c r="DZ1350"/>
      <c r="EA1350"/>
      <c r="EB1350"/>
      <c r="EC1350"/>
      <c r="ED1350"/>
      <c r="EE1350"/>
      <c r="EF1350"/>
      <c r="EG1350"/>
      <c r="EH1350"/>
      <c r="EI1350"/>
      <c r="EJ1350"/>
      <c r="EK1350"/>
      <c r="EL1350"/>
      <c r="EM1350"/>
      <c r="EN1350"/>
      <c r="EO1350"/>
      <c r="EP1350"/>
      <c r="EQ1350"/>
      <c r="ER1350"/>
      <c r="ES1350"/>
      <c r="ET1350"/>
      <c r="EU1350"/>
      <c r="EV1350"/>
      <c r="EW1350"/>
      <c r="EX1350"/>
      <c r="EY1350"/>
      <c r="EZ1350"/>
      <c r="FA1350"/>
      <c r="FB1350"/>
      <c r="FC1350"/>
      <c r="FD1350"/>
      <c r="FE1350"/>
      <c r="FF1350"/>
      <c r="FG1350"/>
      <c r="FH1350"/>
      <c r="FI1350"/>
      <c r="FJ1350"/>
      <c r="FK1350"/>
      <c r="FL1350"/>
      <c r="FM1350"/>
      <c r="FN1350"/>
      <c r="FO1350"/>
      <c r="FP1350"/>
      <c r="FQ1350"/>
      <c r="FR1350"/>
      <c r="FS1350"/>
      <c r="FT1350"/>
      <c r="FU1350"/>
      <c r="FV1350"/>
      <c r="FW1350"/>
      <c r="FX1350"/>
      <c r="FY1350"/>
      <c r="FZ1350"/>
      <c r="GA1350"/>
      <c r="GB1350"/>
      <c r="GC1350"/>
      <c r="GD1350"/>
      <c r="GE1350"/>
      <c r="GF1350"/>
      <c r="GG1350"/>
      <c r="GH1350"/>
      <c r="GI1350"/>
      <c r="GJ1350"/>
      <c r="GK1350"/>
      <c r="GL1350"/>
      <c r="GM1350"/>
      <c r="GN1350"/>
      <c r="GO1350"/>
      <c r="GP1350"/>
      <c r="GQ1350"/>
      <c r="GR1350"/>
      <c r="GS1350"/>
      <c r="GT1350"/>
      <c r="GU1350"/>
      <c r="GV1350"/>
      <c r="GW1350"/>
      <c r="GX1350"/>
      <c r="GY1350" t="n" s="35">
        <v>0</v>
      </c>
      <c r="GZ1350" t="n" s="35">
        <v>0</v>
      </c>
      <c r="HF1350" t="n" s="35">
        <v>4000</v>
      </c>
      <c r="HG1350" t="b" s="35">
        <v>1</v>
      </c>
      <c r="HH1350">
        <v>1</v>
      </c>
      <c r="HU1350" t="b" s="35">
        <v>1</v>
      </c>
      <c r="HZ1350">
        <v>1</v>
      </c>
      <c r="IA1350"/>
      <c r="IB1350" t="inlineStr">
        <is>
          <t xml:space="preserve">魔法</t>
        </is>
      </c>
      <c r="IC1350">
        <v>8000</v>
      </c>
      <c r="ID1350">
        <v>0</v>
      </c>
      <c r="IE1350">
        <v>1</v>
      </c>
      <c r="IF1350"/>
      <c r="IG1350" t="inlineStr">
        <is>
          <t xml:space="preserve">魔法</t>
        </is>
      </c>
      <c r="IH1350">
        <v>500</v>
      </c>
      <c r="II1350">
        <v>0</v>
      </c>
      <c r="IJ1350"/>
      <c r="IK1350"/>
      <c r="IL1350"/>
      <c r="IM1350"/>
      <c r="IN1350"/>
      <c r="IO1350"/>
      <c r="IP1350"/>
      <c r="IQ1350"/>
      <c r="IR1350"/>
      <c r="IS1350"/>
      <c r="IT1350"/>
      <c r="IU1350"/>
      <c r="IV1350"/>
      <c r="IW1350"/>
      <c r="IX1350"/>
      <c r="IY1350"/>
      <c r="IZ1350"/>
      <c r="JA1350"/>
      <c r="JB1350"/>
      <c r="JC1350"/>
      <c r="JD1350"/>
      <c r="JE1350"/>
      <c r="JF1350"/>
      <c r="JG1350"/>
      <c r="JH1350"/>
      <c r="JI1350"/>
      <c r="JJ1350"/>
      <c r="JK1350"/>
      <c r="JL1350"/>
      <c r="JM1350"/>
      <c r="JN1350"/>
      <c r="JO1350"/>
      <c r="JP1350"/>
      <c r="JQ1350"/>
      <c r="JR1350"/>
    </row>
    <row r="1351" ht="30" customHeight="1" spans="2:12">
      <c r="B1351" s="34">
        <f>10000000+INDEX(编号表!$B:$B,MATCH(D1351,编号表!$A:$A,0))*10000+J1351</f>
        <v>12450009</v>
      </c>
      <c r="C1351" s="34" t="s">
        <v>1116</v>
      </c>
      <c r="D1351" s="34" t="s">
        <v>1114</v>
      </c>
      <c r="E1351" t="str" s="34">
        <v>无</v>
      </c>
      <c r="F1351" s="39" t="s">
        <v>904</v>
      </c>
      <c r="G1351" s="34" t="inlineStr">
        <is>
          <t xml:space="preserve">水行</t>
        </is>
      </c>
      <c r="H1351" s="34" t="b">
        <v>0</v>
      </c>
      <c r="I1351" s="34" t="b">
        <v>0</v>
      </c>
      <c r="J1351" s="34">
        <v>9</v>
      </c>
      <c r="K1351" s="34" t="str">
        <f t="shared" ref="K1351:K1414" si="41">LEFT(B1351,6)</f>
        <v>124500</v>
      </c>
      <c r="L1351" s="34" t="s">
        <v>900</v>
      </c>
      <c r="O1351" t="str" s="35">
        <v>落印造成范围重击；补强结构、传递冲击，提高落印伤害；落印附加水行伤害。</v>
      </c>
      <c r="P1351" t="n" s="35">
        <v>12421004</v>
      </c>
      <c r="W1351">
        <v>600</v>
      </c>
      <c r="X1351">
        <v>600</v>
      </c>
      <c r="Y1351" t="str" s="35">
        <v>单位</v>
      </c>
      <c r="Z1351" t="inlineStr">
        <is>
          <t xml:space="preserve">圆形</t>
        </is>
      </c>
      <c r="AA1351" t="inlineStr">
        <is>
          <t xml:space="preserve">敌对</t>
        </is>
      </c>
      <c r="AB1351">
        <v>0</v>
      </c>
      <c r="AC1351">
        <v>16</v>
      </c>
      <c r="AD1351" t="b">
        <v>0</v>
      </c>
      <c r="AE1351" t="inlineStr">
        <is>
          <t xml:space="preserve">最近</t>
        </is>
      </c>
      <c r="AF1351">
        <v>180</v>
      </c>
      <c r="AG1351"/>
      <c r="AH1351"/>
      <c r="AI1351"/>
      <c r="AJ1351"/>
      <c r="AK1351"/>
      <c r="AL1351"/>
      <c r="BA1351">
        <v>10000</v>
      </c>
      <c r="BB1351" t="inlineStr">
        <is>
          <t xml:space="preserve">技能效果_伤害</t>
        </is>
      </c>
      <c r="BC1351" t="inlineStr">
        <is>
          <t xml:space="preserve">敌对</t>
        </is>
      </c>
      <c r="BD1351">
        <v>10000</v>
      </c>
      <c r="BE1351">
        <v>0</v>
      </c>
      <c r="BF1351" t="inlineStr">
        <is>
          <t xml:space="preserve">全部</t>
        </is>
      </c>
      <c r="BG1351">
        <v>0</v>
      </c>
      <c r="BH1351" t="inlineStr">
        <is>
          <t xml:space="preserve">魔法</t>
        </is>
      </c>
      <c r="BI1351">
        <v>8000</v>
      </c>
      <c r="BJ1351">
        <v>0</v>
      </c>
      <c r="BK1351" t="b">
        <v>1</v>
      </c>
      <c r="BL1351">
        <v>0</v>
      </c>
      <c r="BM1351">
        <v>10000</v>
      </c>
      <c r="BN1351"/>
      <c r="BO1351"/>
      <c r="BP1351"/>
      <c r="BQ1351"/>
      <c r="BR1351"/>
      <c r="BS1351"/>
      <c r="BT1351"/>
      <c r="BU1351"/>
      <c r="BV1351"/>
      <c r="BW1351"/>
      <c r="BX1351"/>
      <c r="BY1351"/>
      <c r="BZ1351"/>
      <c r="CA1351"/>
      <c r="CB1351"/>
      <c r="CC1351"/>
      <c r="CD1351"/>
      <c r="CE1351"/>
      <c r="CF1351"/>
      <c r="CG1351"/>
      <c r="CH1351"/>
      <c r="CI1351"/>
      <c r="CJ1351"/>
      <c r="CK1351"/>
      <c r="CL1351"/>
      <c r="CM1351"/>
      <c r="CN1351"/>
      <c r="CO1351"/>
      <c r="CP1351"/>
      <c r="CQ1351"/>
      <c r="CR1351"/>
      <c r="CS1351"/>
      <c r="CT1351"/>
      <c r="CU1351"/>
      <c r="CV1351"/>
      <c r="CW1351"/>
      <c r="CX1351"/>
      <c r="CY1351"/>
      <c r="CZ1351"/>
      <c r="DA1351"/>
      <c r="DB1351"/>
      <c r="DC1351"/>
      <c r="DD1351"/>
      <c r="DE1351"/>
      <c r="DF1351"/>
      <c r="DG1351"/>
      <c r="DH1351"/>
      <c r="DI1351"/>
      <c r="DJ1351"/>
      <c r="DK1351"/>
      <c r="DL1351"/>
      <c r="DM1351"/>
      <c r="DN1351"/>
      <c r="DO1351"/>
      <c r="DP1351"/>
      <c r="DQ1351"/>
      <c r="DR1351"/>
      <c r="DS1351"/>
      <c r="DT1351"/>
      <c r="DU1351"/>
      <c r="DV1351"/>
      <c r="DW1351"/>
      <c r="DX1351"/>
      <c r="DY1351"/>
      <c r="DZ1351"/>
      <c r="EA1351"/>
      <c r="EB1351"/>
      <c r="EC1351"/>
      <c r="ED1351"/>
      <c r="EE1351"/>
      <c r="EF1351"/>
      <c r="EG1351"/>
      <c r="EH1351"/>
      <c r="EI1351"/>
      <c r="EJ1351"/>
      <c r="EK1351"/>
      <c r="EL1351"/>
      <c r="EM1351"/>
      <c r="EN1351"/>
      <c r="EO1351"/>
      <c r="EP1351"/>
      <c r="EQ1351"/>
      <c r="ER1351"/>
      <c r="ES1351"/>
      <c r="ET1351"/>
      <c r="EU1351"/>
      <c r="EV1351"/>
      <c r="EW1351"/>
      <c r="EX1351"/>
      <c r="EY1351"/>
      <c r="EZ1351"/>
      <c r="FA1351"/>
      <c r="FB1351"/>
      <c r="FC1351"/>
      <c r="FD1351"/>
      <c r="FE1351"/>
      <c r="FF1351"/>
      <c r="FG1351"/>
      <c r="FH1351"/>
      <c r="FI1351"/>
      <c r="FJ1351"/>
      <c r="FK1351"/>
      <c r="FL1351"/>
      <c r="FM1351"/>
      <c r="FN1351"/>
      <c r="FO1351"/>
      <c r="FP1351"/>
      <c r="FQ1351"/>
      <c r="FR1351"/>
      <c r="FS1351"/>
      <c r="FT1351"/>
      <c r="FU1351"/>
      <c r="FV1351"/>
      <c r="FW1351"/>
      <c r="FX1351"/>
      <c r="FY1351"/>
      <c r="FZ1351"/>
      <c r="GA1351"/>
      <c r="GB1351"/>
      <c r="GC1351"/>
      <c r="GD1351"/>
      <c r="GE1351"/>
      <c r="GF1351"/>
      <c r="GG1351"/>
      <c r="GH1351"/>
      <c r="GI1351"/>
      <c r="GJ1351"/>
      <c r="GK1351"/>
      <c r="GL1351"/>
      <c r="GM1351"/>
      <c r="GN1351"/>
      <c r="GO1351"/>
      <c r="GP1351"/>
      <c r="GQ1351"/>
      <c r="GR1351"/>
      <c r="GS1351"/>
      <c r="GT1351"/>
      <c r="GU1351"/>
      <c r="GV1351"/>
      <c r="GW1351"/>
      <c r="GX1351"/>
      <c r="GY1351" t="n" s="35">
        <v>0</v>
      </c>
      <c r="GZ1351" t="n" s="35">
        <v>0</v>
      </c>
      <c r="HF1351" t="n" s="35">
        <v>4000</v>
      </c>
      <c r="HG1351" t="b" s="35">
        <v>1</v>
      </c>
      <c r="HH1351">
        <v>1</v>
      </c>
      <c r="HU1351" t="b" s="35">
        <v>1</v>
      </c>
      <c r="HZ1351">
        <v>1</v>
      </c>
      <c r="IA1351"/>
      <c r="IB1351" t="inlineStr">
        <is>
          <t xml:space="preserve">魔法</t>
        </is>
      </c>
      <c r="IC1351">
        <v>8000</v>
      </c>
      <c r="ID1351">
        <v>0</v>
      </c>
      <c r="IE1351">
        <v>1</v>
      </c>
      <c r="IF1351"/>
      <c r="IG1351" t="inlineStr">
        <is>
          <t xml:space="preserve">魔法</t>
        </is>
      </c>
      <c r="IH1351">
        <v>500</v>
      </c>
      <c r="II1351">
        <v>0</v>
      </c>
      <c r="IJ1351"/>
      <c r="IK1351"/>
      <c r="IL1351"/>
      <c r="IM1351"/>
      <c r="IN1351"/>
      <c r="IO1351"/>
      <c r="IP1351"/>
      <c r="IQ1351"/>
      <c r="IR1351"/>
      <c r="IS1351"/>
      <c r="IT1351"/>
      <c r="IU1351"/>
      <c r="IV1351"/>
      <c r="IW1351"/>
      <c r="IX1351"/>
      <c r="IY1351"/>
      <c r="IZ1351"/>
      <c r="JA1351"/>
      <c r="JB1351"/>
      <c r="JC1351"/>
      <c r="JD1351"/>
      <c r="JE1351"/>
      <c r="JF1351"/>
      <c r="JG1351"/>
      <c r="JH1351"/>
      <c r="JI1351"/>
      <c r="JJ1351"/>
      <c r="JK1351"/>
      <c r="JL1351"/>
      <c r="JM1351"/>
      <c r="JN1351"/>
      <c r="JO1351"/>
      <c r="JP1351"/>
      <c r="JQ1351"/>
      <c r="JR1351"/>
    </row>
    <row r="1352" ht="30" customHeight="1" spans="2:12">
      <c r="B1352" s="34">
        <f>10000000+INDEX(编号表!$B:$B,MATCH(D1352,编号表!$A:$A,0))*10000+J1352</f>
        <v>12450010</v>
      </c>
      <c r="C1352" s="34" t="s">
        <v>1117</v>
      </c>
      <c r="D1352" s="34" t="s">
        <v>1114</v>
      </c>
      <c r="E1352" t="str" s="34">
        <v>无</v>
      </c>
      <c r="F1352" s="39" t="s">
        <v>906</v>
      </c>
      <c r="G1352" s="34" t="inlineStr">
        <is>
          <t xml:space="preserve">水行</t>
        </is>
      </c>
      <c r="H1352" s="34" t="b">
        <v>0</v>
      </c>
      <c r="I1352" s="34" t="b">
        <v>0</v>
      </c>
      <c r="J1352" s="34">
        <v>10</v>
      </c>
      <c r="K1352" s="34" t="str">
        <f t="shared" si="41"/>
        <v>124500</v>
      </c>
      <c r="L1352" s="34" t="s">
        <v>898</v>
      </c>
      <c r="O1352" t="str" s="35">
        <v>落印造成范围重击；补强结构、传递冲击，提高落印伤害；落印附加水行伤害。</v>
      </c>
      <c r="P1352" t="n" s="35">
        <v>12421004</v>
      </c>
      <c r="W1352">
        <v>600</v>
      </c>
      <c r="X1352">
        <v>600</v>
      </c>
      <c r="Y1352" t="str" s="35">
        <v>单位</v>
      </c>
      <c r="Z1352" t="inlineStr">
        <is>
          <t xml:space="preserve">圆形</t>
        </is>
      </c>
      <c r="AA1352" t="inlineStr">
        <is>
          <t xml:space="preserve">敌对</t>
        </is>
      </c>
      <c r="AB1352">
        <v>0</v>
      </c>
      <c r="AC1352">
        <v>16</v>
      </c>
      <c r="AD1352" t="b">
        <v>0</v>
      </c>
      <c r="AE1352" t="inlineStr">
        <is>
          <t xml:space="preserve">最近</t>
        </is>
      </c>
      <c r="AF1352">
        <v>180</v>
      </c>
      <c r="AG1352"/>
      <c r="AH1352"/>
      <c r="AI1352"/>
      <c r="AJ1352"/>
      <c r="AK1352"/>
      <c r="AL1352"/>
      <c r="BA1352">
        <v>10000</v>
      </c>
      <c r="BB1352" t="inlineStr">
        <is>
          <t xml:space="preserve">技能效果_伤害</t>
        </is>
      </c>
      <c r="BC1352" t="inlineStr">
        <is>
          <t xml:space="preserve">敌对</t>
        </is>
      </c>
      <c r="BD1352">
        <v>10000</v>
      </c>
      <c r="BE1352">
        <v>0</v>
      </c>
      <c r="BF1352" t="inlineStr">
        <is>
          <t xml:space="preserve">全部</t>
        </is>
      </c>
      <c r="BG1352">
        <v>0</v>
      </c>
      <c r="BH1352" t="inlineStr">
        <is>
          <t xml:space="preserve">魔法</t>
        </is>
      </c>
      <c r="BI1352">
        <v>8000</v>
      </c>
      <c r="BJ1352">
        <v>0</v>
      </c>
      <c r="BK1352" t="b">
        <v>1</v>
      </c>
      <c r="BL1352">
        <v>0</v>
      </c>
      <c r="BM1352">
        <v>10000</v>
      </c>
      <c r="BN1352"/>
      <c r="BO1352"/>
      <c r="BP1352"/>
      <c r="BQ1352"/>
      <c r="BR1352"/>
      <c r="BS1352"/>
      <c r="BT1352"/>
      <c r="BU1352"/>
      <c r="BV1352"/>
      <c r="BW1352"/>
      <c r="BX1352"/>
      <c r="BY1352"/>
      <c r="BZ1352"/>
      <c r="CA1352"/>
      <c r="CB1352"/>
      <c r="CC1352"/>
      <c r="CD1352"/>
      <c r="CE1352"/>
      <c r="CF1352"/>
      <c r="CG1352"/>
      <c r="CH1352"/>
      <c r="CI1352"/>
      <c r="CJ1352"/>
      <c r="CK1352"/>
      <c r="CL1352"/>
      <c r="CM1352"/>
      <c r="CN1352"/>
      <c r="CO1352"/>
      <c r="CP1352"/>
      <c r="CQ1352"/>
      <c r="CR1352"/>
      <c r="CS1352"/>
      <c r="CT1352"/>
      <c r="CU1352"/>
      <c r="CV1352"/>
      <c r="CW1352"/>
      <c r="CX1352"/>
      <c r="CY1352"/>
      <c r="CZ1352"/>
      <c r="DA1352"/>
      <c r="DB1352"/>
      <c r="DC1352"/>
      <c r="DD1352"/>
      <c r="DE1352"/>
      <c r="DF1352"/>
      <c r="DG1352"/>
      <c r="DH1352"/>
      <c r="DI1352"/>
      <c r="DJ1352"/>
      <c r="DK1352"/>
      <c r="DL1352"/>
      <c r="DM1352"/>
      <c r="DN1352"/>
      <c r="DO1352"/>
      <c r="DP1352"/>
      <c r="DQ1352"/>
      <c r="DR1352"/>
      <c r="DS1352"/>
      <c r="DT1352"/>
      <c r="DU1352"/>
      <c r="DV1352"/>
      <c r="DW1352"/>
      <c r="DX1352"/>
      <c r="DY1352"/>
      <c r="DZ1352"/>
      <c r="EA1352"/>
      <c r="EB1352"/>
      <c r="EC1352"/>
      <c r="ED1352"/>
      <c r="EE1352"/>
      <c r="EF1352"/>
      <c r="EG1352"/>
      <c r="EH1352"/>
      <c r="EI1352"/>
      <c r="EJ1352"/>
      <c r="EK1352"/>
      <c r="EL1352"/>
      <c r="EM1352"/>
      <c r="EN1352"/>
      <c r="EO1352"/>
      <c r="EP1352"/>
      <c r="EQ1352"/>
      <c r="ER1352"/>
      <c r="ES1352"/>
      <c r="ET1352"/>
      <c r="EU1352"/>
      <c r="EV1352"/>
      <c r="EW1352"/>
      <c r="EX1352"/>
      <c r="EY1352"/>
      <c r="EZ1352"/>
      <c r="FA1352"/>
      <c r="FB1352"/>
      <c r="FC1352"/>
      <c r="FD1352"/>
      <c r="FE1352"/>
      <c r="FF1352"/>
      <c r="FG1352"/>
      <c r="FH1352"/>
      <c r="FI1352"/>
      <c r="FJ1352"/>
      <c r="FK1352"/>
      <c r="FL1352"/>
      <c r="FM1352"/>
      <c r="FN1352"/>
      <c r="FO1352"/>
      <c r="FP1352"/>
      <c r="FQ1352"/>
      <c r="FR1352"/>
      <c r="FS1352"/>
      <c r="FT1352"/>
      <c r="FU1352"/>
      <c r="FV1352"/>
      <c r="FW1352"/>
      <c r="FX1352"/>
      <c r="FY1352"/>
      <c r="FZ1352"/>
      <c r="GA1352"/>
      <c r="GB1352"/>
      <c r="GC1352"/>
      <c r="GD1352"/>
      <c r="GE1352"/>
      <c r="GF1352"/>
      <c r="GG1352"/>
      <c r="GH1352"/>
      <c r="GI1352"/>
      <c r="GJ1352"/>
      <c r="GK1352"/>
      <c r="GL1352"/>
      <c r="GM1352"/>
      <c r="GN1352"/>
      <c r="GO1352"/>
      <c r="GP1352"/>
      <c r="GQ1352"/>
      <c r="GR1352"/>
      <c r="GS1352"/>
      <c r="GT1352"/>
      <c r="GU1352"/>
      <c r="GV1352"/>
      <c r="GW1352"/>
      <c r="GX1352"/>
      <c r="GY1352" t="n" s="35">
        <v>0</v>
      </c>
      <c r="GZ1352" t="n" s="35">
        <v>0</v>
      </c>
      <c r="HF1352" t="n" s="35">
        <v>4000</v>
      </c>
      <c r="HG1352" t="b" s="35">
        <v>1</v>
      </c>
      <c r="HH1352">
        <v>1</v>
      </c>
      <c r="HU1352" t="b" s="35">
        <v>1</v>
      </c>
      <c r="HZ1352">
        <v>1</v>
      </c>
      <c r="IA1352"/>
      <c r="IB1352" t="inlineStr">
        <is>
          <t xml:space="preserve">魔法</t>
        </is>
      </c>
      <c r="IC1352">
        <v>8000</v>
      </c>
      <c r="ID1352">
        <v>0</v>
      </c>
      <c r="IE1352">
        <v>1</v>
      </c>
      <c r="IF1352"/>
      <c r="IG1352" t="inlineStr">
        <is>
          <t xml:space="preserve">魔法</t>
        </is>
      </c>
      <c r="IH1352">
        <v>500</v>
      </c>
      <c r="II1352">
        <v>0</v>
      </c>
      <c r="IJ1352"/>
      <c r="IK1352"/>
      <c r="IL1352"/>
      <c r="IM1352"/>
      <c r="IN1352"/>
      <c r="IO1352"/>
      <c r="IP1352"/>
      <c r="IQ1352"/>
      <c r="IR1352"/>
      <c r="IS1352"/>
      <c r="IT1352"/>
      <c r="IU1352"/>
      <c r="IV1352"/>
      <c r="IW1352"/>
      <c r="IX1352"/>
      <c r="IY1352"/>
      <c r="IZ1352"/>
      <c r="JA1352"/>
      <c r="JB1352"/>
      <c r="JC1352"/>
      <c r="JD1352"/>
      <c r="JE1352"/>
      <c r="JF1352"/>
      <c r="JG1352"/>
      <c r="JH1352"/>
      <c r="JI1352"/>
      <c r="JJ1352"/>
      <c r="JK1352"/>
      <c r="JL1352"/>
      <c r="JM1352"/>
      <c r="JN1352"/>
      <c r="JO1352"/>
      <c r="JP1352"/>
      <c r="JQ1352"/>
      <c r="JR1352"/>
    </row>
    <row r="1353" ht="30" customHeight="1" spans="2:12">
      <c r="B1353" s="34">
        <f>10000000+INDEX(编号表!$B:$B,MATCH(D1353,编号表!$A:$A,0))*10000+J1353</f>
        <v>12450011</v>
      </c>
      <c r="C1353" s="34" t="s">
        <v>1117</v>
      </c>
      <c r="D1353" s="34" t="s">
        <v>1114</v>
      </c>
      <c r="E1353" t="str" s="34">
        <v>无</v>
      </c>
      <c r="F1353" s="39" t="s">
        <v>906</v>
      </c>
      <c r="G1353" s="34" t="inlineStr">
        <is>
          <t xml:space="preserve">水行</t>
        </is>
      </c>
      <c r="H1353" s="34" t="b">
        <v>0</v>
      </c>
      <c r="I1353" s="34" t="b">
        <v>0</v>
      </c>
      <c r="J1353" s="34">
        <v>11</v>
      </c>
      <c r="K1353" s="34" t="str">
        <f t="shared" si="41"/>
        <v>124500</v>
      </c>
      <c r="L1353" s="34" t="s">
        <v>899</v>
      </c>
      <c r="O1353" t="str" s="35">
        <v>落印造成范围重击；补强结构、传递冲击，提高落印伤害；落印附加水行伤害。</v>
      </c>
      <c r="P1353" t="n" s="35">
        <v>12421004</v>
      </c>
      <c r="W1353">
        <v>600</v>
      </c>
      <c r="X1353">
        <v>600</v>
      </c>
      <c r="Y1353" t="str" s="35">
        <v>单位</v>
      </c>
      <c r="Z1353" t="inlineStr">
        <is>
          <t xml:space="preserve">圆形</t>
        </is>
      </c>
      <c r="AA1353" t="inlineStr">
        <is>
          <t xml:space="preserve">敌对</t>
        </is>
      </c>
      <c r="AB1353">
        <v>0</v>
      </c>
      <c r="AC1353">
        <v>16</v>
      </c>
      <c r="AD1353" t="b">
        <v>0</v>
      </c>
      <c r="AE1353" t="inlineStr">
        <is>
          <t xml:space="preserve">最近</t>
        </is>
      </c>
      <c r="AF1353">
        <v>180</v>
      </c>
      <c r="AG1353"/>
      <c r="AH1353"/>
      <c r="AI1353"/>
      <c r="AJ1353"/>
      <c r="AK1353"/>
      <c r="AL1353"/>
      <c r="BA1353">
        <v>10000</v>
      </c>
      <c r="BB1353" t="inlineStr">
        <is>
          <t xml:space="preserve">技能效果_伤害</t>
        </is>
      </c>
      <c r="BC1353" t="inlineStr">
        <is>
          <t xml:space="preserve">敌对</t>
        </is>
      </c>
      <c r="BD1353">
        <v>10000</v>
      </c>
      <c r="BE1353">
        <v>0</v>
      </c>
      <c r="BF1353" t="inlineStr">
        <is>
          <t xml:space="preserve">全部</t>
        </is>
      </c>
      <c r="BG1353">
        <v>0</v>
      </c>
      <c r="BH1353" t="inlineStr">
        <is>
          <t xml:space="preserve">魔法</t>
        </is>
      </c>
      <c r="BI1353">
        <v>8000</v>
      </c>
      <c r="BJ1353">
        <v>0</v>
      </c>
      <c r="BK1353" t="b">
        <v>1</v>
      </c>
      <c r="BL1353">
        <v>0</v>
      </c>
      <c r="BM1353">
        <v>10000</v>
      </c>
      <c r="BN1353"/>
      <c r="BO1353"/>
      <c r="BP1353"/>
      <c r="BQ1353"/>
      <c r="BR1353"/>
      <c r="BS1353"/>
      <c r="BT1353"/>
      <c r="BU1353"/>
      <c r="BV1353"/>
      <c r="BW1353"/>
      <c r="BX1353"/>
      <c r="BY1353"/>
      <c r="BZ1353"/>
      <c r="CA1353"/>
      <c r="CB1353"/>
      <c r="CC1353"/>
      <c r="CD1353"/>
      <c r="CE1353"/>
      <c r="CF1353"/>
      <c r="CG1353"/>
      <c r="CH1353"/>
      <c r="CI1353"/>
      <c r="CJ1353"/>
      <c r="CK1353"/>
      <c r="CL1353"/>
      <c r="CM1353"/>
      <c r="CN1353"/>
      <c r="CO1353"/>
      <c r="CP1353"/>
      <c r="CQ1353"/>
      <c r="CR1353"/>
      <c r="CS1353"/>
      <c r="CT1353"/>
      <c r="CU1353"/>
      <c r="CV1353"/>
      <c r="CW1353"/>
      <c r="CX1353"/>
      <c r="CY1353"/>
      <c r="CZ1353"/>
      <c r="DA1353"/>
      <c r="DB1353"/>
      <c r="DC1353"/>
      <c r="DD1353"/>
      <c r="DE1353"/>
      <c r="DF1353"/>
      <c r="DG1353"/>
      <c r="DH1353"/>
      <c r="DI1353"/>
      <c r="DJ1353"/>
      <c r="DK1353"/>
      <c r="DL1353"/>
      <c r="DM1353"/>
      <c r="DN1353"/>
      <c r="DO1353"/>
      <c r="DP1353"/>
      <c r="DQ1353"/>
      <c r="DR1353"/>
      <c r="DS1353"/>
      <c r="DT1353"/>
      <c r="DU1353"/>
      <c r="DV1353"/>
      <c r="DW1353"/>
      <c r="DX1353"/>
      <c r="DY1353"/>
      <c r="DZ1353"/>
      <c r="EA1353"/>
      <c r="EB1353"/>
      <c r="EC1353"/>
      <c r="ED1353"/>
      <c r="EE1353"/>
      <c r="EF1353"/>
      <c r="EG1353"/>
      <c r="EH1353"/>
      <c r="EI1353"/>
      <c r="EJ1353"/>
      <c r="EK1353"/>
      <c r="EL1353"/>
      <c r="EM1353"/>
      <c r="EN1353"/>
      <c r="EO1353"/>
      <c r="EP1353"/>
      <c r="EQ1353"/>
      <c r="ER1353"/>
      <c r="ES1353"/>
      <c r="ET1353"/>
      <c r="EU1353"/>
      <c r="EV1353"/>
      <c r="EW1353"/>
      <c r="EX1353"/>
      <c r="EY1353"/>
      <c r="EZ1353"/>
      <c r="FA1353"/>
      <c r="FB1353"/>
      <c r="FC1353"/>
      <c r="FD1353"/>
      <c r="FE1353"/>
      <c r="FF1353"/>
      <c r="FG1353"/>
      <c r="FH1353"/>
      <c r="FI1353"/>
      <c r="FJ1353"/>
      <c r="FK1353"/>
      <c r="FL1353"/>
      <c r="FM1353"/>
      <c r="FN1353"/>
      <c r="FO1353"/>
      <c r="FP1353"/>
      <c r="FQ1353"/>
      <c r="FR1353"/>
      <c r="FS1353"/>
      <c r="FT1353"/>
      <c r="FU1353"/>
      <c r="FV1353"/>
      <c r="FW1353"/>
      <c r="FX1353"/>
      <c r="FY1353"/>
      <c r="FZ1353"/>
      <c r="GA1353"/>
      <c r="GB1353"/>
      <c r="GC1353"/>
      <c r="GD1353"/>
      <c r="GE1353"/>
      <c r="GF1353"/>
      <c r="GG1353"/>
      <c r="GH1353"/>
      <c r="GI1353"/>
      <c r="GJ1353"/>
      <c r="GK1353"/>
      <c r="GL1353"/>
      <c r="GM1353"/>
      <c r="GN1353"/>
      <c r="GO1353"/>
      <c r="GP1353"/>
      <c r="GQ1353"/>
      <c r="GR1353"/>
      <c r="GS1353"/>
      <c r="GT1353"/>
      <c r="GU1353"/>
      <c r="GV1353"/>
      <c r="GW1353"/>
      <c r="GX1353"/>
      <c r="GY1353" t="n" s="35">
        <v>0</v>
      </c>
      <c r="GZ1353" t="n" s="35">
        <v>0</v>
      </c>
      <c r="HF1353" t="n" s="35">
        <v>4000</v>
      </c>
      <c r="HG1353" t="b" s="35">
        <v>1</v>
      </c>
      <c r="HH1353">
        <v>1</v>
      </c>
      <c r="HU1353" t="b" s="35">
        <v>1</v>
      </c>
      <c r="HZ1353">
        <v>1</v>
      </c>
      <c r="IA1353"/>
      <c r="IB1353" t="inlineStr">
        <is>
          <t xml:space="preserve">魔法</t>
        </is>
      </c>
      <c r="IC1353">
        <v>8000</v>
      </c>
      <c r="ID1353">
        <v>0</v>
      </c>
      <c r="IE1353">
        <v>1</v>
      </c>
      <c r="IF1353"/>
      <c r="IG1353" t="inlineStr">
        <is>
          <t xml:space="preserve">魔法</t>
        </is>
      </c>
      <c r="IH1353">
        <v>500</v>
      </c>
      <c r="II1353">
        <v>0</v>
      </c>
      <c r="IJ1353"/>
      <c r="IK1353"/>
      <c r="IL1353"/>
      <c r="IM1353"/>
      <c r="IN1353"/>
      <c r="IO1353"/>
      <c r="IP1353"/>
      <c r="IQ1353"/>
      <c r="IR1353"/>
      <c r="IS1353"/>
      <c r="IT1353"/>
      <c r="IU1353"/>
      <c r="IV1353"/>
      <c r="IW1353"/>
      <c r="IX1353"/>
      <c r="IY1353"/>
      <c r="IZ1353"/>
      <c r="JA1353"/>
      <c r="JB1353"/>
      <c r="JC1353"/>
      <c r="JD1353"/>
      <c r="JE1353"/>
      <c r="JF1353"/>
      <c r="JG1353"/>
      <c r="JH1353"/>
      <c r="JI1353"/>
      <c r="JJ1353"/>
      <c r="JK1353"/>
      <c r="JL1353"/>
      <c r="JM1353"/>
      <c r="JN1353"/>
      <c r="JO1353"/>
      <c r="JP1353"/>
      <c r="JQ1353"/>
      <c r="JR1353"/>
    </row>
    <row r="1354" ht="30" customHeight="1" spans="2:12">
      <c r="B1354" s="34">
        <f>10000000+INDEX(编号表!$B:$B,MATCH(D1354,编号表!$A:$A,0))*10000+J1354</f>
        <v>12450012</v>
      </c>
      <c r="C1354" s="34" t="s">
        <v>1117</v>
      </c>
      <c r="D1354" s="34" t="s">
        <v>1114</v>
      </c>
      <c r="E1354" t="str" s="34">
        <v>无</v>
      </c>
      <c r="F1354" s="39" t="s">
        <v>906</v>
      </c>
      <c r="G1354" s="34" t="inlineStr">
        <is>
          <t xml:space="preserve">水行</t>
        </is>
      </c>
      <c r="H1354" s="34" t="b">
        <v>0</v>
      </c>
      <c r="I1354" s="34" t="b">
        <v>0</v>
      </c>
      <c r="J1354" s="34">
        <v>12</v>
      </c>
      <c r="K1354" s="34" t="str">
        <f t="shared" si="41"/>
        <v>124500</v>
      </c>
      <c r="L1354" s="34" t="s">
        <v>900</v>
      </c>
      <c r="O1354" t="str" s="35">
        <v>落印造成范围重击；补强结构、传递冲击，提高落印伤害；落印附加水行伤害。</v>
      </c>
      <c r="P1354" t="n" s="35">
        <v>12421004</v>
      </c>
      <c r="W1354">
        <v>600</v>
      </c>
      <c r="X1354">
        <v>600</v>
      </c>
      <c r="Y1354" t="str" s="35">
        <v>单位</v>
      </c>
      <c r="Z1354" t="inlineStr">
        <is>
          <t xml:space="preserve">圆形</t>
        </is>
      </c>
      <c r="AA1354" t="inlineStr">
        <is>
          <t xml:space="preserve">敌对</t>
        </is>
      </c>
      <c r="AB1354">
        <v>0</v>
      </c>
      <c r="AC1354">
        <v>16</v>
      </c>
      <c r="AD1354" t="b">
        <v>0</v>
      </c>
      <c r="AE1354" t="inlineStr">
        <is>
          <t xml:space="preserve">最近</t>
        </is>
      </c>
      <c r="AF1354">
        <v>180</v>
      </c>
      <c r="AG1354"/>
      <c r="AH1354"/>
      <c r="AI1354"/>
      <c r="AJ1354"/>
      <c r="AK1354"/>
      <c r="AL1354"/>
      <c r="BA1354">
        <v>10000</v>
      </c>
      <c r="BB1354" t="inlineStr">
        <is>
          <t xml:space="preserve">技能效果_伤害</t>
        </is>
      </c>
      <c r="BC1354" t="inlineStr">
        <is>
          <t xml:space="preserve">敌对</t>
        </is>
      </c>
      <c r="BD1354">
        <v>10000</v>
      </c>
      <c r="BE1354">
        <v>0</v>
      </c>
      <c r="BF1354" t="inlineStr">
        <is>
          <t xml:space="preserve">全部</t>
        </is>
      </c>
      <c r="BG1354">
        <v>0</v>
      </c>
      <c r="BH1354" t="inlineStr">
        <is>
          <t xml:space="preserve">魔法</t>
        </is>
      </c>
      <c r="BI1354">
        <v>8000</v>
      </c>
      <c r="BJ1354">
        <v>0</v>
      </c>
      <c r="BK1354" t="b">
        <v>1</v>
      </c>
      <c r="BL1354">
        <v>0</v>
      </c>
      <c r="BM1354">
        <v>10000</v>
      </c>
      <c r="BN1354"/>
      <c r="BO1354"/>
      <c r="BP1354"/>
      <c r="BQ1354"/>
      <c r="BR1354"/>
      <c r="BS1354"/>
      <c r="BT1354"/>
      <c r="BU1354"/>
      <c r="BV1354"/>
      <c r="BW1354"/>
      <c r="BX1354"/>
      <c r="BY1354"/>
      <c r="BZ1354"/>
      <c r="CA1354"/>
      <c r="CB1354"/>
      <c r="CC1354"/>
      <c r="CD1354"/>
      <c r="CE1354"/>
      <c r="CF1354"/>
      <c r="CG1354"/>
      <c r="CH1354"/>
      <c r="CI1354"/>
      <c r="CJ1354"/>
      <c r="CK1354"/>
      <c r="CL1354"/>
      <c r="CM1354"/>
      <c r="CN1354"/>
      <c r="CO1354"/>
      <c r="CP1354"/>
      <c r="CQ1354"/>
      <c r="CR1354"/>
      <c r="CS1354"/>
      <c r="CT1354"/>
      <c r="CU1354"/>
      <c r="CV1354"/>
      <c r="CW1354"/>
      <c r="CX1354"/>
      <c r="CY1354"/>
      <c r="CZ1354"/>
      <c r="DA1354"/>
      <c r="DB1354"/>
      <c r="DC1354"/>
      <c r="DD1354"/>
      <c r="DE1354"/>
      <c r="DF1354"/>
      <c r="DG1354"/>
      <c r="DH1354"/>
      <c r="DI1354"/>
      <c r="DJ1354"/>
      <c r="DK1354"/>
      <c r="DL1354"/>
      <c r="DM1354"/>
      <c r="DN1354"/>
      <c r="DO1354"/>
      <c r="DP1354"/>
      <c r="DQ1354"/>
      <c r="DR1354"/>
      <c r="DS1354"/>
      <c r="DT1354"/>
      <c r="DU1354"/>
      <c r="DV1354"/>
      <c r="DW1354"/>
      <c r="DX1354"/>
      <c r="DY1354"/>
      <c r="DZ1354"/>
      <c r="EA1354"/>
      <c r="EB1354"/>
      <c r="EC1354"/>
      <c r="ED1354"/>
      <c r="EE1354"/>
      <c r="EF1354"/>
      <c r="EG1354"/>
      <c r="EH1354"/>
      <c r="EI1354"/>
      <c r="EJ1354"/>
      <c r="EK1354"/>
      <c r="EL1354"/>
      <c r="EM1354"/>
      <c r="EN1354"/>
      <c r="EO1354"/>
      <c r="EP1354"/>
      <c r="EQ1354"/>
      <c r="ER1354"/>
      <c r="ES1354"/>
      <c r="ET1354"/>
      <c r="EU1354"/>
      <c r="EV1354"/>
      <c r="EW1354"/>
      <c r="EX1354"/>
      <c r="EY1354"/>
      <c r="EZ1354"/>
      <c r="FA1354"/>
      <c r="FB1354"/>
      <c r="FC1354"/>
      <c r="FD1354"/>
      <c r="FE1354"/>
      <c r="FF1354"/>
      <c r="FG1354"/>
      <c r="FH1354"/>
      <c r="FI1354"/>
      <c r="FJ1354"/>
      <c r="FK1354"/>
      <c r="FL1354"/>
      <c r="FM1354"/>
      <c r="FN1354"/>
      <c r="FO1354"/>
      <c r="FP1354"/>
      <c r="FQ1354"/>
      <c r="FR1354"/>
      <c r="FS1354"/>
      <c r="FT1354"/>
      <c r="FU1354"/>
      <c r="FV1354"/>
      <c r="FW1354"/>
      <c r="FX1354"/>
      <c r="FY1354"/>
      <c r="FZ1354"/>
      <c r="GA1354"/>
      <c r="GB1354"/>
      <c r="GC1354"/>
      <c r="GD1354"/>
      <c r="GE1354"/>
      <c r="GF1354"/>
      <c r="GG1354"/>
      <c r="GH1354"/>
      <c r="GI1354"/>
      <c r="GJ1354"/>
      <c r="GK1354"/>
      <c r="GL1354"/>
      <c r="GM1354"/>
      <c r="GN1354"/>
      <c r="GO1354"/>
      <c r="GP1354"/>
      <c r="GQ1354"/>
      <c r="GR1354"/>
      <c r="GS1354"/>
      <c r="GT1354"/>
      <c r="GU1354"/>
      <c r="GV1354"/>
      <c r="GW1354"/>
      <c r="GX1354"/>
      <c r="GY1354" t="n" s="35">
        <v>0</v>
      </c>
      <c r="GZ1354" t="n" s="35">
        <v>0</v>
      </c>
      <c r="HF1354" t="n" s="35">
        <v>4000</v>
      </c>
      <c r="HG1354" t="b" s="35">
        <v>1</v>
      </c>
      <c r="HH1354">
        <v>1</v>
      </c>
      <c r="HU1354" t="b" s="35">
        <v>1</v>
      </c>
      <c r="HZ1354">
        <v>1</v>
      </c>
      <c r="IA1354"/>
      <c r="IB1354" t="inlineStr">
        <is>
          <t xml:space="preserve">魔法</t>
        </is>
      </c>
      <c r="IC1354">
        <v>8000</v>
      </c>
      <c r="ID1354">
        <v>0</v>
      </c>
      <c r="IE1354">
        <v>1</v>
      </c>
      <c r="IF1354"/>
      <c r="IG1354" t="inlineStr">
        <is>
          <t xml:space="preserve">魔法</t>
        </is>
      </c>
      <c r="IH1354">
        <v>500</v>
      </c>
      <c r="II1354">
        <v>0</v>
      </c>
      <c r="IJ1354"/>
      <c r="IK1354"/>
      <c r="IL1354"/>
      <c r="IM1354"/>
      <c r="IN1354"/>
      <c r="IO1354"/>
      <c r="IP1354"/>
      <c r="IQ1354"/>
      <c r="IR1354"/>
      <c r="IS1354"/>
      <c r="IT1354"/>
      <c r="IU1354"/>
      <c r="IV1354"/>
      <c r="IW1354"/>
      <c r="IX1354"/>
      <c r="IY1354"/>
      <c r="IZ1354"/>
      <c r="JA1354"/>
      <c r="JB1354"/>
      <c r="JC1354"/>
      <c r="JD1354"/>
      <c r="JE1354"/>
      <c r="JF1354"/>
      <c r="JG1354"/>
      <c r="JH1354"/>
      <c r="JI1354"/>
      <c r="JJ1354"/>
      <c r="JK1354"/>
      <c r="JL1354"/>
      <c r="JM1354"/>
      <c r="JN1354"/>
      <c r="JO1354"/>
      <c r="JP1354"/>
      <c r="JQ1354"/>
      <c r="JR1354"/>
    </row>
    <row r="1355" ht="30" customHeight="1" spans="2:12">
      <c r="B1355" s="34">
        <f>10000000+INDEX(编号表!$B:$B,MATCH(D1355,编号表!$A:$A,0))*10000+J1355</f>
        <v>12450013</v>
      </c>
      <c r="C1355" s="34" t="s">
        <v>1118</v>
      </c>
      <c r="D1355" s="34" t="s">
        <v>1114</v>
      </c>
      <c r="E1355" t="str" s="34">
        <v>无</v>
      </c>
      <c r="F1355" s="39" t="s">
        <v>908</v>
      </c>
      <c r="G1355" s="34" t="inlineStr">
        <is>
          <t xml:space="preserve">水行</t>
        </is>
      </c>
      <c r="H1355" s="34" t="b">
        <v>0</v>
      </c>
      <c r="I1355" s="34" t="b">
        <v>0</v>
      </c>
      <c r="J1355" s="34">
        <v>13</v>
      </c>
      <c r="K1355" s="34" t="str">
        <f t="shared" si="41"/>
        <v>124500</v>
      </c>
      <c r="L1355" s="34" t="s">
        <v>898</v>
      </c>
      <c r="O1355" t="str" s="35">
        <v>落印造成范围重击；补强结构、传递冲击，提高落印伤害；落印附加水行伤害。</v>
      </c>
      <c r="P1355" t="n" s="35">
        <v>12421004</v>
      </c>
      <c r="W1355">
        <v>600</v>
      </c>
      <c r="X1355">
        <v>600</v>
      </c>
      <c r="Y1355" t="str" s="35">
        <v>单位</v>
      </c>
      <c r="Z1355" t="inlineStr">
        <is>
          <t xml:space="preserve">圆形</t>
        </is>
      </c>
      <c r="AA1355" t="inlineStr">
        <is>
          <t xml:space="preserve">敌对</t>
        </is>
      </c>
      <c r="AB1355">
        <v>0</v>
      </c>
      <c r="AC1355">
        <v>16</v>
      </c>
      <c r="AD1355" t="b">
        <v>0</v>
      </c>
      <c r="AE1355" t="inlineStr">
        <is>
          <t xml:space="preserve">最近</t>
        </is>
      </c>
      <c r="AF1355">
        <v>180</v>
      </c>
      <c r="AG1355"/>
      <c r="AH1355"/>
      <c r="AI1355"/>
      <c r="AJ1355"/>
      <c r="AK1355"/>
      <c r="AL1355"/>
      <c r="BA1355">
        <v>10000</v>
      </c>
      <c r="BB1355" t="inlineStr">
        <is>
          <t xml:space="preserve">技能效果_伤害</t>
        </is>
      </c>
      <c r="BC1355" t="inlineStr">
        <is>
          <t xml:space="preserve">敌对</t>
        </is>
      </c>
      <c r="BD1355">
        <v>10000</v>
      </c>
      <c r="BE1355">
        <v>0</v>
      </c>
      <c r="BF1355" t="inlineStr">
        <is>
          <t xml:space="preserve">全部</t>
        </is>
      </c>
      <c r="BG1355">
        <v>0</v>
      </c>
      <c r="BH1355" t="inlineStr">
        <is>
          <t xml:space="preserve">魔法</t>
        </is>
      </c>
      <c r="BI1355">
        <v>8000</v>
      </c>
      <c r="BJ1355">
        <v>0</v>
      </c>
      <c r="BK1355" t="b">
        <v>1</v>
      </c>
      <c r="BL1355">
        <v>0</v>
      </c>
      <c r="BM1355">
        <v>10000</v>
      </c>
      <c r="BN1355"/>
      <c r="BO1355"/>
      <c r="BP1355"/>
      <c r="BQ1355"/>
      <c r="BR1355"/>
      <c r="BS1355"/>
      <c r="BT1355"/>
      <c r="BU1355"/>
      <c r="BV1355"/>
      <c r="BW1355"/>
      <c r="BX1355"/>
      <c r="BY1355"/>
      <c r="BZ1355"/>
      <c r="CA1355"/>
      <c r="CB1355"/>
      <c r="CC1355"/>
      <c r="CD1355"/>
      <c r="CE1355"/>
      <c r="CF1355"/>
      <c r="CG1355"/>
      <c r="CH1355"/>
      <c r="CI1355"/>
      <c r="CJ1355"/>
      <c r="CK1355"/>
      <c r="CL1355"/>
      <c r="CM1355"/>
      <c r="CN1355"/>
      <c r="CO1355"/>
      <c r="CP1355"/>
      <c r="CQ1355"/>
      <c r="CR1355"/>
      <c r="CS1355"/>
      <c r="CT1355"/>
      <c r="CU1355"/>
      <c r="CV1355"/>
      <c r="CW1355"/>
      <c r="CX1355"/>
      <c r="CY1355"/>
      <c r="CZ1355"/>
      <c r="DA1355"/>
      <c r="DB1355"/>
      <c r="DC1355"/>
      <c r="DD1355"/>
      <c r="DE1355"/>
      <c r="DF1355"/>
      <c r="DG1355"/>
      <c r="DH1355"/>
      <c r="DI1355"/>
      <c r="DJ1355"/>
      <c r="DK1355"/>
      <c r="DL1355"/>
      <c r="DM1355"/>
      <c r="DN1355"/>
      <c r="DO1355"/>
      <c r="DP1355"/>
      <c r="DQ1355"/>
      <c r="DR1355"/>
      <c r="DS1355"/>
      <c r="DT1355"/>
      <c r="DU1355"/>
      <c r="DV1355"/>
      <c r="DW1355"/>
      <c r="DX1355"/>
      <c r="DY1355"/>
      <c r="DZ1355"/>
      <c r="EA1355"/>
      <c r="EB1355"/>
      <c r="EC1355"/>
      <c r="ED1355"/>
      <c r="EE1355"/>
      <c r="EF1355"/>
      <c r="EG1355"/>
      <c r="EH1355"/>
      <c r="EI1355"/>
      <c r="EJ1355"/>
      <c r="EK1355"/>
      <c r="EL1355"/>
      <c r="EM1355"/>
      <c r="EN1355"/>
      <c r="EO1355"/>
      <c r="EP1355"/>
      <c r="EQ1355"/>
      <c r="ER1355"/>
      <c r="ES1355"/>
      <c r="ET1355"/>
      <c r="EU1355"/>
      <c r="EV1355"/>
      <c r="EW1355"/>
      <c r="EX1355"/>
      <c r="EY1355"/>
      <c r="EZ1355"/>
      <c r="FA1355"/>
      <c r="FB1355"/>
      <c r="FC1355"/>
      <c r="FD1355"/>
      <c r="FE1355"/>
      <c r="FF1355"/>
      <c r="FG1355"/>
      <c r="FH1355"/>
      <c r="FI1355"/>
      <c r="FJ1355"/>
      <c r="FK1355"/>
      <c r="FL1355"/>
      <c r="FM1355"/>
      <c r="FN1355"/>
      <c r="FO1355"/>
      <c r="FP1355"/>
      <c r="FQ1355"/>
      <c r="FR1355"/>
      <c r="FS1355"/>
      <c r="FT1355"/>
      <c r="FU1355"/>
      <c r="FV1355"/>
      <c r="FW1355"/>
      <c r="FX1355"/>
      <c r="FY1355"/>
      <c r="FZ1355"/>
      <c r="GA1355"/>
      <c r="GB1355"/>
      <c r="GC1355"/>
      <c r="GD1355"/>
      <c r="GE1355"/>
      <c r="GF1355"/>
      <c r="GG1355"/>
      <c r="GH1355"/>
      <c r="GI1355"/>
      <c r="GJ1355"/>
      <c r="GK1355"/>
      <c r="GL1355"/>
      <c r="GM1355"/>
      <c r="GN1355"/>
      <c r="GO1355"/>
      <c r="GP1355"/>
      <c r="GQ1355"/>
      <c r="GR1355"/>
      <c r="GS1355"/>
      <c r="GT1355"/>
      <c r="GU1355"/>
      <c r="GV1355"/>
      <c r="GW1355"/>
      <c r="GX1355"/>
      <c r="GY1355" t="n" s="35">
        <v>0</v>
      </c>
      <c r="GZ1355" t="n" s="35">
        <v>0</v>
      </c>
      <c r="HF1355" t="n" s="35">
        <v>4000</v>
      </c>
      <c r="HG1355" t="b" s="35">
        <v>1</v>
      </c>
      <c r="HH1355">
        <v>1</v>
      </c>
      <c r="HU1355" t="b" s="35">
        <v>1</v>
      </c>
      <c r="HZ1355">
        <v>1</v>
      </c>
      <c r="IA1355"/>
      <c r="IB1355" t="inlineStr">
        <is>
          <t xml:space="preserve">魔法</t>
        </is>
      </c>
      <c r="IC1355">
        <v>8000</v>
      </c>
      <c r="ID1355">
        <v>0</v>
      </c>
      <c r="IE1355">
        <v>1</v>
      </c>
      <c r="IF1355"/>
      <c r="IG1355" t="inlineStr">
        <is>
          <t xml:space="preserve">魔法</t>
        </is>
      </c>
      <c r="IH1355">
        <v>500</v>
      </c>
      <c r="II1355">
        <v>0</v>
      </c>
      <c r="IJ1355"/>
      <c r="IK1355"/>
      <c r="IL1355"/>
      <c r="IM1355"/>
      <c r="IN1355"/>
      <c r="IO1355"/>
      <c r="IP1355"/>
      <c r="IQ1355"/>
      <c r="IR1355"/>
      <c r="IS1355"/>
      <c r="IT1355"/>
      <c r="IU1355"/>
      <c r="IV1355"/>
      <c r="IW1355"/>
      <c r="IX1355"/>
      <c r="IY1355"/>
      <c r="IZ1355"/>
      <c r="JA1355"/>
      <c r="JB1355"/>
      <c r="JC1355"/>
      <c r="JD1355"/>
      <c r="JE1355"/>
      <c r="JF1355"/>
      <c r="JG1355"/>
      <c r="JH1355"/>
      <c r="JI1355"/>
      <c r="JJ1355"/>
      <c r="JK1355"/>
      <c r="JL1355"/>
      <c r="JM1355"/>
      <c r="JN1355"/>
      <c r="JO1355"/>
      <c r="JP1355"/>
      <c r="JQ1355"/>
      <c r="JR1355"/>
    </row>
    <row r="1356" ht="30" customHeight="1" spans="2:12">
      <c r="B1356" s="34">
        <f>10000000+INDEX(编号表!$B:$B,MATCH(D1356,编号表!$A:$A,0))*10000+J1356</f>
        <v>12450014</v>
      </c>
      <c r="C1356" s="34" t="s">
        <v>1118</v>
      </c>
      <c r="D1356" s="34" t="s">
        <v>1114</v>
      </c>
      <c r="E1356" t="str" s="34">
        <v>无</v>
      </c>
      <c r="F1356" s="39" t="s">
        <v>908</v>
      </c>
      <c r="G1356" s="34" t="inlineStr">
        <is>
          <t xml:space="preserve">水行</t>
        </is>
      </c>
      <c r="H1356" s="34" t="b">
        <v>0</v>
      </c>
      <c r="I1356" s="34" t="b">
        <v>0</v>
      </c>
      <c r="J1356" s="34">
        <v>14</v>
      </c>
      <c r="K1356" s="34" t="str">
        <f t="shared" si="41"/>
        <v>124500</v>
      </c>
      <c r="L1356" s="34" t="s">
        <v>899</v>
      </c>
      <c r="O1356" t="str" s="35">
        <v>落印造成范围重击；补强结构、传递冲击，提高落印伤害；落印附加水行伤害。</v>
      </c>
      <c r="P1356" t="n" s="35">
        <v>12421004</v>
      </c>
      <c r="W1356">
        <v>600</v>
      </c>
      <c r="X1356">
        <v>600</v>
      </c>
      <c r="Y1356" t="str" s="35">
        <v>单位</v>
      </c>
      <c r="Z1356" t="inlineStr">
        <is>
          <t xml:space="preserve">圆形</t>
        </is>
      </c>
      <c r="AA1356" t="inlineStr">
        <is>
          <t xml:space="preserve">敌对</t>
        </is>
      </c>
      <c r="AB1356">
        <v>0</v>
      </c>
      <c r="AC1356">
        <v>16</v>
      </c>
      <c r="AD1356" t="b">
        <v>0</v>
      </c>
      <c r="AE1356" t="inlineStr">
        <is>
          <t xml:space="preserve">最近</t>
        </is>
      </c>
      <c r="AF1356">
        <v>180</v>
      </c>
      <c r="AG1356"/>
      <c r="AH1356"/>
      <c r="AI1356"/>
      <c r="AJ1356"/>
      <c r="AK1356"/>
      <c r="AL1356"/>
      <c r="BA1356">
        <v>10000</v>
      </c>
      <c r="BB1356" t="inlineStr">
        <is>
          <t xml:space="preserve">技能效果_伤害</t>
        </is>
      </c>
      <c r="BC1356" t="inlineStr">
        <is>
          <t xml:space="preserve">敌对</t>
        </is>
      </c>
      <c r="BD1356">
        <v>10000</v>
      </c>
      <c r="BE1356">
        <v>0</v>
      </c>
      <c r="BF1356" t="inlineStr">
        <is>
          <t xml:space="preserve">全部</t>
        </is>
      </c>
      <c r="BG1356">
        <v>0</v>
      </c>
      <c r="BH1356" t="inlineStr">
        <is>
          <t xml:space="preserve">魔法</t>
        </is>
      </c>
      <c r="BI1356">
        <v>8000</v>
      </c>
      <c r="BJ1356">
        <v>0</v>
      </c>
      <c r="BK1356" t="b">
        <v>1</v>
      </c>
      <c r="BL1356">
        <v>0</v>
      </c>
      <c r="BM1356">
        <v>10000</v>
      </c>
      <c r="BN1356"/>
      <c r="BO1356"/>
      <c r="BP1356"/>
      <c r="BQ1356"/>
      <c r="BR1356"/>
      <c r="BS1356"/>
      <c r="BT1356"/>
      <c r="BU1356"/>
      <c r="BV1356"/>
      <c r="BW1356"/>
      <c r="BX1356"/>
      <c r="BY1356"/>
      <c r="BZ1356"/>
      <c r="CA1356"/>
      <c r="CB1356"/>
      <c r="CC1356"/>
      <c r="CD1356"/>
      <c r="CE1356"/>
      <c r="CF1356"/>
      <c r="CG1356"/>
      <c r="CH1356"/>
      <c r="CI1356"/>
      <c r="CJ1356"/>
      <c r="CK1356"/>
      <c r="CL1356"/>
      <c r="CM1356"/>
      <c r="CN1356"/>
      <c r="CO1356"/>
      <c r="CP1356"/>
      <c r="CQ1356"/>
      <c r="CR1356"/>
      <c r="CS1356"/>
      <c r="CT1356"/>
      <c r="CU1356"/>
      <c r="CV1356"/>
      <c r="CW1356"/>
      <c r="CX1356"/>
      <c r="CY1356"/>
      <c r="CZ1356"/>
      <c r="DA1356"/>
      <c r="DB1356"/>
      <c r="DC1356"/>
      <c r="DD1356"/>
      <c r="DE1356"/>
      <c r="DF1356"/>
      <c r="DG1356"/>
      <c r="DH1356"/>
      <c r="DI1356"/>
      <c r="DJ1356"/>
      <c r="DK1356"/>
      <c r="DL1356"/>
      <c r="DM1356"/>
      <c r="DN1356"/>
      <c r="DO1356"/>
      <c r="DP1356"/>
      <c r="DQ1356"/>
      <c r="DR1356"/>
      <c r="DS1356"/>
      <c r="DT1356"/>
      <c r="DU1356"/>
      <c r="DV1356"/>
      <c r="DW1356"/>
      <c r="DX1356"/>
      <c r="DY1356"/>
      <c r="DZ1356"/>
      <c r="EA1356"/>
      <c r="EB1356"/>
      <c r="EC1356"/>
      <c r="ED1356"/>
      <c r="EE1356"/>
      <c r="EF1356"/>
      <c r="EG1356"/>
      <c r="EH1356"/>
      <c r="EI1356"/>
      <c r="EJ1356"/>
      <c r="EK1356"/>
      <c r="EL1356"/>
      <c r="EM1356"/>
      <c r="EN1356"/>
      <c r="EO1356"/>
      <c r="EP1356"/>
      <c r="EQ1356"/>
      <c r="ER1356"/>
      <c r="ES1356"/>
      <c r="ET1356"/>
      <c r="EU1356"/>
      <c r="EV1356"/>
      <c r="EW1356"/>
      <c r="EX1356"/>
      <c r="EY1356"/>
      <c r="EZ1356"/>
      <c r="FA1356"/>
      <c r="FB1356"/>
      <c r="FC1356"/>
      <c r="FD1356"/>
      <c r="FE1356"/>
      <c r="FF1356"/>
      <c r="FG1356"/>
      <c r="FH1356"/>
      <c r="FI1356"/>
      <c r="FJ1356"/>
      <c r="FK1356"/>
      <c r="FL1356"/>
      <c r="FM1356"/>
      <c r="FN1356"/>
      <c r="FO1356"/>
      <c r="FP1356"/>
      <c r="FQ1356"/>
      <c r="FR1356"/>
      <c r="FS1356"/>
      <c r="FT1356"/>
      <c r="FU1356"/>
      <c r="FV1356"/>
      <c r="FW1356"/>
      <c r="FX1356"/>
      <c r="FY1356"/>
      <c r="FZ1356"/>
      <c r="GA1356"/>
      <c r="GB1356"/>
      <c r="GC1356"/>
      <c r="GD1356"/>
      <c r="GE1356"/>
      <c r="GF1356"/>
      <c r="GG1356"/>
      <c r="GH1356"/>
      <c r="GI1356"/>
      <c r="GJ1356"/>
      <c r="GK1356"/>
      <c r="GL1356"/>
      <c r="GM1356"/>
      <c r="GN1356"/>
      <c r="GO1356"/>
      <c r="GP1356"/>
      <c r="GQ1356"/>
      <c r="GR1356"/>
      <c r="GS1356"/>
      <c r="GT1356"/>
      <c r="GU1356"/>
      <c r="GV1356"/>
      <c r="GW1356"/>
      <c r="GX1356"/>
      <c r="GY1356" t="n" s="35">
        <v>0</v>
      </c>
      <c r="GZ1356" t="n" s="35">
        <v>0</v>
      </c>
      <c r="HF1356" t="n" s="35">
        <v>4000</v>
      </c>
      <c r="HG1356" t="b" s="35">
        <v>1</v>
      </c>
      <c r="HH1356">
        <v>1</v>
      </c>
      <c r="HU1356" t="b" s="35">
        <v>1</v>
      </c>
      <c r="HZ1356">
        <v>1</v>
      </c>
      <c r="IA1356"/>
      <c r="IB1356" t="inlineStr">
        <is>
          <t xml:space="preserve">魔法</t>
        </is>
      </c>
      <c r="IC1356">
        <v>8000</v>
      </c>
      <c r="ID1356">
        <v>0</v>
      </c>
      <c r="IE1356">
        <v>1</v>
      </c>
      <c r="IF1356"/>
      <c r="IG1356" t="inlineStr">
        <is>
          <t xml:space="preserve">魔法</t>
        </is>
      </c>
      <c r="IH1356">
        <v>500</v>
      </c>
      <c r="II1356">
        <v>0</v>
      </c>
      <c r="IJ1356"/>
      <c r="IK1356"/>
      <c r="IL1356"/>
      <c r="IM1356"/>
      <c r="IN1356"/>
      <c r="IO1356"/>
      <c r="IP1356"/>
      <c r="IQ1356"/>
      <c r="IR1356"/>
      <c r="IS1356"/>
      <c r="IT1356"/>
      <c r="IU1356"/>
      <c r="IV1356"/>
      <c r="IW1356"/>
      <c r="IX1356"/>
      <c r="IY1356"/>
      <c r="IZ1356"/>
      <c r="JA1356"/>
      <c r="JB1356"/>
      <c r="JC1356"/>
      <c r="JD1356"/>
      <c r="JE1356"/>
      <c r="JF1356"/>
      <c r="JG1356"/>
      <c r="JH1356"/>
      <c r="JI1356"/>
      <c r="JJ1356"/>
      <c r="JK1356"/>
      <c r="JL1356"/>
      <c r="JM1356"/>
      <c r="JN1356"/>
      <c r="JO1356"/>
      <c r="JP1356"/>
      <c r="JQ1356"/>
      <c r="JR1356"/>
    </row>
    <row r="1357" ht="30" customHeight="1" spans="2:12">
      <c r="B1357" s="34">
        <f>10000000+INDEX(编号表!$B:$B,MATCH(D1357,编号表!$A:$A,0))*10000+J1357</f>
        <v>12450015</v>
      </c>
      <c r="C1357" s="34" t="s">
        <v>1118</v>
      </c>
      <c r="D1357" s="34" t="s">
        <v>1114</v>
      </c>
      <c r="E1357" t="str" s="34">
        <v>无</v>
      </c>
      <c r="F1357" s="39" t="s">
        <v>908</v>
      </c>
      <c r="G1357" s="34" t="inlineStr">
        <is>
          <t xml:space="preserve">水行</t>
        </is>
      </c>
      <c r="H1357" s="34" t="b">
        <v>0</v>
      </c>
      <c r="I1357" s="34" t="b">
        <v>0</v>
      </c>
      <c r="J1357" s="34">
        <v>15</v>
      </c>
      <c r="K1357" s="34" t="str">
        <f t="shared" si="41"/>
        <v>124500</v>
      </c>
      <c r="L1357" s="34" t="s">
        <v>900</v>
      </c>
      <c r="O1357" t="str" s="35">
        <v>落印造成范围重击；补强结构、传递冲击，提高落印伤害；落印附加水行伤害。</v>
      </c>
      <c r="P1357" t="n" s="35">
        <v>12421004</v>
      </c>
      <c r="W1357">
        <v>600</v>
      </c>
      <c r="X1357">
        <v>600</v>
      </c>
      <c r="Y1357" t="str" s="35">
        <v>单位</v>
      </c>
      <c r="Z1357" t="inlineStr">
        <is>
          <t xml:space="preserve">圆形</t>
        </is>
      </c>
      <c r="AA1357" t="inlineStr">
        <is>
          <t xml:space="preserve">敌对</t>
        </is>
      </c>
      <c r="AB1357">
        <v>0</v>
      </c>
      <c r="AC1357">
        <v>16</v>
      </c>
      <c r="AD1357" t="b">
        <v>0</v>
      </c>
      <c r="AE1357" t="inlineStr">
        <is>
          <t xml:space="preserve">最近</t>
        </is>
      </c>
      <c r="AF1357">
        <v>180</v>
      </c>
      <c r="AG1357"/>
      <c r="AH1357"/>
      <c r="AI1357"/>
      <c r="AJ1357"/>
      <c r="AK1357"/>
      <c r="AL1357"/>
      <c r="BA1357">
        <v>10000</v>
      </c>
      <c r="BB1357" t="inlineStr">
        <is>
          <t xml:space="preserve">技能效果_伤害</t>
        </is>
      </c>
      <c r="BC1357" t="inlineStr">
        <is>
          <t xml:space="preserve">敌对</t>
        </is>
      </c>
      <c r="BD1357">
        <v>10000</v>
      </c>
      <c r="BE1357">
        <v>0</v>
      </c>
      <c r="BF1357" t="inlineStr">
        <is>
          <t xml:space="preserve">全部</t>
        </is>
      </c>
      <c r="BG1357">
        <v>0</v>
      </c>
      <c r="BH1357" t="inlineStr">
        <is>
          <t xml:space="preserve">魔法</t>
        </is>
      </c>
      <c r="BI1357">
        <v>8000</v>
      </c>
      <c r="BJ1357">
        <v>0</v>
      </c>
      <c r="BK1357" t="b">
        <v>1</v>
      </c>
      <c r="BL1357">
        <v>0</v>
      </c>
      <c r="BM1357">
        <v>10000</v>
      </c>
      <c r="BN1357"/>
      <c r="BO1357"/>
      <c r="BP1357"/>
      <c r="BQ1357"/>
      <c r="BR1357"/>
      <c r="BS1357"/>
      <c r="BT1357"/>
      <c r="BU1357"/>
      <c r="BV1357"/>
      <c r="BW1357"/>
      <c r="BX1357"/>
      <c r="BY1357"/>
      <c r="BZ1357"/>
      <c r="CA1357"/>
      <c r="CB1357"/>
      <c r="CC1357"/>
      <c r="CD1357"/>
      <c r="CE1357"/>
      <c r="CF1357"/>
      <c r="CG1357"/>
      <c r="CH1357"/>
      <c r="CI1357"/>
      <c r="CJ1357"/>
      <c r="CK1357"/>
      <c r="CL1357"/>
      <c r="CM1357"/>
      <c r="CN1357"/>
      <c r="CO1357"/>
      <c r="CP1357"/>
      <c r="CQ1357"/>
      <c r="CR1357"/>
      <c r="CS1357"/>
      <c r="CT1357"/>
      <c r="CU1357"/>
      <c r="CV1357"/>
      <c r="CW1357"/>
      <c r="CX1357"/>
      <c r="CY1357"/>
      <c r="CZ1357"/>
      <c r="DA1357"/>
      <c r="DB1357"/>
      <c r="DC1357"/>
      <c r="DD1357"/>
      <c r="DE1357"/>
      <c r="DF1357"/>
      <c r="DG1357"/>
      <c r="DH1357"/>
      <c r="DI1357"/>
      <c r="DJ1357"/>
      <c r="DK1357"/>
      <c r="DL1357"/>
      <c r="DM1357"/>
      <c r="DN1357"/>
      <c r="DO1357"/>
      <c r="DP1357"/>
      <c r="DQ1357"/>
      <c r="DR1357"/>
      <c r="DS1357"/>
      <c r="DT1357"/>
      <c r="DU1357"/>
      <c r="DV1357"/>
      <c r="DW1357"/>
      <c r="DX1357"/>
      <c r="DY1357"/>
      <c r="DZ1357"/>
      <c r="EA1357"/>
      <c r="EB1357"/>
      <c r="EC1357"/>
      <c r="ED1357"/>
      <c r="EE1357"/>
      <c r="EF1357"/>
      <c r="EG1357"/>
      <c r="EH1357"/>
      <c r="EI1357"/>
      <c r="EJ1357"/>
      <c r="EK1357"/>
      <c r="EL1357"/>
      <c r="EM1357"/>
      <c r="EN1357"/>
      <c r="EO1357"/>
      <c r="EP1357"/>
      <c r="EQ1357"/>
      <c r="ER1357"/>
      <c r="ES1357"/>
      <c r="ET1357"/>
      <c r="EU1357"/>
      <c r="EV1357"/>
      <c r="EW1357"/>
      <c r="EX1357"/>
      <c r="EY1357"/>
      <c r="EZ1357"/>
      <c r="FA1357"/>
      <c r="FB1357"/>
      <c r="FC1357"/>
      <c r="FD1357"/>
      <c r="FE1357"/>
      <c r="FF1357"/>
      <c r="FG1357"/>
      <c r="FH1357"/>
      <c r="FI1357"/>
      <c r="FJ1357"/>
      <c r="FK1357"/>
      <c r="FL1357"/>
      <c r="FM1357"/>
      <c r="FN1357"/>
      <c r="FO1357"/>
      <c r="FP1357"/>
      <c r="FQ1357"/>
      <c r="FR1357"/>
      <c r="FS1357"/>
      <c r="FT1357"/>
      <c r="FU1357"/>
      <c r="FV1357"/>
      <c r="FW1357"/>
      <c r="FX1357"/>
      <c r="FY1357"/>
      <c r="FZ1357"/>
      <c r="GA1357"/>
      <c r="GB1357"/>
      <c r="GC1357"/>
      <c r="GD1357"/>
      <c r="GE1357"/>
      <c r="GF1357"/>
      <c r="GG1357"/>
      <c r="GH1357"/>
      <c r="GI1357"/>
      <c r="GJ1357"/>
      <c r="GK1357"/>
      <c r="GL1357"/>
      <c r="GM1357"/>
      <c r="GN1357"/>
      <c r="GO1357"/>
      <c r="GP1357"/>
      <c r="GQ1357"/>
      <c r="GR1357"/>
      <c r="GS1357"/>
      <c r="GT1357"/>
      <c r="GU1357"/>
      <c r="GV1357"/>
      <c r="GW1357"/>
      <c r="GX1357"/>
      <c r="GY1357" t="n" s="35">
        <v>0</v>
      </c>
      <c r="GZ1357" t="n" s="35">
        <v>0</v>
      </c>
      <c r="HF1357" t="n" s="35">
        <v>4000</v>
      </c>
      <c r="HG1357" t="b" s="35">
        <v>1</v>
      </c>
      <c r="HH1357">
        <v>1</v>
      </c>
      <c r="HU1357" t="b" s="35">
        <v>1</v>
      </c>
      <c r="HZ1357">
        <v>1</v>
      </c>
      <c r="IA1357"/>
      <c r="IB1357" t="inlineStr">
        <is>
          <t xml:space="preserve">魔法</t>
        </is>
      </c>
      <c r="IC1357">
        <v>8000</v>
      </c>
      <c r="ID1357">
        <v>0</v>
      </c>
      <c r="IE1357">
        <v>1</v>
      </c>
      <c r="IF1357"/>
      <c r="IG1357" t="inlineStr">
        <is>
          <t xml:space="preserve">魔法</t>
        </is>
      </c>
      <c r="IH1357">
        <v>500</v>
      </c>
      <c r="II1357">
        <v>0</v>
      </c>
      <c r="IJ1357"/>
      <c r="IK1357"/>
      <c r="IL1357"/>
      <c r="IM1357"/>
      <c r="IN1357"/>
      <c r="IO1357"/>
      <c r="IP1357"/>
      <c r="IQ1357"/>
      <c r="IR1357"/>
      <c r="IS1357"/>
      <c r="IT1357"/>
      <c r="IU1357"/>
      <c r="IV1357"/>
      <c r="IW1357"/>
      <c r="IX1357"/>
      <c r="IY1357"/>
      <c r="IZ1357"/>
      <c r="JA1357"/>
      <c r="JB1357"/>
      <c r="JC1357"/>
      <c r="JD1357"/>
      <c r="JE1357"/>
      <c r="JF1357"/>
      <c r="JG1357"/>
      <c r="JH1357"/>
      <c r="JI1357"/>
      <c r="JJ1357"/>
      <c r="JK1357"/>
      <c r="JL1357"/>
      <c r="JM1357"/>
      <c r="JN1357"/>
      <c r="JO1357"/>
      <c r="JP1357"/>
      <c r="JQ1357"/>
      <c r="JR1357"/>
    </row>
    <row r="1358" ht="30" customHeight="1" spans="2:12">
      <c r="B1358" s="34">
        <f>10000000+INDEX(编号表!$B:$B,MATCH(D1358,编号表!$A:$A,0))*10000+J1358</f>
        <v>12450016</v>
      </c>
      <c r="C1358" s="34" t="s">
        <v>1119</v>
      </c>
      <c r="D1358" s="34" t="s">
        <v>1114</v>
      </c>
      <c r="E1358" t="str" s="34">
        <v>无</v>
      </c>
      <c r="F1358" s="39" t="s">
        <v>910</v>
      </c>
      <c r="G1358" s="34" t="inlineStr">
        <is>
          <t xml:space="preserve">水行</t>
        </is>
      </c>
      <c r="H1358" s="34" t="b">
        <v>0</v>
      </c>
      <c r="I1358" s="34" t="b">
        <v>0</v>
      </c>
      <c r="J1358" s="34">
        <v>16</v>
      </c>
      <c r="K1358" s="34" t="str">
        <f t="shared" si="41"/>
        <v>124500</v>
      </c>
      <c r="L1358" s="34" t="s">
        <v>898</v>
      </c>
      <c r="O1358" t="str" s="35">
        <v>落印造成范围重击；补强结构、传递冲击，提高落印伤害；落印附加水行伤害。</v>
      </c>
      <c r="P1358" t="n" s="35">
        <v>12421004</v>
      </c>
      <c r="W1358">
        <v>600</v>
      </c>
      <c r="X1358">
        <v>600</v>
      </c>
      <c r="Y1358" t="str" s="35">
        <v>单位</v>
      </c>
      <c r="Z1358" t="inlineStr">
        <is>
          <t xml:space="preserve">圆形</t>
        </is>
      </c>
      <c r="AA1358" t="inlineStr">
        <is>
          <t xml:space="preserve">敌对</t>
        </is>
      </c>
      <c r="AB1358">
        <v>0</v>
      </c>
      <c r="AC1358">
        <v>16</v>
      </c>
      <c r="AD1358" t="b">
        <v>0</v>
      </c>
      <c r="AE1358" t="inlineStr">
        <is>
          <t xml:space="preserve">最近</t>
        </is>
      </c>
      <c r="AF1358">
        <v>180</v>
      </c>
      <c r="AG1358"/>
      <c r="AH1358"/>
      <c r="AI1358"/>
      <c r="AJ1358"/>
      <c r="AK1358"/>
      <c r="AL1358"/>
      <c r="BA1358">
        <v>10000</v>
      </c>
      <c r="BB1358" t="inlineStr">
        <is>
          <t xml:space="preserve">技能效果_伤害</t>
        </is>
      </c>
      <c r="BC1358" t="inlineStr">
        <is>
          <t xml:space="preserve">敌对</t>
        </is>
      </c>
      <c r="BD1358">
        <v>10000</v>
      </c>
      <c r="BE1358">
        <v>0</v>
      </c>
      <c r="BF1358" t="inlineStr">
        <is>
          <t xml:space="preserve">全部</t>
        </is>
      </c>
      <c r="BG1358">
        <v>0</v>
      </c>
      <c r="BH1358" t="inlineStr">
        <is>
          <t xml:space="preserve">魔法</t>
        </is>
      </c>
      <c r="BI1358">
        <v>8000</v>
      </c>
      <c r="BJ1358">
        <v>0</v>
      </c>
      <c r="BK1358" t="b">
        <v>1</v>
      </c>
      <c r="BL1358">
        <v>0</v>
      </c>
      <c r="BM1358">
        <v>10000</v>
      </c>
      <c r="BN1358"/>
      <c r="BO1358"/>
      <c r="BP1358"/>
      <c r="BQ1358"/>
      <c r="BR1358"/>
      <c r="BS1358"/>
      <c r="BT1358"/>
      <c r="BU1358"/>
      <c r="BV1358"/>
      <c r="BW1358"/>
      <c r="BX1358"/>
      <c r="BY1358"/>
      <c r="BZ1358"/>
      <c r="CA1358"/>
      <c r="CB1358"/>
      <c r="CC1358"/>
      <c r="CD1358"/>
      <c r="CE1358"/>
      <c r="CF1358"/>
      <c r="CG1358"/>
      <c r="CH1358"/>
      <c r="CI1358"/>
      <c r="CJ1358"/>
      <c r="CK1358"/>
      <c r="CL1358"/>
      <c r="CM1358"/>
      <c r="CN1358"/>
      <c r="CO1358"/>
      <c r="CP1358"/>
      <c r="CQ1358"/>
      <c r="CR1358"/>
      <c r="CS1358"/>
      <c r="CT1358"/>
      <c r="CU1358"/>
      <c r="CV1358"/>
      <c r="CW1358"/>
      <c r="CX1358"/>
      <c r="CY1358"/>
      <c r="CZ1358"/>
      <c r="DA1358"/>
      <c r="DB1358"/>
      <c r="DC1358"/>
      <c r="DD1358"/>
      <c r="DE1358"/>
      <c r="DF1358"/>
      <c r="DG1358"/>
      <c r="DH1358"/>
      <c r="DI1358"/>
      <c r="DJ1358"/>
      <c r="DK1358"/>
      <c r="DL1358"/>
      <c r="DM1358"/>
      <c r="DN1358"/>
      <c r="DO1358"/>
      <c r="DP1358"/>
      <c r="DQ1358"/>
      <c r="DR1358"/>
      <c r="DS1358"/>
      <c r="DT1358"/>
      <c r="DU1358"/>
      <c r="DV1358"/>
      <c r="DW1358"/>
      <c r="DX1358"/>
      <c r="DY1358"/>
      <c r="DZ1358"/>
      <c r="EA1358"/>
      <c r="EB1358"/>
      <c r="EC1358"/>
      <c r="ED1358"/>
      <c r="EE1358"/>
      <c r="EF1358"/>
      <c r="EG1358"/>
      <c r="EH1358"/>
      <c r="EI1358"/>
      <c r="EJ1358"/>
      <c r="EK1358"/>
      <c r="EL1358"/>
      <c r="EM1358"/>
      <c r="EN1358"/>
      <c r="EO1358"/>
      <c r="EP1358"/>
      <c r="EQ1358"/>
      <c r="ER1358"/>
      <c r="ES1358"/>
      <c r="ET1358"/>
      <c r="EU1358"/>
      <c r="EV1358"/>
      <c r="EW1358"/>
      <c r="EX1358"/>
      <c r="EY1358"/>
      <c r="EZ1358"/>
      <c r="FA1358"/>
      <c r="FB1358"/>
      <c r="FC1358"/>
      <c r="FD1358"/>
      <c r="FE1358"/>
      <c r="FF1358"/>
      <c r="FG1358"/>
      <c r="FH1358"/>
      <c r="FI1358"/>
      <c r="FJ1358"/>
      <c r="FK1358"/>
      <c r="FL1358"/>
      <c r="FM1358"/>
      <c r="FN1358"/>
      <c r="FO1358"/>
      <c r="FP1358"/>
      <c r="FQ1358"/>
      <c r="FR1358"/>
      <c r="FS1358"/>
      <c r="FT1358"/>
      <c r="FU1358"/>
      <c r="FV1358"/>
      <c r="FW1358"/>
      <c r="FX1358"/>
      <c r="FY1358"/>
      <c r="FZ1358"/>
      <c r="GA1358"/>
      <c r="GB1358"/>
      <c r="GC1358"/>
      <c r="GD1358"/>
      <c r="GE1358"/>
      <c r="GF1358"/>
      <c r="GG1358"/>
      <c r="GH1358"/>
      <c r="GI1358"/>
      <c r="GJ1358"/>
      <c r="GK1358"/>
      <c r="GL1358"/>
      <c r="GM1358"/>
      <c r="GN1358"/>
      <c r="GO1358"/>
      <c r="GP1358"/>
      <c r="GQ1358"/>
      <c r="GR1358"/>
      <c r="GS1358"/>
      <c r="GT1358"/>
      <c r="GU1358"/>
      <c r="GV1358"/>
      <c r="GW1358"/>
      <c r="GX1358"/>
      <c r="GY1358" t="n" s="35">
        <v>0</v>
      </c>
      <c r="GZ1358" t="n" s="35">
        <v>0</v>
      </c>
      <c r="HF1358" t="n" s="35">
        <v>4000</v>
      </c>
      <c r="HG1358" t="b" s="35">
        <v>1</v>
      </c>
      <c r="HH1358">
        <v>1</v>
      </c>
      <c r="HU1358" t="b" s="35">
        <v>1</v>
      </c>
      <c r="HZ1358">
        <v>1</v>
      </c>
      <c r="IA1358"/>
      <c r="IB1358" t="inlineStr">
        <is>
          <t xml:space="preserve">魔法</t>
        </is>
      </c>
      <c r="IC1358">
        <v>8000</v>
      </c>
      <c r="ID1358">
        <v>0</v>
      </c>
      <c r="IE1358">
        <v>1</v>
      </c>
      <c r="IF1358"/>
      <c r="IG1358" t="inlineStr">
        <is>
          <t xml:space="preserve">魔法</t>
        </is>
      </c>
      <c r="IH1358">
        <v>500</v>
      </c>
      <c r="II1358">
        <v>0</v>
      </c>
      <c r="IJ1358"/>
      <c r="IK1358"/>
      <c r="IL1358"/>
      <c r="IM1358"/>
      <c r="IN1358"/>
      <c r="IO1358"/>
      <c r="IP1358"/>
      <c r="IQ1358"/>
      <c r="IR1358"/>
      <c r="IS1358"/>
      <c r="IT1358"/>
      <c r="IU1358"/>
      <c r="IV1358"/>
      <c r="IW1358"/>
      <c r="IX1358"/>
      <c r="IY1358"/>
      <c r="IZ1358"/>
      <c r="JA1358"/>
      <c r="JB1358"/>
      <c r="JC1358"/>
      <c r="JD1358"/>
      <c r="JE1358"/>
      <c r="JF1358"/>
      <c r="JG1358"/>
      <c r="JH1358"/>
      <c r="JI1358"/>
      <c r="JJ1358"/>
      <c r="JK1358"/>
      <c r="JL1358"/>
      <c r="JM1358"/>
      <c r="JN1358"/>
      <c r="JO1358"/>
      <c r="JP1358"/>
      <c r="JQ1358"/>
      <c r="JR1358"/>
    </row>
    <row r="1359" ht="30" customHeight="1" spans="2:12">
      <c r="B1359" s="34">
        <f>10000000+INDEX(编号表!$B:$B,MATCH(D1359,编号表!$A:$A,0))*10000+J1359</f>
        <v>12450017</v>
      </c>
      <c r="C1359" s="34" t="s">
        <v>1119</v>
      </c>
      <c r="D1359" s="34" t="s">
        <v>1114</v>
      </c>
      <c r="E1359" t="str" s="34">
        <v>无</v>
      </c>
      <c r="F1359" s="39" t="s">
        <v>910</v>
      </c>
      <c r="G1359" s="34" t="inlineStr">
        <is>
          <t xml:space="preserve">水行</t>
        </is>
      </c>
      <c r="H1359" s="34" t="b">
        <v>0</v>
      </c>
      <c r="I1359" s="34" t="b">
        <v>0</v>
      </c>
      <c r="J1359" s="34">
        <v>17</v>
      </c>
      <c r="K1359" s="34" t="str">
        <f t="shared" si="41"/>
        <v>124500</v>
      </c>
      <c r="L1359" s="34" t="s">
        <v>899</v>
      </c>
      <c r="O1359" t="str" s="35">
        <v>落印造成范围重击；补强结构、传递冲击，提高落印伤害；落印附加水行伤害。</v>
      </c>
      <c r="P1359" t="n" s="35">
        <v>12421004</v>
      </c>
      <c r="W1359">
        <v>600</v>
      </c>
      <c r="X1359">
        <v>600</v>
      </c>
      <c r="Y1359" t="str" s="35">
        <v>单位</v>
      </c>
      <c r="Z1359" t="inlineStr">
        <is>
          <t xml:space="preserve">圆形</t>
        </is>
      </c>
      <c r="AA1359" t="inlineStr">
        <is>
          <t xml:space="preserve">敌对</t>
        </is>
      </c>
      <c r="AB1359">
        <v>0</v>
      </c>
      <c r="AC1359">
        <v>16</v>
      </c>
      <c r="AD1359" t="b">
        <v>0</v>
      </c>
      <c r="AE1359" t="inlineStr">
        <is>
          <t xml:space="preserve">最近</t>
        </is>
      </c>
      <c r="AF1359">
        <v>180</v>
      </c>
      <c r="AG1359"/>
      <c r="AH1359"/>
      <c r="AI1359"/>
      <c r="AJ1359"/>
      <c r="AK1359"/>
      <c r="AL1359"/>
      <c r="BA1359">
        <v>10000</v>
      </c>
      <c r="BB1359" t="inlineStr">
        <is>
          <t xml:space="preserve">技能效果_伤害</t>
        </is>
      </c>
      <c r="BC1359" t="inlineStr">
        <is>
          <t xml:space="preserve">敌对</t>
        </is>
      </c>
      <c r="BD1359">
        <v>10000</v>
      </c>
      <c r="BE1359">
        <v>0</v>
      </c>
      <c r="BF1359" t="inlineStr">
        <is>
          <t xml:space="preserve">全部</t>
        </is>
      </c>
      <c r="BG1359">
        <v>0</v>
      </c>
      <c r="BH1359" t="inlineStr">
        <is>
          <t xml:space="preserve">魔法</t>
        </is>
      </c>
      <c r="BI1359">
        <v>8000</v>
      </c>
      <c r="BJ1359">
        <v>0</v>
      </c>
      <c r="BK1359" t="b">
        <v>1</v>
      </c>
      <c r="BL1359">
        <v>0</v>
      </c>
      <c r="BM1359">
        <v>10000</v>
      </c>
      <c r="BN1359"/>
      <c r="BO1359"/>
      <c r="BP1359"/>
      <c r="BQ1359"/>
      <c r="BR1359"/>
      <c r="BS1359"/>
      <c r="BT1359"/>
      <c r="BU1359"/>
      <c r="BV1359"/>
      <c r="BW1359"/>
      <c r="BX1359"/>
      <c r="BY1359"/>
      <c r="BZ1359"/>
      <c r="CA1359"/>
      <c r="CB1359"/>
      <c r="CC1359"/>
      <c r="CD1359"/>
      <c r="CE1359"/>
      <c r="CF1359"/>
      <c r="CG1359"/>
      <c r="CH1359"/>
      <c r="CI1359"/>
      <c r="CJ1359"/>
      <c r="CK1359"/>
      <c r="CL1359"/>
      <c r="CM1359"/>
      <c r="CN1359"/>
      <c r="CO1359"/>
      <c r="CP1359"/>
      <c r="CQ1359"/>
      <c r="CR1359"/>
      <c r="CS1359"/>
      <c r="CT1359"/>
      <c r="CU1359"/>
      <c r="CV1359"/>
      <c r="CW1359"/>
      <c r="CX1359"/>
      <c r="CY1359"/>
      <c r="CZ1359"/>
      <c r="DA1359"/>
      <c r="DB1359"/>
      <c r="DC1359"/>
      <c r="DD1359"/>
      <c r="DE1359"/>
      <c r="DF1359"/>
      <c r="DG1359"/>
      <c r="DH1359"/>
      <c r="DI1359"/>
      <c r="DJ1359"/>
      <c r="DK1359"/>
      <c r="DL1359"/>
      <c r="DM1359"/>
      <c r="DN1359"/>
      <c r="DO1359"/>
      <c r="DP1359"/>
      <c r="DQ1359"/>
      <c r="DR1359"/>
      <c r="DS1359"/>
      <c r="DT1359"/>
      <c r="DU1359"/>
      <c r="DV1359"/>
      <c r="DW1359"/>
      <c r="DX1359"/>
      <c r="DY1359"/>
      <c r="DZ1359"/>
      <c r="EA1359"/>
      <c r="EB1359"/>
      <c r="EC1359"/>
      <c r="ED1359"/>
      <c r="EE1359"/>
      <c r="EF1359"/>
      <c r="EG1359"/>
      <c r="EH1359"/>
      <c r="EI1359"/>
      <c r="EJ1359"/>
      <c r="EK1359"/>
      <c r="EL1359"/>
      <c r="EM1359"/>
      <c r="EN1359"/>
      <c r="EO1359"/>
      <c r="EP1359"/>
      <c r="EQ1359"/>
      <c r="ER1359"/>
      <c r="ES1359"/>
      <c r="ET1359"/>
      <c r="EU1359"/>
      <c r="EV1359"/>
      <c r="EW1359"/>
      <c r="EX1359"/>
      <c r="EY1359"/>
      <c r="EZ1359"/>
      <c r="FA1359"/>
      <c r="FB1359"/>
      <c r="FC1359"/>
      <c r="FD1359"/>
      <c r="FE1359"/>
      <c r="FF1359"/>
      <c r="FG1359"/>
      <c r="FH1359"/>
      <c r="FI1359"/>
      <c r="FJ1359"/>
      <c r="FK1359"/>
      <c r="FL1359"/>
      <c r="FM1359"/>
      <c r="FN1359"/>
      <c r="FO1359"/>
      <c r="FP1359"/>
      <c r="FQ1359"/>
      <c r="FR1359"/>
      <c r="FS1359"/>
      <c r="FT1359"/>
      <c r="FU1359"/>
      <c r="FV1359"/>
      <c r="FW1359"/>
      <c r="FX1359"/>
      <c r="FY1359"/>
      <c r="FZ1359"/>
      <c r="GA1359"/>
      <c r="GB1359"/>
      <c r="GC1359"/>
      <c r="GD1359"/>
      <c r="GE1359"/>
      <c r="GF1359"/>
      <c r="GG1359"/>
      <c r="GH1359"/>
      <c r="GI1359"/>
      <c r="GJ1359"/>
      <c r="GK1359"/>
      <c r="GL1359"/>
      <c r="GM1359"/>
      <c r="GN1359"/>
      <c r="GO1359"/>
      <c r="GP1359"/>
      <c r="GQ1359"/>
      <c r="GR1359"/>
      <c r="GS1359"/>
      <c r="GT1359"/>
      <c r="GU1359"/>
      <c r="GV1359"/>
      <c r="GW1359"/>
      <c r="GX1359"/>
      <c r="GY1359" t="n" s="35">
        <v>0</v>
      </c>
      <c r="GZ1359" t="n" s="35">
        <v>0</v>
      </c>
      <c r="HF1359" t="n" s="35">
        <v>4000</v>
      </c>
      <c r="HG1359" t="b" s="35">
        <v>1</v>
      </c>
      <c r="HH1359">
        <v>1</v>
      </c>
      <c r="HU1359" t="b" s="35">
        <v>1</v>
      </c>
      <c r="HZ1359">
        <v>1</v>
      </c>
      <c r="IA1359"/>
      <c r="IB1359" t="inlineStr">
        <is>
          <t xml:space="preserve">魔法</t>
        </is>
      </c>
      <c r="IC1359">
        <v>8000</v>
      </c>
      <c r="ID1359">
        <v>0</v>
      </c>
      <c r="IE1359">
        <v>1</v>
      </c>
      <c r="IF1359"/>
      <c r="IG1359" t="inlineStr">
        <is>
          <t xml:space="preserve">魔法</t>
        </is>
      </c>
      <c r="IH1359">
        <v>500</v>
      </c>
      <c r="II1359">
        <v>0</v>
      </c>
      <c r="IJ1359"/>
      <c r="IK1359"/>
      <c r="IL1359"/>
      <c r="IM1359"/>
      <c r="IN1359"/>
      <c r="IO1359"/>
      <c r="IP1359"/>
      <c r="IQ1359"/>
      <c r="IR1359"/>
      <c r="IS1359"/>
      <c r="IT1359"/>
      <c r="IU1359"/>
      <c r="IV1359"/>
      <c r="IW1359"/>
      <c r="IX1359"/>
      <c r="IY1359"/>
      <c r="IZ1359"/>
      <c r="JA1359"/>
      <c r="JB1359"/>
      <c r="JC1359"/>
      <c r="JD1359"/>
      <c r="JE1359"/>
      <c r="JF1359"/>
      <c r="JG1359"/>
      <c r="JH1359"/>
      <c r="JI1359"/>
      <c r="JJ1359"/>
      <c r="JK1359"/>
      <c r="JL1359"/>
      <c r="JM1359"/>
      <c r="JN1359"/>
      <c r="JO1359"/>
      <c r="JP1359"/>
      <c r="JQ1359"/>
      <c r="JR1359"/>
    </row>
    <row r="1360" ht="30" customHeight="1" spans="2:12">
      <c r="B1360" s="34">
        <f>10000000+INDEX(编号表!$B:$B,MATCH(D1360,编号表!$A:$A,0))*10000+J1360</f>
        <v>12450018</v>
      </c>
      <c r="C1360" s="34" t="s">
        <v>1119</v>
      </c>
      <c r="D1360" s="34" t="s">
        <v>1114</v>
      </c>
      <c r="E1360" t="str" s="34">
        <v>无</v>
      </c>
      <c r="F1360" s="39" t="s">
        <v>910</v>
      </c>
      <c r="G1360" s="34" t="inlineStr">
        <is>
          <t xml:space="preserve">水行</t>
        </is>
      </c>
      <c r="H1360" s="34" t="b">
        <v>0</v>
      </c>
      <c r="I1360" s="34" t="b">
        <v>0</v>
      </c>
      <c r="J1360" s="34">
        <v>18</v>
      </c>
      <c r="K1360" s="34" t="str">
        <f t="shared" si="41"/>
        <v>124500</v>
      </c>
      <c r="L1360" s="34" t="s">
        <v>900</v>
      </c>
      <c r="O1360" t="str" s="35">
        <v>落印造成范围重击；补强结构、传递冲击，提高落印伤害；落印附加水行伤害。</v>
      </c>
      <c r="P1360" t="n" s="35">
        <v>12421004</v>
      </c>
      <c r="W1360">
        <v>600</v>
      </c>
      <c r="X1360">
        <v>600</v>
      </c>
      <c r="Y1360" t="str" s="35">
        <v>单位</v>
      </c>
      <c r="Z1360" t="inlineStr">
        <is>
          <t xml:space="preserve">圆形</t>
        </is>
      </c>
      <c r="AA1360" t="inlineStr">
        <is>
          <t xml:space="preserve">敌对</t>
        </is>
      </c>
      <c r="AB1360">
        <v>0</v>
      </c>
      <c r="AC1360">
        <v>16</v>
      </c>
      <c r="AD1360" t="b">
        <v>0</v>
      </c>
      <c r="AE1360" t="inlineStr">
        <is>
          <t xml:space="preserve">最近</t>
        </is>
      </c>
      <c r="AF1360">
        <v>180</v>
      </c>
      <c r="AG1360"/>
      <c r="AH1360"/>
      <c r="AI1360"/>
      <c r="AJ1360"/>
      <c r="AK1360"/>
      <c r="AL1360"/>
      <c r="BA1360">
        <v>10000</v>
      </c>
      <c r="BB1360" t="inlineStr">
        <is>
          <t xml:space="preserve">技能效果_伤害</t>
        </is>
      </c>
      <c r="BC1360" t="inlineStr">
        <is>
          <t xml:space="preserve">敌对</t>
        </is>
      </c>
      <c r="BD1360">
        <v>10000</v>
      </c>
      <c r="BE1360">
        <v>0</v>
      </c>
      <c r="BF1360" t="inlineStr">
        <is>
          <t xml:space="preserve">全部</t>
        </is>
      </c>
      <c r="BG1360">
        <v>0</v>
      </c>
      <c r="BH1360" t="inlineStr">
        <is>
          <t xml:space="preserve">魔法</t>
        </is>
      </c>
      <c r="BI1360">
        <v>8000</v>
      </c>
      <c r="BJ1360">
        <v>0</v>
      </c>
      <c r="BK1360" t="b">
        <v>1</v>
      </c>
      <c r="BL1360">
        <v>0</v>
      </c>
      <c r="BM1360">
        <v>10000</v>
      </c>
      <c r="BN1360"/>
      <c r="BO1360"/>
      <c r="BP1360"/>
      <c r="BQ1360"/>
      <c r="BR1360"/>
      <c r="BS1360"/>
      <c r="BT1360"/>
      <c r="BU1360"/>
      <c r="BV1360"/>
      <c r="BW1360"/>
      <c r="BX1360"/>
      <c r="BY1360"/>
      <c r="BZ1360"/>
      <c r="CA1360"/>
      <c r="CB1360"/>
      <c r="CC1360"/>
      <c r="CD1360"/>
      <c r="CE1360"/>
      <c r="CF1360"/>
      <c r="CG1360"/>
      <c r="CH1360"/>
      <c r="CI1360"/>
      <c r="CJ1360"/>
      <c r="CK1360"/>
      <c r="CL1360"/>
      <c r="CM1360"/>
      <c r="CN1360"/>
      <c r="CO1360"/>
      <c r="CP1360"/>
      <c r="CQ1360"/>
      <c r="CR1360"/>
      <c r="CS1360"/>
      <c r="CT1360"/>
      <c r="CU1360"/>
      <c r="CV1360"/>
      <c r="CW1360"/>
      <c r="CX1360"/>
      <c r="CY1360"/>
      <c r="CZ1360"/>
      <c r="DA1360"/>
      <c r="DB1360"/>
      <c r="DC1360"/>
      <c r="DD1360"/>
      <c r="DE1360"/>
      <c r="DF1360"/>
      <c r="DG1360"/>
      <c r="DH1360"/>
      <c r="DI1360"/>
      <c r="DJ1360"/>
      <c r="DK1360"/>
      <c r="DL1360"/>
      <c r="DM1360"/>
      <c r="DN1360"/>
      <c r="DO1360"/>
      <c r="DP1360"/>
      <c r="DQ1360"/>
      <c r="DR1360"/>
      <c r="DS1360"/>
      <c r="DT1360"/>
      <c r="DU1360"/>
      <c r="DV1360"/>
      <c r="DW1360"/>
      <c r="DX1360"/>
      <c r="DY1360"/>
      <c r="DZ1360"/>
      <c r="EA1360"/>
      <c r="EB1360"/>
      <c r="EC1360"/>
      <c r="ED1360"/>
      <c r="EE1360"/>
      <c r="EF1360"/>
      <c r="EG1360"/>
      <c r="EH1360"/>
      <c r="EI1360"/>
      <c r="EJ1360"/>
      <c r="EK1360"/>
      <c r="EL1360"/>
      <c r="EM1360"/>
      <c r="EN1360"/>
      <c r="EO1360"/>
      <c r="EP1360"/>
      <c r="EQ1360"/>
      <c r="ER1360"/>
      <c r="ES1360"/>
      <c r="ET1360"/>
      <c r="EU1360"/>
      <c r="EV1360"/>
      <c r="EW1360"/>
      <c r="EX1360"/>
      <c r="EY1360"/>
      <c r="EZ1360"/>
      <c r="FA1360"/>
      <c r="FB1360"/>
      <c r="FC1360"/>
      <c r="FD1360"/>
      <c r="FE1360"/>
      <c r="FF1360"/>
      <c r="FG1360"/>
      <c r="FH1360"/>
      <c r="FI1360"/>
      <c r="FJ1360"/>
      <c r="FK1360"/>
      <c r="FL1360"/>
      <c r="FM1360"/>
      <c r="FN1360"/>
      <c r="FO1360"/>
      <c r="FP1360"/>
      <c r="FQ1360"/>
      <c r="FR1360"/>
      <c r="FS1360"/>
      <c r="FT1360"/>
      <c r="FU1360"/>
      <c r="FV1360"/>
      <c r="FW1360"/>
      <c r="FX1360"/>
      <c r="FY1360"/>
      <c r="FZ1360"/>
      <c r="GA1360"/>
      <c r="GB1360"/>
      <c r="GC1360"/>
      <c r="GD1360"/>
      <c r="GE1360"/>
      <c r="GF1360"/>
      <c r="GG1360"/>
      <c r="GH1360"/>
      <c r="GI1360"/>
      <c r="GJ1360"/>
      <c r="GK1360"/>
      <c r="GL1360"/>
      <c r="GM1360"/>
      <c r="GN1360"/>
      <c r="GO1360"/>
      <c r="GP1360"/>
      <c r="GQ1360"/>
      <c r="GR1360"/>
      <c r="GS1360"/>
      <c r="GT1360"/>
      <c r="GU1360"/>
      <c r="GV1360"/>
      <c r="GW1360"/>
      <c r="GX1360"/>
      <c r="GY1360" t="n" s="35">
        <v>0</v>
      </c>
      <c r="GZ1360" t="n" s="35">
        <v>0</v>
      </c>
      <c r="HF1360" t="n" s="35">
        <v>4000</v>
      </c>
      <c r="HG1360" t="b" s="35">
        <v>1</v>
      </c>
      <c r="HH1360">
        <v>1</v>
      </c>
      <c r="HU1360" t="b" s="35">
        <v>1</v>
      </c>
      <c r="HZ1360">
        <v>1</v>
      </c>
      <c r="IA1360"/>
      <c r="IB1360" t="inlineStr">
        <is>
          <t xml:space="preserve">魔法</t>
        </is>
      </c>
      <c r="IC1360">
        <v>8000</v>
      </c>
      <c r="ID1360">
        <v>0</v>
      </c>
      <c r="IE1360">
        <v>1</v>
      </c>
      <c r="IF1360"/>
      <c r="IG1360" t="inlineStr">
        <is>
          <t xml:space="preserve">魔法</t>
        </is>
      </c>
      <c r="IH1360">
        <v>500</v>
      </c>
      <c r="II1360">
        <v>0</v>
      </c>
      <c r="IJ1360"/>
      <c r="IK1360"/>
      <c r="IL1360"/>
      <c r="IM1360"/>
      <c r="IN1360"/>
      <c r="IO1360"/>
      <c r="IP1360"/>
      <c r="IQ1360"/>
      <c r="IR1360"/>
      <c r="IS1360"/>
      <c r="IT1360"/>
      <c r="IU1360"/>
      <c r="IV1360"/>
      <c r="IW1360"/>
      <c r="IX1360"/>
      <c r="IY1360"/>
      <c r="IZ1360"/>
      <c r="JA1360"/>
      <c r="JB1360"/>
      <c r="JC1360"/>
      <c r="JD1360"/>
      <c r="JE1360"/>
      <c r="JF1360"/>
      <c r="JG1360"/>
      <c r="JH1360"/>
      <c r="JI1360"/>
      <c r="JJ1360"/>
      <c r="JK1360"/>
      <c r="JL1360"/>
      <c r="JM1360"/>
      <c r="JN1360"/>
      <c r="JO1360"/>
      <c r="JP1360"/>
      <c r="JQ1360"/>
      <c r="JR1360"/>
    </row>
    <row r="1361" ht="30" customHeight="1" spans="2:12">
      <c r="B1361" s="34">
        <f>10000000+INDEX(编号表!$B:$B,MATCH(D1361,编号表!$A:$A,0))*10000+J1361</f>
        <v>12450019</v>
      </c>
      <c r="C1361" s="34" t="s">
        <v>1120</v>
      </c>
      <c r="D1361" s="34" t="s">
        <v>1114</v>
      </c>
      <c r="E1361" t="str" s="34">
        <v>无</v>
      </c>
      <c r="F1361" s="39" t="s">
        <v>912</v>
      </c>
      <c r="G1361" s="34" t="inlineStr">
        <is>
          <t xml:space="preserve">水行</t>
        </is>
      </c>
      <c r="H1361" s="34" t="b">
        <v>0</v>
      </c>
      <c r="I1361" s="34" t="b">
        <v>0</v>
      </c>
      <c r="J1361" s="34">
        <v>19</v>
      </c>
      <c r="K1361" s="34" t="str">
        <f t="shared" si="41"/>
        <v>124500</v>
      </c>
      <c r="L1361" s="34" t="s">
        <v>898</v>
      </c>
      <c r="O1361" t="str" s="35">
        <v>落印造成范围重击；补强结构、传递冲击，提高落印伤害；落印附加水行伤害。</v>
      </c>
      <c r="P1361" t="n" s="35">
        <v>12421004</v>
      </c>
      <c r="W1361">
        <v>600</v>
      </c>
      <c r="X1361">
        <v>600</v>
      </c>
      <c r="Y1361" t="str" s="35">
        <v>单位</v>
      </c>
      <c r="Z1361" t="inlineStr">
        <is>
          <t xml:space="preserve">圆形</t>
        </is>
      </c>
      <c r="AA1361" t="inlineStr">
        <is>
          <t xml:space="preserve">敌对</t>
        </is>
      </c>
      <c r="AB1361">
        <v>0</v>
      </c>
      <c r="AC1361">
        <v>16</v>
      </c>
      <c r="AD1361" t="b">
        <v>0</v>
      </c>
      <c r="AE1361" t="inlineStr">
        <is>
          <t xml:space="preserve">最近</t>
        </is>
      </c>
      <c r="AF1361">
        <v>180</v>
      </c>
      <c r="AG1361"/>
      <c r="AH1361"/>
      <c r="AI1361"/>
      <c r="AJ1361"/>
      <c r="AK1361"/>
      <c r="AL1361"/>
      <c r="BA1361">
        <v>10000</v>
      </c>
      <c r="BB1361" t="inlineStr">
        <is>
          <t xml:space="preserve">技能效果_伤害</t>
        </is>
      </c>
      <c r="BC1361" t="inlineStr">
        <is>
          <t xml:space="preserve">敌对</t>
        </is>
      </c>
      <c r="BD1361">
        <v>10000</v>
      </c>
      <c r="BE1361">
        <v>0</v>
      </c>
      <c r="BF1361" t="inlineStr">
        <is>
          <t xml:space="preserve">全部</t>
        </is>
      </c>
      <c r="BG1361">
        <v>0</v>
      </c>
      <c r="BH1361" t="inlineStr">
        <is>
          <t xml:space="preserve">魔法</t>
        </is>
      </c>
      <c r="BI1361">
        <v>8000</v>
      </c>
      <c r="BJ1361">
        <v>0</v>
      </c>
      <c r="BK1361" t="b">
        <v>1</v>
      </c>
      <c r="BL1361">
        <v>0</v>
      </c>
      <c r="BM1361">
        <v>10000</v>
      </c>
      <c r="BN1361"/>
      <c r="BO1361"/>
      <c r="BP1361"/>
      <c r="BQ1361"/>
      <c r="BR1361"/>
      <c r="BS1361"/>
      <c r="BT1361"/>
      <c r="BU1361"/>
      <c r="BV1361"/>
      <c r="BW1361"/>
      <c r="BX1361"/>
      <c r="BY1361"/>
      <c r="BZ1361"/>
      <c r="CA1361"/>
      <c r="CB1361"/>
      <c r="CC1361"/>
      <c r="CD1361"/>
      <c r="CE1361"/>
      <c r="CF1361"/>
      <c r="CG1361"/>
      <c r="CH1361"/>
      <c r="CI1361"/>
      <c r="CJ1361"/>
      <c r="CK1361"/>
      <c r="CL1361"/>
      <c r="CM1361"/>
      <c r="CN1361"/>
      <c r="CO1361"/>
      <c r="CP1361"/>
      <c r="CQ1361"/>
      <c r="CR1361"/>
      <c r="CS1361"/>
      <c r="CT1361"/>
      <c r="CU1361"/>
      <c r="CV1361"/>
      <c r="CW1361"/>
      <c r="CX1361"/>
      <c r="CY1361"/>
      <c r="CZ1361"/>
      <c r="DA1361"/>
      <c r="DB1361"/>
      <c r="DC1361"/>
      <c r="DD1361"/>
      <c r="DE1361"/>
      <c r="DF1361"/>
      <c r="DG1361"/>
      <c r="DH1361"/>
      <c r="DI1361"/>
      <c r="DJ1361"/>
      <c r="DK1361"/>
      <c r="DL1361"/>
      <c r="DM1361"/>
      <c r="DN1361"/>
      <c r="DO1361"/>
      <c r="DP1361"/>
      <c r="DQ1361"/>
      <c r="DR1361"/>
      <c r="DS1361"/>
      <c r="DT1361"/>
      <c r="DU1361"/>
      <c r="DV1361"/>
      <c r="DW1361"/>
      <c r="DX1361"/>
      <c r="DY1361"/>
      <c r="DZ1361"/>
      <c r="EA1361"/>
      <c r="EB1361"/>
      <c r="EC1361"/>
      <c r="ED1361"/>
      <c r="EE1361"/>
      <c r="EF1361"/>
      <c r="EG1361"/>
      <c r="EH1361"/>
      <c r="EI1361"/>
      <c r="EJ1361"/>
      <c r="EK1361"/>
      <c r="EL1361"/>
      <c r="EM1361"/>
      <c r="EN1361"/>
      <c r="EO1361"/>
      <c r="EP1361"/>
      <c r="EQ1361"/>
      <c r="ER1361"/>
      <c r="ES1361"/>
      <c r="ET1361"/>
      <c r="EU1361"/>
      <c r="EV1361"/>
      <c r="EW1361"/>
      <c r="EX1361"/>
      <c r="EY1361"/>
      <c r="EZ1361"/>
      <c r="FA1361"/>
      <c r="FB1361"/>
      <c r="FC1361"/>
      <c r="FD1361"/>
      <c r="FE1361"/>
      <c r="FF1361"/>
      <c r="FG1361"/>
      <c r="FH1361"/>
      <c r="FI1361"/>
      <c r="FJ1361"/>
      <c r="FK1361"/>
      <c r="FL1361"/>
      <c r="FM1361"/>
      <c r="FN1361"/>
      <c r="FO1361"/>
      <c r="FP1361"/>
      <c r="FQ1361"/>
      <c r="FR1361"/>
      <c r="FS1361"/>
      <c r="FT1361"/>
      <c r="FU1361"/>
      <c r="FV1361"/>
      <c r="FW1361"/>
      <c r="FX1361"/>
      <c r="FY1361"/>
      <c r="FZ1361"/>
      <c r="GA1361"/>
      <c r="GB1361"/>
      <c r="GC1361"/>
      <c r="GD1361"/>
      <c r="GE1361"/>
      <c r="GF1361"/>
      <c r="GG1361"/>
      <c r="GH1361"/>
      <c r="GI1361"/>
      <c r="GJ1361"/>
      <c r="GK1361"/>
      <c r="GL1361"/>
      <c r="GM1361"/>
      <c r="GN1361"/>
      <c r="GO1361"/>
      <c r="GP1361"/>
      <c r="GQ1361"/>
      <c r="GR1361"/>
      <c r="GS1361"/>
      <c r="GT1361"/>
      <c r="GU1361"/>
      <c r="GV1361"/>
      <c r="GW1361"/>
      <c r="GX1361"/>
      <c r="GY1361" t="n" s="35">
        <v>0</v>
      </c>
      <c r="GZ1361" t="n" s="35">
        <v>0</v>
      </c>
      <c r="HF1361" t="n" s="35">
        <v>4000</v>
      </c>
      <c r="HG1361" t="b" s="35">
        <v>1</v>
      </c>
      <c r="HH1361">
        <v>1</v>
      </c>
      <c r="HU1361" t="b" s="35">
        <v>1</v>
      </c>
      <c r="HZ1361">
        <v>1</v>
      </c>
      <c r="IA1361"/>
      <c r="IB1361" t="inlineStr">
        <is>
          <t xml:space="preserve">魔法</t>
        </is>
      </c>
      <c r="IC1361">
        <v>8000</v>
      </c>
      <c r="ID1361">
        <v>0</v>
      </c>
      <c r="IE1361">
        <v>1</v>
      </c>
      <c r="IF1361"/>
      <c r="IG1361" t="inlineStr">
        <is>
          <t xml:space="preserve">魔法</t>
        </is>
      </c>
      <c r="IH1361">
        <v>500</v>
      </c>
      <c r="II1361">
        <v>0</v>
      </c>
      <c r="IJ1361"/>
      <c r="IK1361"/>
      <c r="IL1361"/>
      <c r="IM1361"/>
      <c r="IN1361"/>
      <c r="IO1361"/>
      <c r="IP1361"/>
      <c r="IQ1361"/>
      <c r="IR1361"/>
      <c r="IS1361"/>
      <c r="IT1361"/>
      <c r="IU1361"/>
      <c r="IV1361"/>
      <c r="IW1361"/>
      <c r="IX1361"/>
      <c r="IY1361"/>
      <c r="IZ1361"/>
      <c r="JA1361"/>
      <c r="JB1361"/>
      <c r="JC1361"/>
      <c r="JD1361"/>
      <c r="JE1361"/>
      <c r="JF1361"/>
      <c r="JG1361"/>
      <c r="JH1361"/>
      <c r="JI1361"/>
      <c r="JJ1361"/>
      <c r="JK1361"/>
      <c r="JL1361"/>
      <c r="JM1361"/>
      <c r="JN1361"/>
      <c r="JO1361"/>
      <c r="JP1361"/>
      <c r="JQ1361"/>
      <c r="JR1361"/>
    </row>
    <row r="1362" ht="30" customHeight="1" spans="2:12">
      <c r="B1362" s="34">
        <f>10000000+INDEX(编号表!$B:$B,MATCH(D1362,编号表!$A:$A,0))*10000+J1362</f>
        <v>12450020</v>
      </c>
      <c r="C1362" s="34" t="s">
        <v>1120</v>
      </c>
      <c r="D1362" s="34" t="s">
        <v>1114</v>
      </c>
      <c r="E1362" t="str" s="34">
        <v>无</v>
      </c>
      <c r="F1362" s="39" t="s">
        <v>912</v>
      </c>
      <c r="G1362" s="34" t="inlineStr">
        <is>
          <t xml:space="preserve">水行</t>
        </is>
      </c>
      <c r="H1362" s="34" t="b">
        <v>0</v>
      </c>
      <c r="I1362" s="34" t="b">
        <v>0</v>
      </c>
      <c r="J1362" s="34">
        <v>20</v>
      </c>
      <c r="K1362" s="34" t="str">
        <f t="shared" si="41"/>
        <v>124500</v>
      </c>
      <c r="L1362" s="34" t="s">
        <v>899</v>
      </c>
      <c r="O1362" t="str" s="35">
        <v>落印造成范围重击；补强结构、传递冲击，提高落印伤害；落印附加水行伤害。</v>
      </c>
      <c r="P1362" t="n" s="35">
        <v>12421004</v>
      </c>
      <c r="W1362">
        <v>600</v>
      </c>
      <c r="X1362">
        <v>600</v>
      </c>
      <c r="Y1362" t="str" s="35">
        <v>单位</v>
      </c>
      <c r="Z1362" t="inlineStr">
        <is>
          <t xml:space="preserve">圆形</t>
        </is>
      </c>
      <c r="AA1362" t="inlineStr">
        <is>
          <t xml:space="preserve">敌对</t>
        </is>
      </c>
      <c r="AB1362">
        <v>0</v>
      </c>
      <c r="AC1362">
        <v>16</v>
      </c>
      <c r="AD1362" t="b">
        <v>0</v>
      </c>
      <c r="AE1362" t="inlineStr">
        <is>
          <t xml:space="preserve">最近</t>
        </is>
      </c>
      <c r="AF1362">
        <v>180</v>
      </c>
      <c r="AG1362"/>
      <c r="AH1362"/>
      <c r="AI1362"/>
      <c r="AJ1362"/>
      <c r="AK1362"/>
      <c r="AL1362"/>
      <c r="BA1362">
        <v>10000</v>
      </c>
      <c r="BB1362" t="inlineStr">
        <is>
          <t xml:space="preserve">技能效果_伤害</t>
        </is>
      </c>
      <c r="BC1362" t="inlineStr">
        <is>
          <t xml:space="preserve">敌对</t>
        </is>
      </c>
      <c r="BD1362">
        <v>10000</v>
      </c>
      <c r="BE1362">
        <v>0</v>
      </c>
      <c r="BF1362" t="inlineStr">
        <is>
          <t xml:space="preserve">全部</t>
        </is>
      </c>
      <c r="BG1362">
        <v>0</v>
      </c>
      <c r="BH1362" t="inlineStr">
        <is>
          <t xml:space="preserve">魔法</t>
        </is>
      </c>
      <c r="BI1362">
        <v>8000</v>
      </c>
      <c r="BJ1362">
        <v>0</v>
      </c>
      <c r="BK1362" t="b">
        <v>1</v>
      </c>
      <c r="BL1362">
        <v>0</v>
      </c>
      <c r="BM1362">
        <v>10000</v>
      </c>
      <c r="BN1362"/>
      <c r="BO1362"/>
      <c r="BP1362"/>
      <c r="BQ1362"/>
      <c r="BR1362"/>
      <c r="BS1362"/>
      <c r="BT1362"/>
      <c r="BU1362"/>
      <c r="BV1362"/>
      <c r="BW1362"/>
      <c r="BX1362"/>
      <c r="BY1362"/>
      <c r="BZ1362"/>
      <c r="CA1362"/>
      <c r="CB1362"/>
      <c r="CC1362"/>
      <c r="CD1362"/>
      <c r="CE1362"/>
      <c r="CF1362"/>
      <c r="CG1362"/>
      <c r="CH1362"/>
      <c r="CI1362"/>
      <c r="CJ1362"/>
      <c r="CK1362"/>
      <c r="CL1362"/>
      <c r="CM1362"/>
      <c r="CN1362"/>
      <c r="CO1362"/>
      <c r="CP1362"/>
      <c r="CQ1362"/>
      <c r="CR1362"/>
      <c r="CS1362"/>
      <c r="CT1362"/>
      <c r="CU1362"/>
      <c r="CV1362"/>
      <c r="CW1362"/>
      <c r="CX1362"/>
      <c r="CY1362"/>
      <c r="CZ1362"/>
      <c r="DA1362"/>
      <c r="DB1362"/>
      <c r="DC1362"/>
      <c r="DD1362"/>
      <c r="DE1362"/>
      <c r="DF1362"/>
      <c r="DG1362"/>
      <c r="DH1362"/>
      <c r="DI1362"/>
      <c r="DJ1362"/>
      <c r="DK1362"/>
      <c r="DL1362"/>
      <c r="DM1362"/>
      <c r="DN1362"/>
      <c r="DO1362"/>
      <c r="DP1362"/>
      <c r="DQ1362"/>
      <c r="DR1362"/>
      <c r="DS1362"/>
      <c r="DT1362"/>
      <c r="DU1362"/>
      <c r="DV1362"/>
      <c r="DW1362"/>
      <c r="DX1362"/>
      <c r="DY1362"/>
      <c r="DZ1362"/>
      <c r="EA1362"/>
      <c r="EB1362"/>
      <c r="EC1362"/>
      <c r="ED1362"/>
      <c r="EE1362"/>
      <c r="EF1362"/>
      <c r="EG1362"/>
      <c r="EH1362"/>
      <c r="EI1362"/>
      <c r="EJ1362"/>
      <c r="EK1362"/>
      <c r="EL1362"/>
      <c r="EM1362"/>
      <c r="EN1362"/>
      <c r="EO1362"/>
      <c r="EP1362"/>
      <c r="EQ1362"/>
      <c r="ER1362"/>
      <c r="ES1362"/>
      <c r="ET1362"/>
      <c r="EU1362"/>
      <c r="EV1362"/>
      <c r="EW1362"/>
      <c r="EX1362"/>
      <c r="EY1362"/>
      <c r="EZ1362"/>
      <c r="FA1362"/>
      <c r="FB1362"/>
      <c r="FC1362"/>
      <c r="FD1362"/>
      <c r="FE1362"/>
      <c r="FF1362"/>
      <c r="FG1362"/>
      <c r="FH1362"/>
      <c r="FI1362"/>
      <c r="FJ1362"/>
      <c r="FK1362"/>
      <c r="FL1362"/>
      <c r="FM1362"/>
      <c r="FN1362"/>
      <c r="FO1362"/>
      <c r="FP1362"/>
      <c r="FQ1362"/>
      <c r="FR1362"/>
      <c r="FS1362"/>
      <c r="FT1362"/>
      <c r="FU1362"/>
      <c r="FV1362"/>
      <c r="FW1362"/>
      <c r="FX1362"/>
      <c r="FY1362"/>
      <c r="FZ1362"/>
      <c r="GA1362"/>
      <c r="GB1362"/>
      <c r="GC1362"/>
      <c r="GD1362"/>
      <c r="GE1362"/>
      <c r="GF1362"/>
      <c r="GG1362"/>
      <c r="GH1362"/>
      <c r="GI1362"/>
      <c r="GJ1362"/>
      <c r="GK1362"/>
      <c r="GL1362"/>
      <c r="GM1362"/>
      <c r="GN1362"/>
      <c r="GO1362"/>
      <c r="GP1362"/>
      <c r="GQ1362"/>
      <c r="GR1362"/>
      <c r="GS1362"/>
      <c r="GT1362"/>
      <c r="GU1362"/>
      <c r="GV1362"/>
      <c r="GW1362"/>
      <c r="GX1362"/>
      <c r="GY1362" t="n" s="35">
        <v>0</v>
      </c>
      <c r="GZ1362" t="n" s="35">
        <v>0</v>
      </c>
      <c r="HF1362" t="n" s="35">
        <v>4000</v>
      </c>
      <c r="HG1362" t="b" s="35">
        <v>1</v>
      </c>
      <c r="HH1362">
        <v>1</v>
      </c>
      <c r="HU1362" t="b" s="35">
        <v>1</v>
      </c>
      <c r="HZ1362">
        <v>1</v>
      </c>
      <c r="IA1362"/>
      <c r="IB1362" t="inlineStr">
        <is>
          <t xml:space="preserve">魔法</t>
        </is>
      </c>
      <c r="IC1362">
        <v>8000</v>
      </c>
      <c r="ID1362">
        <v>0</v>
      </c>
      <c r="IE1362">
        <v>1</v>
      </c>
      <c r="IF1362"/>
      <c r="IG1362" t="inlineStr">
        <is>
          <t xml:space="preserve">魔法</t>
        </is>
      </c>
      <c r="IH1362">
        <v>500</v>
      </c>
      <c r="II1362">
        <v>0</v>
      </c>
      <c r="IJ1362"/>
      <c r="IK1362"/>
      <c r="IL1362"/>
      <c r="IM1362"/>
      <c r="IN1362"/>
      <c r="IO1362"/>
      <c r="IP1362"/>
      <c r="IQ1362"/>
      <c r="IR1362"/>
      <c r="IS1362"/>
      <c r="IT1362"/>
      <c r="IU1362"/>
      <c r="IV1362"/>
      <c r="IW1362"/>
      <c r="IX1362"/>
      <c r="IY1362"/>
      <c r="IZ1362"/>
      <c r="JA1362"/>
      <c r="JB1362"/>
      <c r="JC1362"/>
      <c r="JD1362"/>
      <c r="JE1362"/>
      <c r="JF1362"/>
      <c r="JG1362"/>
      <c r="JH1362"/>
      <c r="JI1362"/>
      <c r="JJ1362"/>
      <c r="JK1362"/>
      <c r="JL1362"/>
      <c r="JM1362"/>
      <c r="JN1362"/>
      <c r="JO1362"/>
      <c r="JP1362"/>
      <c r="JQ1362"/>
      <c r="JR1362"/>
    </row>
    <row r="1363" ht="30" customHeight="1" spans="2:12">
      <c r="B1363" s="34">
        <f>10000000+INDEX(编号表!$B:$B,MATCH(D1363,编号表!$A:$A,0))*10000+J1363</f>
        <v>12450021</v>
      </c>
      <c r="C1363" s="34" t="s">
        <v>1120</v>
      </c>
      <c r="D1363" s="34" t="s">
        <v>1114</v>
      </c>
      <c r="E1363" t="str" s="34">
        <v>无</v>
      </c>
      <c r="F1363" s="39" t="s">
        <v>912</v>
      </c>
      <c r="G1363" s="34" t="inlineStr">
        <is>
          <t xml:space="preserve">水行</t>
        </is>
      </c>
      <c r="H1363" s="34" t="b">
        <v>0</v>
      </c>
      <c r="I1363" s="34" t="b">
        <v>0</v>
      </c>
      <c r="J1363" s="34">
        <v>21</v>
      </c>
      <c r="K1363" s="34" t="str">
        <f t="shared" si="41"/>
        <v>124500</v>
      </c>
      <c r="L1363" s="34" t="s">
        <v>900</v>
      </c>
      <c r="O1363" t="str" s="35">
        <v>落印造成范围重击；补强结构、传递冲击，提高落印伤害；落印附加水行伤害。</v>
      </c>
      <c r="P1363" t="n" s="35">
        <v>12421004</v>
      </c>
      <c r="W1363">
        <v>600</v>
      </c>
      <c r="X1363">
        <v>600</v>
      </c>
      <c r="Y1363" t="str" s="35">
        <v>单位</v>
      </c>
      <c r="Z1363" t="inlineStr">
        <is>
          <t xml:space="preserve">圆形</t>
        </is>
      </c>
      <c r="AA1363" t="inlineStr">
        <is>
          <t xml:space="preserve">敌对</t>
        </is>
      </c>
      <c r="AB1363">
        <v>0</v>
      </c>
      <c r="AC1363">
        <v>16</v>
      </c>
      <c r="AD1363" t="b">
        <v>0</v>
      </c>
      <c r="AE1363" t="inlineStr">
        <is>
          <t xml:space="preserve">最近</t>
        </is>
      </c>
      <c r="AF1363">
        <v>180</v>
      </c>
      <c r="AG1363"/>
      <c r="AH1363"/>
      <c r="AI1363"/>
      <c r="AJ1363"/>
      <c r="AK1363"/>
      <c r="AL1363"/>
      <c r="BA1363">
        <v>10000</v>
      </c>
      <c r="BB1363" t="inlineStr">
        <is>
          <t xml:space="preserve">技能效果_伤害</t>
        </is>
      </c>
      <c r="BC1363" t="inlineStr">
        <is>
          <t xml:space="preserve">敌对</t>
        </is>
      </c>
      <c r="BD1363">
        <v>10000</v>
      </c>
      <c r="BE1363">
        <v>0</v>
      </c>
      <c r="BF1363" t="inlineStr">
        <is>
          <t xml:space="preserve">全部</t>
        </is>
      </c>
      <c r="BG1363">
        <v>0</v>
      </c>
      <c r="BH1363" t="inlineStr">
        <is>
          <t xml:space="preserve">魔法</t>
        </is>
      </c>
      <c r="BI1363">
        <v>8000</v>
      </c>
      <c r="BJ1363">
        <v>0</v>
      </c>
      <c r="BK1363" t="b">
        <v>1</v>
      </c>
      <c r="BL1363">
        <v>0</v>
      </c>
      <c r="BM1363">
        <v>10000</v>
      </c>
      <c r="BN1363"/>
      <c r="BO1363"/>
      <c r="BP1363"/>
      <c r="BQ1363"/>
      <c r="BR1363"/>
      <c r="BS1363"/>
      <c r="BT1363"/>
      <c r="BU1363"/>
      <c r="BV1363"/>
      <c r="BW1363"/>
      <c r="BX1363"/>
      <c r="BY1363"/>
      <c r="BZ1363"/>
      <c r="CA1363"/>
      <c r="CB1363"/>
      <c r="CC1363"/>
      <c r="CD1363"/>
      <c r="CE1363"/>
      <c r="CF1363"/>
      <c r="CG1363"/>
      <c r="CH1363"/>
      <c r="CI1363"/>
      <c r="CJ1363"/>
      <c r="CK1363"/>
      <c r="CL1363"/>
      <c r="CM1363"/>
      <c r="CN1363"/>
      <c r="CO1363"/>
      <c r="CP1363"/>
      <c r="CQ1363"/>
      <c r="CR1363"/>
      <c r="CS1363"/>
      <c r="CT1363"/>
      <c r="CU1363"/>
      <c r="CV1363"/>
      <c r="CW1363"/>
      <c r="CX1363"/>
      <c r="CY1363"/>
      <c r="CZ1363"/>
      <c r="DA1363"/>
      <c r="DB1363"/>
      <c r="DC1363"/>
      <c r="DD1363"/>
      <c r="DE1363"/>
      <c r="DF1363"/>
      <c r="DG1363"/>
      <c r="DH1363"/>
      <c r="DI1363"/>
      <c r="DJ1363"/>
      <c r="DK1363"/>
      <c r="DL1363"/>
      <c r="DM1363"/>
      <c r="DN1363"/>
      <c r="DO1363"/>
      <c r="DP1363"/>
      <c r="DQ1363"/>
      <c r="DR1363"/>
      <c r="DS1363"/>
      <c r="DT1363"/>
      <c r="DU1363"/>
      <c r="DV1363"/>
      <c r="DW1363"/>
      <c r="DX1363"/>
      <c r="DY1363"/>
      <c r="DZ1363"/>
      <c r="EA1363"/>
      <c r="EB1363"/>
      <c r="EC1363"/>
      <c r="ED1363"/>
      <c r="EE1363"/>
      <c r="EF1363"/>
      <c r="EG1363"/>
      <c r="EH1363"/>
      <c r="EI1363"/>
      <c r="EJ1363"/>
      <c r="EK1363"/>
      <c r="EL1363"/>
      <c r="EM1363"/>
      <c r="EN1363"/>
      <c r="EO1363"/>
      <c r="EP1363"/>
      <c r="EQ1363"/>
      <c r="ER1363"/>
      <c r="ES1363"/>
      <c r="ET1363"/>
      <c r="EU1363"/>
      <c r="EV1363"/>
      <c r="EW1363"/>
      <c r="EX1363"/>
      <c r="EY1363"/>
      <c r="EZ1363"/>
      <c r="FA1363"/>
      <c r="FB1363"/>
      <c r="FC1363"/>
      <c r="FD1363"/>
      <c r="FE1363"/>
      <c r="FF1363"/>
      <c r="FG1363"/>
      <c r="FH1363"/>
      <c r="FI1363"/>
      <c r="FJ1363"/>
      <c r="FK1363"/>
      <c r="FL1363"/>
      <c r="FM1363"/>
      <c r="FN1363"/>
      <c r="FO1363"/>
      <c r="FP1363"/>
      <c r="FQ1363"/>
      <c r="FR1363"/>
      <c r="FS1363"/>
      <c r="FT1363"/>
      <c r="FU1363"/>
      <c r="FV1363"/>
      <c r="FW1363"/>
      <c r="FX1363"/>
      <c r="FY1363"/>
      <c r="FZ1363"/>
      <c r="GA1363"/>
      <c r="GB1363"/>
      <c r="GC1363"/>
      <c r="GD1363"/>
      <c r="GE1363"/>
      <c r="GF1363"/>
      <c r="GG1363"/>
      <c r="GH1363"/>
      <c r="GI1363"/>
      <c r="GJ1363"/>
      <c r="GK1363"/>
      <c r="GL1363"/>
      <c r="GM1363"/>
      <c r="GN1363"/>
      <c r="GO1363"/>
      <c r="GP1363"/>
      <c r="GQ1363"/>
      <c r="GR1363"/>
      <c r="GS1363"/>
      <c r="GT1363"/>
      <c r="GU1363"/>
      <c r="GV1363"/>
      <c r="GW1363"/>
      <c r="GX1363"/>
      <c r="GY1363" t="n" s="35">
        <v>0</v>
      </c>
      <c r="GZ1363" t="n" s="35">
        <v>0</v>
      </c>
      <c r="HF1363" t="n" s="35">
        <v>4000</v>
      </c>
      <c r="HG1363" t="b" s="35">
        <v>1</v>
      </c>
      <c r="HH1363">
        <v>1</v>
      </c>
      <c r="HU1363" t="b" s="35">
        <v>1</v>
      </c>
      <c r="HZ1363">
        <v>1</v>
      </c>
      <c r="IA1363"/>
      <c r="IB1363" t="inlineStr">
        <is>
          <t xml:space="preserve">魔法</t>
        </is>
      </c>
      <c r="IC1363">
        <v>8000</v>
      </c>
      <c r="ID1363">
        <v>0</v>
      </c>
      <c r="IE1363">
        <v>1</v>
      </c>
      <c r="IF1363"/>
      <c r="IG1363" t="inlineStr">
        <is>
          <t xml:space="preserve">魔法</t>
        </is>
      </c>
      <c r="IH1363">
        <v>500</v>
      </c>
      <c r="II1363">
        <v>0</v>
      </c>
      <c r="IJ1363"/>
      <c r="IK1363"/>
      <c r="IL1363"/>
      <c r="IM1363"/>
      <c r="IN1363"/>
      <c r="IO1363"/>
      <c r="IP1363"/>
      <c r="IQ1363"/>
      <c r="IR1363"/>
      <c r="IS1363"/>
      <c r="IT1363"/>
      <c r="IU1363"/>
      <c r="IV1363"/>
      <c r="IW1363"/>
      <c r="IX1363"/>
      <c r="IY1363"/>
      <c r="IZ1363"/>
      <c r="JA1363"/>
      <c r="JB1363"/>
      <c r="JC1363"/>
      <c r="JD1363"/>
      <c r="JE1363"/>
      <c r="JF1363"/>
      <c r="JG1363"/>
      <c r="JH1363"/>
      <c r="JI1363"/>
      <c r="JJ1363"/>
      <c r="JK1363"/>
      <c r="JL1363"/>
      <c r="JM1363"/>
      <c r="JN1363"/>
      <c r="JO1363"/>
      <c r="JP1363"/>
      <c r="JQ1363"/>
      <c r="JR1363"/>
    </row>
    <row r="1364" ht="30" customHeight="1" spans="2:12">
      <c r="B1364" s="34">
        <f>10000000+INDEX(编号表!$B:$B,MATCH(D1364,编号表!$A:$A,0))*10000+J1364</f>
        <v>12460001</v>
      </c>
      <c r="C1364" s="34" t="s">
        <v>1121</v>
      </c>
      <c r="D1364" s="34" t="s">
        <v>1122</v>
      </c>
      <c r="E1364" t="str" s="34">
        <v>无</v>
      </c>
      <c r="F1364" s="39" t="s">
        <v>897</v>
      </c>
      <c r="G1364" s="34" t="inlineStr">
        <is>
          <t xml:space="preserve">火行</t>
        </is>
      </c>
      <c r="H1364" s="34" t="b">
        <v>0</v>
      </c>
      <c r="I1364" s="34" t="b">
        <v>0</v>
      </c>
      <c r="J1364" s="34">
        <v>1</v>
      </c>
      <c r="K1364" s="34" t="str">
        <f t="shared" si="41"/>
        <v>124600</v>
      </c>
      <c r="L1364" s="34" t="s">
        <v>898</v>
      </c>
      <c r="O1364" t="str" s="35">
        <v>落印造成范围重击；补强结构、传递冲击，提高落印伤害；落印附加火行伤害。</v>
      </c>
      <c r="P1364" t="n" s="35">
        <v>12421004</v>
      </c>
      <c r="W1364">
        <v>600</v>
      </c>
      <c r="X1364">
        <v>600</v>
      </c>
      <c r="Y1364" t="str" s="35">
        <v>单位</v>
      </c>
      <c r="Z1364" t="inlineStr">
        <is>
          <t xml:space="preserve">圆形</t>
        </is>
      </c>
      <c r="AA1364" t="inlineStr">
        <is>
          <t xml:space="preserve">敌对</t>
        </is>
      </c>
      <c r="AB1364">
        <v>0</v>
      </c>
      <c r="AC1364">
        <v>16</v>
      </c>
      <c r="AD1364" t="b">
        <v>0</v>
      </c>
      <c r="AE1364" t="inlineStr">
        <is>
          <t xml:space="preserve">最近</t>
        </is>
      </c>
      <c r="AF1364">
        <v>180</v>
      </c>
      <c r="AG1364"/>
      <c r="AH1364"/>
      <c r="AI1364"/>
      <c r="AJ1364"/>
      <c r="AK1364"/>
      <c r="AL1364"/>
      <c r="BA1364">
        <v>10000</v>
      </c>
      <c r="BB1364" t="inlineStr">
        <is>
          <t xml:space="preserve">技能效果_伤害</t>
        </is>
      </c>
      <c r="BC1364" t="inlineStr">
        <is>
          <t xml:space="preserve">敌对</t>
        </is>
      </c>
      <c r="BD1364">
        <v>10000</v>
      </c>
      <c r="BE1364">
        <v>0</v>
      </c>
      <c r="BF1364" t="inlineStr">
        <is>
          <t xml:space="preserve">全部</t>
        </is>
      </c>
      <c r="BG1364">
        <v>0</v>
      </c>
      <c r="BH1364" t="inlineStr">
        <is>
          <t xml:space="preserve">魔法</t>
        </is>
      </c>
      <c r="BI1364">
        <v>8000</v>
      </c>
      <c r="BJ1364">
        <v>0</v>
      </c>
      <c r="BK1364" t="b">
        <v>1</v>
      </c>
      <c r="BL1364">
        <v>0</v>
      </c>
      <c r="BM1364">
        <v>10000</v>
      </c>
      <c r="BN1364"/>
      <c r="BO1364"/>
      <c r="BP1364"/>
      <c r="BQ1364"/>
      <c r="BR1364"/>
      <c r="BS1364"/>
      <c r="BT1364"/>
      <c r="BU1364"/>
      <c r="BV1364"/>
      <c r="BW1364"/>
      <c r="BX1364"/>
      <c r="BY1364"/>
      <c r="BZ1364"/>
      <c r="CA1364"/>
      <c r="CB1364"/>
      <c r="CC1364"/>
      <c r="CD1364"/>
      <c r="CE1364"/>
      <c r="CF1364"/>
      <c r="CG1364"/>
      <c r="CH1364"/>
      <c r="CI1364"/>
      <c r="CJ1364"/>
      <c r="CK1364"/>
      <c r="CL1364"/>
      <c r="CM1364"/>
      <c r="CN1364"/>
      <c r="CO1364"/>
      <c r="CP1364"/>
      <c r="CQ1364"/>
      <c r="CR1364"/>
      <c r="CS1364"/>
      <c r="CT1364"/>
      <c r="CU1364"/>
      <c r="CV1364"/>
      <c r="CW1364"/>
      <c r="CX1364"/>
      <c r="CY1364"/>
      <c r="CZ1364"/>
      <c r="DA1364"/>
      <c r="DB1364"/>
      <c r="DC1364"/>
      <c r="DD1364"/>
      <c r="DE1364"/>
      <c r="DF1364"/>
      <c r="DG1364"/>
      <c r="DH1364"/>
      <c r="DI1364"/>
      <c r="DJ1364"/>
      <c r="DK1364"/>
      <c r="DL1364"/>
      <c r="DM1364"/>
      <c r="DN1364"/>
      <c r="DO1364"/>
      <c r="DP1364"/>
      <c r="DQ1364"/>
      <c r="DR1364"/>
      <c r="DS1364"/>
      <c r="DT1364"/>
      <c r="DU1364"/>
      <c r="DV1364"/>
      <c r="DW1364"/>
      <c r="DX1364"/>
      <c r="DY1364"/>
      <c r="DZ1364"/>
      <c r="EA1364"/>
      <c r="EB1364"/>
      <c r="EC1364"/>
      <c r="ED1364"/>
      <c r="EE1364"/>
      <c r="EF1364"/>
      <c r="EG1364"/>
      <c r="EH1364"/>
      <c r="EI1364"/>
      <c r="EJ1364"/>
      <c r="EK1364"/>
      <c r="EL1364"/>
      <c r="EM1364"/>
      <c r="EN1364"/>
      <c r="EO1364"/>
      <c r="EP1364"/>
      <c r="EQ1364"/>
      <c r="ER1364"/>
      <c r="ES1364"/>
      <c r="ET1364"/>
      <c r="EU1364"/>
      <c r="EV1364"/>
      <c r="EW1364"/>
      <c r="EX1364"/>
      <c r="EY1364"/>
      <c r="EZ1364"/>
      <c r="FA1364"/>
      <c r="FB1364"/>
      <c r="FC1364"/>
      <c r="FD1364"/>
      <c r="FE1364"/>
      <c r="FF1364"/>
      <c r="FG1364"/>
      <c r="FH1364"/>
      <c r="FI1364"/>
      <c r="FJ1364"/>
      <c r="FK1364"/>
      <c r="FL1364"/>
      <c r="FM1364"/>
      <c r="FN1364"/>
      <c r="FO1364"/>
      <c r="FP1364"/>
      <c r="FQ1364"/>
      <c r="FR1364"/>
      <c r="FS1364"/>
      <c r="FT1364"/>
      <c r="FU1364"/>
      <c r="FV1364"/>
      <c r="FW1364"/>
      <c r="FX1364"/>
      <c r="FY1364"/>
      <c r="FZ1364"/>
      <c r="GA1364"/>
      <c r="GB1364"/>
      <c r="GC1364"/>
      <c r="GD1364"/>
      <c r="GE1364"/>
      <c r="GF1364"/>
      <c r="GG1364"/>
      <c r="GH1364"/>
      <c r="GI1364"/>
      <c r="GJ1364"/>
      <c r="GK1364"/>
      <c r="GL1364"/>
      <c r="GM1364"/>
      <c r="GN1364"/>
      <c r="GO1364"/>
      <c r="GP1364"/>
      <c r="GQ1364"/>
      <c r="GR1364"/>
      <c r="GS1364"/>
      <c r="GT1364"/>
      <c r="GU1364"/>
      <c r="GV1364"/>
      <c r="GW1364"/>
      <c r="GX1364"/>
      <c r="GY1364" t="n" s="35">
        <v>0</v>
      </c>
      <c r="GZ1364" t="n" s="35">
        <v>0</v>
      </c>
      <c r="HF1364" t="n" s="35">
        <v>4000</v>
      </c>
      <c r="HG1364" t="b" s="35">
        <v>1</v>
      </c>
      <c r="HH1364">
        <v>1</v>
      </c>
      <c r="HU1364" t="b" s="35">
        <v>1</v>
      </c>
      <c r="HZ1364">
        <v>1</v>
      </c>
      <c r="IA1364"/>
      <c r="IB1364" t="inlineStr">
        <is>
          <t xml:space="preserve">魔法</t>
        </is>
      </c>
      <c r="IC1364">
        <v>8000</v>
      </c>
      <c r="ID1364">
        <v>0</v>
      </c>
      <c r="IE1364">
        <v>1</v>
      </c>
      <c r="IF1364"/>
      <c r="IG1364" t="inlineStr">
        <is>
          <t xml:space="preserve">魔法</t>
        </is>
      </c>
      <c r="IH1364">
        <v>500</v>
      </c>
      <c r="II1364">
        <v>0</v>
      </c>
      <c r="IJ1364"/>
      <c r="IK1364"/>
      <c r="IL1364"/>
      <c r="IM1364"/>
      <c r="IN1364"/>
      <c r="IO1364"/>
      <c r="IP1364"/>
      <c r="IQ1364"/>
      <c r="IR1364"/>
      <c r="IS1364"/>
      <c r="IT1364"/>
      <c r="IU1364"/>
      <c r="IV1364"/>
      <c r="IW1364"/>
      <c r="IX1364"/>
      <c r="IY1364"/>
      <c r="IZ1364"/>
      <c r="JA1364"/>
      <c r="JB1364"/>
      <c r="JC1364"/>
      <c r="JD1364"/>
      <c r="JE1364"/>
      <c r="JF1364"/>
      <c r="JG1364"/>
      <c r="JH1364"/>
      <c r="JI1364"/>
      <c r="JJ1364"/>
      <c r="JK1364"/>
      <c r="JL1364"/>
      <c r="JM1364"/>
      <c r="JN1364"/>
      <c r="JO1364"/>
      <c r="JP1364"/>
      <c r="JQ1364"/>
      <c r="JR1364"/>
    </row>
    <row r="1365" ht="30" customHeight="1" spans="2:12">
      <c r="B1365" s="34">
        <f>10000000+INDEX(编号表!$B:$B,MATCH(D1365,编号表!$A:$A,0))*10000+J1365</f>
        <v>12460002</v>
      </c>
      <c r="C1365" s="34" t="s">
        <v>1121</v>
      </c>
      <c r="D1365" s="34" t="s">
        <v>1122</v>
      </c>
      <c r="E1365" t="str" s="34">
        <v>无</v>
      </c>
      <c r="F1365" s="39" t="s">
        <v>897</v>
      </c>
      <c r="G1365" s="34" t="inlineStr">
        <is>
          <t xml:space="preserve">火行</t>
        </is>
      </c>
      <c r="H1365" s="34" t="b">
        <v>0</v>
      </c>
      <c r="I1365" s="34" t="b">
        <v>0</v>
      </c>
      <c r="J1365" s="34">
        <v>2</v>
      </c>
      <c r="K1365" s="34" t="str">
        <f t="shared" si="41"/>
        <v>124600</v>
      </c>
      <c r="L1365" s="34" t="s">
        <v>899</v>
      </c>
      <c r="O1365" t="str" s="35">
        <v>落印造成范围重击；补强结构、传递冲击，提高落印伤害；落印附加火行伤害。</v>
      </c>
      <c r="P1365" t="n" s="35">
        <v>12421004</v>
      </c>
      <c r="W1365">
        <v>600</v>
      </c>
      <c r="X1365">
        <v>600</v>
      </c>
      <c r="Y1365" t="str" s="35">
        <v>单位</v>
      </c>
      <c r="Z1365" t="inlineStr">
        <is>
          <t xml:space="preserve">圆形</t>
        </is>
      </c>
      <c r="AA1365" t="inlineStr">
        <is>
          <t xml:space="preserve">敌对</t>
        </is>
      </c>
      <c r="AB1365">
        <v>0</v>
      </c>
      <c r="AC1365">
        <v>16</v>
      </c>
      <c r="AD1365" t="b">
        <v>0</v>
      </c>
      <c r="AE1365" t="inlineStr">
        <is>
          <t xml:space="preserve">最近</t>
        </is>
      </c>
      <c r="AF1365">
        <v>180</v>
      </c>
      <c r="AG1365"/>
      <c r="AH1365"/>
      <c r="AI1365"/>
      <c r="AJ1365"/>
      <c r="AK1365"/>
      <c r="AL1365"/>
      <c r="BA1365">
        <v>10000</v>
      </c>
      <c r="BB1365" t="inlineStr">
        <is>
          <t xml:space="preserve">技能效果_伤害</t>
        </is>
      </c>
      <c r="BC1365" t="inlineStr">
        <is>
          <t xml:space="preserve">敌对</t>
        </is>
      </c>
      <c r="BD1365">
        <v>10000</v>
      </c>
      <c r="BE1365">
        <v>0</v>
      </c>
      <c r="BF1365" t="inlineStr">
        <is>
          <t xml:space="preserve">全部</t>
        </is>
      </c>
      <c r="BG1365">
        <v>0</v>
      </c>
      <c r="BH1365" t="inlineStr">
        <is>
          <t xml:space="preserve">魔法</t>
        </is>
      </c>
      <c r="BI1365">
        <v>8000</v>
      </c>
      <c r="BJ1365">
        <v>0</v>
      </c>
      <c r="BK1365" t="b">
        <v>1</v>
      </c>
      <c r="BL1365">
        <v>0</v>
      </c>
      <c r="BM1365">
        <v>10000</v>
      </c>
      <c r="BN1365"/>
      <c r="BO1365"/>
      <c r="BP1365"/>
      <c r="BQ1365"/>
      <c r="BR1365"/>
      <c r="BS1365"/>
      <c r="BT1365"/>
      <c r="BU1365"/>
      <c r="BV1365"/>
      <c r="BW1365"/>
      <c r="BX1365"/>
      <c r="BY1365"/>
      <c r="BZ1365"/>
      <c r="CA1365"/>
      <c r="CB1365"/>
      <c r="CC1365"/>
      <c r="CD1365"/>
      <c r="CE1365"/>
      <c r="CF1365"/>
      <c r="CG1365"/>
      <c r="CH1365"/>
      <c r="CI1365"/>
      <c r="CJ1365"/>
      <c r="CK1365"/>
      <c r="CL1365"/>
      <c r="CM1365"/>
      <c r="CN1365"/>
      <c r="CO1365"/>
      <c r="CP1365"/>
      <c r="CQ1365"/>
      <c r="CR1365"/>
      <c r="CS1365"/>
      <c r="CT1365"/>
      <c r="CU1365"/>
      <c r="CV1365"/>
      <c r="CW1365"/>
      <c r="CX1365"/>
      <c r="CY1365"/>
      <c r="CZ1365"/>
      <c r="DA1365"/>
      <c r="DB1365"/>
      <c r="DC1365"/>
      <c r="DD1365"/>
      <c r="DE1365"/>
      <c r="DF1365"/>
      <c r="DG1365"/>
      <c r="DH1365"/>
      <c r="DI1365"/>
      <c r="DJ1365"/>
      <c r="DK1365"/>
      <c r="DL1365"/>
      <c r="DM1365"/>
      <c r="DN1365"/>
      <c r="DO1365"/>
      <c r="DP1365"/>
      <c r="DQ1365"/>
      <c r="DR1365"/>
      <c r="DS1365"/>
      <c r="DT1365"/>
      <c r="DU1365"/>
      <c r="DV1365"/>
      <c r="DW1365"/>
      <c r="DX1365"/>
      <c r="DY1365"/>
      <c r="DZ1365"/>
      <c r="EA1365"/>
      <c r="EB1365"/>
      <c r="EC1365"/>
      <c r="ED1365"/>
      <c r="EE1365"/>
      <c r="EF1365"/>
      <c r="EG1365"/>
      <c r="EH1365"/>
      <c r="EI1365"/>
      <c r="EJ1365"/>
      <c r="EK1365"/>
      <c r="EL1365"/>
      <c r="EM1365"/>
      <c r="EN1365"/>
      <c r="EO1365"/>
      <c r="EP1365"/>
      <c r="EQ1365"/>
      <c r="ER1365"/>
      <c r="ES1365"/>
      <c r="ET1365"/>
      <c r="EU1365"/>
      <c r="EV1365"/>
      <c r="EW1365"/>
      <c r="EX1365"/>
      <c r="EY1365"/>
      <c r="EZ1365"/>
      <c r="FA1365"/>
      <c r="FB1365"/>
      <c r="FC1365"/>
      <c r="FD1365"/>
      <c r="FE1365"/>
      <c r="FF1365"/>
      <c r="FG1365"/>
      <c r="FH1365"/>
      <c r="FI1365"/>
      <c r="FJ1365"/>
      <c r="FK1365"/>
      <c r="FL1365"/>
      <c r="FM1365"/>
      <c r="FN1365"/>
      <c r="FO1365"/>
      <c r="FP1365"/>
      <c r="FQ1365"/>
      <c r="FR1365"/>
      <c r="FS1365"/>
      <c r="FT1365"/>
      <c r="FU1365"/>
      <c r="FV1365"/>
      <c r="FW1365"/>
      <c r="FX1365"/>
      <c r="FY1365"/>
      <c r="FZ1365"/>
      <c r="GA1365"/>
      <c r="GB1365"/>
      <c r="GC1365"/>
      <c r="GD1365"/>
      <c r="GE1365"/>
      <c r="GF1365"/>
      <c r="GG1365"/>
      <c r="GH1365"/>
      <c r="GI1365"/>
      <c r="GJ1365"/>
      <c r="GK1365"/>
      <c r="GL1365"/>
      <c r="GM1365"/>
      <c r="GN1365"/>
      <c r="GO1365"/>
      <c r="GP1365"/>
      <c r="GQ1365"/>
      <c r="GR1365"/>
      <c r="GS1365"/>
      <c r="GT1365"/>
      <c r="GU1365"/>
      <c r="GV1365"/>
      <c r="GW1365"/>
      <c r="GX1365"/>
      <c r="GY1365" t="n" s="35">
        <v>0</v>
      </c>
      <c r="GZ1365" t="n" s="35">
        <v>0</v>
      </c>
      <c r="HF1365" t="n" s="35">
        <v>4000</v>
      </c>
      <c r="HG1365" t="b" s="35">
        <v>1</v>
      </c>
      <c r="HH1365">
        <v>1</v>
      </c>
      <c r="HU1365" t="b" s="35">
        <v>1</v>
      </c>
      <c r="HZ1365">
        <v>1</v>
      </c>
      <c r="IA1365"/>
      <c r="IB1365" t="inlineStr">
        <is>
          <t xml:space="preserve">魔法</t>
        </is>
      </c>
      <c r="IC1365">
        <v>8000</v>
      </c>
      <c r="ID1365">
        <v>0</v>
      </c>
      <c r="IE1365">
        <v>1</v>
      </c>
      <c r="IF1365"/>
      <c r="IG1365" t="inlineStr">
        <is>
          <t xml:space="preserve">魔法</t>
        </is>
      </c>
      <c r="IH1365">
        <v>500</v>
      </c>
      <c r="II1365">
        <v>0</v>
      </c>
      <c r="IJ1365"/>
      <c r="IK1365"/>
      <c r="IL1365"/>
      <c r="IM1365"/>
      <c r="IN1365"/>
      <c r="IO1365"/>
      <c r="IP1365"/>
      <c r="IQ1365"/>
      <c r="IR1365"/>
      <c r="IS1365"/>
      <c r="IT1365"/>
      <c r="IU1365"/>
      <c r="IV1365"/>
      <c r="IW1365"/>
      <c r="IX1365"/>
      <c r="IY1365"/>
      <c r="IZ1365"/>
      <c r="JA1365"/>
      <c r="JB1365"/>
      <c r="JC1365"/>
      <c r="JD1365"/>
      <c r="JE1365"/>
      <c r="JF1365"/>
      <c r="JG1365"/>
      <c r="JH1365"/>
      <c r="JI1365"/>
      <c r="JJ1365"/>
      <c r="JK1365"/>
      <c r="JL1365"/>
      <c r="JM1365"/>
      <c r="JN1365"/>
      <c r="JO1365"/>
      <c r="JP1365"/>
      <c r="JQ1365"/>
      <c r="JR1365"/>
    </row>
    <row r="1366" ht="30" customHeight="1" spans="2:12">
      <c r="B1366" s="34">
        <f>10000000+INDEX(编号表!$B:$B,MATCH(D1366,编号表!$A:$A,0))*10000+J1366</f>
        <v>12460003</v>
      </c>
      <c r="C1366" s="34" t="s">
        <v>1121</v>
      </c>
      <c r="D1366" s="34" t="s">
        <v>1122</v>
      </c>
      <c r="E1366" t="str" s="34">
        <v>无</v>
      </c>
      <c r="F1366" s="39" t="s">
        <v>897</v>
      </c>
      <c r="G1366" s="34" t="inlineStr">
        <is>
          <t xml:space="preserve">火行</t>
        </is>
      </c>
      <c r="H1366" s="34" t="b">
        <v>0</v>
      </c>
      <c r="I1366" s="34" t="b">
        <v>0</v>
      </c>
      <c r="J1366" s="34">
        <v>3</v>
      </c>
      <c r="K1366" s="34" t="str">
        <f t="shared" si="41"/>
        <v>124600</v>
      </c>
      <c r="L1366" s="34" t="s">
        <v>900</v>
      </c>
      <c r="O1366" t="str" s="35">
        <v>落印造成范围重击；补强结构、传递冲击，提高落印伤害；落印附加火行伤害。</v>
      </c>
      <c r="P1366" t="n" s="35">
        <v>12421004</v>
      </c>
      <c r="W1366">
        <v>600</v>
      </c>
      <c r="X1366">
        <v>600</v>
      </c>
      <c r="Y1366" t="str" s="35">
        <v>单位</v>
      </c>
      <c r="Z1366" t="inlineStr">
        <is>
          <t xml:space="preserve">圆形</t>
        </is>
      </c>
      <c r="AA1366" t="inlineStr">
        <is>
          <t xml:space="preserve">敌对</t>
        </is>
      </c>
      <c r="AB1366">
        <v>0</v>
      </c>
      <c r="AC1366">
        <v>16</v>
      </c>
      <c r="AD1366" t="b">
        <v>0</v>
      </c>
      <c r="AE1366" t="inlineStr">
        <is>
          <t xml:space="preserve">最近</t>
        </is>
      </c>
      <c r="AF1366">
        <v>180</v>
      </c>
      <c r="AG1366"/>
      <c r="AH1366"/>
      <c r="AI1366"/>
      <c r="AJ1366"/>
      <c r="AK1366"/>
      <c r="AL1366"/>
      <c r="BA1366">
        <v>10000</v>
      </c>
      <c r="BB1366" t="inlineStr">
        <is>
          <t xml:space="preserve">技能效果_伤害</t>
        </is>
      </c>
      <c r="BC1366" t="inlineStr">
        <is>
          <t xml:space="preserve">敌对</t>
        </is>
      </c>
      <c r="BD1366">
        <v>10000</v>
      </c>
      <c r="BE1366">
        <v>0</v>
      </c>
      <c r="BF1366" t="inlineStr">
        <is>
          <t xml:space="preserve">全部</t>
        </is>
      </c>
      <c r="BG1366">
        <v>0</v>
      </c>
      <c r="BH1366" t="inlineStr">
        <is>
          <t xml:space="preserve">魔法</t>
        </is>
      </c>
      <c r="BI1366">
        <v>8000</v>
      </c>
      <c r="BJ1366">
        <v>0</v>
      </c>
      <c r="BK1366" t="b">
        <v>1</v>
      </c>
      <c r="BL1366">
        <v>0</v>
      </c>
      <c r="BM1366">
        <v>10000</v>
      </c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  <c r="CG1366"/>
      <c r="CH1366"/>
      <c r="CI1366"/>
      <c r="CJ1366"/>
      <c r="CK1366"/>
      <c r="CL1366"/>
      <c r="CM1366"/>
      <c r="CN1366"/>
      <c r="CO1366"/>
      <c r="CP1366"/>
      <c r="CQ1366"/>
      <c r="CR1366"/>
      <c r="CS1366"/>
      <c r="CT1366"/>
      <c r="CU1366"/>
      <c r="CV1366"/>
      <c r="CW1366"/>
      <c r="CX1366"/>
      <c r="CY1366"/>
      <c r="CZ1366"/>
      <c r="DA1366"/>
      <c r="DB1366"/>
      <c r="DC1366"/>
      <c r="DD1366"/>
      <c r="DE1366"/>
      <c r="DF1366"/>
      <c r="DG1366"/>
      <c r="DH1366"/>
      <c r="DI1366"/>
      <c r="DJ1366"/>
      <c r="DK1366"/>
      <c r="DL1366"/>
      <c r="DM1366"/>
      <c r="DN1366"/>
      <c r="DO1366"/>
      <c r="DP1366"/>
      <c r="DQ1366"/>
      <c r="DR1366"/>
      <c r="DS1366"/>
      <c r="DT1366"/>
      <c r="DU1366"/>
      <c r="DV1366"/>
      <c r="DW1366"/>
      <c r="DX1366"/>
      <c r="DY1366"/>
      <c r="DZ1366"/>
      <c r="EA1366"/>
      <c r="EB1366"/>
      <c r="EC1366"/>
      <c r="ED1366"/>
      <c r="EE1366"/>
      <c r="EF1366"/>
      <c r="EG1366"/>
      <c r="EH1366"/>
      <c r="EI1366"/>
      <c r="EJ1366"/>
      <c r="EK1366"/>
      <c r="EL1366"/>
      <c r="EM1366"/>
      <c r="EN1366"/>
      <c r="EO1366"/>
      <c r="EP1366"/>
      <c r="EQ1366"/>
      <c r="ER1366"/>
      <c r="ES1366"/>
      <c r="ET1366"/>
      <c r="EU1366"/>
      <c r="EV1366"/>
      <c r="EW1366"/>
      <c r="EX1366"/>
      <c r="EY1366"/>
      <c r="EZ1366"/>
      <c r="FA1366"/>
      <c r="FB1366"/>
      <c r="FC1366"/>
      <c r="FD1366"/>
      <c r="FE1366"/>
      <c r="FF1366"/>
      <c r="FG1366"/>
      <c r="FH1366"/>
      <c r="FI1366"/>
      <c r="FJ1366"/>
      <c r="FK1366"/>
      <c r="FL1366"/>
      <c r="FM1366"/>
      <c r="FN1366"/>
      <c r="FO1366"/>
      <c r="FP1366"/>
      <c r="FQ1366"/>
      <c r="FR1366"/>
      <c r="FS1366"/>
      <c r="FT1366"/>
      <c r="FU1366"/>
      <c r="FV1366"/>
      <c r="FW1366"/>
      <c r="FX1366"/>
      <c r="FY1366"/>
      <c r="FZ1366"/>
      <c r="GA1366"/>
      <c r="GB1366"/>
      <c r="GC1366"/>
      <c r="GD1366"/>
      <c r="GE1366"/>
      <c r="GF1366"/>
      <c r="GG1366"/>
      <c r="GH1366"/>
      <c r="GI1366"/>
      <c r="GJ1366"/>
      <c r="GK1366"/>
      <c r="GL1366"/>
      <c r="GM1366"/>
      <c r="GN1366"/>
      <c r="GO1366"/>
      <c r="GP1366"/>
      <c r="GQ1366"/>
      <c r="GR1366"/>
      <c r="GS1366"/>
      <c r="GT1366"/>
      <c r="GU1366"/>
      <c r="GV1366"/>
      <c r="GW1366"/>
      <c r="GX1366"/>
      <c r="GY1366" t="n" s="35">
        <v>0</v>
      </c>
      <c r="GZ1366" t="n" s="35">
        <v>0</v>
      </c>
      <c r="HF1366" t="n" s="35">
        <v>4000</v>
      </c>
      <c r="HG1366" t="b" s="35">
        <v>1</v>
      </c>
      <c r="HH1366">
        <v>1</v>
      </c>
      <c r="HU1366" t="b" s="35">
        <v>1</v>
      </c>
      <c r="HZ1366">
        <v>1</v>
      </c>
      <c r="IA1366"/>
      <c r="IB1366" t="inlineStr">
        <is>
          <t xml:space="preserve">魔法</t>
        </is>
      </c>
      <c r="IC1366">
        <v>8000</v>
      </c>
      <c r="ID1366">
        <v>0</v>
      </c>
      <c r="IE1366">
        <v>1</v>
      </c>
      <c r="IF1366"/>
      <c r="IG1366" t="inlineStr">
        <is>
          <t xml:space="preserve">魔法</t>
        </is>
      </c>
      <c r="IH1366">
        <v>500</v>
      </c>
      <c r="II1366">
        <v>0</v>
      </c>
      <c r="IJ1366"/>
      <c r="IK1366"/>
      <c r="IL1366"/>
      <c r="IM1366"/>
      <c r="IN1366"/>
      <c r="IO1366"/>
      <c r="IP1366"/>
      <c r="IQ1366"/>
      <c r="IR1366"/>
      <c r="IS1366"/>
      <c r="IT1366"/>
      <c r="IU1366"/>
      <c r="IV1366"/>
      <c r="IW1366"/>
      <c r="IX1366"/>
      <c r="IY1366"/>
      <c r="IZ1366"/>
      <c r="JA1366"/>
      <c r="JB1366"/>
      <c r="JC1366"/>
      <c r="JD1366"/>
      <c r="JE1366"/>
      <c r="JF1366"/>
      <c r="JG1366"/>
      <c r="JH1366"/>
      <c r="JI1366"/>
      <c r="JJ1366"/>
      <c r="JK1366"/>
      <c r="JL1366"/>
      <c r="JM1366"/>
      <c r="JN1366"/>
      <c r="JO1366"/>
      <c r="JP1366"/>
      <c r="JQ1366"/>
      <c r="JR1366"/>
    </row>
    <row r="1367" ht="30" customHeight="1" spans="2:12">
      <c r="B1367" s="34">
        <f>10000000+INDEX(编号表!$B:$B,MATCH(D1367,编号表!$A:$A,0))*10000+J1367</f>
        <v>12460004</v>
      </c>
      <c r="C1367" s="34" t="s">
        <v>1123</v>
      </c>
      <c r="D1367" s="34" t="s">
        <v>1122</v>
      </c>
      <c r="E1367" t="str" s="34">
        <v>无</v>
      </c>
      <c r="F1367" s="39" t="s">
        <v>902</v>
      </c>
      <c r="G1367" s="34" t="inlineStr">
        <is>
          <t xml:space="preserve">火行</t>
        </is>
      </c>
      <c r="H1367" s="34" t="b">
        <v>0</v>
      </c>
      <c r="I1367" s="34" t="b">
        <v>0</v>
      </c>
      <c r="J1367" s="34">
        <v>4</v>
      </c>
      <c r="K1367" s="34" t="str">
        <f t="shared" si="41"/>
        <v>124600</v>
      </c>
      <c r="L1367" s="34" t="s">
        <v>898</v>
      </c>
      <c r="O1367" t="str" s="35">
        <v>落印造成范围重击；补强结构、传递冲击，提高落印伤害；落印附加火行伤害。</v>
      </c>
      <c r="P1367" t="n" s="35">
        <v>12421004</v>
      </c>
      <c r="W1367">
        <v>600</v>
      </c>
      <c r="X1367">
        <v>600</v>
      </c>
      <c r="Y1367" t="str" s="35">
        <v>单位</v>
      </c>
      <c r="Z1367" t="inlineStr">
        <is>
          <t xml:space="preserve">圆形</t>
        </is>
      </c>
      <c r="AA1367" t="inlineStr">
        <is>
          <t xml:space="preserve">敌对</t>
        </is>
      </c>
      <c r="AB1367">
        <v>0</v>
      </c>
      <c r="AC1367">
        <v>16</v>
      </c>
      <c r="AD1367" t="b">
        <v>0</v>
      </c>
      <c r="AE1367" t="inlineStr">
        <is>
          <t xml:space="preserve">最近</t>
        </is>
      </c>
      <c r="AF1367">
        <v>180</v>
      </c>
      <c r="AG1367"/>
      <c r="AH1367"/>
      <c r="AI1367"/>
      <c r="AJ1367"/>
      <c r="AK1367"/>
      <c r="AL1367"/>
      <c r="BA1367">
        <v>10000</v>
      </c>
      <c r="BB1367" t="inlineStr">
        <is>
          <t xml:space="preserve">技能效果_伤害</t>
        </is>
      </c>
      <c r="BC1367" t="inlineStr">
        <is>
          <t xml:space="preserve">敌对</t>
        </is>
      </c>
      <c r="BD1367">
        <v>10000</v>
      </c>
      <c r="BE1367">
        <v>0</v>
      </c>
      <c r="BF1367" t="inlineStr">
        <is>
          <t xml:space="preserve">全部</t>
        </is>
      </c>
      <c r="BG1367">
        <v>0</v>
      </c>
      <c r="BH1367" t="inlineStr">
        <is>
          <t xml:space="preserve">魔法</t>
        </is>
      </c>
      <c r="BI1367">
        <v>8000</v>
      </c>
      <c r="BJ1367">
        <v>0</v>
      </c>
      <c r="BK1367" t="b">
        <v>1</v>
      </c>
      <c r="BL1367">
        <v>0</v>
      </c>
      <c r="BM1367">
        <v>10000</v>
      </c>
      <c r="BN1367"/>
      <c r="BO1367"/>
      <c r="BP1367"/>
      <c r="BQ1367"/>
      <c r="BR1367"/>
      <c r="BS1367"/>
      <c r="BT1367"/>
      <c r="BU1367"/>
      <c r="BV1367"/>
      <c r="BW1367"/>
      <c r="BX1367"/>
      <c r="BY1367"/>
      <c r="BZ1367"/>
      <c r="CA1367"/>
      <c r="CB1367"/>
      <c r="CC1367"/>
      <c r="CD1367"/>
      <c r="CE1367"/>
      <c r="CF1367"/>
      <c r="CG1367"/>
      <c r="CH1367"/>
      <c r="CI1367"/>
      <c r="CJ1367"/>
      <c r="CK1367"/>
      <c r="CL1367"/>
      <c r="CM1367"/>
      <c r="CN1367"/>
      <c r="CO1367"/>
      <c r="CP1367"/>
      <c r="CQ1367"/>
      <c r="CR1367"/>
      <c r="CS1367"/>
      <c r="CT1367"/>
      <c r="CU1367"/>
      <c r="CV1367"/>
      <c r="CW1367"/>
      <c r="CX1367"/>
      <c r="CY1367"/>
      <c r="CZ1367"/>
      <c r="DA1367"/>
      <c r="DB1367"/>
      <c r="DC1367"/>
      <c r="DD1367"/>
      <c r="DE1367"/>
      <c r="DF1367"/>
      <c r="DG1367"/>
      <c r="DH1367"/>
      <c r="DI1367"/>
      <c r="DJ1367"/>
      <c r="DK1367"/>
      <c r="DL1367"/>
      <c r="DM1367"/>
      <c r="DN1367"/>
      <c r="DO1367"/>
      <c r="DP1367"/>
      <c r="DQ1367"/>
      <c r="DR1367"/>
      <c r="DS1367"/>
      <c r="DT1367"/>
      <c r="DU1367"/>
      <c r="DV1367"/>
      <c r="DW1367"/>
      <c r="DX1367"/>
      <c r="DY1367"/>
      <c r="DZ1367"/>
      <c r="EA1367"/>
      <c r="EB1367"/>
      <c r="EC1367"/>
      <c r="ED1367"/>
      <c r="EE1367"/>
      <c r="EF1367"/>
      <c r="EG1367"/>
      <c r="EH1367"/>
      <c r="EI1367"/>
      <c r="EJ1367"/>
      <c r="EK1367"/>
      <c r="EL1367"/>
      <c r="EM1367"/>
      <c r="EN1367"/>
      <c r="EO1367"/>
      <c r="EP1367"/>
      <c r="EQ1367"/>
      <c r="ER1367"/>
      <c r="ES1367"/>
      <c r="ET1367"/>
      <c r="EU1367"/>
      <c r="EV1367"/>
      <c r="EW1367"/>
      <c r="EX1367"/>
      <c r="EY1367"/>
      <c r="EZ1367"/>
      <c r="FA1367"/>
      <c r="FB1367"/>
      <c r="FC1367"/>
      <c r="FD1367"/>
      <c r="FE1367"/>
      <c r="FF1367"/>
      <c r="FG1367"/>
      <c r="FH1367"/>
      <c r="FI1367"/>
      <c r="FJ1367"/>
      <c r="FK1367"/>
      <c r="FL1367"/>
      <c r="FM1367"/>
      <c r="FN1367"/>
      <c r="FO1367"/>
      <c r="FP1367"/>
      <c r="FQ1367"/>
      <c r="FR1367"/>
      <c r="FS1367"/>
      <c r="FT1367"/>
      <c r="FU1367"/>
      <c r="FV1367"/>
      <c r="FW1367"/>
      <c r="FX1367"/>
      <c r="FY1367"/>
      <c r="FZ1367"/>
      <c r="GA1367"/>
      <c r="GB1367"/>
      <c r="GC1367"/>
      <c r="GD1367"/>
      <c r="GE1367"/>
      <c r="GF1367"/>
      <c r="GG1367"/>
      <c r="GH1367"/>
      <c r="GI1367"/>
      <c r="GJ1367"/>
      <c r="GK1367"/>
      <c r="GL1367"/>
      <c r="GM1367"/>
      <c r="GN1367"/>
      <c r="GO1367"/>
      <c r="GP1367"/>
      <c r="GQ1367"/>
      <c r="GR1367"/>
      <c r="GS1367"/>
      <c r="GT1367"/>
      <c r="GU1367"/>
      <c r="GV1367"/>
      <c r="GW1367"/>
      <c r="GX1367"/>
      <c r="GY1367" t="n" s="35">
        <v>0</v>
      </c>
      <c r="GZ1367" t="n" s="35">
        <v>0</v>
      </c>
      <c r="HF1367" t="n" s="35">
        <v>4000</v>
      </c>
      <c r="HG1367" t="b" s="35">
        <v>1</v>
      </c>
      <c r="HH1367">
        <v>1</v>
      </c>
      <c r="HU1367" t="b" s="35">
        <v>1</v>
      </c>
      <c r="HZ1367">
        <v>1</v>
      </c>
      <c r="IA1367"/>
      <c r="IB1367" t="inlineStr">
        <is>
          <t xml:space="preserve">魔法</t>
        </is>
      </c>
      <c r="IC1367">
        <v>8000</v>
      </c>
      <c r="ID1367">
        <v>0</v>
      </c>
      <c r="IE1367">
        <v>1</v>
      </c>
      <c r="IF1367"/>
      <c r="IG1367" t="inlineStr">
        <is>
          <t xml:space="preserve">魔法</t>
        </is>
      </c>
      <c r="IH1367">
        <v>500</v>
      </c>
      <c r="II1367">
        <v>0</v>
      </c>
      <c r="IJ1367"/>
      <c r="IK1367"/>
      <c r="IL1367"/>
      <c r="IM1367"/>
      <c r="IN1367"/>
      <c r="IO1367"/>
      <c r="IP1367"/>
      <c r="IQ1367"/>
      <c r="IR1367"/>
      <c r="IS1367"/>
      <c r="IT1367"/>
      <c r="IU1367"/>
      <c r="IV1367"/>
      <c r="IW1367"/>
      <c r="IX1367"/>
      <c r="IY1367"/>
      <c r="IZ1367"/>
      <c r="JA1367"/>
      <c r="JB1367"/>
      <c r="JC1367"/>
      <c r="JD1367"/>
      <c r="JE1367"/>
      <c r="JF1367"/>
      <c r="JG1367"/>
      <c r="JH1367"/>
      <c r="JI1367"/>
      <c r="JJ1367"/>
      <c r="JK1367"/>
      <c r="JL1367"/>
      <c r="JM1367"/>
      <c r="JN1367"/>
      <c r="JO1367"/>
      <c r="JP1367"/>
      <c r="JQ1367"/>
      <c r="JR1367"/>
    </row>
    <row r="1368" ht="30" customHeight="1" spans="2:12">
      <c r="B1368" s="34">
        <f>10000000+INDEX(编号表!$B:$B,MATCH(D1368,编号表!$A:$A,0))*10000+J1368</f>
        <v>12460005</v>
      </c>
      <c r="C1368" s="34" t="s">
        <v>1123</v>
      </c>
      <c r="D1368" s="34" t="s">
        <v>1122</v>
      </c>
      <c r="E1368" t="str" s="34">
        <v>无</v>
      </c>
      <c r="F1368" s="39" t="s">
        <v>902</v>
      </c>
      <c r="G1368" s="34" t="inlineStr">
        <is>
          <t xml:space="preserve">火行</t>
        </is>
      </c>
      <c r="H1368" s="34" t="b">
        <v>0</v>
      </c>
      <c r="I1368" s="34" t="b">
        <v>0</v>
      </c>
      <c r="J1368" s="34">
        <v>5</v>
      </c>
      <c r="K1368" s="34" t="str">
        <f t="shared" si="41"/>
        <v>124600</v>
      </c>
      <c r="L1368" s="34" t="s">
        <v>899</v>
      </c>
      <c r="O1368" t="str" s="35">
        <v>落印造成范围重击；补强结构、传递冲击，提高落印伤害；落印附加火行伤害。</v>
      </c>
      <c r="P1368" t="n" s="35">
        <v>12421004</v>
      </c>
      <c r="W1368">
        <v>600</v>
      </c>
      <c r="X1368">
        <v>600</v>
      </c>
      <c r="Y1368" t="str" s="35">
        <v>单位</v>
      </c>
      <c r="Z1368" t="inlineStr">
        <is>
          <t xml:space="preserve">圆形</t>
        </is>
      </c>
      <c r="AA1368" t="inlineStr">
        <is>
          <t xml:space="preserve">敌对</t>
        </is>
      </c>
      <c r="AB1368">
        <v>0</v>
      </c>
      <c r="AC1368">
        <v>16</v>
      </c>
      <c r="AD1368" t="b">
        <v>0</v>
      </c>
      <c r="AE1368" t="inlineStr">
        <is>
          <t xml:space="preserve">最近</t>
        </is>
      </c>
      <c r="AF1368">
        <v>180</v>
      </c>
      <c r="AG1368"/>
      <c r="AH1368"/>
      <c r="AI1368"/>
      <c r="AJ1368"/>
      <c r="AK1368"/>
      <c r="AL1368"/>
      <c r="BA1368">
        <v>10000</v>
      </c>
      <c r="BB1368" t="inlineStr">
        <is>
          <t xml:space="preserve">技能效果_伤害</t>
        </is>
      </c>
      <c r="BC1368" t="inlineStr">
        <is>
          <t xml:space="preserve">敌对</t>
        </is>
      </c>
      <c r="BD1368">
        <v>10000</v>
      </c>
      <c r="BE1368">
        <v>0</v>
      </c>
      <c r="BF1368" t="inlineStr">
        <is>
          <t xml:space="preserve">全部</t>
        </is>
      </c>
      <c r="BG1368">
        <v>0</v>
      </c>
      <c r="BH1368" t="inlineStr">
        <is>
          <t xml:space="preserve">魔法</t>
        </is>
      </c>
      <c r="BI1368">
        <v>8000</v>
      </c>
      <c r="BJ1368">
        <v>0</v>
      </c>
      <c r="BK1368" t="b">
        <v>1</v>
      </c>
      <c r="BL1368">
        <v>0</v>
      </c>
      <c r="BM1368">
        <v>10000</v>
      </c>
      <c r="BN1368"/>
      <c r="BO1368"/>
      <c r="BP1368"/>
      <c r="BQ1368"/>
      <c r="BR1368"/>
      <c r="BS1368"/>
      <c r="BT1368"/>
      <c r="BU1368"/>
      <c r="BV1368"/>
      <c r="BW1368"/>
      <c r="BX1368"/>
      <c r="BY1368"/>
      <c r="BZ1368"/>
      <c r="CA1368"/>
      <c r="CB1368"/>
      <c r="CC1368"/>
      <c r="CD1368"/>
      <c r="CE1368"/>
      <c r="CF1368"/>
      <c r="CG1368"/>
      <c r="CH1368"/>
      <c r="CI1368"/>
      <c r="CJ1368"/>
      <c r="CK1368"/>
      <c r="CL1368"/>
      <c r="CM1368"/>
      <c r="CN1368"/>
      <c r="CO1368"/>
      <c r="CP1368"/>
      <c r="CQ1368"/>
      <c r="CR1368"/>
      <c r="CS1368"/>
      <c r="CT1368"/>
      <c r="CU1368"/>
      <c r="CV1368"/>
      <c r="CW1368"/>
      <c r="CX1368"/>
      <c r="CY1368"/>
      <c r="CZ1368"/>
      <c r="DA1368"/>
      <c r="DB1368"/>
      <c r="DC1368"/>
      <c r="DD1368"/>
      <c r="DE1368"/>
      <c r="DF1368"/>
      <c r="DG1368"/>
      <c r="DH1368"/>
      <c r="DI1368"/>
      <c r="DJ1368"/>
      <c r="DK1368"/>
      <c r="DL1368"/>
      <c r="DM1368"/>
      <c r="DN1368"/>
      <c r="DO1368"/>
      <c r="DP1368"/>
      <c r="DQ1368"/>
      <c r="DR1368"/>
      <c r="DS1368"/>
      <c r="DT1368"/>
      <c r="DU1368"/>
      <c r="DV1368"/>
      <c r="DW1368"/>
      <c r="DX1368"/>
      <c r="DY1368"/>
      <c r="DZ1368"/>
      <c r="EA1368"/>
      <c r="EB1368"/>
      <c r="EC1368"/>
      <c r="ED1368"/>
      <c r="EE1368"/>
      <c r="EF1368"/>
      <c r="EG1368"/>
      <c r="EH1368"/>
      <c r="EI1368"/>
      <c r="EJ1368"/>
      <c r="EK1368"/>
      <c r="EL1368"/>
      <c r="EM1368"/>
      <c r="EN1368"/>
      <c r="EO1368"/>
      <c r="EP1368"/>
      <c r="EQ1368"/>
      <c r="ER1368"/>
      <c r="ES1368"/>
      <c r="ET1368"/>
      <c r="EU1368"/>
      <c r="EV1368"/>
      <c r="EW1368"/>
      <c r="EX1368"/>
      <c r="EY1368"/>
      <c r="EZ1368"/>
      <c r="FA1368"/>
      <c r="FB1368"/>
      <c r="FC1368"/>
      <c r="FD1368"/>
      <c r="FE1368"/>
      <c r="FF1368"/>
      <c r="FG1368"/>
      <c r="FH1368"/>
      <c r="FI1368"/>
      <c r="FJ1368"/>
      <c r="FK1368"/>
      <c r="FL1368"/>
      <c r="FM1368"/>
      <c r="FN1368"/>
      <c r="FO1368"/>
      <c r="FP1368"/>
      <c r="FQ1368"/>
      <c r="FR1368"/>
      <c r="FS1368"/>
      <c r="FT1368"/>
      <c r="FU1368"/>
      <c r="FV1368"/>
      <c r="FW1368"/>
      <c r="FX1368"/>
      <c r="FY1368"/>
      <c r="FZ1368"/>
      <c r="GA1368"/>
      <c r="GB1368"/>
      <c r="GC1368"/>
      <c r="GD1368"/>
      <c r="GE1368"/>
      <c r="GF1368"/>
      <c r="GG1368"/>
      <c r="GH1368"/>
      <c r="GI1368"/>
      <c r="GJ1368"/>
      <c r="GK1368"/>
      <c r="GL1368"/>
      <c r="GM1368"/>
      <c r="GN1368"/>
      <c r="GO1368"/>
      <c r="GP1368"/>
      <c r="GQ1368"/>
      <c r="GR1368"/>
      <c r="GS1368"/>
      <c r="GT1368"/>
      <c r="GU1368"/>
      <c r="GV1368"/>
      <c r="GW1368"/>
      <c r="GX1368"/>
      <c r="GY1368" t="n" s="35">
        <v>0</v>
      </c>
      <c r="GZ1368" t="n" s="35">
        <v>0</v>
      </c>
      <c r="HF1368" t="n" s="35">
        <v>4000</v>
      </c>
      <c r="HG1368" t="b" s="35">
        <v>1</v>
      </c>
      <c r="HH1368">
        <v>1</v>
      </c>
      <c r="HU1368" t="b" s="35">
        <v>1</v>
      </c>
      <c r="HZ1368">
        <v>1</v>
      </c>
      <c r="IA1368"/>
      <c r="IB1368" t="inlineStr">
        <is>
          <t xml:space="preserve">魔法</t>
        </is>
      </c>
      <c r="IC1368">
        <v>8000</v>
      </c>
      <c r="ID1368">
        <v>0</v>
      </c>
      <c r="IE1368">
        <v>1</v>
      </c>
      <c r="IF1368"/>
      <c r="IG1368" t="inlineStr">
        <is>
          <t xml:space="preserve">魔法</t>
        </is>
      </c>
      <c r="IH1368">
        <v>500</v>
      </c>
      <c r="II1368">
        <v>0</v>
      </c>
      <c r="IJ1368"/>
      <c r="IK1368"/>
      <c r="IL1368"/>
      <c r="IM1368"/>
      <c r="IN1368"/>
      <c r="IO1368"/>
      <c r="IP1368"/>
      <c r="IQ1368"/>
      <c r="IR1368"/>
      <c r="IS1368"/>
      <c r="IT1368"/>
      <c r="IU1368"/>
      <c r="IV1368"/>
      <c r="IW1368"/>
      <c r="IX1368"/>
      <c r="IY1368"/>
      <c r="IZ1368"/>
      <c r="JA1368"/>
      <c r="JB1368"/>
      <c r="JC1368"/>
      <c r="JD1368"/>
      <c r="JE1368"/>
      <c r="JF1368"/>
      <c r="JG1368"/>
      <c r="JH1368"/>
      <c r="JI1368"/>
      <c r="JJ1368"/>
      <c r="JK1368"/>
      <c r="JL1368"/>
      <c r="JM1368"/>
      <c r="JN1368"/>
      <c r="JO1368"/>
      <c r="JP1368"/>
      <c r="JQ1368"/>
      <c r="JR1368"/>
    </row>
    <row r="1369" ht="30" customHeight="1" spans="2:12">
      <c r="B1369" s="34">
        <f>10000000+INDEX(编号表!$B:$B,MATCH(D1369,编号表!$A:$A,0))*10000+J1369</f>
        <v>12460006</v>
      </c>
      <c r="C1369" s="34" t="s">
        <v>1123</v>
      </c>
      <c r="D1369" s="34" t="s">
        <v>1122</v>
      </c>
      <c r="E1369" t="str" s="34">
        <v>无</v>
      </c>
      <c r="F1369" s="39" t="s">
        <v>902</v>
      </c>
      <c r="G1369" s="34" t="inlineStr">
        <is>
          <t xml:space="preserve">火行</t>
        </is>
      </c>
      <c r="H1369" s="34" t="b">
        <v>0</v>
      </c>
      <c r="I1369" s="34" t="b">
        <v>0</v>
      </c>
      <c r="J1369" s="34">
        <v>6</v>
      </c>
      <c r="K1369" s="34" t="str">
        <f t="shared" si="41"/>
        <v>124600</v>
      </c>
      <c r="L1369" s="34" t="s">
        <v>900</v>
      </c>
      <c r="O1369" t="str" s="35">
        <v>落印造成范围重击；补强结构、传递冲击，提高落印伤害；落印附加火行伤害。</v>
      </c>
      <c r="P1369" t="n" s="35">
        <v>12421004</v>
      </c>
      <c r="W1369">
        <v>600</v>
      </c>
      <c r="X1369">
        <v>600</v>
      </c>
      <c r="Y1369" t="str" s="35">
        <v>单位</v>
      </c>
      <c r="Z1369" t="inlineStr">
        <is>
          <t xml:space="preserve">圆形</t>
        </is>
      </c>
      <c r="AA1369" t="inlineStr">
        <is>
          <t xml:space="preserve">敌对</t>
        </is>
      </c>
      <c r="AB1369">
        <v>0</v>
      </c>
      <c r="AC1369">
        <v>16</v>
      </c>
      <c r="AD1369" t="b">
        <v>0</v>
      </c>
      <c r="AE1369" t="inlineStr">
        <is>
          <t xml:space="preserve">最近</t>
        </is>
      </c>
      <c r="AF1369">
        <v>180</v>
      </c>
      <c r="AG1369"/>
      <c r="AH1369"/>
      <c r="AI1369"/>
      <c r="AJ1369"/>
      <c r="AK1369"/>
      <c r="AL1369"/>
      <c r="BA1369">
        <v>10000</v>
      </c>
      <c r="BB1369" t="inlineStr">
        <is>
          <t xml:space="preserve">技能效果_伤害</t>
        </is>
      </c>
      <c r="BC1369" t="inlineStr">
        <is>
          <t xml:space="preserve">敌对</t>
        </is>
      </c>
      <c r="BD1369">
        <v>10000</v>
      </c>
      <c r="BE1369">
        <v>0</v>
      </c>
      <c r="BF1369" t="inlineStr">
        <is>
          <t xml:space="preserve">全部</t>
        </is>
      </c>
      <c r="BG1369">
        <v>0</v>
      </c>
      <c r="BH1369" t="inlineStr">
        <is>
          <t xml:space="preserve">魔法</t>
        </is>
      </c>
      <c r="BI1369">
        <v>8000</v>
      </c>
      <c r="BJ1369">
        <v>0</v>
      </c>
      <c r="BK1369" t="b">
        <v>1</v>
      </c>
      <c r="BL1369">
        <v>0</v>
      </c>
      <c r="BM1369">
        <v>10000</v>
      </c>
      <c r="BN1369"/>
      <c r="BO1369"/>
      <c r="BP1369"/>
      <c r="BQ1369"/>
      <c r="BR1369"/>
      <c r="BS1369"/>
      <c r="BT1369"/>
      <c r="BU1369"/>
      <c r="BV1369"/>
      <c r="BW1369"/>
      <c r="BX1369"/>
      <c r="BY1369"/>
      <c r="BZ1369"/>
      <c r="CA1369"/>
      <c r="CB1369"/>
      <c r="CC1369"/>
      <c r="CD1369"/>
      <c r="CE1369"/>
      <c r="CF1369"/>
      <c r="CG1369"/>
      <c r="CH1369"/>
      <c r="CI1369"/>
      <c r="CJ1369"/>
      <c r="CK1369"/>
      <c r="CL1369"/>
      <c r="CM1369"/>
      <c r="CN1369"/>
      <c r="CO1369"/>
      <c r="CP1369"/>
      <c r="CQ1369"/>
      <c r="CR1369"/>
      <c r="CS1369"/>
      <c r="CT1369"/>
      <c r="CU1369"/>
      <c r="CV1369"/>
      <c r="CW1369"/>
      <c r="CX1369"/>
      <c r="CY1369"/>
      <c r="CZ1369"/>
      <c r="DA1369"/>
      <c r="DB1369"/>
      <c r="DC1369"/>
      <c r="DD1369"/>
      <c r="DE1369"/>
      <c r="DF1369"/>
      <c r="DG1369"/>
      <c r="DH1369"/>
      <c r="DI1369"/>
      <c r="DJ1369"/>
      <c r="DK1369"/>
      <c r="DL1369"/>
      <c r="DM1369"/>
      <c r="DN1369"/>
      <c r="DO1369"/>
      <c r="DP1369"/>
      <c r="DQ1369"/>
      <c r="DR1369"/>
      <c r="DS1369"/>
      <c r="DT1369"/>
      <c r="DU1369"/>
      <c r="DV1369"/>
      <c r="DW1369"/>
      <c r="DX1369"/>
      <c r="DY1369"/>
      <c r="DZ1369"/>
      <c r="EA1369"/>
      <c r="EB1369"/>
      <c r="EC1369"/>
      <c r="ED1369"/>
      <c r="EE1369"/>
      <c r="EF1369"/>
      <c r="EG1369"/>
      <c r="EH1369"/>
      <c r="EI1369"/>
      <c r="EJ1369"/>
      <c r="EK1369"/>
      <c r="EL1369"/>
      <c r="EM1369"/>
      <c r="EN1369"/>
      <c r="EO1369"/>
      <c r="EP1369"/>
      <c r="EQ1369"/>
      <c r="ER1369"/>
      <c r="ES1369"/>
      <c r="ET1369"/>
      <c r="EU1369"/>
      <c r="EV1369"/>
      <c r="EW1369"/>
      <c r="EX1369"/>
      <c r="EY1369"/>
      <c r="EZ1369"/>
      <c r="FA1369"/>
      <c r="FB1369"/>
      <c r="FC1369"/>
      <c r="FD1369"/>
      <c r="FE1369"/>
      <c r="FF1369"/>
      <c r="FG1369"/>
      <c r="FH1369"/>
      <c r="FI1369"/>
      <c r="FJ1369"/>
      <c r="FK1369"/>
      <c r="FL1369"/>
      <c r="FM1369"/>
      <c r="FN1369"/>
      <c r="FO1369"/>
      <c r="FP1369"/>
      <c r="FQ1369"/>
      <c r="FR1369"/>
      <c r="FS1369"/>
      <c r="FT1369"/>
      <c r="FU1369"/>
      <c r="FV1369"/>
      <c r="FW1369"/>
      <c r="FX1369"/>
      <c r="FY1369"/>
      <c r="FZ1369"/>
      <c r="GA1369"/>
      <c r="GB1369"/>
      <c r="GC1369"/>
      <c r="GD1369"/>
      <c r="GE1369"/>
      <c r="GF1369"/>
      <c r="GG1369"/>
      <c r="GH1369"/>
      <c r="GI1369"/>
      <c r="GJ1369"/>
      <c r="GK1369"/>
      <c r="GL1369"/>
      <c r="GM1369"/>
      <c r="GN1369"/>
      <c r="GO1369"/>
      <c r="GP1369"/>
      <c r="GQ1369"/>
      <c r="GR1369"/>
      <c r="GS1369"/>
      <c r="GT1369"/>
      <c r="GU1369"/>
      <c r="GV1369"/>
      <c r="GW1369"/>
      <c r="GX1369"/>
      <c r="GY1369" t="n" s="35">
        <v>0</v>
      </c>
      <c r="GZ1369" t="n" s="35">
        <v>0</v>
      </c>
      <c r="HF1369" t="n" s="35">
        <v>4000</v>
      </c>
      <c r="HG1369" t="b" s="35">
        <v>1</v>
      </c>
      <c r="HH1369">
        <v>1</v>
      </c>
      <c r="HU1369" t="b" s="35">
        <v>1</v>
      </c>
      <c r="HZ1369">
        <v>1</v>
      </c>
      <c r="IA1369"/>
      <c r="IB1369" t="inlineStr">
        <is>
          <t xml:space="preserve">魔法</t>
        </is>
      </c>
      <c r="IC1369">
        <v>8000</v>
      </c>
      <c r="ID1369">
        <v>0</v>
      </c>
      <c r="IE1369">
        <v>1</v>
      </c>
      <c r="IF1369"/>
      <c r="IG1369" t="inlineStr">
        <is>
          <t xml:space="preserve">魔法</t>
        </is>
      </c>
      <c r="IH1369">
        <v>500</v>
      </c>
      <c r="II1369">
        <v>0</v>
      </c>
      <c r="IJ1369"/>
      <c r="IK1369"/>
      <c r="IL1369"/>
      <c r="IM1369"/>
      <c r="IN1369"/>
      <c r="IO1369"/>
      <c r="IP1369"/>
      <c r="IQ1369"/>
      <c r="IR1369"/>
      <c r="IS1369"/>
      <c r="IT1369"/>
      <c r="IU1369"/>
      <c r="IV1369"/>
      <c r="IW1369"/>
      <c r="IX1369"/>
      <c r="IY1369"/>
      <c r="IZ1369"/>
      <c r="JA1369"/>
      <c r="JB1369"/>
      <c r="JC1369"/>
      <c r="JD1369"/>
      <c r="JE1369"/>
      <c r="JF1369"/>
      <c r="JG1369"/>
      <c r="JH1369"/>
      <c r="JI1369"/>
      <c r="JJ1369"/>
      <c r="JK1369"/>
      <c r="JL1369"/>
      <c r="JM1369"/>
      <c r="JN1369"/>
      <c r="JO1369"/>
      <c r="JP1369"/>
      <c r="JQ1369"/>
      <c r="JR1369"/>
    </row>
    <row r="1370" ht="30" customHeight="1" spans="2:12">
      <c r="B1370" s="34">
        <f>10000000+INDEX(编号表!$B:$B,MATCH(D1370,编号表!$A:$A,0))*10000+J1370</f>
        <v>12460007</v>
      </c>
      <c r="C1370" s="34" t="s">
        <v>1124</v>
      </c>
      <c r="D1370" s="34" t="s">
        <v>1122</v>
      </c>
      <c r="E1370" t="str" s="34">
        <v>无</v>
      </c>
      <c r="F1370" s="39" t="s">
        <v>904</v>
      </c>
      <c r="G1370" s="34" t="inlineStr">
        <is>
          <t xml:space="preserve">火行</t>
        </is>
      </c>
      <c r="H1370" s="34" t="b">
        <v>0</v>
      </c>
      <c r="I1370" s="34" t="b">
        <v>0</v>
      </c>
      <c r="J1370" s="34">
        <v>7</v>
      </c>
      <c r="K1370" s="34" t="str">
        <f t="shared" si="41"/>
        <v>124600</v>
      </c>
      <c r="L1370" s="34" t="s">
        <v>898</v>
      </c>
      <c r="O1370" t="str" s="35">
        <v>落印造成范围重击；补强结构、传递冲击，提高落印伤害；落印附加火行伤害。</v>
      </c>
      <c r="P1370" t="n" s="35">
        <v>12421004</v>
      </c>
      <c r="W1370">
        <v>600</v>
      </c>
      <c r="X1370">
        <v>600</v>
      </c>
      <c r="Y1370" t="str" s="35">
        <v>单位</v>
      </c>
      <c r="Z1370" t="inlineStr">
        <is>
          <t xml:space="preserve">圆形</t>
        </is>
      </c>
      <c r="AA1370" t="inlineStr">
        <is>
          <t xml:space="preserve">敌对</t>
        </is>
      </c>
      <c r="AB1370">
        <v>0</v>
      </c>
      <c r="AC1370">
        <v>16</v>
      </c>
      <c r="AD1370" t="b">
        <v>0</v>
      </c>
      <c r="AE1370" t="inlineStr">
        <is>
          <t xml:space="preserve">最近</t>
        </is>
      </c>
      <c r="AF1370">
        <v>180</v>
      </c>
      <c r="AG1370"/>
      <c r="AH1370"/>
      <c r="AI1370"/>
      <c r="AJ1370"/>
      <c r="AK1370"/>
      <c r="AL1370"/>
      <c r="BA1370">
        <v>10000</v>
      </c>
      <c r="BB1370" t="inlineStr">
        <is>
          <t xml:space="preserve">技能效果_伤害</t>
        </is>
      </c>
      <c r="BC1370" t="inlineStr">
        <is>
          <t xml:space="preserve">敌对</t>
        </is>
      </c>
      <c r="BD1370">
        <v>10000</v>
      </c>
      <c r="BE1370">
        <v>0</v>
      </c>
      <c r="BF1370" t="inlineStr">
        <is>
          <t xml:space="preserve">全部</t>
        </is>
      </c>
      <c r="BG1370">
        <v>0</v>
      </c>
      <c r="BH1370" t="inlineStr">
        <is>
          <t xml:space="preserve">魔法</t>
        </is>
      </c>
      <c r="BI1370">
        <v>8000</v>
      </c>
      <c r="BJ1370">
        <v>0</v>
      </c>
      <c r="BK1370" t="b">
        <v>1</v>
      </c>
      <c r="BL1370">
        <v>0</v>
      </c>
      <c r="BM1370">
        <v>10000</v>
      </c>
      <c r="BN1370"/>
      <c r="BO1370"/>
      <c r="BP1370"/>
      <c r="BQ1370"/>
      <c r="BR1370"/>
      <c r="BS1370"/>
      <c r="BT1370"/>
      <c r="BU1370"/>
      <c r="BV1370"/>
      <c r="BW1370"/>
      <c r="BX1370"/>
      <c r="BY1370"/>
      <c r="BZ1370"/>
      <c r="CA1370"/>
      <c r="CB1370"/>
      <c r="CC1370"/>
      <c r="CD1370"/>
      <c r="CE1370"/>
      <c r="CF1370"/>
      <c r="CG1370"/>
      <c r="CH1370"/>
      <c r="CI1370"/>
      <c r="CJ1370"/>
      <c r="CK1370"/>
      <c r="CL1370"/>
      <c r="CM1370"/>
      <c r="CN1370"/>
      <c r="CO1370"/>
      <c r="CP1370"/>
      <c r="CQ1370"/>
      <c r="CR1370"/>
      <c r="CS1370"/>
      <c r="CT1370"/>
      <c r="CU1370"/>
      <c r="CV1370"/>
      <c r="CW1370"/>
      <c r="CX1370"/>
      <c r="CY1370"/>
      <c r="CZ1370"/>
      <c r="DA1370"/>
      <c r="DB1370"/>
      <c r="DC1370"/>
      <c r="DD1370"/>
      <c r="DE1370"/>
      <c r="DF1370"/>
      <c r="DG1370"/>
      <c r="DH1370"/>
      <c r="DI1370"/>
      <c r="DJ1370"/>
      <c r="DK1370"/>
      <c r="DL1370"/>
      <c r="DM1370"/>
      <c r="DN1370"/>
      <c r="DO1370"/>
      <c r="DP1370"/>
      <c r="DQ1370"/>
      <c r="DR1370"/>
      <c r="DS1370"/>
      <c r="DT1370"/>
      <c r="DU1370"/>
      <c r="DV1370"/>
      <c r="DW1370"/>
      <c r="DX1370"/>
      <c r="DY1370"/>
      <c r="DZ1370"/>
      <c r="EA1370"/>
      <c r="EB1370"/>
      <c r="EC1370"/>
      <c r="ED1370"/>
      <c r="EE1370"/>
      <c r="EF1370"/>
      <c r="EG1370"/>
      <c r="EH1370"/>
      <c r="EI1370"/>
      <c r="EJ1370"/>
      <c r="EK1370"/>
      <c r="EL1370"/>
      <c r="EM1370"/>
      <c r="EN1370"/>
      <c r="EO1370"/>
      <c r="EP1370"/>
      <c r="EQ1370"/>
      <c r="ER1370"/>
      <c r="ES1370"/>
      <c r="ET1370"/>
      <c r="EU1370"/>
      <c r="EV1370"/>
      <c r="EW1370"/>
      <c r="EX1370"/>
      <c r="EY1370"/>
      <c r="EZ1370"/>
      <c r="FA1370"/>
      <c r="FB1370"/>
      <c r="FC1370"/>
      <c r="FD1370"/>
      <c r="FE1370"/>
      <c r="FF1370"/>
      <c r="FG1370"/>
      <c r="FH1370"/>
      <c r="FI1370"/>
      <c r="FJ1370"/>
      <c r="FK1370"/>
      <c r="FL1370"/>
      <c r="FM1370"/>
      <c r="FN1370"/>
      <c r="FO1370"/>
      <c r="FP1370"/>
      <c r="FQ1370"/>
      <c r="FR1370"/>
      <c r="FS1370"/>
      <c r="FT1370"/>
      <c r="FU1370"/>
      <c r="FV1370"/>
      <c r="FW1370"/>
      <c r="FX1370"/>
      <c r="FY1370"/>
      <c r="FZ1370"/>
      <c r="GA1370"/>
      <c r="GB1370"/>
      <c r="GC1370"/>
      <c r="GD1370"/>
      <c r="GE1370"/>
      <c r="GF1370"/>
      <c r="GG1370"/>
      <c r="GH1370"/>
      <c r="GI1370"/>
      <c r="GJ1370"/>
      <c r="GK1370"/>
      <c r="GL1370"/>
      <c r="GM1370"/>
      <c r="GN1370"/>
      <c r="GO1370"/>
      <c r="GP1370"/>
      <c r="GQ1370"/>
      <c r="GR1370"/>
      <c r="GS1370"/>
      <c r="GT1370"/>
      <c r="GU1370"/>
      <c r="GV1370"/>
      <c r="GW1370"/>
      <c r="GX1370"/>
      <c r="GY1370" t="n" s="35">
        <v>0</v>
      </c>
      <c r="GZ1370" t="n" s="35">
        <v>0</v>
      </c>
      <c r="HF1370" t="n" s="35">
        <v>4000</v>
      </c>
      <c r="HG1370" t="b" s="35">
        <v>1</v>
      </c>
      <c r="HH1370">
        <v>1</v>
      </c>
      <c r="HU1370" t="b" s="35">
        <v>1</v>
      </c>
      <c r="HZ1370">
        <v>1</v>
      </c>
      <c r="IA1370"/>
      <c r="IB1370" t="inlineStr">
        <is>
          <t xml:space="preserve">魔法</t>
        </is>
      </c>
      <c r="IC1370">
        <v>8000</v>
      </c>
      <c r="ID1370">
        <v>0</v>
      </c>
      <c r="IE1370">
        <v>1</v>
      </c>
      <c r="IF1370"/>
      <c r="IG1370" t="inlineStr">
        <is>
          <t xml:space="preserve">魔法</t>
        </is>
      </c>
      <c r="IH1370">
        <v>500</v>
      </c>
      <c r="II1370">
        <v>0</v>
      </c>
      <c r="IJ1370"/>
      <c r="IK1370"/>
      <c r="IL1370"/>
      <c r="IM1370"/>
      <c r="IN1370"/>
      <c r="IO1370"/>
      <c r="IP1370"/>
      <c r="IQ1370"/>
      <c r="IR1370"/>
      <c r="IS1370"/>
      <c r="IT1370"/>
      <c r="IU1370"/>
      <c r="IV1370"/>
      <c r="IW1370"/>
      <c r="IX1370"/>
      <c r="IY1370"/>
      <c r="IZ1370"/>
      <c r="JA1370"/>
      <c r="JB1370"/>
      <c r="JC1370"/>
      <c r="JD1370"/>
      <c r="JE1370"/>
      <c r="JF1370"/>
      <c r="JG1370"/>
      <c r="JH1370"/>
      <c r="JI1370"/>
      <c r="JJ1370"/>
      <c r="JK1370"/>
      <c r="JL1370"/>
      <c r="JM1370"/>
      <c r="JN1370"/>
      <c r="JO1370"/>
      <c r="JP1370"/>
      <c r="JQ1370"/>
      <c r="JR1370"/>
    </row>
    <row r="1371" ht="30" customHeight="1" spans="2:12">
      <c r="B1371" s="34">
        <f>10000000+INDEX(编号表!$B:$B,MATCH(D1371,编号表!$A:$A,0))*10000+J1371</f>
        <v>12460008</v>
      </c>
      <c r="C1371" s="34" t="s">
        <v>1124</v>
      </c>
      <c r="D1371" s="34" t="s">
        <v>1122</v>
      </c>
      <c r="E1371" t="str" s="34">
        <v>无</v>
      </c>
      <c r="F1371" s="39" t="s">
        <v>904</v>
      </c>
      <c r="G1371" s="34" t="inlineStr">
        <is>
          <t xml:space="preserve">火行</t>
        </is>
      </c>
      <c r="H1371" s="34" t="b">
        <v>0</v>
      </c>
      <c r="I1371" s="34" t="b">
        <v>0</v>
      </c>
      <c r="J1371" s="34">
        <v>8</v>
      </c>
      <c r="K1371" s="34" t="str">
        <f t="shared" si="41"/>
        <v>124600</v>
      </c>
      <c r="L1371" s="34" t="s">
        <v>899</v>
      </c>
      <c r="O1371" t="str" s="35">
        <v>落印造成范围重击；补强结构、传递冲击，提高落印伤害；落印附加火行伤害。</v>
      </c>
      <c r="P1371" t="n" s="35">
        <v>12421004</v>
      </c>
      <c r="W1371">
        <v>600</v>
      </c>
      <c r="X1371">
        <v>600</v>
      </c>
      <c r="Y1371" t="str" s="35">
        <v>单位</v>
      </c>
      <c r="Z1371" t="inlineStr">
        <is>
          <t xml:space="preserve">圆形</t>
        </is>
      </c>
      <c r="AA1371" t="inlineStr">
        <is>
          <t xml:space="preserve">敌对</t>
        </is>
      </c>
      <c r="AB1371">
        <v>0</v>
      </c>
      <c r="AC1371">
        <v>16</v>
      </c>
      <c r="AD1371" t="b">
        <v>0</v>
      </c>
      <c r="AE1371" t="inlineStr">
        <is>
          <t xml:space="preserve">最近</t>
        </is>
      </c>
      <c r="AF1371">
        <v>180</v>
      </c>
      <c r="AG1371"/>
      <c r="AH1371"/>
      <c r="AI1371"/>
      <c r="AJ1371"/>
      <c r="AK1371"/>
      <c r="AL1371"/>
      <c r="BA1371">
        <v>10000</v>
      </c>
      <c r="BB1371" t="inlineStr">
        <is>
          <t xml:space="preserve">技能效果_伤害</t>
        </is>
      </c>
      <c r="BC1371" t="inlineStr">
        <is>
          <t xml:space="preserve">敌对</t>
        </is>
      </c>
      <c r="BD1371">
        <v>10000</v>
      </c>
      <c r="BE1371">
        <v>0</v>
      </c>
      <c r="BF1371" t="inlineStr">
        <is>
          <t xml:space="preserve">全部</t>
        </is>
      </c>
      <c r="BG1371">
        <v>0</v>
      </c>
      <c r="BH1371" t="inlineStr">
        <is>
          <t xml:space="preserve">魔法</t>
        </is>
      </c>
      <c r="BI1371">
        <v>8000</v>
      </c>
      <c r="BJ1371">
        <v>0</v>
      </c>
      <c r="BK1371" t="b">
        <v>1</v>
      </c>
      <c r="BL1371">
        <v>0</v>
      </c>
      <c r="BM1371">
        <v>10000</v>
      </c>
      <c r="BN1371"/>
      <c r="BO1371"/>
      <c r="BP1371"/>
      <c r="BQ1371"/>
      <c r="BR1371"/>
      <c r="BS1371"/>
      <c r="BT1371"/>
      <c r="BU1371"/>
      <c r="BV1371"/>
      <c r="BW1371"/>
      <c r="BX1371"/>
      <c r="BY1371"/>
      <c r="BZ1371"/>
      <c r="CA1371"/>
      <c r="CB1371"/>
      <c r="CC1371"/>
      <c r="CD1371"/>
      <c r="CE1371"/>
      <c r="CF1371"/>
      <c r="CG1371"/>
      <c r="CH1371"/>
      <c r="CI1371"/>
      <c r="CJ1371"/>
      <c r="CK1371"/>
      <c r="CL1371"/>
      <c r="CM1371"/>
      <c r="CN1371"/>
      <c r="CO1371"/>
      <c r="CP1371"/>
      <c r="CQ1371"/>
      <c r="CR1371"/>
      <c r="CS1371"/>
      <c r="CT1371"/>
      <c r="CU1371"/>
      <c r="CV1371"/>
      <c r="CW1371"/>
      <c r="CX1371"/>
      <c r="CY1371"/>
      <c r="CZ1371"/>
      <c r="DA1371"/>
      <c r="DB1371"/>
      <c r="DC1371"/>
      <c r="DD1371"/>
      <c r="DE1371"/>
      <c r="DF1371"/>
      <c r="DG1371"/>
      <c r="DH1371"/>
      <c r="DI1371"/>
      <c r="DJ1371"/>
      <c r="DK1371"/>
      <c r="DL1371"/>
      <c r="DM1371"/>
      <c r="DN1371"/>
      <c r="DO1371"/>
      <c r="DP1371"/>
      <c r="DQ1371"/>
      <c r="DR1371"/>
      <c r="DS1371"/>
      <c r="DT1371"/>
      <c r="DU1371"/>
      <c r="DV1371"/>
      <c r="DW1371"/>
      <c r="DX1371"/>
      <c r="DY1371"/>
      <c r="DZ1371"/>
      <c r="EA1371"/>
      <c r="EB1371"/>
      <c r="EC1371"/>
      <c r="ED1371"/>
      <c r="EE1371"/>
      <c r="EF1371"/>
      <c r="EG1371"/>
      <c r="EH1371"/>
      <c r="EI1371"/>
      <c r="EJ1371"/>
      <c r="EK1371"/>
      <c r="EL1371"/>
      <c r="EM1371"/>
      <c r="EN1371"/>
      <c r="EO1371"/>
      <c r="EP1371"/>
      <c r="EQ1371"/>
      <c r="ER1371"/>
      <c r="ES1371"/>
      <c r="ET1371"/>
      <c r="EU1371"/>
      <c r="EV1371"/>
      <c r="EW1371"/>
      <c r="EX1371"/>
      <c r="EY1371"/>
      <c r="EZ1371"/>
      <c r="FA1371"/>
      <c r="FB1371"/>
      <c r="FC1371"/>
      <c r="FD1371"/>
      <c r="FE1371"/>
      <c r="FF1371"/>
      <c r="FG1371"/>
      <c r="FH1371"/>
      <c r="FI1371"/>
      <c r="FJ1371"/>
      <c r="FK1371"/>
      <c r="FL1371"/>
      <c r="FM1371"/>
      <c r="FN1371"/>
      <c r="FO1371"/>
      <c r="FP1371"/>
      <c r="FQ1371"/>
      <c r="FR1371"/>
      <c r="FS1371"/>
      <c r="FT1371"/>
      <c r="FU1371"/>
      <c r="FV1371"/>
      <c r="FW1371"/>
      <c r="FX1371"/>
      <c r="FY1371"/>
      <c r="FZ1371"/>
      <c r="GA1371"/>
      <c r="GB1371"/>
      <c r="GC1371"/>
      <c r="GD1371"/>
      <c r="GE1371"/>
      <c r="GF1371"/>
      <c r="GG1371"/>
      <c r="GH1371"/>
      <c r="GI1371"/>
      <c r="GJ1371"/>
      <c r="GK1371"/>
      <c r="GL1371"/>
      <c r="GM1371"/>
      <c r="GN1371"/>
      <c r="GO1371"/>
      <c r="GP1371"/>
      <c r="GQ1371"/>
      <c r="GR1371"/>
      <c r="GS1371"/>
      <c r="GT1371"/>
      <c r="GU1371"/>
      <c r="GV1371"/>
      <c r="GW1371"/>
      <c r="GX1371"/>
      <c r="GY1371" t="n" s="35">
        <v>0</v>
      </c>
      <c r="GZ1371" t="n" s="35">
        <v>0</v>
      </c>
      <c r="HF1371" t="n" s="35">
        <v>4000</v>
      </c>
      <c r="HG1371" t="b" s="35">
        <v>1</v>
      </c>
      <c r="HH1371">
        <v>1</v>
      </c>
      <c r="HU1371" t="b" s="35">
        <v>1</v>
      </c>
      <c r="HZ1371">
        <v>1</v>
      </c>
      <c r="IA1371"/>
      <c r="IB1371" t="inlineStr">
        <is>
          <t xml:space="preserve">魔法</t>
        </is>
      </c>
      <c r="IC1371">
        <v>8000</v>
      </c>
      <c r="ID1371">
        <v>0</v>
      </c>
      <c r="IE1371">
        <v>1</v>
      </c>
      <c r="IF1371"/>
      <c r="IG1371" t="inlineStr">
        <is>
          <t xml:space="preserve">魔法</t>
        </is>
      </c>
      <c r="IH1371">
        <v>500</v>
      </c>
      <c r="II1371">
        <v>0</v>
      </c>
      <c r="IJ1371"/>
      <c r="IK1371"/>
      <c r="IL1371"/>
      <c r="IM1371"/>
      <c r="IN1371"/>
      <c r="IO1371"/>
      <c r="IP1371"/>
      <c r="IQ1371"/>
      <c r="IR1371"/>
      <c r="IS1371"/>
      <c r="IT1371"/>
      <c r="IU1371"/>
      <c r="IV1371"/>
      <c r="IW1371"/>
      <c r="IX1371"/>
      <c r="IY1371"/>
      <c r="IZ1371"/>
      <c r="JA1371"/>
      <c r="JB1371"/>
      <c r="JC1371"/>
      <c r="JD1371"/>
      <c r="JE1371"/>
      <c r="JF1371"/>
      <c r="JG1371"/>
      <c r="JH1371"/>
      <c r="JI1371"/>
      <c r="JJ1371"/>
      <c r="JK1371"/>
      <c r="JL1371"/>
      <c r="JM1371"/>
      <c r="JN1371"/>
      <c r="JO1371"/>
      <c r="JP1371"/>
      <c r="JQ1371"/>
      <c r="JR1371"/>
    </row>
    <row r="1372" ht="30" customHeight="1" spans="2:12">
      <c r="B1372" s="34">
        <f>10000000+INDEX(编号表!$B:$B,MATCH(D1372,编号表!$A:$A,0))*10000+J1372</f>
        <v>12460009</v>
      </c>
      <c r="C1372" s="34" t="s">
        <v>1124</v>
      </c>
      <c r="D1372" s="34" t="s">
        <v>1122</v>
      </c>
      <c r="E1372" t="str" s="34">
        <v>无</v>
      </c>
      <c r="F1372" s="39" t="s">
        <v>904</v>
      </c>
      <c r="G1372" s="34" t="inlineStr">
        <is>
          <t xml:space="preserve">火行</t>
        </is>
      </c>
      <c r="H1372" s="34" t="b">
        <v>0</v>
      </c>
      <c r="I1372" s="34" t="b">
        <v>0</v>
      </c>
      <c r="J1372" s="34">
        <v>9</v>
      </c>
      <c r="K1372" s="34" t="str">
        <f t="shared" si="41"/>
        <v>124600</v>
      </c>
      <c r="L1372" s="34" t="s">
        <v>900</v>
      </c>
      <c r="O1372" t="str" s="35">
        <v>落印造成范围重击；补强结构、传递冲击，提高落印伤害；落印附加火行伤害。</v>
      </c>
      <c r="P1372" t="n" s="35">
        <v>12421004</v>
      </c>
      <c r="W1372">
        <v>600</v>
      </c>
      <c r="X1372">
        <v>600</v>
      </c>
      <c r="Y1372" t="str" s="35">
        <v>单位</v>
      </c>
      <c r="Z1372" t="inlineStr">
        <is>
          <t xml:space="preserve">圆形</t>
        </is>
      </c>
      <c r="AA1372" t="inlineStr">
        <is>
          <t xml:space="preserve">敌对</t>
        </is>
      </c>
      <c r="AB1372">
        <v>0</v>
      </c>
      <c r="AC1372">
        <v>16</v>
      </c>
      <c r="AD1372" t="b">
        <v>0</v>
      </c>
      <c r="AE1372" t="inlineStr">
        <is>
          <t xml:space="preserve">最近</t>
        </is>
      </c>
      <c r="AF1372">
        <v>180</v>
      </c>
      <c r="AG1372"/>
      <c r="AH1372"/>
      <c r="AI1372"/>
      <c r="AJ1372"/>
      <c r="AK1372"/>
      <c r="AL1372"/>
      <c r="BA1372">
        <v>10000</v>
      </c>
      <c r="BB1372" t="inlineStr">
        <is>
          <t xml:space="preserve">技能效果_伤害</t>
        </is>
      </c>
      <c r="BC1372" t="inlineStr">
        <is>
          <t xml:space="preserve">敌对</t>
        </is>
      </c>
      <c r="BD1372">
        <v>10000</v>
      </c>
      <c r="BE1372">
        <v>0</v>
      </c>
      <c r="BF1372" t="inlineStr">
        <is>
          <t xml:space="preserve">全部</t>
        </is>
      </c>
      <c r="BG1372">
        <v>0</v>
      </c>
      <c r="BH1372" t="inlineStr">
        <is>
          <t xml:space="preserve">魔法</t>
        </is>
      </c>
      <c r="BI1372">
        <v>8000</v>
      </c>
      <c r="BJ1372">
        <v>0</v>
      </c>
      <c r="BK1372" t="b">
        <v>1</v>
      </c>
      <c r="BL1372">
        <v>0</v>
      </c>
      <c r="BM1372">
        <v>10000</v>
      </c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  <c r="CG1372"/>
      <c r="CH1372"/>
      <c r="CI1372"/>
      <c r="CJ1372"/>
      <c r="CK1372"/>
      <c r="CL1372"/>
      <c r="CM1372"/>
      <c r="CN1372"/>
      <c r="CO1372"/>
      <c r="CP1372"/>
      <c r="CQ1372"/>
      <c r="CR1372"/>
      <c r="CS1372"/>
      <c r="CT1372"/>
      <c r="CU1372"/>
      <c r="CV1372"/>
      <c r="CW1372"/>
      <c r="CX1372"/>
      <c r="CY1372"/>
      <c r="CZ1372"/>
      <c r="DA1372"/>
      <c r="DB1372"/>
      <c r="DC1372"/>
      <c r="DD1372"/>
      <c r="DE1372"/>
      <c r="DF1372"/>
      <c r="DG1372"/>
      <c r="DH1372"/>
      <c r="DI1372"/>
      <c r="DJ1372"/>
      <c r="DK1372"/>
      <c r="DL1372"/>
      <c r="DM1372"/>
      <c r="DN1372"/>
      <c r="DO1372"/>
      <c r="DP1372"/>
      <c r="DQ1372"/>
      <c r="DR1372"/>
      <c r="DS1372"/>
      <c r="DT1372"/>
      <c r="DU1372"/>
      <c r="DV1372"/>
      <c r="DW1372"/>
      <c r="DX1372"/>
      <c r="DY1372"/>
      <c r="DZ1372"/>
      <c r="EA1372"/>
      <c r="EB1372"/>
      <c r="EC1372"/>
      <c r="ED1372"/>
      <c r="EE1372"/>
      <c r="EF1372"/>
      <c r="EG1372"/>
      <c r="EH1372"/>
      <c r="EI1372"/>
      <c r="EJ1372"/>
      <c r="EK1372"/>
      <c r="EL1372"/>
      <c r="EM1372"/>
      <c r="EN1372"/>
      <c r="EO1372"/>
      <c r="EP1372"/>
      <c r="EQ1372"/>
      <c r="ER1372"/>
      <c r="ES1372"/>
      <c r="ET1372"/>
      <c r="EU1372"/>
      <c r="EV1372"/>
      <c r="EW1372"/>
      <c r="EX1372"/>
      <c r="EY1372"/>
      <c r="EZ1372"/>
      <c r="FA1372"/>
      <c r="FB1372"/>
      <c r="FC1372"/>
      <c r="FD1372"/>
      <c r="FE1372"/>
      <c r="FF1372"/>
      <c r="FG1372"/>
      <c r="FH1372"/>
      <c r="FI1372"/>
      <c r="FJ1372"/>
      <c r="FK1372"/>
      <c r="FL1372"/>
      <c r="FM1372"/>
      <c r="FN1372"/>
      <c r="FO1372"/>
      <c r="FP1372"/>
      <c r="FQ1372"/>
      <c r="FR1372"/>
      <c r="FS1372"/>
      <c r="FT1372"/>
      <c r="FU1372"/>
      <c r="FV1372"/>
      <c r="FW1372"/>
      <c r="FX1372"/>
      <c r="FY1372"/>
      <c r="FZ1372"/>
      <c r="GA1372"/>
      <c r="GB1372"/>
      <c r="GC1372"/>
      <c r="GD1372"/>
      <c r="GE1372"/>
      <c r="GF1372"/>
      <c r="GG1372"/>
      <c r="GH1372"/>
      <c r="GI1372"/>
      <c r="GJ1372"/>
      <c r="GK1372"/>
      <c r="GL1372"/>
      <c r="GM1372"/>
      <c r="GN1372"/>
      <c r="GO1372"/>
      <c r="GP1372"/>
      <c r="GQ1372"/>
      <c r="GR1372"/>
      <c r="GS1372"/>
      <c r="GT1372"/>
      <c r="GU1372"/>
      <c r="GV1372"/>
      <c r="GW1372"/>
      <c r="GX1372"/>
      <c r="GY1372" t="n" s="35">
        <v>0</v>
      </c>
      <c r="GZ1372" t="n" s="35">
        <v>0</v>
      </c>
      <c r="HF1372" t="n" s="35">
        <v>4000</v>
      </c>
      <c r="HG1372" t="b" s="35">
        <v>1</v>
      </c>
      <c r="HH1372">
        <v>1</v>
      </c>
      <c r="HU1372" t="b" s="35">
        <v>1</v>
      </c>
      <c r="HZ1372">
        <v>1</v>
      </c>
      <c r="IA1372"/>
      <c r="IB1372" t="inlineStr">
        <is>
          <t xml:space="preserve">魔法</t>
        </is>
      </c>
      <c r="IC1372">
        <v>8000</v>
      </c>
      <c r="ID1372">
        <v>0</v>
      </c>
      <c r="IE1372">
        <v>1</v>
      </c>
      <c r="IF1372"/>
      <c r="IG1372" t="inlineStr">
        <is>
          <t xml:space="preserve">魔法</t>
        </is>
      </c>
      <c r="IH1372">
        <v>500</v>
      </c>
      <c r="II1372">
        <v>0</v>
      </c>
      <c r="IJ1372"/>
      <c r="IK1372"/>
      <c r="IL1372"/>
      <c r="IM1372"/>
      <c r="IN1372"/>
      <c r="IO1372"/>
      <c r="IP1372"/>
      <c r="IQ1372"/>
      <c r="IR1372"/>
      <c r="IS1372"/>
      <c r="IT1372"/>
      <c r="IU1372"/>
      <c r="IV1372"/>
      <c r="IW1372"/>
      <c r="IX1372"/>
      <c r="IY1372"/>
      <c r="IZ1372"/>
      <c r="JA1372"/>
      <c r="JB1372"/>
      <c r="JC1372"/>
      <c r="JD1372"/>
      <c r="JE1372"/>
      <c r="JF1372"/>
      <c r="JG1372"/>
      <c r="JH1372"/>
      <c r="JI1372"/>
      <c r="JJ1372"/>
      <c r="JK1372"/>
      <c r="JL1372"/>
      <c r="JM1372"/>
      <c r="JN1372"/>
      <c r="JO1372"/>
      <c r="JP1372"/>
      <c r="JQ1372"/>
      <c r="JR1372"/>
    </row>
    <row r="1373" ht="30" customHeight="1" spans="2:12">
      <c r="B1373" s="34">
        <f>10000000+INDEX(编号表!$B:$B,MATCH(D1373,编号表!$A:$A,0))*10000+J1373</f>
        <v>12460010</v>
      </c>
      <c r="C1373" s="34" t="s">
        <v>1125</v>
      </c>
      <c r="D1373" s="34" t="s">
        <v>1122</v>
      </c>
      <c r="E1373" t="str" s="34">
        <v>无</v>
      </c>
      <c r="F1373" s="39" t="s">
        <v>906</v>
      </c>
      <c r="G1373" s="34" t="inlineStr">
        <is>
          <t xml:space="preserve">火行</t>
        </is>
      </c>
      <c r="H1373" s="34" t="b">
        <v>0</v>
      </c>
      <c r="I1373" s="34" t="b">
        <v>0</v>
      </c>
      <c r="J1373" s="34">
        <v>10</v>
      </c>
      <c r="K1373" s="34" t="str">
        <f t="shared" si="41"/>
        <v>124600</v>
      </c>
      <c r="L1373" s="34" t="s">
        <v>898</v>
      </c>
      <c r="O1373" t="str" s="35">
        <v>落印造成范围重击；补强结构、传递冲击，提高落印伤害；落印附加火行伤害。</v>
      </c>
      <c r="P1373" t="n" s="35">
        <v>12421004</v>
      </c>
      <c r="W1373">
        <v>600</v>
      </c>
      <c r="X1373">
        <v>600</v>
      </c>
      <c r="Y1373" t="str" s="35">
        <v>单位</v>
      </c>
      <c r="Z1373" t="inlineStr">
        <is>
          <t xml:space="preserve">圆形</t>
        </is>
      </c>
      <c r="AA1373" t="inlineStr">
        <is>
          <t xml:space="preserve">敌对</t>
        </is>
      </c>
      <c r="AB1373">
        <v>0</v>
      </c>
      <c r="AC1373">
        <v>16</v>
      </c>
      <c r="AD1373" t="b">
        <v>0</v>
      </c>
      <c r="AE1373" t="inlineStr">
        <is>
          <t xml:space="preserve">最近</t>
        </is>
      </c>
      <c r="AF1373">
        <v>180</v>
      </c>
      <c r="AG1373"/>
      <c r="AH1373"/>
      <c r="AI1373"/>
      <c r="AJ1373"/>
      <c r="AK1373"/>
      <c r="AL1373"/>
      <c r="BA1373">
        <v>10000</v>
      </c>
      <c r="BB1373" t="inlineStr">
        <is>
          <t xml:space="preserve">技能效果_伤害</t>
        </is>
      </c>
      <c r="BC1373" t="inlineStr">
        <is>
          <t xml:space="preserve">敌对</t>
        </is>
      </c>
      <c r="BD1373">
        <v>10000</v>
      </c>
      <c r="BE1373">
        <v>0</v>
      </c>
      <c r="BF1373" t="inlineStr">
        <is>
          <t xml:space="preserve">全部</t>
        </is>
      </c>
      <c r="BG1373">
        <v>0</v>
      </c>
      <c r="BH1373" t="inlineStr">
        <is>
          <t xml:space="preserve">魔法</t>
        </is>
      </c>
      <c r="BI1373">
        <v>8000</v>
      </c>
      <c r="BJ1373">
        <v>0</v>
      </c>
      <c r="BK1373" t="b">
        <v>1</v>
      </c>
      <c r="BL1373">
        <v>0</v>
      </c>
      <c r="BM1373">
        <v>10000</v>
      </c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  <c r="CG1373"/>
      <c r="CH1373"/>
      <c r="CI1373"/>
      <c r="CJ1373"/>
      <c r="CK1373"/>
      <c r="CL1373"/>
      <c r="CM1373"/>
      <c r="CN1373"/>
      <c r="CO1373"/>
      <c r="CP1373"/>
      <c r="CQ1373"/>
      <c r="CR1373"/>
      <c r="CS1373"/>
      <c r="CT1373"/>
      <c r="CU1373"/>
      <c r="CV1373"/>
      <c r="CW1373"/>
      <c r="CX1373"/>
      <c r="CY1373"/>
      <c r="CZ1373"/>
      <c r="DA1373"/>
      <c r="DB1373"/>
      <c r="DC1373"/>
      <c r="DD1373"/>
      <c r="DE1373"/>
      <c r="DF1373"/>
      <c r="DG1373"/>
      <c r="DH1373"/>
      <c r="DI1373"/>
      <c r="DJ1373"/>
      <c r="DK1373"/>
      <c r="DL1373"/>
      <c r="DM1373"/>
      <c r="DN1373"/>
      <c r="DO1373"/>
      <c r="DP1373"/>
      <c r="DQ1373"/>
      <c r="DR1373"/>
      <c r="DS1373"/>
      <c r="DT1373"/>
      <c r="DU1373"/>
      <c r="DV1373"/>
      <c r="DW1373"/>
      <c r="DX1373"/>
      <c r="DY1373"/>
      <c r="DZ1373"/>
      <c r="EA1373"/>
      <c r="EB1373"/>
      <c r="EC1373"/>
      <c r="ED1373"/>
      <c r="EE1373"/>
      <c r="EF1373"/>
      <c r="EG1373"/>
      <c r="EH1373"/>
      <c r="EI1373"/>
      <c r="EJ1373"/>
      <c r="EK1373"/>
      <c r="EL1373"/>
      <c r="EM1373"/>
      <c r="EN1373"/>
      <c r="EO1373"/>
      <c r="EP1373"/>
      <c r="EQ1373"/>
      <c r="ER1373"/>
      <c r="ES1373"/>
      <c r="ET1373"/>
      <c r="EU1373"/>
      <c r="EV1373"/>
      <c r="EW1373"/>
      <c r="EX1373"/>
      <c r="EY1373"/>
      <c r="EZ1373"/>
      <c r="FA1373"/>
      <c r="FB1373"/>
      <c r="FC1373"/>
      <c r="FD1373"/>
      <c r="FE1373"/>
      <c r="FF1373"/>
      <c r="FG1373"/>
      <c r="FH1373"/>
      <c r="FI1373"/>
      <c r="FJ1373"/>
      <c r="FK1373"/>
      <c r="FL1373"/>
      <c r="FM1373"/>
      <c r="FN1373"/>
      <c r="FO1373"/>
      <c r="FP1373"/>
      <c r="FQ1373"/>
      <c r="FR1373"/>
      <c r="FS1373"/>
      <c r="FT1373"/>
      <c r="FU1373"/>
      <c r="FV1373"/>
      <c r="FW1373"/>
      <c r="FX1373"/>
      <c r="FY1373"/>
      <c r="FZ1373"/>
      <c r="GA1373"/>
      <c r="GB1373"/>
      <c r="GC1373"/>
      <c r="GD1373"/>
      <c r="GE1373"/>
      <c r="GF1373"/>
      <c r="GG1373"/>
      <c r="GH1373"/>
      <c r="GI1373"/>
      <c r="GJ1373"/>
      <c r="GK1373"/>
      <c r="GL1373"/>
      <c r="GM1373"/>
      <c r="GN1373"/>
      <c r="GO1373"/>
      <c r="GP1373"/>
      <c r="GQ1373"/>
      <c r="GR1373"/>
      <c r="GS1373"/>
      <c r="GT1373"/>
      <c r="GU1373"/>
      <c r="GV1373"/>
      <c r="GW1373"/>
      <c r="GX1373"/>
      <c r="GY1373" t="n" s="35">
        <v>0</v>
      </c>
      <c r="GZ1373" t="n" s="35">
        <v>0</v>
      </c>
      <c r="HF1373" t="n" s="35">
        <v>4000</v>
      </c>
      <c r="HG1373" t="b" s="35">
        <v>1</v>
      </c>
      <c r="HH1373">
        <v>1</v>
      </c>
      <c r="HU1373" t="b" s="35">
        <v>1</v>
      </c>
      <c r="HZ1373">
        <v>1</v>
      </c>
      <c r="IA1373"/>
      <c r="IB1373" t="inlineStr">
        <is>
          <t xml:space="preserve">魔法</t>
        </is>
      </c>
      <c r="IC1373">
        <v>8000</v>
      </c>
      <c r="ID1373">
        <v>0</v>
      </c>
      <c r="IE1373">
        <v>1</v>
      </c>
      <c r="IF1373"/>
      <c r="IG1373" t="inlineStr">
        <is>
          <t xml:space="preserve">魔法</t>
        </is>
      </c>
      <c r="IH1373">
        <v>500</v>
      </c>
      <c r="II1373">
        <v>0</v>
      </c>
      <c r="IJ1373"/>
      <c r="IK1373"/>
      <c r="IL1373"/>
      <c r="IM1373"/>
      <c r="IN1373"/>
      <c r="IO1373"/>
      <c r="IP1373"/>
      <c r="IQ1373"/>
      <c r="IR1373"/>
      <c r="IS1373"/>
      <c r="IT1373"/>
      <c r="IU1373"/>
      <c r="IV1373"/>
      <c r="IW1373"/>
      <c r="IX1373"/>
      <c r="IY1373"/>
      <c r="IZ1373"/>
      <c r="JA1373"/>
      <c r="JB1373"/>
      <c r="JC1373"/>
      <c r="JD1373"/>
      <c r="JE1373"/>
      <c r="JF1373"/>
      <c r="JG1373"/>
      <c r="JH1373"/>
      <c r="JI1373"/>
      <c r="JJ1373"/>
      <c r="JK1373"/>
      <c r="JL1373"/>
      <c r="JM1373"/>
      <c r="JN1373"/>
      <c r="JO1373"/>
      <c r="JP1373"/>
      <c r="JQ1373"/>
      <c r="JR1373"/>
    </row>
    <row r="1374" ht="30" customHeight="1" spans="2:12">
      <c r="B1374" s="34">
        <f>10000000+INDEX(编号表!$B:$B,MATCH(D1374,编号表!$A:$A,0))*10000+J1374</f>
        <v>12460011</v>
      </c>
      <c r="C1374" s="34" t="s">
        <v>1125</v>
      </c>
      <c r="D1374" s="34" t="s">
        <v>1122</v>
      </c>
      <c r="E1374" t="str" s="34">
        <v>无</v>
      </c>
      <c r="F1374" s="39" t="s">
        <v>906</v>
      </c>
      <c r="G1374" s="34" t="inlineStr">
        <is>
          <t xml:space="preserve">火行</t>
        </is>
      </c>
      <c r="H1374" s="34" t="b">
        <v>0</v>
      </c>
      <c r="I1374" s="34" t="b">
        <v>0</v>
      </c>
      <c r="J1374" s="34">
        <v>11</v>
      </c>
      <c r="K1374" s="34" t="str">
        <f t="shared" si="41"/>
        <v>124600</v>
      </c>
      <c r="L1374" s="34" t="s">
        <v>899</v>
      </c>
      <c r="O1374" t="str" s="35">
        <v>落印造成范围重击；补强结构、传递冲击，提高落印伤害；落印附加火行伤害。</v>
      </c>
      <c r="P1374" t="n" s="35">
        <v>12421004</v>
      </c>
      <c r="W1374">
        <v>600</v>
      </c>
      <c r="X1374">
        <v>600</v>
      </c>
      <c r="Y1374" t="str" s="35">
        <v>单位</v>
      </c>
      <c r="Z1374" t="inlineStr">
        <is>
          <t xml:space="preserve">圆形</t>
        </is>
      </c>
      <c r="AA1374" t="inlineStr">
        <is>
          <t xml:space="preserve">敌对</t>
        </is>
      </c>
      <c r="AB1374">
        <v>0</v>
      </c>
      <c r="AC1374">
        <v>16</v>
      </c>
      <c r="AD1374" t="b">
        <v>0</v>
      </c>
      <c r="AE1374" t="inlineStr">
        <is>
          <t xml:space="preserve">最近</t>
        </is>
      </c>
      <c r="AF1374">
        <v>180</v>
      </c>
      <c r="AG1374"/>
      <c r="AH1374"/>
      <c r="AI1374"/>
      <c r="AJ1374"/>
      <c r="AK1374"/>
      <c r="AL1374"/>
      <c r="BA1374">
        <v>10000</v>
      </c>
      <c r="BB1374" t="inlineStr">
        <is>
          <t xml:space="preserve">技能效果_伤害</t>
        </is>
      </c>
      <c r="BC1374" t="inlineStr">
        <is>
          <t xml:space="preserve">敌对</t>
        </is>
      </c>
      <c r="BD1374">
        <v>10000</v>
      </c>
      <c r="BE1374">
        <v>0</v>
      </c>
      <c r="BF1374" t="inlineStr">
        <is>
          <t xml:space="preserve">全部</t>
        </is>
      </c>
      <c r="BG1374">
        <v>0</v>
      </c>
      <c r="BH1374" t="inlineStr">
        <is>
          <t xml:space="preserve">魔法</t>
        </is>
      </c>
      <c r="BI1374">
        <v>8000</v>
      </c>
      <c r="BJ1374">
        <v>0</v>
      </c>
      <c r="BK1374" t="b">
        <v>1</v>
      </c>
      <c r="BL1374">
        <v>0</v>
      </c>
      <c r="BM1374">
        <v>10000</v>
      </c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  <c r="CG1374"/>
      <c r="CH1374"/>
      <c r="CI1374"/>
      <c r="CJ1374"/>
      <c r="CK1374"/>
      <c r="CL1374"/>
      <c r="CM1374"/>
      <c r="CN1374"/>
      <c r="CO1374"/>
      <c r="CP1374"/>
      <c r="CQ1374"/>
      <c r="CR1374"/>
      <c r="CS1374"/>
      <c r="CT1374"/>
      <c r="CU1374"/>
      <c r="CV1374"/>
      <c r="CW1374"/>
      <c r="CX1374"/>
      <c r="CY1374"/>
      <c r="CZ1374"/>
      <c r="DA1374"/>
      <c r="DB1374"/>
      <c r="DC1374"/>
      <c r="DD1374"/>
      <c r="DE1374"/>
      <c r="DF1374"/>
      <c r="DG1374"/>
      <c r="DH1374"/>
      <c r="DI1374"/>
      <c r="DJ1374"/>
      <c r="DK1374"/>
      <c r="DL1374"/>
      <c r="DM1374"/>
      <c r="DN1374"/>
      <c r="DO1374"/>
      <c r="DP1374"/>
      <c r="DQ1374"/>
      <c r="DR1374"/>
      <c r="DS1374"/>
      <c r="DT1374"/>
      <c r="DU1374"/>
      <c r="DV1374"/>
      <c r="DW1374"/>
      <c r="DX1374"/>
      <c r="DY1374"/>
      <c r="DZ1374"/>
      <c r="EA1374"/>
      <c r="EB1374"/>
      <c r="EC1374"/>
      <c r="ED1374"/>
      <c r="EE1374"/>
      <c r="EF1374"/>
      <c r="EG1374"/>
      <c r="EH1374"/>
      <c r="EI1374"/>
      <c r="EJ1374"/>
      <c r="EK1374"/>
      <c r="EL1374"/>
      <c r="EM1374"/>
      <c r="EN1374"/>
      <c r="EO1374"/>
      <c r="EP1374"/>
      <c r="EQ1374"/>
      <c r="ER1374"/>
      <c r="ES1374"/>
      <c r="ET1374"/>
      <c r="EU1374"/>
      <c r="EV1374"/>
      <c r="EW1374"/>
      <c r="EX1374"/>
      <c r="EY1374"/>
      <c r="EZ1374"/>
      <c r="FA1374"/>
      <c r="FB1374"/>
      <c r="FC1374"/>
      <c r="FD1374"/>
      <c r="FE1374"/>
      <c r="FF1374"/>
      <c r="FG1374"/>
      <c r="FH1374"/>
      <c r="FI1374"/>
      <c r="FJ1374"/>
      <c r="FK1374"/>
      <c r="FL1374"/>
      <c r="FM1374"/>
      <c r="FN1374"/>
      <c r="FO1374"/>
      <c r="FP1374"/>
      <c r="FQ1374"/>
      <c r="FR1374"/>
      <c r="FS1374"/>
      <c r="FT1374"/>
      <c r="FU1374"/>
      <c r="FV1374"/>
      <c r="FW1374"/>
      <c r="FX1374"/>
      <c r="FY1374"/>
      <c r="FZ1374"/>
      <c r="GA1374"/>
      <c r="GB1374"/>
      <c r="GC1374"/>
      <c r="GD1374"/>
      <c r="GE1374"/>
      <c r="GF1374"/>
      <c r="GG1374"/>
      <c r="GH1374"/>
      <c r="GI1374"/>
      <c r="GJ1374"/>
      <c r="GK1374"/>
      <c r="GL1374"/>
      <c r="GM1374"/>
      <c r="GN1374"/>
      <c r="GO1374"/>
      <c r="GP1374"/>
      <c r="GQ1374"/>
      <c r="GR1374"/>
      <c r="GS1374"/>
      <c r="GT1374"/>
      <c r="GU1374"/>
      <c r="GV1374"/>
      <c r="GW1374"/>
      <c r="GX1374"/>
      <c r="GY1374" t="n" s="35">
        <v>0</v>
      </c>
      <c r="GZ1374" t="n" s="35">
        <v>0</v>
      </c>
      <c r="HF1374" t="n" s="35">
        <v>4000</v>
      </c>
      <c r="HG1374" t="b" s="35">
        <v>1</v>
      </c>
      <c r="HH1374">
        <v>1</v>
      </c>
      <c r="HU1374" t="b" s="35">
        <v>1</v>
      </c>
      <c r="HZ1374">
        <v>1</v>
      </c>
      <c r="IA1374"/>
      <c r="IB1374" t="inlineStr">
        <is>
          <t xml:space="preserve">魔法</t>
        </is>
      </c>
      <c r="IC1374">
        <v>8000</v>
      </c>
      <c r="ID1374">
        <v>0</v>
      </c>
      <c r="IE1374">
        <v>1</v>
      </c>
      <c r="IF1374"/>
      <c r="IG1374" t="inlineStr">
        <is>
          <t xml:space="preserve">魔法</t>
        </is>
      </c>
      <c r="IH1374">
        <v>500</v>
      </c>
      <c r="II1374">
        <v>0</v>
      </c>
      <c r="IJ1374"/>
      <c r="IK1374"/>
      <c r="IL1374"/>
      <c r="IM1374"/>
      <c r="IN1374"/>
      <c r="IO1374"/>
      <c r="IP1374"/>
      <c r="IQ1374"/>
      <c r="IR1374"/>
      <c r="IS1374"/>
      <c r="IT1374"/>
      <c r="IU1374"/>
      <c r="IV1374"/>
      <c r="IW1374"/>
      <c r="IX1374"/>
      <c r="IY1374"/>
      <c r="IZ1374"/>
      <c r="JA1374"/>
      <c r="JB1374"/>
      <c r="JC1374"/>
      <c r="JD1374"/>
      <c r="JE1374"/>
      <c r="JF1374"/>
      <c r="JG1374"/>
      <c r="JH1374"/>
      <c r="JI1374"/>
      <c r="JJ1374"/>
      <c r="JK1374"/>
      <c r="JL1374"/>
      <c r="JM1374"/>
      <c r="JN1374"/>
      <c r="JO1374"/>
      <c r="JP1374"/>
      <c r="JQ1374"/>
      <c r="JR1374"/>
    </row>
    <row r="1375" ht="30" customHeight="1" spans="2:12">
      <c r="B1375" s="34">
        <f>10000000+INDEX(编号表!$B:$B,MATCH(D1375,编号表!$A:$A,0))*10000+J1375</f>
        <v>12460012</v>
      </c>
      <c r="C1375" s="34" t="s">
        <v>1125</v>
      </c>
      <c r="D1375" s="34" t="s">
        <v>1122</v>
      </c>
      <c r="E1375" t="str" s="34">
        <v>无</v>
      </c>
      <c r="F1375" s="39" t="s">
        <v>906</v>
      </c>
      <c r="G1375" s="34" t="inlineStr">
        <is>
          <t xml:space="preserve">火行</t>
        </is>
      </c>
      <c r="H1375" s="34" t="b">
        <v>0</v>
      </c>
      <c r="I1375" s="34" t="b">
        <v>0</v>
      </c>
      <c r="J1375" s="34">
        <v>12</v>
      </c>
      <c r="K1375" s="34" t="str">
        <f t="shared" si="41"/>
        <v>124600</v>
      </c>
      <c r="L1375" s="34" t="s">
        <v>900</v>
      </c>
      <c r="O1375" t="str" s="35">
        <v>落印造成范围重击；补强结构、传递冲击，提高落印伤害；落印附加火行伤害。</v>
      </c>
      <c r="P1375" t="n" s="35">
        <v>12421004</v>
      </c>
      <c r="W1375">
        <v>600</v>
      </c>
      <c r="X1375">
        <v>600</v>
      </c>
      <c r="Y1375" t="str" s="35">
        <v>单位</v>
      </c>
      <c r="Z1375" t="inlineStr">
        <is>
          <t xml:space="preserve">圆形</t>
        </is>
      </c>
      <c r="AA1375" t="inlineStr">
        <is>
          <t xml:space="preserve">敌对</t>
        </is>
      </c>
      <c r="AB1375">
        <v>0</v>
      </c>
      <c r="AC1375">
        <v>16</v>
      </c>
      <c r="AD1375" t="b">
        <v>0</v>
      </c>
      <c r="AE1375" t="inlineStr">
        <is>
          <t xml:space="preserve">最近</t>
        </is>
      </c>
      <c r="AF1375">
        <v>180</v>
      </c>
      <c r="AG1375"/>
      <c r="AH1375"/>
      <c r="AI1375"/>
      <c r="AJ1375"/>
      <c r="AK1375"/>
      <c r="AL1375"/>
      <c r="BA1375">
        <v>10000</v>
      </c>
      <c r="BB1375" t="inlineStr">
        <is>
          <t xml:space="preserve">技能效果_伤害</t>
        </is>
      </c>
      <c r="BC1375" t="inlineStr">
        <is>
          <t xml:space="preserve">敌对</t>
        </is>
      </c>
      <c r="BD1375">
        <v>10000</v>
      </c>
      <c r="BE1375">
        <v>0</v>
      </c>
      <c r="BF1375" t="inlineStr">
        <is>
          <t xml:space="preserve">全部</t>
        </is>
      </c>
      <c r="BG1375">
        <v>0</v>
      </c>
      <c r="BH1375" t="inlineStr">
        <is>
          <t xml:space="preserve">魔法</t>
        </is>
      </c>
      <c r="BI1375">
        <v>8000</v>
      </c>
      <c r="BJ1375">
        <v>0</v>
      </c>
      <c r="BK1375" t="b">
        <v>1</v>
      </c>
      <c r="BL1375">
        <v>0</v>
      </c>
      <c r="BM1375">
        <v>10000</v>
      </c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  <c r="CG1375"/>
      <c r="CH1375"/>
      <c r="CI1375"/>
      <c r="CJ1375"/>
      <c r="CK1375"/>
      <c r="CL1375"/>
      <c r="CM1375"/>
      <c r="CN1375"/>
      <c r="CO1375"/>
      <c r="CP1375"/>
      <c r="CQ1375"/>
      <c r="CR1375"/>
      <c r="CS1375"/>
      <c r="CT1375"/>
      <c r="CU1375"/>
      <c r="CV1375"/>
      <c r="CW1375"/>
      <c r="CX1375"/>
      <c r="CY1375"/>
      <c r="CZ1375"/>
      <c r="DA1375"/>
      <c r="DB1375"/>
      <c r="DC1375"/>
      <c r="DD1375"/>
      <c r="DE1375"/>
      <c r="DF1375"/>
      <c r="DG1375"/>
      <c r="DH1375"/>
      <c r="DI1375"/>
      <c r="DJ1375"/>
      <c r="DK1375"/>
      <c r="DL1375"/>
      <c r="DM1375"/>
      <c r="DN1375"/>
      <c r="DO1375"/>
      <c r="DP1375"/>
      <c r="DQ1375"/>
      <c r="DR1375"/>
      <c r="DS1375"/>
      <c r="DT1375"/>
      <c r="DU1375"/>
      <c r="DV1375"/>
      <c r="DW1375"/>
      <c r="DX1375"/>
      <c r="DY1375"/>
      <c r="DZ1375"/>
      <c r="EA1375"/>
      <c r="EB1375"/>
      <c r="EC1375"/>
      <c r="ED1375"/>
      <c r="EE1375"/>
      <c r="EF1375"/>
      <c r="EG1375"/>
      <c r="EH1375"/>
      <c r="EI1375"/>
      <c r="EJ1375"/>
      <c r="EK1375"/>
      <c r="EL1375"/>
      <c r="EM1375"/>
      <c r="EN1375"/>
      <c r="EO1375"/>
      <c r="EP1375"/>
      <c r="EQ1375"/>
      <c r="ER1375"/>
      <c r="ES1375"/>
      <c r="ET1375"/>
      <c r="EU1375"/>
      <c r="EV1375"/>
      <c r="EW1375"/>
      <c r="EX1375"/>
      <c r="EY1375"/>
      <c r="EZ1375"/>
      <c r="FA1375"/>
      <c r="FB1375"/>
      <c r="FC1375"/>
      <c r="FD1375"/>
      <c r="FE1375"/>
      <c r="FF1375"/>
      <c r="FG1375"/>
      <c r="FH1375"/>
      <c r="FI1375"/>
      <c r="FJ1375"/>
      <c r="FK1375"/>
      <c r="FL1375"/>
      <c r="FM1375"/>
      <c r="FN1375"/>
      <c r="FO1375"/>
      <c r="FP1375"/>
      <c r="FQ1375"/>
      <c r="FR1375"/>
      <c r="FS1375"/>
      <c r="FT1375"/>
      <c r="FU1375"/>
      <c r="FV1375"/>
      <c r="FW1375"/>
      <c r="FX1375"/>
      <c r="FY1375"/>
      <c r="FZ1375"/>
      <c r="GA1375"/>
      <c r="GB1375"/>
      <c r="GC1375"/>
      <c r="GD1375"/>
      <c r="GE1375"/>
      <c r="GF1375"/>
      <c r="GG1375"/>
      <c r="GH1375"/>
      <c r="GI1375"/>
      <c r="GJ1375"/>
      <c r="GK1375"/>
      <c r="GL1375"/>
      <c r="GM1375"/>
      <c r="GN1375"/>
      <c r="GO1375"/>
      <c r="GP1375"/>
      <c r="GQ1375"/>
      <c r="GR1375"/>
      <c r="GS1375"/>
      <c r="GT1375"/>
      <c r="GU1375"/>
      <c r="GV1375"/>
      <c r="GW1375"/>
      <c r="GX1375"/>
      <c r="GY1375" t="n" s="35">
        <v>0</v>
      </c>
      <c r="GZ1375" t="n" s="35">
        <v>0</v>
      </c>
      <c r="HF1375" t="n" s="35">
        <v>4000</v>
      </c>
      <c r="HG1375" t="b" s="35">
        <v>1</v>
      </c>
      <c r="HH1375">
        <v>1</v>
      </c>
      <c r="HU1375" t="b" s="35">
        <v>1</v>
      </c>
      <c r="HZ1375">
        <v>1</v>
      </c>
      <c r="IA1375"/>
      <c r="IB1375" t="inlineStr">
        <is>
          <t xml:space="preserve">魔法</t>
        </is>
      </c>
      <c r="IC1375">
        <v>8000</v>
      </c>
      <c r="ID1375">
        <v>0</v>
      </c>
      <c r="IE1375">
        <v>1</v>
      </c>
      <c r="IF1375"/>
      <c r="IG1375" t="inlineStr">
        <is>
          <t xml:space="preserve">魔法</t>
        </is>
      </c>
      <c r="IH1375">
        <v>500</v>
      </c>
      <c r="II1375">
        <v>0</v>
      </c>
      <c r="IJ1375"/>
      <c r="IK1375"/>
      <c r="IL1375"/>
      <c r="IM1375"/>
      <c r="IN1375"/>
      <c r="IO1375"/>
      <c r="IP1375"/>
      <c r="IQ1375"/>
      <c r="IR1375"/>
      <c r="IS1375"/>
      <c r="IT1375"/>
      <c r="IU1375"/>
      <c r="IV1375"/>
      <c r="IW1375"/>
      <c r="IX1375"/>
      <c r="IY1375"/>
      <c r="IZ1375"/>
      <c r="JA1375"/>
      <c r="JB1375"/>
      <c r="JC1375"/>
      <c r="JD1375"/>
      <c r="JE1375"/>
      <c r="JF1375"/>
      <c r="JG1375"/>
      <c r="JH1375"/>
      <c r="JI1375"/>
      <c r="JJ1375"/>
      <c r="JK1375"/>
      <c r="JL1375"/>
      <c r="JM1375"/>
      <c r="JN1375"/>
      <c r="JO1375"/>
      <c r="JP1375"/>
      <c r="JQ1375"/>
      <c r="JR1375"/>
    </row>
    <row r="1376" ht="30" customHeight="1" spans="2:12">
      <c r="B1376" s="34">
        <f>10000000+INDEX(编号表!$B:$B,MATCH(D1376,编号表!$A:$A,0))*10000+J1376</f>
        <v>12460013</v>
      </c>
      <c r="C1376" s="34" t="s">
        <v>1126</v>
      </c>
      <c r="D1376" s="34" t="s">
        <v>1122</v>
      </c>
      <c r="E1376" t="str" s="34">
        <v>无</v>
      </c>
      <c r="F1376" s="39" t="s">
        <v>908</v>
      </c>
      <c r="G1376" s="34" t="inlineStr">
        <is>
          <t xml:space="preserve">火行</t>
        </is>
      </c>
      <c r="H1376" s="34" t="b">
        <v>0</v>
      </c>
      <c r="I1376" s="34" t="b">
        <v>0</v>
      </c>
      <c r="J1376" s="34">
        <v>13</v>
      </c>
      <c r="K1376" s="34" t="str">
        <f t="shared" si="41"/>
        <v>124600</v>
      </c>
      <c r="L1376" s="34" t="s">
        <v>898</v>
      </c>
      <c r="O1376" t="str" s="35">
        <v>落印造成范围重击；补强结构、传递冲击，提高落印伤害；落印附加火行伤害。</v>
      </c>
      <c r="P1376" t="n" s="35">
        <v>12421004</v>
      </c>
      <c r="W1376">
        <v>600</v>
      </c>
      <c r="X1376">
        <v>600</v>
      </c>
      <c r="Y1376" t="str" s="35">
        <v>单位</v>
      </c>
      <c r="Z1376" t="inlineStr">
        <is>
          <t xml:space="preserve">圆形</t>
        </is>
      </c>
      <c r="AA1376" t="inlineStr">
        <is>
          <t xml:space="preserve">敌对</t>
        </is>
      </c>
      <c r="AB1376">
        <v>0</v>
      </c>
      <c r="AC1376">
        <v>16</v>
      </c>
      <c r="AD1376" t="b">
        <v>0</v>
      </c>
      <c r="AE1376" t="inlineStr">
        <is>
          <t xml:space="preserve">最近</t>
        </is>
      </c>
      <c r="AF1376">
        <v>180</v>
      </c>
      <c r="AG1376"/>
      <c r="AH1376"/>
      <c r="AI1376"/>
      <c r="AJ1376"/>
      <c r="AK1376"/>
      <c r="AL1376"/>
      <c r="BA1376">
        <v>10000</v>
      </c>
      <c r="BB1376" t="inlineStr">
        <is>
          <t xml:space="preserve">技能效果_伤害</t>
        </is>
      </c>
      <c r="BC1376" t="inlineStr">
        <is>
          <t xml:space="preserve">敌对</t>
        </is>
      </c>
      <c r="BD1376">
        <v>10000</v>
      </c>
      <c r="BE1376">
        <v>0</v>
      </c>
      <c r="BF1376" t="inlineStr">
        <is>
          <t xml:space="preserve">全部</t>
        </is>
      </c>
      <c r="BG1376">
        <v>0</v>
      </c>
      <c r="BH1376" t="inlineStr">
        <is>
          <t xml:space="preserve">魔法</t>
        </is>
      </c>
      <c r="BI1376">
        <v>8000</v>
      </c>
      <c r="BJ1376">
        <v>0</v>
      </c>
      <c r="BK1376" t="b">
        <v>1</v>
      </c>
      <c r="BL1376">
        <v>0</v>
      </c>
      <c r="BM1376">
        <v>10000</v>
      </c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  <c r="CG1376"/>
      <c r="CH1376"/>
      <c r="CI1376"/>
      <c r="CJ1376"/>
      <c r="CK1376"/>
      <c r="CL1376"/>
      <c r="CM1376"/>
      <c r="CN1376"/>
      <c r="CO1376"/>
      <c r="CP1376"/>
      <c r="CQ1376"/>
      <c r="CR1376"/>
      <c r="CS1376"/>
      <c r="CT1376"/>
      <c r="CU1376"/>
      <c r="CV1376"/>
      <c r="CW1376"/>
      <c r="CX1376"/>
      <c r="CY1376"/>
      <c r="CZ1376"/>
      <c r="DA1376"/>
      <c r="DB1376"/>
      <c r="DC1376"/>
      <c r="DD1376"/>
      <c r="DE1376"/>
      <c r="DF1376"/>
      <c r="DG1376"/>
      <c r="DH1376"/>
      <c r="DI1376"/>
      <c r="DJ1376"/>
      <c r="DK1376"/>
      <c r="DL1376"/>
      <c r="DM1376"/>
      <c r="DN1376"/>
      <c r="DO1376"/>
      <c r="DP1376"/>
      <c r="DQ1376"/>
      <c r="DR1376"/>
      <c r="DS1376"/>
      <c r="DT1376"/>
      <c r="DU1376"/>
      <c r="DV1376"/>
      <c r="DW1376"/>
      <c r="DX1376"/>
      <c r="DY1376"/>
      <c r="DZ1376"/>
      <c r="EA1376"/>
      <c r="EB1376"/>
      <c r="EC1376"/>
      <c r="ED1376"/>
      <c r="EE1376"/>
      <c r="EF1376"/>
      <c r="EG1376"/>
      <c r="EH1376"/>
      <c r="EI1376"/>
      <c r="EJ1376"/>
      <c r="EK1376"/>
      <c r="EL1376"/>
      <c r="EM1376"/>
      <c r="EN1376"/>
      <c r="EO1376"/>
      <c r="EP1376"/>
      <c r="EQ1376"/>
      <c r="ER1376"/>
      <c r="ES1376"/>
      <c r="ET1376"/>
      <c r="EU1376"/>
      <c r="EV1376"/>
      <c r="EW1376"/>
      <c r="EX1376"/>
      <c r="EY1376"/>
      <c r="EZ1376"/>
      <c r="FA1376"/>
      <c r="FB1376"/>
      <c r="FC1376"/>
      <c r="FD1376"/>
      <c r="FE1376"/>
      <c r="FF1376"/>
      <c r="FG1376"/>
      <c r="FH1376"/>
      <c r="FI1376"/>
      <c r="FJ1376"/>
      <c r="FK1376"/>
      <c r="FL1376"/>
      <c r="FM1376"/>
      <c r="FN1376"/>
      <c r="FO1376"/>
      <c r="FP1376"/>
      <c r="FQ1376"/>
      <c r="FR1376"/>
      <c r="FS1376"/>
      <c r="FT1376"/>
      <c r="FU1376"/>
      <c r="FV1376"/>
      <c r="FW1376"/>
      <c r="FX1376"/>
      <c r="FY1376"/>
      <c r="FZ1376"/>
      <c r="GA1376"/>
      <c r="GB1376"/>
      <c r="GC1376"/>
      <c r="GD1376"/>
      <c r="GE1376"/>
      <c r="GF1376"/>
      <c r="GG1376"/>
      <c r="GH1376"/>
      <c r="GI1376"/>
      <c r="GJ1376"/>
      <c r="GK1376"/>
      <c r="GL1376"/>
      <c r="GM1376"/>
      <c r="GN1376"/>
      <c r="GO1376"/>
      <c r="GP1376"/>
      <c r="GQ1376"/>
      <c r="GR1376"/>
      <c r="GS1376"/>
      <c r="GT1376"/>
      <c r="GU1376"/>
      <c r="GV1376"/>
      <c r="GW1376"/>
      <c r="GX1376"/>
      <c r="GY1376" t="n" s="35">
        <v>0</v>
      </c>
      <c r="GZ1376" t="n" s="35">
        <v>0</v>
      </c>
      <c r="HF1376" t="n" s="35">
        <v>4000</v>
      </c>
      <c r="HG1376" t="b" s="35">
        <v>1</v>
      </c>
      <c r="HH1376">
        <v>1</v>
      </c>
      <c r="HU1376" t="b" s="35">
        <v>1</v>
      </c>
      <c r="HZ1376">
        <v>1</v>
      </c>
      <c r="IA1376"/>
      <c r="IB1376" t="inlineStr">
        <is>
          <t xml:space="preserve">魔法</t>
        </is>
      </c>
      <c r="IC1376">
        <v>8000</v>
      </c>
      <c r="ID1376">
        <v>0</v>
      </c>
      <c r="IE1376">
        <v>1</v>
      </c>
      <c r="IF1376"/>
      <c r="IG1376" t="inlineStr">
        <is>
          <t xml:space="preserve">魔法</t>
        </is>
      </c>
      <c r="IH1376">
        <v>500</v>
      </c>
      <c r="II1376">
        <v>0</v>
      </c>
      <c r="IJ1376"/>
      <c r="IK1376"/>
      <c r="IL1376"/>
      <c r="IM1376"/>
      <c r="IN1376"/>
      <c r="IO1376"/>
      <c r="IP1376"/>
      <c r="IQ1376"/>
      <c r="IR1376"/>
      <c r="IS1376"/>
      <c r="IT1376"/>
      <c r="IU1376"/>
      <c r="IV1376"/>
      <c r="IW1376"/>
      <c r="IX1376"/>
      <c r="IY1376"/>
      <c r="IZ1376"/>
      <c r="JA1376"/>
      <c r="JB1376"/>
      <c r="JC1376"/>
      <c r="JD1376"/>
      <c r="JE1376"/>
      <c r="JF1376"/>
      <c r="JG1376"/>
      <c r="JH1376"/>
      <c r="JI1376"/>
      <c r="JJ1376"/>
      <c r="JK1376"/>
      <c r="JL1376"/>
      <c r="JM1376"/>
      <c r="JN1376"/>
      <c r="JO1376"/>
      <c r="JP1376"/>
      <c r="JQ1376"/>
      <c r="JR1376"/>
    </row>
    <row r="1377" ht="30" customHeight="1" spans="2:12">
      <c r="B1377" s="34">
        <f>10000000+INDEX(编号表!$B:$B,MATCH(D1377,编号表!$A:$A,0))*10000+J1377</f>
        <v>12460014</v>
      </c>
      <c r="C1377" s="34" t="s">
        <v>1126</v>
      </c>
      <c r="D1377" s="34" t="s">
        <v>1122</v>
      </c>
      <c r="E1377" t="str" s="34">
        <v>无</v>
      </c>
      <c r="F1377" s="39" t="s">
        <v>908</v>
      </c>
      <c r="G1377" s="34" t="inlineStr">
        <is>
          <t xml:space="preserve">火行</t>
        </is>
      </c>
      <c r="H1377" s="34" t="b">
        <v>0</v>
      </c>
      <c r="I1377" s="34" t="b">
        <v>0</v>
      </c>
      <c r="J1377" s="34">
        <v>14</v>
      </c>
      <c r="K1377" s="34" t="str">
        <f t="shared" si="41"/>
        <v>124600</v>
      </c>
      <c r="L1377" s="34" t="s">
        <v>899</v>
      </c>
      <c r="O1377" t="str" s="35">
        <v>落印造成范围重击；补强结构、传递冲击，提高落印伤害；落印附加火行伤害。</v>
      </c>
      <c r="P1377" t="n" s="35">
        <v>12421004</v>
      </c>
      <c r="W1377">
        <v>600</v>
      </c>
      <c r="X1377">
        <v>600</v>
      </c>
      <c r="Y1377" t="str" s="35">
        <v>单位</v>
      </c>
      <c r="Z1377" t="inlineStr">
        <is>
          <t xml:space="preserve">圆形</t>
        </is>
      </c>
      <c r="AA1377" t="inlineStr">
        <is>
          <t xml:space="preserve">敌对</t>
        </is>
      </c>
      <c r="AB1377">
        <v>0</v>
      </c>
      <c r="AC1377">
        <v>16</v>
      </c>
      <c r="AD1377" t="b">
        <v>0</v>
      </c>
      <c r="AE1377" t="inlineStr">
        <is>
          <t xml:space="preserve">最近</t>
        </is>
      </c>
      <c r="AF1377">
        <v>180</v>
      </c>
      <c r="AG1377"/>
      <c r="AH1377"/>
      <c r="AI1377"/>
      <c r="AJ1377"/>
      <c r="AK1377"/>
      <c r="AL1377"/>
      <c r="BA1377">
        <v>10000</v>
      </c>
      <c r="BB1377" t="inlineStr">
        <is>
          <t xml:space="preserve">技能效果_伤害</t>
        </is>
      </c>
      <c r="BC1377" t="inlineStr">
        <is>
          <t xml:space="preserve">敌对</t>
        </is>
      </c>
      <c r="BD1377">
        <v>10000</v>
      </c>
      <c r="BE1377">
        <v>0</v>
      </c>
      <c r="BF1377" t="inlineStr">
        <is>
          <t xml:space="preserve">全部</t>
        </is>
      </c>
      <c r="BG1377">
        <v>0</v>
      </c>
      <c r="BH1377" t="inlineStr">
        <is>
          <t xml:space="preserve">魔法</t>
        </is>
      </c>
      <c r="BI1377">
        <v>8000</v>
      </c>
      <c r="BJ1377">
        <v>0</v>
      </c>
      <c r="BK1377" t="b">
        <v>1</v>
      </c>
      <c r="BL1377">
        <v>0</v>
      </c>
      <c r="BM1377">
        <v>10000</v>
      </c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  <c r="CG1377"/>
      <c r="CH1377"/>
      <c r="CI1377"/>
      <c r="CJ1377"/>
      <c r="CK1377"/>
      <c r="CL1377"/>
      <c r="CM1377"/>
      <c r="CN1377"/>
      <c r="CO1377"/>
      <c r="CP1377"/>
      <c r="CQ1377"/>
      <c r="CR1377"/>
      <c r="CS1377"/>
      <c r="CT1377"/>
      <c r="CU1377"/>
      <c r="CV1377"/>
      <c r="CW1377"/>
      <c r="CX1377"/>
      <c r="CY1377"/>
      <c r="CZ1377"/>
      <c r="DA1377"/>
      <c r="DB1377"/>
      <c r="DC1377"/>
      <c r="DD1377"/>
      <c r="DE1377"/>
      <c r="DF1377"/>
      <c r="DG1377"/>
      <c r="DH1377"/>
      <c r="DI1377"/>
      <c r="DJ1377"/>
      <c r="DK1377"/>
      <c r="DL1377"/>
      <c r="DM1377"/>
      <c r="DN1377"/>
      <c r="DO1377"/>
      <c r="DP1377"/>
      <c r="DQ1377"/>
      <c r="DR1377"/>
      <c r="DS1377"/>
      <c r="DT1377"/>
      <c r="DU1377"/>
      <c r="DV1377"/>
      <c r="DW1377"/>
      <c r="DX1377"/>
      <c r="DY1377"/>
      <c r="DZ1377"/>
      <c r="EA1377"/>
      <c r="EB1377"/>
      <c r="EC1377"/>
      <c r="ED1377"/>
      <c r="EE1377"/>
      <c r="EF1377"/>
      <c r="EG1377"/>
      <c r="EH1377"/>
      <c r="EI1377"/>
      <c r="EJ1377"/>
      <c r="EK1377"/>
      <c r="EL1377"/>
      <c r="EM1377"/>
      <c r="EN1377"/>
      <c r="EO1377"/>
      <c r="EP1377"/>
      <c r="EQ1377"/>
      <c r="ER1377"/>
      <c r="ES1377"/>
      <c r="ET1377"/>
      <c r="EU1377"/>
      <c r="EV1377"/>
      <c r="EW1377"/>
      <c r="EX1377"/>
      <c r="EY1377"/>
      <c r="EZ1377"/>
      <c r="FA1377"/>
      <c r="FB1377"/>
      <c r="FC1377"/>
      <c r="FD1377"/>
      <c r="FE1377"/>
      <c r="FF1377"/>
      <c r="FG1377"/>
      <c r="FH1377"/>
      <c r="FI1377"/>
      <c r="FJ1377"/>
      <c r="FK1377"/>
      <c r="FL1377"/>
      <c r="FM1377"/>
      <c r="FN1377"/>
      <c r="FO1377"/>
      <c r="FP1377"/>
      <c r="FQ1377"/>
      <c r="FR1377"/>
      <c r="FS1377"/>
      <c r="FT1377"/>
      <c r="FU1377"/>
      <c r="FV1377"/>
      <c r="FW1377"/>
      <c r="FX1377"/>
      <c r="FY1377"/>
      <c r="FZ1377"/>
      <c r="GA1377"/>
      <c r="GB1377"/>
      <c r="GC1377"/>
      <c r="GD1377"/>
      <c r="GE1377"/>
      <c r="GF1377"/>
      <c r="GG1377"/>
      <c r="GH1377"/>
      <c r="GI1377"/>
      <c r="GJ1377"/>
      <c r="GK1377"/>
      <c r="GL1377"/>
      <c r="GM1377"/>
      <c r="GN1377"/>
      <c r="GO1377"/>
      <c r="GP1377"/>
      <c r="GQ1377"/>
      <c r="GR1377"/>
      <c r="GS1377"/>
      <c r="GT1377"/>
      <c r="GU1377"/>
      <c r="GV1377"/>
      <c r="GW1377"/>
      <c r="GX1377"/>
      <c r="GY1377" t="n" s="35">
        <v>0</v>
      </c>
      <c r="GZ1377" t="n" s="35">
        <v>0</v>
      </c>
      <c r="HF1377" t="n" s="35">
        <v>4000</v>
      </c>
      <c r="HG1377" t="b" s="35">
        <v>1</v>
      </c>
      <c r="HH1377">
        <v>1</v>
      </c>
      <c r="HU1377" t="b" s="35">
        <v>1</v>
      </c>
      <c r="HZ1377">
        <v>1</v>
      </c>
      <c r="IA1377"/>
      <c r="IB1377" t="inlineStr">
        <is>
          <t xml:space="preserve">魔法</t>
        </is>
      </c>
      <c r="IC1377">
        <v>8000</v>
      </c>
      <c r="ID1377">
        <v>0</v>
      </c>
      <c r="IE1377">
        <v>1</v>
      </c>
      <c r="IF1377"/>
      <c r="IG1377" t="inlineStr">
        <is>
          <t xml:space="preserve">魔法</t>
        </is>
      </c>
      <c r="IH1377">
        <v>500</v>
      </c>
      <c r="II1377">
        <v>0</v>
      </c>
      <c r="IJ1377"/>
      <c r="IK1377"/>
      <c r="IL1377"/>
      <c r="IM1377"/>
      <c r="IN1377"/>
      <c r="IO1377"/>
      <c r="IP1377"/>
      <c r="IQ1377"/>
      <c r="IR1377"/>
      <c r="IS1377"/>
      <c r="IT1377"/>
      <c r="IU1377"/>
      <c r="IV1377"/>
      <c r="IW1377"/>
      <c r="IX1377"/>
      <c r="IY1377"/>
      <c r="IZ1377"/>
      <c r="JA1377"/>
      <c r="JB1377"/>
      <c r="JC1377"/>
      <c r="JD1377"/>
      <c r="JE1377"/>
      <c r="JF1377"/>
      <c r="JG1377"/>
      <c r="JH1377"/>
      <c r="JI1377"/>
      <c r="JJ1377"/>
      <c r="JK1377"/>
      <c r="JL1377"/>
      <c r="JM1377"/>
      <c r="JN1377"/>
      <c r="JO1377"/>
      <c r="JP1377"/>
      <c r="JQ1377"/>
      <c r="JR1377"/>
    </row>
    <row r="1378" ht="30" customHeight="1" spans="2:12">
      <c r="B1378" s="34">
        <f>10000000+INDEX(编号表!$B:$B,MATCH(D1378,编号表!$A:$A,0))*10000+J1378</f>
        <v>12460015</v>
      </c>
      <c r="C1378" s="34" t="s">
        <v>1126</v>
      </c>
      <c r="D1378" s="34" t="s">
        <v>1122</v>
      </c>
      <c r="E1378" t="str" s="34">
        <v>无</v>
      </c>
      <c r="F1378" s="39" t="s">
        <v>908</v>
      </c>
      <c r="G1378" s="34" t="inlineStr">
        <is>
          <t xml:space="preserve">火行</t>
        </is>
      </c>
      <c r="H1378" s="34" t="b">
        <v>0</v>
      </c>
      <c r="I1378" s="34" t="b">
        <v>0</v>
      </c>
      <c r="J1378" s="34">
        <v>15</v>
      </c>
      <c r="K1378" s="34" t="str">
        <f t="shared" si="41"/>
        <v>124600</v>
      </c>
      <c r="L1378" s="34" t="s">
        <v>900</v>
      </c>
      <c r="O1378" t="str" s="35">
        <v>落印造成范围重击；补强结构、传递冲击，提高落印伤害；落印附加火行伤害。</v>
      </c>
      <c r="P1378" t="n" s="35">
        <v>12421004</v>
      </c>
      <c r="W1378">
        <v>600</v>
      </c>
      <c r="X1378">
        <v>600</v>
      </c>
      <c r="Y1378" t="str" s="35">
        <v>单位</v>
      </c>
      <c r="Z1378" t="inlineStr">
        <is>
          <t xml:space="preserve">圆形</t>
        </is>
      </c>
      <c r="AA1378" t="inlineStr">
        <is>
          <t xml:space="preserve">敌对</t>
        </is>
      </c>
      <c r="AB1378">
        <v>0</v>
      </c>
      <c r="AC1378">
        <v>16</v>
      </c>
      <c r="AD1378" t="b">
        <v>0</v>
      </c>
      <c r="AE1378" t="inlineStr">
        <is>
          <t xml:space="preserve">最近</t>
        </is>
      </c>
      <c r="AF1378">
        <v>180</v>
      </c>
      <c r="AG1378"/>
      <c r="AH1378"/>
      <c r="AI1378"/>
      <c r="AJ1378"/>
      <c r="AK1378"/>
      <c r="AL1378"/>
      <c r="BA1378">
        <v>10000</v>
      </c>
      <c r="BB1378" t="inlineStr">
        <is>
          <t xml:space="preserve">技能效果_伤害</t>
        </is>
      </c>
      <c r="BC1378" t="inlineStr">
        <is>
          <t xml:space="preserve">敌对</t>
        </is>
      </c>
      <c r="BD1378">
        <v>10000</v>
      </c>
      <c r="BE1378">
        <v>0</v>
      </c>
      <c r="BF1378" t="inlineStr">
        <is>
          <t xml:space="preserve">全部</t>
        </is>
      </c>
      <c r="BG1378">
        <v>0</v>
      </c>
      <c r="BH1378" t="inlineStr">
        <is>
          <t xml:space="preserve">魔法</t>
        </is>
      </c>
      <c r="BI1378">
        <v>8000</v>
      </c>
      <c r="BJ1378">
        <v>0</v>
      </c>
      <c r="BK1378" t="b">
        <v>1</v>
      </c>
      <c r="BL1378">
        <v>0</v>
      </c>
      <c r="BM1378">
        <v>10000</v>
      </c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  <c r="CG1378"/>
      <c r="CH1378"/>
      <c r="CI1378"/>
      <c r="CJ1378"/>
      <c r="CK1378"/>
      <c r="CL1378"/>
      <c r="CM1378"/>
      <c r="CN1378"/>
      <c r="CO1378"/>
      <c r="CP1378"/>
      <c r="CQ1378"/>
      <c r="CR1378"/>
      <c r="CS1378"/>
      <c r="CT1378"/>
      <c r="CU1378"/>
      <c r="CV1378"/>
      <c r="CW1378"/>
      <c r="CX1378"/>
      <c r="CY1378"/>
      <c r="CZ1378"/>
      <c r="DA1378"/>
      <c r="DB1378"/>
      <c r="DC1378"/>
      <c r="DD1378"/>
      <c r="DE1378"/>
      <c r="DF1378"/>
      <c r="DG1378"/>
      <c r="DH1378"/>
      <c r="DI1378"/>
      <c r="DJ1378"/>
      <c r="DK1378"/>
      <c r="DL1378"/>
      <c r="DM1378"/>
      <c r="DN1378"/>
      <c r="DO1378"/>
      <c r="DP1378"/>
      <c r="DQ1378"/>
      <c r="DR1378"/>
      <c r="DS1378"/>
      <c r="DT1378"/>
      <c r="DU1378"/>
      <c r="DV1378"/>
      <c r="DW1378"/>
      <c r="DX1378"/>
      <c r="DY1378"/>
      <c r="DZ1378"/>
      <c r="EA1378"/>
      <c r="EB1378"/>
      <c r="EC1378"/>
      <c r="ED1378"/>
      <c r="EE1378"/>
      <c r="EF1378"/>
      <c r="EG1378"/>
      <c r="EH1378"/>
      <c r="EI1378"/>
      <c r="EJ1378"/>
      <c r="EK1378"/>
      <c r="EL1378"/>
      <c r="EM1378"/>
      <c r="EN1378"/>
      <c r="EO1378"/>
      <c r="EP1378"/>
      <c r="EQ1378"/>
      <c r="ER1378"/>
      <c r="ES1378"/>
      <c r="ET1378"/>
      <c r="EU1378"/>
      <c r="EV1378"/>
      <c r="EW1378"/>
      <c r="EX1378"/>
      <c r="EY1378"/>
      <c r="EZ1378"/>
      <c r="FA1378"/>
      <c r="FB1378"/>
      <c r="FC1378"/>
      <c r="FD1378"/>
      <c r="FE1378"/>
      <c r="FF1378"/>
      <c r="FG1378"/>
      <c r="FH1378"/>
      <c r="FI1378"/>
      <c r="FJ1378"/>
      <c r="FK1378"/>
      <c r="FL1378"/>
      <c r="FM1378"/>
      <c r="FN1378"/>
      <c r="FO1378"/>
      <c r="FP1378"/>
      <c r="FQ1378"/>
      <c r="FR1378"/>
      <c r="FS1378"/>
      <c r="FT1378"/>
      <c r="FU1378"/>
      <c r="FV1378"/>
      <c r="FW1378"/>
      <c r="FX1378"/>
      <c r="FY1378"/>
      <c r="FZ1378"/>
      <c r="GA1378"/>
      <c r="GB1378"/>
      <c r="GC1378"/>
      <c r="GD1378"/>
      <c r="GE1378"/>
      <c r="GF1378"/>
      <c r="GG1378"/>
      <c r="GH1378"/>
      <c r="GI1378"/>
      <c r="GJ1378"/>
      <c r="GK1378"/>
      <c r="GL1378"/>
      <c r="GM1378"/>
      <c r="GN1378"/>
      <c r="GO1378"/>
      <c r="GP1378"/>
      <c r="GQ1378"/>
      <c r="GR1378"/>
      <c r="GS1378"/>
      <c r="GT1378"/>
      <c r="GU1378"/>
      <c r="GV1378"/>
      <c r="GW1378"/>
      <c r="GX1378"/>
      <c r="GY1378" t="n" s="35">
        <v>0</v>
      </c>
      <c r="GZ1378" t="n" s="35">
        <v>0</v>
      </c>
      <c r="HF1378" t="n" s="35">
        <v>4000</v>
      </c>
      <c r="HG1378" t="b" s="35">
        <v>1</v>
      </c>
      <c r="HH1378">
        <v>1</v>
      </c>
      <c r="HU1378" t="b" s="35">
        <v>1</v>
      </c>
      <c r="HZ1378">
        <v>1</v>
      </c>
      <c r="IA1378"/>
      <c r="IB1378" t="inlineStr">
        <is>
          <t xml:space="preserve">魔法</t>
        </is>
      </c>
      <c r="IC1378">
        <v>8000</v>
      </c>
      <c r="ID1378">
        <v>0</v>
      </c>
      <c r="IE1378">
        <v>1</v>
      </c>
      <c r="IF1378"/>
      <c r="IG1378" t="inlineStr">
        <is>
          <t xml:space="preserve">魔法</t>
        </is>
      </c>
      <c r="IH1378">
        <v>500</v>
      </c>
      <c r="II1378">
        <v>0</v>
      </c>
      <c r="IJ1378"/>
      <c r="IK1378"/>
      <c r="IL1378"/>
      <c r="IM1378"/>
      <c r="IN1378"/>
      <c r="IO1378"/>
      <c r="IP1378"/>
      <c r="IQ1378"/>
      <c r="IR1378"/>
      <c r="IS1378"/>
      <c r="IT1378"/>
      <c r="IU1378"/>
      <c r="IV1378"/>
      <c r="IW1378"/>
      <c r="IX1378"/>
      <c r="IY1378"/>
      <c r="IZ1378"/>
      <c r="JA1378"/>
      <c r="JB1378"/>
      <c r="JC1378"/>
      <c r="JD1378"/>
      <c r="JE1378"/>
      <c r="JF1378"/>
      <c r="JG1378"/>
      <c r="JH1378"/>
      <c r="JI1378"/>
      <c r="JJ1378"/>
      <c r="JK1378"/>
      <c r="JL1378"/>
      <c r="JM1378"/>
      <c r="JN1378"/>
      <c r="JO1378"/>
      <c r="JP1378"/>
      <c r="JQ1378"/>
      <c r="JR1378"/>
    </row>
    <row r="1379" ht="30" customHeight="1" spans="2:12">
      <c r="B1379" s="34">
        <f>10000000+INDEX(编号表!$B:$B,MATCH(D1379,编号表!$A:$A,0))*10000+J1379</f>
        <v>12460016</v>
      </c>
      <c r="C1379" s="34" t="s">
        <v>1127</v>
      </c>
      <c r="D1379" s="34" t="s">
        <v>1122</v>
      </c>
      <c r="E1379" t="str" s="34">
        <v>无</v>
      </c>
      <c r="F1379" s="39" t="s">
        <v>910</v>
      </c>
      <c r="G1379" s="34" t="inlineStr">
        <is>
          <t xml:space="preserve">火行</t>
        </is>
      </c>
      <c r="H1379" s="34" t="b">
        <v>0</v>
      </c>
      <c r="I1379" s="34" t="b">
        <v>0</v>
      </c>
      <c r="J1379" s="34">
        <v>16</v>
      </c>
      <c r="K1379" s="34" t="str">
        <f t="shared" si="41"/>
        <v>124600</v>
      </c>
      <c r="L1379" s="34" t="s">
        <v>898</v>
      </c>
      <c r="O1379" t="str" s="35">
        <v>落印造成范围重击；补强结构、传递冲击，提高落印伤害；落印附加火行伤害。</v>
      </c>
      <c r="P1379" t="n" s="35">
        <v>12421004</v>
      </c>
      <c r="W1379">
        <v>600</v>
      </c>
      <c r="X1379">
        <v>600</v>
      </c>
      <c r="Y1379" t="str" s="35">
        <v>单位</v>
      </c>
      <c r="Z1379" t="inlineStr">
        <is>
          <t xml:space="preserve">圆形</t>
        </is>
      </c>
      <c r="AA1379" t="inlineStr">
        <is>
          <t xml:space="preserve">敌对</t>
        </is>
      </c>
      <c r="AB1379">
        <v>0</v>
      </c>
      <c r="AC1379">
        <v>16</v>
      </c>
      <c r="AD1379" t="b">
        <v>0</v>
      </c>
      <c r="AE1379" t="inlineStr">
        <is>
          <t xml:space="preserve">最近</t>
        </is>
      </c>
      <c r="AF1379">
        <v>180</v>
      </c>
      <c r="AG1379"/>
      <c r="AH1379"/>
      <c r="AI1379"/>
      <c r="AJ1379"/>
      <c r="AK1379"/>
      <c r="AL1379"/>
      <c r="BA1379">
        <v>10000</v>
      </c>
      <c r="BB1379" t="inlineStr">
        <is>
          <t xml:space="preserve">技能效果_伤害</t>
        </is>
      </c>
      <c r="BC1379" t="inlineStr">
        <is>
          <t xml:space="preserve">敌对</t>
        </is>
      </c>
      <c r="BD1379">
        <v>10000</v>
      </c>
      <c r="BE1379">
        <v>0</v>
      </c>
      <c r="BF1379" t="inlineStr">
        <is>
          <t xml:space="preserve">全部</t>
        </is>
      </c>
      <c r="BG1379">
        <v>0</v>
      </c>
      <c r="BH1379" t="inlineStr">
        <is>
          <t xml:space="preserve">魔法</t>
        </is>
      </c>
      <c r="BI1379">
        <v>8000</v>
      </c>
      <c r="BJ1379">
        <v>0</v>
      </c>
      <c r="BK1379" t="b">
        <v>1</v>
      </c>
      <c r="BL1379">
        <v>0</v>
      </c>
      <c r="BM1379">
        <v>10000</v>
      </c>
      <c r="BN1379"/>
      <c r="BO1379"/>
      <c r="BP1379"/>
      <c r="BQ1379"/>
      <c r="BR1379"/>
      <c r="BS1379"/>
      <c r="BT1379"/>
      <c r="BU1379"/>
      <c r="BV1379"/>
      <c r="BW1379"/>
      <c r="BX1379"/>
      <c r="BY1379"/>
      <c r="BZ1379"/>
      <c r="CA1379"/>
      <c r="CB1379"/>
      <c r="CC1379"/>
      <c r="CD1379"/>
      <c r="CE1379"/>
      <c r="CF1379"/>
      <c r="CG1379"/>
      <c r="CH1379"/>
      <c r="CI1379"/>
      <c r="CJ1379"/>
      <c r="CK1379"/>
      <c r="CL1379"/>
      <c r="CM1379"/>
      <c r="CN1379"/>
      <c r="CO1379"/>
      <c r="CP1379"/>
      <c r="CQ1379"/>
      <c r="CR1379"/>
      <c r="CS1379"/>
      <c r="CT1379"/>
      <c r="CU1379"/>
      <c r="CV1379"/>
      <c r="CW1379"/>
      <c r="CX1379"/>
      <c r="CY1379"/>
      <c r="CZ1379"/>
      <c r="DA1379"/>
      <c r="DB1379"/>
      <c r="DC1379"/>
      <c r="DD1379"/>
      <c r="DE1379"/>
      <c r="DF1379"/>
      <c r="DG1379"/>
      <c r="DH1379"/>
      <c r="DI1379"/>
      <c r="DJ1379"/>
      <c r="DK1379"/>
      <c r="DL1379"/>
      <c r="DM1379"/>
      <c r="DN1379"/>
      <c r="DO1379"/>
      <c r="DP1379"/>
      <c r="DQ1379"/>
      <c r="DR1379"/>
      <c r="DS1379"/>
      <c r="DT1379"/>
      <c r="DU1379"/>
      <c r="DV1379"/>
      <c r="DW1379"/>
      <c r="DX1379"/>
      <c r="DY1379"/>
      <c r="DZ1379"/>
      <c r="EA1379"/>
      <c r="EB1379"/>
      <c r="EC1379"/>
      <c r="ED1379"/>
      <c r="EE1379"/>
      <c r="EF1379"/>
      <c r="EG1379"/>
      <c r="EH1379"/>
      <c r="EI1379"/>
      <c r="EJ1379"/>
      <c r="EK1379"/>
      <c r="EL1379"/>
      <c r="EM1379"/>
      <c r="EN1379"/>
      <c r="EO1379"/>
      <c r="EP1379"/>
      <c r="EQ1379"/>
      <c r="ER1379"/>
      <c r="ES1379"/>
      <c r="ET1379"/>
      <c r="EU1379"/>
      <c r="EV1379"/>
      <c r="EW1379"/>
      <c r="EX1379"/>
      <c r="EY1379"/>
      <c r="EZ1379"/>
      <c r="FA1379"/>
      <c r="FB1379"/>
      <c r="FC1379"/>
      <c r="FD1379"/>
      <c r="FE1379"/>
      <c r="FF1379"/>
      <c r="FG1379"/>
      <c r="FH1379"/>
      <c r="FI1379"/>
      <c r="FJ1379"/>
      <c r="FK1379"/>
      <c r="FL1379"/>
      <c r="FM1379"/>
      <c r="FN1379"/>
      <c r="FO1379"/>
      <c r="FP1379"/>
      <c r="FQ1379"/>
      <c r="FR1379"/>
      <c r="FS1379"/>
      <c r="FT1379"/>
      <c r="FU1379"/>
      <c r="FV1379"/>
      <c r="FW1379"/>
      <c r="FX1379"/>
      <c r="FY1379"/>
      <c r="FZ1379"/>
      <c r="GA1379"/>
      <c r="GB1379"/>
      <c r="GC1379"/>
      <c r="GD1379"/>
      <c r="GE1379"/>
      <c r="GF1379"/>
      <c r="GG1379"/>
      <c r="GH1379"/>
      <c r="GI1379"/>
      <c r="GJ1379"/>
      <c r="GK1379"/>
      <c r="GL1379"/>
      <c r="GM1379"/>
      <c r="GN1379"/>
      <c r="GO1379"/>
      <c r="GP1379"/>
      <c r="GQ1379"/>
      <c r="GR1379"/>
      <c r="GS1379"/>
      <c r="GT1379"/>
      <c r="GU1379"/>
      <c r="GV1379"/>
      <c r="GW1379"/>
      <c r="GX1379"/>
      <c r="GY1379" t="n" s="35">
        <v>0</v>
      </c>
      <c r="GZ1379" t="n" s="35">
        <v>0</v>
      </c>
      <c r="HF1379" t="n" s="35">
        <v>4000</v>
      </c>
      <c r="HG1379" t="b" s="35">
        <v>1</v>
      </c>
      <c r="HH1379">
        <v>1</v>
      </c>
      <c r="HU1379" t="b" s="35">
        <v>1</v>
      </c>
      <c r="HZ1379">
        <v>1</v>
      </c>
      <c r="IA1379"/>
      <c r="IB1379" t="inlineStr">
        <is>
          <t xml:space="preserve">魔法</t>
        </is>
      </c>
      <c r="IC1379">
        <v>8000</v>
      </c>
      <c r="ID1379">
        <v>0</v>
      </c>
      <c r="IE1379">
        <v>1</v>
      </c>
      <c r="IF1379"/>
      <c r="IG1379" t="inlineStr">
        <is>
          <t xml:space="preserve">魔法</t>
        </is>
      </c>
      <c r="IH1379">
        <v>500</v>
      </c>
      <c r="II1379">
        <v>0</v>
      </c>
      <c r="IJ1379"/>
      <c r="IK1379"/>
      <c r="IL1379"/>
      <c r="IM1379"/>
      <c r="IN1379"/>
      <c r="IO1379"/>
      <c r="IP1379"/>
      <c r="IQ1379"/>
      <c r="IR1379"/>
      <c r="IS1379"/>
      <c r="IT1379"/>
      <c r="IU1379"/>
      <c r="IV1379"/>
      <c r="IW1379"/>
      <c r="IX1379"/>
      <c r="IY1379"/>
      <c r="IZ1379"/>
      <c r="JA1379"/>
      <c r="JB1379"/>
      <c r="JC1379"/>
      <c r="JD1379"/>
      <c r="JE1379"/>
      <c r="JF1379"/>
      <c r="JG1379"/>
      <c r="JH1379"/>
      <c r="JI1379"/>
      <c r="JJ1379"/>
      <c r="JK1379"/>
      <c r="JL1379"/>
      <c r="JM1379"/>
      <c r="JN1379"/>
      <c r="JO1379"/>
      <c r="JP1379"/>
      <c r="JQ1379"/>
      <c r="JR1379"/>
    </row>
    <row r="1380" ht="30" customHeight="1" spans="2:12">
      <c r="B1380" s="34">
        <f>10000000+INDEX(编号表!$B:$B,MATCH(D1380,编号表!$A:$A,0))*10000+J1380</f>
        <v>12460017</v>
      </c>
      <c r="C1380" s="34" t="s">
        <v>1127</v>
      </c>
      <c r="D1380" s="34" t="s">
        <v>1122</v>
      </c>
      <c r="E1380" t="str" s="34">
        <v>无</v>
      </c>
      <c r="F1380" s="39" t="s">
        <v>910</v>
      </c>
      <c r="G1380" s="34" t="inlineStr">
        <is>
          <t xml:space="preserve">火行</t>
        </is>
      </c>
      <c r="H1380" s="34" t="b">
        <v>0</v>
      </c>
      <c r="I1380" s="34" t="b">
        <v>0</v>
      </c>
      <c r="J1380" s="34">
        <v>17</v>
      </c>
      <c r="K1380" s="34" t="str">
        <f t="shared" si="41"/>
        <v>124600</v>
      </c>
      <c r="L1380" s="34" t="s">
        <v>899</v>
      </c>
      <c r="O1380" t="str" s="35">
        <v>落印造成范围重击；补强结构、传递冲击，提高落印伤害；落印附加火行伤害。</v>
      </c>
      <c r="P1380" t="n" s="35">
        <v>12421004</v>
      </c>
      <c r="W1380">
        <v>600</v>
      </c>
      <c r="X1380">
        <v>600</v>
      </c>
      <c r="Y1380" t="str" s="35">
        <v>单位</v>
      </c>
      <c r="Z1380" t="inlineStr">
        <is>
          <t xml:space="preserve">圆形</t>
        </is>
      </c>
      <c r="AA1380" t="inlineStr">
        <is>
          <t xml:space="preserve">敌对</t>
        </is>
      </c>
      <c r="AB1380">
        <v>0</v>
      </c>
      <c r="AC1380">
        <v>16</v>
      </c>
      <c r="AD1380" t="b">
        <v>0</v>
      </c>
      <c r="AE1380" t="inlineStr">
        <is>
          <t xml:space="preserve">最近</t>
        </is>
      </c>
      <c r="AF1380">
        <v>180</v>
      </c>
      <c r="AG1380"/>
      <c r="AH1380"/>
      <c r="AI1380"/>
      <c r="AJ1380"/>
      <c r="AK1380"/>
      <c r="AL1380"/>
      <c r="BA1380">
        <v>10000</v>
      </c>
      <c r="BB1380" t="inlineStr">
        <is>
          <t xml:space="preserve">技能效果_伤害</t>
        </is>
      </c>
      <c r="BC1380" t="inlineStr">
        <is>
          <t xml:space="preserve">敌对</t>
        </is>
      </c>
      <c r="BD1380">
        <v>10000</v>
      </c>
      <c r="BE1380">
        <v>0</v>
      </c>
      <c r="BF1380" t="inlineStr">
        <is>
          <t xml:space="preserve">全部</t>
        </is>
      </c>
      <c r="BG1380">
        <v>0</v>
      </c>
      <c r="BH1380" t="inlineStr">
        <is>
          <t xml:space="preserve">魔法</t>
        </is>
      </c>
      <c r="BI1380">
        <v>8000</v>
      </c>
      <c r="BJ1380">
        <v>0</v>
      </c>
      <c r="BK1380" t="b">
        <v>1</v>
      </c>
      <c r="BL1380">
        <v>0</v>
      </c>
      <c r="BM1380">
        <v>10000</v>
      </c>
      <c r="BN1380"/>
      <c r="BO1380"/>
      <c r="BP1380"/>
      <c r="BQ1380"/>
      <c r="BR1380"/>
      <c r="BS1380"/>
      <c r="BT1380"/>
      <c r="BU1380"/>
      <c r="BV1380"/>
      <c r="BW1380"/>
      <c r="BX1380"/>
      <c r="BY1380"/>
      <c r="BZ1380"/>
      <c r="CA1380"/>
      <c r="CB1380"/>
      <c r="CC1380"/>
      <c r="CD1380"/>
      <c r="CE1380"/>
      <c r="CF1380"/>
      <c r="CG1380"/>
      <c r="CH1380"/>
      <c r="CI1380"/>
      <c r="CJ1380"/>
      <c r="CK1380"/>
      <c r="CL1380"/>
      <c r="CM1380"/>
      <c r="CN1380"/>
      <c r="CO1380"/>
      <c r="CP1380"/>
      <c r="CQ1380"/>
      <c r="CR1380"/>
      <c r="CS1380"/>
      <c r="CT1380"/>
      <c r="CU1380"/>
      <c r="CV1380"/>
      <c r="CW1380"/>
      <c r="CX1380"/>
      <c r="CY1380"/>
      <c r="CZ1380"/>
      <c r="DA1380"/>
      <c r="DB1380"/>
      <c r="DC1380"/>
      <c r="DD1380"/>
      <c r="DE1380"/>
      <c r="DF1380"/>
      <c r="DG1380"/>
      <c r="DH1380"/>
      <c r="DI1380"/>
      <c r="DJ1380"/>
      <c r="DK1380"/>
      <c r="DL1380"/>
      <c r="DM1380"/>
      <c r="DN1380"/>
      <c r="DO1380"/>
      <c r="DP1380"/>
      <c r="DQ1380"/>
      <c r="DR1380"/>
      <c r="DS1380"/>
      <c r="DT1380"/>
      <c r="DU1380"/>
      <c r="DV1380"/>
      <c r="DW1380"/>
      <c r="DX1380"/>
      <c r="DY1380"/>
      <c r="DZ1380"/>
      <c r="EA1380"/>
      <c r="EB1380"/>
      <c r="EC1380"/>
      <c r="ED1380"/>
      <c r="EE1380"/>
      <c r="EF1380"/>
      <c r="EG1380"/>
      <c r="EH1380"/>
      <c r="EI1380"/>
      <c r="EJ1380"/>
      <c r="EK1380"/>
      <c r="EL1380"/>
      <c r="EM1380"/>
      <c r="EN1380"/>
      <c r="EO1380"/>
      <c r="EP1380"/>
      <c r="EQ1380"/>
      <c r="ER1380"/>
      <c r="ES1380"/>
      <c r="ET1380"/>
      <c r="EU1380"/>
      <c r="EV1380"/>
      <c r="EW1380"/>
      <c r="EX1380"/>
      <c r="EY1380"/>
      <c r="EZ1380"/>
      <c r="FA1380"/>
      <c r="FB1380"/>
      <c r="FC1380"/>
      <c r="FD1380"/>
      <c r="FE1380"/>
      <c r="FF1380"/>
      <c r="FG1380"/>
      <c r="FH1380"/>
      <c r="FI1380"/>
      <c r="FJ1380"/>
      <c r="FK1380"/>
      <c r="FL1380"/>
      <c r="FM1380"/>
      <c r="FN1380"/>
      <c r="FO1380"/>
      <c r="FP1380"/>
      <c r="FQ1380"/>
      <c r="FR1380"/>
      <c r="FS1380"/>
      <c r="FT1380"/>
      <c r="FU1380"/>
      <c r="FV1380"/>
      <c r="FW1380"/>
      <c r="FX1380"/>
      <c r="FY1380"/>
      <c r="FZ1380"/>
      <c r="GA1380"/>
      <c r="GB1380"/>
      <c r="GC1380"/>
      <c r="GD1380"/>
      <c r="GE1380"/>
      <c r="GF1380"/>
      <c r="GG1380"/>
      <c r="GH1380"/>
      <c r="GI1380"/>
      <c r="GJ1380"/>
      <c r="GK1380"/>
      <c r="GL1380"/>
      <c r="GM1380"/>
      <c r="GN1380"/>
      <c r="GO1380"/>
      <c r="GP1380"/>
      <c r="GQ1380"/>
      <c r="GR1380"/>
      <c r="GS1380"/>
      <c r="GT1380"/>
      <c r="GU1380"/>
      <c r="GV1380"/>
      <c r="GW1380"/>
      <c r="GX1380"/>
      <c r="GY1380" t="n" s="35">
        <v>0</v>
      </c>
      <c r="GZ1380" t="n" s="35">
        <v>0</v>
      </c>
      <c r="HF1380" t="n" s="35">
        <v>4000</v>
      </c>
      <c r="HG1380" t="b" s="35">
        <v>1</v>
      </c>
      <c r="HH1380">
        <v>1</v>
      </c>
      <c r="HU1380" t="b" s="35">
        <v>1</v>
      </c>
      <c r="HZ1380">
        <v>1</v>
      </c>
      <c r="IA1380"/>
      <c r="IB1380" t="inlineStr">
        <is>
          <t xml:space="preserve">魔法</t>
        </is>
      </c>
      <c r="IC1380">
        <v>8000</v>
      </c>
      <c r="ID1380">
        <v>0</v>
      </c>
      <c r="IE1380">
        <v>1</v>
      </c>
      <c r="IF1380"/>
      <c r="IG1380" t="inlineStr">
        <is>
          <t xml:space="preserve">魔法</t>
        </is>
      </c>
      <c r="IH1380">
        <v>500</v>
      </c>
      <c r="II1380">
        <v>0</v>
      </c>
      <c r="IJ1380"/>
      <c r="IK1380"/>
      <c r="IL1380"/>
      <c r="IM1380"/>
      <c r="IN1380"/>
      <c r="IO1380"/>
      <c r="IP1380"/>
      <c r="IQ1380"/>
      <c r="IR1380"/>
      <c r="IS1380"/>
      <c r="IT1380"/>
      <c r="IU1380"/>
      <c r="IV1380"/>
      <c r="IW1380"/>
      <c r="IX1380"/>
      <c r="IY1380"/>
      <c r="IZ1380"/>
      <c r="JA1380"/>
      <c r="JB1380"/>
      <c r="JC1380"/>
      <c r="JD1380"/>
      <c r="JE1380"/>
      <c r="JF1380"/>
      <c r="JG1380"/>
      <c r="JH1380"/>
      <c r="JI1380"/>
      <c r="JJ1380"/>
      <c r="JK1380"/>
      <c r="JL1380"/>
      <c r="JM1380"/>
      <c r="JN1380"/>
      <c r="JO1380"/>
      <c r="JP1380"/>
      <c r="JQ1380"/>
      <c r="JR1380"/>
    </row>
    <row r="1381" ht="30" customHeight="1" spans="2:12">
      <c r="B1381" s="34">
        <f>10000000+INDEX(编号表!$B:$B,MATCH(D1381,编号表!$A:$A,0))*10000+J1381</f>
        <v>12460018</v>
      </c>
      <c r="C1381" s="34" t="s">
        <v>1127</v>
      </c>
      <c r="D1381" s="34" t="s">
        <v>1122</v>
      </c>
      <c r="E1381" t="str" s="34">
        <v>无</v>
      </c>
      <c r="F1381" s="39" t="s">
        <v>910</v>
      </c>
      <c r="G1381" s="34" t="inlineStr">
        <is>
          <t xml:space="preserve">火行</t>
        </is>
      </c>
      <c r="H1381" s="34" t="b">
        <v>0</v>
      </c>
      <c r="I1381" s="34" t="b">
        <v>0</v>
      </c>
      <c r="J1381" s="34">
        <v>18</v>
      </c>
      <c r="K1381" s="34" t="str">
        <f t="shared" si="41"/>
        <v>124600</v>
      </c>
      <c r="L1381" s="34" t="s">
        <v>900</v>
      </c>
      <c r="O1381" t="str" s="35">
        <v>落印造成范围重击；补强结构、传递冲击，提高落印伤害；落印附加火行伤害。</v>
      </c>
      <c r="P1381" t="n" s="35">
        <v>12421004</v>
      </c>
      <c r="W1381">
        <v>600</v>
      </c>
      <c r="X1381">
        <v>600</v>
      </c>
      <c r="Y1381" t="str" s="35">
        <v>单位</v>
      </c>
      <c r="Z1381" t="inlineStr">
        <is>
          <t xml:space="preserve">圆形</t>
        </is>
      </c>
      <c r="AA1381" t="inlineStr">
        <is>
          <t xml:space="preserve">敌对</t>
        </is>
      </c>
      <c r="AB1381">
        <v>0</v>
      </c>
      <c r="AC1381">
        <v>16</v>
      </c>
      <c r="AD1381" t="b">
        <v>0</v>
      </c>
      <c r="AE1381" t="inlineStr">
        <is>
          <t xml:space="preserve">最近</t>
        </is>
      </c>
      <c r="AF1381">
        <v>180</v>
      </c>
      <c r="AG1381"/>
      <c r="AH1381"/>
      <c r="AI1381"/>
      <c r="AJ1381"/>
      <c r="AK1381"/>
      <c r="AL1381"/>
      <c r="BA1381">
        <v>10000</v>
      </c>
      <c r="BB1381" t="inlineStr">
        <is>
          <t xml:space="preserve">技能效果_伤害</t>
        </is>
      </c>
      <c r="BC1381" t="inlineStr">
        <is>
          <t xml:space="preserve">敌对</t>
        </is>
      </c>
      <c r="BD1381">
        <v>10000</v>
      </c>
      <c r="BE1381">
        <v>0</v>
      </c>
      <c r="BF1381" t="inlineStr">
        <is>
          <t xml:space="preserve">全部</t>
        </is>
      </c>
      <c r="BG1381">
        <v>0</v>
      </c>
      <c r="BH1381" t="inlineStr">
        <is>
          <t xml:space="preserve">魔法</t>
        </is>
      </c>
      <c r="BI1381">
        <v>8000</v>
      </c>
      <c r="BJ1381">
        <v>0</v>
      </c>
      <c r="BK1381" t="b">
        <v>1</v>
      </c>
      <c r="BL1381">
        <v>0</v>
      </c>
      <c r="BM1381">
        <v>10000</v>
      </c>
      <c r="BN1381"/>
      <c r="BO1381"/>
      <c r="BP1381"/>
      <c r="BQ1381"/>
      <c r="BR1381"/>
      <c r="BS1381"/>
      <c r="BT1381"/>
      <c r="BU1381"/>
      <c r="BV1381"/>
      <c r="BW1381"/>
      <c r="BX1381"/>
      <c r="BY1381"/>
      <c r="BZ1381"/>
      <c r="CA1381"/>
      <c r="CB1381"/>
      <c r="CC1381"/>
      <c r="CD1381"/>
      <c r="CE1381"/>
      <c r="CF1381"/>
      <c r="CG1381"/>
      <c r="CH1381"/>
      <c r="CI1381"/>
      <c r="CJ1381"/>
      <c r="CK1381"/>
      <c r="CL1381"/>
      <c r="CM1381"/>
      <c r="CN1381"/>
      <c r="CO1381"/>
      <c r="CP1381"/>
      <c r="CQ1381"/>
      <c r="CR1381"/>
      <c r="CS1381"/>
      <c r="CT1381"/>
      <c r="CU1381"/>
      <c r="CV1381"/>
      <c r="CW1381"/>
      <c r="CX1381"/>
      <c r="CY1381"/>
      <c r="CZ1381"/>
      <c r="DA1381"/>
      <c r="DB1381"/>
      <c r="DC1381"/>
      <c r="DD1381"/>
      <c r="DE1381"/>
      <c r="DF1381"/>
      <c r="DG1381"/>
      <c r="DH1381"/>
      <c r="DI1381"/>
      <c r="DJ1381"/>
      <c r="DK1381"/>
      <c r="DL1381"/>
      <c r="DM1381"/>
      <c r="DN1381"/>
      <c r="DO1381"/>
      <c r="DP1381"/>
      <c r="DQ1381"/>
      <c r="DR1381"/>
      <c r="DS1381"/>
      <c r="DT1381"/>
      <c r="DU1381"/>
      <c r="DV1381"/>
      <c r="DW1381"/>
      <c r="DX1381"/>
      <c r="DY1381"/>
      <c r="DZ1381"/>
      <c r="EA1381"/>
      <c r="EB1381"/>
      <c r="EC1381"/>
      <c r="ED1381"/>
      <c r="EE1381"/>
      <c r="EF1381"/>
      <c r="EG1381"/>
      <c r="EH1381"/>
      <c r="EI1381"/>
      <c r="EJ1381"/>
      <c r="EK1381"/>
      <c r="EL1381"/>
      <c r="EM1381"/>
      <c r="EN1381"/>
      <c r="EO1381"/>
      <c r="EP1381"/>
      <c r="EQ1381"/>
      <c r="ER1381"/>
      <c r="ES1381"/>
      <c r="ET1381"/>
      <c r="EU1381"/>
      <c r="EV1381"/>
      <c r="EW1381"/>
      <c r="EX1381"/>
      <c r="EY1381"/>
      <c r="EZ1381"/>
      <c r="FA1381"/>
      <c r="FB1381"/>
      <c r="FC1381"/>
      <c r="FD1381"/>
      <c r="FE1381"/>
      <c r="FF1381"/>
      <c r="FG1381"/>
      <c r="FH1381"/>
      <c r="FI1381"/>
      <c r="FJ1381"/>
      <c r="FK1381"/>
      <c r="FL1381"/>
      <c r="FM1381"/>
      <c r="FN1381"/>
      <c r="FO1381"/>
      <c r="FP1381"/>
      <c r="FQ1381"/>
      <c r="FR1381"/>
      <c r="FS1381"/>
      <c r="FT1381"/>
      <c r="FU1381"/>
      <c r="FV1381"/>
      <c r="FW1381"/>
      <c r="FX1381"/>
      <c r="FY1381"/>
      <c r="FZ1381"/>
      <c r="GA1381"/>
      <c r="GB1381"/>
      <c r="GC1381"/>
      <c r="GD1381"/>
      <c r="GE1381"/>
      <c r="GF1381"/>
      <c r="GG1381"/>
      <c r="GH1381"/>
      <c r="GI1381"/>
      <c r="GJ1381"/>
      <c r="GK1381"/>
      <c r="GL1381"/>
      <c r="GM1381"/>
      <c r="GN1381"/>
      <c r="GO1381"/>
      <c r="GP1381"/>
      <c r="GQ1381"/>
      <c r="GR1381"/>
      <c r="GS1381"/>
      <c r="GT1381"/>
      <c r="GU1381"/>
      <c r="GV1381"/>
      <c r="GW1381"/>
      <c r="GX1381"/>
      <c r="GY1381" t="n" s="35">
        <v>0</v>
      </c>
      <c r="GZ1381" t="n" s="35">
        <v>0</v>
      </c>
      <c r="HF1381" t="n" s="35">
        <v>4000</v>
      </c>
      <c r="HG1381" t="b" s="35">
        <v>1</v>
      </c>
      <c r="HH1381">
        <v>1</v>
      </c>
      <c r="HU1381" t="b" s="35">
        <v>1</v>
      </c>
      <c r="HZ1381">
        <v>1</v>
      </c>
      <c r="IA1381"/>
      <c r="IB1381" t="inlineStr">
        <is>
          <t xml:space="preserve">魔法</t>
        </is>
      </c>
      <c r="IC1381">
        <v>8000</v>
      </c>
      <c r="ID1381">
        <v>0</v>
      </c>
      <c r="IE1381">
        <v>1</v>
      </c>
      <c r="IF1381"/>
      <c r="IG1381" t="inlineStr">
        <is>
          <t xml:space="preserve">魔法</t>
        </is>
      </c>
      <c r="IH1381">
        <v>500</v>
      </c>
      <c r="II1381">
        <v>0</v>
      </c>
      <c r="IJ1381"/>
      <c r="IK1381"/>
      <c r="IL1381"/>
      <c r="IM1381"/>
      <c r="IN1381"/>
      <c r="IO1381"/>
      <c r="IP1381"/>
      <c r="IQ1381"/>
      <c r="IR1381"/>
      <c r="IS1381"/>
      <c r="IT1381"/>
      <c r="IU1381"/>
      <c r="IV1381"/>
      <c r="IW1381"/>
      <c r="IX1381"/>
      <c r="IY1381"/>
      <c r="IZ1381"/>
      <c r="JA1381"/>
      <c r="JB1381"/>
      <c r="JC1381"/>
      <c r="JD1381"/>
      <c r="JE1381"/>
      <c r="JF1381"/>
      <c r="JG1381"/>
      <c r="JH1381"/>
      <c r="JI1381"/>
      <c r="JJ1381"/>
      <c r="JK1381"/>
      <c r="JL1381"/>
      <c r="JM1381"/>
      <c r="JN1381"/>
      <c r="JO1381"/>
      <c r="JP1381"/>
      <c r="JQ1381"/>
      <c r="JR1381"/>
    </row>
    <row r="1382" ht="30" customHeight="1" spans="2:12">
      <c r="B1382" s="34">
        <f>10000000+INDEX(编号表!$B:$B,MATCH(D1382,编号表!$A:$A,0))*10000+J1382</f>
        <v>12460019</v>
      </c>
      <c r="C1382" s="34" t="s">
        <v>1128</v>
      </c>
      <c r="D1382" s="34" t="s">
        <v>1122</v>
      </c>
      <c r="E1382" t="str" s="34">
        <v>无</v>
      </c>
      <c r="F1382" s="39" t="s">
        <v>912</v>
      </c>
      <c r="G1382" s="34" t="inlineStr">
        <is>
          <t xml:space="preserve">火行</t>
        </is>
      </c>
      <c r="H1382" s="34" t="b">
        <v>0</v>
      </c>
      <c r="I1382" s="34" t="b">
        <v>0</v>
      </c>
      <c r="J1382" s="34">
        <v>19</v>
      </c>
      <c r="K1382" s="34" t="str">
        <f t="shared" si="41"/>
        <v>124600</v>
      </c>
      <c r="L1382" s="34" t="s">
        <v>898</v>
      </c>
      <c r="O1382" t="str" s="35">
        <v>落印造成范围重击；补强结构、传递冲击，提高落印伤害；落印附加火行伤害。</v>
      </c>
      <c r="P1382" t="n" s="35">
        <v>12421004</v>
      </c>
      <c r="W1382">
        <v>600</v>
      </c>
      <c r="X1382">
        <v>600</v>
      </c>
      <c r="Y1382" t="str" s="35">
        <v>单位</v>
      </c>
      <c r="Z1382" t="inlineStr">
        <is>
          <t xml:space="preserve">圆形</t>
        </is>
      </c>
      <c r="AA1382" t="inlineStr">
        <is>
          <t xml:space="preserve">敌对</t>
        </is>
      </c>
      <c r="AB1382">
        <v>0</v>
      </c>
      <c r="AC1382">
        <v>16</v>
      </c>
      <c r="AD1382" t="b">
        <v>0</v>
      </c>
      <c r="AE1382" t="inlineStr">
        <is>
          <t xml:space="preserve">最近</t>
        </is>
      </c>
      <c r="AF1382">
        <v>180</v>
      </c>
      <c r="AG1382"/>
      <c r="AH1382"/>
      <c r="AI1382"/>
      <c r="AJ1382"/>
      <c r="AK1382"/>
      <c r="AL1382"/>
      <c r="BA1382">
        <v>10000</v>
      </c>
      <c r="BB1382" t="inlineStr">
        <is>
          <t xml:space="preserve">技能效果_伤害</t>
        </is>
      </c>
      <c r="BC1382" t="inlineStr">
        <is>
          <t xml:space="preserve">敌对</t>
        </is>
      </c>
      <c r="BD1382">
        <v>10000</v>
      </c>
      <c r="BE1382">
        <v>0</v>
      </c>
      <c r="BF1382" t="inlineStr">
        <is>
          <t xml:space="preserve">全部</t>
        </is>
      </c>
      <c r="BG1382">
        <v>0</v>
      </c>
      <c r="BH1382" t="inlineStr">
        <is>
          <t xml:space="preserve">魔法</t>
        </is>
      </c>
      <c r="BI1382">
        <v>8000</v>
      </c>
      <c r="BJ1382">
        <v>0</v>
      </c>
      <c r="BK1382" t="b">
        <v>1</v>
      </c>
      <c r="BL1382">
        <v>0</v>
      </c>
      <c r="BM1382">
        <v>10000</v>
      </c>
      <c r="BN1382"/>
      <c r="BO1382"/>
      <c r="BP1382"/>
      <c r="BQ1382"/>
      <c r="BR1382"/>
      <c r="BS1382"/>
      <c r="BT1382"/>
      <c r="BU1382"/>
      <c r="BV1382"/>
      <c r="BW1382"/>
      <c r="BX1382"/>
      <c r="BY1382"/>
      <c r="BZ1382"/>
      <c r="CA1382"/>
      <c r="CB1382"/>
      <c r="CC1382"/>
      <c r="CD1382"/>
      <c r="CE1382"/>
      <c r="CF1382"/>
      <c r="CG1382"/>
      <c r="CH1382"/>
      <c r="CI1382"/>
      <c r="CJ1382"/>
      <c r="CK1382"/>
      <c r="CL1382"/>
      <c r="CM1382"/>
      <c r="CN1382"/>
      <c r="CO1382"/>
      <c r="CP1382"/>
      <c r="CQ1382"/>
      <c r="CR1382"/>
      <c r="CS1382"/>
      <c r="CT1382"/>
      <c r="CU1382"/>
      <c r="CV1382"/>
      <c r="CW1382"/>
      <c r="CX1382"/>
      <c r="CY1382"/>
      <c r="CZ1382"/>
      <c r="DA1382"/>
      <c r="DB1382"/>
      <c r="DC1382"/>
      <c r="DD1382"/>
      <c r="DE1382"/>
      <c r="DF1382"/>
      <c r="DG1382"/>
      <c r="DH1382"/>
      <c r="DI1382"/>
      <c r="DJ1382"/>
      <c r="DK1382"/>
      <c r="DL1382"/>
      <c r="DM1382"/>
      <c r="DN1382"/>
      <c r="DO1382"/>
      <c r="DP1382"/>
      <c r="DQ1382"/>
      <c r="DR1382"/>
      <c r="DS1382"/>
      <c r="DT1382"/>
      <c r="DU1382"/>
      <c r="DV1382"/>
      <c r="DW1382"/>
      <c r="DX1382"/>
      <c r="DY1382"/>
      <c r="DZ1382"/>
      <c r="EA1382"/>
      <c r="EB1382"/>
      <c r="EC1382"/>
      <c r="ED1382"/>
      <c r="EE1382"/>
      <c r="EF1382"/>
      <c r="EG1382"/>
      <c r="EH1382"/>
      <c r="EI1382"/>
      <c r="EJ1382"/>
      <c r="EK1382"/>
      <c r="EL1382"/>
      <c r="EM1382"/>
      <c r="EN1382"/>
      <c r="EO1382"/>
      <c r="EP1382"/>
      <c r="EQ1382"/>
      <c r="ER1382"/>
      <c r="ES1382"/>
      <c r="ET1382"/>
      <c r="EU1382"/>
      <c r="EV1382"/>
      <c r="EW1382"/>
      <c r="EX1382"/>
      <c r="EY1382"/>
      <c r="EZ1382"/>
      <c r="FA1382"/>
      <c r="FB1382"/>
      <c r="FC1382"/>
      <c r="FD1382"/>
      <c r="FE1382"/>
      <c r="FF1382"/>
      <c r="FG1382"/>
      <c r="FH1382"/>
      <c r="FI1382"/>
      <c r="FJ1382"/>
      <c r="FK1382"/>
      <c r="FL1382"/>
      <c r="FM1382"/>
      <c r="FN1382"/>
      <c r="FO1382"/>
      <c r="FP1382"/>
      <c r="FQ1382"/>
      <c r="FR1382"/>
      <c r="FS1382"/>
      <c r="FT1382"/>
      <c r="FU1382"/>
      <c r="FV1382"/>
      <c r="FW1382"/>
      <c r="FX1382"/>
      <c r="FY1382"/>
      <c r="FZ1382"/>
      <c r="GA1382"/>
      <c r="GB1382"/>
      <c r="GC1382"/>
      <c r="GD1382"/>
      <c r="GE1382"/>
      <c r="GF1382"/>
      <c r="GG1382"/>
      <c r="GH1382"/>
      <c r="GI1382"/>
      <c r="GJ1382"/>
      <c r="GK1382"/>
      <c r="GL1382"/>
      <c r="GM1382"/>
      <c r="GN1382"/>
      <c r="GO1382"/>
      <c r="GP1382"/>
      <c r="GQ1382"/>
      <c r="GR1382"/>
      <c r="GS1382"/>
      <c r="GT1382"/>
      <c r="GU1382"/>
      <c r="GV1382"/>
      <c r="GW1382"/>
      <c r="GX1382"/>
      <c r="GY1382" t="n" s="35">
        <v>0</v>
      </c>
      <c r="GZ1382" t="n" s="35">
        <v>0</v>
      </c>
      <c r="HF1382" t="n" s="35">
        <v>4000</v>
      </c>
      <c r="HG1382" t="b" s="35">
        <v>1</v>
      </c>
      <c r="HH1382">
        <v>1</v>
      </c>
      <c r="HU1382" t="b" s="35">
        <v>1</v>
      </c>
      <c r="HZ1382">
        <v>1</v>
      </c>
      <c r="IA1382"/>
      <c r="IB1382" t="inlineStr">
        <is>
          <t xml:space="preserve">魔法</t>
        </is>
      </c>
      <c r="IC1382">
        <v>8000</v>
      </c>
      <c r="ID1382">
        <v>0</v>
      </c>
      <c r="IE1382">
        <v>1</v>
      </c>
      <c r="IF1382"/>
      <c r="IG1382" t="inlineStr">
        <is>
          <t xml:space="preserve">魔法</t>
        </is>
      </c>
      <c r="IH1382">
        <v>500</v>
      </c>
      <c r="II1382">
        <v>0</v>
      </c>
      <c r="IJ1382"/>
      <c r="IK1382"/>
      <c r="IL1382"/>
      <c r="IM1382"/>
      <c r="IN1382"/>
      <c r="IO1382"/>
      <c r="IP1382"/>
      <c r="IQ1382"/>
      <c r="IR1382"/>
      <c r="IS1382"/>
      <c r="IT1382"/>
      <c r="IU1382"/>
      <c r="IV1382"/>
      <c r="IW1382"/>
      <c r="IX1382"/>
      <c r="IY1382"/>
      <c r="IZ1382"/>
      <c r="JA1382"/>
      <c r="JB1382"/>
      <c r="JC1382"/>
      <c r="JD1382"/>
      <c r="JE1382"/>
      <c r="JF1382"/>
      <c r="JG1382"/>
      <c r="JH1382"/>
      <c r="JI1382"/>
      <c r="JJ1382"/>
      <c r="JK1382"/>
      <c r="JL1382"/>
      <c r="JM1382"/>
      <c r="JN1382"/>
      <c r="JO1382"/>
      <c r="JP1382"/>
      <c r="JQ1382"/>
      <c r="JR1382"/>
    </row>
    <row r="1383" ht="30" customHeight="1" spans="2:12">
      <c r="B1383" s="34">
        <f>10000000+INDEX(编号表!$B:$B,MATCH(D1383,编号表!$A:$A,0))*10000+J1383</f>
        <v>12460020</v>
      </c>
      <c r="C1383" s="34" t="s">
        <v>1128</v>
      </c>
      <c r="D1383" s="34" t="s">
        <v>1122</v>
      </c>
      <c r="E1383" t="str" s="34">
        <v>无</v>
      </c>
      <c r="F1383" s="39" t="s">
        <v>912</v>
      </c>
      <c r="G1383" s="34" t="inlineStr">
        <is>
          <t xml:space="preserve">火行</t>
        </is>
      </c>
      <c r="H1383" s="34" t="b">
        <v>0</v>
      </c>
      <c r="I1383" s="34" t="b">
        <v>0</v>
      </c>
      <c r="J1383" s="34">
        <v>20</v>
      </c>
      <c r="K1383" s="34" t="str">
        <f t="shared" si="41"/>
        <v>124600</v>
      </c>
      <c r="L1383" s="34" t="s">
        <v>899</v>
      </c>
      <c r="O1383" t="str" s="35">
        <v>落印造成范围重击；补强结构、传递冲击，提高落印伤害；落印附加火行伤害。</v>
      </c>
      <c r="P1383" t="n" s="35">
        <v>12421004</v>
      </c>
      <c r="W1383">
        <v>600</v>
      </c>
      <c r="X1383">
        <v>600</v>
      </c>
      <c r="Y1383" t="str" s="35">
        <v>单位</v>
      </c>
      <c r="Z1383" t="inlineStr">
        <is>
          <t xml:space="preserve">圆形</t>
        </is>
      </c>
      <c r="AA1383" t="inlineStr">
        <is>
          <t xml:space="preserve">敌对</t>
        </is>
      </c>
      <c r="AB1383">
        <v>0</v>
      </c>
      <c r="AC1383">
        <v>16</v>
      </c>
      <c r="AD1383" t="b">
        <v>0</v>
      </c>
      <c r="AE1383" t="inlineStr">
        <is>
          <t xml:space="preserve">最近</t>
        </is>
      </c>
      <c r="AF1383">
        <v>180</v>
      </c>
      <c r="AG1383"/>
      <c r="AH1383"/>
      <c r="AI1383"/>
      <c r="AJ1383"/>
      <c r="AK1383"/>
      <c r="AL1383"/>
      <c r="BA1383">
        <v>10000</v>
      </c>
      <c r="BB1383" t="inlineStr">
        <is>
          <t xml:space="preserve">技能效果_伤害</t>
        </is>
      </c>
      <c r="BC1383" t="inlineStr">
        <is>
          <t xml:space="preserve">敌对</t>
        </is>
      </c>
      <c r="BD1383">
        <v>10000</v>
      </c>
      <c r="BE1383">
        <v>0</v>
      </c>
      <c r="BF1383" t="inlineStr">
        <is>
          <t xml:space="preserve">全部</t>
        </is>
      </c>
      <c r="BG1383">
        <v>0</v>
      </c>
      <c r="BH1383" t="inlineStr">
        <is>
          <t xml:space="preserve">魔法</t>
        </is>
      </c>
      <c r="BI1383">
        <v>8000</v>
      </c>
      <c r="BJ1383">
        <v>0</v>
      </c>
      <c r="BK1383" t="b">
        <v>1</v>
      </c>
      <c r="BL1383">
        <v>0</v>
      </c>
      <c r="BM1383">
        <v>10000</v>
      </c>
      <c r="BN1383"/>
      <c r="BO1383"/>
      <c r="BP1383"/>
      <c r="BQ1383"/>
      <c r="BR1383"/>
      <c r="BS1383"/>
      <c r="BT1383"/>
      <c r="BU1383"/>
      <c r="BV1383"/>
      <c r="BW1383"/>
      <c r="BX1383"/>
      <c r="BY1383"/>
      <c r="BZ1383"/>
      <c r="CA1383"/>
      <c r="CB1383"/>
      <c r="CC1383"/>
      <c r="CD1383"/>
      <c r="CE1383"/>
      <c r="CF1383"/>
      <c r="CG1383"/>
      <c r="CH1383"/>
      <c r="CI1383"/>
      <c r="CJ1383"/>
      <c r="CK1383"/>
      <c r="CL1383"/>
      <c r="CM1383"/>
      <c r="CN1383"/>
      <c r="CO1383"/>
      <c r="CP1383"/>
      <c r="CQ1383"/>
      <c r="CR1383"/>
      <c r="CS1383"/>
      <c r="CT1383"/>
      <c r="CU1383"/>
      <c r="CV1383"/>
      <c r="CW1383"/>
      <c r="CX1383"/>
      <c r="CY1383"/>
      <c r="CZ1383"/>
      <c r="DA1383"/>
      <c r="DB1383"/>
      <c r="DC1383"/>
      <c r="DD1383"/>
      <c r="DE1383"/>
      <c r="DF1383"/>
      <c r="DG1383"/>
      <c r="DH1383"/>
      <c r="DI1383"/>
      <c r="DJ1383"/>
      <c r="DK1383"/>
      <c r="DL1383"/>
      <c r="DM1383"/>
      <c r="DN1383"/>
      <c r="DO1383"/>
      <c r="DP1383"/>
      <c r="DQ1383"/>
      <c r="DR1383"/>
      <c r="DS1383"/>
      <c r="DT1383"/>
      <c r="DU1383"/>
      <c r="DV1383"/>
      <c r="DW1383"/>
      <c r="DX1383"/>
      <c r="DY1383"/>
      <c r="DZ1383"/>
      <c r="EA1383"/>
      <c r="EB1383"/>
      <c r="EC1383"/>
      <c r="ED1383"/>
      <c r="EE1383"/>
      <c r="EF1383"/>
      <c r="EG1383"/>
      <c r="EH1383"/>
      <c r="EI1383"/>
      <c r="EJ1383"/>
      <c r="EK1383"/>
      <c r="EL1383"/>
      <c r="EM1383"/>
      <c r="EN1383"/>
      <c r="EO1383"/>
      <c r="EP1383"/>
      <c r="EQ1383"/>
      <c r="ER1383"/>
      <c r="ES1383"/>
      <c r="ET1383"/>
      <c r="EU1383"/>
      <c r="EV1383"/>
      <c r="EW1383"/>
      <c r="EX1383"/>
      <c r="EY1383"/>
      <c r="EZ1383"/>
      <c r="FA1383"/>
      <c r="FB1383"/>
      <c r="FC1383"/>
      <c r="FD1383"/>
      <c r="FE1383"/>
      <c r="FF1383"/>
      <c r="FG1383"/>
      <c r="FH1383"/>
      <c r="FI1383"/>
      <c r="FJ1383"/>
      <c r="FK1383"/>
      <c r="FL1383"/>
      <c r="FM1383"/>
      <c r="FN1383"/>
      <c r="FO1383"/>
      <c r="FP1383"/>
      <c r="FQ1383"/>
      <c r="FR1383"/>
      <c r="FS1383"/>
      <c r="FT1383"/>
      <c r="FU1383"/>
      <c r="FV1383"/>
      <c r="FW1383"/>
      <c r="FX1383"/>
      <c r="FY1383"/>
      <c r="FZ1383"/>
      <c r="GA1383"/>
      <c r="GB1383"/>
      <c r="GC1383"/>
      <c r="GD1383"/>
      <c r="GE1383"/>
      <c r="GF1383"/>
      <c r="GG1383"/>
      <c r="GH1383"/>
      <c r="GI1383"/>
      <c r="GJ1383"/>
      <c r="GK1383"/>
      <c r="GL1383"/>
      <c r="GM1383"/>
      <c r="GN1383"/>
      <c r="GO1383"/>
      <c r="GP1383"/>
      <c r="GQ1383"/>
      <c r="GR1383"/>
      <c r="GS1383"/>
      <c r="GT1383"/>
      <c r="GU1383"/>
      <c r="GV1383"/>
      <c r="GW1383"/>
      <c r="GX1383"/>
      <c r="GY1383" t="n" s="35">
        <v>0</v>
      </c>
      <c r="GZ1383" t="n" s="35">
        <v>0</v>
      </c>
      <c r="HF1383" t="n" s="35">
        <v>4000</v>
      </c>
      <c r="HG1383" t="b" s="35">
        <v>1</v>
      </c>
      <c r="HH1383">
        <v>1</v>
      </c>
      <c r="HU1383" t="b" s="35">
        <v>1</v>
      </c>
      <c r="HZ1383">
        <v>1</v>
      </c>
      <c r="IA1383"/>
      <c r="IB1383" t="inlineStr">
        <is>
          <t xml:space="preserve">魔法</t>
        </is>
      </c>
      <c r="IC1383">
        <v>8000</v>
      </c>
      <c r="ID1383">
        <v>0</v>
      </c>
      <c r="IE1383">
        <v>1</v>
      </c>
      <c r="IF1383"/>
      <c r="IG1383" t="inlineStr">
        <is>
          <t xml:space="preserve">魔法</t>
        </is>
      </c>
      <c r="IH1383">
        <v>500</v>
      </c>
      <c r="II1383">
        <v>0</v>
      </c>
      <c r="IJ1383"/>
      <c r="IK1383"/>
      <c r="IL1383"/>
      <c r="IM1383"/>
      <c r="IN1383"/>
      <c r="IO1383"/>
      <c r="IP1383"/>
      <c r="IQ1383"/>
      <c r="IR1383"/>
      <c r="IS1383"/>
      <c r="IT1383"/>
      <c r="IU1383"/>
      <c r="IV1383"/>
      <c r="IW1383"/>
      <c r="IX1383"/>
      <c r="IY1383"/>
      <c r="IZ1383"/>
      <c r="JA1383"/>
      <c r="JB1383"/>
      <c r="JC1383"/>
      <c r="JD1383"/>
      <c r="JE1383"/>
      <c r="JF1383"/>
      <c r="JG1383"/>
      <c r="JH1383"/>
      <c r="JI1383"/>
      <c r="JJ1383"/>
      <c r="JK1383"/>
      <c r="JL1383"/>
      <c r="JM1383"/>
      <c r="JN1383"/>
      <c r="JO1383"/>
      <c r="JP1383"/>
      <c r="JQ1383"/>
      <c r="JR1383"/>
    </row>
    <row r="1384" ht="30" customHeight="1" spans="2:12">
      <c r="B1384" s="34">
        <f>10000000+INDEX(编号表!$B:$B,MATCH(D1384,编号表!$A:$A,0))*10000+J1384</f>
        <v>12460021</v>
      </c>
      <c r="C1384" s="34" t="s">
        <v>1128</v>
      </c>
      <c r="D1384" s="34" t="s">
        <v>1122</v>
      </c>
      <c r="E1384" t="str" s="34">
        <v>无</v>
      </c>
      <c r="F1384" s="39" t="s">
        <v>912</v>
      </c>
      <c r="G1384" s="34" t="inlineStr">
        <is>
          <t xml:space="preserve">火行</t>
        </is>
      </c>
      <c r="H1384" s="34" t="b">
        <v>0</v>
      </c>
      <c r="I1384" s="34" t="b">
        <v>0</v>
      </c>
      <c r="J1384" s="34">
        <v>21</v>
      </c>
      <c r="K1384" s="34" t="str">
        <f t="shared" si="41"/>
        <v>124600</v>
      </c>
      <c r="L1384" s="34" t="s">
        <v>900</v>
      </c>
      <c r="O1384" t="str" s="35">
        <v>落印造成范围重击；补强结构、传递冲击，提高落印伤害；落印附加火行伤害。</v>
      </c>
      <c r="P1384" t="n" s="35">
        <v>12421004</v>
      </c>
      <c r="W1384">
        <v>600</v>
      </c>
      <c r="X1384">
        <v>600</v>
      </c>
      <c r="Y1384" t="str" s="35">
        <v>单位</v>
      </c>
      <c r="Z1384" t="inlineStr">
        <is>
          <t xml:space="preserve">圆形</t>
        </is>
      </c>
      <c r="AA1384" t="inlineStr">
        <is>
          <t xml:space="preserve">敌对</t>
        </is>
      </c>
      <c r="AB1384">
        <v>0</v>
      </c>
      <c r="AC1384">
        <v>16</v>
      </c>
      <c r="AD1384" t="b">
        <v>0</v>
      </c>
      <c r="AE1384" t="inlineStr">
        <is>
          <t xml:space="preserve">最近</t>
        </is>
      </c>
      <c r="AF1384">
        <v>180</v>
      </c>
      <c r="AG1384"/>
      <c r="AH1384"/>
      <c r="AI1384"/>
      <c r="AJ1384"/>
      <c r="AK1384"/>
      <c r="AL1384"/>
      <c r="BA1384">
        <v>10000</v>
      </c>
      <c r="BB1384" t="inlineStr">
        <is>
          <t xml:space="preserve">技能效果_伤害</t>
        </is>
      </c>
      <c r="BC1384" t="inlineStr">
        <is>
          <t xml:space="preserve">敌对</t>
        </is>
      </c>
      <c r="BD1384">
        <v>10000</v>
      </c>
      <c r="BE1384">
        <v>0</v>
      </c>
      <c r="BF1384" t="inlineStr">
        <is>
          <t xml:space="preserve">全部</t>
        </is>
      </c>
      <c r="BG1384">
        <v>0</v>
      </c>
      <c r="BH1384" t="inlineStr">
        <is>
          <t xml:space="preserve">魔法</t>
        </is>
      </c>
      <c r="BI1384">
        <v>8000</v>
      </c>
      <c r="BJ1384">
        <v>0</v>
      </c>
      <c r="BK1384" t="b">
        <v>1</v>
      </c>
      <c r="BL1384">
        <v>0</v>
      </c>
      <c r="BM1384">
        <v>10000</v>
      </c>
      <c r="BN1384"/>
      <c r="BO1384"/>
      <c r="BP1384"/>
      <c r="BQ1384"/>
      <c r="BR1384"/>
      <c r="BS1384"/>
      <c r="BT1384"/>
      <c r="BU1384"/>
      <c r="BV1384"/>
      <c r="BW1384"/>
      <c r="BX1384"/>
      <c r="BY1384"/>
      <c r="BZ1384"/>
      <c r="CA1384"/>
      <c r="CB1384"/>
      <c r="CC1384"/>
      <c r="CD1384"/>
      <c r="CE1384"/>
      <c r="CF1384"/>
      <c r="CG1384"/>
      <c r="CH1384"/>
      <c r="CI1384"/>
      <c r="CJ1384"/>
      <c r="CK1384"/>
      <c r="CL1384"/>
      <c r="CM1384"/>
      <c r="CN1384"/>
      <c r="CO1384"/>
      <c r="CP1384"/>
      <c r="CQ1384"/>
      <c r="CR1384"/>
      <c r="CS1384"/>
      <c r="CT1384"/>
      <c r="CU1384"/>
      <c r="CV1384"/>
      <c r="CW1384"/>
      <c r="CX1384"/>
      <c r="CY1384"/>
      <c r="CZ1384"/>
      <c r="DA1384"/>
      <c r="DB1384"/>
      <c r="DC1384"/>
      <c r="DD1384"/>
      <c r="DE1384"/>
      <c r="DF1384"/>
      <c r="DG1384"/>
      <c r="DH1384"/>
      <c r="DI1384"/>
      <c r="DJ1384"/>
      <c r="DK1384"/>
      <c r="DL1384"/>
      <c r="DM1384"/>
      <c r="DN1384"/>
      <c r="DO1384"/>
      <c r="DP1384"/>
      <c r="DQ1384"/>
      <c r="DR1384"/>
      <c r="DS1384"/>
      <c r="DT1384"/>
      <c r="DU1384"/>
      <c r="DV1384"/>
      <c r="DW1384"/>
      <c r="DX1384"/>
      <c r="DY1384"/>
      <c r="DZ1384"/>
      <c r="EA1384"/>
      <c r="EB1384"/>
      <c r="EC1384"/>
      <c r="ED1384"/>
      <c r="EE1384"/>
      <c r="EF1384"/>
      <c r="EG1384"/>
      <c r="EH1384"/>
      <c r="EI1384"/>
      <c r="EJ1384"/>
      <c r="EK1384"/>
      <c r="EL1384"/>
      <c r="EM1384"/>
      <c r="EN1384"/>
      <c r="EO1384"/>
      <c r="EP1384"/>
      <c r="EQ1384"/>
      <c r="ER1384"/>
      <c r="ES1384"/>
      <c r="ET1384"/>
      <c r="EU1384"/>
      <c r="EV1384"/>
      <c r="EW1384"/>
      <c r="EX1384"/>
      <c r="EY1384"/>
      <c r="EZ1384"/>
      <c r="FA1384"/>
      <c r="FB1384"/>
      <c r="FC1384"/>
      <c r="FD1384"/>
      <c r="FE1384"/>
      <c r="FF1384"/>
      <c r="FG1384"/>
      <c r="FH1384"/>
      <c r="FI1384"/>
      <c r="FJ1384"/>
      <c r="FK1384"/>
      <c r="FL1384"/>
      <c r="FM1384"/>
      <c r="FN1384"/>
      <c r="FO1384"/>
      <c r="FP1384"/>
      <c r="FQ1384"/>
      <c r="FR1384"/>
      <c r="FS1384"/>
      <c r="FT1384"/>
      <c r="FU1384"/>
      <c r="FV1384"/>
      <c r="FW1384"/>
      <c r="FX1384"/>
      <c r="FY1384"/>
      <c r="FZ1384"/>
      <c r="GA1384"/>
      <c r="GB1384"/>
      <c r="GC1384"/>
      <c r="GD1384"/>
      <c r="GE1384"/>
      <c r="GF1384"/>
      <c r="GG1384"/>
      <c r="GH1384"/>
      <c r="GI1384"/>
      <c r="GJ1384"/>
      <c r="GK1384"/>
      <c r="GL1384"/>
      <c r="GM1384"/>
      <c r="GN1384"/>
      <c r="GO1384"/>
      <c r="GP1384"/>
      <c r="GQ1384"/>
      <c r="GR1384"/>
      <c r="GS1384"/>
      <c r="GT1384"/>
      <c r="GU1384"/>
      <c r="GV1384"/>
      <c r="GW1384"/>
      <c r="GX1384"/>
      <c r="GY1384" t="n" s="35">
        <v>0</v>
      </c>
      <c r="GZ1384" t="n" s="35">
        <v>0</v>
      </c>
      <c r="HF1384" t="n" s="35">
        <v>4000</v>
      </c>
      <c r="HG1384" t="b" s="35">
        <v>1</v>
      </c>
      <c r="HH1384">
        <v>1</v>
      </c>
      <c r="HU1384" t="b" s="35">
        <v>1</v>
      </c>
      <c r="HZ1384">
        <v>1</v>
      </c>
      <c r="IA1384"/>
      <c r="IB1384" t="inlineStr">
        <is>
          <t xml:space="preserve">魔法</t>
        </is>
      </c>
      <c r="IC1384">
        <v>8000</v>
      </c>
      <c r="ID1384">
        <v>0</v>
      </c>
      <c r="IE1384">
        <v>1</v>
      </c>
      <c r="IF1384"/>
      <c r="IG1384" t="inlineStr">
        <is>
          <t xml:space="preserve">魔法</t>
        </is>
      </c>
      <c r="IH1384">
        <v>500</v>
      </c>
      <c r="II1384">
        <v>0</v>
      </c>
      <c r="IJ1384"/>
      <c r="IK1384"/>
      <c r="IL1384"/>
      <c r="IM1384"/>
      <c r="IN1384"/>
      <c r="IO1384"/>
      <c r="IP1384"/>
      <c r="IQ1384"/>
      <c r="IR1384"/>
      <c r="IS1384"/>
      <c r="IT1384"/>
      <c r="IU1384"/>
      <c r="IV1384"/>
      <c r="IW1384"/>
      <c r="IX1384"/>
      <c r="IY1384"/>
      <c r="IZ1384"/>
      <c r="JA1384"/>
      <c r="JB1384"/>
      <c r="JC1384"/>
      <c r="JD1384"/>
      <c r="JE1384"/>
      <c r="JF1384"/>
      <c r="JG1384"/>
      <c r="JH1384"/>
      <c r="JI1384"/>
      <c r="JJ1384"/>
      <c r="JK1384"/>
      <c r="JL1384"/>
      <c r="JM1384"/>
      <c r="JN1384"/>
      <c r="JO1384"/>
      <c r="JP1384"/>
      <c r="JQ1384"/>
      <c r="JR1384"/>
    </row>
    <row r="1385" ht="30" customHeight="1" spans="2:12">
      <c r="B1385" s="34">
        <f>10000000+INDEX(编号表!$B:$B,MATCH(D1385,编号表!$A:$A,0))*10000+J1385</f>
        <v>12470001</v>
      </c>
      <c r="C1385" s="34" t="s">
        <v>1129</v>
      </c>
      <c r="D1385" s="34" t="s">
        <v>1130</v>
      </c>
      <c r="E1385" t="str" s="34">
        <v>无</v>
      </c>
      <c r="F1385" s="39" t="s">
        <v>897</v>
      </c>
      <c r="G1385" s="34" t="inlineStr">
        <is>
          <t xml:space="preserve">土行</t>
        </is>
      </c>
      <c r="H1385" s="34" t="b">
        <v>0</v>
      </c>
      <c r="I1385" s="34" t="b">
        <v>0</v>
      </c>
      <c r="J1385" s="34">
        <v>1</v>
      </c>
      <c r="K1385" s="34" t="str">
        <f t="shared" si="41"/>
        <v>124700</v>
      </c>
      <c r="L1385" s="34" t="s">
        <v>898</v>
      </c>
      <c r="O1385" t="str" s="35">
        <v>落印造成范围重击；补强结构、传递冲击，提高落印伤害；落印附加土行伤害。</v>
      </c>
      <c r="P1385" t="n" s="35">
        <v>12421004</v>
      </c>
      <c r="W1385">
        <v>600</v>
      </c>
      <c r="X1385">
        <v>600</v>
      </c>
      <c r="Y1385" t="str" s="35">
        <v>单位</v>
      </c>
      <c r="Z1385" t="inlineStr">
        <is>
          <t xml:space="preserve">圆形</t>
        </is>
      </c>
      <c r="AA1385" t="inlineStr">
        <is>
          <t xml:space="preserve">敌对</t>
        </is>
      </c>
      <c r="AB1385">
        <v>0</v>
      </c>
      <c r="AC1385">
        <v>16</v>
      </c>
      <c r="AD1385" t="b">
        <v>0</v>
      </c>
      <c r="AE1385" t="inlineStr">
        <is>
          <t xml:space="preserve">最近</t>
        </is>
      </c>
      <c r="AF1385">
        <v>180</v>
      </c>
      <c r="AG1385"/>
      <c r="AH1385"/>
      <c r="AI1385"/>
      <c r="AJ1385"/>
      <c r="AK1385"/>
      <c r="AL1385"/>
      <c r="BA1385">
        <v>10000</v>
      </c>
      <c r="BB1385" t="inlineStr">
        <is>
          <t xml:space="preserve">技能效果_伤害</t>
        </is>
      </c>
      <c r="BC1385" t="inlineStr">
        <is>
          <t xml:space="preserve">敌对</t>
        </is>
      </c>
      <c r="BD1385">
        <v>10000</v>
      </c>
      <c r="BE1385">
        <v>0</v>
      </c>
      <c r="BF1385" t="inlineStr">
        <is>
          <t xml:space="preserve">全部</t>
        </is>
      </c>
      <c r="BG1385">
        <v>0</v>
      </c>
      <c r="BH1385" t="inlineStr">
        <is>
          <t xml:space="preserve">魔法</t>
        </is>
      </c>
      <c r="BI1385">
        <v>8000</v>
      </c>
      <c r="BJ1385">
        <v>0</v>
      </c>
      <c r="BK1385" t="b">
        <v>1</v>
      </c>
      <c r="BL1385">
        <v>0</v>
      </c>
      <c r="BM1385">
        <v>10000</v>
      </c>
      <c r="BN1385"/>
      <c r="BO1385"/>
      <c r="BP1385"/>
      <c r="BQ1385"/>
      <c r="BR1385"/>
      <c r="BS1385"/>
      <c r="BT1385"/>
      <c r="BU1385"/>
      <c r="BV1385"/>
      <c r="BW1385"/>
      <c r="BX1385"/>
      <c r="BY1385"/>
      <c r="BZ1385"/>
      <c r="CA1385"/>
      <c r="CB1385"/>
      <c r="CC1385"/>
      <c r="CD1385"/>
      <c r="CE1385"/>
      <c r="CF1385"/>
      <c r="CG1385"/>
      <c r="CH1385"/>
      <c r="CI1385"/>
      <c r="CJ1385"/>
      <c r="CK1385"/>
      <c r="CL1385"/>
      <c r="CM1385"/>
      <c r="CN1385"/>
      <c r="CO1385"/>
      <c r="CP1385"/>
      <c r="CQ1385"/>
      <c r="CR1385"/>
      <c r="CS1385"/>
      <c r="CT1385"/>
      <c r="CU1385"/>
      <c r="CV1385"/>
      <c r="CW1385"/>
      <c r="CX1385"/>
      <c r="CY1385"/>
      <c r="CZ1385"/>
      <c r="DA1385"/>
      <c r="DB1385"/>
      <c r="DC1385"/>
      <c r="DD1385"/>
      <c r="DE1385"/>
      <c r="DF1385"/>
      <c r="DG1385"/>
      <c r="DH1385"/>
      <c r="DI1385"/>
      <c r="DJ1385"/>
      <c r="DK1385"/>
      <c r="DL1385"/>
      <c r="DM1385"/>
      <c r="DN1385"/>
      <c r="DO1385"/>
      <c r="DP1385"/>
      <c r="DQ1385"/>
      <c r="DR1385"/>
      <c r="DS1385"/>
      <c r="DT1385"/>
      <c r="DU1385"/>
      <c r="DV1385"/>
      <c r="DW1385"/>
      <c r="DX1385"/>
      <c r="DY1385"/>
      <c r="DZ1385"/>
      <c r="EA1385"/>
      <c r="EB1385"/>
      <c r="EC1385"/>
      <c r="ED1385"/>
      <c r="EE1385"/>
      <c r="EF1385"/>
      <c r="EG1385"/>
      <c r="EH1385"/>
      <c r="EI1385"/>
      <c r="EJ1385"/>
      <c r="EK1385"/>
      <c r="EL1385"/>
      <c r="EM1385"/>
      <c r="EN1385"/>
      <c r="EO1385"/>
      <c r="EP1385"/>
      <c r="EQ1385"/>
      <c r="ER1385"/>
      <c r="ES1385"/>
      <c r="ET1385"/>
      <c r="EU1385"/>
      <c r="EV1385"/>
      <c r="EW1385"/>
      <c r="EX1385"/>
      <c r="EY1385"/>
      <c r="EZ1385"/>
      <c r="FA1385"/>
      <c r="FB1385"/>
      <c r="FC1385"/>
      <c r="FD1385"/>
      <c r="FE1385"/>
      <c r="FF1385"/>
      <c r="FG1385"/>
      <c r="FH1385"/>
      <c r="FI1385"/>
      <c r="FJ1385"/>
      <c r="FK1385"/>
      <c r="FL1385"/>
      <c r="FM1385"/>
      <c r="FN1385"/>
      <c r="FO1385"/>
      <c r="FP1385"/>
      <c r="FQ1385"/>
      <c r="FR1385"/>
      <c r="FS1385"/>
      <c r="FT1385"/>
      <c r="FU1385"/>
      <c r="FV1385"/>
      <c r="FW1385"/>
      <c r="FX1385"/>
      <c r="FY1385"/>
      <c r="FZ1385"/>
      <c r="GA1385"/>
      <c r="GB1385"/>
      <c r="GC1385"/>
      <c r="GD1385"/>
      <c r="GE1385"/>
      <c r="GF1385"/>
      <c r="GG1385"/>
      <c r="GH1385"/>
      <c r="GI1385"/>
      <c r="GJ1385"/>
      <c r="GK1385"/>
      <c r="GL1385"/>
      <c r="GM1385"/>
      <c r="GN1385"/>
      <c r="GO1385"/>
      <c r="GP1385"/>
      <c r="GQ1385"/>
      <c r="GR1385"/>
      <c r="GS1385"/>
      <c r="GT1385"/>
      <c r="GU1385"/>
      <c r="GV1385"/>
      <c r="GW1385"/>
      <c r="GX1385"/>
      <c r="GY1385" t="n" s="35">
        <v>0</v>
      </c>
      <c r="GZ1385" t="n" s="35">
        <v>0</v>
      </c>
      <c r="HF1385" t="n" s="35">
        <v>4000</v>
      </c>
      <c r="HG1385" t="b" s="35">
        <v>1</v>
      </c>
      <c r="HH1385">
        <v>1</v>
      </c>
      <c r="HU1385" t="b" s="35">
        <v>1</v>
      </c>
      <c r="HZ1385">
        <v>1</v>
      </c>
      <c r="IA1385"/>
      <c r="IB1385" t="inlineStr">
        <is>
          <t xml:space="preserve">魔法</t>
        </is>
      </c>
      <c r="IC1385">
        <v>8000</v>
      </c>
      <c r="ID1385">
        <v>0</v>
      </c>
      <c r="IE1385">
        <v>1</v>
      </c>
      <c r="IF1385"/>
      <c r="IG1385" t="inlineStr">
        <is>
          <t xml:space="preserve">魔法</t>
        </is>
      </c>
      <c r="IH1385">
        <v>500</v>
      </c>
      <c r="II1385">
        <v>0</v>
      </c>
      <c r="IJ1385"/>
      <c r="IK1385"/>
      <c r="IL1385"/>
      <c r="IM1385"/>
      <c r="IN1385"/>
      <c r="IO1385"/>
      <c r="IP1385"/>
      <c r="IQ1385"/>
      <c r="IR1385"/>
      <c r="IS1385"/>
      <c r="IT1385"/>
      <c r="IU1385"/>
      <c r="IV1385"/>
      <c r="IW1385"/>
      <c r="IX1385"/>
      <c r="IY1385"/>
      <c r="IZ1385"/>
      <c r="JA1385"/>
      <c r="JB1385"/>
      <c r="JC1385"/>
      <c r="JD1385"/>
      <c r="JE1385"/>
      <c r="JF1385"/>
      <c r="JG1385"/>
      <c r="JH1385"/>
      <c r="JI1385"/>
      <c r="JJ1385"/>
      <c r="JK1385"/>
      <c r="JL1385"/>
      <c r="JM1385"/>
      <c r="JN1385"/>
      <c r="JO1385"/>
      <c r="JP1385"/>
      <c r="JQ1385"/>
      <c r="JR1385"/>
    </row>
    <row r="1386" ht="30" customHeight="1" spans="2:12">
      <c r="B1386" s="34">
        <f>10000000+INDEX(编号表!$B:$B,MATCH(D1386,编号表!$A:$A,0))*10000+J1386</f>
        <v>12470002</v>
      </c>
      <c r="C1386" s="34" t="s">
        <v>1129</v>
      </c>
      <c r="D1386" s="34" t="s">
        <v>1130</v>
      </c>
      <c r="E1386" t="str" s="34">
        <v>无</v>
      </c>
      <c r="F1386" s="39" t="s">
        <v>897</v>
      </c>
      <c r="G1386" s="34" t="inlineStr">
        <is>
          <t xml:space="preserve">土行</t>
        </is>
      </c>
      <c r="H1386" s="34" t="b">
        <v>0</v>
      </c>
      <c r="I1386" s="34" t="b">
        <v>0</v>
      </c>
      <c r="J1386" s="34">
        <v>2</v>
      </c>
      <c r="K1386" s="34" t="str">
        <f t="shared" si="41"/>
        <v>124700</v>
      </c>
      <c r="L1386" s="34" t="s">
        <v>899</v>
      </c>
      <c r="O1386" t="str" s="35">
        <v>落印造成范围重击；补强结构、传递冲击，提高落印伤害；落印附加土行伤害。</v>
      </c>
      <c r="P1386" t="n" s="35">
        <v>12421004</v>
      </c>
      <c r="W1386">
        <v>600</v>
      </c>
      <c r="X1386">
        <v>600</v>
      </c>
      <c r="Y1386" t="str" s="35">
        <v>单位</v>
      </c>
      <c r="Z1386" t="inlineStr">
        <is>
          <t xml:space="preserve">圆形</t>
        </is>
      </c>
      <c r="AA1386" t="inlineStr">
        <is>
          <t xml:space="preserve">敌对</t>
        </is>
      </c>
      <c r="AB1386">
        <v>0</v>
      </c>
      <c r="AC1386">
        <v>16</v>
      </c>
      <c r="AD1386" t="b">
        <v>0</v>
      </c>
      <c r="AE1386" t="inlineStr">
        <is>
          <t xml:space="preserve">最近</t>
        </is>
      </c>
      <c r="AF1386">
        <v>180</v>
      </c>
      <c r="AG1386"/>
      <c r="AH1386"/>
      <c r="AI1386"/>
      <c r="AJ1386"/>
      <c r="AK1386"/>
      <c r="AL1386"/>
      <c r="BA1386">
        <v>10000</v>
      </c>
      <c r="BB1386" t="inlineStr">
        <is>
          <t xml:space="preserve">技能效果_伤害</t>
        </is>
      </c>
      <c r="BC1386" t="inlineStr">
        <is>
          <t xml:space="preserve">敌对</t>
        </is>
      </c>
      <c r="BD1386">
        <v>10000</v>
      </c>
      <c r="BE1386">
        <v>0</v>
      </c>
      <c r="BF1386" t="inlineStr">
        <is>
          <t xml:space="preserve">全部</t>
        </is>
      </c>
      <c r="BG1386">
        <v>0</v>
      </c>
      <c r="BH1386" t="inlineStr">
        <is>
          <t xml:space="preserve">魔法</t>
        </is>
      </c>
      <c r="BI1386">
        <v>8000</v>
      </c>
      <c r="BJ1386">
        <v>0</v>
      </c>
      <c r="BK1386" t="b">
        <v>1</v>
      </c>
      <c r="BL1386">
        <v>0</v>
      </c>
      <c r="BM1386">
        <v>10000</v>
      </c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  <c r="CG1386"/>
      <c r="CH1386"/>
      <c r="CI1386"/>
      <c r="CJ1386"/>
      <c r="CK1386"/>
      <c r="CL1386"/>
      <c r="CM1386"/>
      <c r="CN1386"/>
      <c r="CO1386"/>
      <c r="CP1386"/>
      <c r="CQ1386"/>
      <c r="CR1386"/>
      <c r="CS1386"/>
      <c r="CT1386"/>
      <c r="CU1386"/>
      <c r="CV1386"/>
      <c r="CW1386"/>
      <c r="CX1386"/>
      <c r="CY1386"/>
      <c r="CZ1386"/>
      <c r="DA1386"/>
      <c r="DB1386"/>
      <c r="DC1386"/>
      <c r="DD1386"/>
      <c r="DE1386"/>
      <c r="DF1386"/>
      <c r="DG1386"/>
      <c r="DH1386"/>
      <c r="DI1386"/>
      <c r="DJ1386"/>
      <c r="DK1386"/>
      <c r="DL1386"/>
      <c r="DM1386"/>
      <c r="DN1386"/>
      <c r="DO1386"/>
      <c r="DP1386"/>
      <c r="DQ1386"/>
      <c r="DR1386"/>
      <c r="DS1386"/>
      <c r="DT1386"/>
      <c r="DU1386"/>
      <c r="DV1386"/>
      <c r="DW1386"/>
      <c r="DX1386"/>
      <c r="DY1386"/>
      <c r="DZ1386"/>
      <c r="EA1386"/>
      <c r="EB1386"/>
      <c r="EC1386"/>
      <c r="ED1386"/>
      <c r="EE1386"/>
      <c r="EF1386"/>
      <c r="EG1386"/>
      <c r="EH1386"/>
      <c r="EI1386"/>
      <c r="EJ1386"/>
      <c r="EK1386"/>
      <c r="EL1386"/>
      <c r="EM1386"/>
      <c r="EN1386"/>
      <c r="EO1386"/>
      <c r="EP1386"/>
      <c r="EQ1386"/>
      <c r="ER1386"/>
      <c r="ES1386"/>
      <c r="ET1386"/>
      <c r="EU1386"/>
      <c r="EV1386"/>
      <c r="EW1386"/>
      <c r="EX1386"/>
      <c r="EY1386"/>
      <c r="EZ1386"/>
      <c r="FA1386"/>
      <c r="FB1386"/>
      <c r="FC1386"/>
      <c r="FD1386"/>
      <c r="FE1386"/>
      <c r="FF1386"/>
      <c r="FG1386"/>
      <c r="FH1386"/>
      <c r="FI1386"/>
      <c r="FJ1386"/>
      <c r="FK1386"/>
      <c r="FL1386"/>
      <c r="FM1386"/>
      <c r="FN1386"/>
      <c r="FO1386"/>
      <c r="FP1386"/>
      <c r="FQ1386"/>
      <c r="FR1386"/>
      <c r="FS1386"/>
      <c r="FT1386"/>
      <c r="FU1386"/>
      <c r="FV1386"/>
      <c r="FW1386"/>
      <c r="FX1386"/>
      <c r="FY1386"/>
      <c r="FZ1386"/>
      <c r="GA1386"/>
      <c r="GB1386"/>
      <c r="GC1386"/>
      <c r="GD1386"/>
      <c r="GE1386"/>
      <c r="GF1386"/>
      <c r="GG1386"/>
      <c r="GH1386"/>
      <c r="GI1386"/>
      <c r="GJ1386"/>
      <c r="GK1386"/>
      <c r="GL1386"/>
      <c r="GM1386"/>
      <c r="GN1386"/>
      <c r="GO1386"/>
      <c r="GP1386"/>
      <c r="GQ1386"/>
      <c r="GR1386"/>
      <c r="GS1386"/>
      <c r="GT1386"/>
      <c r="GU1386"/>
      <c r="GV1386"/>
      <c r="GW1386"/>
      <c r="GX1386"/>
      <c r="GY1386" t="n" s="35">
        <v>0</v>
      </c>
      <c r="GZ1386" t="n" s="35">
        <v>0</v>
      </c>
      <c r="HF1386" t="n" s="35">
        <v>4000</v>
      </c>
      <c r="HG1386" t="b" s="35">
        <v>1</v>
      </c>
      <c r="HH1386">
        <v>1</v>
      </c>
      <c r="HU1386" t="b" s="35">
        <v>1</v>
      </c>
      <c r="HZ1386">
        <v>1</v>
      </c>
      <c r="IA1386"/>
      <c r="IB1386" t="inlineStr">
        <is>
          <t xml:space="preserve">魔法</t>
        </is>
      </c>
      <c r="IC1386">
        <v>8000</v>
      </c>
      <c r="ID1386">
        <v>0</v>
      </c>
      <c r="IE1386">
        <v>1</v>
      </c>
      <c r="IF1386"/>
      <c r="IG1386" t="inlineStr">
        <is>
          <t xml:space="preserve">魔法</t>
        </is>
      </c>
      <c r="IH1386">
        <v>500</v>
      </c>
      <c r="II1386">
        <v>0</v>
      </c>
      <c r="IJ1386"/>
      <c r="IK1386"/>
      <c r="IL1386"/>
      <c r="IM1386"/>
      <c r="IN1386"/>
      <c r="IO1386"/>
      <c r="IP1386"/>
      <c r="IQ1386"/>
      <c r="IR1386"/>
      <c r="IS1386"/>
      <c r="IT1386"/>
      <c r="IU1386"/>
      <c r="IV1386"/>
      <c r="IW1386"/>
      <c r="IX1386"/>
      <c r="IY1386"/>
      <c r="IZ1386"/>
      <c r="JA1386"/>
      <c r="JB1386"/>
      <c r="JC1386"/>
      <c r="JD1386"/>
      <c r="JE1386"/>
      <c r="JF1386"/>
      <c r="JG1386"/>
      <c r="JH1386"/>
      <c r="JI1386"/>
      <c r="JJ1386"/>
      <c r="JK1386"/>
      <c r="JL1386"/>
      <c r="JM1386"/>
      <c r="JN1386"/>
      <c r="JO1386"/>
      <c r="JP1386"/>
      <c r="JQ1386"/>
      <c r="JR1386"/>
    </row>
    <row r="1387" ht="30" customHeight="1" spans="2:12">
      <c r="B1387" s="34">
        <f>10000000+INDEX(编号表!$B:$B,MATCH(D1387,编号表!$A:$A,0))*10000+J1387</f>
        <v>12470003</v>
      </c>
      <c r="C1387" s="34" t="s">
        <v>1129</v>
      </c>
      <c r="D1387" s="34" t="s">
        <v>1130</v>
      </c>
      <c r="E1387" t="str" s="34">
        <v>无</v>
      </c>
      <c r="F1387" s="39" t="s">
        <v>897</v>
      </c>
      <c r="G1387" s="34" t="inlineStr">
        <is>
          <t xml:space="preserve">土行</t>
        </is>
      </c>
      <c r="H1387" s="34" t="b">
        <v>0</v>
      </c>
      <c r="I1387" s="34" t="b">
        <v>0</v>
      </c>
      <c r="J1387" s="34">
        <v>3</v>
      </c>
      <c r="K1387" s="34" t="str">
        <f t="shared" si="41"/>
        <v>124700</v>
      </c>
      <c r="L1387" s="34" t="s">
        <v>900</v>
      </c>
      <c r="O1387" t="str" s="35">
        <v>落印造成范围重击；补强结构、传递冲击，提高落印伤害；落印附加土行伤害。</v>
      </c>
      <c r="P1387" t="n" s="35">
        <v>12421004</v>
      </c>
      <c r="W1387">
        <v>600</v>
      </c>
      <c r="X1387">
        <v>600</v>
      </c>
      <c r="Y1387" t="str" s="35">
        <v>单位</v>
      </c>
      <c r="Z1387" t="inlineStr">
        <is>
          <t xml:space="preserve">圆形</t>
        </is>
      </c>
      <c r="AA1387" t="inlineStr">
        <is>
          <t xml:space="preserve">敌对</t>
        </is>
      </c>
      <c r="AB1387">
        <v>0</v>
      </c>
      <c r="AC1387">
        <v>16</v>
      </c>
      <c r="AD1387" t="b">
        <v>0</v>
      </c>
      <c r="AE1387" t="inlineStr">
        <is>
          <t xml:space="preserve">最近</t>
        </is>
      </c>
      <c r="AF1387">
        <v>180</v>
      </c>
      <c r="AG1387"/>
      <c r="AH1387"/>
      <c r="AI1387"/>
      <c r="AJ1387"/>
      <c r="AK1387"/>
      <c r="AL1387"/>
      <c r="BA1387">
        <v>10000</v>
      </c>
      <c r="BB1387" t="inlineStr">
        <is>
          <t xml:space="preserve">技能效果_伤害</t>
        </is>
      </c>
      <c r="BC1387" t="inlineStr">
        <is>
          <t xml:space="preserve">敌对</t>
        </is>
      </c>
      <c r="BD1387">
        <v>10000</v>
      </c>
      <c r="BE1387">
        <v>0</v>
      </c>
      <c r="BF1387" t="inlineStr">
        <is>
          <t xml:space="preserve">全部</t>
        </is>
      </c>
      <c r="BG1387">
        <v>0</v>
      </c>
      <c r="BH1387" t="inlineStr">
        <is>
          <t xml:space="preserve">魔法</t>
        </is>
      </c>
      <c r="BI1387">
        <v>8000</v>
      </c>
      <c r="BJ1387">
        <v>0</v>
      </c>
      <c r="BK1387" t="b">
        <v>1</v>
      </c>
      <c r="BL1387">
        <v>0</v>
      </c>
      <c r="BM1387">
        <v>10000</v>
      </c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  <c r="CG1387"/>
      <c r="CH1387"/>
      <c r="CI1387"/>
      <c r="CJ1387"/>
      <c r="CK1387"/>
      <c r="CL1387"/>
      <c r="CM1387"/>
      <c r="CN1387"/>
      <c r="CO1387"/>
      <c r="CP1387"/>
      <c r="CQ1387"/>
      <c r="CR1387"/>
      <c r="CS1387"/>
      <c r="CT1387"/>
      <c r="CU1387"/>
      <c r="CV1387"/>
      <c r="CW1387"/>
      <c r="CX1387"/>
      <c r="CY1387"/>
      <c r="CZ1387"/>
      <c r="DA1387"/>
      <c r="DB1387"/>
      <c r="DC1387"/>
      <c r="DD1387"/>
      <c r="DE1387"/>
      <c r="DF1387"/>
      <c r="DG1387"/>
      <c r="DH1387"/>
      <c r="DI1387"/>
      <c r="DJ1387"/>
      <c r="DK1387"/>
      <c r="DL1387"/>
      <c r="DM1387"/>
      <c r="DN1387"/>
      <c r="DO1387"/>
      <c r="DP1387"/>
      <c r="DQ1387"/>
      <c r="DR1387"/>
      <c r="DS1387"/>
      <c r="DT1387"/>
      <c r="DU1387"/>
      <c r="DV1387"/>
      <c r="DW1387"/>
      <c r="DX1387"/>
      <c r="DY1387"/>
      <c r="DZ1387"/>
      <c r="EA1387"/>
      <c r="EB1387"/>
      <c r="EC1387"/>
      <c r="ED1387"/>
      <c r="EE1387"/>
      <c r="EF1387"/>
      <c r="EG1387"/>
      <c r="EH1387"/>
      <c r="EI1387"/>
      <c r="EJ1387"/>
      <c r="EK1387"/>
      <c r="EL1387"/>
      <c r="EM1387"/>
      <c r="EN1387"/>
      <c r="EO1387"/>
      <c r="EP1387"/>
      <c r="EQ1387"/>
      <c r="ER1387"/>
      <c r="ES1387"/>
      <c r="ET1387"/>
      <c r="EU1387"/>
      <c r="EV1387"/>
      <c r="EW1387"/>
      <c r="EX1387"/>
      <c r="EY1387"/>
      <c r="EZ1387"/>
      <c r="FA1387"/>
      <c r="FB1387"/>
      <c r="FC1387"/>
      <c r="FD1387"/>
      <c r="FE1387"/>
      <c r="FF1387"/>
      <c r="FG1387"/>
      <c r="FH1387"/>
      <c r="FI1387"/>
      <c r="FJ1387"/>
      <c r="FK1387"/>
      <c r="FL1387"/>
      <c r="FM1387"/>
      <c r="FN1387"/>
      <c r="FO1387"/>
      <c r="FP1387"/>
      <c r="FQ1387"/>
      <c r="FR1387"/>
      <c r="FS1387"/>
      <c r="FT1387"/>
      <c r="FU1387"/>
      <c r="FV1387"/>
      <c r="FW1387"/>
      <c r="FX1387"/>
      <c r="FY1387"/>
      <c r="FZ1387"/>
      <c r="GA1387"/>
      <c r="GB1387"/>
      <c r="GC1387"/>
      <c r="GD1387"/>
      <c r="GE1387"/>
      <c r="GF1387"/>
      <c r="GG1387"/>
      <c r="GH1387"/>
      <c r="GI1387"/>
      <c r="GJ1387"/>
      <c r="GK1387"/>
      <c r="GL1387"/>
      <c r="GM1387"/>
      <c r="GN1387"/>
      <c r="GO1387"/>
      <c r="GP1387"/>
      <c r="GQ1387"/>
      <c r="GR1387"/>
      <c r="GS1387"/>
      <c r="GT1387"/>
      <c r="GU1387"/>
      <c r="GV1387"/>
      <c r="GW1387"/>
      <c r="GX1387"/>
      <c r="GY1387" t="n" s="35">
        <v>0</v>
      </c>
      <c r="GZ1387" t="n" s="35">
        <v>0</v>
      </c>
      <c r="HF1387" t="n" s="35">
        <v>4000</v>
      </c>
      <c r="HG1387" t="b" s="35">
        <v>1</v>
      </c>
      <c r="HH1387">
        <v>1</v>
      </c>
      <c r="HU1387" t="b" s="35">
        <v>1</v>
      </c>
      <c r="HZ1387">
        <v>1</v>
      </c>
      <c r="IA1387"/>
      <c r="IB1387" t="inlineStr">
        <is>
          <t xml:space="preserve">魔法</t>
        </is>
      </c>
      <c r="IC1387">
        <v>8000</v>
      </c>
      <c r="ID1387">
        <v>0</v>
      </c>
      <c r="IE1387">
        <v>1</v>
      </c>
      <c r="IF1387"/>
      <c r="IG1387" t="inlineStr">
        <is>
          <t xml:space="preserve">魔法</t>
        </is>
      </c>
      <c r="IH1387">
        <v>500</v>
      </c>
      <c r="II1387">
        <v>0</v>
      </c>
      <c r="IJ1387"/>
      <c r="IK1387"/>
      <c r="IL1387"/>
      <c r="IM1387"/>
      <c r="IN1387"/>
      <c r="IO1387"/>
      <c r="IP1387"/>
      <c r="IQ1387"/>
      <c r="IR1387"/>
      <c r="IS1387"/>
      <c r="IT1387"/>
      <c r="IU1387"/>
      <c r="IV1387"/>
      <c r="IW1387"/>
      <c r="IX1387"/>
      <c r="IY1387"/>
      <c r="IZ1387"/>
      <c r="JA1387"/>
      <c r="JB1387"/>
      <c r="JC1387"/>
      <c r="JD1387"/>
      <c r="JE1387"/>
      <c r="JF1387"/>
      <c r="JG1387"/>
      <c r="JH1387"/>
      <c r="JI1387"/>
      <c r="JJ1387"/>
      <c r="JK1387"/>
      <c r="JL1387"/>
      <c r="JM1387"/>
      <c r="JN1387"/>
      <c r="JO1387"/>
      <c r="JP1387"/>
      <c r="JQ1387"/>
      <c r="JR1387"/>
    </row>
    <row r="1388" ht="30" customHeight="1" spans="2:12">
      <c r="B1388" s="34">
        <f>10000000+INDEX(编号表!$B:$B,MATCH(D1388,编号表!$A:$A,0))*10000+J1388</f>
        <v>12470004</v>
      </c>
      <c r="C1388" s="34" t="s">
        <v>1131</v>
      </c>
      <c r="D1388" s="34" t="s">
        <v>1130</v>
      </c>
      <c r="E1388" t="str" s="34">
        <v>无</v>
      </c>
      <c r="F1388" s="39" t="s">
        <v>902</v>
      </c>
      <c r="G1388" s="34" t="inlineStr">
        <is>
          <t xml:space="preserve">土行</t>
        </is>
      </c>
      <c r="H1388" s="34" t="b">
        <v>0</v>
      </c>
      <c r="I1388" s="34" t="b">
        <v>0</v>
      </c>
      <c r="J1388" s="34">
        <v>4</v>
      </c>
      <c r="K1388" s="34" t="str">
        <f t="shared" si="41"/>
        <v>124700</v>
      </c>
      <c r="L1388" s="34" t="s">
        <v>898</v>
      </c>
      <c r="O1388" t="str" s="35">
        <v>落印造成范围重击；补强结构、传递冲击，提高落印伤害；落印附加土行伤害。</v>
      </c>
      <c r="P1388" t="n" s="35">
        <v>12421004</v>
      </c>
      <c r="W1388">
        <v>600</v>
      </c>
      <c r="X1388">
        <v>600</v>
      </c>
      <c r="Y1388" t="str" s="35">
        <v>单位</v>
      </c>
      <c r="Z1388" t="inlineStr">
        <is>
          <t xml:space="preserve">圆形</t>
        </is>
      </c>
      <c r="AA1388" t="inlineStr">
        <is>
          <t xml:space="preserve">敌对</t>
        </is>
      </c>
      <c r="AB1388">
        <v>0</v>
      </c>
      <c r="AC1388">
        <v>16</v>
      </c>
      <c r="AD1388" t="b">
        <v>0</v>
      </c>
      <c r="AE1388" t="inlineStr">
        <is>
          <t xml:space="preserve">最近</t>
        </is>
      </c>
      <c r="AF1388">
        <v>180</v>
      </c>
      <c r="AG1388"/>
      <c r="AH1388"/>
      <c r="AI1388"/>
      <c r="AJ1388"/>
      <c r="AK1388"/>
      <c r="AL1388"/>
      <c r="BA1388">
        <v>10000</v>
      </c>
      <c r="BB1388" t="inlineStr">
        <is>
          <t xml:space="preserve">技能效果_伤害</t>
        </is>
      </c>
      <c r="BC1388" t="inlineStr">
        <is>
          <t xml:space="preserve">敌对</t>
        </is>
      </c>
      <c r="BD1388">
        <v>10000</v>
      </c>
      <c r="BE1388">
        <v>0</v>
      </c>
      <c r="BF1388" t="inlineStr">
        <is>
          <t xml:space="preserve">全部</t>
        </is>
      </c>
      <c r="BG1388">
        <v>0</v>
      </c>
      <c r="BH1388" t="inlineStr">
        <is>
          <t xml:space="preserve">魔法</t>
        </is>
      </c>
      <c r="BI1388">
        <v>8000</v>
      </c>
      <c r="BJ1388">
        <v>0</v>
      </c>
      <c r="BK1388" t="b">
        <v>1</v>
      </c>
      <c r="BL1388">
        <v>0</v>
      </c>
      <c r="BM1388">
        <v>10000</v>
      </c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  <c r="CG1388"/>
      <c r="CH1388"/>
      <c r="CI1388"/>
      <c r="CJ1388"/>
      <c r="CK1388"/>
      <c r="CL1388"/>
      <c r="CM1388"/>
      <c r="CN1388"/>
      <c r="CO1388"/>
      <c r="CP1388"/>
      <c r="CQ1388"/>
      <c r="CR1388"/>
      <c r="CS1388"/>
      <c r="CT1388"/>
      <c r="CU1388"/>
      <c r="CV1388"/>
      <c r="CW1388"/>
      <c r="CX1388"/>
      <c r="CY1388"/>
      <c r="CZ1388"/>
      <c r="DA1388"/>
      <c r="DB1388"/>
      <c r="DC1388"/>
      <c r="DD1388"/>
      <c r="DE1388"/>
      <c r="DF1388"/>
      <c r="DG1388"/>
      <c r="DH1388"/>
      <c r="DI1388"/>
      <c r="DJ1388"/>
      <c r="DK1388"/>
      <c r="DL1388"/>
      <c r="DM1388"/>
      <c r="DN1388"/>
      <c r="DO1388"/>
      <c r="DP1388"/>
      <c r="DQ1388"/>
      <c r="DR1388"/>
      <c r="DS1388"/>
      <c r="DT1388"/>
      <c r="DU1388"/>
      <c r="DV1388"/>
      <c r="DW1388"/>
      <c r="DX1388"/>
      <c r="DY1388"/>
      <c r="DZ1388"/>
      <c r="EA1388"/>
      <c r="EB1388"/>
      <c r="EC1388"/>
      <c r="ED1388"/>
      <c r="EE1388"/>
      <c r="EF1388"/>
      <c r="EG1388"/>
      <c r="EH1388"/>
      <c r="EI1388"/>
      <c r="EJ1388"/>
      <c r="EK1388"/>
      <c r="EL1388"/>
      <c r="EM1388"/>
      <c r="EN1388"/>
      <c r="EO1388"/>
      <c r="EP1388"/>
      <c r="EQ1388"/>
      <c r="ER1388"/>
      <c r="ES1388"/>
      <c r="ET1388"/>
      <c r="EU1388"/>
      <c r="EV1388"/>
      <c r="EW1388"/>
      <c r="EX1388"/>
      <c r="EY1388"/>
      <c r="EZ1388"/>
      <c r="FA1388"/>
      <c r="FB1388"/>
      <c r="FC1388"/>
      <c r="FD1388"/>
      <c r="FE1388"/>
      <c r="FF1388"/>
      <c r="FG1388"/>
      <c r="FH1388"/>
      <c r="FI1388"/>
      <c r="FJ1388"/>
      <c r="FK1388"/>
      <c r="FL1388"/>
      <c r="FM1388"/>
      <c r="FN1388"/>
      <c r="FO1388"/>
      <c r="FP1388"/>
      <c r="FQ1388"/>
      <c r="FR1388"/>
      <c r="FS1388"/>
      <c r="FT1388"/>
      <c r="FU1388"/>
      <c r="FV1388"/>
      <c r="FW1388"/>
      <c r="FX1388"/>
      <c r="FY1388"/>
      <c r="FZ1388"/>
      <c r="GA1388"/>
      <c r="GB1388"/>
      <c r="GC1388"/>
      <c r="GD1388"/>
      <c r="GE1388"/>
      <c r="GF1388"/>
      <c r="GG1388"/>
      <c r="GH1388"/>
      <c r="GI1388"/>
      <c r="GJ1388"/>
      <c r="GK1388"/>
      <c r="GL1388"/>
      <c r="GM1388"/>
      <c r="GN1388"/>
      <c r="GO1388"/>
      <c r="GP1388"/>
      <c r="GQ1388"/>
      <c r="GR1388"/>
      <c r="GS1388"/>
      <c r="GT1388"/>
      <c r="GU1388"/>
      <c r="GV1388"/>
      <c r="GW1388"/>
      <c r="GX1388"/>
      <c r="GY1388" t="n" s="35">
        <v>0</v>
      </c>
      <c r="GZ1388" t="n" s="35">
        <v>0</v>
      </c>
      <c r="HF1388" t="n" s="35">
        <v>4000</v>
      </c>
      <c r="HG1388" t="b" s="35">
        <v>1</v>
      </c>
      <c r="HH1388">
        <v>1</v>
      </c>
      <c r="HU1388" t="b" s="35">
        <v>1</v>
      </c>
      <c r="HZ1388">
        <v>1</v>
      </c>
      <c r="IA1388"/>
      <c r="IB1388" t="inlineStr">
        <is>
          <t xml:space="preserve">魔法</t>
        </is>
      </c>
      <c r="IC1388">
        <v>8000</v>
      </c>
      <c r="ID1388">
        <v>0</v>
      </c>
      <c r="IE1388">
        <v>1</v>
      </c>
      <c r="IF1388"/>
      <c r="IG1388" t="inlineStr">
        <is>
          <t xml:space="preserve">魔法</t>
        </is>
      </c>
      <c r="IH1388">
        <v>500</v>
      </c>
      <c r="II1388">
        <v>0</v>
      </c>
      <c r="IJ1388"/>
      <c r="IK1388"/>
      <c r="IL1388"/>
      <c r="IM1388"/>
      <c r="IN1388"/>
      <c r="IO1388"/>
      <c r="IP1388"/>
      <c r="IQ1388"/>
      <c r="IR1388"/>
      <c r="IS1388"/>
      <c r="IT1388"/>
      <c r="IU1388"/>
      <c r="IV1388"/>
      <c r="IW1388"/>
      <c r="IX1388"/>
      <c r="IY1388"/>
      <c r="IZ1388"/>
      <c r="JA1388"/>
      <c r="JB1388"/>
      <c r="JC1388"/>
      <c r="JD1388"/>
      <c r="JE1388"/>
      <c r="JF1388"/>
      <c r="JG1388"/>
      <c r="JH1388"/>
      <c r="JI1388"/>
      <c r="JJ1388"/>
      <c r="JK1388"/>
      <c r="JL1388"/>
      <c r="JM1388"/>
      <c r="JN1388"/>
      <c r="JO1388"/>
      <c r="JP1388"/>
      <c r="JQ1388"/>
      <c r="JR1388"/>
    </row>
    <row r="1389" ht="30" customHeight="1" spans="2:12">
      <c r="B1389" s="34">
        <f>10000000+INDEX(编号表!$B:$B,MATCH(D1389,编号表!$A:$A,0))*10000+J1389</f>
        <v>12470005</v>
      </c>
      <c r="C1389" s="34" t="s">
        <v>1131</v>
      </c>
      <c r="D1389" s="34" t="s">
        <v>1130</v>
      </c>
      <c r="E1389" t="str" s="34">
        <v>无</v>
      </c>
      <c r="F1389" s="39" t="s">
        <v>902</v>
      </c>
      <c r="G1389" s="34" t="inlineStr">
        <is>
          <t xml:space="preserve">土行</t>
        </is>
      </c>
      <c r="H1389" s="34" t="b">
        <v>0</v>
      </c>
      <c r="I1389" s="34" t="b">
        <v>0</v>
      </c>
      <c r="J1389" s="34">
        <v>5</v>
      </c>
      <c r="K1389" s="34" t="str">
        <f t="shared" si="41"/>
        <v>124700</v>
      </c>
      <c r="L1389" s="34" t="s">
        <v>899</v>
      </c>
      <c r="O1389" t="str" s="35">
        <v>落印造成范围重击；补强结构、传递冲击，提高落印伤害；落印附加土行伤害。</v>
      </c>
      <c r="P1389" t="n" s="35">
        <v>12421004</v>
      </c>
      <c r="W1389">
        <v>600</v>
      </c>
      <c r="X1389">
        <v>600</v>
      </c>
      <c r="Y1389" t="str" s="35">
        <v>单位</v>
      </c>
      <c r="Z1389" t="inlineStr">
        <is>
          <t xml:space="preserve">圆形</t>
        </is>
      </c>
      <c r="AA1389" t="inlineStr">
        <is>
          <t xml:space="preserve">敌对</t>
        </is>
      </c>
      <c r="AB1389">
        <v>0</v>
      </c>
      <c r="AC1389">
        <v>16</v>
      </c>
      <c r="AD1389" t="b">
        <v>0</v>
      </c>
      <c r="AE1389" t="inlineStr">
        <is>
          <t xml:space="preserve">最近</t>
        </is>
      </c>
      <c r="AF1389">
        <v>180</v>
      </c>
      <c r="AG1389"/>
      <c r="AH1389"/>
      <c r="AI1389"/>
      <c r="AJ1389"/>
      <c r="AK1389"/>
      <c r="AL1389"/>
      <c r="BA1389">
        <v>10000</v>
      </c>
      <c r="BB1389" t="inlineStr">
        <is>
          <t xml:space="preserve">技能效果_伤害</t>
        </is>
      </c>
      <c r="BC1389" t="inlineStr">
        <is>
          <t xml:space="preserve">敌对</t>
        </is>
      </c>
      <c r="BD1389">
        <v>10000</v>
      </c>
      <c r="BE1389">
        <v>0</v>
      </c>
      <c r="BF1389" t="inlineStr">
        <is>
          <t xml:space="preserve">全部</t>
        </is>
      </c>
      <c r="BG1389">
        <v>0</v>
      </c>
      <c r="BH1389" t="inlineStr">
        <is>
          <t xml:space="preserve">魔法</t>
        </is>
      </c>
      <c r="BI1389">
        <v>8000</v>
      </c>
      <c r="BJ1389">
        <v>0</v>
      </c>
      <c r="BK1389" t="b">
        <v>1</v>
      </c>
      <c r="BL1389">
        <v>0</v>
      </c>
      <c r="BM1389">
        <v>10000</v>
      </c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  <c r="CG1389"/>
      <c r="CH1389"/>
      <c r="CI1389"/>
      <c r="CJ1389"/>
      <c r="CK1389"/>
      <c r="CL1389"/>
      <c r="CM1389"/>
      <c r="CN1389"/>
      <c r="CO1389"/>
      <c r="CP1389"/>
      <c r="CQ1389"/>
      <c r="CR1389"/>
      <c r="CS1389"/>
      <c r="CT1389"/>
      <c r="CU1389"/>
      <c r="CV1389"/>
      <c r="CW1389"/>
      <c r="CX1389"/>
      <c r="CY1389"/>
      <c r="CZ1389"/>
      <c r="DA1389"/>
      <c r="DB1389"/>
      <c r="DC1389"/>
      <c r="DD1389"/>
      <c r="DE1389"/>
      <c r="DF1389"/>
      <c r="DG1389"/>
      <c r="DH1389"/>
      <c r="DI1389"/>
      <c r="DJ1389"/>
      <c r="DK1389"/>
      <c r="DL1389"/>
      <c r="DM1389"/>
      <c r="DN1389"/>
      <c r="DO1389"/>
      <c r="DP1389"/>
      <c r="DQ1389"/>
      <c r="DR1389"/>
      <c r="DS1389"/>
      <c r="DT1389"/>
      <c r="DU1389"/>
      <c r="DV1389"/>
      <c r="DW1389"/>
      <c r="DX1389"/>
      <c r="DY1389"/>
      <c r="DZ1389"/>
      <c r="EA1389"/>
      <c r="EB1389"/>
      <c r="EC1389"/>
      <c r="ED1389"/>
      <c r="EE1389"/>
      <c r="EF1389"/>
      <c r="EG1389"/>
      <c r="EH1389"/>
      <c r="EI1389"/>
      <c r="EJ1389"/>
      <c r="EK1389"/>
      <c r="EL1389"/>
      <c r="EM1389"/>
      <c r="EN1389"/>
      <c r="EO1389"/>
      <c r="EP1389"/>
      <c r="EQ1389"/>
      <c r="ER1389"/>
      <c r="ES1389"/>
      <c r="ET1389"/>
      <c r="EU1389"/>
      <c r="EV1389"/>
      <c r="EW1389"/>
      <c r="EX1389"/>
      <c r="EY1389"/>
      <c r="EZ1389"/>
      <c r="FA1389"/>
      <c r="FB1389"/>
      <c r="FC1389"/>
      <c r="FD1389"/>
      <c r="FE1389"/>
      <c r="FF1389"/>
      <c r="FG1389"/>
      <c r="FH1389"/>
      <c r="FI1389"/>
      <c r="FJ1389"/>
      <c r="FK1389"/>
      <c r="FL1389"/>
      <c r="FM1389"/>
      <c r="FN1389"/>
      <c r="FO1389"/>
      <c r="FP1389"/>
      <c r="FQ1389"/>
      <c r="FR1389"/>
      <c r="FS1389"/>
      <c r="FT1389"/>
      <c r="FU1389"/>
      <c r="FV1389"/>
      <c r="FW1389"/>
      <c r="FX1389"/>
      <c r="FY1389"/>
      <c r="FZ1389"/>
      <c r="GA1389"/>
      <c r="GB1389"/>
      <c r="GC1389"/>
      <c r="GD1389"/>
      <c r="GE1389"/>
      <c r="GF1389"/>
      <c r="GG1389"/>
      <c r="GH1389"/>
      <c r="GI1389"/>
      <c r="GJ1389"/>
      <c r="GK1389"/>
      <c r="GL1389"/>
      <c r="GM1389"/>
      <c r="GN1389"/>
      <c r="GO1389"/>
      <c r="GP1389"/>
      <c r="GQ1389"/>
      <c r="GR1389"/>
      <c r="GS1389"/>
      <c r="GT1389"/>
      <c r="GU1389"/>
      <c r="GV1389"/>
      <c r="GW1389"/>
      <c r="GX1389"/>
      <c r="GY1389" t="n" s="35">
        <v>0</v>
      </c>
      <c r="GZ1389" t="n" s="35">
        <v>0</v>
      </c>
      <c r="HF1389" t="n" s="35">
        <v>4000</v>
      </c>
      <c r="HG1389" t="b" s="35">
        <v>1</v>
      </c>
      <c r="HH1389">
        <v>1</v>
      </c>
      <c r="HU1389" t="b" s="35">
        <v>1</v>
      </c>
      <c r="HZ1389">
        <v>1</v>
      </c>
      <c r="IA1389"/>
      <c r="IB1389" t="inlineStr">
        <is>
          <t xml:space="preserve">魔法</t>
        </is>
      </c>
      <c r="IC1389">
        <v>8000</v>
      </c>
      <c r="ID1389">
        <v>0</v>
      </c>
      <c r="IE1389">
        <v>1</v>
      </c>
      <c r="IF1389"/>
      <c r="IG1389" t="inlineStr">
        <is>
          <t xml:space="preserve">魔法</t>
        </is>
      </c>
      <c r="IH1389">
        <v>500</v>
      </c>
      <c r="II1389">
        <v>0</v>
      </c>
      <c r="IJ1389"/>
      <c r="IK1389"/>
      <c r="IL1389"/>
      <c r="IM1389"/>
      <c r="IN1389"/>
      <c r="IO1389"/>
      <c r="IP1389"/>
      <c r="IQ1389"/>
      <c r="IR1389"/>
      <c r="IS1389"/>
      <c r="IT1389"/>
      <c r="IU1389"/>
      <c r="IV1389"/>
      <c r="IW1389"/>
      <c r="IX1389"/>
      <c r="IY1389"/>
      <c r="IZ1389"/>
      <c r="JA1389"/>
      <c r="JB1389"/>
      <c r="JC1389"/>
      <c r="JD1389"/>
      <c r="JE1389"/>
      <c r="JF1389"/>
      <c r="JG1389"/>
      <c r="JH1389"/>
      <c r="JI1389"/>
      <c r="JJ1389"/>
      <c r="JK1389"/>
      <c r="JL1389"/>
      <c r="JM1389"/>
      <c r="JN1389"/>
      <c r="JO1389"/>
      <c r="JP1389"/>
      <c r="JQ1389"/>
      <c r="JR1389"/>
    </row>
    <row r="1390" ht="30" customHeight="1" spans="2:12">
      <c r="B1390" s="34">
        <f>10000000+INDEX(编号表!$B:$B,MATCH(D1390,编号表!$A:$A,0))*10000+J1390</f>
        <v>12470006</v>
      </c>
      <c r="C1390" s="34" t="s">
        <v>1131</v>
      </c>
      <c r="D1390" s="34" t="s">
        <v>1130</v>
      </c>
      <c r="E1390" t="str" s="34">
        <v>无</v>
      </c>
      <c r="F1390" s="39" t="s">
        <v>902</v>
      </c>
      <c r="G1390" s="34" t="inlineStr">
        <is>
          <t xml:space="preserve">土行</t>
        </is>
      </c>
      <c r="H1390" s="34" t="b">
        <v>0</v>
      </c>
      <c r="I1390" s="34" t="b">
        <v>0</v>
      </c>
      <c r="J1390" s="34">
        <v>6</v>
      </c>
      <c r="K1390" s="34" t="str">
        <f t="shared" si="41"/>
        <v>124700</v>
      </c>
      <c r="L1390" s="34" t="s">
        <v>900</v>
      </c>
      <c r="O1390" t="str" s="35">
        <v>落印造成范围重击；补强结构、传递冲击，提高落印伤害；落印附加土行伤害。</v>
      </c>
      <c r="P1390" t="n" s="35">
        <v>12421004</v>
      </c>
      <c r="W1390">
        <v>600</v>
      </c>
      <c r="X1390">
        <v>600</v>
      </c>
      <c r="Y1390" t="str" s="35">
        <v>单位</v>
      </c>
      <c r="Z1390" t="inlineStr">
        <is>
          <t xml:space="preserve">圆形</t>
        </is>
      </c>
      <c r="AA1390" t="inlineStr">
        <is>
          <t xml:space="preserve">敌对</t>
        </is>
      </c>
      <c r="AB1390">
        <v>0</v>
      </c>
      <c r="AC1390">
        <v>16</v>
      </c>
      <c r="AD1390" t="b">
        <v>0</v>
      </c>
      <c r="AE1390" t="inlineStr">
        <is>
          <t xml:space="preserve">最近</t>
        </is>
      </c>
      <c r="AF1390">
        <v>180</v>
      </c>
      <c r="AG1390"/>
      <c r="AH1390"/>
      <c r="AI1390"/>
      <c r="AJ1390"/>
      <c r="AK1390"/>
      <c r="AL1390"/>
      <c r="BA1390">
        <v>10000</v>
      </c>
      <c r="BB1390" t="inlineStr">
        <is>
          <t xml:space="preserve">技能效果_伤害</t>
        </is>
      </c>
      <c r="BC1390" t="inlineStr">
        <is>
          <t xml:space="preserve">敌对</t>
        </is>
      </c>
      <c r="BD1390">
        <v>10000</v>
      </c>
      <c r="BE1390">
        <v>0</v>
      </c>
      <c r="BF1390" t="inlineStr">
        <is>
          <t xml:space="preserve">全部</t>
        </is>
      </c>
      <c r="BG1390">
        <v>0</v>
      </c>
      <c r="BH1390" t="inlineStr">
        <is>
          <t xml:space="preserve">魔法</t>
        </is>
      </c>
      <c r="BI1390">
        <v>8000</v>
      </c>
      <c r="BJ1390">
        <v>0</v>
      </c>
      <c r="BK1390" t="b">
        <v>1</v>
      </c>
      <c r="BL1390">
        <v>0</v>
      </c>
      <c r="BM1390">
        <v>10000</v>
      </c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  <c r="CG1390"/>
      <c r="CH1390"/>
      <c r="CI1390"/>
      <c r="CJ1390"/>
      <c r="CK1390"/>
      <c r="CL1390"/>
      <c r="CM1390"/>
      <c r="CN1390"/>
      <c r="CO1390"/>
      <c r="CP1390"/>
      <c r="CQ1390"/>
      <c r="CR1390"/>
      <c r="CS1390"/>
      <c r="CT1390"/>
      <c r="CU1390"/>
      <c r="CV1390"/>
      <c r="CW1390"/>
      <c r="CX1390"/>
      <c r="CY1390"/>
      <c r="CZ1390"/>
      <c r="DA1390"/>
      <c r="DB1390"/>
      <c r="DC1390"/>
      <c r="DD1390"/>
      <c r="DE1390"/>
      <c r="DF1390"/>
      <c r="DG1390"/>
      <c r="DH1390"/>
      <c r="DI1390"/>
      <c r="DJ1390"/>
      <c r="DK1390"/>
      <c r="DL1390"/>
      <c r="DM1390"/>
      <c r="DN1390"/>
      <c r="DO1390"/>
      <c r="DP1390"/>
      <c r="DQ1390"/>
      <c r="DR1390"/>
      <c r="DS1390"/>
      <c r="DT1390"/>
      <c r="DU1390"/>
      <c r="DV1390"/>
      <c r="DW1390"/>
      <c r="DX1390"/>
      <c r="DY1390"/>
      <c r="DZ1390"/>
      <c r="EA1390"/>
      <c r="EB1390"/>
      <c r="EC1390"/>
      <c r="ED1390"/>
      <c r="EE1390"/>
      <c r="EF1390"/>
      <c r="EG1390"/>
      <c r="EH1390"/>
      <c r="EI1390"/>
      <c r="EJ1390"/>
      <c r="EK1390"/>
      <c r="EL1390"/>
      <c r="EM1390"/>
      <c r="EN1390"/>
      <c r="EO1390"/>
      <c r="EP1390"/>
      <c r="EQ1390"/>
      <c r="ER1390"/>
      <c r="ES1390"/>
      <c r="ET1390"/>
      <c r="EU1390"/>
      <c r="EV1390"/>
      <c r="EW1390"/>
      <c r="EX1390"/>
      <c r="EY1390"/>
      <c r="EZ1390"/>
      <c r="FA1390"/>
      <c r="FB1390"/>
      <c r="FC1390"/>
      <c r="FD1390"/>
      <c r="FE1390"/>
      <c r="FF1390"/>
      <c r="FG1390"/>
      <c r="FH1390"/>
      <c r="FI1390"/>
      <c r="FJ1390"/>
      <c r="FK1390"/>
      <c r="FL1390"/>
      <c r="FM1390"/>
      <c r="FN1390"/>
      <c r="FO1390"/>
      <c r="FP1390"/>
      <c r="FQ1390"/>
      <c r="FR1390"/>
      <c r="FS1390"/>
      <c r="FT1390"/>
      <c r="FU1390"/>
      <c r="FV1390"/>
      <c r="FW1390"/>
      <c r="FX1390"/>
      <c r="FY1390"/>
      <c r="FZ1390"/>
      <c r="GA1390"/>
      <c r="GB1390"/>
      <c r="GC1390"/>
      <c r="GD1390"/>
      <c r="GE1390"/>
      <c r="GF1390"/>
      <c r="GG1390"/>
      <c r="GH1390"/>
      <c r="GI1390"/>
      <c r="GJ1390"/>
      <c r="GK1390"/>
      <c r="GL1390"/>
      <c r="GM1390"/>
      <c r="GN1390"/>
      <c r="GO1390"/>
      <c r="GP1390"/>
      <c r="GQ1390"/>
      <c r="GR1390"/>
      <c r="GS1390"/>
      <c r="GT1390"/>
      <c r="GU1390"/>
      <c r="GV1390"/>
      <c r="GW1390"/>
      <c r="GX1390"/>
      <c r="GY1390" t="n" s="35">
        <v>0</v>
      </c>
      <c r="GZ1390" t="n" s="35">
        <v>0</v>
      </c>
      <c r="HF1390" t="n" s="35">
        <v>4000</v>
      </c>
      <c r="HG1390" t="b" s="35">
        <v>1</v>
      </c>
      <c r="HH1390">
        <v>1</v>
      </c>
      <c r="HU1390" t="b" s="35">
        <v>1</v>
      </c>
      <c r="HZ1390">
        <v>1</v>
      </c>
      <c r="IA1390"/>
      <c r="IB1390" t="inlineStr">
        <is>
          <t xml:space="preserve">魔法</t>
        </is>
      </c>
      <c r="IC1390">
        <v>8000</v>
      </c>
      <c r="ID1390">
        <v>0</v>
      </c>
      <c r="IE1390">
        <v>1</v>
      </c>
      <c r="IF1390"/>
      <c r="IG1390" t="inlineStr">
        <is>
          <t xml:space="preserve">魔法</t>
        </is>
      </c>
      <c r="IH1390">
        <v>500</v>
      </c>
      <c r="II1390">
        <v>0</v>
      </c>
      <c r="IJ1390"/>
      <c r="IK1390"/>
      <c r="IL1390"/>
      <c r="IM1390"/>
      <c r="IN1390"/>
      <c r="IO1390"/>
      <c r="IP1390"/>
      <c r="IQ1390"/>
      <c r="IR1390"/>
      <c r="IS1390"/>
      <c r="IT1390"/>
      <c r="IU1390"/>
      <c r="IV1390"/>
      <c r="IW1390"/>
      <c r="IX1390"/>
      <c r="IY1390"/>
      <c r="IZ1390"/>
      <c r="JA1390"/>
      <c r="JB1390"/>
      <c r="JC1390"/>
      <c r="JD1390"/>
      <c r="JE1390"/>
      <c r="JF1390"/>
      <c r="JG1390"/>
      <c r="JH1390"/>
      <c r="JI1390"/>
      <c r="JJ1390"/>
      <c r="JK1390"/>
      <c r="JL1390"/>
      <c r="JM1390"/>
      <c r="JN1390"/>
      <c r="JO1390"/>
      <c r="JP1390"/>
      <c r="JQ1390"/>
      <c r="JR1390"/>
    </row>
    <row r="1391" ht="30" customHeight="1" spans="2:12">
      <c r="B1391" s="34">
        <f>10000000+INDEX(编号表!$B:$B,MATCH(D1391,编号表!$A:$A,0))*10000+J1391</f>
        <v>12470007</v>
      </c>
      <c r="C1391" s="34" t="s">
        <v>1132</v>
      </c>
      <c r="D1391" s="34" t="s">
        <v>1130</v>
      </c>
      <c r="E1391" t="str" s="34">
        <v>无</v>
      </c>
      <c r="F1391" s="39" t="s">
        <v>904</v>
      </c>
      <c r="G1391" s="34" t="inlineStr">
        <is>
          <t xml:space="preserve">土行</t>
        </is>
      </c>
      <c r="H1391" s="34" t="b">
        <v>0</v>
      </c>
      <c r="I1391" s="34" t="b">
        <v>0</v>
      </c>
      <c r="J1391" s="34">
        <v>7</v>
      </c>
      <c r="K1391" s="34" t="str">
        <f t="shared" si="41"/>
        <v>124700</v>
      </c>
      <c r="L1391" s="34" t="s">
        <v>898</v>
      </c>
      <c r="O1391" t="str" s="35">
        <v>落印造成范围重击；补强结构、传递冲击，提高落印伤害；落印附加土行伤害。</v>
      </c>
      <c r="P1391" t="n" s="35">
        <v>12421004</v>
      </c>
      <c r="W1391">
        <v>600</v>
      </c>
      <c r="X1391">
        <v>600</v>
      </c>
      <c r="Y1391" t="str" s="35">
        <v>单位</v>
      </c>
      <c r="Z1391" t="inlineStr">
        <is>
          <t xml:space="preserve">圆形</t>
        </is>
      </c>
      <c r="AA1391" t="inlineStr">
        <is>
          <t xml:space="preserve">敌对</t>
        </is>
      </c>
      <c r="AB1391">
        <v>0</v>
      </c>
      <c r="AC1391">
        <v>16</v>
      </c>
      <c r="AD1391" t="b">
        <v>0</v>
      </c>
      <c r="AE1391" t="inlineStr">
        <is>
          <t xml:space="preserve">最近</t>
        </is>
      </c>
      <c r="AF1391">
        <v>180</v>
      </c>
      <c r="AG1391"/>
      <c r="AH1391"/>
      <c r="AI1391"/>
      <c r="AJ1391"/>
      <c r="AK1391"/>
      <c r="AL1391"/>
      <c r="BA1391">
        <v>10000</v>
      </c>
      <c r="BB1391" t="inlineStr">
        <is>
          <t xml:space="preserve">技能效果_伤害</t>
        </is>
      </c>
      <c r="BC1391" t="inlineStr">
        <is>
          <t xml:space="preserve">敌对</t>
        </is>
      </c>
      <c r="BD1391">
        <v>10000</v>
      </c>
      <c r="BE1391">
        <v>0</v>
      </c>
      <c r="BF1391" t="inlineStr">
        <is>
          <t xml:space="preserve">全部</t>
        </is>
      </c>
      <c r="BG1391">
        <v>0</v>
      </c>
      <c r="BH1391" t="inlineStr">
        <is>
          <t xml:space="preserve">魔法</t>
        </is>
      </c>
      <c r="BI1391">
        <v>8000</v>
      </c>
      <c r="BJ1391">
        <v>0</v>
      </c>
      <c r="BK1391" t="b">
        <v>1</v>
      </c>
      <c r="BL1391">
        <v>0</v>
      </c>
      <c r="BM1391">
        <v>10000</v>
      </c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  <c r="CG1391"/>
      <c r="CH1391"/>
      <c r="CI1391"/>
      <c r="CJ1391"/>
      <c r="CK1391"/>
      <c r="CL1391"/>
      <c r="CM1391"/>
      <c r="CN1391"/>
      <c r="CO1391"/>
      <c r="CP1391"/>
      <c r="CQ1391"/>
      <c r="CR1391"/>
      <c r="CS1391"/>
      <c r="CT1391"/>
      <c r="CU1391"/>
      <c r="CV1391"/>
      <c r="CW1391"/>
      <c r="CX1391"/>
      <c r="CY1391"/>
      <c r="CZ1391"/>
      <c r="DA1391"/>
      <c r="DB1391"/>
      <c r="DC1391"/>
      <c r="DD1391"/>
      <c r="DE1391"/>
      <c r="DF1391"/>
      <c r="DG1391"/>
      <c r="DH1391"/>
      <c r="DI1391"/>
      <c r="DJ1391"/>
      <c r="DK1391"/>
      <c r="DL1391"/>
      <c r="DM1391"/>
      <c r="DN1391"/>
      <c r="DO1391"/>
      <c r="DP1391"/>
      <c r="DQ1391"/>
      <c r="DR1391"/>
      <c r="DS1391"/>
      <c r="DT1391"/>
      <c r="DU1391"/>
      <c r="DV1391"/>
      <c r="DW1391"/>
      <c r="DX1391"/>
      <c r="DY1391"/>
      <c r="DZ1391"/>
      <c r="EA1391"/>
      <c r="EB1391"/>
      <c r="EC1391"/>
      <c r="ED1391"/>
      <c r="EE1391"/>
      <c r="EF1391"/>
      <c r="EG1391"/>
      <c r="EH1391"/>
      <c r="EI1391"/>
      <c r="EJ1391"/>
      <c r="EK1391"/>
      <c r="EL1391"/>
      <c r="EM1391"/>
      <c r="EN1391"/>
      <c r="EO1391"/>
      <c r="EP1391"/>
      <c r="EQ1391"/>
      <c r="ER1391"/>
      <c r="ES1391"/>
      <c r="ET1391"/>
      <c r="EU1391"/>
      <c r="EV1391"/>
      <c r="EW1391"/>
      <c r="EX1391"/>
      <c r="EY1391"/>
      <c r="EZ1391"/>
      <c r="FA1391"/>
      <c r="FB1391"/>
      <c r="FC1391"/>
      <c r="FD1391"/>
      <c r="FE1391"/>
      <c r="FF1391"/>
      <c r="FG1391"/>
      <c r="FH1391"/>
      <c r="FI1391"/>
      <c r="FJ1391"/>
      <c r="FK1391"/>
      <c r="FL1391"/>
      <c r="FM1391"/>
      <c r="FN1391"/>
      <c r="FO1391"/>
      <c r="FP1391"/>
      <c r="FQ1391"/>
      <c r="FR1391"/>
      <c r="FS1391"/>
      <c r="FT1391"/>
      <c r="FU1391"/>
      <c r="FV1391"/>
      <c r="FW1391"/>
      <c r="FX1391"/>
      <c r="FY1391"/>
      <c r="FZ1391"/>
      <c r="GA1391"/>
      <c r="GB1391"/>
      <c r="GC1391"/>
      <c r="GD1391"/>
      <c r="GE1391"/>
      <c r="GF1391"/>
      <c r="GG1391"/>
      <c r="GH1391"/>
      <c r="GI1391"/>
      <c r="GJ1391"/>
      <c r="GK1391"/>
      <c r="GL1391"/>
      <c r="GM1391"/>
      <c r="GN1391"/>
      <c r="GO1391"/>
      <c r="GP1391"/>
      <c r="GQ1391"/>
      <c r="GR1391"/>
      <c r="GS1391"/>
      <c r="GT1391"/>
      <c r="GU1391"/>
      <c r="GV1391"/>
      <c r="GW1391"/>
      <c r="GX1391"/>
      <c r="GY1391" t="n" s="35">
        <v>0</v>
      </c>
      <c r="GZ1391" t="n" s="35">
        <v>0</v>
      </c>
      <c r="HF1391" t="n" s="35">
        <v>4000</v>
      </c>
      <c r="HG1391" t="b" s="35">
        <v>1</v>
      </c>
      <c r="HH1391">
        <v>1</v>
      </c>
      <c r="HU1391" t="b" s="35">
        <v>1</v>
      </c>
      <c r="HZ1391">
        <v>1</v>
      </c>
      <c r="IA1391"/>
      <c r="IB1391" t="inlineStr">
        <is>
          <t xml:space="preserve">魔法</t>
        </is>
      </c>
      <c r="IC1391">
        <v>8000</v>
      </c>
      <c r="ID1391">
        <v>0</v>
      </c>
      <c r="IE1391">
        <v>1</v>
      </c>
      <c r="IF1391"/>
      <c r="IG1391" t="inlineStr">
        <is>
          <t xml:space="preserve">魔法</t>
        </is>
      </c>
      <c r="IH1391">
        <v>500</v>
      </c>
      <c r="II1391">
        <v>0</v>
      </c>
      <c r="IJ1391"/>
      <c r="IK1391"/>
      <c r="IL1391"/>
      <c r="IM1391"/>
      <c r="IN1391"/>
      <c r="IO1391"/>
      <c r="IP1391"/>
      <c r="IQ1391"/>
      <c r="IR1391"/>
      <c r="IS1391"/>
      <c r="IT1391"/>
      <c r="IU1391"/>
      <c r="IV1391"/>
      <c r="IW1391"/>
      <c r="IX1391"/>
      <c r="IY1391"/>
      <c r="IZ1391"/>
      <c r="JA1391"/>
      <c r="JB1391"/>
      <c r="JC1391"/>
      <c r="JD1391"/>
      <c r="JE1391"/>
      <c r="JF1391"/>
      <c r="JG1391"/>
      <c r="JH1391"/>
      <c r="JI1391"/>
      <c r="JJ1391"/>
      <c r="JK1391"/>
      <c r="JL1391"/>
      <c r="JM1391"/>
      <c r="JN1391"/>
      <c r="JO1391"/>
      <c r="JP1391"/>
      <c r="JQ1391"/>
      <c r="JR1391"/>
    </row>
    <row r="1392" ht="30" customHeight="1" spans="2:12">
      <c r="B1392" s="34">
        <f>10000000+INDEX(编号表!$B:$B,MATCH(D1392,编号表!$A:$A,0))*10000+J1392</f>
        <v>12470008</v>
      </c>
      <c r="C1392" s="34" t="s">
        <v>1132</v>
      </c>
      <c r="D1392" s="34" t="s">
        <v>1130</v>
      </c>
      <c r="E1392" t="str" s="34">
        <v>无</v>
      </c>
      <c r="F1392" s="39" t="s">
        <v>904</v>
      </c>
      <c r="G1392" s="34" t="inlineStr">
        <is>
          <t xml:space="preserve">土行</t>
        </is>
      </c>
      <c r="H1392" s="34" t="b">
        <v>0</v>
      </c>
      <c r="I1392" s="34" t="b">
        <v>0</v>
      </c>
      <c r="J1392" s="34">
        <v>8</v>
      </c>
      <c r="K1392" s="34" t="str">
        <f t="shared" si="41"/>
        <v>124700</v>
      </c>
      <c r="L1392" s="34" t="s">
        <v>899</v>
      </c>
      <c r="O1392" t="str" s="35">
        <v>落印造成范围重击；补强结构、传递冲击，提高落印伤害；落印附加土行伤害。</v>
      </c>
      <c r="P1392" t="n" s="35">
        <v>12421004</v>
      </c>
      <c r="W1392">
        <v>600</v>
      </c>
      <c r="X1392">
        <v>600</v>
      </c>
      <c r="Y1392" t="str" s="35">
        <v>单位</v>
      </c>
      <c r="Z1392" t="inlineStr">
        <is>
          <t xml:space="preserve">圆形</t>
        </is>
      </c>
      <c r="AA1392" t="inlineStr">
        <is>
          <t xml:space="preserve">敌对</t>
        </is>
      </c>
      <c r="AB1392">
        <v>0</v>
      </c>
      <c r="AC1392">
        <v>16</v>
      </c>
      <c r="AD1392" t="b">
        <v>0</v>
      </c>
      <c r="AE1392" t="inlineStr">
        <is>
          <t xml:space="preserve">最近</t>
        </is>
      </c>
      <c r="AF1392">
        <v>180</v>
      </c>
      <c r="AG1392"/>
      <c r="AH1392"/>
      <c r="AI1392"/>
      <c r="AJ1392"/>
      <c r="AK1392"/>
      <c r="AL1392"/>
      <c r="BA1392">
        <v>10000</v>
      </c>
      <c r="BB1392" t="inlineStr">
        <is>
          <t xml:space="preserve">技能效果_伤害</t>
        </is>
      </c>
      <c r="BC1392" t="inlineStr">
        <is>
          <t xml:space="preserve">敌对</t>
        </is>
      </c>
      <c r="BD1392">
        <v>10000</v>
      </c>
      <c r="BE1392">
        <v>0</v>
      </c>
      <c r="BF1392" t="inlineStr">
        <is>
          <t xml:space="preserve">全部</t>
        </is>
      </c>
      <c r="BG1392">
        <v>0</v>
      </c>
      <c r="BH1392" t="inlineStr">
        <is>
          <t xml:space="preserve">魔法</t>
        </is>
      </c>
      <c r="BI1392">
        <v>8000</v>
      </c>
      <c r="BJ1392">
        <v>0</v>
      </c>
      <c r="BK1392" t="b">
        <v>1</v>
      </c>
      <c r="BL1392">
        <v>0</v>
      </c>
      <c r="BM1392">
        <v>10000</v>
      </c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  <c r="CG1392"/>
      <c r="CH1392"/>
      <c r="CI1392"/>
      <c r="CJ1392"/>
      <c r="CK1392"/>
      <c r="CL1392"/>
      <c r="CM1392"/>
      <c r="CN1392"/>
      <c r="CO1392"/>
      <c r="CP1392"/>
      <c r="CQ1392"/>
      <c r="CR1392"/>
      <c r="CS1392"/>
      <c r="CT1392"/>
      <c r="CU1392"/>
      <c r="CV1392"/>
      <c r="CW1392"/>
      <c r="CX1392"/>
      <c r="CY1392"/>
      <c r="CZ1392"/>
      <c r="DA1392"/>
      <c r="DB1392"/>
      <c r="DC1392"/>
      <c r="DD1392"/>
      <c r="DE1392"/>
      <c r="DF1392"/>
      <c r="DG1392"/>
      <c r="DH1392"/>
      <c r="DI1392"/>
      <c r="DJ1392"/>
      <c r="DK1392"/>
      <c r="DL1392"/>
      <c r="DM1392"/>
      <c r="DN1392"/>
      <c r="DO1392"/>
      <c r="DP1392"/>
      <c r="DQ1392"/>
      <c r="DR1392"/>
      <c r="DS1392"/>
      <c r="DT1392"/>
      <c r="DU1392"/>
      <c r="DV1392"/>
      <c r="DW1392"/>
      <c r="DX1392"/>
      <c r="DY1392"/>
      <c r="DZ1392"/>
      <c r="EA1392"/>
      <c r="EB1392"/>
      <c r="EC1392"/>
      <c r="ED1392"/>
      <c r="EE1392"/>
      <c r="EF1392"/>
      <c r="EG1392"/>
      <c r="EH1392"/>
      <c r="EI1392"/>
      <c r="EJ1392"/>
      <c r="EK1392"/>
      <c r="EL1392"/>
      <c r="EM1392"/>
      <c r="EN1392"/>
      <c r="EO1392"/>
      <c r="EP1392"/>
      <c r="EQ1392"/>
      <c r="ER1392"/>
      <c r="ES1392"/>
      <c r="ET1392"/>
      <c r="EU1392"/>
      <c r="EV1392"/>
      <c r="EW1392"/>
      <c r="EX1392"/>
      <c r="EY1392"/>
      <c r="EZ1392"/>
      <c r="FA1392"/>
      <c r="FB1392"/>
      <c r="FC1392"/>
      <c r="FD1392"/>
      <c r="FE1392"/>
      <c r="FF1392"/>
      <c r="FG1392"/>
      <c r="FH1392"/>
      <c r="FI1392"/>
      <c r="FJ1392"/>
      <c r="FK1392"/>
      <c r="FL1392"/>
      <c r="FM1392"/>
      <c r="FN1392"/>
      <c r="FO1392"/>
      <c r="FP1392"/>
      <c r="FQ1392"/>
      <c r="FR1392"/>
      <c r="FS1392"/>
      <c r="FT1392"/>
      <c r="FU1392"/>
      <c r="FV1392"/>
      <c r="FW1392"/>
      <c r="FX1392"/>
      <c r="FY1392"/>
      <c r="FZ1392"/>
      <c r="GA1392"/>
      <c r="GB1392"/>
      <c r="GC1392"/>
      <c r="GD1392"/>
      <c r="GE1392"/>
      <c r="GF1392"/>
      <c r="GG1392"/>
      <c r="GH1392"/>
      <c r="GI1392"/>
      <c r="GJ1392"/>
      <c r="GK1392"/>
      <c r="GL1392"/>
      <c r="GM1392"/>
      <c r="GN1392"/>
      <c r="GO1392"/>
      <c r="GP1392"/>
      <c r="GQ1392"/>
      <c r="GR1392"/>
      <c r="GS1392"/>
      <c r="GT1392"/>
      <c r="GU1392"/>
      <c r="GV1392"/>
      <c r="GW1392"/>
      <c r="GX1392"/>
      <c r="GY1392" t="n" s="35">
        <v>0</v>
      </c>
      <c r="GZ1392" t="n" s="35">
        <v>0</v>
      </c>
      <c r="HF1392" t="n" s="35">
        <v>4000</v>
      </c>
      <c r="HG1392" t="b" s="35">
        <v>1</v>
      </c>
      <c r="HH1392">
        <v>1</v>
      </c>
      <c r="HU1392" t="b" s="35">
        <v>1</v>
      </c>
      <c r="HZ1392">
        <v>1</v>
      </c>
      <c r="IA1392"/>
      <c r="IB1392" t="inlineStr">
        <is>
          <t xml:space="preserve">魔法</t>
        </is>
      </c>
      <c r="IC1392">
        <v>8000</v>
      </c>
      <c r="ID1392">
        <v>0</v>
      </c>
      <c r="IE1392">
        <v>1</v>
      </c>
      <c r="IF1392"/>
      <c r="IG1392" t="inlineStr">
        <is>
          <t xml:space="preserve">魔法</t>
        </is>
      </c>
      <c r="IH1392">
        <v>500</v>
      </c>
      <c r="II1392">
        <v>0</v>
      </c>
      <c r="IJ1392"/>
      <c r="IK1392"/>
      <c r="IL1392"/>
      <c r="IM1392"/>
      <c r="IN1392"/>
      <c r="IO1392"/>
      <c r="IP1392"/>
      <c r="IQ1392"/>
      <c r="IR1392"/>
      <c r="IS1392"/>
      <c r="IT1392"/>
      <c r="IU1392"/>
      <c r="IV1392"/>
      <c r="IW1392"/>
      <c r="IX1392"/>
      <c r="IY1392"/>
      <c r="IZ1392"/>
      <c r="JA1392"/>
      <c r="JB1392"/>
      <c r="JC1392"/>
      <c r="JD1392"/>
      <c r="JE1392"/>
      <c r="JF1392"/>
      <c r="JG1392"/>
      <c r="JH1392"/>
      <c r="JI1392"/>
      <c r="JJ1392"/>
      <c r="JK1392"/>
      <c r="JL1392"/>
      <c r="JM1392"/>
      <c r="JN1392"/>
      <c r="JO1392"/>
      <c r="JP1392"/>
      <c r="JQ1392"/>
      <c r="JR1392"/>
    </row>
    <row r="1393" ht="30" customHeight="1" spans="2:12">
      <c r="B1393" s="34">
        <f>10000000+INDEX(编号表!$B:$B,MATCH(D1393,编号表!$A:$A,0))*10000+J1393</f>
        <v>12470009</v>
      </c>
      <c r="C1393" s="34" t="s">
        <v>1132</v>
      </c>
      <c r="D1393" s="34" t="s">
        <v>1130</v>
      </c>
      <c r="E1393" t="str" s="34">
        <v>无</v>
      </c>
      <c r="F1393" s="39" t="s">
        <v>904</v>
      </c>
      <c r="G1393" s="34" t="inlineStr">
        <is>
          <t xml:space="preserve">土行</t>
        </is>
      </c>
      <c r="H1393" s="34" t="b">
        <v>0</v>
      </c>
      <c r="I1393" s="34" t="b">
        <v>0</v>
      </c>
      <c r="J1393" s="34">
        <v>9</v>
      </c>
      <c r="K1393" s="34" t="str">
        <f t="shared" si="41"/>
        <v>124700</v>
      </c>
      <c r="L1393" s="34" t="s">
        <v>900</v>
      </c>
      <c r="O1393" t="str" s="35">
        <v>落印造成范围重击；补强结构、传递冲击，提高落印伤害；落印附加土行伤害。</v>
      </c>
      <c r="P1393" t="n" s="35">
        <v>12421004</v>
      </c>
      <c r="W1393">
        <v>600</v>
      </c>
      <c r="X1393">
        <v>600</v>
      </c>
      <c r="Y1393" t="str" s="35">
        <v>单位</v>
      </c>
      <c r="Z1393" t="inlineStr">
        <is>
          <t xml:space="preserve">圆形</t>
        </is>
      </c>
      <c r="AA1393" t="inlineStr">
        <is>
          <t xml:space="preserve">敌对</t>
        </is>
      </c>
      <c r="AB1393">
        <v>0</v>
      </c>
      <c r="AC1393">
        <v>16</v>
      </c>
      <c r="AD1393" t="b">
        <v>0</v>
      </c>
      <c r="AE1393" t="inlineStr">
        <is>
          <t xml:space="preserve">最近</t>
        </is>
      </c>
      <c r="AF1393">
        <v>180</v>
      </c>
      <c r="AG1393"/>
      <c r="AH1393"/>
      <c r="AI1393"/>
      <c r="AJ1393"/>
      <c r="AK1393"/>
      <c r="AL1393"/>
      <c r="BA1393">
        <v>10000</v>
      </c>
      <c r="BB1393" t="inlineStr">
        <is>
          <t xml:space="preserve">技能效果_伤害</t>
        </is>
      </c>
      <c r="BC1393" t="inlineStr">
        <is>
          <t xml:space="preserve">敌对</t>
        </is>
      </c>
      <c r="BD1393">
        <v>10000</v>
      </c>
      <c r="BE1393">
        <v>0</v>
      </c>
      <c r="BF1393" t="inlineStr">
        <is>
          <t xml:space="preserve">全部</t>
        </is>
      </c>
      <c r="BG1393">
        <v>0</v>
      </c>
      <c r="BH1393" t="inlineStr">
        <is>
          <t xml:space="preserve">魔法</t>
        </is>
      </c>
      <c r="BI1393">
        <v>8000</v>
      </c>
      <c r="BJ1393">
        <v>0</v>
      </c>
      <c r="BK1393" t="b">
        <v>1</v>
      </c>
      <c r="BL1393">
        <v>0</v>
      </c>
      <c r="BM1393">
        <v>10000</v>
      </c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  <c r="CG1393"/>
      <c r="CH1393"/>
      <c r="CI1393"/>
      <c r="CJ1393"/>
      <c r="CK1393"/>
      <c r="CL1393"/>
      <c r="CM1393"/>
      <c r="CN1393"/>
      <c r="CO1393"/>
      <c r="CP1393"/>
      <c r="CQ1393"/>
      <c r="CR1393"/>
      <c r="CS1393"/>
      <c r="CT1393"/>
      <c r="CU1393"/>
      <c r="CV1393"/>
      <c r="CW1393"/>
      <c r="CX1393"/>
      <c r="CY1393"/>
      <c r="CZ1393"/>
      <c r="DA1393"/>
      <c r="DB1393"/>
      <c r="DC1393"/>
      <c r="DD1393"/>
      <c r="DE1393"/>
      <c r="DF1393"/>
      <c r="DG1393"/>
      <c r="DH1393"/>
      <c r="DI1393"/>
      <c r="DJ1393"/>
      <c r="DK1393"/>
      <c r="DL1393"/>
      <c r="DM1393"/>
      <c r="DN1393"/>
      <c r="DO1393"/>
      <c r="DP1393"/>
      <c r="DQ1393"/>
      <c r="DR1393"/>
      <c r="DS1393"/>
      <c r="DT1393"/>
      <c r="DU1393"/>
      <c r="DV1393"/>
      <c r="DW1393"/>
      <c r="DX1393"/>
      <c r="DY1393"/>
      <c r="DZ1393"/>
      <c r="EA1393"/>
      <c r="EB1393"/>
      <c r="EC1393"/>
      <c r="ED1393"/>
      <c r="EE1393"/>
      <c r="EF1393"/>
      <c r="EG1393"/>
      <c r="EH1393"/>
      <c r="EI1393"/>
      <c r="EJ1393"/>
      <c r="EK1393"/>
      <c r="EL1393"/>
      <c r="EM1393"/>
      <c r="EN1393"/>
      <c r="EO1393"/>
      <c r="EP1393"/>
      <c r="EQ1393"/>
      <c r="ER1393"/>
      <c r="ES1393"/>
      <c r="ET1393"/>
      <c r="EU1393"/>
      <c r="EV1393"/>
      <c r="EW1393"/>
      <c r="EX1393"/>
      <c r="EY1393"/>
      <c r="EZ1393"/>
      <c r="FA1393"/>
      <c r="FB1393"/>
      <c r="FC1393"/>
      <c r="FD1393"/>
      <c r="FE1393"/>
      <c r="FF1393"/>
      <c r="FG1393"/>
      <c r="FH1393"/>
      <c r="FI1393"/>
      <c r="FJ1393"/>
      <c r="FK1393"/>
      <c r="FL1393"/>
      <c r="FM1393"/>
      <c r="FN1393"/>
      <c r="FO1393"/>
      <c r="FP1393"/>
      <c r="FQ1393"/>
      <c r="FR1393"/>
      <c r="FS1393"/>
      <c r="FT1393"/>
      <c r="FU1393"/>
      <c r="FV1393"/>
      <c r="FW1393"/>
      <c r="FX1393"/>
      <c r="FY1393"/>
      <c r="FZ1393"/>
      <c r="GA1393"/>
      <c r="GB1393"/>
      <c r="GC1393"/>
      <c r="GD1393"/>
      <c r="GE1393"/>
      <c r="GF1393"/>
      <c r="GG1393"/>
      <c r="GH1393"/>
      <c r="GI1393"/>
      <c r="GJ1393"/>
      <c r="GK1393"/>
      <c r="GL1393"/>
      <c r="GM1393"/>
      <c r="GN1393"/>
      <c r="GO1393"/>
      <c r="GP1393"/>
      <c r="GQ1393"/>
      <c r="GR1393"/>
      <c r="GS1393"/>
      <c r="GT1393"/>
      <c r="GU1393"/>
      <c r="GV1393"/>
      <c r="GW1393"/>
      <c r="GX1393"/>
      <c r="GY1393" t="n" s="35">
        <v>0</v>
      </c>
      <c r="GZ1393" t="n" s="35">
        <v>0</v>
      </c>
      <c r="HF1393" t="n" s="35">
        <v>4000</v>
      </c>
      <c r="HG1393" t="b" s="35">
        <v>1</v>
      </c>
      <c r="HH1393">
        <v>1</v>
      </c>
      <c r="HU1393" t="b" s="35">
        <v>1</v>
      </c>
      <c r="HZ1393">
        <v>1</v>
      </c>
      <c r="IA1393"/>
      <c r="IB1393" t="inlineStr">
        <is>
          <t xml:space="preserve">魔法</t>
        </is>
      </c>
      <c r="IC1393">
        <v>8000</v>
      </c>
      <c r="ID1393">
        <v>0</v>
      </c>
      <c r="IE1393">
        <v>1</v>
      </c>
      <c r="IF1393"/>
      <c r="IG1393" t="inlineStr">
        <is>
          <t xml:space="preserve">魔法</t>
        </is>
      </c>
      <c r="IH1393">
        <v>500</v>
      </c>
      <c r="II1393">
        <v>0</v>
      </c>
      <c r="IJ1393"/>
      <c r="IK1393"/>
      <c r="IL1393"/>
      <c r="IM1393"/>
      <c r="IN1393"/>
      <c r="IO1393"/>
      <c r="IP1393"/>
      <c r="IQ1393"/>
      <c r="IR1393"/>
      <c r="IS1393"/>
      <c r="IT1393"/>
      <c r="IU1393"/>
      <c r="IV1393"/>
      <c r="IW1393"/>
      <c r="IX1393"/>
      <c r="IY1393"/>
      <c r="IZ1393"/>
      <c r="JA1393"/>
      <c r="JB1393"/>
      <c r="JC1393"/>
      <c r="JD1393"/>
      <c r="JE1393"/>
      <c r="JF1393"/>
      <c r="JG1393"/>
      <c r="JH1393"/>
      <c r="JI1393"/>
      <c r="JJ1393"/>
      <c r="JK1393"/>
      <c r="JL1393"/>
      <c r="JM1393"/>
      <c r="JN1393"/>
      <c r="JO1393"/>
      <c r="JP1393"/>
      <c r="JQ1393"/>
      <c r="JR1393"/>
    </row>
    <row r="1394" ht="30" customHeight="1" spans="2:12">
      <c r="B1394" s="34">
        <f>10000000+INDEX(编号表!$B:$B,MATCH(D1394,编号表!$A:$A,0))*10000+J1394</f>
        <v>12470010</v>
      </c>
      <c r="C1394" s="34" t="s">
        <v>1133</v>
      </c>
      <c r="D1394" s="34" t="s">
        <v>1130</v>
      </c>
      <c r="E1394" t="str" s="34">
        <v>无</v>
      </c>
      <c r="F1394" s="39" t="s">
        <v>906</v>
      </c>
      <c r="G1394" s="34" t="inlineStr">
        <is>
          <t xml:space="preserve">土行</t>
        </is>
      </c>
      <c r="H1394" s="34" t="b">
        <v>0</v>
      </c>
      <c r="I1394" s="34" t="b">
        <v>0</v>
      </c>
      <c r="J1394" s="34">
        <v>10</v>
      </c>
      <c r="K1394" s="34" t="str">
        <f t="shared" si="41"/>
        <v>124700</v>
      </c>
      <c r="L1394" s="34" t="s">
        <v>898</v>
      </c>
      <c r="O1394" t="str" s="35">
        <v>落印造成范围重击；补强结构、传递冲击，提高落印伤害；落印附加土行伤害。</v>
      </c>
      <c r="P1394" t="n" s="35">
        <v>12421004</v>
      </c>
      <c r="W1394">
        <v>600</v>
      </c>
      <c r="X1394">
        <v>600</v>
      </c>
      <c r="Y1394" t="str" s="35">
        <v>单位</v>
      </c>
      <c r="Z1394" t="inlineStr">
        <is>
          <t xml:space="preserve">圆形</t>
        </is>
      </c>
      <c r="AA1394" t="inlineStr">
        <is>
          <t xml:space="preserve">敌对</t>
        </is>
      </c>
      <c r="AB1394">
        <v>0</v>
      </c>
      <c r="AC1394">
        <v>16</v>
      </c>
      <c r="AD1394" t="b">
        <v>0</v>
      </c>
      <c r="AE1394" t="inlineStr">
        <is>
          <t xml:space="preserve">最近</t>
        </is>
      </c>
      <c r="AF1394">
        <v>180</v>
      </c>
      <c r="AG1394"/>
      <c r="AH1394"/>
      <c r="AI1394"/>
      <c r="AJ1394"/>
      <c r="AK1394"/>
      <c r="AL1394"/>
      <c r="BA1394">
        <v>10000</v>
      </c>
      <c r="BB1394" t="inlineStr">
        <is>
          <t xml:space="preserve">技能效果_伤害</t>
        </is>
      </c>
      <c r="BC1394" t="inlineStr">
        <is>
          <t xml:space="preserve">敌对</t>
        </is>
      </c>
      <c r="BD1394">
        <v>10000</v>
      </c>
      <c r="BE1394">
        <v>0</v>
      </c>
      <c r="BF1394" t="inlineStr">
        <is>
          <t xml:space="preserve">全部</t>
        </is>
      </c>
      <c r="BG1394">
        <v>0</v>
      </c>
      <c r="BH1394" t="inlineStr">
        <is>
          <t xml:space="preserve">魔法</t>
        </is>
      </c>
      <c r="BI1394">
        <v>8000</v>
      </c>
      <c r="BJ1394">
        <v>0</v>
      </c>
      <c r="BK1394" t="b">
        <v>1</v>
      </c>
      <c r="BL1394">
        <v>0</v>
      </c>
      <c r="BM1394">
        <v>10000</v>
      </c>
      <c r="BN1394"/>
      <c r="BO1394"/>
      <c r="BP1394"/>
      <c r="BQ1394"/>
      <c r="BR1394"/>
      <c r="BS1394"/>
      <c r="BT1394"/>
      <c r="BU1394"/>
      <c r="BV1394"/>
      <c r="BW1394"/>
      <c r="BX1394"/>
      <c r="BY1394"/>
      <c r="BZ1394"/>
      <c r="CA1394"/>
      <c r="CB1394"/>
      <c r="CC1394"/>
      <c r="CD1394"/>
      <c r="CE1394"/>
      <c r="CF1394"/>
      <c r="CG1394"/>
      <c r="CH1394"/>
      <c r="CI1394"/>
      <c r="CJ1394"/>
      <c r="CK1394"/>
      <c r="CL1394"/>
      <c r="CM1394"/>
      <c r="CN1394"/>
      <c r="CO1394"/>
      <c r="CP1394"/>
      <c r="CQ1394"/>
      <c r="CR1394"/>
      <c r="CS1394"/>
      <c r="CT1394"/>
      <c r="CU1394"/>
      <c r="CV1394"/>
      <c r="CW1394"/>
      <c r="CX1394"/>
      <c r="CY1394"/>
      <c r="CZ1394"/>
      <c r="DA1394"/>
      <c r="DB1394"/>
      <c r="DC1394"/>
      <c r="DD1394"/>
      <c r="DE1394"/>
      <c r="DF1394"/>
      <c r="DG1394"/>
      <c r="DH1394"/>
      <c r="DI1394"/>
      <c r="DJ1394"/>
      <c r="DK1394"/>
      <c r="DL1394"/>
      <c r="DM1394"/>
      <c r="DN1394"/>
      <c r="DO1394"/>
      <c r="DP1394"/>
      <c r="DQ1394"/>
      <c r="DR1394"/>
      <c r="DS1394"/>
      <c r="DT1394"/>
      <c r="DU1394"/>
      <c r="DV1394"/>
      <c r="DW1394"/>
      <c r="DX1394"/>
      <c r="DY1394"/>
      <c r="DZ1394"/>
      <c r="EA1394"/>
      <c r="EB1394"/>
      <c r="EC1394"/>
      <c r="ED1394"/>
      <c r="EE1394"/>
      <c r="EF1394"/>
      <c r="EG1394"/>
      <c r="EH1394"/>
      <c r="EI1394"/>
      <c r="EJ1394"/>
      <c r="EK1394"/>
      <c r="EL1394"/>
      <c r="EM1394"/>
      <c r="EN1394"/>
      <c r="EO1394"/>
      <c r="EP1394"/>
      <c r="EQ1394"/>
      <c r="ER1394"/>
      <c r="ES1394"/>
      <c r="ET1394"/>
      <c r="EU1394"/>
      <c r="EV1394"/>
      <c r="EW1394"/>
      <c r="EX1394"/>
      <c r="EY1394"/>
      <c r="EZ1394"/>
      <c r="FA1394"/>
      <c r="FB1394"/>
      <c r="FC1394"/>
      <c r="FD1394"/>
      <c r="FE1394"/>
      <c r="FF1394"/>
      <c r="FG1394"/>
      <c r="FH1394"/>
      <c r="FI1394"/>
      <c r="FJ1394"/>
      <c r="FK1394"/>
      <c r="FL1394"/>
      <c r="FM1394"/>
      <c r="FN1394"/>
      <c r="FO1394"/>
      <c r="FP1394"/>
      <c r="FQ1394"/>
      <c r="FR1394"/>
      <c r="FS1394"/>
      <c r="FT1394"/>
      <c r="FU1394"/>
      <c r="FV1394"/>
      <c r="FW1394"/>
      <c r="FX1394"/>
      <c r="FY1394"/>
      <c r="FZ1394"/>
      <c r="GA1394"/>
      <c r="GB1394"/>
      <c r="GC1394"/>
      <c r="GD1394"/>
      <c r="GE1394"/>
      <c r="GF1394"/>
      <c r="GG1394"/>
      <c r="GH1394"/>
      <c r="GI1394"/>
      <c r="GJ1394"/>
      <c r="GK1394"/>
      <c r="GL1394"/>
      <c r="GM1394"/>
      <c r="GN1394"/>
      <c r="GO1394"/>
      <c r="GP1394"/>
      <c r="GQ1394"/>
      <c r="GR1394"/>
      <c r="GS1394"/>
      <c r="GT1394"/>
      <c r="GU1394"/>
      <c r="GV1394"/>
      <c r="GW1394"/>
      <c r="GX1394"/>
      <c r="GY1394" t="n" s="35">
        <v>0</v>
      </c>
      <c r="GZ1394" t="n" s="35">
        <v>0</v>
      </c>
      <c r="HF1394" t="n" s="35">
        <v>4000</v>
      </c>
      <c r="HG1394" t="b" s="35">
        <v>1</v>
      </c>
      <c r="HH1394">
        <v>1</v>
      </c>
      <c r="HU1394" t="b" s="35">
        <v>1</v>
      </c>
      <c r="HZ1394">
        <v>1</v>
      </c>
      <c r="IA1394"/>
      <c r="IB1394" t="inlineStr">
        <is>
          <t xml:space="preserve">魔法</t>
        </is>
      </c>
      <c r="IC1394">
        <v>8000</v>
      </c>
      <c r="ID1394">
        <v>0</v>
      </c>
      <c r="IE1394">
        <v>1</v>
      </c>
      <c r="IF1394"/>
      <c r="IG1394" t="inlineStr">
        <is>
          <t xml:space="preserve">魔法</t>
        </is>
      </c>
      <c r="IH1394">
        <v>500</v>
      </c>
      <c r="II1394">
        <v>0</v>
      </c>
      <c r="IJ1394"/>
      <c r="IK1394"/>
      <c r="IL1394"/>
      <c r="IM1394"/>
      <c r="IN1394"/>
      <c r="IO1394"/>
      <c r="IP1394"/>
      <c r="IQ1394"/>
      <c r="IR1394"/>
      <c r="IS1394"/>
      <c r="IT1394"/>
      <c r="IU1394"/>
      <c r="IV1394"/>
      <c r="IW1394"/>
      <c r="IX1394"/>
      <c r="IY1394"/>
      <c r="IZ1394"/>
      <c r="JA1394"/>
      <c r="JB1394"/>
      <c r="JC1394"/>
      <c r="JD1394"/>
      <c r="JE1394"/>
      <c r="JF1394"/>
      <c r="JG1394"/>
      <c r="JH1394"/>
      <c r="JI1394"/>
      <c r="JJ1394"/>
      <c r="JK1394"/>
      <c r="JL1394"/>
      <c r="JM1394"/>
      <c r="JN1394"/>
      <c r="JO1394"/>
      <c r="JP1394"/>
      <c r="JQ1394"/>
      <c r="JR1394"/>
    </row>
    <row r="1395" ht="30" customHeight="1" spans="2:12">
      <c r="B1395" s="34">
        <f>10000000+INDEX(编号表!$B:$B,MATCH(D1395,编号表!$A:$A,0))*10000+J1395</f>
        <v>12470011</v>
      </c>
      <c r="C1395" s="34" t="s">
        <v>1133</v>
      </c>
      <c r="D1395" s="34" t="s">
        <v>1130</v>
      </c>
      <c r="E1395" t="str" s="34">
        <v>无</v>
      </c>
      <c r="F1395" s="39" t="s">
        <v>906</v>
      </c>
      <c r="G1395" s="34" t="inlineStr">
        <is>
          <t xml:space="preserve">土行</t>
        </is>
      </c>
      <c r="H1395" s="34" t="b">
        <v>0</v>
      </c>
      <c r="I1395" s="34" t="b">
        <v>0</v>
      </c>
      <c r="J1395" s="34">
        <v>11</v>
      </c>
      <c r="K1395" s="34" t="str">
        <f t="shared" si="41"/>
        <v>124700</v>
      </c>
      <c r="L1395" s="34" t="s">
        <v>899</v>
      </c>
      <c r="O1395" t="str" s="35">
        <v>落印造成范围重击；补强结构、传递冲击，提高落印伤害；落印附加土行伤害。</v>
      </c>
      <c r="P1395" t="n" s="35">
        <v>12421004</v>
      </c>
      <c r="W1395">
        <v>600</v>
      </c>
      <c r="X1395">
        <v>600</v>
      </c>
      <c r="Y1395" t="str" s="35">
        <v>单位</v>
      </c>
      <c r="Z1395" t="inlineStr">
        <is>
          <t xml:space="preserve">圆形</t>
        </is>
      </c>
      <c r="AA1395" t="inlineStr">
        <is>
          <t xml:space="preserve">敌对</t>
        </is>
      </c>
      <c r="AB1395">
        <v>0</v>
      </c>
      <c r="AC1395">
        <v>16</v>
      </c>
      <c r="AD1395" t="b">
        <v>0</v>
      </c>
      <c r="AE1395" t="inlineStr">
        <is>
          <t xml:space="preserve">最近</t>
        </is>
      </c>
      <c r="AF1395">
        <v>180</v>
      </c>
      <c r="AG1395"/>
      <c r="AH1395"/>
      <c r="AI1395"/>
      <c r="AJ1395"/>
      <c r="AK1395"/>
      <c r="AL1395"/>
      <c r="BA1395">
        <v>10000</v>
      </c>
      <c r="BB1395" t="inlineStr">
        <is>
          <t xml:space="preserve">技能效果_伤害</t>
        </is>
      </c>
      <c r="BC1395" t="inlineStr">
        <is>
          <t xml:space="preserve">敌对</t>
        </is>
      </c>
      <c r="BD1395">
        <v>10000</v>
      </c>
      <c r="BE1395">
        <v>0</v>
      </c>
      <c r="BF1395" t="inlineStr">
        <is>
          <t xml:space="preserve">全部</t>
        </is>
      </c>
      <c r="BG1395">
        <v>0</v>
      </c>
      <c r="BH1395" t="inlineStr">
        <is>
          <t xml:space="preserve">魔法</t>
        </is>
      </c>
      <c r="BI1395">
        <v>8000</v>
      </c>
      <c r="BJ1395">
        <v>0</v>
      </c>
      <c r="BK1395" t="b">
        <v>1</v>
      </c>
      <c r="BL1395">
        <v>0</v>
      </c>
      <c r="BM1395">
        <v>10000</v>
      </c>
      <c r="BN1395"/>
      <c r="BO1395"/>
      <c r="BP1395"/>
      <c r="BQ1395"/>
      <c r="BR1395"/>
      <c r="BS1395"/>
      <c r="BT1395"/>
      <c r="BU1395"/>
      <c r="BV1395"/>
      <c r="BW1395"/>
      <c r="BX1395"/>
      <c r="BY1395"/>
      <c r="BZ1395"/>
      <c r="CA1395"/>
      <c r="CB1395"/>
      <c r="CC1395"/>
      <c r="CD1395"/>
      <c r="CE1395"/>
      <c r="CF1395"/>
      <c r="CG1395"/>
      <c r="CH1395"/>
      <c r="CI1395"/>
      <c r="CJ1395"/>
      <c r="CK1395"/>
      <c r="CL1395"/>
      <c r="CM1395"/>
      <c r="CN1395"/>
      <c r="CO1395"/>
      <c r="CP1395"/>
      <c r="CQ1395"/>
      <c r="CR1395"/>
      <c r="CS1395"/>
      <c r="CT1395"/>
      <c r="CU1395"/>
      <c r="CV1395"/>
      <c r="CW1395"/>
      <c r="CX1395"/>
      <c r="CY1395"/>
      <c r="CZ1395"/>
      <c r="DA1395"/>
      <c r="DB1395"/>
      <c r="DC1395"/>
      <c r="DD1395"/>
      <c r="DE1395"/>
      <c r="DF1395"/>
      <c r="DG1395"/>
      <c r="DH1395"/>
      <c r="DI1395"/>
      <c r="DJ1395"/>
      <c r="DK1395"/>
      <c r="DL1395"/>
      <c r="DM1395"/>
      <c r="DN1395"/>
      <c r="DO1395"/>
      <c r="DP1395"/>
      <c r="DQ1395"/>
      <c r="DR1395"/>
      <c r="DS1395"/>
      <c r="DT1395"/>
      <c r="DU1395"/>
      <c r="DV1395"/>
      <c r="DW1395"/>
      <c r="DX1395"/>
      <c r="DY1395"/>
      <c r="DZ1395"/>
      <c r="EA1395"/>
      <c r="EB1395"/>
      <c r="EC1395"/>
      <c r="ED1395"/>
      <c r="EE1395"/>
      <c r="EF1395"/>
      <c r="EG1395"/>
      <c r="EH1395"/>
      <c r="EI1395"/>
      <c r="EJ1395"/>
      <c r="EK1395"/>
      <c r="EL1395"/>
      <c r="EM1395"/>
      <c r="EN1395"/>
      <c r="EO1395"/>
      <c r="EP1395"/>
      <c r="EQ1395"/>
      <c r="ER1395"/>
      <c r="ES1395"/>
      <c r="ET1395"/>
      <c r="EU1395"/>
      <c r="EV1395"/>
      <c r="EW1395"/>
      <c r="EX1395"/>
      <c r="EY1395"/>
      <c r="EZ1395"/>
      <c r="FA1395"/>
      <c r="FB1395"/>
      <c r="FC1395"/>
      <c r="FD1395"/>
      <c r="FE1395"/>
      <c r="FF1395"/>
      <c r="FG1395"/>
      <c r="FH1395"/>
      <c r="FI1395"/>
      <c r="FJ1395"/>
      <c r="FK1395"/>
      <c r="FL1395"/>
      <c r="FM1395"/>
      <c r="FN1395"/>
      <c r="FO1395"/>
      <c r="FP1395"/>
      <c r="FQ1395"/>
      <c r="FR1395"/>
      <c r="FS1395"/>
      <c r="FT1395"/>
      <c r="FU1395"/>
      <c r="FV1395"/>
      <c r="FW1395"/>
      <c r="FX1395"/>
      <c r="FY1395"/>
      <c r="FZ1395"/>
      <c r="GA1395"/>
      <c r="GB1395"/>
      <c r="GC1395"/>
      <c r="GD1395"/>
      <c r="GE1395"/>
      <c r="GF1395"/>
      <c r="GG1395"/>
      <c r="GH1395"/>
      <c r="GI1395"/>
      <c r="GJ1395"/>
      <c r="GK1395"/>
      <c r="GL1395"/>
      <c r="GM1395"/>
      <c r="GN1395"/>
      <c r="GO1395"/>
      <c r="GP1395"/>
      <c r="GQ1395"/>
      <c r="GR1395"/>
      <c r="GS1395"/>
      <c r="GT1395"/>
      <c r="GU1395"/>
      <c r="GV1395"/>
      <c r="GW1395"/>
      <c r="GX1395"/>
      <c r="GY1395" t="n" s="35">
        <v>0</v>
      </c>
      <c r="GZ1395" t="n" s="35">
        <v>0</v>
      </c>
      <c r="HF1395" t="n" s="35">
        <v>4000</v>
      </c>
      <c r="HG1395" t="b" s="35">
        <v>1</v>
      </c>
      <c r="HH1395">
        <v>1</v>
      </c>
      <c r="HU1395" t="b" s="35">
        <v>1</v>
      </c>
      <c r="HZ1395">
        <v>1</v>
      </c>
      <c r="IA1395"/>
      <c r="IB1395" t="inlineStr">
        <is>
          <t xml:space="preserve">魔法</t>
        </is>
      </c>
      <c r="IC1395">
        <v>8000</v>
      </c>
      <c r="ID1395">
        <v>0</v>
      </c>
      <c r="IE1395">
        <v>1</v>
      </c>
      <c r="IF1395"/>
      <c r="IG1395" t="inlineStr">
        <is>
          <t xml:space="preserve">魔法</t>
        </is>
      </c>
      <c r="IH1395">
        <v>500</v>
      </c>
      <c r="II1395">
        <v>0</v>
      </c>
      <c r="IJ1395"/>
      <c r="IK1395"/>
      <c r="IL1395"/>
      <c r="IM1395"/>
      <c r="IN1395"/>
      <c r="IO1395"/>
      <c r="IP1395"/>
      <c r="IQ1395"/>
      <c r="IR1395"/>
      <c r="IS1395"/>
      <c r="IT1395"/>
      <c r="IU1395"/>
      <c r="IV1395"/>
      <c r="IW1395"/>
      <c r="IX1395"/>
      <c r="IY1395"/>
      <c r="IZ1395"/>
      <c r="JA1395"/>
      <c r="JB1395"/>
      <c r="JC1395"/>
      <c r="JD1395"/>
      <c r="JE1395"/>
      <c r="JF1395"/>
      <c r="JG1395"/>
      <c r="JH1395"/>
      <c r="JI1395"/>
      <c r="JJ1395"/>
      <c r="JK1395"/>
      <c r="JL1395"/>
      <c r="JM1395"/>
      <c r="JN1395"/>
      <c r="JO1395"/>
      <c r="JP1395"/>
      <c r="JQ1395"/>
      <c r="JR1395"/>
    </row>
    <row r="1396" ht="30" customHeight="1" spans="2:12">
      <c r="B1396" s="34">
        <f>10000000+INDEX(编号表!$B:$B,MATCH(D1396,编号表!$A:$A,0))*10000+J1396</f>
        <v>12470012</v>
      </c>
      <c r="C1396" s="34" t="s">
        <v>1133</v>
      </c>
      <c r="D1396" s="34" t="s">
        <v>1130</v>
      </c>
      <c r="E1396" t="str" s="34">
        <v>无</v>
      </c>
      <c r="F1396" s="39" t="s">
        <v>906</v>
      </c>
      <c r="G1396" s="34" t="inlineStr">
        <is>
          <t xml:space="preserve">土行</t>
        </is>
      </c>
      <c r="H1396" s="34" t="b">
        <v>0</v>
      </c>
      <c r="I1396" s="34" t="b">
        <v>0</v>
      </c>
      <c r="J1396" s="34">
        <v>12</v>
      </c>
      <c r="K1396" s="34" t="str">
        <f t="shared" si="41"/>
        <v>124700</v>
      </c>
      <c r="L1396" s="34" t="s">
        <v>900</v>
      </c>
      <c r="O1396" t="str" s="35">
        <v>落印造成范围重击；补强结构、传递冲击，提高落印伤害；落印附加土行伤害。</v>
      </c>
      <c r="P1396" t="n" s="35">
        <v>12421004</v>
      </c>
      <c r="W1396">
        <v>600</v>
      </c>
      <c r="X1396">
        <v>600</v>
      </c>
      <c r="Y1396" t="str" s="35">
        <v>单位</v>
      </c>
      <c r="Z1396" t="inlineStr">
        <is>
          <t xml:space="preserve">圆形</t>
        </is>
      </c>
      <c r="AA1396" t="inlineStr">
        <is>
          <t xml:space="preserve">敌对</t>
        </is>
      </c>
      <c r="AB1396">
        <v>0</v>
      </c>
      <c r="AC1396">
        <v>16</v>
      </c>
      <c r="AD1396" t="b">
        <v>0</v>
      </c>
      <c r="AE1396" t="inlineStr">
        <is>
          <t xml:space="preserve">最近</t>
        </is>
      </c>
      <c r="AF1396">
        <v>180</v>
      </c>
      <c r="AG1396"/>
      <c r="AH1396"/>
      <c r="AI1396"/>
      <c r="AJ1396"/>
      <c r="AK1396"/>
      <c r="AL1396"/>
      <c r="BA1396">
        <v>10000</v>
      </c>
      <c r="BB1396" t="inlineStr">
        <is>
          <t xml:space="preserve">技能效果_伤害</t>
        </is>
      </c>
      <c r="BC1396" t="inlineStr">
        <is>
          <t xml:space="preserve">敌对</t>
        </is>
      </c>
      <c r="BD1396">
        <v>10000</v>
      </c>
      <c r="BE1396">
        <v>0</v>
      </c>
      <c r="BF1396" t="inlineStr">
        <is>
          <t xml:space="preserve">全部</t>
        </is>
      </c>
      <c r="BG1396">
        <v>0</v>
      </c>
      <c r="BH1396" t="inlineStr">
        <is>
          <t xml:space="preserve">魔法</t>
        </is>
      </c>
      <c r="BI1396">
        <v>8000</v>
      </c>
      <c r="BJ1396">
        <v>0</v>
      </c>
      <c r="BK1396" t="b">
        <v>1</v>
      </c>
      <c r="BL1396">
        <v>0</v>
      </c>
      <c r="BM1396">
        <v>10000</v>
      </c>
      <c r="BN1396"/>
      <c r="BO1396"/>
      <c r="BP1396"/>
      <c r="BQ1396"/>
      <c r="BR1396"/>
      <c r="BS1396"/>
      <c r="BT1396"/>
      <c r="BU1396"/>
      <c r="BV1396"/>
      <c r="BW1396"/>
      <c r="BX1396"/>
      <c r="BY1396"/>
      <c r="BZ1396"/>
      <c r="CA1396"/>
      <c r="CB1396"/>
      <c r="CC1396"/>
      <c r="CD1396"/>
      <c r="CE1396"/>
      <c r="CF1396"/>
      <c r="CG1396"/>
      <c r="CH1396"/>
      <c r="CI1396"/>
      <c r="CJ1396"/>
      <c r="CK1396"/>
      <c r="CL1396"/>
      <c r="CM1396"/>
      <c r="CN1396"/>
      <c r="CO1396"/>
      <c r="CP1396"/>
      <c r="CQ1396"/>
      <c r="CR1396"/>
      <c r="CS1396"/>
      <c r="CT1396"/>
      <c r="CU1396"/>
      <c r="CV1396"/>
      <c r="CW1396"/>
      <c r="CX1396"/>
      <c r="CY1396"/>
      <c r="CZ1396"/>
      <c r="DA1396"/>
      <c r="DB1396"/>
      <c r="DC1396"/>
      <c r="DD1396"/>
      <c r="DE1396"/>
      <c r="DF1396"/>
      <c r="DG1396"/>
      <c r="DH1396"/>
      <c r="DI1396"/>
      <c r="DJ1396"/>
      <c r="DK1396"/>
      <c r="DL1396"/>
      <c r="DM1396"/>
      <c r="DN1396"/>
      <c r="DO1396"/>
      <c r="DP1396"/>
      <c r="DQ1396"/>
      <c r="DR1396"/>
      <c r="DS1396"/>
      <c r="DT1396"/>
      <c r="DU1396"/>
      <c r="DV1396"/>
      <c r="DW1396"/>
      <c r="DX1396"/>
      <c r="DY1396"/>
      <c r="DZ1396"/>
      <c r="EA1396"/>
      <c r="EB1396"/>
      <c r="EC1396"/>
      <c r="ED1396"/>
      <c r="EE1396"/>
      <c r="EF1396"/>
      <c r="EG1396"/>
      <c r="EH1396"/>
      <c r="EI1396"/>
      <c r="EJ1396"/>
      <c r="EK1396"/>
      <c r="EL1396"/>
      <c r="EM1396"/>
      <c r="EN1396"/>
      <c r="EO1396"/>
      <c r="EP1396"/>
      <c r="EQ1396"/>
      <c r="ER1396"/>
      <c r="ES1396"/>
      <c r="ET1396"/>
      <c r="EU1396"/>
      <c r="EV1396"/>
      <c r="EW1396"/>
      <c r="EX1396"/>
      <c r="EY1396"/>
      <c r="EZ1396"/>
      <c r="FA1396"/>
      <c r="FB1396"/>
      <c r="FC1396"/>
      <c r="FD1396"/>
      <c r="FE1396"/>
      <c r="FF1396"/>
      <c r="FG1396"/>
      <c r="FH1396"/>
      <c r="FI1396"/>
      <c r="FJ1396"/>
      <c r="FK1396"/>
      <c r="FL1396"/>
      <c r="FM1396"/>
      <c r="FN1396"/>
      <c r="FO1396"/>
      <c r="FP1396"/>
      <c r="FQ1396"/>
      <c r="FR1396"/>
      <c r="FS1396"/>
      <c r="FT1396"/>
      <c r="FU1396"/>
      <c r="FV1396"/>
      <c r="FW1396"/>
      <c r="FX1396"/>
      <c r="FY1396"/>
      <c r="FZ1396"/>
      <c r="GA1396"/>
      <c r="GB1396"/>
      <c r="GC1396"/>
      <c r="GD1396"/>
      <c r="GE1396"/>
      <c r="GF1396"/>
      <c r="GG1396"/>
      <c r="GH1396"/>
      <c r="GI1396"/>
      <c r="GJ1396"/>
      <c r="GK1396"/>
      <c r="GL1396"/>
      <c r="GM1396"/>
      <c r="GN1396"/>
      <c r="GO1396"/>
      <c r="GP1396"/>
      <c r="GQ1396"/>
      <c r="GR1396"/>
      <c r="GS1396"/>
      <c r="GT1396"/>
      <c r="GU1396"/>
      <c r="GV1396"/>
      <c r="GW1396"/>
      <c r="GX1396"/>
      <c r="GY1396" t="n" s="35">
        <v>0</v>
      </c>
      <c r="GZ1396" t="n" s="35">
        <v>0</v>
      </c>
      <c r="HF1396" t="n" s="35">
        <v>4000</v>
      </c>
      <c r="HG1396" t="b" s="35">
        <v>1</v>
      </c>
      <c r="HH1396">
        <v>1</v>
      </c>
      <c r="HU1396" t="b" s="35">
        <v>1</v>
      </c>
      <c r="HZ1396">
        <v>1</v>
      </c>
      <c r="IA1396"/>
      <c r="IB1396" t="inlineStr">
        <is>
          <t xml:space="preserve">魔法</t>
        </is>
      </c>
      <c r="IC1396">
        <v>8000</v>
      </c>
      <c r="ID1396">
        <v>0</v>
      </c>
      <c r="IE1396">
        <v>1</v>
      </c>
      <c r="IF1396"/>
      <c r="IG1396" t="inlineStr">
        <is>
          <t xml:space="preserve">魔法</t>
        </is>
      </c>
      <c r="IH1396">
        <v>500</v>
      </c>
      <c r="II1396">
        <v>0</v>
      </c>
      <c r="IJ1396"/>
      <c r="IK1396"/>
      <c r="IL1396"/>
      <c r="IM1396"/>
      <c r="IN1396"/>
      <c r="IO1396"/>
      <c r="IP1396"/>
      <c r="IQ1396"/>
      <c r="IR1396"/>
      <c r="IS1396"/>
      <c r="IT1396"/>
      <c r="IU1396"/>
      <c r="IV1396"/>
      <c r="IW1396"/>
      <c r="IX1396"/>
      <c r="IY1396"/>
      <c r="IZ1396"/>
      <c r="JA1396"/>
      <c r="JB1396"/>
      <c r="JC1396"/>
      <c r="JD1396"/>
      <c r="JE1396"/>
      <c r="JF1396"/>
      <c r="JG1396"/>
      <c r="JH1396"/>
      <c r="JI1396"/>
      <c r="JJ1396"/>
      <c r="JK1396"/>
      <c r="JL1396"/>
      <c r="JM1396"/>
      <c r="JN1396"/>
      <c r="JO1396"/>
      <c r="JP1396"/>
      <c r="JQ1396"/>
      <c r="JR1396"/>
    </row>
    <row r="1397" ht="30" customHeight="1" spans="2:12">
      <c r="B1397" s="34">
        <f>10000000+INDEX(编号表!$B:$B,MATCH(D1397,编号表!$A:$A,0))*10000+J1397</f>
        <v>12470013</v>
      </c>
      <c r="C1397" s="34" t="s">
        <v>1134</v>
      </c>
      <c r="D1397" s="34" t="s">
        <v>1130</v>
      </c>
      <c r="E1397" t="str" s="34">
        <v>无</v>
      </c>
      <c r="F1397" s="39" t="s">
        <v>908</v>
      </c>
      <c r="G1397" s="34" t="inlineStr">
        <is>
          <t xml:space="preserve">土行</t>
        </is>
      </c>
      <c r="H1397" s="34" t="b">
        <v>0</v>
      </c>
      <c r="I1397" s="34" t="b">
        <v>0</v>
      </c>
      <c r="J1397" s="34">
        <v>13</v>
      </c>
      <c r="K1397" s="34" t="str">
        <f t="shared" si="41"/>
        <v>124700</v>
      </c>
      <c r="L1397" s="34" t="s">
        <v>898</v>
      </c>
      <c r="O1397" t="str" s="35">
        <v>落印造成范围重击；补强结构、传递冲击，提高落印伤害；落印附加土行伤害。</v>
      </c>
      <c r="P1397" t="n" s="35">
        <v>12421004</v>
      </c>
      <c r="W1397">
        <v>600</v>
      </c>
      <c r="X1397">
        <v>600</v>
      </c>
      <c r="Y1397" t="str" s="35">
        <v>单位</v>
      </c>
      <c r="Z1397" t="inlineStr">
        <is>
          <t xml:space="preserve">圆形</t>
        </is>
      </c>
      <c r="AA1397" t="inlineStr">
        <is>
          <t xml:space="preserve">敌对</t>
        </is>
      </c>
      <c r="AB1397">
        <v>0</v>
      </c>
      <c r="AC1397">
        <v>16</v>
      </c>
      <c r="AD1397" t="b">
        <v>0</v>
      </c>
      <c r="AE1397" t="inlineStr">
        <is>
          <t xml:space="preserve">最近</t>
        </is>
      </c>
      <c r="AF1397">
        <v>180</v>
      </c>
      <c r="AG1397"/>
      <c r="AH1397"/>
      <c r="AI1397"/>
      <c r="AJ1397"/>
      <c r="AK1397"/>
      <c r="AL1397"/>
      <c r="BA1397">
        <v>10000</v>
      </c>
      <c r="BB1397" t="inlineStr">
        <is>
          <t xml:space="preserve">技能效果_伤害</t>
        </is>
      </c>
      <c r="BC1397" t="inlineStr">
        <is>
          <t xml:space="preserve">敌对</t>
        </is>
      </c>
      <c r="BD1397">
        <v>10000</v>
      </c>
      <c r="BE1397">
        <v>0</v>
      </c>
      <c r="BF1397" t="inlineStr">
        <is>
          <t xml:space="preserve">全部</t>
        </is>
      </c>
      <c r="BG1397">
        <v>0</v>
      </c>
      <c r="BH1397" t="inlineStr">
        <is>
          <t xml:space="preserve">魔法</t>
        </is>
      </c>
      <c r="BI1397">
        <v>8000</v>
      </c>
      <c r="BJ1397">
        <v>0</v>
      </c>
      <c r="BK1397" t="b">
        <v>1</v>
      </c>
      <c r="BL1397">
        <v>0</v>
      </c>
      <c r="BM1397">
        <v>10000</v>
      </c>
      <c r="BN1397"/>
      <c r="BO1397"/>
      <c r="BP1397"/>
      <c r="BQ1397"/>
      <c r="BR1397"/>
      <c r="BS1397"/>
      <c r="BT1397"/>
      <c r="BU1397"/>
      <c r="BV1397"/>
      <c r="BW1397"/>
      <c r="BX1397"/>
      <c r="BY1397"/>
      <c r="BZ1397"/>
      <c r="CA1397"/>
      <c r="CB1397"/>
      <c r="CC1397"/>
      <c r="CD1397"/>
      <c r="CE1397"/>
      <c r="CF1397"/>
      <c r="CG1397"/>
      <c r="CH1397"/>
      <c r="CI1397"/>
      <c r="CJ1397"/>
      <c r="CK1397"/>
      <c r="CL1397"/>
      <c r="CM1397"/>
      <c r="CN1397"/>
      <c r="CO1397"/>
      <c r="CP1397"/>
      <c r="CQ1397"/>
      <c r="CR1397"/>
      <c r="CS1397"/>
      <c r="CT1397"/>
      <c r="CU1397"/>
      <c r="CV1397"/>
      <c r="CW1397"/>
      <c r="CX1397"/>
      <c r="CY1397"/>
      <c r="CZ1397"/>
      <c r="DA1397"/>
      <c r="DB1397"/>
      <c r="DC1397"/>
      <c r="DD1397"/>
      <c r="DE1397"/>
      <c r="DF1397"/>
      <c r="DG1397"/>
      <c r="DH1397"/>
      <c r="DI1397"/>
      <c r="DJ1397"/>
      <c r="DK1397"/>
      <c r="DL1397"/>
      <c r="DM1397"/>
      <c r="DN1397"/>
      <c r="DO1397"/>
      <c r="DP1397"/>
      <c r="DQ1397"/>
      <c r="DR1397"/>
      <c r="DS1397"/>
      <c r="DT1397"/>
      <c r="DU1397"/>
      <c r="DV1397"/>
      <c r="DW1397"/>
      <c r="DX1397"/>
      <c r="DY1397"/>
      <c r="DZ1397"/>
      <c r="EA1397"/>
      <c r="EB1397"/>
      <c r="EC1397"/>
      <c r="ED1397"/>
      <c r="EE1397"/>
      <c r="EF1397"/>
      <c r="EG1397"/>
      <c r="EH1397"/>
      <c r="EI1397"/>
      <c r="EJ1397"/>
      <c r="EK1397"/>
      <c r="EL1397"/>
      <c r="EM1397"/>
      <c r="EN1397"/>
      <c r="EO1397"/>
      <c r="EP1397"/>
      <c r="EQ1397"/>
      <c r="ER1397"/>
      <c r="ES1397"/>
      <c r="ET1397"/>
      <c r="EU1397"/>
      <c r="EV1397"/>
      <c r="EW1397"/>
      <c r="EX1397"/>
      <c r="EY1397"/>
      <c r="EZ1397"/>
      <c r="FA1397"/>
      <c r="FB1397"/>
      <c r="FC1397"/>
      <c r="FD1397"/>
      <c r="FE1397"/>
      <c r="FF1397"/>
      <c r="FG1397"/>
      <c r="FH1397"/>
      <c r="FI1397"/>
      <c r="FJ1397"/>
      <c r="FK1397"/>
      <c r="FL1397"/>
      <c r="FM1397"/>
      <c r="FN1397"/>
      <c r="FO1397"/>
      <c r="FP1397"/>
      <c r="FQ1397"/>
      <c r="FR1397"/>
      <c r="FS1397"/>
      <c r="FT1397"/>
      <c r="FU1397"/>
      <c r="FV1397"/>
      <c r="FW1397"/>
      <c r="FX1397"/>
      <c r="FY1397"/>
      <c r="FZ1397"/>
      <c r="GA1397"/>
      <c r="GB1397"/>
      <c r="GC1397"/>
      <c r="GD1397"/>
      <c r="GE1397"/>
      <c r="GF1397"/>
      <c r="GG1397"/>
      <c r="GH1397"/>
      <c r="GI1397"/>
      <c r="GJ1397"/>
      <c r="GK1397"/>
      <c r="GL1397"/>
      <c r="GM1397"/>
      <c r="GN1397"/>
      <c r="GO1397"/>
      <c r="GP1397"/>
      <c r="GQ1397"/>
      <c r="GR1397"/>
      <c r="GS1397"/>
      <c r="GT1397"/>
      <c r="GU1397"/>
      <c r="GV1397"/>
      <c r="GW1397"/>
      <c r="GX1397"/>
      <c r="GY1397" t="n" s="35">
        <v>0</v>
      </c>
      <c r="GZ1397" t="n" s="35">
        <v>0</v>
      </c>
      <c r="HF1397" t="n" s="35">
        <v>4000</v>
      </c>
      <c r="HG1397" t="b" s="35">
        <v>1</v>
      </c>
      <c r="HH1397">
        <v>1</v>
      </c>
      <c r="HU1397" t="b" s="35">
        <v>1</v>
      </c>
      <c r="HZ1397">
        <v>1</v>
      </c>
      <c r="IA1397"/>
      <c r="IB1397" t="inlineStr">
        <is>
          <t xml:space="preserve">魔法</t>
        </is>
      </c>
      <c r="IC1397">
        <v>8000</v>
      </c>
      <c r="ID1397">
        <v>0</v>
      </c>
      <c r="IE1397">
        <v>1</v>
      </c>
      <c r="IF1397"/>
      <c r="IG1397" t="inlineStr">
        <is>
          <t xml:space="preserve">魔法</t>
        </is>
      </c>
      <c r="IH1397">
        <v>500</v>
      </c>
      <c r="II1397">
        <v>0</v>
      </c>
      <c r="IJ1397"/>
      <c r="IK1397"/>
      <c r="IL1397"/>
      <c r="IM1397"/>
      <c r="IN1397"/>
      <c r="IO1397"/>
      <c r="IP1397"/>
      <c r="IQ1397"/>
      <c r="IR1397"/>
      <c r="IS1397"/>
      <c r="IT1397"/>
      <c r="IU1397"/>
      <c r="IV1397"/>
      <c r="IW1397"/>
      <c r="IX1397"/>
      <c r="IY1397"/>
      <c r="IZ1397"/>
      <c r="JA1397"/>
      <c r="JB1397"/>
      <c r="JC1397"/>
      <c r="JD1397"/>
      <c r="JE1397"/>
      <c r="JF1397"/>
      <c r="JG1397"/>
      <c r="JH1397"/>
      <c r="JI1397"/>
      <c r="JJ1397"/>
      <c r="JK1397"/>
      <c r="JL1397"/>
      <c r="JM1397"/>
      <c r="JN1397"/>
      <c r="JO1397"/>
      <c r="JP1397"/>
      <c r="JQ1397"/>
      <c r="JR1397"/>
    </row>
    <row r="1398" ht="30" customHeight="1" spans="2:12">
      <c r="B1398" s="34">
        <f>10000000+INDEX(编号表!$B:$B,MATCH(D1398,编号表!$A:$A,0))*10000+J1398</f>
        <v>12470014</v>
      </c>
      <c r="C1398" s="34" t="s">
        <v>1134</v>
      </c>
      <c r="D1398" s="34" t="s">
        <v>1130</v>
      </c>
      <c r="E1398" t="str" s="34">
        <v>无</v>
      </c>
      <c r="F1398" s="39" t="s">
        <v>908</v>
      </c>
      <c r="G1398" s="34" t="inlineStr">
        <is>
          <t xml:space="preserve">土行</t>
        </is>
      </c>
      <c r="H1398" s="34" t="b">
        <v>0</v>
      </c>
      <c r="I1398" s="34" t="b">
        <v>0</v>
      </c>
      <c r="J1398" s="34">
        <v>14</v>
      </c>
      <c r="K1398" s="34" t="str">
        <f t="shared" si="41"/>
        <v>124700</v>
      </c>
      <c r="L1398" s="34" t="s">
        <v>899</v>
      </c>
      <c r="O1398" t="str" s="35">
        <v>落印造成范围重击；补强结构、传递冲击，提高落印伤害；落印附加土行伤害。</v>
      </c>
      <c r="P1398" t="n" s="35">
        <v>12421004</v>
      </c>
      <c r="W1398">
        <v>600</v>
      </c>
      <c r="X1398">
        <v>600</v>
      </c>
      <c r="Y1398" t="str" s="35">
        <v>单位</v>
      </c>
      <c r="Z1398" t="inlineStr">
        <is>
          <t xml:space="preserve">圆形</t>
        </is>
      </c>
      <c r="AA1398" t="inlineStr">
        <is>
          <t xml:space="preserve">敌对</t>
        </is>
      </c>
      <c r="AB1398">
        <v>0</v>
      </c>
      <c r="AC1398">
        <v>16</v>
      </c>
      <c r="AD1398" t="b">
        <v>0</v>
      </c>
      <c r="AE1398" t="inlineStr">
        <is>
          <t xml:space="preserve">最近</t>
        </is>
      </c>
      <c r="AF1398">
        <v>180</v>
      </c>
      <c r="AG1398"/>
      <c r="AH1398"/>
      <c r="AI1398"/>
      <c r="AJ1398"/>
      <c r="AK1398"/>
      <c r="AL1398"/>
      <c r="BA1398">
        <v>10000</v>
      </c>
      <c r="BB1398" t="inlineStr">
        <is>
          <t xml:space="preserve">技能效果_伤害</t>
        </is>
      </c>
      <c r="BC1398" t="inlineStr">
        <is>
          <t xml:space="preserve">敌对</t>
        </is>
      </c>
      <c r="BD1398">
        <v>10000</v>
      </c>
      <c r="BE1398">
        <v>0</v>
      </c>
      <c r="BF1398" t="inlineStr">
        <is>
          <t xml:space="preserve">全部</t>
        </is>
      </c>
      <c r="BG1398">
        <v>0</v>
      </c>
      <c r="BH1398" t="inlineStr">
        <is>
          <t xml:space="preserve">魔法</t>
        </is>
      </c>
      <c r="BI1398">
        <v>8000</v>
      </c>
      <c r="BJ1398">
        <v>0</v>
      </c>
      <c r="BK1398" t="b">
        <v>1</v>
      </c>
      <c r="BL1398">
        <v>0</v>
      </c>
      <c r="BM1398">
        <v>10000</v>
      </c>
      <c r="BN1398"/>
      <c r="BO1398"/>
      <c r="BP1398"/>
      <c r="BQ1398"/>
      <c r="BR1398"/>
      <c r="BS1398"/>
      <c r="BT1398"/>
      <c r="BU1398"/>
      <c r="BV1398"/>
      <c r="BW1398"/>
      <c r="BX1398"/>
      <c r="BY1398"/>
      <c r="BZ1398"/>
      <c r="CA1398"/>
      <c r="CB1398"/>
      <c r="CC1398"/>
      <c r="CD1398"/>
      <c r="CE1398"/>
      <c r="CF1398"/>
      <c r="CG1398"/>
      <c r="CH1398"/>
      <c r="CI1398"/>
      <c r="CJ1398"/>
      <c r="CK1398"/>
      <c r="CL1398"/>
      <c r="CM1398"/>
      <c r="CN1398"/>
      <c r="CO1398"/>
      <c r="CP1398"/>
      <c r="CQ1398"/>
      <c r="CR1398"/>
      <c r="CS1398"/>
      <c r="CT1398"/>
      <c r="CU1398"/>
      <c r="CV1398"/>
      <c r="CW1398"/>
      <c r="CX1398"/>
      <c r="CY1398"/>
      <c r="CZ1398"/>
      <c r="DA1398"/>
      <c r="DB1398"/>
      <c r="DC1398"/>
      <c r="DD1398"/>
      <c r="DE1398"/>
      <c r="DF1398"/>
      <c r="DG1398"/>
      <c r="DH1398"/>
      <c r="DI1398"/>
      <c r="DJ1398"/>
      <c r="DK1398"/>
      <c r="DL1398"/>
      <c r="DM1398"/>
      <c r="DN1398"/>
      <c r="DO1398"/>
      <c r="DP1398"/>
      <c r="DQ1398"/>
      <c r="DR1398"/>
      <c r="DS1398"/>
      <c r="DT1398"/>
      <c r="DU1398"/>
      <c r="DV1398"/>
      <c r="DW1398"/>
      <c r="DX1398"/>
      <c r="DY1398"/>
      <c r="DZ1398"/>
      <c r="EA1398"/>
      <c r="EB1398"/>
      <c r="EC1398"/>
      <c r="ED1398"/>
      <c r="EE1398"/>
      <c r="EF1398"/>
      <c r="EG1398"/>
      <c r="EH1398"/>
      <c r="EI1398"/>
      <c r="EJ1398"/>
      <c r="EK1398"/>
      <c r="EL1398"/>
      <c r="EM1398"/>
      <c r="EN1398"/>
      <c r="EO1398"/>
      <c r="EP1398"/>
      <c r="EQ1398"/>
      <c r="ER1398"/>
      <c r="ES1398"/>
      <c r="ET1398"/>
      <c r="EU1398"/>
      <c r="EV1398"/>
      <c r="EW1398"/>
      <c r="EX1398"/>
      <c r="EY1398"/>
      <c r="EZ1398"/>
      <c r="FA1398"/>
      <c r="FB1398"/>
      <c r="FC1398"/>
      <c r="FD1398"/>
      <c r="FE1398"/>
      <c r="FF1398"/>
      <c r="FG1398"/>
      <c r="FH1398"/>
      <c r="FI1398"/>
      <c r="FJ1398"/>
      <c r="FK1398"/>
      <c r="FL1398"/>
      <c r="FM1398"/>
      <c r="FN1398"/>
      <c r="FO1398"/>
      <c r="FP1398"/>
      <c r="FQ1398"/>
      <c r="FR1398"/>
      <c r="FS1398"/>
      <c r="FT1398"/>
      <c r="FU1398"/>
      <c r="FV1398"/>
      <c r="FW1398"/>
      <c r="FX1398"/>
      <c r="FY1398"/>
      <c r="FZ1398"/>
      <c r="GA1398"/>
      <c r="GB1398"/>
      <c r="GC1398"/>
      <c r="GD1398"/>
      <c r="GE1398"/>
      <c r="GF1398"/>
      <c r="GG1398"/>
      <c r="GH1398"/>
      <c r="GI1398"/>
      <c r="GJ1398"/>
      <c r="GK1398"/>
      <c r="GL1398"/>
      <c r="GM1398"/>
      <c r="GN1398"/>
      <c r="GO1398"/>
      <c r="GP1398"/>
      <c r="GQ1398"/>
      <c r="GR1398"/>
      <c r="GS1398"/>
      <c r="GT1398"/>
      <c r="GU1398"/>
      <c r="GV1398"/>
      <c r="GW1398"/>
      <c r="GX1398"/>
      <c r="GY1398" t="n" s="35">
        <v>0</v>
      </c>
      <c r="GZ1398" t="n" s="35">
        <v>0</v>
      </c>
      <c r="HF1398" t="n" s="35">
        <v>4000</v>
      </c>
      <c r="HG1398" t="b" s="35">
        <v>1</v>
      </c>
      <c r="HH1398">
        <v>1</v>
      </c>
      <c r="HU1398" t="b" s="35">
        <v>1</v>
      </c>
      <c r="HZ1398">
        <v>1</v>
      </c>
      <c r="IA1398"/>
      <c r="IB1398" t="inlineStr">
        <is>
          <t xml:space="preserve">魔法</t>
        </is>
      </c>
      <c r="IC1398">
        <v>8000</v>
      </c>
      <c r="ID1398">
        <v>0</v>
      </c>
      <c r="IE1398">
        <v>1</v>
      </c>
      <c r="IF1398"/>
      <c r="IG1398" t="inlineStr">
        <is>
          <t xml:space="preserve">魔法</t>
        </is>
      </c>
      <c r="IH1398">
        <v>500</v>
      </c>
      <c r="II1398">
        <v>0</v>
      </c>
      <c r="IJ1398"/>
      <c r="IK1398"/>
      <c r="IL1398"/>
      <c r="IM1398"/>
      <c r="IN1398"/>
      <c r="IO1398"/>
      <c r="IP1398"/>
      <c r="IQ1398"/>
      <c r="IR1398"/>
      <c r="IS1398"/>
      <c r="IT1398"/>
      <c r="IU1398"/>
      <c r="IV1398"/>
      <c r="IW1398"/>
      <c r="IX1398"/>
      <c r="IY1398"/>
      <c r="IZ1398"/>
      <c r="JA1398"/>
      <c r="JB1398"/>
      <c r="JC1398"/>
      <c r="JD1398"/>
      <c r="JE1398"/>
      <c r="JF1398"/>
      <c r="JG1398"/>
      <c r="JH1398"/>
      <c r="JI1398"/>
      <c r="JJ1398"/>
      <c r="JK1398"/>
      <c r="JL1398"/>
      <c r="JM1398"/>
      <c r="JN1398"/>
      <c r="JO1398"/>
      <c r="JP1398"/>
      <c r="JQ1398"/>
      <c r="JR1398"/>
    </row>
    <row r="1399" ht="30" customHeight="1" spans="2:12">
      <c r="B1399" s="34">
        <f>10000000+INDEX(编号表!$B:$B,MATCH(D1399,编号表!$A:$A,0))*10000+J1399</f>
        <v>12470015</v>
      </c>
      <c r="C1399" s="34" t="s">
        <v>1134</v>
      </c>
      <c r="D1399" s="34" t="s">
        <v>1130</v>
      </c>
      <c r="E1399" t="str" s="34">
        <v>无</v>
      </c>
      <c r="F1399" s="39" t="s">
        <v>908</v>
      </c>
      <c r="G1399" s="34" t="inlineStr">
        <is>
          <t xml:space="preserve">土行</t>
        </is>
      </c>
      <c r="H1399" s="34" t="b">
        <v>0</v>
      </c>
      <c r="I1399" s="34" t="b">
        <v>0</v>
      </c>
      <c r="J1399" s="34">
        <v>15</v>
      </c>
      <c r="K1399" s="34" t="str">
        <f t="shared" si="41"/>
        <v>124700</v>
      </c>
      <c r="L1399" s="34" t="s">
        <v>900</v>
      </c>
      <c r="O1399" t="str" s="35">
        <v>落印造成范围重击；补强结构、传递冲击，提高落印伤害；落印附加土行伤害。</v>
      </c>
      <c r="P1399" t="n" s="35">
        <v>12421004</v>
      </c>
      <c r="W1399">
        <v>600</v>
      </c>
      <c r="X1399">
        <v>600</v>
      </c>
      <c r="Y1399" t="str" s="35">
        <v>单位</v>
      </c>
      <c r="Z1399" t="inlineStr">
        <is>
          <t xml:space="preserve">圆形</t>
        </is>
      </c>
      <c r="AA1399" t="inlineStr">
        <is>
          <t xml:space="preserve">敌对</t>
        </is>
      </c>
      <c r="AB1399">
        <v>0</v>
      </c>
      <c r="AC1399">
        <v>16</v>
      </c>
      <c r="AD1399" t="b">
        <v>0</v>
      </c>
      <c r="AE1399" t="inlineStr">
        <is>
          <t xml:space="preserve">最近</t>
        </is>
      </c>
      <c r="AF1399">
        <v>180</v>
      </c>
      <c r="AG1399"/>
      <c r="AH1399"/>
      <c r="AI1399"/>
      <c r="AJ1399"/>
      <c r="AK1399"/>
      <c r="AL1399"/>
      <c r="BA1399">
        <v>10000</v>
      </c>
      <c r="BB1399" t="inlineStr">
        <is>
          <t xml:space="preserve">技能效果_伤害</t>
        </is>
      </c>
      <c r="BC1399" t="inlineStr">
        <is>
          <t xml:space="preserve">敌对</t>
        </is>
      </c>
      <c r="BD1399">
        <v>10000</v>
      </c>
      <c r="BE1399">
        <v>0</v>
      </c>
      <c r="BF1399" t="inlineStr">
        <is>
          <t xml:space="preserve">全部</t>
        </is>
      </c>
      <c r="BG1399">
        <v>0</v>
      </c>
      <c r="BH1399" t="inlineStr">
        <is>
          <t xml:space="preserve">魔法</t>
        </is>
      </c>
      <c r="BI1399">
        <v>8000</v>
      </c>
      <c r="BJ1399">
        <v>0</v>
      </c>
      <c r="BK1399" t="b">
        <v>1</v>
      </c>
      <c r="BL1399">
        <v>0</v>
      </c>
      <c r="BM1399">
        <v>10000</v>
      </c>
      <c r="BN1399"/>
      <c r="BO1399"/>
      <c r="BP1399"/>
      <c r="BQ1399"/>
      <c r="BR1399"/>
      <c r="BS1399"/>
      <c r="BT1399"/>
      <c r="BU1399"/>
      <c r="BV1399"/>
      <c r="BW1399"/>
      <c r="BX1399"/>
      <c r="BY1399"/>
      <c r="BZ1399"/>
      <c r="CA1399"/>
      <c r="CB1399"/>
      <c r="CC1399"/>
      <c r="CD1399"/>
      <c r="CE1399"/>
      <c r="CF1399"/>
      <c r="CG1399"/>
      <c r="CH1399"/>
      <c r="CI1399"/>
      <c r="CJ1399"/>
      <c r="CK1399"/>
      <c r="CL1399"/>
      <c r="CM1399"/>
      <c r="CN1399"/>
      <c r="CO1399"/>
      <c r="CP1399"/>
      <c r="CQ1399"/>
      <c r="CR1399"/>
      <c r="CS1399"/>
      <c r="CT1399"/>
      <c r="CU1399"/>
      <c r="CV1399"/>
      <c r="CW1399"/>
      <c r="CX1399"/>
      <c r="CY1399"/>
      <c r="CZ1399"/>
      <c r="DA1399"/>
      <c r="DB1399"/>
      <c r="DC1399"/>
      <c r="DD1399"/>
      <c r="DE1399"/>
      <c r="DF1399"/>
      <c r="DG1399"/>
      <c r="DH1399"/>
      <c r="DI1399"/>
      <c r="DJ1399"/>
      <c r="DK1399"/>
      <c r="DL1399"/>
      <c r="DM1399"/>
      <c r="DN1399"/>
      <c r="DO1399"/>
      <c r="DP1399"/>
      <c r="DQ1399"/>
      <c r="DR1399"/>
      <c r="DS1399"/>
      <c r="DT1399"/>
      <c r="DU1399"/>
      <c r="DV1399"/>
      <c r="DW1399"/>
      <c r="DX1399"/>
      <c r="DY1399"/>
      <c r="DZ1399"/>
      <c r="EA1399"/>
      <c r="EB1399"/>
      <c r="EC1399"/>
      <c r="ED1399"/>
      <c r="EE1399"/>
      <c r="EF1399"/>
      <c r="EG1399"/>
      <c r="EH1399"/>
      <c r="EI1399"/>
      <c r="EJ1399"/>
      <c r="EK1399"/>
      <c r="EL1399"/>
      <c r="EM1399"/>
      <c r="EN1399"/>
      <c r="EO1399"/>
      <c r="EP1399"/>
      <c r="EQ1399"/>
      <c r="ER1399"/>
      <c r="ES1399"/>
      <c r="ET1399"/>
      <c r="EU1399"/>
      <c r="EV1399"/>
      <c r="EW1399"/>
      <c r="EX1399"/>
      <c r="EY1399"/>
      <c r="EZ1399"/>
      <c r="FA1399"/>
      <c r="FB1399"/>
      <c r="FC1399"/>
      <c r="FD1399"/>
      <c r="FE1399"/>
      <c r="FF1399"/>
      <c r="FG1399"/>
      <c r="FH1399"/>
      <c r="FI1399"/>
      <c r="FJ1399"/>
      <c r="FK1399"/>
      <c r="FL1399"/>
      <c r="FM1399"/>
      <c r="FN1399"/>
      <c r="FO1399"/>
      <c r="FP1399"/>
      <c r="FQ1399"/>
      <c r="FR1399"/>
      <c r="FS1399"/>
      <c r="FT1399"/>
      <c r="FU1399"/>
      <c r="FV1399"/>
      <c r="FW1399"/>
      <c r="FX1399"/>
      <c r="FY1399"/>
      <c r="FZ1399"/>
      <c r="GA1399"/>
      <c r="GB1399"/>
      <c r="GC1399"/>
      <c r="GD1399"/>
      <c r="GE1399"/>
      <c r="GF1399"/>
      <c r="GG1399"/>
      <c r="GH1399"/>
      <c r="GI1399"/>
      <c r="GJ1399"/>
      <c r="GK1399"/>
      <c r="GL1399"/>
      <c r="GM1399"/>
      <c r="GN1399"/>
      <c r="GO1399"/>
      <c r="GP1399"/>
      <c r="GQ1399"/>
      <c r="GR1399"/>
      <c r="GS1399"/>
      <c r="GT1399"/>
      <c r="GU1399"/>
      <c r="GV1399"/>
      <c r="GW1399"/>
      <c r="GX1399"/>
      <c r="GY1399" t="n" s="35">
        <v>0</v>
      </c>
      <c r="GZ1399" t="n" s="35">
        <v>0</v>
      </c>
      <c r="HF1399" t="n" s="35">
        <v>4000</v>
      </c>
      <c r="HG1399" t="b" s="35">
        <v>1</v>
      </c>
      <c r="HH1399">
        <v>1</v>
      </c>
      <c r="HU1399" t="b" s="35">
        <v>1</v>
      </c>
      <c r="HZ1399">
        <v>1</v>
      </c>
      <c r="IA1399"/>
      <c r="IB1399" t="inlineStr">
        <is>
          <t xml:space="preserve">魔法</t>
        </is>
      </c>
      <c r="IC1399">
        <v>8000</v>
      </c>
      <c r="ID1399">
        <v>0</v>
      </c>
      <c r="IE1399">
        <v>1</v>
      </c>
      <c r="IF1399"/>
      <c r="IG1399" t="inlineStr">
        <is>
          <t xml:space="preserve">魔法</t>
        </is>
      </c>
      <c r="IH1399">
        <v>500</v>
      </c>
      <c r="II1399">
        <v>0</v>
      </c>
      <c r="IJ1399"/>
      <c r="IK1399"/>
      <c r="IL1399"/>
      <c r="IM1399"/>
      <c r="IN1399"/>
      <c r="IO1399"/>
      <c r="IP1399"/>
      <c r="IQ1399"/>
      <c r="IR1399"/>
      <c r="IS1399"/>
      <c r="IT1399"/>
      <c r="IU1399"/>
      <c r="IV1399"/>
      <c r="IW1399"/>
      <c r="IX1399"/>
      <c r="IY1399"/>
      <c r="IZ1399"/>
      <c r="JA1399"/>
      <c r="JB1399"/>
      <c r="JC1399"/>
      <c r="JD1399"/>
      <c r="JE1399"/>
      <c r="JF1399"/>
      <c r="JG1399"/>
      <c r="JH1399"/>
      <c r="JI1399"/>
      <c r="JJ1399"/>
      <c r="JK1399"/>
      <c r="JL1399"/>
      <c r="JM1399"/>
      <c r="JN1399"/>
      <c r="JO1399"/>
      <c r="JP1399"/>
      <c r="JQ1399"/>
      <c r="JR1399"/>
    </row>
    <row r="1400" ht="30" customHeight="1" spans="2:12">
      <c r="B1400" s="34">
        <f>10000000+INDEX(编号表!$B:$B,MATCH(D1400,编号表!$A:$A,0))*10000+J1400</f>
        <v>12470016</v>
      </c>
      <c r="C1400" s="34" t="s">
        <v>1135</v>
      </c>
      <c r="D1400" s="34" t="s">
        <v>1130</v>
      </c>
      <c r="E1400" t="str" s="34">
        <v>无</v>
      </c>
      <c r="F1400" s="39" t="s">
        <v>910</v>
      </c>
      <c r="G1400" s="34" t="inlineStr">
        <is>
          <t xml:space="preserve">土行</t>
        </is>
      </c>
      <c r="H1400" s="34" t="b">
        <v>0</v>
      </c>
      <c r="I1400" s="34" t="b">
        <v>0</v>
      </c>
      <c r="J1400" s="34">
        <v>16</v>
      </c>
      <c r="K1400" s="34" t="str">
        <f t="shared" si="41"/>
        <v>124700</v>
      </c>
      <c r="L1400" s="34" t="s">
        <v>898</v>
      </c>
      <c r="O1400" t="str" s="35">
        <v>落印造成范围重击；补强结构、传递冲击，提高落印伤害；落印附加土行伤害。</v>
      </c>
      <c r="P1400" t="n" s="35">
        <v>12421004</v>
      </c>
      <c r="W1400">
        <v>600</v>
      </c>
      <c r="X1400">
        <v>600</v>
      </c>
      <c r="Y1400" t="str" s="35">
        <v>单位</v>
      </c>
      <c r="Z1400" t="inlineStr">
        <is>
          <t xml:space="preserve">圆形</t>
        </is>
      </c>
      <c r="AA1400" t="inlineStr">
        <is>
          <t xml:space="preserve">敌对</t>
        </is>
      </c>
      <c r="AB1400">
        <v>0</v>
      </c>
      <c r="AC1400">
        <v>16</v>
      </c>
      <c r="AD1400" t="b">
        <v>0</v>
      </c>
      <c r="AE1400" t="inlineStr">
        <is>
          <t xml:space="preserve">最近</t>
        </is>
      </c>
      <c r="AF1400">
        <v>180</v>
      </c>
      <c r="AG1400"/>
      <c r="AH1400"/>
      <c r="AI1400"/>
      <c r="AJ1400"/>
      <c r="AK1400"/>
      <c r="AL1400"/>
      <c r="BA1400">
        <v>10000</v>
      </c>
      <c r="BB1400" t="inlineStr">
        <is>
          <t xml:space="preserve">技能效果_伤害</t>
        </is>
      </c>
      <c r="BC1400" t="inlineStr">
        <is>
          <t xml:space="preserve">敌对</t>
        </is>
      </c>
      <c r="BD1400">
        <v>10000</v>
      </c>
      <c r="BE1400">
        <v>0</v>
      </c>
      <c r="BF1400" t="inlineStr">
        <is>
          <t xml:space="preserve">全部</t>
        </is>
      </c>
      <c r="BG1400">
        <v>0</v>
      </c>
      <c r="BH1400" t="inlineStr">
        <is>
          <t xml:space="preserve">魔法</t>
        </is>
      </c>
      <c r="BI1400">
        <v>8000</v>
      </c>
      <c r="BJ1400">
        <v>0</v>
      </c>
      <c r="BK1400" t="b">
        <v>1</v>
      </c>
      <c r="BL1400">
        <v>0</v>
      </c>
      <c r="BM1400">
        <v>10000</v>
      </c>
      <c r="BN1400"/>
      <c r="BO1400"/>
      <c r="BP1400"/>
      <c r="BQ1400"/>
      <c r="BR1400"/>
      <c r="BS1400"/>
      <c r="BT1400"/>
      <c r="BU1400"/>
      <c r="BV1400"/>
      <c r="BW1400"/>
      <c r="BX1400"/>
      <c r="BY1400"/>
      <c r="BZ1400"/>
      <c r="CA1400"/>
      <c r="CB1400"/>
      <c r="CC1400"/>
      <c r="CD1400"/>
      <c r="CE1400"/>
      <c r="CF1400"/>
      <c r="CG1400"/>
      <c r="CH1400"/>
      <c r="CI1400"/>
      <c r="CJ1400"/>
      <c r="CK1400"/>
      <c r="CL1400"/>
      <c r="CM1400"/>
      <c r="CN1400"/>
      <c r="CO1400"/>
      <c r="CP1400"/>
      <c r="CQ1400"/>
      <c r="CR1400"/>
      <c r="CS1400"/>
      <c r="CT1400"/>
      <c r="CU1400"/>
      <c r="CV1400"/>
      <c r="CW1400"/>
      <c r="CX1400"/>
      <c r="CY1400"/>
      <c r="CZ1400"/>
      <c r="DA1400"/>
      <c r="DB1400"/>
      <c r="DC1400"/>
      <c r="DD1400"/>
      <c r="DE1400"/>
      <c r="DF1400"/>
      <c r="DG1400"/>
      <c r="DH1400"/>
      <c r="DI1400"/>
      <c r="DJ1400"/>
      <c r="DK1400"/>
      <c r="DL1400"/>
      <c r="DM1400"/>
      <c r="DN1400"/>
      <c r="DO1400"/>
      <c r="DP1400"/>
      <c r="DQ1400"/>
      <c r="DR1400"/>
      <c r="DS1400"/>
      <c r="DT1400"/>
      <c r="DU1400"/>
      <c r="DV1400"/>
      <c r="DW1400"/>
      <c r="DX1400"/>
      <c r="DY1400"/>
      <c r="DZ1400"/>
      <c r="EA1400"/>
      <c r="EB1400"/>
      <c r="EC1400"/>
      <c r="ED1400"/>
      <c r="EE1400"/>
      <c r="EF1400"/>
      <c r="EG1400"/>
      <c r="EH1400"/>
      <c r="EI1400"/>
      <c r="EJ1400"/>
      <c r="EK1400"/>
      <c r="EL1400"/>
      <c r="EM1400"/>
      <c r="EN1400"/>
      <c r="EO1400"/>
      <c r="EP1400"/>
      <c r="EQ1400"/>
      <c r="ER1400"/>
      <c r="ES1400"/>
      <c r="ET1400"/>
      <c r="EU1400"/>
      <c r="EV1400"/>
      <c r="EW1400"/>
      <c r="EX1400"/>
      <c r="EY1400"/>
      <c r="EZ1400"/>
      <c r="FA1400"/>
      <c r="FB1400"/>
      <c r="FC1400"/>
      <c r="FD1400"/>
      <c r="FE1400"/>
      <c r="FF1400"/>
      <c r="FG1400"/>
      <c r="FH1400"/>
      <c r="FI1400"/>
      <c r="FJ1400"/>
      <c r="FK1400"/>
      <c r="FL1400"/>
      <c r="FM1400"/>
      <c r="FN1400"/>
      <c r="FO1400"/>
      <c r="FP1400"/>
      <c r="FQ1400"/>
      <c r="FR1400"/>
      <c r="FS1400"/>
      <c r="FT1400"/>
      <c r="FU1400"/>
      <c r="FV1400"/>
      <c r="FW1400"/>
      <c r="FX1400"/>
      <c r="FY1400"/>
      <c r="FZ1400"/>
      <c r="GA1400"/>
      <c r="GB1400"/>
      <c r="GC1400"/>
      <c r="GD1400"/>
      <c r="GE1400"/>
      <c r="GF1400"/>
      <c r="GG1400"/>
      <c r="GH1400"/>
      <c r="GI1400"/>
      <c r="GJ1400"/>
      <c r="GK1400"/>
      <c r="GL1400"/>
      <c r="GM1400"/>
      <c r="GN1400"/>
      <c r="GO1400"/>
      <c r="GP1400"/>
      <c r="GQ1400"/>
      <c r="GR1400"/>
      <c r="GS1400"/>
      <c r="GT1400"/>
      <c r="GU1400"/>
      <c r="GV1400"/>
      <c r="GW1400"/>
      <c r="GX1400"/>
      <c r="GY1400" t="n" s="35">
        <v>0</v>
      </c>
      <c r="GZ1400" t="n" s="35">
        <v>0</v>
      </c>
      <c r="HF1400" t="n" s="35">
        <v>4000</v>
      </c>
      <c r="HG1400" t="b" s="35">
        <v>1</v>
      </c>
      <c r="HH1400">
        <v>1</v>
      </c>
      <c r="HU1400" t="b" s="35">
        <v>1</v>
      </c>
      <c r="HZ1400">
        <v>1</v>
      </c>
      <c r="IA1400"/>
      <c r="IB1400" t="inlineStr">
        <is>
          <t xml:space="preserve">魔法</t>
        </is>
      </c>
      <c r="IC1400">
        <v>8000</v>
      </c>
      <c r="ID1400">
        <v>0</v>
      </c>
      <c r="IE1400">
        <v>1</v>
      </c>
      <c r="IF1400"/>
      <c r="IG1400" t="inlineStr">
        <is>
          <t xml:space="preserve">魔法</t>
        </is>
      </c>
      <c r="IH1400">
        <v>500</v>
      </c>
      <c r="II1400">
        <v>0</v>
      </c>
      <c r="IJ1400"/>
      <c r="IK1400"/>
      <c r="IL1400"/>
      <c r="IM1400"/>
      <c r="IN1400"/>
      <c r="IO1400"/>
      <c r="IP1400"/>
      <c r="IQ1400"/>
      <c r="IR1400"/>
      <c r="IS1400"/>
      <c r="IT1400"/>
      <c r="IU1400"/>
      <c r="IV1400"/>
      <c r="IW1400"/>
      <c r="IX1400"/>
      <c r="IY1400"/>
      <c r="IZ1400"/>
      <c r="JA1400"/>
      <c r="JB1400"/>
      <c r="JC1400"/>
      <c r="JD1400"/>
      <c r="JE1400"/>
      <c r="JF1400"/>
      <c r="JG1400"/>
      <c r="JH1400"/>
      <c r="JI1400"/>
      <c r="JJ1400"/>
      <c r="JK1400"/>
      <c r="JL1400"/>
      <c r="JM1400"/>
      <c r="JN1400"/>
      <c r="JO1400"/>
      <c r="JP1400"/>
      <c r="JQ1400"/>
      <c r="JR1400"/>
    </row>
    <row r="1401" ht="30" customHeight="1" spans="2:12">
      <c r="B1401" s="34">
        <f>10000000+INDEX(编号表!$B:$B,MATCH(D1401,编号表!$A:$A,0))*10000+J1401</f>
        <v>12470017</v>
      </c>
      <c r="C1401" s="34" t="s">
        <v>1135</v>
      </c>
      <c r="D1401" s="34" t="s">
        <v>1130</v>
      </c>
      <c r="E1401" t="str" s="34">
        <v>无</v>
      </c>
      <c r="F1401" s="39" t="s">
        <v>910</v>
      </c>
      <c r="G1401" s="34" t="inlineStr">
        <is>
          <t xml:space="preserve">土行</t>
        </is>
      </c>
      <c r="H1401" s="34" t="b">
        <v>0</v>
      </c>
      <c r="I1401" s="34" t="b">
        <v>0</v>
      </c>
      <c r="J1401" s="34">
        <v>17</v>
      </c>
      <c r="K1401" s="34" t="str">
        <f t="shared" si="41"/>
        <v>124700</v>
      </c>
      <c r="L1401" s="34" t="s">
        <v>899</v>
      </c>
      <c r="O1401" t="str" s="35">
        <v>落印造成范围重击；补强结构、传递冲击，提高落印伤害；落印附加土行伤害。</v>
      </c>
      <c r="P1401" t="n" s="35">
        <v>12421004</v>
      </c>
      <c r="W1401">
        <v>600</v>
      </c>
      <c r="X1401">
        <v>600</v>
      </c>
      <c r="Y1401" t="str" s="35">
        <v>单位</v>
      </c>
      <c r="Z1401" t="inlineStr">
        <is>
          <t xml:space="preserve">圆形</t>
        </is>
      </c>
      <c r="AA1401" t="inlineStr">
        <is>
          <t xml:space="preserve">敌对</t>
        </is>
      </c>
      <c r="AB1401">
        <v>0</v>
      </c>
      <c r="AC1401">
        <v>16</v>
      </c>
      <c r="AD1401" t="b">
        <v>0</v>
      </c>
      <c r="AE1401" t="inlineStr">
        <is>
          <t xml:space="preserve">最近</t>
        </is>
      </c>
      <c r="AF1401">
        <v>180</v>
      </c>
      <c r="AG1401"/>
      <c r="AH1401"/>
      <c r="AI1401"/>
      <c r="AJ1401"/>
      <c r="AK1401"/>
      <c r="AL1401"/>
      <c r="BA1401">
        <v>10000</v>
      </c>
      <c r="BB1401" t="inlineStr">
        <is>
          <t xml:space="preserve">技能效果_伤害</t>
        </is>
      </c>
      <c r="BC1401" t="inlineStr">
        <is>
          <t xml:space="preserve">敌对</t>
        </is>
      </c>
      <c r="BD1401">
        <v>10000</v>
      </c>
      <c r="BE1401">
        <v>0</v>
      </c>
      <c r="BF1401" t="inlineStr">
        <is>
          <t xml:space="preserve">全部</t>
        </is>
      </c>
      <c r="BG1401">
        <v>0</v>
      </c>
      <c r="BH1401" t="inlineStr">
        <is>
          <t xml:space="preserve">魔法</t>
        </is>
      </c>
      <c r="BI1401">
        <v>8000</v>
      </c>
      <c r="BJ1401">
        <v>0</v>
      </c>
      <c r="BK1401" t="b">
        <v>1</v>
      </c>
      <c r="BL1401">
        <v>0</v>
      </c>
      <c r="BM1401">
        <v>10000</v>
      </c>
      <c r="BN1401"/>
      <c r="BO1401"/>
      <c r="BP1401"/>
      <c r="BQ1401"/>
      <c r="BR1401"/>
      <c r="BS1401"/>
      <c r="BT1401"/>
      <c r="BU1401"/>
      <c r="BV1401"/>
      <c r="BW1401"/>
      <c r="BX1401"/>
      <c r="BY1401"/>
      <c r="BZ1401"/>
      <c r="CA1401"/>
      <c r="CB1401"/>
      <c r="CC1401"/>
      <c r="CD1401"/>
      <c r="CE1401"/>
      <c r="CF1401"/>
      <c r="CG1401"/>
      <c r="CH1401"/>
      <c r="CI1401"/>
      <c r="CJ1401"/>
      <c r="CK1401"/>
      <c r="CL1401"/>
      <c r="CM1401"/>
      <c r="CN1401"/>
      <c r="CO1401"/>
      <c r="CP1401"/>
      <c r="CQ1401"/>
      <c r="CR1401"/>
      <c r="CS1401"/>
      <c r="CT1401"/>
      <c r="CU1401"/>
      <c r="CV1401"/>
      <c r="CW1401"/>
      <c r="CX1401"/>
      <c r="CY1401"/>
      <c r="CZ1401"/>
      <c r="DA1401"/>
      <c r="DB1401"/>
      <c r="DC1401"/>
      <c r="DD1401"/>
      <c r="DE1401"/>
      <c r="DF1401"/>
      <c r="DG1401"/>
      <c r="DH1401"/>
      <c r="DI1401"/>
      <c r="DJ1401"/>
      <c r="DK1401"/>
      <c r="DL1401"/>
      <c r="DM1401"/>
      <c r="DN1401"/>
      <c r="DO1401"/>
      <c r="DP1401"/>
      <c r="DQ1401"/>
      <c r="DR1401"/>
      <c r="DS1401"/>
      <c r="DT1401"/>
      <c r="DU1401"/>
      <c r="DV1401"/>
      <c r="DW1401"/>
      <c r="DX1401"/>
      <c r="DY1401"/>
      <c r="DZ1401"/>
      <c r="EA1401"/>
      <c r="EB1401"/>
      <c r="EC1401"/>
      <c r="ED1401"/>
      <c r="EE1401"/>
      <c r="EF1401"/>
      <c r="EG1401"/>
      <c r="EH1401"/>
      <c r="EI1401"/>
      <c r="EJ1401"/>
      <c r="EK1401"/>
      <c r="EL1401"/>
      <c r="EM1401"/>
      <c r="EN1401"/>
      <c r="EO1401"/>
      <c r="EP1401"/>
      <c r="EQ1401"/>
      <c r="ER1401"/>
      <c r="ES1401"/>
      <c r="ET1401"/>
      <c r="EU1401"/>
      <c r="EV1401"/>
      <c r="EW1401"/>
      <c r="EX1401"/>
      <c r="EY1401"/>
      <c r="EZ1401"/>
      <c r="FA1401"/>
      <c r="FB1401"/>
      <c r="FC1401"/>
      <c r="FD1401"/>
      <c r="FE1401"/>
      <c r="FF1401"/>
      <c r="FG1401"/>
      <c r="FH1401"/>
      <c r="FI1401"/>
      <c r="FJ1401"/>
      <c r="FK1401"/>
      <c r="FL1401"/>
      <c r="FM1401"/>
      <c r="FN1401"/>
      <c r="FO1401"/>
      <c r="FP1401"/>
      <c r="FQ1401"/>
      <c r="FR1401"/>
      <c r="FS1401"/>
      <c r="FT1401"/>
      <c r="FU1401"/>
      <c r="FV1401"/>
      <c r="FW1401"/>
      <c r="FX1401"/>
      <c r="FY1401"/>
      <c r="FZ1401"/>
      <c r="GA1401"/>
      <c r="GB1401"/>
      <c r="GC1401"/>
      <c r="GD1401"/>
      <c r="GE1401"/>
      <c r="GF1401"/>
      <c r="GG1401"/>
      <c r="GH1401"/>
      <c r="GI1401"/>
      <c r="GJ1401"/>
      <c r="GK1401"/>
      <c r="GL1401"/>
      <c r="GM1401"/>
      <c r="GN1401"/>
      <c r="GO1401"/>
      <c r="GP1401"/>
      <c r="GQ1401"/>
      <c r="GR1401"/>
      <c r="GS1401"/>
      <c r="GT1401"/>
      <c r="GU1401"/>
      <c r="GV1401"/>
      <c r="GW1401"/>
      <c r="GX1401"/>
      <c r="GY1401" t="n" s="35">
        <v>0</v>
      </c>
      <c r="GZ1401" t="n" s="35">
        <v>0</v>
      </c>
      <c r="HF1401" t="n" s="35">
        <v>4000</v>
      </c>
      <c r="HG1401" t="b" s="35">
        <v>1</v>
      </c>
      <c r="HH1401">
        <v>1</v>
      </c>
      <c r="HU1401" t="b" s="35">
        <v>1</v>
      </c>
      <c r="HZ1401">
        <v>1</v>
      </c>
      <c r="IA1401"/>
      <c r="IB1401" t="inlineStr">
        <is>
          <t xml:space="preserve">魔法</t>
        </is>
      </c>
      <c r="IC1401">
        <v>8000</v>
      </c>
      <c r="ID1401">
        <v>0</v>
      </c>
      <c r="IE1401">
        <v>1</v>
      </c>
      <c r="IF1401"/>
      <c r="IG1401" t="inlineStr">
        <is>
          <t xml:space="preserve">魔法</t>
        </is>
      </c>
      <c r="IH1401">
        <v>500</v>
      </c>
      <c r="II1401">
        <v>0</v>
      </c>
      <c r="IJ1401"/>
      <c r="IK1401"/>
      <c r="IL1401"/>
      <c r="IM1401"/>
      <c r="IN1401"/>
      <c r="IO1401"/>
      <c r="IP1401"/>
      <c r="IQ1401"/>
      <c r="IR1401"/>
      <c r="IS1401"/>
      <c r="IT1401"/>
      <c r="IU1401"/>
      <c r="IV1401"/>
      <c r="IW1401"/>
      <c r="IX1401"/>
      <c r="IY1401"/>
      <c r="IZ1401"/>
      <c r="JA1401"/>
      <c r="JB1401"/>
      <c r="JC1401"/>
      <c r="JD1401"/>
      <c r="JE1401"/>
      <c r="JF1401"/>
      <c r="JG1401"/>
      <c r="JH1401"/>
      <c r="JI1401"/>
      <c r="JJ1401"/>
      <c r="JK1401"/>
      <c r="JL1401"/>
      <c r="JM1401"/>
      <c r="JN1401"/>
      <c r="JO1401"/>
      <c r="JP1401"/>
      <c r="JQ1401"/>
      <c r="JR1401"/>
    </row>
    <row r="1402" ht="30" customHeight="1" spans="2:12">
      <c r="B1402" s="34">
        <f>10000000+INDEX(编号表!$B:$B,MATCH(D1402,编号表!$A:$A,0))*10000+J1402</f>
        <v>12470018</v>
      </c>
      <c r="C1402" s="34" t="s">
        <v>1135</v>
      </c>
      <c r="D1402" s="34" t="s">
        <v>1130</v>
      </c>
      <c r="E1402" t="str" s="34">
        <v>无</v>
      </c>
      <c r="F1402" s="39" t="s">
        <v>910</v>
      </c>
      <c r="G1402" s="34" t="inlineStr">
        <is>
          <t xml:space="preserve">土行</t>
        </is>
      </c>
      <c r="H1402" s="34" t="b">
        <v>0</v>
      </c>
      <c r="I1402" s="34" t="b">
        <v>0</v>
      </c>
      <c r="J1402" s="34">
        <v>18</v>
      </c>
      <c r="K1402" s="34" t="str">
        <f t="shared" si="41"/>
        <v>124700</v>
      </c>
      <c r="L1402" s="34" t="s">
        <v>900</v>
      </c>
      <c r="O1402" t="str" s="35">
        <v>落印造成范围重击；补强结构、传递冲击，提高落印伤害；落印附加土行伤害。</v>
      </c>
      <c r="P1402" t="n" s="35">
        <v>12421004</v>
      </c>
      <c r="W1402">
        <v>600</v>
      </c>
      <c r="X1402">
        <v>600</v>
      </c>
      <c r="Y1402" t="str" s="35">
        <v>单位</v>
      </c>
      <c r="Z1402" t="inlineStr">
        <is>
          <t xml:space="preserve">圆形</t>
        </is>
      </c>
      <c r="AA1402" t="inlineStr">
        <is>
          <t xml:space="preserve">敌对</t>
        </is>
      </c>
      <c r="AB1402">
        <v>0</v>
      </c>
      <c r="AC1402">
        <v>16</v>
      </c>
      <c r="AD1402" t="b">
        <v>0</v>
      </c>
      <c r="AE1402" t="inlineStr">
        <is>
          <t xml:space="preserve">最近</t>
        </is>
      </c>
      <c r="AF1402">
        <v>180</v>
      </c>
      <c r="AG1402"/>
      <c r="AH1402"/>
      <c r="AI1402"/>
      <c r="AJ1402"/>
      <c r="AK1402"/>
      <c r="AL1402"/>
      <c r="BA1402">
        <v>10000</v>
      </c>
      <c r="BB1402" t="inlineStr">
        <is>
          <t xml:space="preserve">技能效果_伤害</t>
        </is>
      </c>
      <c r="BC1402" t="inlineStr">
        <is>
          <t xml:space="preserve">敌对</t>
        </is>
      </c>
      <c r="BD1402">
        <v>10000</v>
      </c>
      <c r="BE1402">
        <v>0</v>
      </c>
      <c r="BF1402" t="inlineStr">
        <is>
          <t xml:space="preserve">全部</t>
        </is>
      </c>
      <c r="BG1402">
        <v>0</v>
      </c>
      <c r="BH1402" t="inlineStr">
        <is>
          <t xml:space="preserve">魔法</t>
        </is>
      </c>
      <c r="BI1402">
        <v>8000</v>
      </c>
      <c r="BJ1402">
        <v>0</v>
      </c>
      <c r="BK1402" t="b">
        <v>1</v>
      </c>
      <c r="BL1402">
        <v>0</v>
      </c>
      <c r="BM1402">
        <v>10000</v>
      </c>
      <c r="BN1402"/>
      <c r="BO1402"/>
      <c r="BP1402"/>
      <c r="BQ1402"/>
      <c r="BR1402"/>
      <c r="BS1402"/>
      <c r="BT1402"/>
      <c r="BU1402"/>
      <c r="BV1402"/>
      <c r="BW1402"/>
      <c r="BX1402"/>
      <c r="BY1402"/>
      <c r="BZ1402"/>
      <c r="CA1402"/>
      <c r="CB1402"/>
      <c r="CC1402"/>
      <c r="CD1402"/>
      <c r="CE1402"/>
      <c r="CF1402"/>
      <c r="CG1402"/>
      <c r="CH1402"/>
      <c r="CI1402"/>
      <c r="CJ1402"/>
      <c r="CK1402"/>
      <c r="CL1402"/>
      <c r="CM1402"/>
      <c r="CN1402"/>
      <c r="CO1402"/>
      <c r="CP1402"/>
      <c r="CQ1402"/>
      <c r="CR1402"/>
      <c r="CS1402"/>
      <c r="CT1402"/>
      <c r="CU1402"/>
      <c r="CV1402"/>
      <c r="CW1402"/>
      <c r="CX1402"/>
      <c r="CY1402"/>
      <c r="CZ1402"/>
      <c r="DA1402"/>
      <c r="DB1402"/>
      <c r="DC1402"/>
      <c r="DD1402"/>
      <c r="DE1402"/>
      <c r="DF1402"/>
      <c r="DG1402"/>
      <c r="DH1402"/>
      <c r="DI1402"/>
      <c r="DJ1402"/>
      <c r="DK1402"/>
      <c r="DL1402"/>
      <c r="DM1402"/>
      <c r="DN1402"/>
      <c r="DO1402"/>
      <c r="DP1402"/>
      <c r="DQ1402"/>
      <c r="DR1402"/>
      <c r="DS1402"/>
      <c r="DT1402"/>
      <c r="DU1402"/>
      <c r="DV1402"/>
      <c r="DW1402"/>
      <c r="DX1402"/>
      <c r="DY1402"/>
      <c r="DZ1402"/>
      <c r="EA1402"/>
      <c r="EB1402"/>
      <c r="EC1402"/>
      <c r="ED1402"/>
      <c r="EE1402"/>
      <c r="EF1402"/>
      <c r="EG1402"/>
      <c r="EH1402"/>
      <c r="EI1402"/>
      <c r="EJ1402"/>
      <c r="EK1402"/>
      <c r="EL1402"/>
      <c r="EM1402"/>
      <c r="EN1402"/>
      <c r="EO1402"/>
      <c r="EP1402"/>
      <c r="EQ1402"/>
      <c r="ER1402"/>
      <c r="ES1402"/>
      <c r="ET1402"/>
      <c r="EU1402"/>
      <c r="EV1402"/>
      <c r="EW1402"/>
      <c r="EX1402"/>
      <c r="EY1402"/>
      <c r="EZ1402"/>
      <c r="FA1402"/>
      <c r="FB1402"/>
      <c r="FC1402"/>
      <c r="FD1402"/>
      <c r="FE1402"/>
      <c r="FF1402"/>
      <c r="FG1402"/>
      <c r="FH1402"/>
      <c r="FI1402"/>
      <c r="FJ1402"/>
      <c r="FK1402"/>
      <c r="FL1402"/>
      <c r="FM1402"/>
      <c r="FN1402"/>
      <c r="FO1402"/>
      <c r="FP1402"/>
      <c r="FQ1402"/>
      <c r="FR1402"/>
      <c r="FS1402"/>
      <c r="FT1402"/>
      <c r="FU1402"/>
      <c r="FV1402"/>
      <c r="FW1402"/>
      <c r="FX1402"/>
      <c r="FY1402"/>
      <c r="FZ1402"/>
      <c r="GA1402"/>
      <c r="GB1402"/>
      <c r="GC1402"/>
      <c r="GD1402"/>
      <c r="GE1402"/>
      <c r="GF1402"/>
      <c r="GG1402"/>
      <c r="GH1402"/>
      <c r="GI1402"/>
      <c r="GJ1402"/>
      <c r="GK1402"/>
      <c r="GL1402"/>
      <c r="GM1402"/>
      <c r="GN1402"/>
      <c r="GO1402"/>
      <c r="GP1402"/>
      <c r="GQ1402"/>
      <c r="GR1402"/>
      <c r="GS1402"/>
      <c r="GT1402"/>
      <c r="GU1402"/>
      <c r="GV1402"/>
      <c r="GW1402"/>
      <c r="GX1402"/>
      <c r="GY1402" t="n" s="35">
        <v>0</v>
      </c>
      <c r="GZ1402" t="n" s="35">
        <v>0</v>
      </c>
      <c r="HF1402" t="n" s="35">
        <v>4000</v>
      </c>
      <c r="HG1402" t="b" s="35">
        <v>1</v>
      </c>
      <c r="HH1402">
        <v>1</v>
      </c>
      <c r="HU1402" t="b" s="35">
        <v>1</v>
      </c>
      <c r="HZ1402">
        <v>1</v>
      </c>
      <c r="IA1402"/>
      <c r="IB1402" t="inlineStr">
        <is>
          <t xml:space="preserve">魔法</t>
        </is>
      </c>
      <c r="IC1402">
        <v>8000</v>
      </c>
      <c r="ID1402">
        <v>0</v>
      </c>
      <c r="IE1402">
        <v>1</v>
      </c>
      <c r="IF1402"/>
      <c r="IG1402" t="inlineStr">
        <is>
          <t xml:space="preserve">魔法</t>
        </is>
      </c>
      <c r="IH1402">
        <v>500</v>
      </c>
      <c r="II1402">
        <v>0</v>
      </c>
      <c r="IJ1402"/>
      <c r="IK1402"/>
      <c r="IL1402"/>
      <c r="IM1402"/>
      <c r="IN1402"/>
      <c r="IO1402"/>
      <c r="IP1402"/>
      <c r="IQ1402"/>
      <c r="IR1402"/>
      <c r="IS1402"/>
      <c r="IT1402"/>
      <c r="IU1402"/>
      <c r="IV1402"/>
      <c r="IW1402"/>
      <c r="IX1402"/>
      <c r="IY1402"/>
      <c r="IZ1402"/>
      <c r="JA1402"/>
      <c r="JB1402"/>
      <c r="JC1402"/>
      <c r="JD1402"/>
      <c r="JE1402"/>
      <c r="JF1402"/>
      <c r="JG1402"/>
      <c r="JH1402"/>
      <c r="JI1402"/>
      <c r="JJ1402"/>
      <c r="JK1402"/>
      <c r="JL1402"/>
      <c r="JM1402"/>
      <c r="JN1402"/>
      <c r="JO1402"/>
      <c r="JP1402"/>
      <c r="JQ1402"/>
      <c r="JR1402"/>
    </row>
    <row r="1403" ht="30" customHeight="1" spans="2:12">
      <c r="B1403" s="34">
        <f>10000000+INDEX(编号表!$B:$B,MATCH(D1403,编号表!$A:$A,0))*10000+J1403</f>
        <v>12470019</v>
      </c>
      <c r="C1403" s="34" t="s">
        <v>1136</v>
      </c>
      <c r="D1403" s="34" t="s">
        <v>1130</v>
      </c>
      <c r="E1403" t="str" s="34">
        <v>无</v>
      </c>
      <c r="F1403" s="39" t="s">
        <v>912</v>
      </c>
      <c r="G1403" s="34" t="inlineStr">
        <is>
          <t xml:space="preserve">土行</t>
        </is>
      </c>
      <c r="H1403" s="34" t="b">
        <v>0</v>
      </c>
      <c r="I1403" s="34" t="b">
        <v>0</v>
      </c>
      <c r="J1403" s="34">
        <v>19</v>
      </c>
      <c r="K1403" s="34" t="str">
        <f t="shared" si="41"/>
        <v>124700</v>
      </c>
      <c r="L1403" s="34" t="s">
        <v>898</v>
      </c>
      <c r="O1403" t="str" s="35">
        <v>落印造成范围重击；补强结构、传递冲击，提高落印伤害；落印附加土行伤害。</v>
      </c>
      <c r="P1403" t="n" s="35">
        <v>12421004</v>
      </c>
      <c r="W1403">
        <v>600</v>
      </c>
      <c r="X1403">
        <v>600</v>
      </c>
      <c r="Y1403" t="str" s="35">
        <v>单位</v>
      </c>
      <c r="Z1403" t="inlineStr">
        <is>
          <t xml:space="preserve">圆形</t>
        </is>
      </c>
      <c r="AA1403" t="inlineStr">
        <is>
          <t xml:space="preserve">敌对</t>
        </is>
      </c>
      <c r="AB1403">
        <v>0</v>
      </c>
      <c r="AC1403">
        <v>16</v>
      </c>
      <c r="AD1403" t="b">
        <v>0</v>
      </c>
      <c r="AE1403" t="inlineStr">
        <is>
          <t xml:space="preserve">最近</t>
        </is>
      </c>
      <c r="AF1403">
        <v>180</v>
      </c>
      <c r="AG1403"/>
      <c r="AH1403"/>
      <c r="AI1403"/>
      <c r="AJ1403"/>
      <c r="AK1403"/>
      <c r="AL1403"/>
      <c r="BA1403">
        <v>10000</v>
      </c>
      <c r="BB1403" t="inlineStr">
        <is>
          <t xml:space="preserve">技能效果_伤害</t>
        </is>
      </c>
      <c r="BC1403" t="inlineStr">
        <is>
          <t xml:space="preserve">敌对</t>
        </is>
      </c>
      <c r="BD1403">
        <v>10000</v>
      </c>
      <c r="BE1403">
        <v>0</v>
      </c>
      <c r="BF1403" t="inlineStr">
        <is>
          <t xml:space="preserve">全部</t>
        </is>
      </c>
      <c r="BG1403">
        <v>0</v>
      </c>
      <c r="BH1403" t="inlineStr">
        <is>
          <t xml:space="preserve">魔法</t>
        </is>
      </c>
      <c r="BI1403">
        <v>8000</v>
      </c>
      <c r="BJ1403">
        <v>0</v>
      </c>
      <c r="BK1403" t="b">
        <v>1</v>
      </c>
      <c r="BL1403">
        <v>0</v>
      </c>
      <c r="BM1403">
        <v>10000</v>
      </c>
      <c r="BN1403"/>
      <c r="BO1403"/>
      <c r="BP1403"/>
      <c r="BQ1403"/>
      <c r="BR1403"/>
      <c r="BS1403"/>
      <c r="BT1403"/>
      <c r="BU1403"/>
      <c r="BV1403"/>
      <c r="BW1403"/>
      <c r="BX1403"/>
      <c r="BY1403"/>
      <c r="BZ1403"/>
      <c r="CA1403"/>
      <c r="CB1403"/>
      <c r="CC1403"/>
      <c r="CD1403"/>
      <c r="CE1403"/>
      <c r="CF1403"/>
      <c r="CG1403"/>
      <c r="CH1403"/>
      <c r="CI1403"/>
      <c r="CJ1403"/>
      <c r="CK1403"/>
      <c r="CL1403"/>
      <c r="CM1403"/>
      <c r="CN1403"/>
      <c r="CO1403"/>
      <c r="CP1403"/>
      <c r="CQ1403"/>
      <c r="CR1403"/>
      <c r="CS1403"/>
      <c r="CT1403"/>
      <c r="CU1403"/>
      <c r="CV1403"/>
      <c r="CW1403"/>
      <c r="CX1403"/>
      <c r="CY1403"/>
      <c r="CZ1403"/>
      <c r="DA1403"/>
      <c r="DB1403"/>
      <c r="DC1403"/>
      <c r="DD1403"/>
      <c r="DE1403"/>
      <c r="DF1403"/>
      <c r="DG1403"/>
      <c r="DH1403"/>
      <c r="DI1403"/>
      <c r="DJ1403"/>
      <c r="DK1403"/>
      <c r="DL1403"/>
      <c r="DM1403"/>
      <c r="DN1403"/>
      <c r="DO1403"/>
      <c r="DP1403"/>
      <c r="DQ1403"/>
      <c r="DR1403"/>
      <c r="DS1403"/>
      <c r="DT1403"/>
      <c r="DU1403"/>
      <c r="DV1403"/>
      <c r="DW1403"/>
      <c r="DX1403"/>
      <c r="DY1403"/>
      <c r="DZ1403"/>
      <c r="EA1403"/>
      <c r="EB1403"/>
      <c r="EC1403"/>
      <c r="ED1403"/>
      <c r="EE1403"/>
      <c r="EF1403"/>
      <c r="EG1403"/>
      <c r="EH1403"/>
      <c r="EI1403"/>
      <c r="EJ1403"/>
      <c r="EK1403"/>
      <c r="EL1403"/>
      <c r="EM1403"/>
      <c r="EN1403"/>
      <c r="EO1403"/>
      <c r="EP1403"/>
      <c r="EQ1403"/>
      <c r="ER1403"/>
      <c r="ES1403"/>
      <c r="ET1403"/>
      <c r="EU1403"/>
      <c r="EV1403"/>
      <c r="EW1403"/>
      <c r="EX1403"/>
      <c r="EY1403"/>
      <c r="EZ1403"/>
      <c r="FA1403"/>
      <c r="FB1403"/>
      <c r="FC1403"/>
      <c r="FD1403"/>
      <c r="FE1403"/>
      <c r="FF1403"/>
      <c r="FG1403"/>
      <c r="FH1403"/>
      <c r="FI1403"/>
      <c r="FJ1403"/>
      <c r="FK1403"/>
      <c r="FL1403"/>
      <c r="FM1403"/>
      <c r="FN1403"/>
      <c r="FO1403"/>
      <c r="FP1403"/>
      <c r="FQ1403"/>
      <c r="FR1403"/>
      <c r="FS1403"/>
      <c r="FT1403"/>
      <c r="FU1403"/>
      <c r="FV1403"/>
      <c r="FW1403"/>
      <c r="FX1403"/>
      <c r="FY1403"/>
      <c r="FZ1403"/>
      <c r="GA1403"/>
      <c r="GB1403"/>
      <c r="GC1403"/>
      <c r="GD1403"/>
      <c r="GE1403"/>
      <c r="GF1403"/>
      <c r="GG1403"/>
      <c r="GH1403"/>
      <c r="GI1403"/>
      <c r="GJ1403"/>
      <c r="GK1403"/>
      <c r="GL1403"/>
      <c r="GM1403"/>
      <c r="GN1403"/>
      <c r="GO1403"/>
      <c r="GP1403"/>
      <c r="GQ1403"/>
      <c r="GR1403"/>
      <c r="GS1403"/>
      <c r="GT1403"/>
      <c r="GU1403"/>
      <c r="GV1403"/>
      <c r="GW1403"/>
      <c r="GX1403"/>
      <c r="GY1403" t="n" s="35">
        <v>0</v>
      </c>
      <c r="GZ1403" t="n" s="35">
        <v>0</v>
      </c>
      <c r="HF1403" t="n" s="35">
        <v>4000</v>
      </c>
      <c r="HG1403" t="b" s="35">
        <v>1</v>
      </c>
      <c r="HH1403">
        <v>1</v>
      </c>
      <c r="HU1403" t="b" s="35">
        <v>1</v>
      </c>
      <c r="HZ1403">
        <v>1</v>
      </c>
      <c r="IA1403"/>
      <c r="IB1403" t="inlineStr">
        <is>
          <t xml:space="preserve">魔法</t>
        </is>
      </c>
      <c r="IC1403">
        <v>8000</v>
      </c>
      <c r="ID1403">
        <v>0</v>
      </c>
      <c r="IE1403">
        <v>1</v>
      </c>
      <c r="IF1403"/>
      <c r="IG1403" t="inlineStr">
        <is>
          <t xml:space="preserve">魔法</t>
        </is>
      </c>
      <c r="IH1403">
        <v>500</v>
      </c>
      <c r="II1403">
        <v>0</v>
      </c>
      <c r="IJ1403"/>
      <c r="IK1403"/>
      <c r="IL1403"/>
      <c r="IM1403"/>
      <c r="IN1403"/>
      <c r="IO1403"/>
      <c r="IP1403"/>
      <c r="IQ1403"/>
      <c r="IR1403"/>
      <c r="IS1403"/>
      <c r="IT1403"/>
      <c r="IU1403"/>
      <c r="IV1403"/>
      <c r="IW1403"/>
      <c r="IX1403"/>
      <c r="IY1403"/>
      <c r="IZ1403"/>
      <c r="JA1403"/>
      <c r="JB1403"/>
      <c r="JC1403"/>
      <c r="JD1403"/>
      <c r="JE1403"/>
      <c r="JF1403"/>
      <c r="JG1403"/>
      <c r="JH1403"/>
      <c r="JI1403"/>
      <c r="JJ1403"/>
      <c r="JK1403"/>
      <c r="JL1403"/>
      <c r="JM1403"/>
      <c r="JN1403"/>
      <c r="JO1403"/>
      <c r="JP1403"/>
      <c r="JQ1403"/>
      <c r="JR1403"/>
    </row>
    <row r="1404" ht="30" customHeight="1" spans="2:12">
      <c r="B1404" s="34">
        <f>10000000+INDEX(编号表!$B:$B,MATCH(D1404,编号表!$A:$A,0))*10000+J1404</f>
        <v>12470020</v>
      </c>
      <c r="C1404" s="34" t="s">
        <v>1136</v>
      </c>
      <c r="D1404" s="34" t="s">
        <v>1130</v>
      </c>
      <c r="E1404" t="str" s="34">
        <v>无</v>
      </c>
      <c r="F1404" s="39" t="s">
        <v>912</v>
      </c>
      <c r="G1404" s="34" t="inlineStr">
        <is>
          <t xml:space="preserve">土行</t>
        </is>
      </c>
      <c r="H1404" s="34" t="b">
        <v>0</v>
      </c>
      <c r="I1404" s="34" t="b">
        <v>0</v>
      </c>
      <c r="J1404" s="34">
        <v>20</v>
      </c>
      <c r="K1404" s="34" t="str">
        <f t="shared" si="41"/>
        <v>124700</v>
      </c>
      <c r="L1404" s="34" t="s">
        <v>899</v>
      </c>
      <c r="O1404" t="str" s="35">
        <v>落印造成范围重击；补强结构、传递冲击，提高落印伤害；落印附加土行伤害。</v>
      </c>
      <c r="P1404" t="n" s="35">
        <v>12421004</v>
      </c>
      <c r="W1404">
        <v>600</v>
      </c>
      <c r="X1404">
        <v>600</v>
      </c>
      <c r="Y1404" t="str" s="35">
        <v>单位</v>
      </c>
      <c r="Z1404" t="inlineStr">
        <is>
          <t xml:space="preserve">圆形</t>
        </is>
      </c>
      <c r="AA1404" t="inlineStr">
        <is>
          <t xml:space="preserve">敌对</t>
        </is>
      </c>
      <c r="AB1404">
        <v>0</v>
      </c>
      <c r="AC1404">
        <v>16</v>
      </c>
      <c r="AD1404" t="b">
        <v>0</v>
      </c>
      <c r="AE1404" t="inlineStr">
        <is>
          <t xml:space="preserve">最近</t>
        </is>
      </c>
      <c r="AF1404">
        <v>180</v>
      </c>
      <c r="AG1404"/>
      <c r="AH1404"/>
      <c r="AI1404"/>
      <c r="AJ1404"/>
      <c r="AK1404"/>
      <c r="AL1404"/>
      <c r="BA1404">
        <v>10000</v>
      </c>
      <c r="BB1404" t="inlineStr">
        <is>
          <t xml:space="preserve">技能效果_伤害</t>
        </is>
      </c>
      <c r="BC1404" t="inlineStr">
        <is>
          <t xml:space="preserve">敌对</t>
        </is>
      </c>
      <c r="BD1404">
        <v>10000</v>
      </c>
      <c r="BE1404">
        <v>0</v>
      </c>
      <c r="BF1404" t="inlineStr">
        <is>
          <t xml:space="preserve">全部</t>
        </is>
      </c>
      <c r="BG1404">
        <v>0</v>
      </c>
      <c r="BH1404" t="inlineStr">
        <is>
          <t xml:space="preserve">魔法</t>
        </is>
      </c>
      <c r="BI1404">
        <v>8000</v>
      </c>
      <c r="BJ1404">
        <v>0</v>
      </c>
      <c r="BK1404" t="b">
        <v>1</v>
      </c>
      <c r="BL1404">
        <v>0</v>
      </c>
      <c r="BM1404">
        <v>10000</v>
      </c>
      <c r="BN1404"/>
      <c r="BO1404"/>
      <c r="BP1404"/>
      <c r="BQ1404"/>
      <c r="BR1404"/>
      <c r="BS1404"/>
      <c r="BT1404"/>
      <c r="BU1404"/>
      <c r="BV1404"/>
      <c r="BW1404"/>
      <c r="BX1404"/>
      <c r="BY1404"/>
      <c r="BZ1404"/>
      <c r="CA1404"/>
      <c r="CB1404"/>
      <c r="CC1404"/>
      <c r="CD1404"/>
      <c r="CE1404"/>
      <c r="CF1404"/>
      <c r="CG1404"/>
      <c r="CH1404"/>
      <c r="CI1404"/>
      <c r="CJ1404"/>
      <c r="CK1404"/>
      <c r="CL1404"/>
      <c r="CM1404"/>
      <c r="CN1404"/>
      <c r="CO1404"/>
      <c r="CP1404"/>
      <c r="CQ1404"/>
      <c r="CR1404"/>
      <c r="CS1404"/>
      <c r="CT1404"/>
      <c r="CU1404"/>
      <c r="CV1404"/>
      <c r="CW1404"/>
      <c r="CX1404"/>
      <c r="CY1404"/>
      <c r="CZ1404"/>
      <c r="DA1404"/>
      <c r="DB1404"/>
      <c r="DC1404"/>
      <c r="DD1404"/>
      <c r="DE1404"/>
      <c r="DF1404"/>
      <c r="DG1404"/>
      <c r="DH1404"/>
      <c r="DI1404"/>
      <c r="DJ1404"/>
      <c r="DK1404"/>
      <c r="DL1404"/>
      <c r="DM1404"/>
      <c r="DN1404"/>
      <c r="DO1404"/>
      <c r="DP1404"/>
      <c r="DQ1404"/>
      <c r="DR1404"/>
      <c r="DS1404"/>
      <c r="DT1404"/>
      <c r="DU1404"/>
      <c r="DV1404"/>
      <c r="DW1404"/>
      <c r="DX1404"/>
      <c r="DY1404"/>
      <c r="DZ1404"/>
      <c r="EA1404"/>
      <c r="EB1404"/>
      <c r="EC1404"/>
      <c r="ED1404"/>
      <c r="EE1404"/>
      <c r="EF1404"/>
      <c r="EG1404"/>
      <c r="EH1404"/>
      <c r="EI1404"/>
      <c r="EJ1404"/>
      <c r="EK1404"/>
      <c r="EL1404"/>
      <c r="EM1404"/>
      <c r="EN1404"/>
      <c r="EO1404"/>
      <c r="EP1404"/>
      <c r="EQ1404"/>
      <c r="ER1404"/>
      <c r="ES1404"/>
      <c r="ET1404"/>
      <c r="EU1404"/>
      <c r="EV1404"/>
      <c r="EW1404"/>
      <c r="EX1404"/>
      <c r="EY1404"/>
      <c r="EZ1404"/>
      <c r="FA1404"/>
      <c r="FB1404"/>
      <c r="FC1404"/>
      <c r="FD1404"/>
      <c r="FE1404"/>
      <c r="FF1404"/>
      <c r="FG1404"/>
      <c r="FH1404"/>
      <c r="FI1404"/>
      <c r="FJ1404"/>
      <c r="FK1404"/>
      <c r="FL1404"/>
      <c r="FM1404"/>
      <c r="FN1404"/>
      <c r="FO1404"/>
      <c r="FP1404"/>
      <c r="FQ1404"/>
      <c r="FR1404"/>
      <c r="FS1404"/>
      <c r="FT1404"/>
      <c r="FU1404"/>
      <c r="FV1404"/>
      <c r="FW1404"/>
      <c r="FX1404"/>
      <c r="FY1404"/>
      <c r="FZ1404"/>
      <c r="GA1404"/>
      <c r="GB1404"/>
      <c r="GC1404"/>
      <c r="GD1404"/>
      <c r="GE1404"/>
      <c r="GF1404"/>
      <c r="GG1404"/>
      <c r="GH1404"/>
      <c r="GI1404"/>
      <c r="GJ1404"/>
      <c r="GK1404"/>
      <c r="GL1404"/>
      <c r="GM1404"/>
      <c r="GN1404"/>
      <c r="GO1404"/>
      <c r="GP1404"/>
      <c r="GQ1404"/>
      <c r="GR1404"/>
      <c r="GS1404"/>
      <c r="GT1404"/>
      <c r="GU1404"/>
      <c r="GV1404"/>
      <c r="GW1404"/>
      <c r="GX1404"/>
      <c r="GY1404" t="n" s="35">
        <v>0</v>
      </c>
      <c r="GZ1404" t="n" s="35">
        <v>0</v>
      </c>
      <c r="HF1404" t="n" s="35">
        <v>4000</v>
      </c>
      <c r="HG1404" t="b" s="35">
        <v>1</v>
      </c>
      <c r="HH1404">
        <v>1</v>
      </c>
      <c r="HU1404" t="b" s="35">
        <v>1</v>
      </c>
      <c r="HZ1404">
        <v>1</v>
      </c>
      <c r="IA1404"/>
      <c r="IB1404" t="inlineStr">
        <is>
          <t xml:space="preserve">魔法</t>
        </is>
      </c>
      <c r="IC1404">
        <v>8000</v>
      </c>
      <c r="ID1404">
        <v>0</v>
      </c>
      <c r="IE1404">
        <v>1</v>
      </c>
      <c r="IF1404"/>
      <c r="IG1404" t="inlineStr">
        <is>
          <t xml:space="preserve">魔法</t>
        </is>
      </c>
      <c r="IH1404">
        <v>500</v>
      </c>
      <c r="II1404">
        <v>0</v>
      </c>
      <c r="IJ1404"/>
      <c r="IK1404"/>
      <c r="IL1404"/>
      <c r="IM1404"/>
      <c r="IN1404"/>
      <c r="IO1404"/>
      <c r="IP1404"/>
      <c r="IQ1404"/>
      <c r="IR1404"/>
      <c r="IS1404"/>
      <c r="IT1404"/>
      <c r="IU1404"/>
      <c r="IV1404"/>
      <c r="IW1404"/>
      <c r="IX1404"/>
      <c r="IY1404"/>
      <c r="IZ1404"/>
      <c r="JA1404"/>
      <c r="JB1404"/>
      <c r="JC1404"/>
      <c r="JD1404"/>
      <c r="JE1404"/>
      <c r="JF1404"/>
      <c r="JG1404"/>
      <c r="JH1404"/>
      <c r="JI1404"/>
      <c r="JJ1404"/>
      <c r="JK1404"/>
      <c r="JL1404"/>
      <c r="JM1404"/>
      <c r="JN1404"/>
      <c r="JO1404"/>
      <c r="JP1404"/>
      <c r="JQ1404"/>
      <c r="JR1404"/>
    </row>
    <row r="1405" ht="30" customHeight="1" spans="2:12">
      <c r="B1405" s="34">
        <f>10000000+INDEX(编号表!$B:$B,MATCH(D1405,编号表!$A:$A,0))*10000+J1405</f>
        <v>12470021</v>
      </c>
      <c r="C1405" s="34" t="s">
        <v>1136</v>
      </c>
      <c r="D1405" s="34" t="s">
        <v>1130</v>
      </c>
      <c r="E1405" t="str" s="34">
        <v>无</v>
      </c>
      <c r="F1405" s="39" t="s">
        <v>912</v>
      </c>
      <c r="G1405" s="34" t="inlineStr">
        <is>
          <t xml:space="preserve">土行</t>
        </is>
      </c>
      <c r="H1405" s="34" t="b">
        <v>0</v>
      </c>
      <c r="I1405" s="34" t="b">
        <v>0</v>
      </c>
      <c r="J1405" s="34">
        <v>21</v>
      </c>
      <c r="K1405" s="34" t="str">
        <f t="shared" si="41"/>
        <v>124700</v>
      </c>
      <c r="L1405" s="34" t="s">
        <v>900</v>
      </c>
      <c r="O1405" t="str" s="35">
        <v>落印造成范围重击；补强结构、传递冲击，提高落印伤害；落印附加土行伤害。</v>
      </c>
      <c r="P1405" t="n" s="35">
        <v>12421004</v>
      </c>
      <c r="W1405">
        <v>600</v>
      </c>
      <c r="X1405">
        <v>600</v>
      </c>
      <c r="Y1405" t="str" s="35">
        <v>单位</v>
      </c>
      <c r="Z1405" t="inlineStr">
        <is>
          <t xml:space="preserve">圆形</t>
        </is>
      </c>
      <c r="AA1405" t="inlineStr">
        <is>
          <t xml:space="preserve">敌对</t>
        </is>
      </c>
      <c r="AB1405">
        <v>0</v>
      </c>
      <c r="AC1405">
        <v>16</v>
      </c>
      <c r="AD1405" t="b">
        <v>0</v>
      </c>
      <c r="AE1405" t="inlineStr">
        <is>
          <t xml:space="preserve">最近</t>
        </is>
      </c>
      <c r="AF1405">
        <v>180</v>
      </c>
      <c r="AG1405"/>
      <c r="AH1405"/>
      <c r="AI1405"/>
      <c r="AJ1405"/>
      <c r="AK1405"/>
      <c r="AL1405"/>
      <c r="BA1405">
        <v>10000</v>
      </c>
      <c r="BB1405" t="inlineStr">
        <is>
          <t xml:space="preserve">技能效果_伤害</t>
        </is>
      </c>
      <c r="BC1405" t="inlineStr">
        <is>
          <t xml:space="preserve">敌对</t>
        </is>
      </c>
      <c r="BD1405">
        <v>10000</v>
      </c>
      <c r="BE1405">
        <v>0</v>
      </c>
      <c r="BF1405" t="inlineStr">
        <is>
          <t xml:space="preserve">全部</t>
        </is>
      </c>
      <c r="BG1405">
        <v>0</v>
      </c>
      <c r="BH1405" t="inlineStr">
        <is>
          <t xml:space="preserve">魔法</t>
        </is>
      </c>
      <c r="BI1405">
        <v>8000</v>
      </c>
      <c r="BJ1405">
        <v>0</v>
      </c>
      <c r="BK1405" t="b">
        <v>1</v>
      </c>
      <c r="BL1405">
        <v>0</v>
      </c>
      <c r="BM1405">
        <v>10000</v>
      </c>
      <c r="BN1405"/>
      <c r="BO1405"/>
      <c r="BP1405"/>
      <c r="BQ1405"/>
      <c r="BR1405"/>
      <c r="BS1405"/>
      <c r="BT1405"/>
      <c r="BU1405"/>
      <c r="BV1405"/>
      <c r="BW1405"/>
      <c r="BX1405"/>
      <c r="BY1405"/>
      <c r="BZ1405"/>
      <c r="CA1405"/>
      <c r="CB1405"/>
      <c r="CC1405"/>
      <c r="CD1405"/>
      <c r="CE1405"/>
      <c r="CF1405"/>
      <c r="CG1405"/>
      <c r="CH1405"/>
      <c r="CI1405"/>
      <c r="CJ1405"/>
      <c r="CK1405"/>
      <c r="CL1405"/>
      <c r="CM1405"/>
      <c r="CN1405"/>
      <c r="CO1405"/>
      <c r="CP1405"/>
      <c r="CQ1405"/>
      <c r="CR1405"/>
      <c r="CS1405"/>
      <c r="CT1405"/>
      <c r="CU1405"/>
      <c r="CV1405"/>
      <c r="CW1405"/>
      <c r="CX1405"/>
      <c r="CY1405"/>
      <c r="CZ1405"/>
      <c r="DA1405"/>
      <c r="DB1405"/>
      <c r="DC1405"/>
      <c r="DD1405"/>
      <c r="DE1405"/>
      <c r="DF1405"/>
      <c r="DG1405"/>
      <c r="DH1405"/>
      <c r="DI1405"/>
      <c r="DJ1405"/>
      <c r="DK1405"/>
      <c r="DL1405"/>
      <c r="DM1405"/>
      <c r="DN1405"/>
      <c r="DO1405"/>
      <c r="DP1405"/>
      <c r="DQ1405"/>
      <c r="DR1405"/>
      <c r="DS1405"/>
      <c r="DT1405"/>
      <c r="DU1405"/>
      <c r="DV1405"/>
      <c r="DW1405"/>
      <c r="DX1405"/>
      <c r="DY1405"/>
      <c r="DZ1405"/>
      <c r="EA1405"/>
      <c r="EB1405"/>
      <c r="EC1405"/>
      <c r="ED1405"/>
      <c r="EE1405"/>
      <c r="EF1405"/>
      <c r="EG1405"/>
      <c r="EH1405"/>
      <c r="EI1405"/>
      <c r="EJ1405"/>
      <c r="EK1405"/>
      <c r="EL1405"/>
      <c r="EM1405"/>
      <c r="EN1405"/>
      <c r="EO1405"/>
      <c r="EP1405"/>
      <c r="EQ1405"/>
      <c r="ER1405"/>
      <c r="ES1405"/>
      <c r="ET1405"/>
      <c r="EU1405"/>
      <c r="EV1405"/>
      <c r="EW1405"/>
      <c r="EX1405"/>
      <c r="EY1405"/>
      <c r="EZ1405"/>
      <c r="FA1405"/>
      <c r="FB1405"/>
      <c r="FC1405"/>
      <c r="FD1405"/>
      <c r="FE1405"/>
      <c r="FF1405"/>
      <c r="FG1405"/>
      <c r="FH1405"/>
      <c r="FI1405"/>
      <c r="FJ1405"/>
      <c r="FK1405"/>
      <c r="FL1405"/>
      <c r="FM1405"/>
      <c r="FN1405"/>
      <c r="FO1405"/>
      <c r="FP1405"/>
      <c r="FQ1405"/>
      <c r="FR1405"/>
      <c r="FS1405"/>
      <c r="FT1405"/>
      <c r="FU1405"/>
      <c r="FV1405"/>
      <c r="FW1405"/>
      <c r="FX1405"/>
      <c r="FY1405"/>
      <c r="FZ1405"/>
      <c r="GA1405"/>
      <c r="GB1405"/>
      <c r="GC1405"/>
      <c r="GD1405"/>
      <c r="GE1405"/>
      <c r="GF1405"/>
      <c r="GG1405"/>
      <c r="GH1405"/>
      <c r="GI1405"/>
      <c r="GJ1405"/>
      <c r="GK1405"/>
      <c r="GL1405"/>
      <c r="GM1405"/>
      <c r="GN1405"/>
      <c r="GO1405"/>
      <c r="GP1405"/>
      <c r="GQ1405"/>
      <c r="GR1405"/>
      <c r="GS1405"/>
      <c r="GT1405"/>
      <c r="GU1405"/>
      <c r="GV1405"/>
      <c r="GW1405"/>
      <c r="GX1405"/>
      <c r="GY1405" t="n" s="35">
        <v>0</v>
      </c>
      <c r="GZ1405" t="n" s="35">
        <v>0</v>
      </c>
      <c r="HF1405" t="n" s="35">
        <v>4000</v>
      </c>
      <c r="HG1405" t="b" s="35">
        <v>1</v>
      </c>
      <c r="HH1405">
        <v>1</v>
      </c>
      <c r="HU1405" t="b" s="35">
        <v>1</v>
      </c>
      <c r="HZ1405">
        <v>1</v>
      </c>
      <c r="IA1405"/>
      <c r="IB1405" t="inlineStr">
        <is>
          <t xml:space="preserve">魔法</t>
        </is>
      </c>
      <c r="IC1405">
        <v>8000</v>
      </c>
      <c r="ID1405">
        <v>0</v>
      </c>
      <c r="IE1405">
        <v>1</v>
      </c>
      <c r="IF1405"/>
      <c r="IG1405" t="inlineStr">
        <is>
          <t xml:space="preserve">魔法</t>
        </is>
      </c>
      <c r="IH1405">
        <v>500</v>
      </c>
      <c r="II1405">
        <v>0</v>
      </c>
      <c r="IJ1405"/>
      <c r="IK1405"/>
      <c r="IL1405"/>
      <c r="IM1405"/>
      <c r="IN1405"/>
      <c r="IO1405"/>
      <c r="IP1405"/>
      <c r="IQ1405"/>
      <c r="IR1405"/>
      <c r="IS1405"/>
      <c r="IT1405"/>
      <c r="IU1405"/>
      <c r="IV1405"/>
      <c r="IW1405"/>
      <c r="IX1405"/>
      <c r="IY1405"/>
      <c r="IZ1405"/>
      <c r="JA1405"/>
      <c r="JB1405"/>
      <c r="JC1405"/>
      <c r="JD1405"/>
      <c r="JE1405"/>
      <c r="JF1405"/>
      <c r="JG1405"/>
      <c r="JH1405"/>
      <c r="JI1405"/>
      <c r="JJ1405"/>
      <c r="JK1405"/>
      <c r="JL1405"/>
      <c r="JM1405"/>
      <c r="JN1405"/>
      <c r="JO1405"/>
      <c r="JP1405"/>
      <c r="JQ1405"/>
      <c r="JR1405"/>
    </row>
    <row r="1406" ht="30" customHeight="1" spans="2:12">
      <c r="B1406" s="34">
        <f>10000000+INDEX(编号表!$B:$B,MATCH(D1406,编号表!$A:$A,0))*10000+J1406</f>
        <v>12480001</v>
      </c>
      <c r="C1406" s="34" t="s">
        <v>1137</v>
      </c>
      <c r="D1406" s="34" t="s">
        <v>1138</v>
      </c>
      <c r="E1406" t="str" s="34">
        <v>无</v>
      </c>
      <c r="F1406" s="39" t="s">
        <v>897</v>
      </c>
      <c r="G1406" s="34" t="s">
        <v>363</v>
      </c>
      <c r="H1406" s="34" t="b">
        <v>0</v>
      </c>
      <c r="I1406" s="34" t="b">
        <v>0</v>
      </c>
      <c r="J1406" s="34">
        <v>1</v>
      </c>
      <c r="K1406" s="34" t="str">
        <f t="shared" si="41"/>
        <v>124800</v>
      </c>
      <c r="L1406" s="34" t="s">
        <v>898</v>
      </c>
      <c r="O1406" t="str" s="35">
        <v>落印造成范围重击；补强结构、传递冲击，提高落印伤害；落印附毒。</v>
      </c>
      <c r="P1406" t="n" s="35">
        <v>12421004</v>
      </c>
      <c r="Y1406" t="str" s="35">
        <v>单位</v>
      </c>
      <c r="GY1406" t="n" s="35">
        <v>0</v>
      </c>
      <c r="GZ1406" t="n" s="35">
        <v>0</v>
      </c>
      <c r="HF1406" t="n" s="35">
        <v>4000</v>
      </c>
      <c r="HG1406" t="b" s="35">
        <v>1</v>
      </c>
      <c r="HU1406" t="b" s="35">
        <v>1</v>
      </c>
    </row>
    <row r="1407" ht="30" customHeight="1" spans="2:12">
      <c r="B1407" s="34">
        <f>10000000+INDEX(编号表!$B:$B,MATCH(D1407,编号表!$A:$A,0))*10000+J1407</f>
        <v>12480002</v>
      </c>
      <c r="C1407" s="34" t="s">
        <v>1137</v>
      </c>
      <c r="D1407" s="34" t="s">
        <v>1138</v>
      </c>
      <c r="E1407" t="str" s="34">
        <v>无</v>
      </c>
      <c r="F1407" s="39" t="s">
        <v>897</v>
      </c>
      <c r="G1407" s="34" t="s">
        <v>363</v>
      </c>
      <c r="H1407" s="34" t="b">
        <v>0</v>
      </c>
      <c r="I1407" s="34" t="b">
        <v>0</v>
      </c>
      <c r="J1407" s="34">
        <v>2</v>
      </c>
      <c r="K1407" s="34" t="str">
        <f t="shared" si="41"/>
        <v>124800</v>
      </c>
      <c r="L1407" s="34" t="s">
        <v>899</v>
      </c>
      <c r="O1407" t="str" s="35">
        <v>落印造成范围重击；补强结构、传递冲击，提高落印伤害；落印附毒。</v>
      </c>
      <c r="P1407" t="n" s="35">
        <v>12421004</v>
      </c>
      <c r="Y1407" t="str" s="35">
        <v>单位</v>
      </c>
      <c r="GY1407" t="n" s="35">
        <v>0</v>
      </c>
      <c r="GZ1407" t="n" s="35">
        <v>0</v>
      </c>
      <c r="HF1407" t="n" s="35">
        <v>4000</v>
      </c>
      <c r="HG1407" t="b" s="35">
        <v>1</v>
      </c>
      <c r="HU1407" t="b" s="35">
        <v>1</v>
      </c>
    </row>
    <row r="1408" ht="30" customHeight="1" spans="2:12">
      <c r="B1408" s="34">
        <f>10000000+INDEX(编号表!$B:$B,MATCH(D1408,编号表!$A:$A,0))*10000+J1408</f>
        <v>12480003</v>
      </c>
      <c r="C1408" s="34" t="s">
        <v>1137</v>
      </c>
      <c r="D1408" s="34" t="s">
        <v>1138</v>
      </c>
      <c r="E1408" t="str" s="34">
        <v>无</v>
      </c>
      <c r="F1408" s="39" t="s">
        <v>897</v>
      </c>
      <c r="G1408" s="34" t="s">
        <v>363</v>
      </c>
      <c r="H1408" s="34" t="b">
        <v>0</v>
      </c>
      <c r="I1408" s="34" t="b">
        <v>0</v>
      </c>
      <c r="J1408" s="34">
        <v>3</v>
      </c>
      <c r="K1408" s="34" t="str">
        <f t="shared" si="41"/>
        <v>124800</v>
      </c>
      <c r="L1408" s="34" t="s">
        <v>900</v>
      </c>
      <c r="O1408" t="str" s="35">
        <v>落印造成范围重击；补强结构、传递冲击，提高落印伤害；落印附毒。</v>
      </c>
      <c r="P1408" t="n" s="35">
        <v>12421004</v>
      </c>
      <c r="Y1408" t="str" s="35">
        <v>单位</v>
      </c>
      <c r="GY1408" t="n" s="35">
        <v>0</v>
      </c>
      <c r="GZ1408" t="n" s="35">
        <v>0</v>
      </c>
      <c r="HF1408" t="n" s="35">
        <v>4000</v>
      </c>
      <c r="HG1408" t="b" s="35">
        <v>1</v>
      </c>
      <c r="HU1408" t="b" s="35">
        <v>1</v>
      </c>
    </row>
    <row r="1409" ht="30" customHeight="1" spans="2:12">
      <c r="B1409" s="34">
        <f>10000000+INDEX(编号表!$B:$B,MATCH(D1409,编号表!$A:$A,0))*10000+J1409</f>
        <v>12480004</v>
      </c>
      <c r="C1409" s="34" t="s">
        <v>1139</v>
      </c>
      <c r="D1409" s="34" t="s">
        <v>1138</v>
      </c>
      <c r="E1409" t="str" s="34">
        <v>无</v>
      </c>
      <c r="F1409" s="39" t="s">
        <v>902</v>
      </c>
      <c r="G1409" s="34" t="s">
        <v>363</v>
      </c>
      <c r="H1409" s="34" t="b">
        <v>0</v>
      </c>
      <c r="I1409" s="34" t="b">
        <v>0</v>
      </c>
      <c r="J1409" s="34">
        <v>4</v>
      </c>
      <c r="K1409" s="34" t="str">
        <f t="shared" si="41"/>
        <v>124800</v>
      </c>
      <c r="L1409" s="34" t="s">
        <v>898</v>
      </c>
      <c r="O1409" t="str" s="35">
        <v>落印造成范围重击；补强结构、传递冲击，提高落印伤害；落印附毒。</v>
      </c>
      <c r="P1409" t="n" s="35">
        <v>12421004</v>
      </c>
      <c r="Y1409" t="str" s="35">
        <v>单位</v>
      </c>
      <c r="GY1409" t="n" s="35">
        <v>0</v>
      </c>
      <c r="GZ1409" t="n" s="35">
        <v>0</v>
      </c>
      <c r="HF1409" t="n" s="35">
        <v>4000</v>
      </c>
      <c r="HG1409" t="b" s="35">
        <v>1</v>
      </c>
      <c r="HU1409" t="b" s="35">
        <v>1</v>
      </c>
    </row>
    <row r="1410" ht="30" customHeight="1" spans="2:12">
      <c r="B1410" s="34">
        <f>10000000+INDEX(编号表!$B:$B,MATCH(D1410,编号表!$A:$A,0))*10000+J1410</f>
        <v>12480005</v>
      </c>
      <c r="C1410" s="34" t="s">
        <v>1139</v>
      </c>
      <c r="D1410" s="34" t="s">
        <v>1138</v>
      </c>
      <c r="E1410" t="str" s="34">
        <v>无</v>
      </c>
      <c r="F1410" s="39" t="s">
        <v>902</v>
      </c>
      <c r="G1410" s="34" t="s">
        <v>363</v>
      </c>
      <c r="H1410" s="34" t="b">
        <v>0</v>
      </c>
      <c r="I1410" s="34" t="b">
        <v>0</v>
      </c>
      <c r="J1410" s="34">
        <v>5</v>
      </c>
      <c r="K1410" s="34" t="str">
        <f t="shared" si="41"/>
        <v>124800</v>
      </c>
      <c r="L1410" s="34" t="s">
        <v>899</v>
      </c>
      <c r="O1410" t="str" s="35">
        <v>落印造成范围重击；补强结构、传递冲击，提高落印伤害；落印附毒。</v>
      </c>
      <c r="P1410" t="n" s="35">
        <v>12421004</v>
      </c>
      <c r="Y1410" t="str" s="35">
        <v>单位</v>
      </c>
      <c r="GY1410" t="n" s="35">
        <v>0</v>
      </c>
      <c r="GZ1410" t="n" s="35">
        <v>0</v>
      </c>
      <c r="HF1410" t="n" s="35">
        <v>4000</v>
      </c>
      <c r="HG1410" t="b" s="35">
        <v>1</v>
      </c>
      <c r="HU1410" t="b" s="35">
        <v>1</v>
      </c>
    </row>
    <row r="1411" ht="30" customHeight="1" spans="2:12">
      <c r="B1411" s="34">
        <f>10000000+INDEX(编号表!$B:$B,MATCH(D1411,编号表!$A:$A,0))*10000+J1411</f>
        <v>12480006</v>
      </c>
      <c r="C1411" s="34" t="s">
        <v>1139</v>
      </c>
      <c r="D1411" s="34" t="s">
        <v>1138</v>
      </c>
      <c r="E1411" t="str" s="34">
        <v>无</v>
      </c>
      <c r="F1411" s="39" t="s">
        <v>902</v>
      </c>
      <c r="G1411" s="34" t="s">
        <v>363</v>
      </c>
      <c r="H1411" s="34" t="b">
        <v>0</v>
      </c>
      <c r="I1411" s="34" t="b">
        <v>0</v>
      </c>
      <c r="J1411" s="34">
        <v>6</v>
      </c>
      <c r="K1411" s="34" t="str">
        <f t="shared" si="41"/>
        <v>124800</v>
      </c>
      <c r="L1411" s="34" t="s">
        <v>900</v>
      </c>
      <c r="O1411" t="str" s="35">
        <v>落印造成范围重击；补强结构、传递冲击，提高落印伤害；落印附毒。</v>
      </c>
      <c r="P1411" t="n" s="35">
        <v>12421004</v>
      </c>
      <c r="Y1411" t="str" s="35">
        <v>单位</v>
      </c>
      <c r="GY1411" t="n" s="35">
        <v>0</v>
      </c>
      <c r="GZ1411" t="n" s="35">
        <v>0</v>
      </c>
      <c r="HF1411" t="n" s="35">
        <v>4000</v>
      </c>
      <c r="HG1411" t="b" s="35">
        <v>1</v>
      </c>
      <c r="HU1411" t="b" s="35">
        <v>1</v>
      </c>
    </row>
    <row r="1412" ht="30" customHeight="1" spans="2:12">
      <c r="B1412" s="34">
        <f>10000000+INDEX(编号表!$B:$B,MATCH(D1412,编号表!$A:$A,0))*10000+J1412</f>
        <v>12480007</v>
      </c>
      <c r="C1412" s="34" t="s">
        <v>1140</v>
      </c>
      <c r="D1412" s="34" t="s">
        <v>1138</v>
      </c>
      <c r="E1412" t="str" s="34">
        <v>无</v>
      </c>
      <c r="F1412" s="39" t="s">
        <v>904</v>
      </c>
      <c r="G1412" s="34" t="s">
        <v>363</v>
      </c>
      <c r="H1412" s="34" t="b">
        <v>0</v>
      </c>
      <c r="I1412" s="34" t="b">
        <v>0</v>
      </c>
      <c r="J1412" s="34">
        <v>7</v>
      </c>
      <c r="K1412" s="34" t="str">
        <f t="shared" si="41"/>
        <v>124800</v>
      </c>
      <c r="L1412" s="34" t="s">
        <v>898</v>
      </c>
      <c r="O1412" t="str" s="35">
        <v>落印造成范围重击；补强结构、传递冲击，提高落印伤害；落印附毒。</v>
      </c>
      <c r="P1412" t="n" s="35">
        <v>12421004</v>
      </c>
      <c r="Y1412" t="str" s="35">
        <v>单位</v>
      </c>
      <c r="GY1412" t="n" s="35">
        <v>0</v>
      </c>
      <c r="GZ1412" t="n" s="35">
        <v>0</v>
      </c>
      <c r="HF1412" t="n" s="35">
        <v>4000</v>
      </c>
      <c r="HG1412" t="b" s="35">
        <v>1</v>
      </c>
      <c r="HU1412" t="b" s="35">
        <v>1</v>
      </c>
    </row>
    <row r="1413" ht="30" customHeight="1" spans="2:12">
      <c r="B1413" s="34">
        <f>10000000+INDEX(编号表!$B:$B,MATCH(D1413,编号表!$A:$A,0))*10000+J1413</f>
        <v>12480008</v>
      </c>
      <c r="C1413" s="34" t="s">
        <v>1140</v>
      </c>
      <c r="D1413" s="34" t="s">
        <v>1138</v>
      </c>
      <c r="E1413" t="str" s="34">
        <v>无</v>
      </c>
      <c r="F1413" s="39" t="s">
        <v>904</v>
      </c>
      <c r="G1413" s="34" t="s">
        <v>363</v>
      </c>
      <c r="H1413" s="34" t="b">
        <v>0</v>
      </c>
      <c r="I1413" s="34" t="b">
        <v>0</v>
      </c>
      <c r="J1413" s="34">
        <v>8</v>
      </c>
      <c r="K1413" s="34" t="str">
        <f t="shared" si="41"/>
        <v>124800</v>
      </c>
      <c r="L1413" s="34" t="s">
        <v>899</v>
      </c>
      <c r="O1413" t="str" s="35">
        <v>落印造成范围重击；补强结构、传递冲击，提高落印伤害；落印附毒。</v>
      </c>
      <c r="P1413" t="n" s="35">
        <v>12421004</v>
      </c>
      <c r="Y1413" t="str" s="35">
        <v>单位</v>
      </c>
      <c r="GY1413" t="n" s="35">
        <v>0</v>
      </c>
      <c r="GZ1413" t="n" s="35">
        <v>0</v>
      </c>
      <c r="HF1413" t="n" s="35">
        <v>4000</v>
      </c>
      <c r="HG1413" t="b" s="35">
        <v>1</v>
      </c>
      <c r="HU1413" t="b" s="35">
        <v>1</v>
      </c>
    </row>
    <row r="1414" ht="30" customHeight="1" spans="2:12">
      <c r="B1414" s="34">
        <f>10000000+INDEX(编号表!$B:$B,MATCH(D1414,编号表!$A:$A,0))*10000+J1414</f>
        <v>12480009</v>
      </c>
      <c r="C1414" s="34" t="s">
        <v>1140</v>
      </c>
      <c r="D1414" s="34" t="s">
        <v>1138</v>
      </c>
      <c r="E1414" t="str" s="34">
        <v>无</v>
      </c>
      <c r="F1414" s="39" t="s">
        <v>904</v>
      </c>
      <c r="G1414" s="34" t="s">
        <v>363</v>
      </c>
      <c r="H1414" s="34" t="b">
        <v>0</v>
      </c>
      <c r="I1414" s="34" t="b">
        <v>0</v>
      </c>
      <c r="J1414" s="34">
        <v>9</v>
      </c>
      <c r="K1414" s="34" t="str">
        <f t="shared" si="41"/>
        <v>124800</v>
      </c>
      <c r="L1414" s="34" t="s">
        <v>900</v>
      </c>
      <c r="O1414" t="str" s="35">
        <v>落印造成范围重击；补强结构、传递冲击，提高落印伤害；落印附毒。</v>
      </c>
      <c r="P1414" t="n" s="35">
        <v>12421004</v>
      </c>
      <c r="Y1414" t="str" s="35">
        <v>单位</v>
      </c>
      <c r="GY1414" t="n" s="35">
        <v>0</v>
      </c>
      <c r="GZ1414" t="n" s="35">
        <v>0</v>
      </c>
      <c r="HF1414" t="n" s="35">
        <v>4000</v>
      </c>
      <c r="HG1414" t="b" s="35">
        <v>1</v>
      </c>
      <c r="HU1414" t="b" s="35">
        <v>1</v>
      </c>
    </row>
    <row r="1415" ht="30" customHeight="1" spans="2:12">
      <c r="B1415" s="34">
        <f>10000000+INDEX(编号表!$B:$B,MATCH(D1415,编号表!$A:$A,0))*10000+J1415</f>
        <v>12480010</v>
      </c>
      <c r="C1415" s="34" t="s">
        <v>1141</v>
      </c>
      <c r="D1415" s="34" t="s">
        <v>1138</v>
      </c>
      <c r="E1415" t="str" s="34">
        <v>无</v>
      </c>
      <c r="F1415" s="39" t="s">
        <v>906</v>
      </c>
      <c r="G1415" s="34" t="s">
        <v>363</v>
      </c>
      <c r="H1415" s="34" t="b">
        <v>0</v>
      </c>
      <c r="I1415" s="34" t="b">
        <v>0</v>
      </c>
      <c r="J1415" s="34">
        <v>10</v>
      </c>
      <c r="K1415" s="34" t="str">
        <f t="shared" ref="K1415:K1478" si="42">LEFT(B1415,6)</f>
        <v>124800</v>
      </c>
      <c r="L1415" s="34" t="s">
        <v>898</v>
      </c>
      <c r="O1415" t="str" s="35">
        <v>落印造成范围重击；补强结构、传递冲击，提高落印伤害；落印附毒。</v>
      </c>
      <c r="P1415" t="n" s="35">
        <v>12421004</v>
      </c>
      <c r="Y1415" t="str" s="35">
        <v>单位</v>
      </c>
      <c r="GY1415" t="n" s="35">
        <v>0</v>
      </c>
      <c r="GZ1415" t="n" s="35">
        <v>0</v>
      </c>
      <c r="HF1415" t="n" s="35">
        <v>4000</v>
      </c>
      <c r="HG1415" t="b" s="35">
        <v>1</v>
      </c>
      <c r="HU1415" t="b" s="35">
        <v>1</v>
      </c>
    </row>
    <row r="1416" ht="30" customHeight="1" spans="2:12">
      <c r="B1416" s="34">
        <f>10000000+INDEX(编号表!$B:$B,MATCH(D1416,编号表!$A:$A,0))*10000+J1416</f>
        <v>12480011</v>
      </c>
      <c r="C1416" s="34" t="s">
        <v>1141</v>
      </c>
      <c r="D1416" s="34" t="s">
        <v>1138</v>
      </c>
      <c r="E1416" t="str" s="34">
        <v>无</v>
      </c>
      <c r="F1416" s="39" t="s">
        <v>906</v>
      </c>
      <c r="G1416" s="34" t="s">
        <v>363</v>
      </c>
      <c r="H1416" s="34" t="b">
        <v>0</v>
      </c>
      <c r="I1416" s="34" t="b">
        <v>0</v>
      </c>
      <c r="J1416" s="34">
        <v>11</v>
      </c>
      <c r="K1416" s="34" t="str">
        <f t="shared" si="42"/>
        <v>124800</v>
      </c>
      <c r="L1416" s="34" t="s">
        <v>899</v>
      </c>
      <c r="O1416" t="str" s="35">
        <v>落印造成范围重击；补强结构、传递冲击，提高落印伤害；落印附毒。</v>
      </c>
      <c r="P1416" t="n" s="35">
        <v>12421004</v>
      </c>
      <c r="Y1416" t="str" s="35">
        <v>单位</v>
      </c>
      <c r="GY1416" t="n" s="35">
        <v>0</v>
      </c>
      <c r="GZ1416" t="n" s="35">
        <v>0</v>
      </c>
      <c r="HF1416" t="n" s="35">
        <v>4000</v>
      </c>
      <c r="HG1416" t="b" s="35">
        <v>1</v>
      </c>
      <c r="HU1416" t="b" s="35">
        <v>1</v>
      </c>
    </row>
    <row r="1417" ht="30" customHeight="1" spans="2:12">
      <c r="B1417" s="34">
        <f>10000000+INDEX(编号表!$B:$B,MATCH(D1417,编号表!$A:$A,0))*10000+J1417</f>
        <v>12480012</v>
      </c>
      <c r="C1417" s="34" t="s">
        <v>1141</v>
      </c>
      <c r="D1417" s="34" t="s">
        <v>1138</v>
      </c>
      <c r="E1417" t="str" s="34">
        <v>无</v>
      </c>
      <c r="F1417" s="39" t="s">
        <v>906</v>
      </c>
      <c r="G1417" s="34" t="s">
        <v>363</v>
      </c>
      <c r="H1417" s="34" t="b">
        <v>0</v>
      </c>
      <c r="I1417" s="34" t="b">
        <v>0</v>
      </c>
      <c r="J1417" s="34">
        <v>12</v>
      </c>
      <c r="K1417" s="34" t="str">
        <f t="shared" si="42"/>
        <v>124800</v>
      </c>
      <c r="L1417" s="34" t="s">
        <v>900</v>
      </c>
      <c r="O1417" t="str" s="35">
        <v>落印造成范围重击；补强结构、传递冲击，提高落印伤害；落印附毒。</v>
      </c>
      <c r="P1417" t="n" s="35">
        <v>12421004</v>
      </c>
      <c r="Y1417" t="str" s="35">
        <v>单位</v>
      </c>
      <c r="GY1417" t="n" s="35">
        <v>0</v>
      </c>
      <c r="GZ1417" t="n" s="35">
        <v>0</v>
      </c>
      <c r="HF1417" t="n" s="35">
        <v>4000</v>
      </c>
      <c r="HG1417" t="b" s="35">
        <v>1</v>
      </c>
      <c r="HU1417" t="b" s="35">
        <v>1</v>
      </c>
    </row>
    <row r="1418" ht="30" customHeight="1" spans="2:12">
      <c r="B1418" s="34">
        <f>10000000+INDEX(编号表!$B:$B,MATCH(D1418,编号表!$A:$A,0))*10000+J1418</f>
        <v>12480013</v>
      </c>
      <c r="C1418" s="34" t="s">
        <v>1142</v>
      </c>
      <c r="D1418" s="34" t="s">
        <v>1138</v>
      </c>
      <c r="E1418" t="str" s="34">
        <v>无</v>
      </c>
      <c r="F1418" s="39" t="s">
        <v>908</v>
      </c>
      <c r="G1418" s="34" t="s">
        <v>363</v>
      </c>
      <c r="H1418" s="34" t="b">
        <v>0</v>
      </c>
      <c r="I1418" s="34" t="b">
        <v>0</v>
      </c>
      <c r="J1418" s="34">
        <v>13</v>
      </c>
      <c r="K1418" s="34" t="str">
        <f t="shared" si="42"/>
        <v>124800</v>
      </c>
      <c r="L1418" s="34" t="s">
        <v>898</v>
      </c>
      <c r="O1418" t="str" s="35">
        <v>落印造成范围重击；补强结构、传递冲击，提高落印伤害；落印附毒。</v>
      </c>
      <c r="P1418" t="n" s="35">
        <v>12421004</v>
      </c>
      <c r="Y1418" t="str" s="35">
        <v>单位</v>
      </c>
      <c r="GY1418" t="n" s="35">
        <v>0</v>
      </c>
      <c r="GZ1418" t="n" s="35">
        <v>0</v>
      </c>
      <c r="HF1418" t="n" s="35">
        <v>4000</v>
      </c>
      <c r="HG1418" t="b" s="35">
        <v>1</v>
      </c>
      <c r="HU1418" t="b" s="35">
        <v>1</v>
      </c>
    </row>
    <row r="1419" ht="30" customHeight="1" spans="2:12">
      <c r="B1419" s="34">
        <f>10000000+INDEX(编号表!$B:$B,MATCH(D1419,编号表!$A:$A,0))*10000+J1419</f>
        <v>12480014</v>
      </c>
      <c r="C1419" s="34" t="s">
        <v>1142</v>
      </c>
      <c r="D1419" s="34" t="s">
        <v>1138</v>
      </c>
      <c r="E1419" t="str" s="34">
        <v>无</v>
      </c>
      <c r="F1419" s="39" t="s">
        <v>908</v>
      </c>
      <c r="G1419" s="34" t="s">
        <v>363</v>
      </c>
      <c r="H1419" s="34" t="b">
        <v>0</v>
      </c>
      <c r="I1419" s="34" t="b">
        <v>0</v>
      </c>
      <c r="J1419" s="34">
        <v>14</v>
      </c>
      <c r="K1419" s="34" t="str">
        <f t="shared" si="42"/>
        <v>124800</v>
      </c>
      <c r="L1419" s="34" t="s">
        <v>899</v>
      </c>
      <c r="O1419" t="str" s="35">
        <v>落印造成范围重击；补强结构、传递冲击，提高落印伤害；落印附毒。</v>
      </c>
      <c r="P1419" t="n" s="35">
        <v>12421004</v>
      </c>
      <c r="Y1419" t="str" s="35">
        <v>单位</v>
      </c>
      <c r="GY1419" t="n" s="35">
        <v>0</v>
      </c>
      <c r="GZ1419" t="n" s="35">
        <v>0</v>
      </c>
      <c r="HF1419" t="n" s="35">
        <v>4000</v>
      </c>
      <c r="HG1419" t="b" s="35">
        <v>1</v>
      </c>
      <c r="HU1419" t="b" s="35">
        <v>1</v>
      </c>
    </row>
    <row r="1420" ht="30" customHeight="1" spans="2:12">
      <c r="B1420" s="34">
        <f>10000000+INDEX(编号表!$B:$B,MATCH(D1420,编号表!$A:$A,0))*10000+J1420</f>
        <v>12480015</v>
      </c>
      <c r="C1420" s="34" t="s">
        <v>1142</v>
      </c>
      <c r="D1420" s="34" t="s">
        <v>1138</v>
      </c>
      <c r="E1420" t="str" s="34">
        <v>无</v>
      </c>
      <c r="F1420" s="39" t="s">
        <v>908</v>
      </c>
      <c r="G1420" s="34" t="s">
        <v>363</v>
      </c>
      <c r="H1420" s="34" t="b">
        <v>0</v>
      </c>
      <c r="I1420" s="34" t="b">
        <v>0</v>
      </c>
      <c r="J1420" s="34">
        <v>15</v>
      </c>
      <c r="K1420" s="34" t="str">
        <f t="shared" si="42"/>
        <v>124800</v>
      </c>
      <c r="L1420" s="34" t="s">
        <v>900</v>
      </c>
      <c r="O1420" t="str" s="35">
        <v>落印造成范围重击；补强结构、传递冲击，提高落印伤害；落印附毒。</v>
      </c>
      <c r="P1420" t="n" s="35">
        <v>12421004</v>
      </c>
      <c r="Y1420" t="str" s="35">
        <v>单位</v>
      </c>
      <c r="GY1420" t="n" s="35">
        <v>0</v>
      </c>
      <c r="GZ1420" t="n" s="35">
        <v>0</v>
      </c>
      <c r="HF1420" t="n" s="35">
        <v>4000</v>
      </c>
      <c r="HG1420" t="b" s="35">
        <v>1</v>
      </c>
      <c r="HU1420" t="b" s="35">
        <v>1</v>
      </c>
    </row>
    <row r="1421" ht="30" customHeight="1" spans="2:12">
      <c r="B1421" s="34">
        <f>10000000+INDEX(编号表!$B:$B,MATCH(D1421,编号表!$A:$A,0))*10000+J1421</f>
        <v>12480016</v>
      </c>
      <c r="C1421" s="34" t="s">
        <v>1143</v>
      </c>
      <c r="D1421" s="34" t="s">
        <v>1138</v>
      </c>
      <c r="E1421" t="str" s="34">
        <v>无</v>
      </c>
      <c r="F1421" s="39" t="s">
        <v>910</v>
      </c>
      <c r="G1421" s="34" t="s">
        <v>363</v>
      </c>
      <c r="H1421" s="34" t="b">
        <v>0</v>
      </c>
      <c r="I1421" s="34" t="b">
        <v>0</v>
      </c>
      <c r="J1421" s="34">
        <v>16</v>
      </c>
      <c r="K1421" s="34" t="str">
        <f t="shared" si="42"/>
        <v>124800</v>
      </c>
      <c r="L1421" s="34" t="s">
        <v>898</v>
      </c>
      <c r="O1421" t="str" s="35">
        <v>落印造成范围重击；补强结构、传递冲击，提高落印伤害；落印附毒。</v>
      </c>
      <c r="P1421" t="n" s="35">
        <v>12421004</v>
      </c>
      <c r="Y1421" t="str" s="35">
        <v>单位</v>
      </c>
      <c r="GY1421" t="n" s="35">
        <v>0</v>
      </c>
      <c r="GZ1421" t="n" s="35">
        <v>0</v>
      </c>
      <c r="HF1421" t="n" s="35">
        <v>4000</v>
      </c>
      <c r="HG1421" t="b" s="35">
        <v>1</v>
      </c>
      <c r="HU1421" t="b" s="35">
        <v>1</v>
      </c>
    </row>
    <row r="1422" ht="30" customHeight="1" spans="2:12">
      <c r="B1422" s="34">
        <f>10000000+INDEX(编号表!$B:$B,MATCH(D1422,编号表!$A:$A,0))*10000+J1422</f>
        <v>12480017</v>
      </c>
      <c r="C1422" s="34" t="s">
        <v>1143</v>
      </c>
      <c r="D1422" s="34" t="s">
        <v>1138</v>
      </c>
      <c r="E1422" t="str" s="34">
        <v>无</v>
      </c>
      <c r="F1422" s="39" t="s">
        <v>910</v>
      </c>
      <c r="G1422" s="34" t="s">
        <v>363</v>
      </c>
      <c r="H1422" s="34" t="b">
        <v>0</v>
      </c>
      <c r="I1422" s="34" t="b">
        <v>0</v>
      </c>
      <c r="J1422" s="34">
        <v>17</v>
      </c>
      <c r="K1422" s="34" t="str">
        <f t="shared" si="42"/>
        <v>124800</v>
      </c>
      <c r="L1422" s="34" t="s">
        <v>899</v>
      </c>
      <c r="O1422" t="str" s="35">
        <v>落印造成范围重击；补强结构、传递冲击，提高落印伤害；落印附毒。</v>
      </c>
      <c r="P1422" t="n" s="35">
        <v>12421004</v>
      </c>
      <c r="Y1422" t="str" s="35">
        <v>单位</v>
      </c>
      <c r="GY1422" t="n" s="35">
        <v>0</v>
      </c>
      <c r="GZ1422" t="n" s="35">
        <v>0</v>
      </c>
      <c r="HF1422" t="n" s="35">
        <v>4000</v>
      </c>
      <c r="HG1422" t="b" s="35">
        <v>1</v>
      </c>
      <c r="HU1422" t="b" s="35">
        <v>1</v>
      </c>
    </row>
    <row r="1423" ht="30" customHeight="1" spans="2:12">
      <c r="B1423" s="34">
        <f>10000000+INDEX(编号表!$B:$B,MATCH(D1423,编号表!$A:$A,0))*10000+J1423</f>
        <v>12480018</v>
      </c>
      <c r="C1423" s="34" t="s">
        <v>1143</v>
      </c>
      <c r="D1423" s="34" t="s">
        <v>1138</v>
      </c>
      <c r="E1423" t="str" s="34">
        <v>无</v>
      </c>
      <c r="F1423" s="39" t="s">
        <v>910</v>
      </c>
      <c r="G1423" s="34" t="s">
        <v>363</v>
      </c>
      <c r="H1423" s="34" t="b">
        <v>0</v>
      </c>
      <c r="I1423" s="34" t="b">
        <v>0</v>
      </c>
      <c r="J1423" s="34">
        <v>18</v>
      </c>
      <c r="K1423" s="34" t="str">
        <f t="shared" si="42"/>
        <v>124800</v>
      </c>
      <c r="L1423" s="34" t="s">
        <v>900</v>
      </c>
      <c r="O1423" t="str" s="35">
        <v>落印造成范围重击；补强结构、传递冲击，提高落印伤害；落印附毒。</v>
      </c>
      <c r="P1423" t="n" s="35">
        <v>12421004</v>
      </c>
      <c r="Y1423" t="str" s="35">
        <v>单位</v>
      </c>
      <c r="GY1423" t="n" s="35">
        <v>0</v>
      </c>
      <c r="GZ1423" t="n" s="35">
        <v>0</v>
      </c>
      <c r="HF1423" t="n" s="35">
        <v>4000</v>
      </c>
      <c r="HG1423" t="b" s="35">
        <v>1</v>
      </c>
      <c r="HU1423" t="b" s="35">
        <v>1</v>
      </c>
    </row>
    <row r="1424" ht="30" customHeight="1" spans="2:12">
      <c r="B1424" s="34">
        <f>10000000+INDEX(编号表!$B:$B,MATCH(D1424,编号表!$A:$A,0))*10000+J1424</f>
        <v>12480019</v>
      </c>
      <c r="C1424" s="34" t="s">
        <v>1144</v>
      </c>
      <c r="D1424" s="34" t="s">
        <v>1138</v>
      </c>
      <c r="E1424" t="str" s="34">
        <v>无</v>
      </c>
      <c r="F1424" s="39" t="s">
        <v>912</v>
      </c>
      <c r="G1424" s="34" t="s">
        <v>363</v>
      </c>
      <c r="H1424" s="34" t="b">
        <v>0</v>
      </c>
      <c r="I1424" s="34" t="b">
        <v>0</v>
      </c>
      <c r="J1424" s="34">
        <v>19</v>
      </c>
      <c r="K1424" s="34" t="str">
        <f t="shared" si="42"/>
        <v>124800</v>
      </c>
      <c r="L1424" s="34" t="s">
        <v>898</v>
      </c>
      <c r="O1424" t="str" s="35">
        <v>落印造成范围重击；补强结构、传递冲击，提高落印伤害；落印附毒。</v>
      </c>
      <c r="P1424" t="n" s="35">
        <v>12421004</v>
      </c>
      <c r="Y1424" t="str" s="35">
        <v>单位</v>
      </c>
      <c r="GY1424" t="n" s="35">
        <v>0</v>
      </c>
      <c r="GZ1424" t="n" s="35">
        <v>0</v>
      </c>
      <c r="HF1424" t="n" s="35">
        <v>4000</v>
      </c>
      <c r="HG1424" t="b" s="35">
        <v>1</v>
      </c>
      <c r="HU1424" t="b" s="35">
        <v>1</v>
      </c>
    </row>
    <row r="1425" ht="30" customHeight="1" spans="2:12">
      <c r="B1425" s="34">
        <f>10000000+INDEX(编号表!$B:$B,MATCH(D1425,编号表!$A:$A,0))*10000+J1425</f>
        <v>12480020</v>
      </c>
      <c r="C1425" s="34" t="s">
        <v>1144</v>
      </c>
      <c r="D1425" s="34" t="s">
        <v>1138</v>
      </c>
      <c r="E1425" t="str" s="34">
        <v>无</v>
      </c>
      <c r="F1425" s="39" t="s">
        <v>912</v>
      </c>
      <c r="G1425" s="34" t="s">
        <v>363</v>
      </c>
      <c r="H1425" s="34" t="b">
        <v>0</v>
      </c>
      <c r="I1425" s="34" t="b">
        <v>0</v>
      </c>
      <c r="J1425" s="34">
        <v>20</v>
      </c>
      <c r="K1425" s="34" t="str">
        <f t="shared" si="42"/>
        <v>124800</v>
      </c>
      <c r="L1425" s="34" t="s">
        <v>899</v>
      </c>
      <c r="O1425" t="str" s="35">
        <v>落印造成范围重击；补强结构、传递冲击，提高落印伤害；落印附毒。</v>
      </c>
      <c r="P1425" t="n" s="35">
        <v>12421004</v>
      </c>
      <c r="Y1425" t="str" s="35">
        <v>单位</v>
      </c>
      <c r="GY1425" t="n" s="35">
        <v>0</v>
      </c>
      <c r="GZ1425" t="n" s="35">
        <v>0</v>
      </c>
      <c r="HF1425" t="n" s="35">
        <v>4000</v>
      </c>
      <c r="HG1425" t="b" s="35">
        <v>1</v>
      </c>
      <c r="HU1425" t="b" s="35">
        <v>1</v>
      </c>
    </row>
    <row r="1426" ht="30" customHeight="1" spans="2:12">
      <c r="B1426" s="34">
        <f>10000000+INDEX(编号表!$B:$B,MATCH(D1426,编号表!$A:$A,0))*10000+J1426</f>
        <v>12480021</v>
      </c>
      <c r="C1426" s="34" t="s">
        <v>1144</v>
      </c>
      <c r="D1426" s="34" t="s">
        <v>1138</v>
      </c>
      <c r="E1426" t="str" s="34">
        <v>无</v>
      </c>
      <c r="F1426" s="39" t="s">
        <v>912</v>
      </c>
      <c r="G1426" s="34" t="s">
        <v>363</v>
      </c>
      <c r="H1426" s="34" t="b">
        <v>0</v>
      </c>
      <c r="I1426" s="34" t="b">
        <v>0</v>
      </c>
      <c r="J1426" s="34">
        <v>21</v>
      </c>
      <c r="K1426" s="34" t="str">
        <f t="shared" si="42"/>
        <v>124800</v>
      </c>
      <c r="L1426" s="34" t="s">
        <v>900</v>
      </c>
      <c r="O1426" t="str" s="35">
        <v>落印造成范围重击；补强结构、传递冲击，提高落印伤害；落印附毒。</v>
      </c>
      <c r="P1426" t="n" s="35">
        <v>12421004</v>
      </c>
      <c r="Y1426" t="str" s="35">
        <v>单位</v>
      </c>
      <c r="GY1426" t="n" s="35">
        <v>0</v>
      </c>
      <c r="GZ1426" t="n" s="35">
        <v>0</v>
      </c>
      <c r="HF1426" t="n" s="35">
        <v>4000</v>
      </c>
      <c r="HG1426" t="b" s="35">
        <v>1</v>
      </c>
      <c r="HU1426" t="b" s="35">
        <v>1</v>
      </c>
    </row>
    <row r="1427" ht="30" customHeight="1" spans="2:12">
      <c r="B1427" s="34">
        <f>10000000+INDEX(编号表!$B:$B,MATCH(D1427,编号表!$A:$A,0))*10000+J1427</f>
        <v>12490001</v>
      </c>
      <c r="C1427" s="34" t="s">
        <v>1145</v>
      </c>
      <c r="D1427" s="34" t="s">
        <v>1146</v>
      </c>
      <c r="E1427" t="str" s="34">
        <v>无</v>
      </c>
      <c r="F1427" s="39" t="s">
        <v>897</v>
      </c>
      <c r="G1427" s="34" t="s">
        <v>363</v>
      </c>
      <c r="H1427" s="34" t="b">
        <v>0</v>
      </c>
      <c r="I1427" s="34" t="b">
        <v>0</v>
      </c>
      <c r="J1427" s="34">
        <v>1</v>
      </c>
      <c r="K1427" s="34" t="str">
        <f t="shared" si="42"/>
        <v>124900</v>
      </c>
      <c r="L1427" s="34" t="s">
        <v>898</v>
      </c>
      <c r="O1427" t="str" s="35">
        <v>落印造成范围重击；补强结构、传递冲击，提高落印伤害；落印附毒。</v>
      </c>
      <c r="P1427" t="n" s="35">
        <v>12421004</v>
      </c>
      <c r="Y1427" t="str" s="35">
        <v>单位</v>
      </c>
      <c r="GY1427" t="n" s="35">
        <v>0</v>
      </c>
      <c r="GZ1427" t="n" s="35">
        <v>0</v>
      </c>
      <c r="HF1427" t="n" s="35">
        <v>4000</v>
      </c>
      <c r="HG1427" t="b" s="35">
        <v>1</v>
      </c>
      <c r="HU1427" t="b" s="35">
        <v>1</v>
      </c>
    </row>
    <row r="1428" ht="30" customHeight="1" spans="2:12">
      <c r="B1428" s="34">
        <f>10000000+INDEX(编号表!$B:$B,MATCH(D1428,编号表!$A:$A,0))*10000+J1428</f>
        <v>12490002</v>
      </c>
      <c r="C1428" s="34" t="s">
        <v>1145</v>
      </c>
      <c r="D1428" s="34" t="s">
        <v>1146</v>
      </c>
      <c r="E1428" t="str" s="34">
        <v>无</v>
      </c>
      <c r="F1428" s="39" t="s">
        <v>897</v>
      </c>
      <c r="G1428" s="34" t="s">
        <v>363</v>
      </c>
      <c r="H1428" s="34" t="b">
        <v>0</v>
      </c>
      <c r="I1428" s="34" t="b">
        <v>0</v>
      </c>
      <c r="J1428" s="34">
        <v>2</v>
      </c>
      <c r="K1428" s="34" t="str">
        <f t="shared" si="42"/>
        <v>124900</v>
      </c>
      <c r="L1428" s="34" t="s">
        <v>899</v>
      </c>
      <c r="O1428" t="str" s="35">
        <v>落印造成范围重击；补强结构、传递冲击，提高落印伤害；落印附毒。</v>
      </c>
      <c r="P1428" t="n" s="35">
        <v>12421004</v>
      </c>
      <c r="Y1428" t="str" s="35">
        <v>单位</v>
      </c>
      <c r="GY1428" t="n" s="35">
        <v>0</v>
      </c>
      <c r="GZ1428" t="n" s="35">
        <v>0</v>
      </c>
      <c r="HF1428" t="n" s="35">
        <v>4000</v>
      </c>
      <c r="HG1428" t="b" s="35">
        <v>1</v>
      </c>
      <c r="HU1428" t="b" s="35">
        <v>1</v>
      </c>
    </row>
    <row r="1429" ht="30" customHeight="1" spans="2:12">
      <c r="B1429" s="34">
        <f>10000000+INDEX(编号表!$B:$B,MATCH(D1429,编号表!$A:$A,0))*10000+J1429</f>
        <v>12490003</v>
      </c>
      <c r="C1429" s="34" t="s">
        <v>1145</v>
      </c>
      <c r="D1429" s="34" t="s">
        <v>1146</v>
      </c>
      <c r="E1429" t="str" s="34">
        <v>无</v>
      </c>
      <c r="F1429" s="39" t="s">
        <v>897</v>
      </c>
      <c r="G1429" s="34" t="s">
        <v>363</v>
      </c>
      <c r="H1429" s="34" t="b">
        <v>0</v>
      </c>
      <c r="I1429" s="34" t="b">
        <v>0</v>
      </c>
      <c r="J1429" s="34">
        <v>3</v>
      </c>
      <c r="K1429" s="34" t="str">
        <f t="shared" si="42"/>
        <v>124900</v>
      </c>
      <c r="L1429" s="34" t="s">
        <v>900</v>
      </c>
      <c r="O1429" t="str" s="35">
        <v>落印造成范围重击；补强结构、传递冲击，提高落印伤害；落印附毒。</v>
      </c>
      <c r="P1429" t="n" s="35">
        <v>12421004</v>
      </c>
      <c r="Y1429" t="str" s="35">
        <v>单位</v>
      </c>
      <c r="GY1429" t="n" s="35">
        <v>0</v>
      </c>
      <c r="GZ1429" t="n" s="35">
        <v>0</v>
      </c>
      <c r="HF1429" t="n" s="35">
        <v>4000</v>
      </c>
      <c r="HG1429" t="b" s="35">
        <v>1</v>
      </c>
      <c r="HU1429" t="b" s="35">
        <v>1</v>
      </c>
    </row>
    <row r="1430" ht="30" customHeight="1" spans="2:12">
      <c r="B1430" s="34">
        <f>10000000+INDEX(编号表!$B:$B,MATCH(D1430,编号表!$A:$A,0))*10000+J1430</f>
        <v>12490004</v>
      </c>
      <c r="C1430" s="34" t="s">
        <v>1147</v>
      </c>
      <c r="D1430" s="34" t="s">
        <v>1146</v>
      </c>
      <c r="E1430" t="str" s="34">
        <v>无</v>
      </c>
      <c r="F1430" s="39" t="s">
        <v>902</v>
      </c>
      <c r="G1430" s="34" t="s">
        <v>363</v>
      </c>
      <c r="H1430" s="34" t="b">
        <v>0</v>
      </c>
      <c r="I1430" s="34" t="b">
        <v>0</v>
      </c>
      <c r="J1430" s="34">
        <v>4</v>
      </c>
      <c r="K1430" s="34" t="str">
        <f t="shared" si="42"/>
        <v>124900</v>
      </c>
      <c r="L1430" s="34" t="s">
        <v>898</v>
      </c>
      <c r="O1430" t="str" s="35">
        <v>落印造成范围重击；补强结构、传递冲击，提高落印伤害；落印附毒。</v>
      </c>
      <c r="P1430" t="n" s="35">
        <v>12421004</v>
      </c>
      <c r="Y1430" t="str" s="35">
        <v>单位</v>
      </c>
      <c r="GY1430" t="n" s="35">
        <v>0</v>
      </c>
      <c r="GZ1430" t="n" s="35">
        <v>0</v>
      </c>
      <c r="HF1430" t="n" s="35">
        <v>4000</v>
      </c>
      <c r="HG1430" t="b" s="35">
        <v>1</v>
      </c>
      <c r="HU1430" t="b" s="35">
        <v>1</v>
      </c>
    </row>
    <row r="1431" ht="30" customHeight="1" spans="2:12">
      <c r="B1431" s="34">
        <f>10000000+INDEX(编号表!$B:$B,MATCH(D1431,编号表!$A:$A,0))*10000+J1431</f>
        <v>12490005</v>
      </c>
      <c r="C1431" s="34" t="s">
        <v>1147</v>
      </c>
      <c r="D1431" s="34" t="s">
        <v>1146</v>
      </c>
      <c r="E1431" t="str" s="34">
        <v>无</v>
      </c>
      <c r="F1431" s="39" t="s">
        <v>902</v>
      </c>
      <c r="G1431" s="34" t="s">
        <v>363</v>
      </c>
      <c r="H1431" s="34" t="b">
        <v>0</v>
      </c>
      <c r="I1431" s="34" t="b">
        <v>0</v>
      </c>
      <c r="J1431" s="34">
        <v>5</v>
      </c>
      <c r="K1431" s="34" t="str">
        <f t="shared" si="42"/>
        <v>124900</v>
      </c>
      <c r="L1431" s="34" t="s">
        <v>899</v>
      </c>
      <c r="O1431" t="str" s="35">
        <v>落印造成范围重击；补强结构、传递冲击，提高落印伤害；落印附毒。</v>
      </c>
      <c r="P1431" t="n" s="35">
        <v>12421004</v>
      </c>
      <c r="Y1431" t="str" s="35">
        <v>单位</v>
      </c>
      <c r="GY1431" t="n" s="35">
        <v>0</v>
      </c>
      <c r="GZ1431" t="n" s="35">
        <v>0</v>
      </c>
      <c r="HF1431" t="n" s="35">
        <v>4000</v>
      </c>
      <c r="HG1431" t="b" s="35">
        <v>1</v>
      </c>
      <c r="HU1431" t="b" s="35">
        <v>1</v>
      </c>
    </row>
    <row r="1432" ht="30" customHeight="1" spans="2:12">
      <c r="B1432" s="34">
        <f>10000000+INDEX(编号表!$B:$B,MATCH(D1432,编号表!$A:$A,0))*10000+J1432</f>
        <v>12490006</v>
      </c>
      <c r="C1432" s="34" t="s">
        <v>1147</v>
      </c>
      <c r="D1432" s="34" t="s">
        <v>1146</v>
      </c>
      <c r="E1432" t="str" s="34">
        <v>无</v>
      </c>
      <c r="F1432" s="39" t="s">
        <v>902</v>
      </c>
      <c r="G1432" s="34" t="s">
        <v>363</v>
      </c>
      <c r="H1432" s="34" t="b">
        <v>0</v>
      </c>
      <c r="I1432" s="34" t="b">
        <v>0</v>
      </c>
      <c r="J1432" s="34">
        <v>6</v>
      </c>
      <c r="K1432" s="34" t="str">
        <f t="shared" si="42"/>
        <v>124900</v>
      </c>
      <c r="L1432" s="34" t="s">
        <v>900</v>
      </c>
      <c r="O1432" t="str" s="35">
        <v>落印造成范围重击；补强结构、传递冲击，提高落印伤害；落印附毒。</v>
      </c>
      <c r="P1432" t="n" s="35">
        <v>12421004</v>
      </c>
      <c r="Y1432" t="str" s="35">
        <v>单位</v>
      </c>
      <c r="GY1432" t="n" s="35">
        <v>0</v>
      </c>
      <c r="GZ1432" t="n" s="35">
        <v>0</v>
      </c>
      <c r="HF1432" t="n" s="35">
        <v>4000</v>
      </c>
      <c r="HG1432" t="b" s="35">
        <v>1</v>
      </c>
      <c r="HU1432" t="b" s="35">
        <v>1</v>
      </c>
    </row>
    <row r="1433" ht="30" customHeight="1" spans="2:12">
      <c r="B1433" s="34">
        <f>10000000+INDEX(编号表!$B:$B,MATCH(D1433,编号表!$A:$A,0))*10000+J1433</f>
        <v>12490007</v>
      </c>
      <c r="C1433" s="34" t="s">
        <v>1148</v>
      </c>
      <c r="D1433" s="34" t="s">
        <v>1146</v>
      </c>
      <c r="E1433" t="str" s="34">
        <v>无</v>
      </c>
      <c r="F1433" s="39" t="s">
        <v>904</v>
      </c>
      <c r="G1433" s="34" t="s">
        <v>363</v>
      </c>
      <c r="H1433" s="34" t="b">
        <v>0</v>
      </c>
      <c r="I1433" s="34" t="b">
        <v>0</v>
      </c>
      <c r="J1433" s="34">
        <v>7</v>
      </c>
      <c r="K1433" s="34" t="str">
        <f t="shared" si="42"/>
        <v>124900</v>
      </c>
      <c r="L1433" s="34" t="s">
        <v>898</v>
      </c>
      <c r="O1433" t="str" s="35">
        <v>落印造成范围重击；补强结构、传递冲击，提高落印伤害；落印附毒。</v>
      </c>
      <c r="P1433" t="n" s="35">
        <v>12421004</v>
      </c>
      <c r="Y1433" t="str" s="35">
        <v>单位</v>
      </c>
      <c r="GY1433" t="n" s="35">
        <v>0</v>
      </c>
      <c r="GZ1433" t="n" s="35">
        <v>0</v>
      </c>
      <c r="HF1433" t="n" s="35">
        <v>4000</v>
      </c>
      <c r="HG1433" t="b" s="35">
        <v>1</v>
      </c>
      <c r="HU1433" t="b" s="35">
        <v>1</v>
      </c>
    </row>
    <row r="1434" ht="30" customHeight="1" spans="2:12">
      <c r="B1434" s="34">
        <f>10000000+INDEX(编号表!$B:$B,MATCH(D1434,编号表!$A:$A,0))*10000+J1434</f>
        <v>12490008</v>
      </c>
      <c r="C1434" s="34" t="s">
        <v>1148</v>
      </c>
      <c r="D1434" s="34" t="s">
        <v>1146</v>
      </c>
      <c r="E1434" t="str" s="34">
        <v>无</v>
      </c>
      <c r="F1434" s="39" t="s">
        <v>904</v>
      </c>
      <c r="G1434" s="34" t="s">
        <v>363</v>
      </c>
      <c r="H1434" s="34" t="b">
        <v>0</v>
      </c>
      <c r="I1434" s="34" t="b">
        <v>0</v>
      </c>
      <c r="J1434" s="34">
        <v>8</v>
      </c>
      <c r="K1434" s="34" t="str">
        <f t="shared" si="42"/>
        <v>124900</v>
      </c>
      <c r="L1434" s="34" t="s">
        <v>899</v>
      </c>
      <c r="O1434" t="str" s="35">
        <v>落印造成范围重击；补强结构、传递冲击，提高落印伤害；落印附毒。</v>
      </c>
      <c r="P1434" t="n" s="35">
        <v>12421004</v>
      </c>
      <c r="Y1434" t="str" s="35">
        <v>单位</v>
      </c>
      <c r="GY1434" t="n" s="35">
        <v>0</v>
      </c>
      <c r="GZ1434" t="n" s="35">
        <v>0</v>
      </c>
      <c r="HF1434" t="n" s="35">
        <v>4000</v>
      </c>
      <c r="HG1434" t="b" s="35">
        <v>1</v>
      </c>
      <c r="HU1434" t="b" s="35">
        <v>1</v>
      </c>
    </row>
    <row r="1435" ht="30" customHeight="1" spans="2:12">
      <c r="B1435" s="34">
        <f>10000000+INDEX(编号表!$B:$B,MATCH(D1435,编号表!$A:$A,0))*10000+J1435</f>
        <v>12490009</v>
      </c>
      <c r="C1435" s="34" t="s">
        <v>1148</v>
      </c>
      <c r="D1435" s="34" t="s">
        <v>1146</v>
      </c>
      <c r="E1435" t="str" s="34">
        <v>无</v>
      </c>
      <c r="F1435" s="39" t="s">
        <v>904</v>
      </c>
      <c r="G1435" s="34" t="s">
        <v>363</v>
      </c>
      <c r="H1435" s="34" t="b">
        <v>0</v>
      </c>
      <c r="I1435" s="34" t="b">
        <v>0</v>
      </c>
      <c r="J1435" s="34">
        <v>9</v>
      </c>
      <c r="K1435" s="34" t="str">
        <f t="shared" si="42"/>
        <v>124900</v>
      </c>
      <c r="L1435" s="34" t="s">
        <v>900</v>
      </c>
      <c r="O1435" t="str" s="35">
        <v>落印造成范围重击；补强结构、传递冲击，提高落印伤害；落印附毒。</v>
      </c>
      <c r="P1435" t="n" s="35">
        <v>12421004</v>
      </c>
      <c r="Y1435" t="str" s="35">
        <v>单位</v>
      </c>
      <c r="GY1435" t="n" s="35">
        <v>0</v>
      </c>
      <c r="GZ1435" t="n" s="35">
        <v>0</v>
      </c>
      <c r="HF1435" t="n" s="35">
        <v>4000</v>
      </c>
      <c r="HG1435" t="b" s="35">
        <v>1</v>
      </c>
      <c r="HU1435" t="b" s="35">
        <v>1</v>
      </c>
    </row>
    <row r="1436" ht="30" customHeight="1" spans="2:12">
      <c r="B1436" s="34">
        <f>10000000+INDEX(编号表!$B:$B,MATCH(D1436,编号表!$A:$A,0))*10000+J1436</f>
        <v>12490010</v>
      </c>
      <c r="C1436" s="34" t="s">
        <v>1149</v>
      </c>
      <c r="D1436" s="34" t="s">
        <v>1146</v>
      </c>
      <c r="E1436" t="str" s="34">
        <v>无</v>
      </c>
      <c r="F1436" s="39" t="s">
        <v>906</v>
      </c>
      <c r="G1436" s="34" t="s">
        <v>363</v>
      </c>
      <c r="H1436" s="34" t="b">
        <v>0</v>
      </c>
      <c r="I1436" s="34" t="b">
        <v>0</v>
      </c>
      <c r="J1436" s="34">
        <v>10</v>
      </c>
      <c r="K1436" s="34" t="str">
        <f t="shared" si="42"/>
        <v>124900</v>
      </c>
      <c r="L1436" s="34" t="s">
        <v>898</v>
      </c>
      <c r="O1436" t="str" s="35">
        <v>落印造成范围重击；补强结构、传递冲击，提高落印伤害；落印附毒。</v>
      </c>
      <c r="P1436" t="n" s="35">
        <v>12421004</v>
      </c>
      <c r="Y1436" t="str" s="35">
        <v>单位</v>
      </c>
      <c r="GY1436" t="n" s="35">
        <v>0</v>
      </c>
      <c r="GZ1436" t="n" s="35">
        <v>0</v>
      </c>
      <c r="HF1436" t="n" s="35">
        <v>4000</v>
      </c>
      <c r="HG1436" t="b" s="35">
        <v>1</v>
      </c>
      <c r="HU1436" t="b" s="35">
        <v>1</v>
      </c>
    </row>
    <row r="1437" ht="30" customHeight="1" spans="2:12">
      <c r="B1437" s="34">
        <f>10000000+INDEX(编号表!$B:$B,MATCH(D1437,编号表!$A:$A,0))*10000+J1437</f>
        <v>12490011</v>
      </c>
      <c r="C1437" s="34" t="s">
        <v>1149</v>
      </c>
      <c r="D1437" s="34" t="s">
        <v>1146</v>
      </c>
      <c r="E1437" t="str" s="34">
        <v>无</v>
      </c>
      <c r="F1437" s="39" t="s">
        <v>906</v>
      </c>
      <c r="G1437" s="34" t="s">
        <v>363</v>
      </c>
      <c r="H1437" s="34" t="b">
        <v>0</v>
      </c>
      <c r="I1437" s="34" t="b">
        <v>0</v>
      </c>
      <c r="J1437" s="34">
        <v>11</v>
      </c>
      <c r="K1437" s="34" t="str">
        <f t="shared" si="42"/>
        <v>124900</v>
      </c>
      <c r="L1437" s="34" t="s">
        <v>899</v>
      </c>
      <c r="O1437" t="str" s="35">
        <v>落印造成范围重击；补强结构、传递冲击，提高落印伤害；落印附毒。</v>
      </c>
      <c r="P1437" t="n" s="35">
        <v>12421004</v>
      </c>
      <c r="Y1437" t="str" s="35">
        <v>单位</v>
      </c>
      <c r="GY1437" t="n" s="35">
        <v>0</v>
      </c>
      <c r="GZ1437" t="n" s="35">
        <v>0</v>
      </c>
      <c r="HF1437" t="n" s="35">
        <v>4000</v>
      </c>
      <c r="HG1437" t="b" s="35">
        <v>1</v>
      </c>
      <c r="HU1437" t="b" s="35">
        <v>1</v>
      </c>
    </row>
    <row r="1438" ht="30" customHeight="1" spans="2:12">
      <c r="B1438" s="34">
        <f>10000000+INDEX(编号表!$B:$B,MATCH(D1438,编号表!$A:$A,0))*10000+J1438</f>
        <v>12490012</v>
      </c>
      <c r="C1438" s="34" t="s">
        <v>1149</v>
      </c>
      <c r="D1438" s="34" t="s">
        <v>1146</v>
      </c>
      <c r="E1438" t="str" s="34">
        <v>无</v>
      </c>
      <c r="F1438" s="39" t="s">
        <v>906</v>
      </c>
      <c r="G1438" s="34" t="s">
        <v>363</v>
      </c>
      <c r="H1438" s="34" t="b">
        <v>0</v>
      </c>
      <c r="I1438" s="34" t="b">
        <v>0</v>
      </c>
      <c r="J1438" s="34">
        <v>12</v>
      </c>
      <c r="K1438" s="34" t="str">
        <f t="shared" si="42"/>
        <v>124900</v>
      </c>
      <c r="L1438" s="34" t="s">
        <v>900</v>
      </c>
      <c r="O1438" t="str" s="35">
        <v>落印造成范围重击；补强结构、传递冲击，提高落印伤害；落印附毒。</v>
      </c>
      <c r="P1438" t="n" s="35">
        <v>12421004</v>
      </c>
      <c r="Y1438" t="str" s="35">
        <v>单位</v>
      </c>
      <c r="GY1438" t="n" s="35">
        <v>0</v>
      </c>
      <c r="GZ1438" t="n" s="35">
        <v>0</v>
      </c>
      <c r="HF1438" t="n" s="35">
        <v>4000</v>
      </c>
      <c r="HG1438" t="b" s="35">
        <v>1</v>
      </c>
      <c r="HU1438" t="b" s="35">
        <v>1</v>
      </c>
    </row>
    <row r="1439" ht="30" customHeight="1" spans="2:12">
      <c r="B1439" s="34">
        <f>10000000+INDEX(编号表!$B:$B,MATCH(D1439,编号表!$A:$A,0))*10000+J1439</f>
        <v>12490013</v>
      </c>
      <c r="C1439" s="34" t="s">
        <v>1150</v>
      </c>
      <c r="D1439" s="34" t="s">
        <v>1146</v>
      </c>
      <c r="E1439" t="str" s="34">
        <v>无</v>
      </c>
      <c r="F1439" s="39" t="s">
        <v>908</v>
      </c>
      <c r="G1439" s="34" t="s">
        <v>363</v>
      </c>
      <c r="H1439" s="34" t="b">
        <v>0</v>
      </c>
      <c r="I1439" s="34" t="b">
        <v>0</v>
      </c>
      <c r="J1439" s="34">
        <v>13</v>
      </c>
      <c r="K1439" s="34" t="str">
        <f t="shared" si="42"/>
        <v>124900</v>
      </c>
      <c r="L1439" s="34" t="s">
        <v>898</v>
      </c>
      <c r="O1439" t="str" s="35">
        <v>落印造成范围重击；补强结构、传递冲击，提高落印伤害；落印附毒。</v>
      </c>
      <c r="P1439" t="n" s="35">
        <v>12421004</v>
      </c>
      <c r="Y1439" t="str" s="35">
        <v>单位</v>
      </c>
      <c r="GY1439" t="n" s="35">
        <v>0</v>
      </c>
      <c r="GZ1439" t="n" s="35">
        <v>0</v>
      </c>
      <c r="HF1439" t="n" s="35">
        <v>4000</v>
      </c>
      <c r="HG1439" t="b" s="35">
        <v>1</v>
      </c>
      <c r="HU1439" t="b" s="35">
        <v>1</v>
      </c>
    </row>
    <row r="1440" ht="30" customHeight="1" spans="2:12">
      <c r="B1440" s="34">
        <f>10000000+INDEX(编号表!$B:$B,MATCH(D1440,编号表!$A:$A,0))*10000+J1440</f>
        <v>12490014</v>
      </c>
      <c r="C1440" s="34" t="s">
        <v>1150</v>
      </c>
      <c r="D1440" s="34" t="s">
        <v>1146</v>
      </c>
      <c r="E1440" t="str" s="34">
        <v>无</v>
      </c>
      <c r="F1440" s="39" t="s">
        <v>908</v>
      </c>
      <c r="G1440" s="34" t="s">
        <v>363</v>
      </c>
      <c r="H1440" s="34" t="b">
        <v>0</v>
      </c>
      <c r="I1440" s="34" t="b">
        <v>0</v>
      </c>
      <c r="J1440" s="34">
        <v>14</v>
      </c>
      <c r="K1440" s="34" t="str">
        <f t="shared" si="42"/>
        <v>124900</v>
      </c>
      <c r="L1440" s="34" t="s">
        <v>899</v>
      </c>
      <c r="O1440" t="str" s="35">
        <v>落印造成范围重击；补强结构、传递冲击，提高落印伤害；落印附毒。</v>
      </c>
      <c r="P1440" t="n" s="35">
        <v>12421004</v>
      </c>
      <c r="Y1440" t="str" s="35">
        <v>单位</v>
      </c>
      <c r="GY1440" t="n" s="35">
        <v>0</v>
      </c>
      <c r="GZ1440" t="n" s="35">
        <v>0</v>
      </c>
      <c r="HF1440" t="n" s="35">
        <v>4000</v>
      </c>
      <c r="HG1440" t="b" s="35">
        <v>1</v>
      </c>
      <c r="HU1440" t="b" s="35">
        <v>1</v>
      </c>
    </row>
    <row r="1441" ht="30" customHeight="1" spans="2:12">
      <c r="B1441" s="34">
        <f>10000000+INDEX(编号表!$B:$B,MATCH(D1441,编号表!$A:$A,0))*10000+J1441</f>
        <v>12490015</v>
      </c>
      <c r="C1441" s="34" t="s">
        <v>1150</v>
      </c>
      <c r="D1441" s="34" t="s">
        <v>1146</v>
      </c>
      <c r="E1441" t="str" s="34">
        <v>无</v>
      </c>
      <c r="F1441" s="39" t="s">
        <v>908</v>
      </c>
      <c r="G1441" s="34" t="s">
        <v>363</v>
      </c>
      <c r="H1441" s="34" t="b">
        <v>0</v>
      </c>
      <c r="I1441" s="34" t="b">
        <v>0</v>
      </c>
      <c r="J1441" s="34">
        <v>15</v>
      </c>
      <c r="K1441" s="34" t="str">
        <f t="shared" si="42"/>
        <v>124900</v>
      </c>
      <c r="L1441" s="34" t="s">
        <v>900</v>
      </c>
      <c r="O1441" t="str" s="35">
        <v>落印造成范围重击；补强结构、传递冲击，提高落印伤害；落印附毒。</v>
      </c>
      <c r="P1441" t="n" s="35">
        <v>12421004</v>
      </c>
      <c r="Y1441" t="str" s="35">
        <v>单位</v>
      </c>
      <c r="GY1441" t="n" s="35">
        <v>0</v>
      </c>
      <c r="GZ1441" t="n" s="35">
        <v>0</v>
      </c>
      <c r="HF1441" t="n" s="35">
        <v>4000</v>
      </c>
      <c r="HG1441" t="b" s="35">
        <v>1</v>
      </c>
      <c r="HU1441" t="b" s="35">
        <v>1</v>
      </c>
    </row>
    <row r="1442" ht="30" customHeight="1" spans="2:12">
      <c r="B1442" s="34">
        <f>10000000+INDEX(编号表!$B:$B,MATCH(D1442,编号表!$A:$A,0))*10000+J1442</f>
        <v>12490016</v>
      </c>
      <c r="C1442" s="34" t="s">
        <v>1151</v>
      </c>
      <c r="D1442" s="34" t="s">
        <v>1146</v>
      </c>
      <c r="E1442" t="str" s="34">
        <v>无</v>
      </c>
      <c r="F1442" s="39" t="s">
        <v>910</v>
      </c>
      <c r="G1442" s="34" t="s">
        <v>363</v>
      </c>
      <c r="H1442" s="34" t="b">
        <v>0</v>
      </c>
      <c r="I1442" s="34" t="b">
        <v>0</v>
      </c>
      <c r="J1442" s="34">
        <v>16</v>
      </c>
      <c r="K1442" s="34" t="str">
        <f t="shared" si="42"/>
        <v>124900</v>
      </c>
      <c r="L1442" s="34" t="s">
        <v>898</v>
      </c>
      <c r="O1442" t="str" s="35">
        <v>落印造成范围重击；补强结构、传递冲击，提高落印伤害；落印附毒。</v>
      </c>
      <c r="P1442" t="n" s="35">
        <v>12421004</v>
      </c>
      <c r="Y1442" t="str" s="35">
        <v>单位</v>
      </c>
      <c r="GY1442" t="n" s="35">
        <v>0</v>
      </c>
      <c r="GZ1442" t="n" s="35">
        <v>0</v>
      </c>
      <c r="HF1442" t="n" s="35">
        <v>4000</v>
      </c>
      <c r="HG1442" t="b" s="35">
        <v>1</v>
      </c>
      <c r="HU1442" t="b" s="35">
        <v>1</v>
      </c>
    </row>
    <row r="1443" ht="30" customHeight="1" spans="2:12">
      <c r="B1443" s="34">
        <f>10000000+INDEX(编号表!$B:$B,MATCH(D1443,编号表!$A:$A,0))*10000+J1443</f>
        <v>12490017</v>
      </c>
      <c r="C1443" s="34" t="s">
        <v>1151</v>
      </c>
      <c r="D1443" s="34" t="s">
        <v>1146</v>
      </c>
      <c r="E1443" t="str" s="34">
        <v>无</v>
      </c>
      <c r="F1443" s="39" t="s">
        <v>910</v>
      </c>
      <c r="G1443" s="34" t="s">
        <v>363</v>
      </c>
      <c r="H1443" s="34" t="b">
        <v>0</v>
      </c>
      <c r="I1443" s="34" t="b">
        <v>0</v>
      </c>
      <c r="J1443" s="34">
        <v>17</v>
      </c>
      <c r="K1443" s="34" t="str">
        <f t="shared" si="42"/>
        <v>124900</v>
      </c>
      <c r="L1443" s="34" t="s">
        <v>899</v>
      </c>
      <c r="O1443" t="str" s="35">
        <v>落印造成范围重击；补强结构、传递冲击，提高落印伤害；落印附毒。</v>
      </c>
      <c r="P1443" t="n" s="35">
        <v>12421004</v>
      </c>
      <c r="Y1443" t="str" s="35">
        <v>单位</v>
      </c>
      <c r="GY1443" t="n" s="35">
        <v>0</v>
      </c>
      <c r="GZ1443" t="n" s="35">
        <v>0</v>
      </c>
      <c r="HF1443" t="n" s="35">
        <v>4000</v>
      </c>
      <c r="HG1443" t="b" s="35">
        <v>1</v>
      </c>
      <c r="HU1443" t="b" s="35">
        <v>1</v>
      </c>
    </row>
    <row r="1444" ht="30" customHeight="1" spans="2:12">
      <c r="B1444" s="34">
        <f>10000000+INDEX(编号表!$B:$B,MATCH(D1444,编号表!$A:$A,0))*10000+J1444</f>
        <v>12490018</v>
      </c>
      <c r="C1444" s="34" t="s">
        <v>1151</v>
      </c>
      <c r="D1444" s="34" t="s">
        <v>1146</v>
      </c>
      <c r="E1444" t="str" s="34">
        <v>无</v>
      </c>
      <c r="F1444" s="39" t="s">
        <v>910</v>
      </c>
      <c r="G1444" s="34" t="s">
        <v>363</v>
      </c>
      <c r="H1444" s="34" t="b">
        <v>0</v>
      </c>
      <c r="I1444" s="34" t="b">
        <v>0</v>
      </c>
      <c r="J1444" s="34">
        <v>18</v>
      </c>
      <c r="K1444" s="34" t="str">
        <f t="shared" si="42"/>
        <v>124900</v>
      </c>
      <c r="L1444" s="34" t="s">
        <v>900</v>
      </c>
      <c r="O1444" t="str" s="35">
        <v>落印造成范围重击；补强结构、传递冲击，提高落印伤害；落印附毒。</v>
      </c>
      <c r="P1444" t="n" s="35">
        <v>12421004</v>
      </c>
      <c r="Y1444" t="str" s="35">
        <v>单位</v>
      </c>
      <c r="GY1444" t="n" s="35">
        <v>0</v>
      </c>
      <c r="GZ1444" t="n" s="35">
        <v>0</v>
      </c>
      <c r="HF1444" t="n" s="35">
        <v>4000</v>
      </c>
      <c r="HG1444" t="b" s="35">
        <v>1</v>
      </c>
      <c r="HU1444" t="b" s="35">
        <v>1</v>
      </c>
    </row>
    <row r="1445" ht="30" customHeight="1" spans="2:12">
      <c r="B1445" s="34">
        <f>10000000+INDEX(编号表!$B:$B,MATCH(D1445,编号表!$A:$A,0))*10000+J1445</f>
        <v>12490019</v>
      </c>
      <c r="C1445" s="34" t="s">
        <v>1152</v>
      </c>
      <c r="D1445" s="34" t="s">
        <v>1146</v>
      </c>
      <c r="E1445" t="str" s="34">
        <v>无</v>
      </c>
      <c r="F1445" s="39" t="s">
        <v>912</v>
      </c>
      <c r="G1445" s="34" t="s">
        <v>363</v>
      </c>
      <c r="H1445" s="34" t="b">
        <v>0</v>
      </c>
      <c r="I1445" s="34" t="b">
        <v>0</v>
      </c>
      <c r="J1445" s="34">
        <v>19</v>
      </c>
      <c r="K1445" s="34" t="str">
        <f t="shared" si="42"/>
        <v>124900</v>
      </c>
      <c r="L1445" s="34" t="s">
        <v>898</v>
      </c>
      <c r="O1445" t="str" s="35">
        <v>落印造成范围重击；补强结构、传递冲击，提高落印伤害；落印附毒。</v>
      </c>
      <c r="P1445" t="n" s="35">
        <v>12421004</v>
      </c>
      <c r="Y1445" t="str" s="35">
        <v>单位</v>
      </c>
      <c r="GY1445" t="n" s="35">
        <v>0</v>
      </c>
      <c r="GZ1445" t="n" s="35">
        <v>0</v>
      </c>
      <c r="HF1445" t="n" s="35">
        <v>4000</v>
      </c>
      <c r="HG1445" t="b" s="35">
        <v>1</v>
      </c>
      <c r="HU1445" t="b" s="35">
        <v>1</v>
      </c>
    </row>
    <row r="1446" ht="30" customHeight="1" spans="2:12">
      <c r="B1446" s="34">
        <f>10000000+INDEX(编号表!$B:$B,MATCH(D1446,编号表!$A:$A,0))*10000+J1446</f>
        <v>12490020</v>
      </c>
      <c r="C1446" s="34" t="s">
        <v>1152</v>
      </c>
      <c r="D1446" s="34" t="s">
        <v>1146</v>
      </c>
      <c r="E1446" t="str" s="34">
        <v>无</v>
      </c>
      <c r="F1446" s="39" t="s">
        <v>912</v>
      </c>
      <c r="G1446" s="34" t="s">
        <v>363</v>
      </c>
      <c r="H1446" s="34" t="b">
        <v>0</v>
      </c>
      <c r="I1446" s="34" t="b">
        <v>0</v>
      </c>
      <c r="J1446" s="34">
        <v>20</v>
      </c>
      <c r="K1446" s="34" t="str">
        <f t="shared" si="42"/>
        <v>124900</v>
      </c>
      <c r="L1446" s="34" t="s">
        <v>899</v>
      </c>
      <c r="O1446" t="str" s="35">
        <v>落印造成范围重击；补强结构、传递冲击，提高落印伤害；落印附毒。</v>
      </c>
      <c r="P1446" t="n" s="35">
        <v>12421004</v>
      </c>
      <c r="Y1446" t="str" s="35">
        <v>单位</v>
      </c>
      <c r="GY1446" t="n" s="35">
        <v>0</v>
      </c>
      <c r="GZ1446" t="n" s="35">
        <v>0</v>
      </c>
      <c r="HF1446" t="n" s="35">
        <v>4000</v>
      </c>
      <c r="HG1446" t="b" s="35">
        <v>1</v>
      </c>
      <c r="HU1446" t="b" s="35">
        <v>1</v>
      </c>
    </row>
    <row r="1447" ht="30" customHeight="1" spans="2:12">
      <c r="B1447" s="34">
        <f>10000000+INDEX(编号表!$B:$B,MATCH(D1447,编号表!$A:$A,0))*10000+J1447</f>
        <v>12490021</v>
      </c>
      <c r="C1447" s="34" t="s">
        <v>1152</v>
      </c>
      <c r="D1447" s="34" t="s">
        <v>1146</v>
      </c>
      <c r="E1447" t="str" s="34">
        <v>无</v>
      </c>
      <c r="F1447" s="39" t="s">
        <v>912</v>
      </c>
      <c r="G1447" s="34" t="s">
        <v>363</v>
      </c>
      <c r="H1447" s="34" t="b">
        <v>0</v>
      </c>
      <c r="I1447" s="34" t="b">
        <v>0</v>
      </c>
      <c r="J1447" s="34">
        <v>21</v>
      </c>
      <c r="K1447" s="34" t="str">
        <f t="shared" si="42"/>
        <v>124900</v>
      </c>
      <c r="L1447" s="34" t="s">
        <v>900</v>
      </c>
      <c r="O1447" t="str" s="35">
        <v>落印造成范围重击；补强结构、传递冲击，提高落印伤害；落印附毒。</v>
      </c>
      <c r="P1447" t="n" s="35">
        <v>12421004</v>
      </c>
      <c r="Y1447" t="str" s="35">
        <v>单位</v>
      </c>
      <c r="GY1447" t="n" s="35">
        <v>0</v>
      </c>
      <c r="GZ1447" t="n" s="35">
        <v>0</v>
      </c>
      <c r="HF1447" t="n" s="35">
        <v>4000</v>
      </c>
      <c r="HG1447" t="b" s="35">
        <v>1</v>
      </c>
      <c r="HU1447" t="b" s="35">
        <v>1</v>
      </c>
    </row>
    <row r="1448" ht="30" customHeight="1" spans="2:12">
      <c r="B1448" s="34">
        <f>10000000+INDEX(编号表!$B:$B,MATCH(D1448,编号表!$A:$A,0))*10000+J1448</f>
        <v>12500001</v>
      </c>
      <c r="C1448" s="34" t="s">
        <v>1153</v>
      </c>
      <c r="D1448" s="34" t="s">
        <v>1154</v>
      </c>
      <c r="E1448" t="str" s="34">
        <v>无</v>
      </c>
      <c r="F1448" s="39" t="s">
        <v>897</v>
      </c>
      <c r="G1448" s="34" t="s">
        <v>363</v>
      </c>
      <c r="H1448" s="34" t="b">
        <v>0</v>
      </c>
      <c r="I1448" s="34" t="b">
        <v>0</v>
      </c>
      <c r="J1448" s="34">
        <v>1</v>
      </c>
      <c r="K1448" s="34" t="str">
        <f t="shared" si="42"/>
        <v>125000</v>
      </c>
      <c r="L1448" s="34" t="s">
        <v>898</v>
      </c>
      <c r="O1448" t="str" s="35">
        <v>落印造成范围重击；补强结构、传递冲击，提高落印伤害；落印后使范围内敌人减速。</v>
      </c>
      <c r="P1448" t="n" s="35">
        <v>12421004</v>
      </c>
      <c r="Y1448" t="str" s="35">
        <v>单位</v>
      </c>
      <c r="GY1448" t="n" s="35">
        <v>0</v>
      </c>
      <c r="GZ1448" t="n" s="35">
        <v>0</v>
      </c>
      <c r="HF1448" t="n" s="35">
        <v>4000</v>
      </c>
      <c r="HG1448" t="b" s="35">
        <v>1</v>
      </c>
      <c r="HU1448" t="b" s="35">
        <v>1</v>
      </c>
    </row>
    <row r="1449" ht="30" customHeight="1" spans="2:12">
      <c r="B1449" s="34">
        <f>10000000+INDEX(编号表!$B:$B,MATCH(D1449,编号表!$A:$A,0))*10000+J1449</f>
        <v>12500002</v>
      </c>
      <c r="C1449" s="34" t="s">
        <v>1153</v>
      </c>
      <c r="D1449" s="34" t="s">
        <v>1154</v>
      </c>
      <c r="E1449" t="str" s="34">
        <v>无</v>
      </c>
      <c r="F1449" s="39" t="s">
        <v>897</v>
      </c>
      <c r="G1449" s="34" t="s">
        <v>363</v>
      </c>
      <c r="H1449" s="34" t="b">
        <v>0</v>
      </c>
      <c r="I1449" s="34" t="b">
        <v>0</v>
      </c>
      <c r="J1449" s="34">
        <v>2</v>
      </c>
      <c r="K1449" s="34" t="str">
        <f t="shared" si="42"/>
        <v>125000</v>
      </c>
      <c r="L1449" s="34" t="s">
        <v>899</v>
      </c>
      <c r="O1449" t="str" s="35">
        <v>落印造成范围重击；补强结构、传递冲击，提高落印伤害；落印后使范围内敌人减速。</v>
      </c>
      <c r="P1449" t="n" s="35">
        <v>12421004</v>
      </c>
      <c r="Y1449" t="str" s="35">
        <v>单位</v>
      </c>
      <c r="GY1449" t="n" s="35">
        <v>0</v>
      </c>
      <c r="GZ1449" t="n" s="35">
        <v>0</v>
      </c>
      <c r="HF1449" t="n" s="35">
        <v>4000</v>
      </c>
      <c r="HG1449" t="b" s="35">
        <v>1</v>
      </c>
      <c r="HU1449" t="b" s="35">
        <v>1</v>
      </c>
    </row>
    <row r="1450" ht="30" customHeight="1" spans="2:12">
      <c r="B1450" s="34">
        <f>10000000+INDEX(编号表!$B:$B,MATCH(D1450,编号表!$A:$A,0))*10000+J1450</f>
        <v>12500003</v>
      </c>
      <c r="C1450" s="34" t="s">
        <v>1153</v>
      </c>
      <c r="D1450" s="34" t="s">
        <v>1154</v>
      </c>
      <c r="E1450" t="str" s="34">
        <v>无</v>
      </c>
      <c r="F1450" s="39" t="s">
        <v>897</v>
      </c>
      <c r="G1450" s="34" t="s">
        <v>363</v>
      </c>
      <c r="H1450" s="34" t="b">
        <v>0</v>
      </c>
      <c r="I1450" s="34" t="b">
        <v>0</v>
      </c>
      <c r="J1450" s="34">
        <v>3</v>
      </c>
      <c r="K1450" s="34" t="str">
        <f t="shared" si="42"/>
        <v>125000</v>
      </c>
      <c r="L1450" s="34" t="s">
        <v>900</v>
      </c>
      <c r="O1450" t="str" s="35">
        <v>落印造成范围重击；补强结构、传递冲击，提高落印伤害；落印后使范围内敌人减速。</v>
      </c>
      <c r="P1450" t="n" s="35">
        <v>12421004</v>
      </c>
      <c r="Y1450" t="str" s="35">
        <v>单位</v>
      </c>
      <c r="GY1450" t="n" s="35">
        <v>0</v>
      </c>
      <c r="GZ1450" t="n" s="35">
        <v>0</v>
      </c>
      <c r="HF1450" t="n" s="35">
        <v>4000</v>
      </c>
      <c r="HG1450" t="b" s="35">
        <v>1</v>
      </c>
      <c r="HU1450" t="b" s="35">
        <v>1</v>
      </c>
    </row>
    <row r="1451" ht="30" customHeight="1" spans="2:12">
      <c r="B1451" s="34">
        <f>10000000+INDEX(编号表!$B:$B,MATCH(D1451,编号表!$A:$A,0))*10000+J1451</f>
        <v>12500004</v>
      </c>
      <c r="C1451" s="34" t="s">
        <v>1155</v>
      </c>
      <c r="D1451" s="34" t="s">
        <v>1154</v>
      </c>
      <c r="E1451" t="str" s="34">
        <v>无</v>
      </c>
      <c r="F1451" s="39" t="s">
        <v>902</v>
      </c>
      <c r="G1451" s="34" t="s">
        <v>363</v>
      </c>
      <c r="H1451" s="34" t="b">
        <v>0</v>
      </c>
      <c r="I1451" s="34" t="b">
        <v>0</v>
      </c>
      <c r="J1451" s="34">
        <v>4</v>
      </c>
      <c r="K1451" s="34" t="str">
        <f t="shared" si="42"/>
        <v>125000</v>
      </c>
      <c r="L1451" s="34" t="s">
        <v>898</v>
      </c>
      <c r="O1451" t="str" s="35">
        <v>落印造成范围重击；补强结构、传递冲击，提高落印伤害；落印后使范围内敌人减速。</v>
      </c>
      <c r="P1451" t="n" s="35">
        <v>12421004</v>
      </c>
      <c r="Y1451" t="str" s="35">
        <v>单位</v>
      </c>
      <c r="GY1451" t="n" s="35">
        <v>0</v>
      </c>
      <c r="GZ1451" t="n" s="35">
        <v>0</v>
      </c>
      <c r="HF1451" t="n" s="35">
        <v>4000</v>
      </c>
      <c r="HG1451" t="b" s="35">
        <v>1</v>
      </c>
      <c r="HU1451" t="b" s="35">
        <v>1</v>
      </c>
    </row>
    <row r="1452" ht="30" customHeight="1" spans="2:12">
      <c r="B1452" s="34">
        <f>10000000+INDEX(编号表!$B:$B,MATCH(D1452,编号表!$A:$A,0))*10000+J1452</f>
        <v>12500005</v>
      </c>
      <c r="C1452" s="34" t="s">
        <v>1155</v>
      </c>
      <c r="D1452" s="34" t="s">
        <v>1154</v>
      </c>
      <c r="E1452" t="str" s="34">
        <v>无</v>
      </c>
      <c r="F1452" s="39" t="s">
        <v>902</v>
      </c>
      <c r="G1452" s="34" t="s">
        <v>363</v>
      </c>
      <c r="H1452" s="34" t="b">
        <v>0</v>
      </c>
      <c r="I1452" s="34" t="b">
        <v>0</v>
      </c>
      <c r="J1452" s="34">
        <v>5</v>
      </c>
      <c r="K1452" s="34" t="str">
        <f t="shared" si="42"/>
        <v>125000</v>
      </c>
      <c r="L1452" s="34" t="s">
        <v>899</v>
      </c>
      <c r="O1452" t="str" s="35">
        <v>落印造成范围重击；补强结构、传递冲击，提高落印伤害；落印后使范围内敌人减速。</v>
      </c>
      <c r="P1452" t="n" s="35">
        <v>12421004</v>
      </c>
      <c r="Y1452" t="str" s="35">
        <v>单位</v>
      </c>
      <c r="GY1452" t="n" s="35">
        <v>0</v>
      </c>
      <c r="GZ1452" t="n" s="35">
        <v>0</v>
      </c>
      <c r="HF1452" t="n" s="35">
        <v>4000</v>
      </c>
      <c r="HG1452" t="b" s="35">
        <v>1</v>
      </c>
      <c r="HU1452" t="b" s="35">
        <v>1</v>
      </c>
    </row>
    <row r="1453" ht="30" customHeight="1" spans="2:12">
      <c r="B1453" s="34">
        <f>10000000+INDEX(编号表!$B:$B,MATCH(D1453,编号表!$A:$A,0))*10000+J1453</f>
        <v>12500006</v>
      </c>
      <c r="C1453" s="34" t="s">
        <v>1155</v>
      </c>
      <c r="D1453" s="34" t="s">
        <v>1154</v>
      </c>
      <c r="E1453" t="str" s="34">
        <v>无</v>
      </c>
      <c r="F1453" s="39" t="s">
        <v>902</v>
      </c>
      <c r="G1453" s="34" t="s">
        <v>363</v>
      </c>
      <c r="H1453" s="34" t="b">
        <v>0</v>
      </c>
      <c r="I1453" s="34" t="b">
        <v>0</v>
      </c>
      <c r="J1453" s="34">
        <v>6</v>
      </c>
      <c r="K1453" s="34" t="str">
        <f t="shared" si="42"/>
        <v>125000</v>
      </c>
      <c r="L1453" s="34" t="s">
        <v>900</v>
      </c>
      <c r="O1453" t="str" s="35">
        <v>落印造成范围重击；补强结构、传递冲击，提高落印伤害；落印后使范围内敌人减速。</v>
      </c>
      <c r="P1453" t="n" s="35">
        <v>12421004</v>
      </c>
      <c r="Y1453" t="str" s="35">
        <v>单位</v>
      </c>
      <c r="GY1453" t="n" s="35">
        <v>0</v>
      </c>
      <c r="GZ1453" t="n" s="35">
        <v>0</v>
      </c>
      <c r="HF1453" t="n" s="35">
        <v>4000</v>
      </c>
      <c r="HG1453" t="b" s="35">
        <v>1</v>
      </c>
      <c r="HU1453" t="b" s="35">
        <v>1</v>
      </c>
    </row>
    <row r="1454" ht="30" customHeight="1" spans="2:12">
      <c r="B1454" s="34">
        <f>10000000+INDEX(编号表!$B:$B,MATCH(D1454,编号表!$A:$A,0))*10000+J1454</f>
        <v>12500007</v>
      </c>
      <c r="C1454" s="34" t="s">
        <v>1156</v>
      </c>
      <c r="D1454" s="34" t="s">
        <v>1154</v>
      </c>
      <c r="E1454" t="str" s="34">
        <v>无</v>
      </c>
      <c r="F1454" s="39" t="s">
        <v>904</v>
      </c>
      <c r="G1454" s="34" t="s">
        <v>363</v>
      </c>
      <c r="H1454" s="34" t="b">
        <v>0</v>
      </c>
      <c r="I1454" s="34" t="b">
        <v>0</v>
      </c>
      <c r="J1454" s="34">
        <v>7</v>
      </c>
      <c r="K1454" s="34" t="str">
        <f t="shared" si="42"/>
        <v>125000</v>
      </c>
      <c r="L1454" s="34" t="s">
        <v>898</v>
      </c>
      <c r="O1454" t="str" s="35">
        <v>落印造成范围重击；补强结构、传递冲击，提高落印伤害；落印后使范围内敌人减速。</v>
      </c>
      <c r="P1454" t="n" s="35">
        <v>12421004</v>
      </c>
      <c r="Y1454" t="str" s="35">
        <v>单位</v>
      </c>
      <c r="GY1454" t="n" s="35">
        <v>0</v>
      </c>
      <c r="GZ1454" t="n" s="35">
        <v>0</v>
      </c>
      <c r="HF1454" t="n" s="35">
        <v>4000</v>
      </c>
      <c r="HG1454" t="b" s="35">
        <v>1</v>
      </c>
      <c r="HU1454" t="b" s="35">
        <v>1</v>
      </c>
    </row>
    <row r="1455" ht="30" customHeight="1" spans="2:12">
      <c r="B1455" s="34">
        <f>10000000+INDEX(编号表!$B:$B,MATCH(D1455,编号表!$A:$A,0))*10000+J1455</f>
        <v>12500008</v>
      </c>
      <c r="C1455" s="34" t="s">
        <v>1156</v>
      </c>
      <c r="D1455" s="34" t="s">
        <v>1154</v>
      </c>
      <c r="E1455" t="str" s="34">
        <v>无</v>
      </c>
      <c r="F1455" s="39" t="s">
        <v>904</v>
      </c>
      <c r="G1455" s="34" t="s">
        <v>363</v>
      </c>
      <c r="H1455" s="34" t="b">
        <v>0</v>
      </c>
      <c r="I1455" s="34" t="b">
        <v>0</v>
      </c>
      <c r="J1455" s="34">
        <v>8</v>
      </c>
      <c r="K1455" s="34" t="str">
        <f t="shared" si="42"/>
        <v>125000</v>
      </c>
      <c r="L1455" s="34" t="s">
        <v>899</v>
      </c>
      <c r="O1455" t="str" s="35">
        <v>落印造成范围重击；补强结构、传递冲击，提高落印伤害；落印后使范围内敌人减速。</v>
      </c>
      <c r="P1455" t="n" s="35">
        <v>12421004</v>
      </c>
      <c r="Y1455" t="str" s="35">
        <v>单位</v>
      </c>
      <c r="GY1455" t="n" s="35">
        <v>0</v>
      </c>
      <c r="GZ1455" t="n" s="35">
        <v>0</v>
      </c>
      <c r="HF1455" t="n" s="35">
        <v>4000</v>
      </c>
      <c r="HG1455" t="b" s="35">
        <v>1</v>
      </c>
      <c r="HU1455" t="b" s="35">
        <v>1</v>
      </c>
    </row>
    <row r="1456" ht="30" customHeight="1" spans="2:12">
      <c r="B1456" s="34">
        <f>10000000+INDEX(编号表!$B:$B,MATCH(D1456,编号表!$A:$A,0))*10000+J1456</f>
        <v>12500009</v>
      </c>
      <c r="C1456" s="34" t="s">
        <v>1156</v>
      </c>
      <c r="D1456" s="34" t="s">
        <v>1154</v>
      </c>
      <c r="E1456" t="str" s="34">
        <v>无</v>
      </c>
      <c r="F1456" s="39" t="s">
        <v>904</v>
      </c>
      <c r="G1456" s="34" t="s">
        <v>363</v>
      </c>
      <c r="H1456" s="34" t="b">
        <v>0</v>
      </c>
      <c r="I1456" s="34" t="b">
        <v>0</v>
      </c>
      <c r="J1456" s="34">
        <v>9</v>
      </c>
      <c r="K1456" s="34" t="str">
        <f t="shared" si="42"/>
        <v>125000</v>
      </c>
      <c r="L1456" s="34" t="s">
        <v>900</v>
      </c>
      <c r="O1456" t="str" s="35">
        <v>落印造成范围重击；补强结构、传递冲击，提高落印伤害；落印后使范围内敌人减速。</v>
      </c>
      <c r="P1456" t="n" s="35">
        <v>12421004</v>
      </c>
      <c r="Y1456" t="str" s="35">
        <v>单位</v>
      </c>
      <c r="GY1456" t="n" s="35">
        <v>0</v>
      </c>
      <c r="GZ1456" t="n" s="35">
        <v>0</v>
      </c>
      <c r="HF1456" t="n" s="35">
        <v>4000</v>
      </c>
      <c r="HG1456" t="b" s="35">
        <v>1</v>
      </c>
      <c r="HU1456" t="b" s="35">
        <v>1</v>
      </c>
    </row>
    <row r="1457" ht="30" customHeight="1" spans="2:12">
      <c r="B1457" s="34">
        <f>10000000+INDEX(编号表!$B:$B,MATCH(D1457,编号表!$A:$A,0))*10000+J1457</f>
        <v>12500010</v>
      </c>
      <c r="C1457" s="34" t="s">
        <v>1157</v>
      </c>
      <c r="D1457" s="34" t="s">
        <v>1154</v>
      </c>
      <c r="E1457" t="str" s="34">
        <v>无</v>
      </c>
      <c r="F1457" s="39" t="s">
        <v>906</v>
      </c>
      <c r="G1457" s="34" t="s">
        <v>363</v>
      </c>
      <c r="H1457" s="34" t="b">
        <v>0</v>
      </c>
      <c r="I1457" s="34" t="b">
        <v>0</v>
      </c>
      <c r="J1457" s="34">
        <v>10</v>
      </c>
      <c r="K1457" s="34" t="str">
        <f t="shared" si="42"/>
        <v>125000</v>
      </c>
      <c r="L1457" s="34" t="s">
        <v>898</v>
      </c>
      <c r="O1457" t="str" s="35">
        <v>落印造成范围重击；补强结构、传递冲击，提高落印伤害；落印后使范围内敌人减速。</v>
      </c>
      <c r="P1457" t="n" s="35">
        <v>12421004</v>
      </c>
      <c r="Y1457" t="str" s="35">
        <v>单位</v>
      </c>
      <c r="GY1457" t="n" s="35">
        <v>0</v>
      </c>
      <c r="GZ1457" t="n" s="35">
        <v>0</v>
      </c>
      <c r="HF1457" t="n" s="35">
        <v>4000</v>
      </c>
      <c r="HG1457" t="b" s="35">
        <v>1</v>
      </c>
      <c r="HU1457" t="b" s="35">
        <v>1</v>
      </c>
    </row>
    <row r="1458" ht="30" customHeight="1" spans="2:12">
      <c r="B1458" s="34">
        <f>10000000+INDEX(编号表!$B:$B,MATCH(D1458,编号表!$A:$A,0))*10000+J1458</f>
        <v>12500011</v>
      </c>
      <c r="C1458" s="34" t="s">
        <v>1157</v>
      </c>
      <c r="D1458" s="34" t="s">
        <v>1154</v>
      </c>
      <c r="E1458" t="str" s="34">
        <v>无</v>
      </c>
      <c r="F1458" s="39" t="s">
        <v>906</v>
      </c>
      <c r="G1458" s="34" t="s">
        <v>363</v>
      </c>
      <c r="H1458" s="34" t="b">
        <v>0</v>
      </c>
      <c r="I1458" s="34" t="b">
        <v>0</v>
      </c>
      <c r="J1458" s="34">
        <v>11</v>
      </c>
      <c r="K1458" s="34" t="str">
        <f t="shared" si="42"/>
        <v>125000</v>
      </c>
      <c r="L1458" s="34" t="s">
        <v>899</v>
      </c>
      <c r="O1458" t="str" s="35">
        <v>落印造成范围重击；补强结构、传递冲击，提高落印伤害；落印后使范围内敌人减速。</v>
      </c>
      <c r="P1458" t="n" s="35">
        <v>12421004</v>
      </c>
      <c r="Y1458" t="str" s="35">
        <v>单位</v>
      </c>
      <c r="GY1458" t="n" s="35">
        <v>0</v>
      </c>
      <c r="GZ1458" t="n" s="35">
        <v>0</v>
      </c>
      <c r="HF1458" t="n" s="35">
        <v>4000</v>
      </c>
      <c r="HG1458" t="b" s="35">
        <v>1</v>
      </c>
      <c r="HU1458" t="b" s="35">
        <v>1</v>
      </c>
    </row>
    <row r="1459" ht="30" customHeight="1" spans="2:12">
      <c r="B1459" s="34">
        <f>10000000+INDEX(编号表!$B:$B,MATCH(D1459,编号表!$A:$A,0))*10000+J1459</f>
        <v>12500012</v>
      </c>
      <c r="C1459" s="34" t="s">
        <v>1157</v>
      </c>
      <c r="D1459" s="34" t="s">
        <v>1154</v>
      </c>
      <c r="E1459" t="str" s="34">
        <v>无</v>
      </c>
      <c r="F1459" s="39" t="s">
        <v>906</v>
      </c>
      <c r="G1459" s="34" t="s">
        <v>363</v>
      </c>
      <c r="H1459" s="34" t="b">
        <v>0</v>
      </c>
      <c r="I1459" s="34" t="b">
        <v>0</v>
      </c>
      <c r="J1459" s="34">
        <v>12</v>
      </c>
      <c r="K1459" s="34" t="str">
        <f t="shared" si="42"/>
        <v>125000</v>
      </c>
      <c r="L1459" s="34" t="s">
        <v>900</v>
      </c>
      <c r="O1459" t="str" s="35">
        <v>落印造成范围重击；补强结构、传递冲击，提高落印伤害；落印后使范围内敌人减速。</v>
      </c>
      <c r="P1459" t="n" s="35">
        <v>12421004</v>
      </c>
      <c r="Y1459" t="str" s="35">
        <v>单位</v>
      </c>
      <c r="GY1459" t="n" s="35">
        <v>0</v>
      </c>
      <c r="GZ1459" t="n" s="35">
        <v>0</v>
      </c>
      <c r="HF1459" t="n" s="35">
        <v>4000</v>
      </c>
      <c r="HG1459" t="b" s="35">
        <v>1</v>
      </c>
      <c r="HU1459" t="b" s="35">
        <v>1</v>
      </c>
    </row>
    <row r="1460" ht="30" customHeight="1" spans="2:12">
      <c r="B1460" s="34">
        <f>10000000+INDEX(编号表!$B:$B,MATCH(D1460,编号表!$A:$A,0))*10000+J1460</f>
        <v>12500013</v>
      </c>
      <c r="C1460" s="34" t="s">
        <v>1158</v>
      </c>
      <c r="D1460" s="34" t="s">
        <v>1154</v>
      </c>
      <c r="E1460" t="str" s="34">
        <v>无</v>
      </c>
      <c r="F1460" s="39" t="s">
        <v>908</v>
      </c>
      <c r="G1460" s="34" t="s">
        <v>363</v>
      </c>
      <c r="H1460" s="34" t="b">
        <v>0</v>
      </c>
      <c r="I1460" s="34" t="b">
        <v>0</v>
      </c>
      <c r="J1460" s="34">
        <v>13</v>
      </c>
      <c r="K1460" s="34" t="str">
        <f t="shared" si="42"/>
        <v>125000</v>
      </c>
      <c r="L1460" s="34" t="s">
        <v>898</v>
      </c>
      <c r="O1460" t="str" s="35">
        <v>落印造成范围重击；补强结构、传递冲击，提高落印伤害；落印后使范围内敌人减速。</v>
      </c>
      <c r="P1460" t="n" s="35">
        <v>12421004</v>
      </c>
      <c r="Y1460" t="str" s="35">
        <v>单位</v>
      </c>
      <c r="GY1460" t="n" s="35">
        <v>0</v>
      </c>
      <c r="GZ1460" t="n" s="35">
        <v>0</v>
      </c>
      <c r="HF1460" t="n" s="35">
        <v>4000</v>
      </c>
      <c r="HG1460" t="b" s="35">
        <v>1</v>
      </c>
      <c r="HU1460" t="b" s="35">
        <v>1</v>
      </c>
    </row>
    <row r="1461" ht="30" customHeight="1" spans="2:12">
      <c r="B1461" s="34">
        <f>10000000+INDEX(编号表!$B:$B,MATCH(D1461,编号表!$A:$A,0))*10000+J1461</f>
        <v>12500014</v>
      </c>
      <c r="C1461" s="34" t="s">
        <v>1158</v>
      </c>
      <c r="D1461" s="34" t="s">
        <v>1154</v>
      </c>
      <c r="E1461" t="str" s="34">
        <v>无</v>
      </c>
      <c r="F1461" s="39" t="s">
        <v>908</v>
      </c>
      <c r="G1461" s="34" t="s">
        <v>363</v>
      </c>
      <c r="H1461" s="34" t="b">
        <v>0</v>
      </c>
      <c r="I1461" s="34" t="b">
        <v>0</v>
      </c>
      <c r="J1461" s="34">
        <v>14</v>
      </c>
      <c r="K1461" s="34" t="str">
        <f t="shared" si="42"/>
        <v>125000</v>
      </c>
      <c r="L1461" s="34" t="s">
        <v>899</v>
      </c>
      <c r="O1461" t="str" s="35">
        <v>落印造成范围重击；补强结构、传递冲击，提高落印伤害；落印后使范围内敌人减速。</v>
      </c>
      <c r="P1461" t="n" s="35">
        <v>12421004</v>
      </c>
      <c r="Y1461" t="str" s="35">
        <v>单位</v>
      </c>
      <c r="GY1461" t="n" s="35">
        <v>0</v>
      </c>
      <c r="GZ1461" t="n" s="35">
        <v>0</v>
      </c>
      <c r="HF1461" t="n" s="35">
        <v>4000</v>
      </c>
      <c r="HG1461" t="b" s="35">
        <v>1</v>
      </c>
      <c r="HU1461" t="b" s="35">
        <v>1</v>
      </c>
    </row>
    <row r="1462" ht="30" customHeight="1" spans="2:12">
      <c r="B1462" s="34">
        <f>10000000+INDEX(编号表!$B:$B,MATCH(D1462,编号表!$A:$A,0))*10000+J1462</f>
        <v>12500015</v>
      </c>
      <c r="C1462" s="34" t="s">
        <v>1158</v>
      </c>
      <c r="D1462" s="34" t="s">
        <v>1154</v>
      </c>
      <c r="E1462" t="str" s="34">
        <v>无</v>
      </c>
      <c r="F1462" s="39" t="s">
        <v>908</v>
      </c>
      <c r="G1462" s="34" t="s">
        <v>363</v>
      </c>
      <c r="H1462" s="34" t="b">
        <v>0</v>
      </c>
      <c r="I1462" s="34" t="b">
        <v>0</v>
      </c>
      <c r="J1462" s="34">
        <v>15</v>
      </c>
      <c r="K1462" s="34" t="str">
        <f t="shared" si="42"/>
        <v>125000</v>
      </c>
      <c r="L1462" s="34" t="s">
        <v>900</v>
      </c>
      <c r="O1462" t="str" s="35">
        <v>落印造成范围重击；补强结构、传递冲击，提高落印伤害；落印后使范围内敌人减速。</v>
      </c>
      <c r="P1462" t="n" s="35">
        <v>12421004</v>
      </c>
      <c r="Y1462" t="str" s="35">
        <v>单位</v>
      </c>
      <c r="GY1462" t="n" s="35">
        <v>0</v>
      </c>
      <c r="GZ1462" t="n" s="35">
        <v>0</v>
      </c>
      <c r="HF1462" t="n" s="35">
        <v>4000</v>
      </c>
      <c r="HG1462" t="b" s="35">
        <v>1</v>
      </c>
      <c r="HU1462" t="b" s="35">
        <v>1</v>
      </c>
    </row>
    <row r="1463" ht="30" customHeight="1" spans="2:12">
      <c r="B1463" s="34">
        <f>10000000+INDEX(编号表!$B:$B,MATCH(D1463,编号表!$A:$A,0))*10000+J1463</f>
        <v>12500016</v>
      </c>
      <c r="C1463" s="34" t="s">
        <v>1159</v>
      </c>
      <c r="D1463" s="34" t="s">
        <v>1154</v>
      </c>
      <c r="E1463" t="str" s="34">
        <v>无</v>
      </c>
      <c r="F1463" s="39" t="s">
        <v>910</v>
      </c>
      <c r="G1463" s="34" t="s">
        <v>363</v>
      </c>
      <c r="H1463" s="34" t="b">
        <v>0</v>
      </c>
      <c r="I1463" s="34" t="b">
        <v>0</v>
      </c>
      <c r="J1463" s="34">
        <v>16</v>
      </c>
      <c r="K1463" s="34" t="str">
        <f t="shared" si="42"/>
        <v>125000</v>
      </c>
      <c r="L1463" s="34" t="s">
        <v>898</v>
      </c>
      <c r="O1463" t="str" s="35">
        <v>落印造成范围重击；补强结构、传递冲击，提高落印伤害；落印后使范围内敌人减速。</v>
      </c>
      <c r="P1463" t="n" s="35">
        <v>12421004</v>
      </c>
      <c r="Y1463" t="str" s="35">
        <v>单位</v>
      </c>
      <c r="GY1463" t="n" s="35">
        <v>0</v>
      </c>
      <c r="GZ1463" t="n" s="35">
        <v>0</v>
      </c>
      <c r="HF1463" t="n" s="35">
        <v>4000</v>
      </c>
      <c r="HG1463" t="b" s="35">
        <v>1</v>
      </c>
      <c r="HU1463" t="b" s="35">
        <v>1</v>
      </c>
    </row>
    <row r="1464" ht="30" customHeight="1" spans="2:12">
      <c r="B1464" s="34">
        <f>10000000+INDEX(编号表!$B:$B,MATCH(D1464,编号表!$A:$A,0))*10000+J1464</f>
        <v>12500017</v>
      </c>
      <c r="C1464" s="34" t="s">
        <v>1159</v>
      </c>
      <c r="D1464" s="34" t="s">
        <v>1154</v>
      </c>
      <c r="E1464" t="str" s="34">
        <v>无</v>
      </c>
      <c r="F1464" s="39" t="s">
        <v>910</v>
      </c>
      <c r="G1464" s="34" t="s">
        <v>363</v>
      </c>
      <c r="H1464" s="34" t="b">
        <v>0</v>
      </c>
      <c r="I1464" s="34" t="b">
        <v>0</v>
      </c>
      <c r="J1464" s="34">
        <v>17</v>
      </c>
      <c r="K1464" s="34" t="str">
        <f t="shared" si="42"/>
        <v>125000</v>
      </c>
      <c r="L1464" s="34" t="s">
        <v>899</v>
      </c>
      <c r="O1464" t="str" s="35">
        <v>落印造成范围重击；补强结构、传递冲击，提高落印伤害；落印后使范围内敌人减速。</v>
      </c>
      <c r="P1464" t="n" s="35">
        <v>12421004</v>
      </c>
      <c r="Y1464" t="str" s="35">
        <v>单位</v>
      </c>
      <c r="GY1464" t="n" s="35">
        <v>0</v>
      </c>
      <c r="GZ1464" t="n" s="35">
        <v>0</v>
      </c>
      <c r="HF1464" t="n" s="35">
        <v>4000</v>
      </c>
      <c r="HG1464" t="b" s="35">
        <v>1</v>
      </c>
      <c r="HU1464" t="b" s="35">
        <v>1</v>
      </c>
    </row>
    <row r="1465" ht="30" customHeight="1" spans="2:12">
      <c r="B1465" s="34">
        <f>10000000+INDEX(编号表!$B:$B,MATCH(D1465,编号表!$A:$A,0))*10000+J1465</f>
        <v>12500018</v>
      </c>
      <c r="C1465" s="34" t="s">
        <v>1159</v>
      </c>
      <c r="D1465" s="34" t="s">
        <v>1154</v>
      </c>
      <c r="E1465" t="str" s="34">
        <v>无</v>
      </c>
      <c r="F1465" s="39" t="s">
        <v>910</v>
      </c>
      <c r="G1465" s="34" t="s">
        <v>363</v>
      </c>
      <c r="H1465" s="34" t="b">
        <v>0</v>
      </c>
      <c r="I1465" s="34" t="b">
        <v>0</v>
      </c>
      <c r="J1465" s="34">
        <v>18</v>
      </c>
      <c r="K1465" s="34" t="str">
        <f t="shared" si="42"/>
        <v>125000</v>
      </c>
      <c r="L1465" s="34" t="s">
        <v>900</v>
      </c>
      <c r="O1465" t="str" s="35">
        <v>落印造成范围重击；补强结构、传递冲击，提高落印伤害；落印后使范围内敌人减速。</v>
      </c>
      <c r="P1465" t="n" s="35">
        <v>12421004</v>
      </c>
      <c r="Y1465" t="str" s="35">
        <v>单位</v>
      </c>
      <c r="GY1465" t="n" s="35">
        <v>0</v>
      </c>
      <c r="GZ1465" t="n" s="35">
        <v>0</v>
      </c>
      <c r="HF1465" t="n" s="35">
        <v>4000</v>
      </c>
      <c r="HG1465" t="b" s="35">
        <v>1</v>
      </c>
      <c r="HU1465" t="b" s="35">
        <v>1</v>
      </c>
    </row>
    <row r="1466" ht="30" customHeight="1" spans="2:12">
      <c r="B1466" s="34">
        <f>10000000+INDEX(编号表!$B:$B,MATCH(D1466,编号表!$A:$A,0))*10000+J1466</f>
        <v>12500019</v>
      </c>
      <c r="C1466" s="34" t="s">
        <v>1160</v>
      </c>
      <c r="D1466" s="34" t="s">
        <v>1154</v>
      </c>
      <c r="E1466" t="str" s="34">
        <v>无</v>
      </c>
      <c r="F1466" s="39" t="s">
        <v>912</v>
      </c>
      <c r="G1466" s="34" t="s">
        <v>363</v>
      </c>
      <c r="H1466" s="34" t="b">
        <v>0</v>
      </c>
      <c r="I1466" s="34" t="b">
        <v>0</v>
      </c>
      <c r="J1466" s="34">
        <v>19</v>
      </c>
      <c r="K1466" s="34" t="str">
        <f t="shared" si="42"/>
        <v>125000</v>
      </c>
      <c r="L1466" s="34" t="s">
        <v>898</v>
      </c>
      <c r="O1466" t="str" s="35">
        <v>落印造成范围重击；补强结构、传递冲击，提高落印伤害；落印后使范围内敌人减速。</v>
      </c>
      <c r="P1466" t="n" s="35">
        <v>12421004</v>
      </c>
      <c r="Y1466" t="str" s="35">
        <v>单位</v>
      </c>
      <c r="GY1466" t="n" s="35">
        <v>0</v>
      </c>
      <c r="GZ1466" t="n" s="35">
        <v>0</v>
      </c>
      <c r="HF1466" t="n" s="35">
        <v>4000</v>
      </c>
      <c r="HG1466" t="b" s="35">
        <v>1</v>
      </c>
      <c r="HU1466" t="b" s="35">
        <v>1</v>
      </c>
    </row>
    <row r="1467" ht="30" customHeight="1" spans="2:12">
      <c r="B1467" s="34">
        <f>10000000+INDEX(编号表!$B:$B,MATCH(D1467,编号表!$A:$A,0))*10000+J1467</f>
        <v>12500020</v>
      </c>
      <c r="C1467" s="34" t="s">
        <v>1160</v>
      </c>
      <c r="D1467" s="34" t="s">
        <v>1154</v>
      </c>
      <c r="E1467" t="str" s="34">
        <v>无</v>
      </c>
      <c r="F1467" s="39" t="s">
        <v>912</v>
      </c>
      <c r="G1467" s="34" t="s">
        <v>363</v>
      </c>
      <c r="H1467" s="34" t="b">
        <v>0</v>
      </c>
      <c r="I1467" s="34" t="b">
        <v>0</v>
      </c>
      <c r="J1467" s="34">
        <v>20</v>
      </c>
      <c r="K1467" s="34" t="str">
        <f t="shared" si="42"/>
        <v>125000</v>
      </c>
      <c r="L1467" s="34" t="s">
        <v>899</v>
      </c>
      <c r="O1467" t="str" s="35">
        <v>落印造成范围重击；补强结构、传递冲击，提高落印伤害；落印后使范围内敌人减速。</v>
      </c>
      <c r="P1467" t="n" s="35">
        <v>12421004</v>
      </c>
      <c r="Y1467" t="str" s="35">
        <v>单位</v>
      </c>
      <c r="GY1467" t="n" s="35">
        <v>0</v>
      </c>
      <c r="GZ1467" t="n" s="35">
        <v>0</v>
      </c>
      <c r="HF1467" t="n" s="35">
        <v>4000</v>
      </c>
      <c r="HG1467" t="b" s="35">
        <v>1</v>
      </c>
      <c r="HU1467" t="b" s="35">
        <v>1</v>
      </c>
    </row>
    <row r="1468" ht="30" customHeight="1" spans="2:12">
      <c r="B1468" s="34">
        <f>10000000+INDEX(编号表!$B:$B,MATCH(D1468,编号表!$A:$A,0))*10000+J1468</f>
        <v>12500021</v>
      </c>
      <c r="C1468" s="34" t="s">
        <v>1160</v>
      </c>
      <c r="D1468" s="34" t="s">
        <v>1154</v>
      </c>
      <c r="E1468" t="str" s="34">
        <v>无</v>
      </c>
      <c r="F1468" s="39" t="s">
        <v>912</v>
      </c>
      <c r="G1468" s="34" t="s">
        <v>363</v>
      </c>
      <c r="H1468" s="34" t="b">
        <v>0</v>
      </c>
      <c r="I1468" s="34" t="b">
        <v>0</v>
      </c>
      <c r="J1468" s="34">
        <v>21</v>
      </c>
      <c r="K1468" s="34" t="str">
        <f t="shared" si="42"/>
        <v>125000</v>
      </c>
      <c r="L1468" s="34" t="s">
        <v>900</v>
      </c>
      <c r="O1468" t="str" s="35">
        <v>落印造成范围重击；补强结构、传递冲击，提高落印伤害；落印后使范围内敌人减速。</v>
      </c>
      <c r="P1468" t="n" s="35">
        <v>12421004</v>
      </c>
      <c r="Y1468" t="str" s="35">
        <v>单位</v>
      </c>
      <c r="GY1468" t="n" s="35">
        <v>0</v>
      </c>
      <c r="GZ1468" t="n" s="35">
        <v>0</v>
      </c>
      <c r="HF1468" t="n" s="35">
        <v>4000</v>
      </c>
      <c r="HG1468" t="b" s="35">
        <v>1</v>
      </c>
      <c r="HU1468" t="b" s="35">
        <v>1</v>
      </c>
    </row>
    <row r="1469" ht="30" customHeight="1" spans="2:12">
      <c r="B1469" s="34">
        <f>10000000+INDEX(编号表!$B:$B,MATCH(D1469,编号表!$A:$A,0))*10000+J1469</f>
        <v>12510001</v>
      </c>
      <c r="C1469" s="34" t="s">
        <v>1161</v>
      </c>
      <c r="D1469" s="34" t="s">
        <v>1162</v>
      </c>
      <c r="E1469" t="str" s="34">
        <v>无</v>
      </c>
      <c r="F1469" s="39" t="s">
        <v>897</v>
      </c>
      <c r="G1469" s="34" t="s">
        <v>363</v>
      </c>
      <c r="H1469" s="34" t="b">
        <v>0</v>
      </c>
      <c r="I1469" s="34" t="b">
        <v>0</v>
      </c>
      <c r="J1469" s="34">
        <v>1</v>
      </c>
      <c r="K1469" s="34" t="str">
        <f t="shared" si="42"/>
        <v>125100</v>
      </c>
      <c r="L1469" s="34" t="s">
        <v>898</v>
      </c>
      <c r="O1469" t="str" s="35">
        <v>落印造成范围重击；补强结构、传递冲击，提高落印伤害；缩短宝印技能冷却时间。</v>
      </c>
      <c r="P1469" t="n" s="35">
        <v>12421004</v>
      </c>
      <c r="W1469">
        <v>600</v>
      </c>
      <c r="X1469">
        <v>600</v>
      </c>
      <c r="Y1469" t="str" s="35">
        <v>单位</v>
      </c>
      <c r="Z1469" t="inlineStr">
        <is>
          <t xml:space="preserve">圆形</t>
        </is>
      </c>
      <c r="AA1469" t="inlineStr">
        <is>
          <t xml:space="preserve">敌对</t>
        </is>
      </c>
      <c r="AB1469">
        <v>0</v>
      </c>
      <c r="AC1469">
        <v>16</v>
      </c>
      <c r="AD1469" t="b">
        <v>0</v>
      </c>
      <c r="AE1469" t="inlineStr">
        <is>
          <t xml:space="preserve">最近</t>
        </is>
      </c>
      <c r="AF1469">
        <v>180</v>
      </c>
      <c r="AG1469"/>
      <c r="AH1469"/>
      <c r="AI1469"/>
      <c r="AJ1469"/>
      <c r="AK1469"/>
      <c r="AL1469"/>
      <c r="BA1469">
        <v>10000</v>
      </c>
      <c r="BB1469" t="inlineStr">
        <is>
          <t xml:space="preserve">技能效果_伤害</t>
        </is>
      </c>
      <c r="BC1469" t="inlineStr">
        <is>
          <t xml:space="preserve">敌对</t>
        </is>
      </c>
      <c r="BD1469">
        <v>10000</v>
      </c>
      <c r="BE1469">
        <v>0</v>
      </c>
      <c r="BF1469" t="inlineStr">
        <is>
          <t xml:space="preserve">全部</t>
        </is>
      </c>
      <c r="BG1469">
        <v>0</v>
      </c>
      <c r="BH1469" t="inlineStr">
        <is>
          <t xml:space="preserve">魔法</t>
        </is>
      </c>
      <c r="BI1469">
        <v>8000</v>
      </c>
      <c r="BJ1469">
        <v>0</v>
      </c>
      <c r="BK1469" t="b">
        <v>1</v>
      </c>
      <c r="BL1469">
        <v>0</v>
      </c>
      <c r="BM1469">
        <v>10000</v>
      </c>
      <c r="BN1469"/>
      <c r="BO1469"/>
      <c r="BP1469"/>
      <c r="BQ1469"/>
      <c r="BR1469"/>
      <c r="BS1469"/>
      <c r="BT1469"/>
      <c r="BU1469"/>
      <c r="BV1469"/>
      <c r="BW1469"/>
      <c r="BX1469"/>
      <c r="BY1469"/>
      <c r="BZ1469"/>
      <c r="CA1469"/>
      <c r="CB1469"/>
      <c r="CC1469"/>
      <c r="CD1469"/>
      <c r="CE1469"/>
      <c r="CF1469"/>
      <c r="CG1469"/>
      <c r="CH1469"/>
      <c r="CI1469"/>
      <c r="CJ1469"/>
      <c r="CK1469"/>
      <c r="CL1469"/>
      <c r="CM1469"/>
      <c r="CN1469"/>
      <c r="CO1469"/>
      <c r="CP1469"/>
      <c r="CQ1469"/>
      <c r="CR1469"/>
      <c r="CS1469"/>
      <c r="CT1469"/>
      <c r="CU1469"/>
      <c r="CV1469"/>
      <c r="CW1469"/>
      <c r="CX1469"/>
      <c r="CY1469"/>
      <c r="CZ1469"/>
      <c r="DA1469"/>
      <c r="DB1469"/>
      <c r="DC1469"/>
      <c r="DD1469"/>
      <c r="DE1469"/>
      <c r="DF1469"/>
      <c r="DG1469"/>
      <c r="DH1469"/>
      <c r="DI1469"/>
      <c r="DJ1469"/>
      <c r="DK1469"/>
      <c r="DL1469"/>
      <c r="DM1469"/>
      <c r="DN1469"/>
      <c r="DO1469"/>
      <c r="DP1469"/>
      <c r="DQ1469"/>
      <c r="DR1469"/>
      <c r="DS1469"/>
      <c r="DT1469"/>
      <c r="DU1469"/>
      <c r="DV1469"/>
      <c r="DW1469"/>
      <c r="DX1469"/>
      <c r="DY1469"/>
      <c r="DZ1469"/>
      <c r="EA1469"/>
      <c r="EB1469"/>
      <c r="EC1469"/>
      <c r="ED1469"/>
      <c r="EE1469"/>
      <c r="EF1469"/>
      <c r="EG1469"/>
      <c r="EH1469"/>
      <c r="EI1469"/>
      <c r="EJ1469"/>
      <c r="EK1469"/>
      <c r="EL1469"/>
      <c r="EM1469"/>
      <c r="EN1469"/>
      <c r="EO1469"/>
      <c r="EP1469"/>
      <c r="EQ1469"/>
      <c r="ER1469"/>
      <c r="ES1469"/>
      <c r="ET1469"/>
      <c r="EU1469"/>
      <c r="EV1469"/>
      <c r="EW1469"/>
      <c r="EX1469"/>
      <c r="EY1469"/>
      <c r="EZ1469"/>
      <c r="FA1469"/>
      <c r="FB1469"/>
      <c r="FC1469"/>
      <c r="FD1469"/>
      <c r="FE1469"/>
      <c r="FF1469"/>
      <c r="FG1469"/>
      <c r="FH1469"/>
      <c r="FI1469"/>
      <c r="FJ1469"/>
      <c r="FK1469"/>
      <c r="FL1469"/>
      <c r="FM1469"/>
      <c r="FN1469"/>
      <c r="FO1469"/>
      <c r="FP1469"/>
      <c r="FQ1469"/>
      <c r="FR1469"/>
      <c r="FS1469"/>
      <c r="FT1469"/>
      <c r="FU1469"/>
      <c r="FV1469"/>
      <c r="FW1469"/>
      <c r="FX1469"/>
      <c r="FY1469"/>
      <c r="FZ1469"/>
      <c r="GA1469"/>
      <c r="GB1469"/>
      <c r="GC1469"/>
      <c r="GD1469"/>
      <c r="GE1469"/>
      <c r="GF1469"/>
      <c r="GG1469"/>
      <c r="GH1469"/>
      <c r="GI1469"/>
      <c r="GJ1469"/>
      <c r="GK1469"/>
      <c r="GL1469"/>
      <c r="GM1469"/>
      <c r="GN1469"/>
      <c r="GO1469"/>
      <c r="GP1469"/>
      <c r="GQ1469"/>
      <c r="GR1469"/>
      <c r="GS1469"/>
      <c r="GT1469"/>
      <c r="GU1469"/>
      <c r="GV1469"/>
      <c r="GW1469"/>
      <c r="GX1469"/>
      <c r="GY1469" t="n" s="35">
        <v>0</v>
      </c>
      <c r="GZ1469" t="n" s="35">
        <v>0</v>
      </c>
      <c r="HF1469" s="35">
        <v>3800</v>
      </c>
      <c r="HG1469" t="b" s="35">
        <v>1</v>
      </c>
      <c r="HH1469">
        <v>1</v>
      </c>
      <c r="HU1469" t="b" s="35">
        <v>1</v>
      </c>
    </row>
    <row r="1470" ht="30" customHeight="1" spans="2:12">
      <c r="B1470" s="34">
        <f>10000000+INDEX(编号表!$B:$B,MATCH(D1470,编号表!$A:$A,0))*10000+J1470</f>
        <v>12510002</v>
      </c>
      <c r="C1470" s="34" t="s">
        <v>1161</v>
      </c>
      <c r="D1470" s="34" t="s">
        <v>1162</v>
      </c>
      <c r="E1470" t="str" s="34">
        <v>无</v>
      </c>
      <c r="F1470" s="39" t="s">
        <v>897</v>
      </c>
      <c r="G1470" s="34" t="s">
        <v>363</v>
      </c>
      <c r="H1470" s="34" t="b">
        <v>0</v>
      </c>
      <c r="I1470" s="34" t="b">
        <v>0</v>
      </c>
      <c r="J1470" s="34">
        <v>2</v>
      </c>
      <c r="K1470" s="34" t="str">
        <f t="shared" si="42"/>
        <v>125100</v>
      </c>
      <c r="L1470" s="34" t="s">
        <v>899</v>
      </c>
      <c r="O1470" t="str" s="35">
        <v>落印造成范围重击；补强结构、传递冲击，提高落印伤害；缩短宝印技能冷却时间。</v>
      </c>
      <c r="P1470" t="n" s="35">
        <v>12421004</v>
      </c>
      <c r="W1470">
        <v>600</v>
      </c>
      <c r="X1470">
        <v>600</v>
      </c>
      <c r="Y1470" t="str" s="35">
        <v>单位</v>
      </c>
      <c r="Z1470" t="inlineStr">
        <is>
          <t xml:space="preserve">圆形</t>
        </is>
      </c>
      <c r="AA1470" t="inlineStr">
        <is>
          <t xml:space="preserve">敌对</t>
        </is>
      </c>
      <c r="AB1470">
        <v>0</v>
      </c>
      <c r="AC1470">
        <v>16</v>
      </c>
      <c r="AD1470" t="b">
        <v>0</v>
      </c>
      <c r="AE1470" t="inlineStr">
        <is>
          <t xml:space="preserve">最近</t>
        </is>
      </c>
      <c r="AF1470">
        <v>180</v>
      </c>
      <c r="AG1470"/>
      <c r="AH1470"/>
      <c r="AI1470"/>
      <c r="AJ1470"/>
      <c r="AK1470"/>
      <c r="AL1470"/>
      <c r="BA1470">
        <v>10000</v>
      </c>
      <c r="BB1470" t="inlineStr">
        <is>
          <t xml:space="preserve">技能效果_伤害</t>
        </is>
      </c>
      <c r="BC1470" t="inlineStr">
        <is>
          <t xml:space="preserve">敌对</t>
        </is>
      </c>
      <c r="BD1470">
        <v>10000</v>
      </c>
      <c r="BE1470">
        <v>0</v>
      </c>
      <c r="BF1470" t="inlineStr">
        <is>
          <t xml:space="preserve">全部</t>
        </is>
      </c>
      <c r="BG1470">
        <v>0</v>
      </c>
      <c r="BH1470" t="inlineStr">
        <is>
          <t xml:space="preserve">魔法</t>
        </is>
      </c>
      <c r="BI1470">
        <v>8000</v>
      </c>
      <c r="BJ1470">
        <v>0</v>
      </c>
      <c r="BK1470" t="b">
        <v>1</v>
      </c>
      <c r="BL1470">
        <v>0</v>
      </c>
      <c r="BM1470">
        <v>10000</v>
      </c>
      <c r="BN1470"/>
      <c r="BO1470"/>
      <c r="BP1470"/>
      <c r="BQ1470"/>
      <c r="BR1470"/>
      <c r="BS1470"/>
      <c r="BT1470"/>
      <c r="BU1470"/>
      <c r="BV1470"/>
      <c r="BW1470"/>
      <c r="BX1470"/>
      <c r="BY1470"/>
      <c r="BZ1470"/>
      <c r="CA1470"/>
      <c r="CB1470"/>
      <c r="CC1470"/>
      <c r="CD1470"/>
      <c r="CE1470"/>
      <c r="CF1470"/>
      <c r="CG1470"/>
      <c r="CH1470"/>
      <c r="CI1470"/>
      <c r="CJ1470"/>
      <c r="CK1470"/>
      <c r="CL1470"/>
      <c r="CM1470"/>
      <c r="CN1470"/>
      <c r="CO1470"/>
      <c r="CP1470"/>
      <c r="CQ1470"/>
      <c r="CR1470"/>
      <c r="CS1470"/>
      <c r="CT1470"/>
      <c r="CU1470"/>
      <c r="CV1470"/>
      <c r="CW1470"/>
      <c r="CX1470"/>
      <c r="CY1470"/>
      <c r="CZ1470"/>
      <c r="DA1470"/>
      <c r="DB1470"/>
      <c r="DC1470"/>
      <c r="DD1470"/>
      <c r="DE1470"/>
      <c r="DF1470"/>
      <c r="DG1470"/>
      <c r="DH1470"/>
      <c r="DI1470"/>
      <c r="DJ1470"/>
      <c r="DK1470"/>
      <c r="DL1470"/>
      <c r="DM1470"/>
      <c r="DN1470"/>
      <c r="DO1470"/>
      <c r="DP1470"/>
      <c r="DQ1470"/>
      <c r="DR1470"/>
      <c r="DS1470"/>
      <c r="DT1470"/>
      <c r="DU1470"/>
      <c r="DV1470"/>
      <c r="DW1470"/>
      <c r="DX1470"/>
      <c r="DY1470"/>
      <c r="DZ1470"/>
      <c r="EA1470"/>
      <c r="EB1470"/>
      <c r="EC1470"/>
      <c r="ED1470"/>
      <c r="EE1470"/>
      <c r="EF1470"/>
      <c r="EG1470"/>
      <c r="EH1470"/>
      <c r="EI1470"/>
      <c r="EJ1470"/>
      <c r="EK1470"/>
      <c r="EL1470"/>
      <c r="EM1470"/>
      <c r="EN1470"/>
      <c r="EO1470"/>
      <c r="EP1470"/>
      <c r="EQ1470"/>
      <c r="ER1470"/>
      <c r="ES1470"/>
      <c r="ET1470"/>
      <c r="EU1470"/>
      <c r="EV1470"/>
      <c r="EW1470"/>
      <c r="EX1470"/>
      <c r="EY1470"/>
      <c r="EZ1470"/>
      <c r="FA1470"/>
      <c r="FB1470"/>
      <c r="FC1470"/>
      <c r="FD1470"/>
      <c r="FE1470"/>
      <c r="FF1470"/>
      <c r="FG1470"/>
      <c r="FH1470"/>
      <c r="FI1470"/>
      <c r="FJ1470"/>
      <c r="FK1470"/>
      <c r="FL1470"/>
      <c r="FM1470"/>
      <c r="FN1470"/>
      <c r="FO1470"/>
      <c r="FP1470"/>
      <c r="FQ1470"/>
      <c r="FR1470"/>
      <c r="FS1470"/>
      <c r="FT1470"/>
      <c r="FU1470"/>
      <c r="FV1470"/>
      <c r="FW1470"/>
      <c r="FX1470"/>
      <c r="FY1470"/>
      <c r="FZ1470"/>
      <c r="GA1470"/>
      <c r="GB1470"/>
      <c r="GC1470"/>
      <c r="GD1470"/>
      <c r="GE1470"/>
      <c r="GF1470"/>
      <c r="GG1470"/>
      <c r="GH1470"/>
      <c r="GI1470"/>
      <c r="GJ1470"/>
      <c r="GK1470"/>
      <c r="GL1470"/>
      <c r="GM1470"/>
      <c r="GN1470"/>
      <c r="GO1470"/>
      <c r="GP1470"/>
      <c r="GQ1470"/>
      <c r="GR1470"/>
      <c r="GS1470"/>
      <c r="GT1470"/>
      <c r="GU1470"/>
      <c r="GV1470"/>
      <c r="GW1470"/>
      <c r="GX1470"/>
      <c r="GY1470" t="n" s="35">
        <v>0</v>
      </c>
      <c r="GZ1470" t="n" s="35">
        <v>0</v>
      </c>
      <c r="HF1470" s="35">
        <v>3800</v>
      </c>
      <c r="HG1470" t="b" s="35">
        <v>1</v>
      </c>
      <c r="HH1470">
        <v>1</v>
      </c>
      <c r="HU1470" t="b" s="35">
        <v>1</v>
      </c>
    </row>
    <row r="1471" ht="30" customHeight="1" spans="2:12">
      <c r="B1471" s="34">
        <f>10000000+INDEX(编号表!$B:$B,MATCH(D1471,编号表!$A:$A,0))*10000+J1471</f>
        <v>12510003</v>
      </c>
      <c r="C1471" s="34" t="s">
        <v>1161</v>
      </c>
      <c r="D1471" s="34" t="s">
        <v>1162</v>
      </c>
      <c r="E1471" t="str" s="34">
        <v>无</v>
      </c>
      <c r="F1471" s="39" t="s">
        <v>897</v>
      </c>
      <c r="G1471" s="34" t="s">
        <v>363</v>
      </c>
      <c r="H1471" s="34" t="b">
        <v>0</v>
      </c>
      <c r="I1471" s="34" t="b">
        <v>0</v>
      </c>
      <c r="J1471" s="34">
        <v>3</v>
      </c>
      <c r="K1471" s="34" t="str">
        <f t="shared" si="42"/>
        <v>125100</v>
      </c>
      <c r="L1471" s="34" t="s">
        <v>900</v>
      </c>
      <c r="O1471" t="str" s="35">
        <v>落印造成范围重击；补强结构、传递冲击，提高落印伤害；缩短宝印技能冷却时间。</v>
      </c>
      <c r="P1471" t="n" s="35">
        <v>12421004</v>
      </c>
      <c r="W1471">
        <v>600</v>
      </c>
      <c r="X1471">
        <v>600</v>
      </c>
      <c r="Y1471" t="str" s="35">
        <v>单位</v>
      </c>
      <c r="Z1471" t="inlineStr">
        <is>
          <t xml:space="preserve">圆形</t>
        </is>
      </c>
      <c r="AA1471" t="inlineStr">
        <is>
          <t xml:space="preserve">敌对</t>
        </is>
      </c>
      <c r="AB1471">
        <v>0</v>
      </c>
      <c r="AC1471">
        <v>16</v>
      </c>
      <c r="AD1471" t="b">
        <v>0</v>
      </c>
      <c r="AE1471" t="inlineStr">
        <is>
          <t xml:space="preserve">最近</t>
        </is>
      </c>
      <c r="AF1471">
        <v>180</v>
      </c>
      <c r="AG1471"/>
      <c r="AH1471"/>
      <c r="AI1471"/>
      <c r="AJ1471"/>
      <c r="AK1471"/>
      <c r="AL1471"/>
      <c r="BA1471">
        <v>10000</v>
      </c>
      <c r="BB1471" t="inlineStr">
        <is>
          <t xml:space="preserve">技能效果_伤害</t>
        </is>
      </c>
      <c r="BC1471" t="inlineStr">
        <is>
          <t xml:space="preserve">敌对</t>
        </is>
      </c>
      <c r="BD1471">
        <v>10000</v>
      </c>
      <c r="BE1471">
        <v>0</v>
      </c>
      <c r="BF1471" t="inlineStr">
        <is>
          <t xml:space="preserve">全部</t>
        </is>
      </c>
      <c r="BG1471">
        <v>0</v>
      </c>
      <c r="BH1471" t="inlineStr">
        <is>
          <t xml:space="preserve">魔法</t>
        </is>
      </c>
      <c r="BI1471">
        <v>8000</v>
      </c>
      <c r="BJ1471">
        <v>0</v>
      </c>
      <c r="BK1471" t="b">
        <v>1</v>
      </c>
      <c r="BL1471">
        <v>0</v>
      </c>
      <c r="BM1471">
        <v>10000</v>
      </c>
      <c r="BN1471"/>
      <c r="BO1471"/>
      <c r="BP1471"/>
      <c r="BQ1471"/>
      <c r="BR1471"/>
      <c r="BS1471"/>
      <c r="BT1471"/>
      <c r="BU1471"/>
      <c r="BV1471"/>
      <c r="BW1471"/>
      <c r="BX1471"/>
      <c r="BY1471"/>
      <c r="BZ1471"/>
      <c r="CA1471"/>
      <c r="CB1471"/>
      <c r="CC1471"/>
      <c r="CD1471"/>
      <c r="CE1471"/>
      <c r="CF1471"/>
      <c r="CG1471"/>
      <c r="CH1471"/>
      <c r="CI1471"/>
      <c r="CJ1471"/>
      <c r="CK1471"/>
      <c r="CL1471"/>
      <c r="CM1471"/>
      <c r="CN1471"/>
      <c r="CO1471"/>
      <c r="CP1471"/>
      <c r="CQ1471"/>
      <c r="CR1471"/>
      <c r="CS1471"/>
      <c r="CT1471"/>
      <c r="CU1471"/>
      <c r="CV1471"/>
      <c r="CW1471"/>
      <c r="CX1471"/>
      <c r="CY1471"/>
      <c r="CZ1471"/>
      <c r="DA1471"/>
      <c r="DB1471"/>
      <c r="DC1471"/>
      <c r="DD1471"/>
      <c r="DE1471"/>
      <c r="DF1471"/>
      <c r="DG1471"/>
      <c r="DH1471"/>
      <c r="DI1471"/>
      <c r="DJ1471"/>
      <c r="DK1471"/>
      <c r="DL1471"/>
      <c r="DM1471"/>
      <c r="DN1471"/>
      <c r="DO1471"/>
      <c r="DP1471"/>
      <c r="DQ1471"/>
      <c r="DR1471"/>
      <c r="DS1471"/>
      <c r="DT1471"/>
      <c r="DU1471"/>
      <c r="DV1471"/>
      <c r="DW1471"/>
      <c r="DX1471"/>
      <c r="DY1471"/>
      <c r="DZ1471"/>
      <c r="EA1471"/>
      <c r="EB1471"/>
      <c r="EC1471"/>
      <c r="ED1471"/>
      <c r="EE1471"/>
      <c r="EF1471"/>
      <c r="EG1471"/>
      <c r="EH1471"/>
      <c r="EI1471"/>
      <c r="EJ1471"/>
      <c r="EK1471"/>
      <c r="EL1471"/>
      <c r="EM1471"/>
      <c r="EN1471"/>
      <c r="EO1471"/>
      <c r="EP1471"/>
      <c r="EQ1471"/>
      <c r="ER1471"/>
      <c r="ES1471"/>
      <c r="ET1471"/>
      <c r="EU1471"/>
      <c r="EV1471"/>
      <c r="EW1471"/>
      <c r="EX1471"/>
      <c r="EY1471"/>
      <c r="EZ1471"/>
      <c r="FA1471"/>
      <c r="FB1471"/>
      <c r="FC1471"/>
      <c r="FD1471"/>
      <c r="FE1471"/>
      <c r="FF1471"/>
      <c r="FG1471"/>
      <c r="FH1471"/>
      <c r="FI1471"/>
      <c r="FJ1471"/>
      <c r="FK1471"/>
      <c r="FL1471"/>
      <c r="FM1471"/>
      <c r="FN1471"/>
      <c r="FO1471"/>
      <c r="FP1471"/>
      <c r="FQ1471"/>
      <c r="FR1471"/>
      <c r="FS1471"/>
      <c r="FT1471"/>
      <c r="FU1471"/>
      <c r="FV1471"/>
      <c r="FW1471"/>
      <c r="FX1471"/>
      <c r="FY1471"/>
      <c r="FZ1471"/>
      <c r="GA1471"/>
      <c r="GB1471"/>
      <c r="GC1471"/>
      <c r="GD1471"/>
      <c r="GE1471"/>
      <c r="GF1471"/>
      <c r="GG1471"/>
      <c r="GH1471"/>
      <c r="GI1471"/>
      <c r="GJ1471"/>
      <c r="GK1471"/>
      <c r="GL1471"/>
      <c r="GM1471"/>
      <c r="GN1471"/>
      <c r="GO1471"/>
      <c r="GP1471"/>
      <c r="GQ1471"/>
      <c r="GR1471"/>
      <c r="GS1471"/>
      <c r="GT1471"/>
      <c r="GU1471"/>
      <c r="GV1471"/>
      <c r="GW1471"/>
      <c r="GX1471"/>
      <c r="GY1471" t="n" s="35">
        <v>0</v>
      </c>
      <c r="GZ1471" t="n" s="35">
        <v>0</v>
      </c>
      <c r="HF1471" s="35">
        <v>3800</v>
      </c>
      <c r="HG1471" t="b" s="35">
        <v>1</v>
      </c>
      <c r="HH1471">
        <v>1</v>
      </c>
      <c r="HU1471" t="b" s="35">
        <v>1</v>
      </c>
    </row>
    <row r="1472" ht="30" customHeight="1" spans="2:12">
      <c r="B1472" s="34">
        <f>10000000+INDEX(编号表!$B:$B,MATCH(D1472,编号表!$A:$A,0))*10000+J1472</f>
        <v>12510004</v>
      </c>
      <c r="C1472" s="34" t="s">
        <v>1163</v>
      </c>
      <c r="D1472" s="34" t="s">
        <v>1162</v>
      </c>
      <c r="E1472" t="str" s="34">
        <v>无</v>
      </c>
      <c r="F1472" s="39" t="s">
        <v>902</v>
      </c>
      <c r="G1472" s="34" t="s">
        <v>363</v>
      </c>
      <c r="H1472" s="34" t="b">
        <v>0</v>
      </c>
      <c r="I1472" s="34" t="b">
        <v>0</v>
      </c>
      <c r="J1472" s="34">
        <v>4</v>
      </c>
      <c r="K1472" s="34" t="str">
        <f t="shared" si="42"/>
        <v>125100</v>
      </c>
      <c r="L1472" s="34" t="s">
        <v>898</v>
      </c>
      <c r="O1472" t="str" s="35">
        <v>落印造成范围重击；补强结构、传递冲击，提高落印伤害；缩短宝印技能冷却时间。</v>
      </c>
      <c r="P1472" t="n" s="35">
        <v>12421004</v>
      </c>
      <c r="W1472">
        <v>600</v>
      </c>
      <c r="X1472">
        <v>600</v>
      </c>
      <c r="Y1472" t="str" s="35">
        <v>单位</v>
      </c>
      <c r="Z1472" t="inlineStr">
        <is>
          <t xml:space="preserve">圆形</t>
        </is>
      </c>
      <c r="AA1472" t="inlineStr">
        <is>
          <t xml:space="preserve">敌对</t>
        </is>
      </c>
      <c r="AB1472">
        <v>0</v>
      </c>
      <c r="AC1472">
        <v>16</v>
      </c>
      <c r="AD1472" t="b">
        <v>0</v>
      </c>
      <c r="AE1472" t="inlineStr">
        <is>
          <t xml:space="preserve">最近</t>
        </is>
      </c>
      <c r="AF1472">
        <v>180</v>
      </c>
      <c r="AG1472"/>
      <c r="AH1472"/>
      <c r="AI1472"/>
      <c r="AJ1472"/>
      <c r="AK1472"/>
      <c r="AL1472"/>
      <c r="BA1472">
        <v>10000</v>
      </c>
      <c r="BB1472" t="inlineStr">
        <is>
          <t xml:space="preserve">技能效果_伤害</t>
        </is>
      </c>
      <c r="BC1472" t="inlineStr">
        <is>
          <t xml:space="preserve">敌对</t>
        </is>
      </c>
      <c r="BD1472">
        <v>10000</v>
      </c>
      <c r="BE1472">
        <v>0</v>
      </c>
      <c r="BF1472" t="inlineStr">
        <is>
          <t xml:space="preserve">全部</t>
        </is>
      </c>
      <c r="BG1472">
        <v>0</v>
      </c>
      <c r="BH1472" t="inlineStr">
        <is>
          <t xml:space="preserve">魔法</t>
        </is>
      </c>
      <c r="BI1472">
        <v>8000</v>
      </c>
      <c r="BJ1472">
        <v>0</v>
      </c>
      <c r="BK1472" t="b">
        <v>1</v>
      </c>
      <c r="BL1472">
        <v>0</v>
      </c>
      <c r="BM1472">
        <v>10000</v>
      </c>
      <c r="BN1472"/>
      <c r="BO1472"/>
      <c r="BP1472"/>
      <c r="BQ1472"/>
      <c r="BR1472"/>
      <c r="BS1472"/>
      <c r="BT1472"/>
      <c r="BU1472"/>
      <c r="BV1472"/>
      <c r="BW1472"/>
      <c r="BX1472"/>
      <c r="BY1472"/>
      <c r="BZ1472"/>
      <c r="CA1472"/>
      <c r="CB1472"/>
      <c r="CC1472"/>
      <c r="CD1472"/>
      <c r="CE1472"/>
      <c r="CF1472"/>
      <c r="CG1472"/>
      <c r="CH1472"/>
      <c r="CI1472"/>
      <c r="CJ1472"/>
      <c r="CK1472"/>
      <c r="CL1472"/>
      <c r="CM1472"/>
      <c r="CN1472"/>
      <c r="CO1472"/>
      <c r="CP1472"/>
      <c r="CQ1472"/>
      <c r="CR1472"/>
      <c r="CS1472"/>
      <c r="CT1472"/>
      <c r="CU1472"/>
      <c r="CV1472"/>
      <c r="CW1472"/>
      <c r="CX1472"/>
      <c r="CY1472"/>
      <c r="CZ1472"/>
      <c r="DA1472"/>
      <c r="DB1472"/>
      <c r="DC1472"/>
      <c r="DD1472"/>
      <c r="DE1472"/>
      <c r="DF1472"/>
      <c r="DG1472"/>
      <c r="DH1472"/>
      <c r="DI1472"/>
      <c r="DJ1472"/>
      <c r="DK1472"/>
      <c r="DL1472"/>
      <c r="DM1472"/>
      <c r="DN1472"/>
      <c r="DO1472"/>
      <c r="DP1472"/>
      <c r="DQ1472"/>
      <c r="DR1472"/>
      <c r="DS1472"/>
      <c r="DT1472"/>
      <c r="DU1472"/>
      <c r="DV1472"/>
      <c r="DW1472"/>
      <c r="DX1472"/>
      <c r="DY1472"/>
      <c r="DZ1472"/>
      <c r="EA1472"/>
      <c r="EB1472"/>
      <c r="EC1472"/>
      <c r="ED1472"/>
      <c r="EE1472"/>
      <c r="EF1472"/>
      <c r="EG1472"/>
      <c r="EH1472"/>
      <c r="EI1472"/>
      <c r="EJ1472"/>
      <c r="EK1472"/>
      <c r="EL1472"/>
      <c r="EM1472"/>
      <c r="EN1472"/>
      <c r="EO1472"/>
      <c r="EP1472"/>
      <c r="EQ1472"/>
      <c r="ER1472"/>
      <c r="ES1472"/>
      <c r="ET1472"/>
      <c r="EU1472"/>
      <c r="EV1472"/>
      <c r="EW1472"/>
      <c r="EX1472"/>
      <c r="EY1472"/>
      <c r="EZ1472"/>
      <c r="FA1472"/>
      <c r="FB1472"/>
      <c r="FC1472"/>
      <c r="FD1472"/>
      <c r="FE1472"/>
      <c r="FF1472"/>
      <c r="FG1472"/>
      <c r="FH1472"/>
      <c r="FI1472"/>
      <c r="FJ1472"/>
      <c r="FK1472"/>
      <c r="FL1472"/>
      <c r="FM1472"/>
      <c r="FN1472"/>
      <c r="FO1472"/>
      <c r="FP1472"/>
      <c r="FQ1472"/>
      <c r="FR1472"/>
      <c r="FS1472"/>
      <c r="FT1472"/>
      <c r="FU1472"/>
      <c r="FV1472"/>
      <c r="FW1472"/>
      <c r="FX1472"/>
      <c r="FY1472"/>
      <c r="FZ1472"/>
      <c r="GA1472"/>
      <c r="GB1472"/>
      <c r="GC1472"/>
      <c r="GD1472"/>
      <c r="GE1472"/>
      <c r="GF1472"/>
      <c r="GG1472"/>
      <c r="GH1472"/>
      <c r="GI1472"/>
      <c r="GJ1472"/>
      <c r="GK1472"/>
      <c r="GL1472"/>
      <c r="GM1472"/>
      <c r="GN1472"/>
      <c r="GO1472"/>
      <c r="GP1472"/>
      <c r="GQ1472"/>
      <c r="GR1472"/>
      <c r="GS1472"/>
      <c r="GT1472"/>
      <c r="GU1472"/>
      <c r="GV1472"/>
      <c r="GW1472"/>
      <c r="GX1472"/>
      <c r="GY1472" t="n" s="35">
        <v>0</v>
      </c>
      <c r="GZ1472" t="n" s="35">
        <v>0</v>
      </c>
      <c r="HF1472" s="35">
        <v>3800</v>
      </c>
      <c r="HG1472" t="b" s="35">
        <v>1</v>
      </c>
      <c r="HH1472">
        <v>1</v>
      </c>
      <c r="HU1472" t="b" s="35">
        <v>1</v>
      </c>
    </row>
    <row r="1473" ht="30" customHeight="1" spans="2:12">
      <c r="B1473" s="34">
        <f>10000000+INDEX(编号表!$B:$B,MATCH(D1473,编号表!$A:$A,0))*10000+J1473</f>
        <v>12510005</v>
      </c>
      <c r="C1473" s="34" t="s">
        <v>1163</v>
      </c>
      <c r="D1473" s="34" t="s">
        <v>1162</v>
      </c>
      <c r="E1473" t="str" s="34">
        <v>无</v>
      </c>
      <c r="F1473" s="39" t="s">
        <v>902</v>
      </c>
      <c r="G1473" s="34" t="s">
        <v>363</v>
      </c>
      <c r="H1473" s="34" t="b">
        <v>0</v>
      </c>
      <c r="I1473" s="34" t="b">
        <v>0</v>
      </c>
      <c r="J1473" s="34">
        <v>5</v>
      </c>
      <c r="K1473" s="34" t="str">
        <f t="shared" si="42"/>
        <v>125100</v>
      </c>
      <c r="L1473" s="34" t="s">
        <v>899</v>
      </c>
      <c r="O1473" t="str" s="35">
        <v>落印造成范围重击；补强结构、传递冲击，提高落印伤害；缩短宝印技能冷却时间。</v>
      </c>
      <c r="P1473" t="n" s="35">
        <v>12421004</v>
      </c>
      <c r="W1473">
        <v>600</v>
      </c>
      <c r="X1473">
        <v>600</v>
      </c>
      <c r="Y1473" t="str" s="35">
        <v>单位</v>
      </c>
      <c r="Z1473" t="inlineStr">
        <is>
          <t xml:space="preserve">圆形</t>
        </is>
      </c>
      <c r="AA1473" t="inlineStr">
        <is>
          <t xml:space="preserve">敌对</t>
        </is>
      </c>
      <c r="AB1473">
        <v>0</v>
      </c>
      <c r="AC1473">
        <v>16</v>
      </c>
      <c r="AD1473" t="b">
        <v>0</v>
      </c>
      <c r="AE1473" t="inlineStr">
        <is>
          <t xml:space="preserve">最近</t>
        </is>
      </c>
      <c r="AF1473">
        <v>180</v>
      </c>
      <c r="AG1473"/>
      <c r="AH1473"/>
      <c r="AI1473"/>
      <c r="AJ1473"/>
      <c r="AK1473"/>
      <c r="AL1473"/>
      <c r="BA1473">
        <v>10000</v>
      </c>
      <c r="BB1473" t="inlineStr">
        <is>
          <t xml:space="preserve">技能效果_伤害</t>
        </is>
      </c>
      <c r="BC1473" t="inlineStr">
        <is>
          <t xml:space="preserve">敌对</t>
        </is>
      </c>
      <c r="BD1473">
        <v>10000</v>
      </c>
      <c r="BE1473">
        <v>0</v>
      </c>
      <c r="BF1473" t="inlineStr">
        <is>
          <t xml:space="preserve">全部</t>
        </is>
      </c>
      <c r="BG1473">
        <v>0</v>
      </c>
      <c r="BH1473" t="inlineStr">
        <is>
          <t xml:space="preserve">魔法</t>
        </is>
      </c>
      <c r="BI1473">
        <v>8000</v>
      </c>
      <c r="BJ1473">
        <v>0</v>
      </c>
      <c r="BK1473" t="b">
        <v>1</v>
      </c>
      <c r="BL1473">
        <v>0</v>
      </c>
      <c r="BM1473">
        <v>10000</v>
      </c>
      <c r="BN1473"/>
      <c r="BO1473"/>
      <c r="BP1473"/>
      <c r="BQ1473"/>
      <c r="BR1473"/>
      <c r="BS1473"/>
      <c r="BT1473"/>
      <c r="BU1473"/>
      <c r="BV1473"/>
      <c r="BW1473"/>
      <c r="BX1473"/>
      <c r="BY1473"/>
      <c r="BZ1473"/>
      <c r="CA1473"/>
      <c r="CB1473"/>
      <c r="CC1473"/>
      <c r="CD1473"/>
      <c r="CE1473"/>
      <c r="CF1473"/>
      <c r="CG1473"/>
      <c r="CH1473"/>
      <c r="CI1473"/>
      <c r="CJ1473"/>
      <c r="CK1473"/>
      <c r="CL1473"/>
      <c r="CM1473"/>
      <c r="CN1473"/>
      <c r="CO1473"/>
      <c r="CP1473"/>
      <c r="CQ1473"/>
      <c r="CR1473"/>
      <c r="CS1473"/>
      <c r="CT1473"/>
      <c r="CU1473"/>
      <c r="CV1473"/>
      <c r="CW1473"/>
      <c r="CX1473"/>
      <c r="CY1473"/>
      <c r="CZ1473"/>
      <c r="DA1473"/>
      <c r="DB1473"/>
      <c r="DC1473"/>
      <c r="DD1473"/>
      <c r="DE1473"/>
      <c r="DF1473"/>
      <c r="DG1473"/>
      <c r="DH1473"/>
      <c r="DI1473"/>
      <c r="DJ1473"/>
      <c r="DK1473"/>
      <c r="DL1473"/>
      <c r="DM1473"/>
      <c r="DN1473"/>
      <c r="DO1473"/>
      <c r="DP1473"/>
      <c r="DQ1473"/>
      <c r="DR1473"/>
      <c r="DS1473"/>
      <c r="DT1473"/>
      <c r="DU1473"/>
      <c r="DV1473"/>
      <c r="DW1473"/>
      <c r="DX1473"/>
      <c r="DY1473"/>
      <c r="DZ1473"/>
      <c r="EA1473"/>
      <c r="EB1473"/>
      <c r="EC1473"/>
      <c r="ED1473"/>
      <c r="EE1473"/>
      <c r="EF1473"/>
      <c r="EG1473"/>
      <c r="EH1473"/>
      <c r="EI1473"/>
      <c r="EJ1473"/>
      <c r="EK1473"/>
      <c r="EL1473"/>
      <c r="EM1473"/>
      <c r="EN1473"/>
      <c r="EO1473"/>
      <c r="EP1473"/>
      <c r="EQ1473"/>
      <c r="ER1473"/>
      <c r="ES1473"/>
      <c r="ET1473"/>
      <c r="EU1473"/>
      <c r="EV1473"/>
      <c r="EW1473"/>
      <c r="EX1473"/>
      <c r="EY1473"/>
      <c r="EZ1473"/>
      <c r="FA1473"/>
      <c r="FB1473"/>
      <c r="FC1473"/>
      <c r="FD1473"/>
      <c r="FE1473"/>
      <c r="FF1473"/>
      <c r="FG1473"/>
      <c r="FH1473"/>
      <c r="FI1473"/>
      <c r="FJ1473"/>
      <c r="FK1473"/>
      <c r="FL1473"/>
      <c r="FM1473"/>
      <c r="FN1473"/>
      <c r="FO1473"/>
      <c r="FP1473"/>
      <c r="FQ1473"/>
      <c r="FR1473"/>
      <c r="FS1473"/>
      <c r="FT1473"/>
      <c r="FU1473"/>
      <c r="FV1473"/>
      <c r="FW1473"/>
      <c r="FX1473"/>
      <c r="FY1473"/>
      <c r="FZ1473"/>
      <c r="GA1473"/>
      <c r="GB1473"/>
      <c r="GC1473"/>
      <c r="GD1473"/>
      <c r="GE1473"/>
      <c r="GF1473"/>
      <c r="GG1473"/>
      <c r="GH1473"/>
      <c r="GI1473"/>
      <c r="GJ1473"/>
      <c r="GK1473"/>
      <c r="GL1473"/>
      <c r="GM1473"/>
      <c r="GN1473"/>
      <c r="GO1473"/>
      <c r="GP1473"/>
      <c r="GQ1473"/>
      <c r="GR1473"/>
      <c r="GS1473"/>
      <c r="GT1473"/>
      <c r="GU1473"/>
      <c r="GV1473"/>
      <c r="GW1473"/>
      <c r="GX1473"/>
      <c r="GY1473" t="n" s="35">
        <v>0</v>
      </c>
      <c r="GZ1473" t="n" s="35">
        <v>0</v>
      </c>
      <c r="HF1473" s="35">
        <v>3800</v>
      </c>
      <c r="HG1473" t="b" s="35">
        <v>1</v>
      </c>
      <c r="HH1473">
        <v>1</v>
      </c>
      <c r="HU1473" t="b" s="35">
        <v>1</v>
      </c>
    </row>
    <row r="1474" ht="30" customHeight="1" spans="2:12">
      <c r="B1474" s="34">
        <f>10000000+INDEX(编号表!$B:$B,MATCH(D1474,编号表!$A:$A,0))*10000+J1474</f>
        <v>12510006</v>
      </c>
      <c r="C1474" s="34" t="s">
        <v>1163</v>
      </c>
      <c r="D1474" s="34" t="s">
        <v>1162</v>
      </c>
      <c r="E1474" t="str" s="34">
        <v>无</v>
      </c>
      <c r="F1474" s="39" t="s">
        <v>902</v>
      </c>
      <c r="G1474" s="34" t="s">
        <v>363</v>
      </c>
      <c r="H1474" s="34" t="b">
        <v>0</v>
      </c>
      <c r="I1474" s="34" t="b">
        <v>0</v>
      </c>
      <c r="J1474" s="34">
        <v>6</v>
      </c>
      <c r="K1474" s="34" t="str">
        <f t="shared" si="42"/>
        <v>125100</v>
      </c>
      <c r="L1474" s="34" t="s">
        <v>900</v>
      </c>
      <c r="O1474" t="str" s="35">
        <v>落印造成范围重击；补强结构、传递冲击，提高落印伤害；缩短宝印技能冷却时间。</v>
      </c>
      <c r="P1474" t="n" s="35">
        <v>12421004</v>
      </c>
      <c r="W1474">
        <v>600</v>
      </c>
      <c r="X1474">
        <v>600</v>
      </c>
      <c r="Y1474" t="str" s="35">
        <v>单位</v>
      </c>
      <c r="Z1474" t="inlineStr">
        <is>
          <t xml:space="preserve">圆形</t>
        </is>
      </c>
      <c r="AA1474" t="inlineStr">
        <is>
          <t xml:space="preserve">敌对</t>
        </is>
      </c>
      <c r="AB1474">
        <v>0</v>
      </c>
      <c r="AC1474">
        <v>16</v>
      </c>
      <c r="AD1474" t="b">
        <v>0</v>
      </c>
      <c r="AE1474" t="inlineStr">
        <is>
          <t xml:space="preserve">最近</t>
        </is>
      </c>
      <c r="AF1474">
        <v>180</v>
      </c>
      <c r="AG1474"/>
      <c r="AH1474"/>
      <c r="AI1474"/>
      <c r="AJ1474"/>
      <c r="AK1474"/>
      <c r="AL1474"/>
      <c r="BA1474">
        <v>10000</v>
      </c>
      <c r="BB1474" t="inlineStr">
        <is>
          <t xml:space="preserve">技能效果_伤害</t>
        </is>
      </c>
      <c r="BC1474" t="inlineStr">
        <is>
          <t xml:space="preserve">敌对</t>
        </is>
      </c>
      <c r="BD1474">
        <v>10000</v>
      </c>
      <c r="BE1474">
        <v>0</v>
      </c>
      <c r="BF1474" t="inlineStr">
        <is>
          <t xml:space="preserve">全部</t>
        </is>
      </c>
      <c r="BG1474">
        <v>0</v>
      </c>
      <c r="BH1474" t="inlineStr">
        <is>
          <t xml:space="preserve">魔法</t>
        </is>
      </c>
      <c r="BI1474">
        <v>8000</v>
      </c>
      <c r="BJ1474">
        <v>0</v>
      </c>
      <c r="BK1474" t="b">
        <v>1</v>
      </c>
      <c r="BL1474">
        <v>0</v>
      </c>
      <c r="BM1474">
        <v>10000</v>
      </c>
      <c r="BN1474"/>
      <c r="BO1474"/>
      <c r="BP1474"/>
      <c r="BQ1474"/>
      <c r="BR1474"/>
      <c r="BS1474"/>
      <c r="BT1474"/>
      <c r="BU1474"/>
      <c r="BV1474"/>
      <c r="BW1474"/>
      <c r="BX1474"/>
      <c r="BY1474"/>
      <c r="BZ1474"/>
      <c r="CA1474"/>
      <c r="CB1474"/>
      <c r="CC1474"/>
      <c r="CD1474"/>
      <c r="CE1474"/>
      <c r="CF1474"/>
      <c r="CG1474"/>
      <c r="CH1474"/>
      <c r="CI1474"/>
      <c r="CJ1474"/>
      <c r="CK1474"/>
      <c r="CL1474"/>
      <c r="CM1474"/>
      <c r="CN1474"/>
      <c r="CO1474"/>
      <c r="CP1474"/>
      <c r="CQ1474"/>
      <c r="CR1474"/>
      <c r="CS1474"/>
      <c r="CT1474"/>
      <c r="CU1474"/>
      <c r="CV1474"/>
      <c r="CW1474"/>
      <c r="CX1474"/>
      <c r="CY1474"/>
      <c r="CZ1474"/>
      <c r="DA1474"/>
      <c r="DB1474"/>
      <c r="DC1474"/>
      <c r="DD1474"/>
      <c r="DE1474"/>
      <c r="DF1474"/>
      <c r="DG1474"/>
      <c r="DH1474"/>
      <c r="DI1474"/>
      <c r="DJ1474"/>
      <c r="DK1474"/>
      <c r="DL1474"/>
      <c r="DM1474"/>
      <c r="DN1474"/>
      <c r="DO1474"/>
      <c r="DP1474"/>
      <c r="DQ1474"/>
      <c r="DR1474"/>
      <c r="DS1474"/>
      <c r="DT1474"/>
      <c r="DU1474"/>
      <c r="DV1474"/>
      <c r="DW1474"/>
      <c r="DX1474"/>
      <c r="DY1474"/>
      <c r="DZ1474"/>
      <c r="EA1474"/>
      <c r="EB1474"/>
      <c r="EC1474"/>
      <c r="ED1474"/>
      <c r="EE1474"/>
      <c r="EF1474"/>
      <c r="EG1474"/>
      <c r="EH1474"/>
      <c r="EI1474"/>
      <c r="EJ1474"/>
      <c r="EK1474"/>
      <c r="EL1474"/>
      <c r="EM1474"/>
      <c r="EN1474"/>
      <c r="EO1474"/>
      <c r="EP1474"/>
      <c r="EQ1474"/>
      <c r="ER1474"/>
      <c r="ES1474"/>
      <c r="ET1474"/>
      <c r="EU1474"/>
      <c r="EV1474"/>
      <c r="EW1474"/>
      <c r="EX1474"/>
      <c r="EY1474"/>
      <c r="EZ1474"/>
      <c r="FA1474"/>
      <c r="FB1474"/>
      <c r="FC1474"/>
      <c r="FD1474"/>
      <c r="FE1474"/>
      <c r="FF1474"/>
      <c r="FG1474"/>
      <c r="FH1474"/>
      <c r="FI1474"/>
      <c r="FJ1474"/>
      <c r="FK1474"/>
      <c r="FL1474"/>
      <c r="FM1474"/>
      <c r="FN1474"/>
      <c r="FO1474"/>
      <c r="FP1474"/>
      <c r="FQ1474"/>
      <c r="FR1474"/>
      <c r="FS1474"/>
      <c r="FT1474"/>
      <c r="FU1474"/>
      <c r="FV1474"/>
      <c r="FW1474"/>
      <c r="FX1474"/>
      <c r="FY1474"/>
      <c r="FZ1474"/>
      <c r="GA1474"/>
      <c r="GB1474"/>
      <c r="GC1474"/>
      <c r="GD1474"/>
      <c r="GE1474"/>
      <c r="GF1474"/>
      <c r="GG1474"/>
      <c r="GH1474"/>
      <c r="GI1474"/>
      <c r="GJ1474"/>
      <c r="GK1474"/>
      <c r="GL1474"/>
      <c r="GM1474"/>
      <c r="GN1474"/>
      <c r="GO1474"/>
      <c r="GP1474"/>
      <c r="GQ1474"/>
      <c r="GR1474"/>
      <c r="GS1474"/>
      <c r="GT1474"/>
      <c r="GU1474"/>
      <c r="GV1474"/>
      <c r="GW1474"/>
      <c r="GX1474"/>
      <c r="GY1474" t="n" s="35">
        <v>0</v>
      </c>
      <c r="GZ1474" t="n" s="35">
        <v>0</v>
      </c>
      <c r="HF1474" s="35">
        <v>3800</v>
      </c>
      <c r="HG1474" t="b" s="35">
        <v>1</v>
      </c>
      <c r="HH1474">
        <v>1</v>
      </c>
      <c r="HU1474" t="b" s="35">
        <v>1</v>
      </c>
    </row>
    <row r="1475" ht="30" customHeight="1" spans="2:12">
      <c r="B1475" s="34">
        <f>10000000+INDEX(编号表!$B:$B,MATCH(D1475,编号表!$A:$A,0))*10000+J1475</f>
        <v>12510007</v>
      </c>
      <c r="C1475" s="34" t="s">
        <v>1164</v>
      </c>
      <c r="D1475" s="34" t="s">
        <v>1162</v>
      </c>
      <c r="E1475" t="str" s="34">
        <v>无</v>
      </c>
      <c r="F1475" s="39" t="s">
        <v>904</v>
      </c>
      <c r="G1475" s="34" t="s">
        <v>363</v>
      </c>
      <c r="H1475" s="34" t="b">
        <v>0</v>
      </c>
      <c r="I1475" s="34" t="b">
        <v>0</v>
      </c>
      <c r="J1475" s="34">
        <v>7</v>
      </c>
      <c r="K1475" s="34" t="str">
        <f t="shared" si="42"/>
        <v>125100</v>
      </c>
      <c r="L1475" s="34" t="s">
        <v>898</v>
      </c>
      <c r="O1475" t="str" s="35">
        <v>落印造成范围重击；补强结构、传递冲击，提高落印伤害；缩短宝印技能冷却时间。</v>
      </c>
      <c r="P1475" t="n" s="35">
        <v>12421004</v>
      </c>
      <c r="W1475">
        <v>600</v>
      </c>
      <c r="X1475">
        <v>600</v>
      </c>
      <c r="Y1475" t="str" s="35">
        <v>单位</v>
      </c>
      <c r="Z1475" t="inlineStr">
        <is>
          <t xml:space="preserve">圆形</t>
        </is>
      </c>
      <c r="AA1475" t="inlineStr">
        <is>
          <t xml:space="preserve">敌对</t>
        </is>
      </c>
      <c r="AB1475">
        <v>0</v>
      </c>
      <c r="AC1475">
        <v>16</v>
      </c>
      <c r="AD1475" t="b">
        <v>0</v>
      </c>
      <c r="AE1475" t="inlineStr">
        <is>
          <t xml:space="preserve">最近</t>
        </is>
      </c>
      <c r="AF1475">
        <v>180</v>
      </c>
      <c r="AG1475"/>
      <c r="AH1475"/>
      <c r="AI1475"/>
      <c r="AJ1475"/>
      <c r="AK1475"/>
      <c r="AL1475"/>
      <c r="BA1475">
        <v>10000</v>
      </c>
      <c r="BB1475" t="inlineStr">
        <is>
          <t xml:space="preserve">技能效果_伤害</t>
        </is>
      </c>
      <c r="BC1475" t="inlineStr">
        <is>
          <t xml:space="preserve">敌对</t>
        </is>
      </c>
      <c r="BD1475">
        <v>10000</v>
      </c>
      <c r="BE1475">
        <v>0</v>
      </c>
      <c r="BF1475" t="inlineStr">
        <is>
          <t xml:space="preserve">全部</t>
        </is>
      </c>
      <c r="BG1475">
        <v>0</v>
      </c>
      <c r="BH1475" t="inlineStr">
        <is>
          <t xml:space="preserve">魔法</t>
        </is>
      </c>
      <c r="BI1475">
        <v>8000</v>
      </c>
      <c r="BJ1475">
        <v>0</v>
      </c>
      <c r="BK1475" t="b">
        <v>1</v>
      </c>
      <c r="BL1475">
        <v>0</v>
      </c>
      <c r="BM1475">
        <v>10000</v>
      </c>
      <c r="BN1475"/>
      <c r="BO1475"/>
      <c r="BP1475"/>
      <c r="BQ1475"/>
      <c r="BR1475"/>
      <c r="BS1475"/>
      <c r="BT1475"/>
      <c r="BU1475"/>
      <c r="BV1475"/>
      <c r="BW1475"/>
      <c r="BX1475"/>
      <c r="BY1475"/>
      <c r="BZ1475"/>
      <c r="CA1475"/>
      <c r="CB1475"/>
      <c r="CC1475"/>
      <c r="CD1475"/>
      <c r="CE1475"/>
      <c r="CF1475"/>
      <c r="CG1475"/>
      <c r="CH1475"/>
      <c r="CI1475"/>
      <c r="CJ1475"/>
      <c r="CK1475"/>
      <c r="CL1475"/>
      <c r="CM1475"/>
      <c r="CN1475"/>
      <c r="CO1475"/>
      <c r="CP1475"/>
      <c r="CQ1475"/>
      <c r="CR1475"/>
      <c r="CS1475"/>
      <c r="CT1475"/>
      <c r="CU1475"/>
      <c r="CV1475"/>
      <c r="CW1475"/>
      <c r="CX1475"/>
      <c r="CY1475"/>
      <c r="CZ1475"/>
      <c r="DA1475"/>
      <c r="DB1475"/>
      <c r="DC1475"/>
      <c r="DD1475"/>
      <c r="DE1475"/>
      <c r="DF1475"/>
      <c r="DG1475"/>
      <c r="DH1475"/>
      <c r="DI1475"/>
      <c r="DJ1475"/>
      <c r="DK1475"/>
      <c r="DL1475"/>
      <c r="DM1475"/>
      <c r="DN1475"/>
      <c r="DO1475"/>
      <c r="DP1475"/>
      <c r="DQ1475"/>
      <c r="DR1475"/>
      <c r="DS1475"/>
      <c r="DT1475"/>
      <c r="DU1475"/>
      <c r="DV1475"/>
      <c r="DW1475"/>
      <c r="DX1475"/>
      <c r="DY1475"/>
      <c r="DZ1475"/>
      <c r="EA1475"/>
      <c r="EB1475"/>
      <c r="EC1475"/>
      <c r="ED1475"/>
      <c r="EE1475"/>
      <c r="EF1475"/>
      <c r="EG1475"/>
      <c r="EH1475"/>
      <c r="EI1475"/>
      <c r="EJ1475"/>
      <c r="EK1475"/>
      <c r="EL1475"/>
      <c r="EM1475"/>
      <c r="EN1475"/>
      <c r="EO1475"/>
      <c r="EP1475"/>
      <c r="EQ1475"/>
      <c r="ER1475"/>
      <c r="ES1475"/>
      <c r="ET1475"/>
      <c r="EU1475"/>
      <c r="EV1475"/>
      <c r="EW1475"/>
      <c r="EX1475"/>
      <c r="EY1475"/>
      <c r="EZ1475"/>
      <c r="FA1475"/>
      <c r="FB1475"/>
      <c r="FC1475"/>
      <c r="FD1475"/>
      <c r="FE1475"/>
      <c r="FF1475"/>
      <c r="FG1475"/>
      <c r="FH1475"/>
      <c r="FI1475"/>
      <c r="FJ1475"/>
      <c r="FK1475"/>
      <c r="FL1475"/>
      <c r="FM1475"/>
      <c r="FN1475"/>
      <c r="FO1475"/>
      <c r="FP1475"/>
      <c r="FQ1475"/>
      <c r="FR1475"/>
      <c r="FS1475"/>
      <c r="FT1475"/>
      <c r="FU1475"/>
      <c r="FV1475"/>
      <c r="FW1475"/>
      <c r="FX1475"/>
      <c r="FY1475"/>
      <c r="FZ1475"/>
      <c r="GA1475"/>
      <c r="GB1475"/>
      <c r="GC1475"/>
      <c r="GD1475"/>
      <c r="GE1475"/>
      <c r="GF1475"/>
      <c r="GG1475"/>
      <c r="GH1475"/>
      <c r="GI1475"/>
      <c r="GJ1475"/>
      <c r="GK1475"/>
      <c r="GL1475"/>
      <c r="GM1475"/>
      <c r="GN1475"/>
      <c r="GO1475"/>
      <c r="GP1475"/>
      <c r="GQ1475"/>
      <c r="GR1475"/>
      <c r="GS1475"/>
      <c r="GT1475"/>
      <c r="GU1475"/>
      <c r="GV1475"/>
      <c r="GW1475"/>
      <c r="GX1475"/>
      <c r="GY1475" t="n" s="35">
        <v>0</v>
      </c>
      <c r="GZ1475" t="n" s="35">
        <v>0</v>
      </c>
      <c r="HF1475" s="35">
        <v>3800</v>
      </c>
      <c r="HG1475" t="b" s="35">
        <v>1</v>
      </c>
      <c r="HH1475">
        <v>1</v>
      </c>
      <c r="HU1475" t="b" s="35">
        <v>1</v>
      </c>
    </row>
    <row r="1476" ht="30" customHeight="1" spans="2:12">
      <c r="B1476" s="34">
        <f>10000000+INDEX(编号表!$B:$B,MATCH(D1476,编号表!$A:$A,0))*10000+J1476</f>
        <v>12510008</v>
      </c>
      <c r="C1476" s="34" t="s">
        <v>1164</v>
      </c>
      <c r="D1476" s="34" t="s">
        <v>1162</v>
      </c>
      <c r="E1476" t="str" s="34">
        <v>无</v>
      </c>
      <c r="F1476" s="39" t="s">
        <v>904</v>
      </c>
      <c r="G1476" s="34" t="s">
        <v>363</v>
      </c>
      <c r="H1476" s="34" t="b">
        <v>0</v>
      </c>
      <c r="I1476" s="34" t="b">
        <v>0</v>
      </c>
      <c r="J1476" s="34">
        <v>8</v>
      </c>
      <c r="K1476" s="34" t="str">
        <f t="shared" si="42"/>
        <v>125100</v>
      </c>
      <c r="L1476" s="34" t="s">
        <v>899</v>
      </c>
      <c r="O1476" t="str" s="35">
        <v>落印造成范围重击；补强结构、传递冲击，提高落印伤害；缩短宝印技能冷却时间。</v>
      </c>
      <c r="P1476" t="n" s="35">
        <v>12421004</v>
      </c>
      <c r="W1476">
        <v>600</v>
      </c>
      <c r="X1476">
        <v>600</v>
      </c>
      <c r="Y1476" t="str" s="35">
        <v>单位</v>
      </c>
      <c r="Z1476" t="inlineStr">
        <is>
          <t xml:space="preserve">圆形</t>
        </is>
      </c>
      <c r="AA1476" t="inlineStr">
        <is>
          <t xml:space="preserve">敌对</t>
        </is>
      </c>
      <c r="AB1476">
        <v>0</v>
      </c>
      <c r="AC1476">
        <v>16</v>
      </c>
      <c r="AD1476" t="b">
        <v>0</v>
      </c>
      <c r="AE1476" t="inlineStr">
        <is>
          <t xml:space="preserve">最近</t>
        </is>
      </c>
      <c r="AF1476">
        <v>180</v>
      </c>
      <c r="AG1476"/>
      <c r="AH1476"/>
      <c r="AI1476"/>
      <c r="AJ1476"/>
      <c r="AK1476"/>
      <c r="AL1476"/>
      <c r="BA1476">
        <v>10000</v>
      </c>
      <c r="BB1476" t="inlineStr">
        <is>
          <t xml:space="preserve">技能效果_伤害</t>
        </is>
      </c>
      <c r="BC1476" t="inlineStr">
        <is>
          <t xml:space="preserve">敌对</t>
        </is>
      </c>
      <c r="BD1476">
        <v>10000</v>
      </c>
      <c r="BE1476">
        <v>0</v>
      </c>
      <c r="BF1476" t="inlineStr">
        <is>
          <t xml:space="preserve">全部</t>
        </is>
      </c>
      <c r="BG1476">
        <v>0</v>
      </c>
      <c r="BH1476" t="inlineStr">
        <is>
          <t xml:space="preserve">魔法</t>
        </is>
      </c>
      <c r="BI1476">
        <v>8000</v>
      </c>
      <c r="BJ1476">
        <v>0</v>
      </c>
      <c r="BK1476" t="b">
        <v>1</v>
      </c>
      <c r="BL1476">
        <v>0</v>
      </c>
      <c r="BM1476">
        <v>10000</v>
      </c>
      <c r="BN1476"/>
      <c r="BO1476"/>
      <c r="BP1476"/>
      <c r="BQ1476"/>
      <c r="BR1476"/>
      <c r="BS1476"/>
      <c r="BT1476"/>
      <c r="BU1476"/>
      <c r="BV1476"/>
      <c r="BW1476"/>
      <c r="BX1476"/>
      <c r="BY1476"/>
      <c r="BZ1476"/>
      <c r="CA1476"/>
      <c r="CB1476"/>
      <c r="CC1476"/>
      <c r="CD1476"/>
      <c r="CE1476"/>
      <c r="CF1476"/>
      <c r="CG1476"/>
      <c r="CH1476"/>
      <c r="CI1476"/>
      <c r="CJ1476"/>
      <c r="CK1476"/>
      <c r="CL1476"/>
      <c r="CM1476"/>
      <c r="CN1476"/>
      <c r="CO1476"/>
      <c r="CP1476"/>
      <c r="CQ1476"/>
      <c r="CR1476"/>
      <c r="CS1476"/>
      <c r="CT1476"/>
      <c r="CU1476"/>
      <c r="CV1476"/>
      <c r="CW1476"/>
      <c r="CX1476"/>
      <c r="CY1476"/>
      <c r="CZ1476"/>
      <c r="DA1476"/>
      <c r="DB1476"/>
      <c r="DC1476"/>
      <c r="DD1476"/>
      <c r="DE1476"/>
      <c r="DF1476"/>
      <c r="DG1476"/>
      <c r="DH1476"/>
      <c r="DI1476"/>
      <c r="DJ1476"/>
      <c r="DK1476"/>
      <c r="DL1476"/>
      <c r="DM1476"/>
      <c r="DN1476"/>
      <c r="DO1476"/>
      <c r="DP1476"/>
      <c r="DQ1476"/>
      <c r="DR1476"/>
      <c r="DS1476"/>
      <c r="DT1476"/>
      <c r="DU1476"/>
      <c r="DV1476"/>
      <c r="DW1476"/>
      <c r="DX1476"/>
      <c r="DY1476"/>
      <c r="DZ1476"/>
      <c r="EA1476"/>
      <c r="EB1476"/>
      <c r="EC1476"/>
      <c r="ED1476"/>
      <c r="EE1476"/>
      <c r="EF1476"/>
      <c r="EG1476"/>
      <c r="EH1476"/>
      <c r="EI1476"/>
      <c r="EJ1476"/>
      <c r="EK1476"/>
      <c r="EL1476"/>
      <c r="EM1476"/>
      <c r="EN1476"/>
      <c r="EO1476"/>
      <c r="EP1476"/>
      <c r="EQ1476"/>
      <c r="ER1476"/>
      <c r="ES1476"/>
      <c r="ET1476"/>
      <c r="EU1476"/>
      <c r="EV1476"/>
      <c r="EW1476"/>
      <c r="EX1476"/>
      <c r="EY1476"/>
      <c r="EZ1476"/>
      <c r="FA1476"/>
      <c r="FB1476"/>
      <c r="FC1476"/>
      <c r="FD1476"/>
      <c r="FE1476"/>
      <c r="FF1476"/>
      <c r="FG1476"/>
      <c r="FH1476"/>
      <c r="FI1476"/>
      <c r="FJ1476"/>
      <c r="FK1476"/>
      <c r="FL1476"/>
      <c r="FM1476"/>
      <c r="FN1476"/>
      <c r="FO1476"/>
      <c r="FP1476"/>
      <c r="FQ1476"/>
      <c r="FR1476"/>
      <c r="FS1476"/>
      <c r="FT1476"/>
      <c r="FU1476"/>
      <c r="FV1476"/>
      <c r="FW1476"/>
      <c r="FX1476"/>
      <c r="FY1476"/>
      <c r="FZ1476"/>
      <c r="GA1476"/>
      <c r="GB1476"/>
      <c r="GC1476"/>
      <c r="GD1476"/>
      <c r="GE1476"/>
      <c r="GF1476"/>
      <c r="GG1476"/>
      <c r="GH1476"/>
      <c r="GI1476"/>
      <c r="GJ1476"/>
      <c r="GK1476"/>
      <c r="GL1476"/>
      <c r="GM1476"/>
      <c r="GN1476"/>
      <c r="GO1476"/>
      <c r="GP1476"/>
      <c r="GQ1476"/>
      <c r="GR1476"/>
      <c r="GS1476"/>
      <c r="GT1476"/>
      <c r="GU1476"/>
      <c r="GV1476"/>
      <c r="GW1476"/>
      <c r="GX1476"/>
      <c r="GY1476" t="n" s="35">
        <v>0</v>
      </c>
      <c r="GZ1476" t="n" s="35">
        <v>0</v>
      </c>
      <c r="HF1476" s="35">
        <v>3800</v>
      </c>
      <c r="HG1476" t="b" s="35">
        <v>1</v>
      </c>
      <c r="HH1476">
        <v>1</v>
      </c>
      <c r="HU1476" t="b" s="35">
        <v>1</v>
      </c>
    </row>
    <row r="1477" ht="30" customHeight="1" spans="2:12">
      <c r="B1477" s="34">
        <f>10000000+INDEX(编号表!$B:$B,MATCH(D1477,编号表!$A:$A,0))*10000+J1477</f>
        <v>12510009</v>
      </c>
      <c r="C1477" s="34" t="s">
        <v>1164</v>
      </c>
      <c r="D1477" s="34" t="s">
        <v>1162</v>
      </c>
      <c r="E1477" t="str" s="34">
        <v>无</v>
      </c>
      <c r="F1477" s="39" t="s">
        <v>904</v>
      </c>
      <c r="G1477" s="34" t="s">
        <v>363</v>
      </c>
      <c r="H1477" s="34" t="b">
        <v>0</v>
      </c>
      <c r="I1477" s="34" t="b">
        <v>0</v>
      </c>
      <c r="J1477" s="34">
        <v>9</v>
      </c>
      <c r="K1477" s="34" t="str">
        <f t="shared" si="42"/>
        <v>125100</v>
      </c>
      <c r="L1477" s="34" t="s">
        <v>900</v>
      </c>
      <c r="O1477" t="str" s="35">
        <v>落印造成范围重击；补强结构、传递冲击，提高落印伤害；缩短宝印技能冷却时间。</v>
      </c>
      <c r="P1477" t="n" s="35">
        <v>12421004</v>
      </c>
      <c r="W1477">
        <v>600</v>
      </c>
      <c r="X1477">
        <v>600</v>
      </c>
      <c r="Y1477" t="str" s="35">
        <v>单位</v>
      </c>
      <c r="Z1477" t="inlineStr">
        <is>
          <t xml:space="preserve">圆形</t>
        </is>
      </c>
      <c r="AA1477" t="inlineStr">
        <is>
          <t xml:space="preserve">敌对</t>
        </is>
      </c>
      <c r="AB1477">
        <v>0</v>
      </c>
      <c r="AC1477">
        <v>16</v>
      </c>
      <c r="AD1477" t="b">
        <v>0</v>
      </c>
      <c r="AE1477" t="inlineStr">
        <is>
          <t xml:space="preserve">最近</t>
        </is>
      </c>
      <c r="AF1477">
        <v>180</v>
      </c>
      <c r="AG1477"/>
      <c r="AH1477"/>
      <c r="AI1477"/>
      <c r="AJ1477"/>
      <c r="AK1477"/>
      <c r="AL1477"/>
      <c r="BA1477">
        <v>10000</v>
      </c>
      <c r="BB1477" t="inlineStr">
        <is>
          <t xml:space="preserve">技能效果_伤害</t>
        </is>
      </c>
      <c r="BC1477" t="inlineStr">
        <is>
          <t xml:space="preserve">敌对</t>
        </is>
      </c>
      <c r="BD1477">
        <v>10000</v>
      </c>
      <c r="BE1477">
        <v>0</v>
      </c>
      <c r="BF1477" t="inlineStr">
        <is>
          <t xml:space="preserve">全部</t>
        </is>
      </c>
      <c r="BG1477">
        <v>0</v>
      </c>
      <c r="BH1477" t="inlineStr">
        <is>
          <t xml:space="preserve">魔法</t>
        </is>
      </c>
      <c r="BI1477">
        <v>8000</v>
      </c>
      <c r="BJ1477">
        <v>0</v>
      </c>
      <c r="BK1477" t="b">
        <v>1</v>
      </c>
      <c r="BL1477">
        <v>0</v>
      </c>
      <c r="BM1477">
        <v>10000</v>
      </c>
      <c r="BN1477"/>
      <c r="BO1477"/>
      <c r="BP1477"/>
      <c r="BQ1477"/>
      <c r="BR1477"/>
      <c r="BS1477"/>
      <c r="BT1477"/>
      <c r="BU1477"/>
      <c r="BV1477"/>
      <c r="BW1477"/>
      <c r="BX1477"/>
      <c r="BY1477"/>
      <c r="BZ1477"/>
      <c r="CA1477"/>
      <c r="CB1477"/>
      <c r="CC1477"/>
      <c r="CD1477"/>
      <c r="CE1477"/>
      <c r="CF1477"/>
      <c r="CG1477"/>
      <c r="CH1477"/>
      <c r="CI1477"/>
      <c r="CJ1477"/>
      <c r="CK1477"/>
      <c r="CL1477"/>
      <c r="CM1477"/>
      <c r="CN1477"/>
      <c r="CO1477"/>
      <c r="CP1477"/>
      <c r="CQ1477"/>
      <c r="CR1477"/>
      <c r="CS1477"/>
      <c r="CT1477"/>
      <c r="CU1477"/>
      <c r="CV1477"/>
      <c r="CW1477"/>
      <c r="CX1477"/>
      <c r="CY1477"/>
      <c r="CZ1477"/>
      <c r="DA1477"/>
      <c r="DB1477"/>
      <c r="DC1477"/>
      <c r="DD1477"/>
      <c r="DE1477"/>
      <c r="DF1477"/>
      <c r="DG1477"/>
      <c r="DH1477"/>
      <c r="DI1477"/>
      <c r="DJ1477"/>
      <c r="DK1477"/>
      <c r="DL1477"/>
      <c r="DM1477"/>
      <c r="DN1477"/>
      <c r="DO1477"/>
      <c r="DP1477"/>
      <c r="DQ1477"/>
      <c r="DR1477"/>
      <c r="DS1477"/>
      <c r="DT1477"/>
      <c r="DU1477"/>
      <c r="DV1477"/>
      <c r="DW1477"/>
      <c r="DX1477"/>
      <c r="DY1477"/>
      <c r="DZ1477"/>
      <c r="EA1477"/>
      <c r="EB1477"/>
      <c r="EC1477"/>
      <c r="ED1477"/>
      <c r="EE1477"/>
      <c r="EF1477"/>
      <c r="EG1477"/>
      <c r="EH1477"/>
      <c r="EI1477"/>
      <c r="EJ1477"/>
      <c r="EK1477"/>
      <c r="EL1477"/>
      <c r="EM1477"/>
      <c r="EN1477"/>
      <c r="EO1477"/>
      <c r="EP1477"/>
      <c r="EQ1477"/>
      <c r="ER1477"/>
      <c r="ES1477"/>
      <c r="ET1477"/>
      <c r="EU1477"/>
      <c r="EV1477"/>
      <c r="EW1477"/>
      <c r="EX1477"/>
      <c r="EY1477"/>
      <c r="EZ1477"/>
      <c r="FA1477"/>
      <c r="FB1477"/>
      <c r="FC1477"/>
      <c r="FD1477"/>
      <c r="FE1477"/>
      <c r="FF1477"/>
      <c r="FG1477"/>
      <c r="FH1477"/>
      <c r="FI1477"/>
      <c r="FJ1477"/>
      <c r="FK1477"/>
      <c r="FL1477"/>
      <c r="FM1477"/>
      <c r="FN1477"/>
      <c r="FO1477"/>
      <c r="FP1477"/>
      <c r="FQ1477"/>
      <c r="FR1477"/>
      <c r="FS1477"/>
      <c r="FT1477"/>
      <c r="FU1477"/>
      <c r="FV1477"/>
      <c r="FW1477"/>
      <c r="FX1477"/>
      <c r="FY1477"/>
      <c r="FZ1477"/>
      <c r="GA1477"/>
      <c r="GB1477"/>
      <c r="GC1477"/>
      <c r="GD1477"/>
      <c r="GE1477"/>
      <c r="GF1477"/>
      <c r="GG1477"/>
      <c r="GH1477"/>
      <c r="GI1477"/>
      <c r="GJ1477"/>
      <c r="GK1477"/>
      <c r="GL1477"/>
      <c r="GM1477"/>
      <c r="GN1477"/>
      <c r="GO1477"/>
      <c r="GP1477"/>
      <c r="GQ1477"/>
      <c r="GR1477"/>
      <c r="GS1477"/>
      <c r="GT1477"/>
      <c r="GU1477"/>
      <c r="GV1477"/>
      <c r="GW1477"/>
      <c r="GX1477"/>
      <c r="GY1477" t="n" s="35">
        <v>0</v>
      </c>
      <c r="GZ1477" t="n" s="35">
        <v>0</v>
      </c>
      <c r="HF1477" s="35">
        <v>3800</v>
      </c>
      <c r="HG1477" t="b" s="35">
        <v>1</v>
      </c>
      <c r="HH1477">
        <v>1</v>
      </c>
      <c r="HU1477" t="b" s="35">
        <v>1</v>
      </c>
    </row>
    <row r="1478" ht="30" customHeight="1" spans="2:12">
      <c r="B1478" s="34">
        <f>10000000+INDEX(编号表!$B:$B,MATCH(D1478,编号表!$A:$A,0))*10000+J1478</f>
        <v>12510010</v>
      </c>
      <c r="C1478" s="34" t="s">
        <v>1165</v>
      </c>
      <c r="D1478" s="34" t="s">
        <v>1162</v>
      </c>
      <c r="E1478" t="str" s="34">
        <v>无</v>
      </c>
      <c r="F1478" s="39" t="s">
        <v>906</v>
      </c>
      <c r="G1478" s="34" t="s">
        <v>363</v>
      </c>
      <c r="H1478" s="34" t="b">
        <v>0</v>
      </c>
      <c r="I1478" s="34" t="b">
        <v>0</v>
      </c>
      <c r="J1478" s="34">
        <v>10</v>
      </c>
      <c r="K1478" s="34" t="str">
        <f t="shared" si="42"/>
        <v>125100</v>
      </c>
      <c r="L1478" s="34" t="s">
        <v>898</v>
      </c>
      <c r="O1478" t="str" s="35">
        <v>落印造成范围重击；补强结构、传递冲击，提高落印伤害；缩短宝印技能冷却时间。</v>
      </c>
      <c r="P1478" t="n" s="35">
        <v>12421004</v>
      </c>
      <c r="W1478">
        <v>600</v>
      </c>
      <c r="X1478">
        <v>600</v>
      </c>
      <c r="Y1478" t="str" s="35">
        <v>单位</v>
      </c>
      <c r="Z1478" t="inlineStr">
        <is>
          <t xml:space="preserve">圆形</t>
        </is>
      </c>
      <c r="AA1478" t="inlineStr">
        <is>
          <t xml:space="preserve">敌对</t>
        </is>
      </c>
      <c r="AB1478">
        <v>0</v>
      </c>
      <c r="AC1478">
        <v>16</v>
      </c>
      <c r="AD1478" t="b">
        <v>0</v>
      </c>
      <c r="AE1478" t="inlineStr">
        <is>
          <t xml:space="preserve">最近</t>
        </is>
      </c>
      <c r="AF1478">
        <v>180</v>
      </c>
      <c r="AG1478"/>
      <c r="AH1478"/>
      <c r="AI1478"/>
      <c r="AJ1478"/>
      <c r="AK1478"/>
      <c r="AL1478"/>
      <c r="BA1478">
        <v>10000</v>
      </c>
      <c r="BB1478" t="inlineStr">
        <is>
          <t xml:space="preserve">技能效果_伤害</t>
        </is>
      </c>
      <c r="BC1478" t="inlineStr">
        <is>
          <t xml:space="preserve">敌对</t>
        </is>
      </c>
      <c r="BD1478">
        <v>10000</v>
      </c>
      <c r="BE1478">
        <v>0</v>
      </c>
      <c r="BF1478" t="inlineStr">
        <is>
          <t xml:space="preserve">全部</t>
        </is>
      </c>
      <c r="BG1478">
        <v>0</v>
      </c>
      <c r="BH1478" t="inlineStr">
        <is>
          <t xml:space="preserve">魔法</t>
        </is>
      </c>
      <c r="BI1478">
        <v>8000</v>
      </c>
      <c r="BJ1478">
        <v>0</v>
      </c>
      <c r="BK1478" t="b">
        <v>1</v>
      </c>
      <c r="BL1478">
        <v>0</v>
      </c>
      <c r="BM1478">
        <v>10000</v>
      </c>
      <c r="BN1478"/>
      <c r="BO1478"/>
      <c r="BP1478"/>
      <c r="BQ1478"/>
      <c r="BR1478"/>
      <c r="BS1478"/>
      <c r="BT1478"/>
      <c r="BU1478"/>
      <c r="BV1478"/>
      <c r="BW1478"/>
      <c r="BX1478"/>
      <c r="BY1478"/>
      <c r="BZ1478"/>
      <c r="CA1478"/>
      <c r="CB1478"/>
      <c r="CC1478"/>
      <c r="CD1478"/>
      <c r="CE1478"/>
      <c r="CF1478"/>
      <c r="CG1478"/>
      <c r="CH1478"/>
      <c r="CI1478"/>
      <c r="CJ1478"/>
      <c r="CK1478"/>
      <c r="CL1478"/>
      <c r="CM1478"/>
      <c r="CN1478"/>
      <c r="CO1478"/>
      <c r="CP1478"/>
      <c r="CQ1478"/>
      <c r="CR1478"/>
      <c r="CS1478"/>
      <c r="CT1478"/>
      <c r="CU1478"/>
      <c r="CV1478"/>
      <c r="CW1478"/>
      <c r="CX1478"/>
      <c r="CY1478"/>
      <c r="CZ1478"/>
      <c r="DA1478"/>
      <c r="DB1478"/>
      <c r="DC1478"/>
      <c r="DD1478"/>
      <c r="DE1478"/>
      <c r="DF1478"/>
      <c r="DG1478"/>
      <c r="DH1478"/>
      <c r="DI1478"/>
      <c r="DJ1478"/>
      <c r="DK1478"/>
      <c r="DL1478"/>
      <c r="DM1478"/>
      <c r="DN1478"/>
      <c r="DO1478"/>
      <c r="DP1478"/>
      <c r="DQ1478"/>
      <c r="DR1478"/>
      <c r="DS1478"/>
      <c r="DT1478"/>
      <c r="DU1478"/>
      <c r="DV1478"/>
      <c r="DW1478"/>
      <c r="DX1478"/>
      <c r="DY1478"/>
      <c r="DZ1478"/>
      <c r="EA1478"/>
      <c r="EB1478"/>
      <c r="EC1478"/>
      <c r="ED1478"/>
      <c r="EE1478"/>
      <c r="EF1478"/>
      <c r="EG1478"/>
      <c r="EH1478"/>
      <c r="EI1478"/>
      <c r="EJ1478"/>
      <c r="EK1478"/>
      <c r="EL1478"/>
      <c r="EM1478"/>
      <c r="EN1478"/>
      <c r="EO1478"/>
      <c r="EP1478"/>
      <c r="EQ1478"/>
      <c r="ER1478"/>
      <c r="ES1478"/>
      <c r="ET1478"/>
      <c r="EU1478"/>
      <c r="EV1478"/>
      <c r="EW1478"/>
      <c r="EX1478"/>
      <c r="EY1478"/>
      <c r="EZ1478"/>
      <c r="FA1478"/>
      <c r="FB1478"/>
      <c r="FC1478"/>
      <c r="FD1478"/>
      <c r="FE1478"/>
      <c r="FF1478"/>
      <c r="FG1478"/>
      <c r="FH1478"/>
      <c r="FI1478"/>
      <c r="FJ1478"/>
      <c r="FK1478"/>
      <c r="FL1478"/>
      <c r="FM1478"/>
      <c r="FN1478"/>
      <c r="FO1478"/>
      <c r="FP1478"/>
      <c r="FQ1478"/>
      <c r="FR1478"/>
      <c r="FS1478"/>
      <c r="FT1478"/>
      <c r="FU1478"/>
      <c r="FV1478"/>
      <c r="FW1478"/>
      <c r="FX1478"/>
      <c r="FY1478"/>
      <c r="FZ1478"/>
      <c r="GA1478"/>
      <c r="GB1478"/>
      <c r="GC1478"/>
      <c r="GD1478"/>
      <c r="GE1478"/>
      <c r="GF1478"/>
      <c r="GG1478"/>
      <c r="GH1478"/>
      <c r="GI1478"/>
      <c r="GJ1478"/>
      <c r="GK1478"/>
      <c r="GL1478"/>
      <c r="GM1478"/>
      <c r="GN1478"/>
      <c r="GO1478"/>
      <c r="GP1478"/>
      <c r="GQ1478"/>
      <c r="GR1478"/>
      <c r="GS1478"/>
      <c r="GT1478"/>
      <c r="GU1478"/>
      <c r="GV1478"/>
      <c r="GW1478"/>
      <c r="GX1478"/>
      <c r="GY1478" t="n" s="35">
        <v>0</v>
      </c>
      <c r="GZ1478" t="n" s="35">
        <v>0</v>
      </c>
      <c r="HF1478" s="35">
        <v>3800</v>
      </c>
      <c r="HG1478" t="b" s="35">
        <v>1</v>
      </c>
      <c r="HH1478">
        <v>1</v>
      </c>
      <c r="HU1478" t="b" s="35">
        <v>1</v>
      </c>
    </row>
    <row r="1479" ht="30" customHeight="1" spans="2:12">
      <c r="B1479" s="34">
        <f>10000000+INDEX(编号表!$B:$B,MATCH(D1479,编号表!$A:$A,0))*10000+J1479</f>
        <v>12510011</v>
      </c>
      <c r="C1479" s="34" t="s">
        <v>1165</v>
      </c>
      <c r="D1479" s="34" t="s">
        <v>1162</v>
      </c>
      <c r="E1479" t="str" s="34">
        <v>无</v>
      </c>
      <c r="F1479" s="39" t="s">
        <v>906</v>
      </c>
      <c r="G1479" s="34" t="s">
        <v>363</v>
      </c>
      <c r="H1479" s="34" t="b">
        <v>0</v>
      </c>
      <c r="I1479" s="34" t="b">
        <v>0</v>
      </c>
      <c r="J1479" s="34">
        <v>11</v>
      </c>
      <c r="K1479" s="34" t="str">
        <f t="shared" ref="K1479:K1542" si="43">LEFT(B1479,6)</f>
        <v>125100</v>
      </c>
      <c r="L1479" s="34" t="s">
        <v>899</v>
      </c>
      <c r="O1479" t="str" s="35">
        <v>落印造成范围重击；补强结构、传递冲击，提高落印伤害；缩短宝印技能冷却时间。</v>
      </c>
      <c r="P1479" t="n" s="35">
        <v>12421004</v>
      </c>
      <c r="W1479">
        <v>600</v>
      </c>
      <c r="X1479">
        <v>600</v>
      </c>
      <c r="Y1479" t="str" s="35">
        <v>单位</v>
      </c>
      <c r="Z1479" t="inlineStr">
        <is>
          <t xml:space="preserve">圆形</t>
        </is>
      </c>
      <c r="AA1479" t="inlineStr">
        <is>
          <t xml:space="preserve">敌对</t>
        </is>
      </c>
      <c r="AB1479">
        <v>0</v>
      </c>
      <c r="AC1479">
        <v>16</v>
      </c>
      <c r="AD1479" t="b">
        <v>0</v>
      </c>
      <c r="AE1479" t="inlineStr">
        <is>
          <t xml:space="preserve">最近</t>
        </is>
      </c>
      <c r="AF1479">
        <v>180</v>
      </c>
      <c r="AG1479"/>
      <c r="AH1479"/>
      <c r="AI1479"/>
      <c r="AJ1479"/>
      <c r="AK1479"/>
      <c r="AL1479"/>
      <c r="BA1479">
        <v>10000</v>
      </c>
      <c r="BB1479" t="inlineStr">
        <is>
          <t xml:space="preserve">技能效果_伤害</t>
        </is>
      </c>
      <c r="BC1479" t="inlineStr">
        <is>
          <t xml:space="preserve">敌对</t>
        </is>
      </c>
      <c r="BD1479">
        <v>10000</v>
      </c>
      <c r="BE1479">
        <v>0</v>
      </c>
      <c r="BF1479" t="inlineStr">
        <is>
          <t xml:space="preserve">全部</t>
        </is>
      </c>
      <c r="BG1479">
        <v>0</v>
      </c>
      <c r="BH1479" t="inlineStr">
        <is>
          <t xml:space="preserve">魔法</t>
        </is>
      </c>
      <c r="BI1479">
        <v>8000</v>
      </c>
      <c r="BJ1479">
        <v>0</v>
      </c>
      <c r="BK1479" t="b">
        <v>1</v>
      </c>
      <c r="BL1479">
        <v>0</v>
      </c>
      <c r="BM1479">
        <v>10000</v>
      </c>
      <c r="BN1479"/>
      <c r="BO1479"/>
      <c r="BP1479"/>
      <c r="BQ1479"/>
      <c r="BR1479"/>
      <c r="BS1479"/>
      <c r="BT1479"/>
      <c r="BU1479"/>
      <c r="BV1479"/>
      <c r="BW1479"/>
      <c r="BX1479"/>
      <c r="BY1479"/>
      <c r="BZ1479"/>
      <c r="CA1479"/>
      <c r="CB1479"/>
      <c r="CC1479"/>
      <c r="CD1479"/>
      <c r="CE1479"/>
      <c r="CF1479"/>
      <c r="CG1479"/>
      <c r="CH1479"/>
      <c r="CI1479"/>
      <c r="CJ1479"/>
      <c r="CK1479"/>
      <c r="CL1479"/>
      <c r="CM1479"/>
      <c r="CN1479"/>
      <c r="CO1479"/>
      <c r="CP1479"/>
      <c r="CQ1479"/>
      <c r="CR1479"/>
      <c r="CS1479"/>
      <c r="CT1479"/>
      <c r="CU1479"/>
      <c r="CV1479"/>
      <c r="CW1479"/>
      <c r="CX1479"/>
      <c r="CY1479"/>
      <c r="CZ1479"/>
      <c r="DA1479"/>
      <c r="DB1479"/>
      <c r="DC1479"/>
      <c r="DD1479"/>
      <c r="DE1479"/>
      <c r="DF1479"/>
      <c r="DG1479"/>
      <c r="DH1479"/>
      <c r="DI1479"/>
      <c r="DJ1479"/>
      <c r="DK1479"/>
      <c r="DL1479"/>
      <c r="DM1479"/>
      <c r="DN1479"/>
      <c r="DO1479"/>
      <c r="DP1479"/>
      <c r="DQ1479"/>
      <c r="DR1479"/>
      <c r="DS1479"/>
      <c r="DT1479"/>
      <c r="DU1479"/>
      <c r="DV1479"/>
      <c r="DW1479"/>
      <c r="DX1479"/>
      <c r="DY1479"/>
      <c r="DZ1479"/>
      <c r="EA1479"/>
      <c r="EB1479"/>
      <c r="EC1479"/>
      <c r="ED1479"/>
      <c r="EE1479"/>
      <c r="EF1479"/>
      <c r="EG1479"/>
      <c r="EH1479"/>
      <c r="EI1479"/>
      <c r="EJ1479"/>
      <c r="EK1479"/>
      <c r="EL1479"/>
      <c r="EM1479"/>
      <c r="EN1479"/>
      <c r="EO1479"/>
      <c r="EP1479"/>
      <c r="EQ1479"/>
      <c r="ER1479"/>
      <c r="ES1479"/>
      <c r="ET1479"/>
      <c r="EU1479"/>
      <c r="EV1479"/>
      <c r="EW1479"/>
      <c r="EX1479"/>
      <c r="EY1479"/>
      <c r="EZ1479"/>
      <c r="FA1479"/>
      <c r="FB1479"/>
      <c r="FC1479"/>
      <c r="FD1479"/>
      <c r="FE1479"/>
      <c r="FF1479"/>
      <c r="FG1479"/>
      <c r="FH1479"/>
      <c r="FI1479"/>
      <c r="FJ1479"/>
      <c r="FK1479"/>
      <c r="FL1479"/>
      <c r="FM1479"/>
      <c r="FN1479"/>
      <c r="FO1479"/>
      <c r="FP1479"/>
      <c r="FQ1479"/>
      <c r="FR1479"/>
      <c r="FS1479"/>
      <c r="FT1479"/>
      <c r="FU1479"/>
      <c r="FV1479"/>
      <c r="FW1479"/>
      <c r="FX1479"/>
      <c r="FY1479"/>
      <c r="FZ1479"/>
      <c r="GA1479"/>
      <c r="GB1479"/>
      <c r="GC1479"/>
      <c r="GD1479"/>
      <c r="GE1479"/>
      <c r="GF1479"/>
      <c r="GG1479"/>
      <c r="GH1479"/>
      <c r="GI1479"/>
      <c r="GJ1479"/>
      <c r="GK1479"/>
      <c r="GL1479"/>
      <c r="GM1479"/>
      <c r="GN1479"/>
      <c r="GO1479"/>
      <c r="GP1479"/>
      <c r="GQ1479"/>
      <c r="GR1479"/>
      <c r="GS1479"/>
      <c r="GT1479"/>
      <c r="GU1479"/>
      <c r="GV1479"/>
      <c r="GW1479"/>
      <c r="GX1479"/>
      <c r="GY1479" t="n" s="35">
        <v>0</v>
      </c>
      <c r="GZ1479" t="n" s="35">
        <v>0</v>
      </c>
      <c r="HF1479" s="35">
        <v>3800</v>
      </c>
      <c r="HG1479" t="b" s="35">
        <v>1</v>
      </c>
      <c r="HH1479">
        <v>1</v>
      </c>
      <c r="HU1479" t="b" s="35">
        <v>1</v>
      </c>
    </row>
    <row r="1480" ht="30" customHeight="1" spans="2:12">
      <c r="B1480" s="34">
        <f>10000000+INDEX(编号表!$B:$B,MATCH(D1480,编号表!$A:$A,0))*10000+J1480</f>
        <v>12510012</v>
      </c>
      <c r="C1480" s="34" t="s">
        <v>1165</v>
      </c>
      <c r="D1480" s="34" t="s">
        <v>1162</v>
      </c>
      <c r="E1480" t="str" s="34">
        <v>无</v>
      </c>
      <c r="F1480" s="39" t="s">
        <v>906</v>
      </c>
      <c r="G1480" s="34" t="s">
        <v>363</v>
      </c>
      <c r="H1480" s="34" t="b">
        <v>0</v>
      </c>
      <c r="I1480" s="34" t="b">
        <v>0</v>
      </c>
      <c r="J1480" s="34">
        <v>12</v>
      </c>
      <c r="K1480" s="34" t="str">
        <f t="shared" si="43"/>
        <v>125100</v>
      </c>
      <c r="L1480" s="34" t="s">
        <v>900</v>
      </c>
      <c r="O1480" t="str" s="35">
        <v>落印造成范围重击；补强结构、传递冲击，提高落印伤害；缩短宝印技能冷却时间。</v>
      </c>
      <c r="P1480" t="n" s="35">
        <v>12421004</v>
      </c>
      <c r="W1480">
        <v>600</v>
      </c>
      <c r="X1480">
        <v>600</v>
      </c>
      <c r="Y1480" t="str" s="35">
        <v>单位</v>
      </c>
      <c r="Z1480" t="inlineStr">
        <is>
          <t xml:space="preserve">圆形</t>
        </is>
      </c>
      <c r="AA1480" t="inlineStr">
        <is>
          <t xml:space="preserve">敌对</t>
        </is>
      </c>
      <c r="AB1480">
        <v>0</v>
      </c>
      <c r="AC1480">
        <v>16</v>
      </c>
      <c r="AD1480" t="b">
        <v>0</v>
      </c>
      <c r="AE1480" t="inlineStr">
        <is>
          <t xml:space="preserve">最近</t>
        </is>
      </c>
      <c r="AF1480">
        <v>180</v>
      </c>
      <c r="AG1480"/>
      <c r="AH1480"/>
      <c r="AI1480"/>
      <c r="AJ1480"/>
      <c r="AK1480"/>
      <c r="AL1480"/>
      <c r="BA1480">
        <v>10000</v>
      </c>
      <c r="BB1480" t="inlineStr">
        <is>
          <t xml:space="preserve">技能效果_伤害</t>
        </is>
      </c>
      <c r="BC1480" t="inlineStr">
        <is>
          <t xml:space="preserve">敌对</t>
        </is>
      </c>
      <c r="BD1480">
        <v>10000</v>
      </c>
      <c r="BE1480">
        <v>0</v>
      </c>
      <c r="BF1480" t="inlineStr">
        <is>
          <t xml:space="preserve">全部</t>
        </is>
      </c>
      <c r="BG1480">
        <v>0</v>
      </c>
      <c r="BH1480" t="inlineStr">
        <is>
          <t xml:space="preserve">魔法</t>
        </is>
      </c>
      <c r="BI1480">
        <v>8000</v>
      </c>
      <c r="BJ1480">
        <v>0</v>
      </c>
      <c r="BK1480" t="b">
        <v>1</v>
      </c>
      <c r="BL1480">
        <v>0</v>
      </c>
      <c r="BM1480">
        <v>10000</v>
      </c>
      <c r="BN1480"/>
      <c r="BO1480"/>
      <c r="BP1480"/>
      <c r="BQ1480"/>
      <c r="BR1480"/>
      <c r="BS1480"/>
      <c r="BT1480"/>
      <c r="BU1480"/>
      <c r="BV1480"/>
      <c r="BW1480"/>
      <c r="BX1480"/>
      <c r="BY1480"/>
      <c r="BZ1480"/>
      <c r="CA1480"/>
      <c r="CB1480"/>
      <c r="CC1480"/>
      <c r="CD1480"/>
      <c r="CE1480"/>
      <c r="CF1480"/>
      <c r="CG1480"/>
      <c r="CH1480"/>
      <c r="CI1480"/>
      <c r="CJ1480"/>
      <c r="CK1480"/>
      <c r="CL1480"/>
      <c r="CM1480"/>
      <c r="CN1480"/>
      <c r="CO1480"/>
      <c r="CP1480"/>
      <c r="CQ1480"/>
      <c r="CR1480"/>
      <c r="CS1480"/>
      <c r="CT1480"/>
      <c r="CU1480"/>
      <c r="CV1480"/>
      <c r="CW1480"/>
      <c r="CX1480"/>
      <c r="CY1480"/>
      <c r="CZ1480"/>
      <c r="DA1480"/>
      <c r="DB1480"/>
      <c r="DC1480"/>
      <c r="DD1480"/>
      <c r="DE1480"/>
      <c r="DF1480"/>
      <c r="DG1480"/>
      <c r="DH1480"/>
      <c r="DI1480"/>
      <c r="DJ1480"/>
      <c r="DK1480"/>
      <c r="DL1480"/>
      <c r="DM1480"/>
      <c r="DN1480"/>
      <c r="DO1480"/>
      <c r="DP1480"/>
      <c r="DQ1480"/>
      <c r="DR1480"/>
      <c r="DS1480"/>
      <c r="DT1480"/>
      <c r="DU1480"/>
      <c r="DV1480"/>
      <c r="DW1480"/>
      <c r="DX1480"/>
      <c r="DY1480"/>
      <c r="DZ1480"/>
      <c r="EA1480"/>
      <c r="EB1480"/>
      <c r="EC1480"/>
      <c r="ED1480"/>
      <c r="EE1480"/>
      <c r="EF1480"/>
      <c r="EG1480"/>
      <c r="EH1480"/>
      <c r="EI1480"/>
      <c r="EJ1480"/>
      <c r="EK1480"/>
      <c r="EL1480"/>
      <c r="EM1480"/>
      <c r="EN1480"/>
      <c r="EO1480"/>
      <c r="EP1480"/>
      <c r="EQ1480"/>
      <c r="ER1480"/>
      <c r="ES1480"/>
      <c r="ET1480"/>
      <c r="EU1480"/>
      <c r="EV1480"/>
      <c r="EW1480"/>
      <c r="EX1480"/>
      <c r="EY1480"/>
      <c r="EZ1480"/>
      <c r="FA1480"/>
      <c r="FB1480"/>
      <c r="FC1480"/>
      <c r="FD1480"/>
      <c r="FE1480"/>
      <c r="FF1480"/>
      <c r="FG1480"/>
      <c r="FH1480"/>
      <c r="FI1480"/>
      <c r="FJ1480"/>
      <c r="FK1480"/>
      <c r="FL1480"/>
      <c r="FM1480"/>
      <c r="FN1480"/>
      <c r="FO1480"/>
      <c r="FP1480"/>
      <c r="FQ1480"/>
      <c r="FR1480"/>
      <c r="FS1480"/>
      <c r="FT1480"/>
      <c r="FU1480"/>
      <c r="FV1480"/>
      <c r="FW1480"/>
      <c r="FX1480"/>
      <c r="FY1480"/>
      <c r="FZ1480"/>
      <c r="GA1480"/>
      <c r="GB1480"/>
      <c r="GC1480"/>
      <c r="GD1480"/>
      <c r="GE1480"/>
      <c r="GF1480"/>
      <c r="GG1480"/>
      <c r="GH1480"/>
      <c r="GI1480"/>
      <c r="GJ1480"/>
      <c r="GK1480"/>
      <c r="GL1480"/>
      <c r="GM1480"/>
      <c r="GN1480"/>
      <c r="GO1480"/>
      <c r="GP1480"/>
      <c r="GQ1480"/>
      <c r="GR1480"/>
      <c r="GS1480"/>
      <c r="GT1480"/>
      <c r="GU1480"/>
      <c r="GV1480"/>
      <c r="GW1480"/>
      <c r="GX1480"/>
      <c r="GY1480" t="n" s="35">
        <v>0</v>
      </c>
      <c r="GZ1480" t="n" s="35">
        <v>0</v>
      </c>
      <c r="HF1480" s="35">
        <v>3800</v>
      </c>
      <c r="HG1480" t="b" s="35">
        <v>1</v>
      </c>
      <c r="HH1480">
        <v>1</v>
      </c>
      <c r="HU1480" t="b" s="35">
        <v>1</v>
      </c>
    </row>
    <row r="1481" ht="30" customHeight="1" spans="2:12">
      <c r="B1481" s="34">
        <f>10000000+INDEX(编号表!$B:$B,MATCH(D1481,编号表!$A:$A,0))*10000+J1481</f>
        <v>12510013</v>
      </c>
      <c r="C1481" s="34" t="s">
        <v>1166</v>
      </c>
      <c r="D1481" s="34" t="s">
        <v>1162</v>
      </c>
      <c r="E1481" t="str" s="34">
        <v>无</v>
      </c>
      <c r="F1481" s="39" t="s">
        <v>908</v>
      </c>
      <c r="G1481" s="34" t="s">
        <v>363</v>
      </c>
      <c r="H1481" s="34" t="b">
        <v>0</v>
      </c>
      <c r="I1481" s="34" t="b">
        <v>0</v>
      </c>
      <c r="J1481" s="34">
        <v>13</v>
      </c>
      <c r="K1481" s="34" t="str">
        <f t="shared" si="43"/>
        <v>125100</v>
      </c>
      <c r="L1481" s="34" t="s">
        <v>898</v>
      </c>
      <c r="O1481" t="str" s="35">
        <v>落印造成范围重击；补强结构、传递冲击，提高落印伤害；缩短宝印技能冷却时间。</v>
      </c>
      <c r="P1481" t="n" s="35">
        <v>12421004</v>
      </c>
      <c r="W1481">
        <v>600</v>
      </c>
      <c r="X1481">
        <v>600</v>
      </c>
      <c r="Y1481" t="str" s="35">
        <v>单位</v>
      </c>
      <c r="Z1481" t="inlineStr">
        <is>
          <t xml:space="preserve">圆形</t>
        </is>
      </c>
      <c r="AA1481" t="inlineStr">
        <is>
          <t xml:space="preserve">敌对</t>
        </is>
      </c>
      <c r="AB1481">
        <v>0</v>
      </c>
      <c r="AC1481">
        <v>16</v>
      </c>
      <c r="AD1481" t="b">
        <v>0</v>
      </c>
      <c r="AE1481" t="inlineStr">
        <is>
          <t xml:space="preserve">最近</t>
        </is>
      </c>
      <c r="AF1481">
        <v>180</v>
      </c>
      <c r="AG1481"/>
      <c r="AH1481"/>
      <c r="AI1481"/>
      <c r="AJ1481"/>
      <c r="AK1481"/>
      <c r="AL1481"/>
      <c r="BA1481">
        <v>10000</v>
      </c>
      <c r="BB1481" t="inlineStr">
        <is>
          <t xml:space="preserve">技能效果_伤害</t>
        </is>
      </c>
      <c r="BC1481" t="inlineStr">
        <is>
          <t xml:space="preserve">敌对</t>
        </is>
      </c>
      <c r="BD1481">
        <v>10000</v>
      </c>
      <c r="BE1481">
        <v>0</v>
      </c>
      <c r="BF1481" t="inlineStr">
        <is>
          <t xml:space="preserve">全部</t>
        </is>
      </c>
      <c r="BG1481">
        <v>0</v>
      </c>
      <c r="BH1481" t="inlineStr">
        <is>
          <t xml:space="preserve">魔法</t>
        </is>
      </c>
      <c r="BI1481">
        <v>8000</v>
      </c>
      <c r="BJ1481">
        <v>0</v>
      </c>
      <c r="BK1481" t="b">
        <v>1</v>
      </c>
      <c r="BL1481">
        <v>0</v>
      </c>
      <c r="BM1481">
        <v>10000</v>
      </c>
      <c r="BN1481"/>
      <c r="BO1481"/>
      <c r="BP1481"/>
      <c r="BQ1481"/>
      <c r="BR1481"/>
      <c r="BS1481"/>
      <c r="BT1481"/>
      <c r="BU1481"/>
      <c r="BV1481"/>
      <c r="BW1481"/>
      <c r="BX1481"/>
      <c r="BY1481"/>
      <c r="BZ1481"/>
      <c r="CA1481"/>
      <c r="CB1481"/>
      <c r="CC1481"/>
      <c r="CD1481"/>
      <c r="CE1481"/>
      <c r="CF1481"/>
      <c r="CG1481"/>
      <c r="CH1481"/>
      <c r="CI1481"/>
      <c r="CJ1481"/>
      <c r="CK1481"/>
      <c r="CL1481"/>
      <c r="CM1481"/>
      <c r="CN1481"/>
      <c r="CO1481"/>
      <c r="CP1481"/>
      <c r="CQ1481"/>
      <c r="CR1481"/>
      <c r="CS1481"/>
      <c r="CT1481"/>
      <c r="CU1481"/>
      <c r="CV1481"/>
      <c r="CW1481"/>
      <c r="CX1481"/>
      <c r="CY1481"/>
      <c r="CZ1481"/>
      <c r="DA1481"/>
      <c r="DB1481"/>
      <c r="DC1481"/>
      <c r="DD1481"/>
      <c r="DE1481"/>
      <c r="DF1481"/>
      <c r="DG1481"/>
      <c r="DH1481"/>
      <c r="DI1481"/>
      <c r="DJ1481"/>
      <c r="DK1481"/>
      <c r="DL1481"/>
      <c r="DM1481"/>
      <c r="DN1481"/>
      <c r="DO1481"/>
      <c r="DP1481"/>
      <c r="DQ1481"/>
      <c r="DR1481"/>
      <c r="DS1481"/>
      <c r="DT1481"/>
      <c r="DU1481"/>
      <c r="DV1481"/>
      <c r="DW1481"/>
      <c r="DX1481"/>
      <c r="DY1481"/>
      <c r="DZ1481"/>
      <c r="EA1481"/>
      <c r="EB1481"/>
      <c r="EC1481"/>
      <c r="ED1481"/>
      <c r="EE1481"/>
      <c r="EF1481"/>
      <c r="EG1481"/>
      <c r="EH1481"/>
      <c r="EI1481"/>
      <c r="EJ1481"/>
      <c r="EK1481"/>
      <c r="EL1481"/>
      <c r="EM1481"/>
      <c r="EN1481"/>
      <c r="EO1481"/>
      <c r="EP1481"/>
      <c r="EQ1481"/>
      <c r="ER1481"/>
      <c r="ES1481"/>
      <c r="ET1481"/>
      <c r="EU1481"/>
      <c r="EV1481"/>
      <c r="EW1481"/>
      <c r="EX1481"/>
      <c r="EY1481"/>
      <c r="EZ1481"/>
      <c r="FA1481"/>
      <c r="FB1481"/>
      <c r="FC1481"/>
      <c r="FD1481"/>
      <c r="FE1481"/>
      <c r="FF1481"/>
      <c r="FG1481"/>
      <c r="FH1481"/>
      <c r="FI1481"/>
      <c r="FJ1481"/>
      <c r="FK1481"/>
      <c r="FL1481"/>
      <c r="FM1481"/>
      <c r="FN1481"/>
      <c r="FO1481"/>
      <c r="FP1481"/>
      <c r="FQ1481"/>
      <c r="FR1481"/>
      <c r="FS1481"/>
      <c r="FT1481"/>
      <c r="FU1481"/>
      <c r="FV1481"/>
      <c r="FW1481"/>
      <c r="FX1481"/>
      <c r="FY1481"/>
      <c r="FZ1481"/>
      <c r="GA1481"/>
      <c r="GB1481"/>
      <c r="GC1481"/>
      <c r="GD1481"/>
      <c r="GE1481"/>
      <c r="GF1481"/>
      <c r="GG1481"/>
      <c r="GH1481"/>
      <c r="GI1481"/>
      <c r="GJ1481"/>
      <c r="GK1481"/>
      <c r="GL1481"/>
      <c r="GM1481"/>
      <c r="GN1481"/>
      <c r="GO1481"/>
      <c r="GP1481"/>
      <c r="GQ1481"/>
      <c r="GR1481"/>
      <c r="GS1481"/>
      <c r="GT1481"/>
      <c r="GU1481"/>
      <c r="GV1481"/>
      <c r="GW1481"/>
      <c r="GX1481"/>
      <c r="GY1481" t="n" s="35">
        <v>0</v>
      </c>
      <c r="GZ1481" t="n" s="35">
        <v>0</v>
      </c>
      <c r="HF1481" s="35">
        <v>3800</v>
      </c>
      <c r="HG1481" t="b" s="35">
        <v>1</v>
      </c>
      <c r="HH1481">
        <v>1</v>
      </c>
      <c r="HU1481" t="b" s="35">
        <v>1</v>
      </c>
    </row>
    <row r="1482" ht="30" customHeight="1" spans="2:12">
      <c r="B1482" s="34">
        <f>10000000+INDEX(编号表!$B:$B,MATCH(D1482,编号表!$A:$A,0))*10000+J1482</f>
        <v>12510014</v>
      </c>
      <c r="C1482" s="34" t="s">
        <v>1166</v>
      </c>
      <c r="D1482" s="34" t="s">
        <v>1162</v>
      </c>
      <c r="E1482" t="str" s="34">
        <v>无</v>
      </c>
      <c r="F1482" s="39" t="s">
        <v>908</v>
      </c>
      <c r="G1482" s="34" t="s">
        <v>363</v>
      </c>
      <c r="H1482" s="34" t="b">
        <v>0</v>
      </c>
      <c r="I1482" s="34" t="b">
        <v>0</v>
      </c>
      <c r="J1482" s="34">
        <v>14</v>
      </c>
      <c r="K1482" s="34" t="str">
        <f t="shared" si="43"/>
        <v>125100</v>
      </c>
      <c r="L1482" s="34" t="s">
        <v>899</v>
      </c>
      <c r="O1482" t="str" s="35">
        <v>落印造成范围重击；补强结构、传递冲击，提高落印伤害；缩短宝印技能冷却时间。</v>
      </c>
      <c r="P1482" t="n" s="35">
        <v>12421004</v>
      </c>
      <c r="W1482">
        <v>600</v>
      </c>
      <c r="X1482">
        <v>600</v>
      </c>
      <c r="Y1482" t="str" s="35">
        <v>单位</v>
      </c>
      <c r="Z1482" t="inlineStr">
        <is>
          <t xml:space="preserve">圆形</t>
        </is>
      </c>
      <c r="AA1482" t="inlineStr">
        <is>
          <t xml:space="preserve">敌对</t>
        </is>
      </c>
      <c r="AB1482">
        <v>0</v>
      </c>
      <c r="AC1482">
        <v>16</v>
      </c>
      <c r="AD1482" t="b">
        <v>0</v>
      </c>
      <c r="AE1482" t="inlineStr">
        <is>
          <t xml:space="preserve">最近</t>
        </is>
      </c>
      <c r="AF1482">
        <v>180</v>
      </c>
      <c r="AG1482"/>
      <c r="AH1482"/>
      <c r="AI1482"/>
      <c r="AJ1482"/>
      <c r="AK1482"/>
      <c r="AL1482"/>
      <c r="BA1482">
        <v>10000</v>
      </c>
      <c r="BB1482" t="inlineStr">
        <is>
          <t xml:space="preserve">技能效果_伤害</t>
        </is>
      </c>
      <c r="BC1482" t="inlineStr">
        <is>
          <t xml:space="preserve">敌对</t>
        </is>
      </c>
      <c r="BD1482">
        <v>10000</v>
      </c>
      <c r="BE1482">
        <v>0</v>
      </c>
      <c r="BF1482" t="inlineStr">
        <is>
          <t xml:space="preserve">全部</t>
        </is>
      </c>
      <c r="BG1482">
        <v>0</v>
      </c>
      <c r="BH1482" t="inlineStr">
        <is>
          <t xml:space="preserve">魔法</t>
        </is>
      </c>
      <c r="BI1482">
        <v>8000</v>
      </c>
      <c r="BJ1482">
        <v>0</v>
      </c>
      <c r="BK1482" t="b">
        <v>1</v>
      </c>
      <c r="BL1482">
        <v>0</v>
      </c>
      <c r="BM1482">
        <v>10000</v>
      </c>
      <c r="BN1482"/>
      <c r="BO1482"/>
      <c r="BP1482"/>
      <c r="BQ1482"/>
      <c r="BR1482"/>
      <c r="BS1482"/>
      <c r="BT1482"/>
      <c r="BU1482"/>
      <c r="BV1482"/>
      <c r="BW1482"/>
      <c r="BX1482"/>
      <c r="BY1482"/>
      <c r="BZ1482"/>
      <c r="CA1482"/>
      <c r="CB1482"/>
      <c r="CC1482"/>
      <c r="CD1482"/>
      <c r="CE1482"/>
      <c r="CF1482"/>
      <c r="CG1482"/>
      <c r="CH1482"/>
      <c r="CI1482"/>
      <c r="CJ1482"/>
      <c r="CK1482"/>
      <c r="CL1482"/>
      <c r="CM1482"/>
      <c r="CN1482"/>
      <c r="CO1482"/>
      <c r="CP1482"/>
      <c r="CQ1482"/>
      <c r="CR1482"/>
      <c r="CS1482"/>
      <c r="CT1482"/>
      <c r="CU1482"/>
      <c r="CV1482"/>
      <c r="CW1482"/>
      <c r="CX1482"/>
      <c r="CY1482"/>
      <c r="CZ1482"/>
      <c r="DA1482"/>
      <c r="DB1482"/>
      <c r="DC1482"/>
      <c r="DD1482"/>
      <c r="DE1482"/>
      <c r="DF1482"/>
      <c r="DG1482"/>
      <c r="DH1482"/>
      <c r="DI1482"/>
      <c r="DJ1482"/>
      <c r="DK1482"/>
      <c r="DL1482"/>
      <c r="DM1482"/>
      <c r="DN1482"/>
      <c r="DO1482"/>
      <c r="DP1482"/>
      <c r="DQ1482"/>
      <c r="DR1482"/>
      <c r="DS1482"/>
      <c r="DT1482"/>
      <c r="DU1482"/>
      <c r="DV1482"/>
      <c r="DW1482"/>
      <c r="DX1482"/>
      <c r="DY1482"/>
      <c r="DZ1482"/>
      <c r="EA1482"/>
      <c r="EB1482"/>
      <c r="EC1482"/>
      <c r="ED1482"/>
      <c r="EE1482"/>
      <c r="EF1482"/>
      <c r="EG1482"/>
      <c r="EH1482"/>
      <c r="EI1482"/>
      <c r="EJ1482"/>
      <c r="EK1482"/>
      <c r="EL1482"/>
      <c r="EM1482"/>
      <c r="EN1482"/>
      <c r="EO1482"/>
      <c r="EP1482"/>
      <c r="EQ1482"/>
      <c r="ER1482"/>
      <c r="ES1482"/>
      <c r="ET1482"/>
      <c r="EU1482"/>
      <c r="EV1482"/>
      <c r="EW1482"/>
      <c r="EX1482"/>
      <c r="EY1482"/>
      <c r="EZ1482"/>
      <c r="FA1482"/>
      <c r="FB1482"/>
      <c r="FC1482"/>
      <c r="FD1482"/>
      <c r="FE1482"/>
      <c r="FF1482"/>
      <c r="FG1482"/>
      <c r="FH1482"/>
      <c r="FI1482"/>
      <c r="FJ1482"/>
      <c r="FK1482"/>
      <c r="FL1482"/>
      <c r="FM1482"/>
      <c r="FN1482"/>
      <c r="FO1482"/>
      <c r="FP1482"/>
      <c r="FQ1482"/>
      <c r="FR1482"/>
      <c r="FS1482"/>
      <c r="FT1482"/>
      <c r="FU1482"/>
      <c r="FV1482"/>
      <c r="FW1482"/>
      <c r="FX1482"/>
      <c r="FY1482"/>
      <c r="FZ1482"/>
      <c r="GA1482"/>
      <c r="GB1482"/>
      <c r="GC1482"/>
      <c r="GD1482"/>
      <c r="GE1482"/>
      <c r="GF1482"/>
      <c r="GG1482"/>
      <c r="GH1482"/>
      <c r="GI1482"/>
      <c r="GJ1482"/>
      <c r="GK1482"/>
      <c r="GL1482"/>
      <c r="GM1482"/>
      <c r="GN1482"/>
      <c r="GO1482"/>
      <c r="GP1482"/>
      <c r="GQ1482"/>
      <c r="GR1482"/>
      <c r="GS1482"/>
      <c r="GT1482"/>
      <c r="GU1482"/>
      <c r="GV1482"/>
      <c r="GW1482"/>
      <c r="GX1482"/>
      <c r="GY1482" t="n" s="35">
        <v>0</v>
      </c>
      <c r="GZ1482" t="n" s="35">
        <v>0</v>
      </c>
      <c r="HF1482" s="35">
        <v>3800</v>
      </c>
      <c r="HG1482" t="b" s="35">
        <v>1</v>
      </c>
      <c r="HH1482">
        <v>1</v>
      </c>
      <c r="HU1482" t="b" s="35">
        <v>1</v>
      </c>
    </row>
    <row r="1483" ht="30" customHeight="1" spans="2:12">
      <c r="B1483" s="34">
        <f>10000000+INDEX(编号表!$B:$B,MATCH(D1483,编号表!$A:$A,0))*10000+J1483</f>
        <v>12510015</v>
      </c>
      <c r="C1483" s="34" t="s">
        <v>1166</v>
      </c>
      <c r="D1483" s="34" t="s">
        <v>1162</v>
      </c>
      <c r="E1483" t="str" s="34">
        <v>无</v>
      </c>
      <c r="F1483" s="39" t="s">
        <v>908</v>
      </c>
      <c r="G1483" s="34" t="s">
        <v>363</v>
      </c>
      <c r="H1483" s="34" t="b">
        <v>0</v>
      </c>
      <c r="I1483" s="34" t="b">
        <v>0</v>
      </c>
      <c r="J1483" s="34">
        <v>15</v>
      </c>
      <c r="K1483" s="34" t="str">
        <f t="shared" si="43"/>
        <v>125100</v>
      </c>
      <c r="L1483" s="34" t="s">
        <v>900</v>
      </c>
      <c r="O1483" t="str" s="35">
        <v>落印造成范围重击；补强结构、传递冲击，提高落印伤害；缩短宝印技能冷却时间。</v>
      </c>
      <c r="P1483" t="n" s="35">
        <v>12421004</v>
      </c>
      <c r="W1483">
        <v>600</v>
      </c>
      <c r="X1483">
        <v>600</v>
      </c>
      <c r="Y1483" t="str" s="35">
        <v>单位</v>
      </c>
      <c r="Z1483" t="inlineStr">
        <is>
          <t xml:space="preserve">圆形</t>
        </is>
      </c>
      <c r="AA1483" t="inlineStr">
        <is>
          <t xml:space="preserve">敌对</t>
        </is>
      </c>
      <c r="AB1483">
        <v>0</v>
      </c>
      <c r="AC1483">
        <v>16</v>
      </c>
      <c r="AD1483" t="b">
        <v>0</v>
      </c>
      <c r="AE1483" t="inlineStr">
        <is>
          <t xml:space="preserve">最近</t>
        </is>
      </c>
      <c r="AF1483">
        <v>180</v>
      </c>
      <c r="AG1483"/>
      <c r="AH1483"/>
      <c r="AI1483"/>
      <c r="AJ1483"/>
      <c r="AK1483"/>
      <c r="AL1483"/>
      <c r="BA1483">
        <v>10000</v>
      </c>
      <c r="BB1483" t="inlineStr">
        <is>
          <t xml:space="preserve">技能效果_伤害</t>
        </is>
      </c>
      <c r="BC1483" t="inlineStr">
        <is>
          <t xml:space="preserve">敌对</t>
        </is>
      </c>
      <c r="BD1483">
        <v>10000</v>
      </c>
      <c r="BE1483">
        <v>0</v>
      </c>
      <c r="BF1483" t="inlineStr">
        <is>
          <t xml:space="preserve">全部</t>
        </is>
      </c>
      <c r="BG1483">
        <v>0</v>
      </c>
      <c r="BH1483" t="inlineStr">
        <is>
          <t xml:space="preserve">魔法</t>
        </is>
      </c>
      <c r="BI1483">
        <v>8000</v>
      </c>
      <c r="BJ1483">
        <v>0</v>
      </c>
      <c r="BK1483" t="b">
        <v>1</v>
      </c>
      <c r="BL1483">
        <v>0</v>
      </c>
      <c r="BM1483">
        <v>10000</v>
      </c>
      <c r="BN1483"/>
      <c r="BO1483"/>
      <c r="BP1483"/>
      <c r="BQ1483"/>
      <c r="BR1483"/>
      <c r="BS1483"/>
      <c r="BT1483"/>
      <c r="BU1483"/>
      <c r="BV1483"/>
      <c r="BW1483"/>
      <c r="BX1483"/>
      <c r="BY1483"/>
      <c r="BZ1483"/>
      <c r="CA1483"/>
      <c r="CB1483"/>
      <c r="CC1483"/>
      <c r="CD1483"/>
      <c r="CE1483"/>
      <c r="CF1483"/>
      <c r="CG1483"/>
      <c r="CH1483"/>
      <c r="CI1483"/>
      <c r="CJ1483"/>
      <c r="CK1483"/>
      <c r="CL1483"/>
      <c r="CM1483"/>
      <c r="CN1483"/>
      <c r="CO1483"/>
      <c r="CP1483"/>
      <c r="CQ1483"/>
      <c r="CR1483"/>
      <c r="CS1483"/>
      <c r="CT1483"/>
      <c r="CU1483"/>
      <c r="CV1483"/>
      <c r="CW1483"/>
      <c r="CX1483"/>
      <c r="CY1483"/>
      <c r="CZ1483"/>
      <c r="DA1483"/>
      <c r="DB1483"/>
      <c r="DC1483"/>
      <c r="DD1483"/>
      <c r="DE1483"/>
      <c r="DF1483"/>
      <c r="DG1483"/>
      <c r="DH1483"/>
      <c r="DI1483"/>
      <c r="DJ1483"/>
      <c r="DK1483"/>
      <c r="DL1483"/>
      <c r="DM1483"/>
      <c r="DN1483"/>
      <c r="DO1483"/>
      <c r="DP1483"/>
      <c r="DQ1483"/>
      <c r="DR1483"/>
      <c r="DS1483"/>
      <c r="DT1483"/>
      <c r="DU1483"/>
      <c r="DV1483"/>
      <c r="DW1483"/>
      <c r="DX1483"/>
      <c r="DY1483"/>
      <c r="DZ1483"/>
      <c r="EA1483"/>
      <c r="EB1483"/>
      <c r="EC1483"/>
      <c r="ED1483"/>
      <c r="EE1483"/>
      <c r="EF1483"/>
      <c r="EG1483"/>
      <c r="EH1483"/>
      <c r="EI1483"/>
      <c r="EJ1483"/>
      <c r="EK1483"/>
      <c r="EL1483"/>
      <c r="EM1483"/>
      <c r="EN1483"/>
      <c r="EO1483"/>
      <c r="EP1483"/>
      <c r="EQ1483"/>
      <c r="ER1483"/>
      <c r="ES1483"/>
      <c r="ET1483"/>
      <c r="EU1483"/>
      <c r="EV1483"/>
      <c r="EW1483"/>
      <c r="EX1483"/>
      <c r="EY1483"/>
      <c r="EZ1483"/>
      <c r="FA1483"/>
      <c r="FB1483"/>
      <c r="FC1483"/>
      <c r="FD1483"/>
      <c r="FE1483"/>
      <c r="FF1483"/>
      <c r="FG1483"/>
      <c r="FH1483"/>
      <c r="FI1483"/>
      <c r="FJ1483"/>
      <c r="FK1483"/>
      <c r="FL1483"/>
      <c r="FM1483"/>
      <c r="FN1483"/>
      <c r="FO1483"/>
      <c r="FP1483"/>
      <c r="FQ1483"/>
      <c r="FR1483"/>
      <c r="FS1483"/>
      <c r="FT1483"/>
      <c r="FU1483"/>
      <c r="FV1483"/>
      <c r="FW1483"/>
      <c r="FX1483"/>
      <c r="FY1483"/>
      <c r="FZ1483"/>
      <c r="GA1483"/>
      <c r="GB1483"/>
      <c r="GC1483"/>
      <c r="GD1483"/>
      <c r="GE1483"/>
      <c r="GF1483"/>
      <c r="GG1483"/>
      <c r="GH1483"/>
      <c r="GI1483"/>
      <c r="GJ1483"/>
      <c r="GK1483"/>
      <c r="GL1483"/>
      <c r="GM1483"/>
      <c r="GN1483"/>
      <c r="GO1483"/>
      <c r="GP1483"/>
      <c r="GQ1483"/>
      <c r="GR1483"/>
      <c r="GS1483"/>
      <c r="GT1483"/>
      <c r="GU1483"/>
      <c r="GV1483"/>
      <c r="GW1483"/>
      <c r="GX1483"/>
      <c r="GY1483" t="n" s="35">
        <v>0</v>
      </c>
      <c r="GZ1483" t="n" s="35">
        <v>0</v>
      </c>
      <c r="HF1483" s="35">
        <v>3800</v>
      </c>
      <c r="HG1483" t="b" s="35">
        <v>1</v>
      </c>
      <c r="HH1483">
        <v>1</v>
      </c>
      <c r="HU1483" t="b" s="35">
        <v>1</v>
      </c>
    </row>
    <row r="1484" ht="30" customHeight="1" spans="2:12">
      <c r="B1484" s="34">
        <f>10000000+INDEX(编号表!$B:$B,MATCH(D1484,编号表!$A:$A,0))*10000+J1484</f>
        <v>12510016</v>
      </c>
      <c r="C1484" s="34" t="s">
        <v>1167</v>
      </c>
      <c r="D1484" s="34" t="s">
        <v>1162</v>
      </c>
      <c r="E1484" t="str" s="34">
        <v>无</v>
      </c>
      <c r="F1484" s="39" t="s">
        <v>910</v>
      </c>
      <c r="G1484" s="34" t="s">
        <v>363</v>
      </c>
      <c r="H1484" s="34" t="b">
        <v>0</v>
      </c>
      <c r="I1484" s="34" t="b">
        <v>0</v>
      </c>
      <c r="J1484" s="34">
        <v>16</v>
      </c>
      <c r="K1484" s="34" t="str">
        <f t="shared" si="43"/>
        <v>125100</v>
      </c>
      <c r="L1484" s="34" t="s">
        <v>898</v>
      </c>
      <c r="O1484" t="str" s="35">
        <v>落印造成范围重击；补强结构、传递冲击，提高落印伤害；缩短宝印技能冷却时间。</v>
      </c>
      <c r="P1484" t="n" s="35">
        <v>12421004</v>
      </c>
      <c r="W1484">
        <v>600</v>
      </c>
      <c r="X1484">
        <v>600</v>
      </c>
      <c r="Y1484" t="str" s="35">
        <v>单位</v>
      </c>
      <c r="Z1484" t="inlineStr">
        <is>
          <t xml:space="preserve">圆形</t>
        </is>
      </c>
      <c r="AA1484" t="inlineStr">
        <is>
          <t xml:space="preserve">敌对</t>
        </is>
      </c>
      <c r="AB1484">
        <v>0</v>
      </c>
      <c r="AC1484">
        <v>16</v>
      </c>
      <c r="AD1484" t="b">
        <v>0</v>
      </c>
      <c r="AE1484" t="inlineStr">
        <is>
          <t xml:space="preserve">最近</t>
        </is>
      </c>
      <c r="AF1484">
        <v>180</v>
      </c>
      <c r="AG1484"/>
      <c r="AH1484"/>
      <c r="AI1484"/>
      <c r="AJ1484"/>
      <c r="AK1484"/>
      <c r="AL1484"/>
      <c r="BA1484">
        <v>10000</v>
      </c>
      <c r="BB1484" t="inlineStr">
        <is>
          <t xml:space="preserve">技能效果_伤害</t>
        </is>
      </c>
      <c r="BC1484" t="inlineStr">
        <is>
          <t xml:space="preserve">敌对</t>
        </is>
      </c>
      <c r="BD1484">
        <v>10000</v>
      </c>
      <c r="BE1484">
        <v>0</v>
      </c>
      <c r="BF1484" t="inlineStr">
        <is>
          <t xml:space="preserve">全部</t>
        </is>
      </c>
      <c r="BG1484">
        <v>0</v>
      </c>
      <c r="BH1484" t="inlineStr">
        <is>
          <t xml:space="preserve">魔法</t>
        </is>
      </c>
      <c r="BI1484">
        <v>8000</v>
      </c>
      <c r="BJ1484">
        <v>0</v>
      </c>
      <c r="BK1484" t="b">
        <v>1</v>
      </c>
      <c r="BL1484">
        <v>0</v>
      </c>
      <c r="BM1484">
        <v>10000</v>
      </c>
      <c r="BN1484"/>
      <c r="BO1484"/>
      <c r="BP1484"/>
      <c r="BQ1484"/>
      <c r="BR1484"/>
      <c r="BS1484"/>
      <c r="BT1484"/>
      <c r="BU1484"/>
      <c r="BV1484"/>
      <c r="BW1484"/>
      <c r="BX1484"/>
      <c r="BY1484"/>
      <c r="BZ1484"/>
      <c r="CA1484"/>
      <c r="CB1484"/>
      <c r="CC1484"/>
      <c r="CD1484"/>
      <c r="CE1484"/>
      <c r="CF1484"/>
      <c r="CG1484"/>
      <c r="CH1484"/>
      <c r="CI1484"/>
      <c r="CJ1484"/>
      <c r="CK1484"/>
      <c r="CL1484"/>
      <c r="CM1484"/>
      <c r="CN1484"/>
      <c r="CO1484"/>
      <c r="CP1484"/>
      <c r="CQ1484"/>
      <c r="CR1484"/>
      <c r="CS1484"/>
      <c r="CT1484"/>
      <c r="CU1484"/>
      <c r="CV1484"/>
      <c r="CW1484"/>
      <c r="CX1484"/>
      <c r="CY1484"/>
      <c r="CZ1484"/>
      <c r="DA1484"/>
      <c r="DB1484"/>
      <c r="DC1484"/>
      <c r="DD1484"/>
      <c r="DE1484"/>
      <c r="DF1484"/>
      <c r="DG1484"/>
      <c r="DH1484"/>
      <c r="DI1484"/>
      <c r="DJ1484"/>
      <c r="DK1484"/>
      <c r="DL1484"/>
      <c r="DM1484"/>
      <c r="DN1484"/>
      <c r="DO1484"/>
      <c r="DP1484"/>
      <c r="DQ1484"/>
      <c r="DR1484"/>
      <c r="DS1484"/>
      <c r="DT1484"/>
      <c r="DU1484"/>
      <c r="DV1484"/>
      <c r="DW1484"/>
      <c r="DX1484"/>
      <c r="DY1484"/>
      <c r="DZ1484"/>
      <c r="EA1484"/>
      <c r="EB1484"/>
      <c r="EC1484"/>
      <c r="ED1484"/>
      <c r="EE1484"/>
      <c r="EF1484"/>
      <c r="EG1484"/>
      <c r="EH1484"/>
      <c r="EI1484"/>
      <c r="EJ1484"/>
      <c r="EK1484"/>
      <c r="EL1484"/>
      <c r="EM1484"/>
      <c r="EN1484"/>
      <c r="EO1484"/>
      <c r="EP1484"/>
      <c r="EQ1484"/>
      <c r="ER1484"/>
      <c r="ES1484"/>
      <c r="ET1484"/>
      <c r="EU1484"/>
      <c r="EV1484"/>
      <c r="EW1484"/>
      <c r="EX1484"/>
      <c r="EY1484"/>
      <c r="EZ1484"/>
      <c r="FA1484"/>
      <c r="FB1484"/>
      <c r="FC1484"/>
      <c r="FD1484"/>
      <c r="FE1484"/>
      <c r="FF1484"/>
      <c r="FG1484"/>
      <c r="FH1484"/>
      <c r="FI1484"/>
      <c r="FJ1484"/>
      <c r="FK1484"/>
      <c r="FL1484"/>
      <c r="FM1484"/>
      <c r="FN1484"/>
      <c r="FO1484"/>
      <c r="FP1484"/>
      <c r="FQ1484"/>
      <c r="FR1484"/>
      <c r="FS1484"/>
      <c r="FT1484"/>
      <c r="FU1484"/>
      <c r="FV1484"/>
      <c r="FW1484"/>
      <c r="FX1484"/>
      <c r="FY1484"/>
      <c r="FZ1484"/>
      <c r="GA1484"/>
      <c r="GB1484"/>
      <c r="GC1484"/>
      <c r="GD1484"/>
      <c r="GE1484"/>
      <c r="GF1484"/>
      <c r="GG1484"/>
      <c r="GH1484"/>
      <c r="GI1484"/>
      <c r="GJ1484"/>
      <c r="GK1484"/>
      <c r="GL1484"/>
      <c r="GM1484"/>
      <c r="GN1484"/>
      <c r="GO1484"/>
      <c r="GP1484"/>
      <c r="GQ1484"/>
      <c r="GR1484"/>
      <c r="GS1484"/>
      <c r="GT1484"/>
      <c r="GU1484"/>
      <c r="GV1484"/>
      <c r="GW1484"/>
      <c r="GX1484"/>
      <c r="GY1484" t="n" s="35">
        <v>0</v>
      </c>
      <c r="GZ1484" t="n" s="35">
        <v>0</v>
      </c>
      <c r="HF1484" s="35">
        <v>3800</v>
      </c>
      <c r="HG1484" t="b" s="35">
        <v>1</v>
      </c>
      <c r="HH1484">
        <v>1</v>
      </c>
      <c r="HU1484" t="b" s="35">
        <v>1</v>
      </c>
    </row>
    <row r="1485" ht="30" customHeight="1" spans="2:12">
      <c r="B1485" s="34">
        <f>10000000+INDEX(编号表!$B:$B,MATCH(D1485,编号表!$A:$A,0))*10000+J1485</f>
        <v>12510017</v>
      </c>
      <c r="C1485" s="34" t="s">
        <v>1167</v>
      </c>
      <c r="D1485" s="34" t="s">
        <v>1162</v>
      </c>
      <c r="E1485" t="str" s="34">
        <v>无</v>
      </c>
      <c r="F1485" s="39" t="s">
        <v>910</v>
      </c>
      <c r="G1485" s="34" t="s">
        <v>363</v>
      </c>
      <c r="H1485" s="34" t="b">
        <v>0</v>
      </c>
      <c r="I1485" s="34" t="b">
        <v>0</v>
      </c>
      <c r="J1485" s="34">
        <v>17</v>
      </c>
      <c r="K1485" s="34" t="str">
        <f t="shared" si="43"/>
        <v>125100</v>
      </c>
      <c r="L1485" s="34" t="s">
        <v>899</v>
      </c>
      <c r="O1485" t="str" s="35">
        <v>落印造成范围重击；补强结构、传递冲击，提高落印伤害；缩短宝印技能冷却时间。</v>
      </c>
      <c r="P1485" t="n" s="35">
        <v>12421004</v>
      </c>
      <c r="W1485">
        <v>600</v>
      </c>
      <c r="X1485">
        <v>600</v>
      </c>
      <c r="Y1485" t="str" s="35">
        <v>单位</v>
      </c>
      <c r="Z1485" t="inlineStr">
        <is>
          <t xml:space="preserve">圆形</t>
        </is>
      </c>
      <c r="AA1485" t="inlineStr">
        <is>
          <t xml:space="preserve">敌对</t>
        </is>
      </c>
      <c r="AB1485">
        <v>0</v>
      </c>
      <c r="AC1485">
        <v>16</v>
      </c>
      <c r="AD1485" t="b">
        <v>0</v>
      </c>
      <c r="AE1485" t="inlineStr">
        <is>
          <t xml:space="preserve">最近</t>
        </is>
      </c>
      <c r="AF1485">
        <v>180</v>
      </c>
      <c r="AG1485"/>
      <c r="AH1485"/>
      <c r="AI1485"/>
      <c r="AJ1485"/>
      <c r="AK1485"/>
      <c r="AL1485"/>
      <c r="BA1485">
        <v>10000</v>
      </c>
      <c r="BB1485" t="inlineStr">
        <is>
          <t xml:space="preserve">技能效果_伤害</t>
        </is>
      </c>
      <c r="BC1485" t="inlineStr">
        <is>
          <t xml:space="preserve">敌对</t>
        </is>
      </c>
      <c r="BD1485">
        <v>10000</v>
      </c>
      <c r="BE1485">
        <v>0</v>
      </c>
      <c r="BF1485" t="inlineStr">
        <is>
          <t xml:space="preserve">全部</t>
        </is>
      </c>
      <c r="BG1485">
        <v>0</v>
      </c>
      <c r="BH1485" t="inlineStr">
        <is>
          <t xml:space="preserve">魔法</t>
        </is>
      </c>
      <c r="BI1485">
        <v>8000</v>
      </c>
      <c r="BJ1485">
        <v>0</v>
      </c>
      <c r="BK1485" t="b">
        <v>1</v>
      </c>
      <c r="BL1485">
        <v>0</v>
      </c>
      <c r="BM1485">
        <v>10000</v>
      </c>
      <c r="BN1485"/>
      <c r="BO1485"/>
      <c r="BP1485"/>
      <c r="BQ1485"/>
      <c r="BR1485"/>
      <c r="BS1485"/>
      <c r="BT1485"/>
      <c r="BU1485"/>
      <c r="BV1485"/>
      <c r="BW1485"/>
      <c r="BX1485"/>
      <c r="BY1485"/>
      <c r="BZ1485"/>
      <c r="CA1485"/>
      <c r="CB1485"/>
      <c r="CC1485"/>
      <c r="CD1485"/>
      <c r="CE1485"/>
      <c r="CF1485"/>
      <c r="CG1485"/>
      <c r="CH1485"/>
      <c r="CI1485"/>
      <c r="CJ1485"/>
      <c r="CK1485"/>
      <c r="CL1485"/>
      <c r="CM1485"/>
      <c r="CN1485"/>
      <c r="CO1485"/>
      <c r="CP1485"/>
      <c r="CQ1485"/>
      <c r="CR1485"/>
      <c r="CS1485"/>
      <c r="CT1485"/>
      <c r="CU1485"/>
      <c r="CV1485"/>
      <c r="CW1485"/>
      <c r="CX1485"/>
      <c r="CY1485"/>
      <c r="CZ1485"/>
      <c r="DA1485"/>
      <c r="DB1485"/>
      <c r="DC1485"/>
      <c r="DD1485"/>
      <c r="DE1485"/>
      <c r="DF1485"/>
      <c r="DG1485"/>
      <c r="DH1485"/>
      <c r="DI1485"/>
      <c r="DJ1485"/>
      <c r="DK1485"/>
      <c r="DL1485"/>
      <c r="DM1485"/>
      <c r="DN1485"/>
      <c r="DO1485"/>
      <c r="DP1485"/>
      <c r="DQ1485"/>
      <c r="DR1485"/>
      <c r="DS1485"/>
      <c r="DT1485"/>
      <c r="DU1485"/>
      <c r="DV1485"/>
      <c r="DW1485"/>
      <c r="DX1485"/>
      <c r="DY1485"/>
      <c r="DZ1485"/>
      <c r="EA1485"/>
      <c r="EB1485"/>
      <c r="EC1485"/>
      <c r="ED1485"/>
      <c r="EE1485"/>
      <c r="EF1485"/>
      <c r="EG1485"/>
      <c r="EH1485"/>
      <c r="EI1485"/>
      <c r="EJ1485"/>
      <c r="EK1485"/>
      <c r="EL1485"/>
      <c r="EM1485"/>
      <c r="EN1485"/>
      <c r="EO1485"/>
      <c r="EP1485"/>
      <c r="EQ1485"/>
      <c r="ER1485"/>
      <c r="ES1485"/>
      <c r="ET1485"/>
      <c r="EU1485"/>
      <c r="EV1485"/>
      <c r="EW1485"/>
      <c r="EX1485"/>
      <c r="EY1485"/>
      <c r="EZ1485"/>
      <c r="FA1485"/>
      <c r="FB1485"/>
      <c r="FC1485"/>
      <c r="FD1485"/>
      <c r="FE1485"/>
      <c r="FF1485"/>
      <c r="FG1485"/>
      <c r="FH1485"/>
      <c r="FI1485"/>
      <c r="FJ1485"/>
      <c r="FK1485"/>
      <c r="FL1485"/>
      <c r="FM1485"/>
      <c r="FN1485"/>
      <c r="FO1485"/>
      <c r="FP1485"/>
      <c r="FQ1485"/>
      <c r="FR1485"/>
      <c r="FS1485"/>
      <c r="FT1485"/>
      <c r="FU1485"/>
      <c r="FV1485"/>
      <c r="FW1485"/>
      <c r="FX1485"/>
      <c r="FY1485"/>
      <c r="FZ1485"/>
      <c r="GA1485"/>
      <c r="GB1485"/>
      <c r="GC1485"/>
      <c r="GD1485"/>
      <c r="GE1485"/>
      <c r="GF1485"/>
      <c r="GG1485"/>
      <c r="GH1485"/>
      <c r="GI1485"/>
      <c r="GJ1485"/>
      <c r="GK1485"/>
      <c r="GL1485"/>
      <c r="GM1485"/>
      <c r="GN1485"/>
      <c r="GO1485"/>
      <c r="GP1485"/>
      <c r="GQ1485"/>
      <c r="GR1485"/>
      <c r="GS1485"/>
      <c r="GT1485"/>
      <c r="GU1485"/>
      <c r="GV1485"/>
      <c r="GW1485"/>
      <c r="GX1485"/>
      <c r="GY1485" t="n" s="35">
        <v>0</v>
      </c>
      <c r="GZ1485" t="n" s="35">
        <v>0</v>
      </c>
      <c r="HF1485" s="35">
        <v>3800</v>
      </c>
      <c r="HG1485" t="b" s="35">
        <v>1</v>
      </c>
      <c r="HH1485">
        <v>1</v>
      </c>
      <c r="HU1485" t="b" s="35">
        <v>1</v>
      </c>
    </row>
    <row r="1486" ht="30" customHeight="1" spans="2:12">
      <c r="B1486" s="34">
        <f>10000000+INDEX(编号表!$B:$B,MATCH(D1486,编号表!$A:$A,0))*10000+J1486</f>
        <v>12510018</v>
      </c>
      <c r="C1486" s="34" t="s">
        <v>1167</v>
      </c>
      <c r="D1486" s="34" t="s">
        <v>1162</v>
      </c>
      <c r="E1486" t="str" s="34">
        <v>无</v>
      </c>
      <c r="F1486" s="39" t="s">
        <v>910</v>
      </c>
      <c r="G1486" s="34" t="s">
        <v>363</v>
      </c>
      <c r="H1486" s="34" t="b">
        <v>0</v>
      </c>
      <c r="I1486" s="34" t="b">
        <v>0</v>
      </c>
      <c r="J1486" s="34">
        <v>18</v>
      </c>
      <c r="K1486" s="34" t="str">
        <f t="shared" si="43"/>
        <v>125100</v>
      </c>
      <c r="L1486" s="34" t="s">
        <v>900</v>
      </c>
      <c r="O1486" t="str" s="35">
        <v>落印造成范围重击；补强结构、传递冲击，提高落印伤害；缩短宝印技能冷却时间。</v>
      </c>
      <c r="P1486" t="n" s="35">
        <v>12421004</v>
      </c>
      <c r="W1486">
        <v>600</v>
      </c>
      <c r="X1486">
        <v>600</v>
      </c>
      <c r="Y1486" t="str" s="35">
        <v>单位</v>
      </c>
      <c r="Z1486" t="inlineStr">
        <is>
          <t xml:space="preserve">圆形</t>
        </is>
      </c>
      <c r="AA1486" t="inlineStr">
        <is>
          <t xml:space="preserve">敌对</t>
        </is>
      </c>
      <c r="AB1486">
        <v>0</v>
      </c>
      <c r="AC1486">
        <v>16</v>
      </c>
      <c r="AD1486" t="b">
        <v>0</v>
      </c>
      <c r="AE1486" t="inlineStr">
        <is>
          <t xml:space="preserve">最近</t>
        </is>
      </c>
      <c r="AF1486">
        <v>180</v>
      </c>
      <c r="AG1486"/>
      <c r="AH1486"/>
      <c r="AI1486"/>
      <c r="AJ1486"/>
      <c r="AK1486"/>
      <c r="AL1486"/>
      <c r="BA1486">
        <v>10000</v>
      </c>
      <c r="BB1486" t="inlineStr">
        <is>
          <t xml:space="preserve">技能效果_伤害</t>
        </is>
      </c>
      <c r="BC1486" t="inlineStr">
        <is>
          <t xml:space="preserve">敌对</t>
        </is>
      </c>
      <c r="BD1486">
        <v>10000</v>
      </c>
      <c r="BE1486">
        <v>0</v>
      </c>
      <c r="BF1486" t="inlineStr">
        <is>
          <t xml:space="preserve">全部</t>
        </is>
      </c>
      <c r="BG1486">
        <v>0</v>
      </c>
      <c r="BH1486" t="inlineStr">
        <is>
          <t xml:space="preserve">魔法</t>
        </is>
      </c>
      <c r="BI1486">
        <v>8000</v>
      </c>
      <c r="BJ1486">
        <v>0</v>
      </c>
      <c r="BK1486" t="b">
        <v>1</v>
      </c>
      <c r="BL1486">
        <v>0</v>
      </c>
      <c r="BM1486">
        <v>10000</v>
      </c>
      <c r="BN1486"/>
      <c r="BO1486"/>
      <c r="BP1486"/>
      <c r="BQ1486"/>
      <c r="BR1486"/>
      <c r="BS1486"/>
      <c r="BT1486"/>
      <c r="BU1486"/>
      <c r="BV1486"/>
      <c r="BW1486"/>
      <c r="BX1486"/>
      <c r="BY1486"/>
      <c r="BZ1486"/>
      <c r="CA1486"/>
      <c r="CB1486"/>
      <c r="CC1486"/>
      <c r="CD1486"/>
      <c r="CE1486"/>
      <c r="CF1486"/>
      <c r="CG1486"/>
      <c r="CH1486"/>
      <c r="CI1486"/>
      <c r="CJ1486"/>
      <c r="CK1486"/>
      <c r="CL1486"/>
      <c r="CM1486"/>
      <c r="CN1486"/>
      <c r="CO1486"/>
      <c r="CP1486"/>
      <c r="CQ1486"/>
      <c r="CR1486"/>
      <c r="CS1486"/>
      <c r="CT1486"/>
      <c r="CU1486"/>
      <c r="CV1486"/>
      <c r="CW1486"/>
      <c r="CX1486"/>
      <c r="CY1486"/>
      <c r="CZ1486"/>
      <c r="DA1486"/>
      <c r="DB1486"/>
      <c r="DC1486"/>
      <c r="DD1486"/>
      <c r="DE1486"/>
      <c r="DF1486"/>
      <c r="DG1486"/>
      <c r="DH1486"/>
      <c r="DI1486"/>
      <c r="DJ1486"/>
      <c r="DK1486"/>
      <c r="DL1486"/>
      <c r="DM1486"/>
      <c r="DN1486"/>
      <c r="DO1486"/>
      <c r="DP1486"/>
      <c r="DQ1486"/>
      <c r="DR1486"/>
      <c r="DS1486"/>
      <c r="DT1486"/>
      <c r="DU1486"/>
      <c r="DV1486"/>
      <c r="DW1486"/>
      <c r="DX1486"/>
      <c r="DY1486"/>
      <c r="DZ1486"/>
      <c r="EA1486"/>
      <c r="EB1486"/>
      <c r="EC1486"/>
      <c r="ED1486"/>
      <c r="EE1486"/>
      <c r="EF1486"/>
      <c r="EG1486"/>
      <c r="EH1486"/>
      <c r="EI1486"/>
      <c r="EJ1486"/>
      <c r="EK1486"/>
      <c r="EL1486"/>
      <c r="EM1486"/>
      <c r="EN1486"/>
      <c r="EO1486"/>
      <c r="EP1486"/>
      <c r="EQ1486"/>
      <c r="ER1486"/>
      <c r="ES1486"/>
      <c r="ET1486"/>
      <c r="EU1486"/>
      <c r="EV1486"/>
      <c r="EW1486"/>
      <c r="EX1486"/>
      <c r="EY1486"/>
      <c r="EZ1486"/>
      <c r="FA1486"/>
      <c r="FB1486"/>
      <c r="FC1486"/>
      <c r="FD1486"/>
      <c r="FE1486"/>
      <c r="FF1486"/>
      <c r="FG1486"/>
      <c r="FH1486"/>
      <c r="FI1486"/>
      <c r="FJ1486"/>
      <c r="FK1486"/>
      <c r="FL1486"/>
      <c r="FM1486"/>
      <c r="FN1486"/>
      <c r="FO1486"/>
      <c r="FP1486"/>
      <c r="FQ1486"/>
      <c r="FR1486"/>
      <c r="FS1486"/>
      <c r="FT1486"/>
      <c r="FU1486"/>
      <c r="FV1486"/>
      <c r="FW1486"/>
      <c r="FX1486"/>
      <c r="FY1486"/>
      <c r="FZ1486"/>
      <c r="GA1486"/>
      <c r="GB1486"/>
      <c r="GC1486"/>
      <c r="GD1486"/>
      <c r="GE1486"/>
      <c r="GF1486"/>
      <c r="GG1486"/>
      <c r="GH1486"/>
      <c r="GI1486"/>
      <c r="GJ1486"/>
      <c r="GK1486"/>
      <c r="GL1486"/>
      <c r="GM1486"/>
      <c r="GN1486"/>
      <c r="GO1486"/>
      <c r="GP1486"/>
      <c r="GQ1486"/>
      <c r="GR1486"/>
      <c r="GS1486"/>
      <c r="GT1486"/>
      <c r="GU1486"/>
      <c r="GV1486"/>
      <c r="GW1486"/>
      <c r="GX1486"/>
      <c r="GY1486" t="n" s="35">
        <v>0</v>
      </c>
      <c r="GZ1486" t="n" s="35">
        <v>0</v>
      </c>
      <c r="HF1486" s="35">
        <v>3800</v>
      </c>
      <c r="HG1486" t="b" s="35">
        <v>1</v>
      </c>
      <c r="HH1486">
        <v>1</v>
      </c>
      <c r="HU1486" t="b" s="35">
        <v>1</v>
      </c>
    </row>
    <row r="1487" ht="30" customHeight="1" spans="2:12">
      <c r="B1487" s="34">
        <f>10000000+INDEX(编号表!$B:$B,MATCH(D1487,编号表!$A:$A,0))*10000+J1487</f>
        <v>12510019</v>
      </c>
      <c r="C1487" s="34" t="s">
        <v>1168</v>
      </c>
      <c r="D1487" s="34" t="s">
        <v>1162</v>
      </c>
      <c r="E1487" t="str" s="34">
        <v>无</v>
      </c>
      <c r="F1487" s="39" t="s">
        <v>912</v>
      </c>
      <c r="G1487" s="34" t="s">
        <v>363</v>
      </c>
      <c r="H1487" s="34" t="b">
        <v>0</v>
      </c>
      <c r="I1487" s="34" t="b">
        <v>0</v>
      </c>
      <c r="J1487" s="34">
        <v>19</v>
      </c>
      <c r="K1487" s="34" t="str">
        <f t="shared" si="43"/>
        <v>125100</v>
      </c>
      <c r="L1487" s="34" t="s">
        <v>898</v>
      </c>
      <c r="O1487" t="str" s="35">
        <v>落印造成范围重击；补强结构、传递冲击，提高落印伤害；缩短宝印技能冷却时间。</v>
      </c>
      <c r="P1487" t="n" s="35">
        <v>12421004</v>
      </c>
      <c r="W1487">
        <v>600</v>
      </c>
      <c r="X1487">
        <v>600</v>
      </c>
      <c r="Y1487" t="str" s="35">
        <v>单位</v>
      </c>
      <c r="Z1487" t="inlineStr">
        <is>
          <t xml:space="preserve">圆形</t>
        </is>
      </c>
      <c r="AA1487" t="inlineStr">
        <is>
          <t xml:space="preserve">敌对</t>
        </is>
      </c>
      <c r="AB1487">
        <v>0</v>
      </c>
      <c r="AC1487">
        <v>16</v>
      </c>
      <c r="AD1487" t="b">
        <v>0</v>
      </c>
      <c r="AE1487" t="inlineStr">
        <is>
          <t xml:space="preserve">最近</t>
        </is>
      </c>
      <c r="AF1487">
        <v>180</v>
      </c>
      <c r="AG1487"/>
      <c r="AH1487"/>
      <c r="AI1487"/>
      <c r="AJ1487"/>
      <c r="AK1487"/>
      <c r="AL1487"/>
      <c r="BA1487">
        <v>10000</v>
      </c>
      <c r="BB1487" t="inlineStr">
        <is>
          <t xml:space="preserve">技能效果_伤害</t>
        </is>
      </c>
      <c r="BC1487" t="inlineStr">
        <is>
          <t xml:space="preserve">敌对</t>
        </is>
      </c>
      <c r="BD1487">
        <v>10000</v>
      </c>
      <c r="BE1487">
        <v>0</v>
      </c>
      <c r="BF1487" t="inlineStr">
        <is>
          <t xml:space="preserve">全部</t>
        </is>
      </c>
      <c r="BG1487">
        <v>0</v>
      </c>
      <c r="BH1487" t="inlineStr">
        <is>
          <t xml:space="preserve">魔法</t>
        </is>
      </c>
      <c r="BI1487">
        <v>8000</v>
      </c>
      <c r="BJ1487">
        <v>0</v>
      </c>
      <c r="BK1487" t="b">
        <v>1</v>
      </c>
      <c r="BL1487">
        <v>0</v>
      </c>
      <c r="BM1487">
        <v>10000</v>
      </c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A1487"/>
      <c r="CB1487"/>
      <c r="CC1487"/>
      <c r="CD1487"/>
      <c r="CE1487"/>
      <c r="CF1487"/>
      <c r="CG1487"/>
      <c r="CH1487"/>
      <c r="CI1487"/>
      <c r="CJ1487"/>
      <c r="CK1487"/>
      <c r="CL1487"/>
      <c r="CM1487"/>
      <c r="CN1487"/>
      <c r="CO1487"/>
      <c r="CP1487"/>
      <c r="CQ1487"/>
      <c r="CR1487"/>
      <c r="CS1487"/>
      <c r="CT1487"/>
      <c r="CU1487"/>
      <c r="CV1487"/>
      <c r="CW1487"/>
      <c r="CX1487"/>
      <c r="CY1487"/>
      <c r="CZ1487"/>
      <c r="DA1487"/>
      <c r="DB1487"/>
      <c r="DC1487"/>
      <c r="DD1487"/>
      <c r="DE1487"/>
      <c r="DF1487"/>
      <c r="DG1487"/>
      <c r="DH1487"/>
      <c r="DI1487"/>
      <c r="DJ1487"/>
      <c r="DK1487"/>
      <c r="DL1487"/>
      <c r="DM1487"/>
      <c r="DN1487"/>
      <c r="DO1487"/>
      <c r="DP1487"/>
      <c r="DQ1487"/>
      <c r="DR1487"/>
      <c r="DS1487"/>
      <c r="DT1487"/>
      <c r="DU1487"/>
      <c r="DV1487"/>
      <c r="DW1487"/>
      <c r="DX1487"/>
      <c r="DY1487"/>
      <c r="DZ1487"/>
      <c r="EA1487"/>
      <c r="EB1487"/>
      <c r="EC1487"/>
      <c r="ED1487"/>
      <c r="EE1487"/>
      <c r="EF1487"/>
      <c r="EG1487"/>
      <c r="EH1487"/>
      <c r="EI1487"/>
      <c r="EJ1487"/>
      <c r="EK1487"/>
      <c r="EL1487"/>
      <c r="EM1487"/>
      <c r="EN1487"/>
      <c r="EO1487"/>
      <c r="EP1487"/>
      <c r="EQ1487"/>
      <c r="ER1487"/>
      <c r="ES1487"/>
      <c r="ET1487"/>
      <c r="EU1487"/>
      <c r="EV1487"/>
      <c r="EW1487"/>
      <c r="EX1487"/>
      <c r="EY1487"/>
      <c r="EZ1487"/>
      <c r="FA1487"/>
      <c r="FB1487"/>
      <c r="FC1487"/>
      <c r="FD1487"/>
      <c r="FE1487"/>
      <c r="FF1487"/>
      <c r="FG1487"/>
      <c r="FH1487"/>
      <c r="FI1487"/>
      <c r="FJ1487"/>
      <c r="FK1487"/>
      <c r="FL1487"/>
      <c r="FM1487"/>
      <c r="FN1487"/>
      <c r="FO1487"/>
      <c r="FP1487"/>
      <c r="FQ1487"/>
      <c r="FR1487"/>
      <c r="FS1487"/>
      <c r="FT1487"/>
      <c r="FU1487"/>
      <c r="FV1487"/>
      <c r="FW1487"/>
      <c r="FX1487"/>
      <c r="FY1487"/>
      <c r="FZ1487"/>
      <c r="GA1487"/>
      <c r="GB1487"/>
      <c r="GC1487"/>
      <c r="GD1487"/>
      <c r="GE1487"/>
      <c r="GF1487"/>
      <c r="GG1487"/>
      <c r="GH1487"/>
      <c r="GI1487"/>
      <c r="GJ1487"/>
      <c r="GK1487"/>
      <c r="GL1487"/>
      <c r="GM1487"/>
      <c r="GN1487"/>
      <c r="GO1487"/>
      <c r="GP1487"/>
      <c r="GQ1487"/>
      <c r="GR1487"/>
      <c r="GS1487"/>
      <c r="GT1487"/>
      <c r="GU1487"/>
      <c r="GV1487"/>
      <c r="GW1487"/>
      <c r="GX1487"/>
      <c r="GY1487" t="n" s="35">
        <v>0</v>
      </c>
      <c r="GZ1487" t="n" s="35">
        <v>0</v>
      </c>
      <c r="HF1487" s="35">
        <v>3800</v>
      </c>
      <c r="HG1487" t="b" s="35">
        <v>1</v>
      </c>
      <c r="HH1487">
        <v>1</v>
      </c>
      <c r="HU1487" t="b" s="35">
        <v>1</v>
      </c>
    </row>
    <row r="1488" ht="30" customHeight="1" spans="2:12">
      <c r="B1488" s="34">
        <f>10000000+INDEX(编号表!$B:$B,MATCH(D1488,编号表!$A:$A,0))*10000+J1488</f>
        <v>12510020</v>
      </c>
      <c r="C1488" s="34" t="s">
        <v>1168</v>
      </c>
      <c r="D1488" s="34" t="s">
        <v>1162</v>
      </c>
      <c r="E1488" t="str" s="34">
        <v>无</v>
      </c>
      <c r="F1488" s="39" t="s">
        <v>912</v>
      </c>
      <c r="G1488" s="34" t="s">
        <v>363</v>
      </c>
      <c r="H1488" s="34" t="b">
        <v>0</v>
      </c>
      <c r="I1488" s="34" t="b">
        <v>0</v>
      </c>
      <c r="J1488" s="34">
        <v>20</v>
      </c>
      <c r="K1488" s="34" t="str">
        <f t="shared" si="43"/>
        <v>125100</v>
      </c>
      <c r="L1488" s="34" t="s">
        <v>899</v>
      </c>
      <c r="O1488" t="str" s="35">
        <v>落印造成范围重击；补强结构、传递冲击，提高落印伤害；缩短宝印技能冷却时间。</v>
      </c>
      <c r="P1488" t="n" s="35">
        <v>12421004</v>
      </c>
      <c r="W1488">
        <v>600</v>
      </c>
      <c r="X1488">
        <v>600</v>
      </c>
      <c r="Y1488" t="str" s="35">
        <v>单位</v>
      </c>
      <c r="Z1488" t="inlineStr">
        <is>
          <t xml:space="preserve">圆形</t>
        </is>
      </c>
      <c r="AA1488" t="inlineStr">
        <is>
          <t xml:space="preserve">敌对</t>
        </is>
      </c>
      <c r="AB1488">
        <v>0</v>
      </c>
      <c r="AC1488">
        <v>16</v>
      </c>
      <c r="AD1488" t="b">
        <v>0</v>
      </c>
      <c r="AE1488" t="inlineStr">
        <is>
          <t xml:space="preserve">最近</t>
        </is>
      </c>
      <c r="AF1488">
        <v>180</v>
      </c>
      <c r="AG1488"/>
      <c r="AH1488"/>
      <c r="AI1488"/>
      <c r="AJ1488"/>
      <c r="AK1488"/>
      <c r="AL1488"/>
      <c r="BA1488">
        <v>10000</v>
      </c>
      <c r="BB1488" t="inlineStr">
        <is>
          <t xml:space="preserve">技能效果_伤害</t>
        </is>
      </c>
      <c r="BC1488" t="inlineStr">
        <is>
          <t xml:space="preserve">敌对</t>
        </is>
      </c>
      <c r="BD1488">
        <v>10000</v>
      </c>
      <c r="BE1488">
        <v>0</v>
      </c>
      <c r="BF1488" t="inlineStr">
        <is>
          <t xml:space="preserve">全部</t>
        </is>
      </c>
      <c r="BG1488">
        <v>0</v>
      </c>
      <c r="BH1488" t="inlineStr">
        <is>
          <t xml:space="preserve">魔法</t>
        </is>
      </c>
      <c r="BI1488">
        <v>8000</v>
      </c>
      <c r="BJ1488">
        <v>0</v>
      </c>
      <c r="BK1488" t="b">
        <v>1</v>
      </c>
      <c r="BL1488">
        <v>0</v>
      </c>
      <c r="BM1488">
        <v>10000</v>
      </c>
      <c r="BN1488"/>
      <c r="BO1488"/>
      <c r="BP1488"/>
      <c r="BQ1488"/>
      <c r="BR1488"/>
      <c r="BS1488"/>
      <c r="BT1488"/>
      <c r="BU1488"/>
      <c r="BV1488"/>
      <c r="BW1488"/>
      <c r="BX1488"/>
      <c r="BY1488"/>
      <c r="BZ1488"/>
      <c r="CA1488"/>
      <c r="CB1488"/>
      <c r="CC1488"/>
      <c r="CD1488"/>
      <c r="CE1488"/>
      <c r="CF1488"/>
      <c r="CG1488"/>
      <c r="CH1488"/>
      <c r="CI1488"/>
      <c r="CJ1488"/>
      <c r="CK1488"/>
      <c r="CL1488"/>
      <c r="CM1488"/>
      <c r="CN1488"/>
      <c r="CO1488"/>
      <c r="CP1488"/>
      <c r="CQ1488"/>
      <c r="CR1488"/>
      <c r="CS1488"/>
      <c r="CT1488"/>
      <c r="CU1488"/>
      <c r="CV1488"/>
      <c r="CW1488"/>
      <c r="CX1488"/>
      <c r="CY1488"/>
      <c r="CZ1488"/>
      <c r="DA1488"/>
      <c r="DB1488"/>
      <c r="DC1488"/>
      <c r="DD1488"/>
      <c r="DE1488"/>
      <c r="DF1488"/>
      <c r="DG1488"/>
      <c r="DH1488"/>
      <c r="DI1488"/>
      <c r="DJ1488"/>
      <c r="DK1488"/>
      <c r="DL1488"/>
      <c r="DM1488"/>
      <c r="DN1488"/>
      <c r="DO1488"/>
      <c r="DP1488"/>
      <c r="DQ1488"/>
      <c r="DR1488"/>
      <c r="DS1488"/>
      <c r="DT1488"/>
      <c r="DU1488"/>
      <c r="DV1488"/>
      <c r="DW1488"/>
      <c r="DX1488"/>
      <c r="DY1488"/>
      <c r="DZ1488"/>
      <c r="EA1488"/>
      <c r="EB1488"/>
      <c r="EC1488"/>
      <c r="ED1488"/>
      <c r="EE1488"/>
      <c r="EF1488"/>
      <c r="EG1488"/>
      <c r="EH1488"/>
      <c r="EI1488"/>
      <c r="EJ1488"/>
      <c r="EK1488"/>
      <c r="EL1488"/>
      <c r="EM1488"/>
      <c r="EN1488"/>
      <c r="EO1488"/>
      <c r="EP1488"/>
      <c r="EQ1488"/>
      <c r="ER1488"/>
      <c r="ES1488"/>
      <c r="ET1488"/>
      <c r="EU1488"/>
      <c r="EV1488"/>
      <c r="EW1488"/>
      <c r="EX1488"/>
      <c r="EY1488"/>
      <c r="EZ1488"/>
      <c r="FA1488"/>
      <c r="FB1488"/>
      <c r="FC1488"/>
      <c r="FD1488"/>
      <c r="FE1488"/>
      <c r="FF1488"/>
      <c r="FG1488"/>
      <c r="FH1488"/>
      <c r="FI1488"/>
      <c r="FJ1488"/>
      <c r="FK1488"/>
      <c r="FL1488"/>
      <c r="FM1488"/>
      <c r="FN1488"/>
      <c r="FO1488"/>
      <c r="FP1488"/>
      <c r="FQ1488"/>
      <c r="FR1488"/>
      <c r="FS1488"/>
      <c r="FT1488"/>
      <c r="FU1488"/>
      <c r="FV1488"/>
      <c r="FW1488"/>
      <c r="FX1488"/>
      <c r="FY1488"/>
      <c r="FZ1488"/>
      <c r="GA1488"/>
      <c r="GB1488"/>
      <c r="GC1488"/>
      <c r="GD1488"/>
      <c r="GE1488"/>
      <c r="GF1488"/>
      <c r="GG1488"/>
      <c r="GH1488"/>
      <c r="GI1488"/>
      <c r="GJ1488"/>
      <c r="GK1488"/>
      <c r="GL1488"/>
      <c r="GM1488"/>
      <c r="GN1488"/>
      <c r="GO1488"/>
      <c r="GP1488"/>
      <c r="GQ1488"/>
      <c r="GR1488"/>
      <c r="GS1488"/>
      <c r="GT1488"/>
      <c r="GU1488"/>
      <c r="GV1488"/>
      <c r="GW1488"/>
      <c r="GX1488"/>
      <c r="GY1488" t="n" s="35">
        <v>0</v>
      </c>
      <c r="GZ1488" t="n" s="35">
        <v>0</v>
      </c>
      <c r="HF1488" s="35">
        <v>3800</v>
      </c>
      <c r="HG1488" t="b" s="35">
        <v>1</v>
      </c>
      <c r="HH1488">
        <v>1</v>
      </c>
      <c r="HU1488" t="b" s="35">
        <v>1</v>
      </c>
    </row>
    <row r="1489" ht="30" customHeight="1" spans="2:12">
      <c r="B1489" s="34">
        <f>10000000+INDEX(编号表!$B:$B,MATCH(D1489,编号表!$A:$A,0))*10000+J1489</f>
        <v>12510021</v>
      </c>
      <c r="C1489" s="34" t="s">
        <v>1168</v>
      </c>
      <c r="D1489" s="34" t="s">
        <v>1162</v>
      </c>
      <c r="E1489" t="str" s="34">
        <v>无</v>
      </c>
      <c r="F1489" s="39" t="s">
        <v>912</v>
      </c>
      <c r="G1489" s="34" t="s">
        <v>363</v>
      </c>
      <c r="H1489" s="34" t="b">
        <v>0</v>
      </c>
      <c r="I1489" s="34" t="b">
        <v>0</v>
      </c>
      <c r="J1489" s="34">
        <v>21</v>
      </c>
      <c r="K1489" s="34" t="str">
        <f t="shared" si="43"/>
        <v>125100</v>
      </c>
      <c r="L1489" s="34" t="s">
        <v>900</v>
      </c>
      <c r="O1489" t="str" s="35">
        <v>落印造成范围重击；补强结构、传递冲击，提高落印伤害；缩短宝印技能冷却时间。</v>
      </c>
      <c r="P1489" t="n" s="35">
        <v>12421004</v>
      </c>
      <c r="W1489">
        <v>600</v>
      </c>
      <c r="X1489">
        <v>600</v>
      </c>
      <c r="Y1489" t="str" s="35">
        <v>单位</v>
      </c>
      <c r="Z1489" t="inlineStr">
        <is>
          <t xml:space="preserve">圆形</t>
        </is>
      </c>
      <c r="AA1489" t="inlineStr">
        <is>
          <t xml:space="preserve">敌对</t>
        </is>
      </c>
      <c r="AB1489">
        <v>0</v>
      </c>
      <c r="AC1489">
        <v>16</v>
      </c>
      <c r="AD1489" t="b">
        <v>0</v>
      </c>
      <c r="AE1489" t="inlineStr">
        <is>
          <t xml:space="preserve">最近</t>
        </is>
      </c>
      <c r="AF1489">
        <v>180</v>
      </c>
      <c r="AG1489"/>
      <c r="AH1489"/>
      <c r="AI1489"/>
      <c r="AJ1489"/>
      <c r="AK1489"/>
      <c r="AL1489"/>
      <c r="BA1489">
        <v>10000</v>
      </c>
      <c r="BB1489" t="inlineStr">
        <is>
          <t xml:space="preserve">技能效果_伤害</t>
        </is>
      </c>
      <c r="BC1489" t="inlineStr">
        <is>
          <t xml:space="preserve">敌对</t>
        </is>
      </c>
      <c r="BD1489">
        <v>10000</v>
      </c>
      <c r="BE1489">
        <v>0</v>
      </c>
      <c r="BF1489" t="inlineStr">
        <is>
          <t xml:space="preserve">全部</t>
        </is>
      </c>
      <c r="BG1489">
        <v>0</v>
      </c>
      <c r="BH1489" t="inlineStr">
        <is>
          <t xml:space="preserve">魔法</t>
        </is>
      </c>
      <c r="BI1489">
        <v>8000</v>
      </c>
      <c r="BJ1489">
        <v>0</v>
      </c>
      <c r="BK1489" t="b">
        <v>1</v>
      </c>
      <c r="BL1489">
        <v>0</v>
      </c>
      <c r="BM1489">
        <v>10000</v>
      </c>
      <c r="BN1489"/>
      <c r="BO1489"/>
      <c r="BP1489"/>
      <c r="BQ1489"/>
      <c r="BR1489"/>
      <c r="BS1489"/>
      <c r="BT1489"/>
      <c r="BU1489"/>
      <c r="BV1489"/>
      <c r="BW1489"/>
      <c r="BX1489"/>
      <c r="BY1489"/>
      <c r="BZ1489"/>
      <c r="CA1489"/>
      <c r="CB1489"/>
      <c r="CC1489"/>
      <c r="CD1489"/>
      <c r="CE1489"/>
      <c r="CF1489"/>
      <c r="CG1489"/>
      <c r="CH1489"/>
      <c r="CI1489"/>
      <c r="CJ1489"/>
      <c r="CK1489"/>
      <c r="CL1489"/>
      <c r="CM1489"/>
      <c r="CN1489"/>
      <c r="CO1489"/>
      <c r="CP1489"/>
      <c r="CQ1489"/>
      <c r="CR1489"/>
      <c r="CS1489"/>
      <c r="CT1489"/>
      <c r="CU1489"/>
      <c r="CV1489"/>
      <c r="CW1489"/>
      <c r="CX1489"/>
      <c r="CY1489"/>
      <c r="CZ1489"/>
      <c r="DA1489"/>
      <c r="DB1489"/>
      <c r="DC1489"/>
      <c r="DD1489"/>
      <c r="DE1489"/>
      <c r="DF1489"/>
      <c r="DG1489"/>
      <c r="DH1489"/>
      <c r="DI1489"/>
      <c r="DJ1489"/>
      <c r="DK1489"/>
      <c r="DL1489"/>
      <c r="DM1489"/>
      <c r="DN1489"/>
      <c r="DO1489"/>
      <c r="DP1489"/>
      <c r="DQ1489"/>
      <c r="DR1489"/>
      <c r="DS1489"/>
      <c r="DT1489"/>
      <c r="DU1489"/>
      <c r="DV1489"/>
      <c r="DW1489"/>
      <c r="DX1489"/>
      <c r="DY1489"/>
      <c r="DZ1489"/>
      <c r="EA1489"/>
      <c r="EB1489"/>
      <c r="EC1489"/>
      <c r="ED1489"/>
      <c r="EE1489"/>
      <c r="EF1489"/>
      <c r="EG1489"/>
      <c r="EH1489"/>
      <c r="EI1489"/>
      <c r="EJ1489"/>
      <c r="EK1489"/>
      <c r="EL1489"/>
      <c r="EM1489"/>
      <c r="EN1489"/>
      <c r="EO1489"/>
      <c r="EP1489"/>
      <c r="EQ1489"/>
      <c r="ER1489"/>
      <c r="ES1489"/>
      <c r="ET1489"/>
      <c r="EU1489"/>
      <c r="EV1489"/>
      <c r="EW1489"/>
      <c r="EX1489"/>
      <c r="EY1489"/>
      <c r="EZ1489"/>
      <c r="FA1489"/>
      <c r="FB1489"/>
      <c r="FC1489"/>
      <c r="FD1489"/>
      <c r="FE1489"/>
      <c r="FF1489"/>
      <c r="FG1489"/>
      <c r="FH1489"/>
      <c r="FI1489"/>
      <c r="FJ1489"/>
      <c r="FK1489"/>
      <c r="FL1489"/>
      <c r="FM1489"/>
      <c r="FN1489"/>
      <c r="FO1489"/>
      <c r="FP1489"/>
      <c r="FQ1489"/>
      <c r="FR1489"/>
      <c r="FS1489"/>
      <c r="FT1489"/>
      <c r="FU1489"/>
      <c r="FV1489"/>
      <c r="FW1489"/>
      <c r="FX1489"/>
      <c r="FY1489"/>
      <c r="FZ1489"/>
      <c r="GA1489"/>
      <c r="GB1489"/>
      <c r="GC1489"/>
      <c r="GD1489"/>
      <c r="GE1489"/>
      <c r="GF1489"/>
      <c r="GG1489"/>
      <c r="GH1489"/>
      <c r="GI1489"/>
      <c r="GJ1489"/>
      <c r="GK1489"/>
      <c r="GL1489"/>
      <c r="GM1489"/>
      <c r="GN1489"/>
      <c r="GO1489"/>
      <c r="GP1489"/>
      <c r="GQ1489"/>
      <c r="GR1489"/>
      <c r="GS1489"/>
      <c r="GT1489"/>
      <c r="GU1489"/>
      <c r="GV1489"/>
      <c r="GW1489"/>
      <c r="GX1489"/>
      <c r="GY1489" t="n" s="35">
        <v>0</v>
      </c>
      <c r="GZ1489" t="n" s="35">
        <v>0</v>
      </c>
      <c r="HF1489" s="35">
        <v>3800</v>
      </c>
      <c r="HG1489" t="b" s="35">
        <v>1</v>
      </c>
      <c r="HH1489">
        <v>1</v>
      </c>
      <c r="HU1489" t="b" s="35">
        <v>1</v>
      </c>
    </row>
    <row r="1490" ht="30" customHeight="1" spans="2:12">
      <c r="B1490" s="34">
        <f>10000000+INDEX(编号表!$B:$B,MATCH(D1490,编号表!$A:$A,0))*10000+J1490</f>
        <v>12520007</v>
      </c>
      <c r="C1490" s="34" t="s">
        <v>1169</v>
      </c>
      <c r="D1490" s="34" t="s">
        <v>1170</v>
      </c>
      <c r="E1490" t="str" s="34">
        <v>无</v>
      </c>
      <c r="F1490" s="39" t="s">
        <v>904</v>
      </c>
      <c r="G1490" s="34" t="inlineStr">
        <is>
          <t xml:space="preserve">金行</t>
        </is>
      </c>
      <c r="H1490" s="34" t="b">
        <v>0</v>
      </c>
      <c r="I1490" s="34" t="b">
        <v>0</v>
      </c>
      <c r="J1490" s="34">
        <v>7</v>
      </c>
      <c r="K1490" s="34" t="str">
        <f t="shared" si="43"/>
        <v>125200</v>
      </c>
      <c r="L1490" s="34" t="s">
        <v>898</v>
      </c>
      <c r="O1490" t="str" s="35">
        <v>落印造成范围重击；补强结构、传递冲击，提高落印伤害；落印附加金行伤害；提高落印范围伤害。</v>
      </c>
      <c r="P1490" t="n" s="35">
        <v>12441087</v>
      </c>
      <c r="W1490">
        <v>600</v>
      </c>
      <c r="X1490">
        <v>600</v>
      </c>
      <c r="Y1490" t="str" s="35">
        <v>单位</v>
      </c>
      <c r="Z1490" t="inlineStr">
        <is>
          <t xml:space="preserve">圆形</t>
        </is>
      </c>
      <c r="AA1490" t="inlineStr">
        <is>
          <t xml:space="preserve">敌对</t>
        </is>
      </c>
      <c r="AB1490">
        <v>0</v>
      </c>
      <c r="AC1490">
        <v>16</v>
      </c>
      <c r="AD1490" t="b">
        <v>0</v>
      </c>
      <c r="AE1490" t="inlineStr">
        <is>
          <t xml:space="preserve">最近</t>
        </is>
      </c>
      <c r="AF1490">
        <v>180</v>
      </c>
      <c r="AG1490"/>
      <c r="AH1490"/>
      <c r="AI1490"/>
      <c r="AJ1490"/>
      <c r="AK1490"/>
      <c r="AL1490"/>
      <c r="BA1490">
        <v>10000</v>
      </c>
      <c r="BB1490" t="inlineStr">
        <is>
          <t xml:space="preserve">技能效果_伤害</t>
        </is>
      </c>
      <c r="BC1490" t="inlineStr">
        <is>
          <t xml:space="preserve">敌对</t>
        </is>
      </c>
      <c r="BD1490">
        <v>10000</v>
      </c>
      <c r="BE1490">
        <v>0</v>
      </c>
      <c r="BF1490" t="inlineStr">
        <is>
          <t xml:space="preserve">全部</t>
        </is>
      </c>
      <c r="BG1490">
        <v>0</v>
      </c>
      <c r="BH1490" t="inlineStr">
        <is>
          <t xml:space="preserve">魔法</t>
        </is>
      </c>
      <c r="BI1490">
        <v>8000</v>
      </c>
      <c r="BJ1490">
        <v>0</v>
      </c>
      <c r="BK1490" t="b">
        <v>1</v>
      </c>
      <c r="BL1490">
        <v>0</v>
      </c>
      <c r="BM1490">
        <v>10000</v>
      </c>
      <c r="BN1490"/>
      <c r="BO1490"/>
      <c r="BP1490"/>
      <c r="BQ1490"/>
      <c r="BR1490"/>
      <c r="BS1490"/>
      <c r="BT1490"/>
      <c r="BU1490"/>
      <c r="BV1490"/>
      <c r="BW1490"/>
      <c r="BX1490"/>
      <c r="BY1490"/>
      <c r="BZ1490"/>
      <c r="CA1490"/>
      <c r="CB1490"/>
      <c r="CC1490"/>
      <c r="CD1490"/>
      <c r="CE1490"/>
      <c r="CF1490"/>
      <c r="CG1490"/>
      <c r="CH1490"/>
      <c r="CI1490"/>
      <c r="CJ1490"/>
      <c r="CK1490"/>
      <c r="CL1490"/>
      <c r="CM1490"/>
      <c r="CN1490"/>
      <c r="CO1490"/>
      <c r="CP1490"/>
      <c r="CQ1490"/>
      <c r="CR1490"/>
      <c r="CS1490"/>
      <c r="CT1490"/>
      <c r="CU1490"/>
      <c r="CV1490"/>
      <c r="CW1490"/>
      <c r="CX1490"/>
      <c r="CY1490"/>
      <c r="CZ1490"/>
      <c r="DA1490"/>
      <c r="DB1490"/>
      <c r="DC1490"/>
      <c r="DD1490"/>
      <c r="DE1490"/>
      <c r="DF1490"/>
      <c r="DG1490"/>
      <c r="DH1490"/>
      <c r="DI1490"/>
      <c r="DJ1490"/>
      <c r="DK1490"/>
      <c r="DL1490"/>
      <c r="DM1490"/>
      <c r="DN1490"/>
      <c r="DO1490"/>
      <c r="DP1490"/>
      <c r="DQ1490"/>
      <c r="DR1490"/>
      <c r="DS1490"/>
      <c r="DT1490"/>
      <c r="DU1490"/>
      <c r="DV1490"/>
      <c r="DW1490"/>
      <c r="DX1490"/>
      <c r="DY1490"/>
      <c r="DZ1490"/>
      <c r="EA1490"/>
      <c r="EB1490"/>
      <c r="EC1490"/>
      <c r="ED1490"/>
      <c r="EE1490"/>
      <c r="EF1490"/>
      <c r="EG1490"/>
      <c r="EH1490"/>
      <c r="EI1490"/>
      <c r="EJ1490"/>
      <c r="EK1490"/>
      <c r="EL1490"/>
      <c r="EM1490"/>
      <c r="EN1490"/>
      <c r="EO1490"/>
      <c r="EP1490"/>
      <c r="EQ1490"/>
      <c r="ER1490"/>
      <c r="ES1490"/>
      <c r="ET1490"/>
      <c r="EU1490"/>
      <c r="EV1490"/>
      <c r="EW1490"/>
      <c r="EX1490"/>
      <c r="EY1490"/>
      <c r="EZ1490"/>
      <c r="FA1490"/>
      <c r="FB1490"/>
      <c r="FC1490"/>
      <c r="FD1490"/>
      <c r="FE1490"/>
      <c r="FF1490"/>
      <c r="FG1490"/>
      <c r="FH1490"/>
      <c r="FI1490"/>
      <c r="FJ1490"/>
      <c r="FK1490"/>
      <c r="FL1490"/>
      <c r="FM1490"/>
      <c r="FN1490"/>
      <c r="FO1490"/>
      <c r="FP1490"/>
      <c r="FQ1490"/>
      <c r="FR1490"/>
      <c r="FS1490"/>
      <c r="FT1490"/>
      <c r="FU1490"/>
      <c r="FV1490"/>
      <c r="FW1490"/>
      <c r="FX1490"/>
      <c r="FY1490"/>
      <c r="FZ1490"/>
      <c r="GA1490"/>
      <c r="GB1490"/>
      <c r="GC1490"/>
      <c r="GD1490"/>
      <c r="GE1490"/>
      <c r="GF1490"/>
      <c r="GG1490"/>
      <c r="GH1490"/>
      <c r="GI1490"/>
      <c r="GJ1490"/>
      <c r="GK1490"/>
      <c r="GL1490"/>
      <c r="GM1490"/>
      <c r="GN1490"/>
      <c r="GO1490"/>
      <c r="GP1490"/>
      <c r="GQ1490"/>
      <c r="GR1490"/>
      <c r="GS1490"/>
      <c r="GT1490"/>
      <c r="GU1490"/>
      <c r="GV1490"/>
      <c r="GW1490"/>
      <c r="GX1490"/>
      <c r="GY1490" t="n" s="35">
        <v>0</v>
      </c>
      <c r="GZ1490" t="n" s="35">
        <v>0</v>
      </c>
      <c r="HF1490" t="n" s="35">
        <v>4000</v>
      </c>
      <c r="HG1490" t="b" s="35">
        <v>1</v>
      </c>
      <c r="HH1490">
        <v>1</v>
      </c>
      <c r="HU1490" t="b" s="35">
        <v>1</v>
      </c>
      <c r="HZ1490">
        <v>1</v>
      </c>
      <c r="IA1490"/>
      <c r="IB1490" t="inlineStr">
        <is>
          <t xml:space="preserve">魔法</t>
        </is>
      </c>
      <c r="IC1490">
        <v>8000</v>
      </c>
      <c r="ID1490">
        <v>0</v>
      </c>
      <c r="IE1490">
        <v>1</v>
      </c>
      <c r="IF1490"/>
      <c r="IG1490" t="inlineStr">
        <is>
          <t xml:space="preserve">魔法</t>
        </is>
      </c>
      <c r="IH1490">
        <v>500</v>
      </c>
      <c r="II1490">
        <v>0</v>
      </c>
      <c r="IJ1490"/>
      <c r="IK1490"/>
      <c r="IL1490"/>
      <c r="IM1490"/>
      <c r="IN1490"/>
      <c r="IO1490"/>
      <c r="IP1490"/>
      <c r="IQ1490"/>
      <c r="IR1490"/>
      <c r="IS1490"/>
      <c r="IT1490"/>
      <c r="IU1490"/>
      <c r="IV1490"/>
      <c r="IW1490"/>
      <c r="IX1490"/>
      <c r="IY1490"/>
      <c r="IZ1490"/>
      <c r="JA1490"/>
      <c r="JB1490"/>
      <c r="JC1490"/>
      <c r="JD1490"/>
      <c r="JE1490"/>
      <c r="JF1490"/>
      <c r="JG1490"/>
      <c r="JH1490"/>
      <c r="JI1490"/>
      <c r="JJ1490"/>
      <c r="JK1490"/>
      <c r="JL1490"/>
      <c r="JM1490"/>
      <c r="JN1490"/>
      <c r="JO1490"/>
      <c r="JP1490"/>
      <c r="JQ1490"/>
      <c r="JR1490"/>
    </row>
    <row r="1491" ht="30" customHeight="1" spans="2:12">
      <c r="B1491" s="34">
        <f>10000000+INDEX(编号表!$B:$B,MATCH(D1491,编号表!$A:$A,0))*10000+J1491</f>
        <v>12520008</v>
      </c>
      <c r="C1491" s="34" t="s">
        <v>1169</v>
      </c>
      <c r="D1491" s="34" t="s">
        <v>1170</v>
      </c>
      <c r="E1491" t="str" s="34">
        <v>无</v>
      </c>
      <c r="F1491" s="39" t="s">
        <v>904</v>
      </c>
      <c r="G1491" s="34" t="inlineStr">
        <is>
          <t xml:space="preserve">金行</t>
        </is>
      </c>
      <c r="H1491" s="34" t="b">
        <v>0</v>
      </c>
      <c r="I1491" s="34" t="b">
        <v>0</v>
      </c>
      <c r="J1491" s="34">
        <v>8</v>
      </c>
      <c r="K1491" s="34" t="str">
        <f t="shared" si="43"/>
        <v>125200</v>
      </c>
      <c r="L1491" s="34" t="s">
        <v>899</v>
      </c>
      <c r="O1491" t="str" s="35">
        <v>落印造成范围重击；补强结构、传递冲击，提高落印伤害；落印附加金行伤害；提高落印范围伤害。</v>
      </c>
      <c r="P1491" t="n" s="35">
        <v>12441087</v>
      </c>
      <c r="W1491">
        <v>600</v>
      </c>
      <c r="X1491">
        <v>600</v>
      </c>
      <c r="Y1491" t="str" s="35">
        <v>单位</v>
      </c>
      <c r="Z1491" t="inlineStr">
        <is>
          <t xml:space="preserve">圆形</t>
        </is>
      </c>
      <c r="AA1491" t="inlineStr">
        <is>
          <t xml:space="preserve">敌对</t>
        </is>
      </c>
      <c r="AB1491">
        <v>0</v>
      </c>
      <c r="AC1491">
        <v>16</v>
      </c>
      <c r="AD1491" t="b">
        <v>0</v>
      </c>
      <c r="AE1491" t="inlineStr">
        <is>
          <t xml:space="preserve">最近</t>
        </is>
      </c>
      <c r="AF1491">
        <v>180</v>
      </c>
      <c r="AG1491"/>
      <c r="AH1491"/>
      <c r="AI1491"/>
      <c r="AJ1491"/>
      <c r="AK1491"/>
      <c r="AL1491"/>
      <c r="BA1491">
        <v>10000</v>
      </c>
      <c r="BB1491" t="inlineStr">
        <is>
          <t xml:space="preserve">技能效果_伤害</t>
        </is>
      </c>
      <c r="BC1491" t="inlineStr">
        <is>
          <t xml:space="preserve">敌对</t>
        </is>
      </c>
      <c r="BD1491">
        <v>10000</v>
      </c>
      <c r="BE1491">
        <v>0</v>
      </c>
      <c r="BF1491" t="inlineStr">
        <is>
          <t xml:space="preserve">全部</t>
        </is>
      </c>
      <c r="BG1491">
        <v>0</v>
      </c>
      <c r="BH1491" t="inlineStr">
        <is>
          <t xml:space="preserve">魔法</t>
        </is>
      </c>
      <c r="BI1491">
        <v>8000</v>
      </c>
      <c r="BJ1491">
        <v>0</v>
      </c>
      <c r="BK1491" t="b">
        <v>1</v>
      </c>
      <c r="BL1491">
        <v>0</v>
      </c>
      <c r="BM1491">
        <v>10000</v>
      </c>
      <c r="BN1491"/>
      <c r="BO1491"/>
      <c r="BP1491"/>
      <c r="BQ1491"/>
      <c r="BR1491"/>
      <c r="BS1491"/>
      <c r="BT1491"/>
      <c r="BU1491"/>
      <c r="BV1491"/>
      <c r="BW1491"/>
      <c r="BX1491"/>
      <c r="BY1491"/>
      <c r="BZ1491"/>
      <c r="CA1491"/>
      <c r="CB1491"/>
      <c r="CC1491"/>
      <c r="CD1491"/>
      <c r="CE1491"/>
      <c r="CF1491"/>
      <c r="CG1491"/>
      <c r="CH1491"/>
      <c r="CI1491"/>
      <c r="CJ1491"/>
      <c r="CK1491"/>
      <c r="CL1491"/>
      <c r="CM1491"/>
      <c r="CN1491"/>
      <c r="CO1491"/>
      <c r="CP1491"/>
      <c r="CQ1491"/>
      <c r="CR1491"/>
      <c r="CS1491"/>
      <c r="CT1491"/>
      <c r="CU1491"/>
      <c r="CV1491"/>
      <c r="CW1491"/>
      <c r="CX1491"/>
      <c r="CY1491"/>
      <c r="CZ1491"/>
      <c r="DA1491"/>
      <c r="DB1491"/>
      <c r="DC1491"/>
      <c r="DD1491"/>
      <c r="DE1491"/>
      <c r="DF1491"/>
      <c r="DG1491"/>
      <c r="DH1491"/>
      <c r="DI1491"/>
      <c r="DJ1491"/>
      <c r="DK1491"/>
      <c r="DL1491"/>
      <c r="DM1491"/>
      <c r="DN1491"/>
      <c r="DO1491"/>
      <c r="DP1491"/>
      <c r="DQ1491"/>
      <c r="DR1491"/>
      <c r="DS1491"/>
      <c r="DT1491"/>
      <c r="DU1491"/>
      <c r="DV1491"/>
      <c r="DW1491"/>
      <c r="DX1491"/>
      <c r="DY1491"/>
      <c r="DZ1491"/>
      <c r="EA1491"/>
      <c r="EB1491"/>
      <c r="EC1491"/>
      <c r="ED1491"/>
      <c r="EE1491"/>
      <c r="EF1491"/>
      <c r="EG1491"/>
      <c r="EH1491"/>
      <c r="EI1491"/>
      <c r="EJ1491"/>
      <c r="EK1491"/>
      <c r="EL1491"/>
      <c r="EM1491"/>
      <c r="EN1491"/>
      <c r="EO1491"/>
      <c r="EP1491"/>
      <c r="EQ1491"/>
      <c r="ER1491"/>
      <c r="ES1491"/>
      <c r="ET1491"/>
      <c r="EU1491"/>
      <c r="EV1491"/>
      <c r="EW1491"/>
      <c r="EX1491"/>
      <c r="EY1491"/>
      <c r="EZ1491"/>
      <c r="FA1491"/>
      <c r="FB1491"/>
      <c r="FC1491"/>
      <c r="FD1491"/>
      <c r="FE1491"/>
      <c r="FF1491"/>
      <c r="FG1491"/>
      <c r="FH1491"/>
      <c r="FI1491"/>
      <c r="FJ1491"/>
      <c r="FK1491"/>
      <c r="FL1491"/>
      <c r="FM1491"/>
      <c r="FN1491"/>
      <c r="FO1491"/>
      <c r="FP1491"/>
      <c r="FQ1491"/>
      <c r="FR1491"/>
      <c r="FS1491"/>
      <c r="FT1491"/>
      <c r="FU1491"/>
      <c r="FV1491"/>
      <c r="FW1491"/>
      <c r="FX1491"/>
      <c r="FY1491"/>
      <c r="FZ1491"/>
      <c r="GA1491"/>
      <c r="GB1491"/>
      <c r="GC1491"/>
      <c r="GD1491"/>
      <c r="GE1491"/>
      <c r="GF1491"/>
      <c r="GG1491"/>
      <c r="GH1491"/>
      <c r="GI1491"/>
      <c r="GJ1491"/>
      <c r="GK1491"/>
      <c r="GL1491"/>
      <c r="GM1491"/>
      <c r="GN1491"/>
      <c r="GO1491"/>
      <c r="GP1491"/>
      <c r="GQ1491"/>
      <c r="GR1491"/>
      <c r="GS1491"/>
      <c r="GT1491"/>
      <c r="GU1491"/>
      <c r="GV1491"/>
      <c r="GW1491"/>
      <c r="GX1491"/>
      <c r="GY1491" t="n" s="35">
        <v>0</v>
      </c>
      <c r="GZ1491" t="n" s="35">
        <v>0</v>
      </c>
      <c r="HF1491" t="n" s="35">
        <v>4000</v>
      </c>
      <c r="HG1491" t="b" s="35">
        <v>1</v>
      </c>
      <c r="HH1491">
        <v>1</v>
      </c>
      <c r="HU1491" t="b" s="35">
        <v>1</v>
      </c>
      <c r="HZ1491">
        <v>1</v>
      </c>
      <c r="IA1491"/>
      <c r="IB1491" t="inlineStr">
        <is>
          <t xml:space="preserve">魔法</t>
        </is>
      </c>
      <c r="IC1491">
        <v>8000</v>
      </c>
      <c r="ID1491">
        <v>0</v>
      </c>
      <c r="IE1491">
        <v>1</v>
      </c>
      <c r="IF1491"/>
      <c r="IG1491" t="inlineStr">
        <is>
          <t xml:space="preserve">魔法</t>
        </is>
      </c>
      <c r="IH1491">
        <v>500</v>
      </c>
      <c r="II1491">
        <v>0</v>
      </c>
      <c r="IJ1491"/>
      <c r="IK1491"/>
      <c r="IL1491"/>
      <c r="IM1491"/>
      <c r="IN1491"/>
      <c r="IO1491"/>
      <c r="IP1491"/>
      <c r="IQ1491"/>
      <c r="IR1491"/>
      <c r="IS1491"/>
      <c r="IT1491"/>
      <c r="IU1491"/>
      <c r="IV1491"/>
      <c r="IW1491"/>
      <c r="IX1491"/>
      <c r="IY1491"/>
      <c r="IZ1491"/>
      <c r="JA1491"/>
      <c r="JB1491"/>
      <c r="JC1491"/>
      <c r="JD1491"/>
      <c r="JE1491"/>
      <c r="JF1491"/>
      <c r="JG1491"/>
      <c r="JH1491"/>
      <c r="JI1491"/>
      <c r="JJ1491"/>
      <c r="JK1491"/>
      <c r="JL1491"/>
      <c r="JM1491"/>
      <c r="JN1491"/>
      <c r="JO1491"/>
      <c r="JP1491"/>
      <c r="JQ1491"/>
      <c r="JR1491"/>
    </row>
    <row r="1492" ht="30" customHeight="1" spans="2:12">
      <c r="B1492" s="34">
        <f>10000000+INDEX(编号表!$B:$B,MATCH(D1492,编号表!$A:$A,0))*10000+J1492</f>
        <v>12520009</v>
      </c>
      <c r="C1492" s="34" t="s">
        <v>1169</v>
      </c>
      <c r="D1492" s="34" t="s">
        <v>1170</v>
      </c>
      <c r="E1492" t="str" s="34">
        <v>无</v>
      </c>
      <c r="F1492" s="39" t="s">
        <v>904</v>
      </c>
      <c r="G1492" s="34" t="inlineStr">
        <is>
          <t xml:space="preserve">金行</t>
        </is>
      </c>
      <c r="H1492" s="34" t="b">
        <v>0</v>
      </c>
      <c r="I1492" s="34" t="b">
        <v>0</v>
      </c>
      <c r="J1492" s="34">
        <v>9</v>
      </c>
      <c r="K1492" s="34" t="str">
        <f t="shared" si="43"/>
        <v>125200</v>
      </c>
      <c r="L1492" s="34" t="s">
        <v>900</v>
      </c>
      <c r="O1492" t="str" s="35">
        <v>落印造成范围重击；补强结构、传递冲击，提高落印伤害；落印附加金行伤害；提高落印范围伤害。</v>
      </c>
      <c r="P1492" t="n" s="35">
        <v>12441087</v>
      </c>
      <c r="W1492">
        <v>600</v>
      </c>
      <c r="X1492">
        <v>600</v>
      </c>
      <c r="Y1492" t="str" s="35">
        <v>单位</v>
      </c>
      <c r="Z1492" t="inlineStr">
        <is>
          <t xml:space="preserve">圆形</t>
        </is>
      </c>
      <c r="AA1492" t="inlineStr">
        <is>
          <t xml:space="preserve">敌对</t>
        </is>
      </c>
      <c r="AB1492">
        <v>0</v>
      </c>
      <c r="AC1492">
        <v>16</v>
      </c>
      <c r="AD1492" t="b">
        <v>0</v>
      </c>
      <c r="AE1492" t="inlineStr">
        <is>
          <t xml:space="preserve">最近</t>
        </is>
      </c>
      <c r="AF1492">
        <v>180</v>
      </c>
      <c r="AG1492"/>
      <c r="AH1492"/>
      <c r="AI1492"/>
      <c r="AJ1492"/>
      <c r="AK1492"/>
      <c r="AL1492"/>
      <c r="BA1492">
        <v>10000</v>
      </c>
      <c r="BB1492" t="inlineStr">
        <is>
          <t xml:space="preserve">技能效果_伤害</t>
        </is>
      </c>
      <c r="BC1492" t="inlineStr">
        <is>
          <t xml:space="preserve">敌对</t>
        </is>
      </c>
      <c r="BD1492">
        <v>10000</v>
      </c>
      <c r="BE1492">
        <v>0</v>
      </c>
      <c r="BF1492" t="inlineStr">
        <is>
          <t xml:space="preserve">全部</t>
        </is>
      </c>
      <c r="BG1492">
        <v>0</v>
      </c>
      <c r="BH1492" t="inlineStr">
        <is>
          <t xml:space="preserve">魔法</t>
        </is>
      </c>
      <c r="BI1492">
        <v>8000</v>
      </c>
      <c r="BJ1492">
        <v>0</v>
      </c>
      <c r="BK1492" t="b">
        <v>1</v>
      </c>
      <c r="BL1492">
        <v>0</v>
      </c>
      <c r="BM1492">
        <v>10000</v>
      </c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A1492"/>
      <c r="CB1492"/>
      <c r="CC1492"/>
      <c r="CD1492"/>
      <c r="CE1492"/>
      <c r="CF1492"/>
      <c r="CG1492"/>
      <c r="CH1492"/>
      <c r="CI1492"/>
      <c r="CJ1492"/>
      <c r="CK1492"/>
      <c r="CL1492"/>
      <c r="CM1492"/>
      <c r="CN1492"/>
      <c r="CO1492"/>
      <c r="CP1492"/>
      <c r="CQ1492"/>
      <c r="CR1492"/>
      <c r="CS1492"/>
      <c r="CT1492"/>
      <c r="CU1492"/>
      <c r="CV1492"/>
      <c r="CW1492"/>
      <c r="CX1492"/>
      <c r="CY1492"/>
      <c r="CZ1492"/>
      <c r="DA1492"/>
      <c r="DB1492"/>
      <c r="DC1492"/>
      <c r="DD1492"/>
      <c r="DE1492"/>
      <c r="DF1492"/>
      <c r="DG1492"/>
      <c r="DH1492"/>
      <c r="DI1492"/>
      <c r="DJ1492"/>
      <c r="DK1492"/>
      <c r="DL1492"/>
      <c r="DM1492"/>
      <c r="DN1492"/>
      <c r="DO1492"/>
      <c r="DP1492"/>
      <c r="DQ1492"/>
      <c r="DR1492"/>
      <c r="DS1492"/>
      <c r="DT1492"/>
      <c r="DU1492"/>
      <c r="DV1492"/>
      <c r="DW1492"/>
      <c r="DX1492"/>
      <c r="DY1492"/>
      <c r="DZ1492"/>
      <c r="EA1492"/>
      <c r="EB1492"/>
      <c r="EC1492"/>
      <c r="ED1492"/>
      <c r="EE1492"/>
      <c r="EF1492"/>
      <c r="EG1492"/>
      <c r="EH1492"/>
      <c r="EI1492"/>
      <c r="EJ1492"/>
      <c r="EK1492"/>
      <c r="EL1492"/>
      <c r="EM1492"/>
      <c r="EN1492"/>
      <c r="EO1492"/>
      <c r="EP1492"/>
      <c r="EQ1492"/>
      <c r="ER1492"/>
      <c r="ES1492"/>
      <c r="ET1492"/>
      <c r="EU1492"/>
      <c r="EV1492"/>
      <c r="EW1492"/>
      <c r="EX1492"/>
      <c r="EY1492"/>
      <c r="EZ1492"/>
      <c r="FA1492"/>
      <c r="FB1492"/>
      <c r="FC1492"/>
      <c r="FD1492"/>
      <c r="FE1492"/>
      <c r="FF1492"/>
      <c r="FG1492"/>
      <c r="FH1492"/>
      <c r="FI1492"/>
      <c r="FJ1492"/>
      <c r="FK1492"/>
      <c r="FL1492"/>
      <c r="FM1492"/>
      <c r="FN1492"/>
      <c r="FO1492"/>
      <c r="FP1492"/>
      <c r="FQ1492"/>
      <c r="FR1492"/>
      <c r="FS1492"/>
      <c r="FT1492"/>
      <c r="FU1492"/>
      <c r="FV1492"/>
      <c r="FW1492"/>
      <c r="FX1492"/>
      <c r="FY1492"/>
      <c r="FZ1492"/>
      <c r="GA1492"/>
      <c r="GB1492"/>
      <c r="GC1492"/>
      <c r="GD1492"/>
      <c r="GE1492"/>
      <c r="GF1492"/>
      <c r="GG1492"/>
      <c r="GH1492"/>
      <c r="GI1492"/>
      <c r="GJ1492"/>
      <c r="GK1492"/>
      <c r="GL1492"/>
      <c r="GM1492"/>
      <c r="GN1492"/>
      <c r="GO1492"/>
      <c r="GP1492"/>
      <c r="GQ1492"/>
      <c r="GR1492"/>
      <c r="GS1492"/>
      <c r="GT1492"/>
      <c r="GU1492"/>
      <c r="GV1492"/>
      <c r="GW1492"/>
      <c r="GX1492"/>
      <c r="GY1492" t="n" s="35">
        <v>0</v>
      </c>
      <c r="GZ1492" t="n" s="35">
        <v>0</v>
      </c>
      <c r="HF1492" t="n" s="35">
        <v>4000</v>
      </c>
      <c r="HG1492" t="b" s="35">
        <v>1</v>
      </c>
      <c r="HH1492">
        <v>1</v>
      </c>
      <c r="HU1492" t="b" s="35">
        <v>1</v>
      </c>
      <c r="HZ1492">
        <v>1</v>
      </c>
      <c r="IA1492"/>
      <c r="IB1492" t="inlineStr">
        <is>
          <t xml:space="preserve">魔法</t>
        </is>
      </c>
      <c r="IC1492">
        <v>8000</v>
      </c>
      <c r="ID1492">
        <v>0</v>
      </c>
      <c r="IE1492">
        <v>1</v>
      </c>
      <c r="IF1492"/>
      <c r="IG1492" t="inlineStr">
        <is>
          <t xml:space="preserve">魔法</t>
        </is>
      </c>
      <c r="IH1492">
        <v>500</v>
      </c>
      <c r="II1492">
        <v>0</v>
      </c>
      <c r="IJ1492"/>
      <c r="IK1492"/>
      <c r="IL1492"/>
      <c r="IM1492"/>
      <c r="IN1492"/>
      <c r="IO1492"/>
      <c r="IP1492"/>
      <c r="IQ1492"/>
      <c r="IR1492"/>
      <c r="IS1492"/>
      <c r="IT1492"/>
      <c r="IU1492"/>
      <c r="IV1492"/>
      <c r="IW1492"/>
      <c r="IX1492"/>
      <c r="IY1492"/>
      <c r="IZ1492"/>
      <c r="JA1492"/>
      <c r="JB1492"/>
      <c r="JC1492"/>
      <c r="JD1492"/>
      <c r="JE1492"/>
      <c r="JF1492"/>
      <c r="JG1492"/>
      <c r="JH1492"/>
      <c r="JI1492"/>
      <c r="JJ1492"/>
      <c r="JK1492"/>
      <c r="JL1492"/>
      <c r="JM1492"/>
      <c r="JN1492"/>
      <c r="JO1492"/>
      <c r="JP1492"/>
      <c r="JQ1492"/>
      <c r="JR1492"/>
    </row>
    <row r="1493" ht="30" customHeight="1" spans="2:12">
      <c r="B1493" s="34">
        <f>10000000+INDEX(编号表!$B:$B,MATCH(D1493,编号表!$A:$A,0))*10000+J1493</f>
        <v>12530007</v>
      </c>
      <c r="C1493" s="34" t="s">
        <v>1171</v>
      </c>
      <c r="D1493" s="34" t="s">
        <v>1172</v>
      </c>
      <c r="E1493" t="str" s="34">
        <v>无</v>
      </c>
      <c r="F1493" s="39" t="s">
        <v>904</v>
      </c>
      <c r="G1493" s="34" t="inlineStr">
        <is>
          <t xml:space="preserve">木行</t>
        </is>
      </c>
      <c r="H1493" s="34" t="b">
        <v>0</v>
      </c>
      <c r="I1493" s="34" t="b">
        <v>0</v>
      </c>
      <c r="J1493" s="34">
        <v>7</v>
      </c>
      <c r="K1493" s="34" t="str">
        <f t="shared" si="43"/>
        <v>125300</v>
      </c>
      <c r="L1493" s="34" t="s">
        <v>898</v>
      </c>
      <c r="O1493" t="str" s="35">
        <v>落印造成范围重击；补强结构、传递冲击，提高落印伤害；落印附加木行伤害；提高落印范围伤害。</v>
      </c>
      <c r="P1493" t="n" s="35">
        <v>12441087</v>
      </c>
      <c r="W1493">
        <v>600</v>
      </c>
      <c r="X1493">
        <v>600</v>
      </c>
      <c r="Y1493" t="str" s="35">
        <v>单位</v>
      </c>
      <c r="Z1493" t="inlineStr">
        <is>
          <t xml:space="preserve">圆形</t>
        </is>
      </c>
      <c r="AA1493" t="inlineStr">
        <is>
          <t xml:space="preserve">敌对</t>
        </is>
      </c>
      <c r="AB1493">
        <v>0</v>
      </c>
      <c r="AC1493">
        <v>16</v>
      </c>
      <c r="AD1493" t="b">
        <v>0</v>
      </c>
      <c r="AE1493" t="inlineStr">
        <is>
          <t xml:space="preserve">最近</t>
        </is>
      </c>
      <c r="AF1493">
        <v>180</v>
      </c>
      <c r="AG1493"/>
      <c r="AH1493"/>
      <c r="AI1493"/>
      <c r="AJ1493"/>
      <c r="AK1493"/>
      <c r="AL1493"/>
      <c r="BA1493">
        <v>10000</v>
      </c>
      <c r="BB1493" t="inlineStr">
        <is>
          <t xml:space="preserve">技能效果_伤害</t>
        </is>
      </c>
      <c r="BC1493" t="inlineStr">
        <is>
          <t xml:space="preserve">敌对</t>
        </is>
      </c>
      <c r="BD1493">
        <v>10000</v>
      </c>
      <c r="BE1493">
        <v>0</v>
      </c>
      <c r="BF1493" t="inlineStr">
        <is>
          <t xml:space="preserve">全部</t>
        </is>
      </c>
      <c r="BG1493">
        <v>0</v>
      </c>
      <c r="BH1493" t="inlineStr">
        <is>
          <t xml:space="preserve">魔法</t>
        </is>
      </c>
      <c r="BI1493">
        <v>8000</v>
      </c>
      <c r="BJ1493">
        <v>0</v>
      </c>
      <c r="BK1493" t="b">
        <v>1</v>
      </c>
      <c r="BL1493">
        <v>0</v>
      </c>
      <c r="BM1493">
        <v>10000</v>
      </c>
      <c r="BN1493"/>
      <c r="BO1493"/>
      <c r="BP1493"/>
      <c r="BQ1493"/>
      <c r="BR1493"/>
      <c r="BS1493"/>
      <c r="BT1493"/>
      <c r="BU1493"/>
      <c r="BV1493"/>
      <c r="BW1493"/>
      <c r="BX1493"/>
      <c r="BY1493"/>
      <c r="BZ1493"/>
      <c r="CA1493"/>
      <c r="CB1493"/>
      <c r="CC1493"/>
      <c r="CD1493"/>
      <c r="CE1493"/>
      <c r="CF1493"/>
      <c r="CG1493"/>
      <c r="CH1493"/>
      <c r="CI1493"/>
      <c r="CJ1493"/>
      <c r="CK1493"/>
      <c r="CL1493"/>
      <c r="CM1493"/>
      <c r="CN1493"/>
      <c r="CO1493"/>
      <c r="CP1493"/>
      <c r="CQ1493"/>
      <c r="CR1493"/>
      <c r="CS1493"/>
      <c r="CT1493"/>
      <c r="CU1493"/>
      <c r="CV1493"/>
      <c r="CW1493"/>
      <c r="CX1493"/>
      <c r="CY1493"/>
      <c r="CZ1493"/>
      <c r="DA1493"/>
      <c r="DB1493"/>
      <c r="DC1493"/>
      <c r="DD1493"/>
      <c r="DE1493"/>
      <c r="DF1493"/>
      <c r="DG1493"/>
      <c r="DH1493"/>
      <c r="DI1493"/>
      <c r="DJ1493"/>
      <c r="DK1493"/>
      <c r="DL1493"/>
      <c r="DM1493"/>
      <c r="DN1493"/>
      <c r="DO1493"/>
      <c r="DP1493"/>
      <c r="DQ1493"/>
      <c r="DR1493"/>
      <c r="DS1493"/>
      <c r="DT1493"/>
      <c r="DU1493"/>
      <c r="DV1493"/>
      <c r="DW1493"/>
      <c r="DX1493"/>
      <c r="DY1493"/>
      <c r="DZ1493"/>
      <c r="EA1493"/>
      <c r="EB1493"/>
      <c r="EC1493"/>
      <c r="ED1493"/>
      <c r="EE1493"/>
      <c r="EF1493"/>
      <c r="EG1493"/>
      <c r="EH1493"/>
      <c r="EI1493"/>
      <c r="EJ1493"/>
      <c r="EK1493"/>
      <c r="EL1493"/>
      <c r="EM1493"/>
      <c r="EN1493"/>
      <c r="EO1493"/>
      <c r="EP1493"/>
      <c r="EQ1493"/>
      <c r="ER1493"/>
      <c r="ES1493"/>
      <c r="ET1493"/>
      <c r="EU1493"/>
      <c r="EV1493"/>
      <c r="EW1493"/>
      <c r="EX1493"/>
      <c r="EY1493"/>
      <c r="EZ1493"/>
      <c r="FA1493"/>
      <c r="FB1493"/>
      <c r="FC1493"/>
      <c r="FD1493"/>
      <c r="FE1493"/>
      <c r="FF1493"/>
      <c r="FG1493"/>
      <c r="FH1493"/>
      <c r="FI1493"/>
      <c r="FJ1493"/>
      <c r="FK1493"/>
      <c r="FL1493"/>
      <c r="FM1493"/>
      <c r="FN1493"/>
      <c r="FO1493"/>
      <c r="FP1493"/>
      <c r="FQ1493"/>
      <c r="FR1493"/>
      <c r="FS1493"/>
      <c r="FT1493"/>
      <c r="FU1493"/>
      <c r="FV1493"/>
      <c r="FW1493"/>
      <c r="FX1493"/>
      <c r="FY1493"/>
      <c r="FZ1493"/>
      <c r="GA1493"/>
      <c r="GB1493"/>
      <c r="GC1493"/>
      <c r="GD1493"/>
      <c r="GE1493"/>
      <c r="GF1493"/>
      <c r="GG1493"/>
      <c r="GH1493"/>
      <c r="GI1493"/>
      <c r="GJ1493"/>
      <c r="GK1493"/>
      <c r="GL1493"/>
      <c r="GM1493"/>
      <c r="GN1493"/>
      <c r="GO1493"/>
      <c r="GP1493"/>
      <c r="GQ1493"/>
      <c r="GR1493"/>
      <c r="GS1493"/>
      <c r="GT1493"/>
      <c r="GU1493"/>
      <c r="GV1493"/>
      <c r="GW1493"/>
      <c r="GX1493"/>
      <c r="GY1493" t="n" s="35">
        <v>0</v>
      </c>
      <c r="GZ1493" t="n" s="35">
        <v>0</v>
      </c>
      <c r="HF1493" t="n" s="35">
        <v>4000</v>
      </c>
      <c r="HG1493" t="b" s="35">
        <v>1</v>
      </c>
      <c r="HH1493">
        <v>1</v>
      </c>
      <c r="HU1493" t="b" s="35">
        <v>1</v>
      </c>
      <c r="HZ1493">
        <v>1</v>
      </c>
      <c r="IA1493"/>
      <c r="IB1493" t="inlineStr">
        <is>
          <t xml:space="preserve">魔法</t>
        </is>
      </c>
      <c r="IC1493">
        <v>8000</v>
      </c>
      <c r="ID1493">
        <v>0</v>
      </c>
      <c r="IE1493">
        <v>1</v>
      </c>
      <c r="IF1493"/>
      <c r="IG1493" t="inlineStr">
        <is>
          <t xml:space="preserve">魔法</t>
        </is>
      </c>
      <c r="IH1493">
        <v>500</v>
      </c>
      <c r="II1493">
        <v>0</v>
      </c>
      <c r="IJ1493"/>
      <c r="IK1493"/>
      <c r="IL1493"/>
      <c r="IM1493"/>
      <c r="IN1493"/>
      <c r="IO1493"/>
      <c r="IP1493"/>
      <c r="IQ1493"/>
      <c r="IR1493"/>
      <c r="IS1493"/>
      <c r="IT1493"/>
      <c r="IU1493"/>
      <c r="IV1493"/>
      <c r="IW1493"/>
      <c r="IX1493"/>
      <c r="IY1493"/>
      <c r="IZ1493"/>
      <c r="JA1493"/>
      <c r="JB1493"/>
      <c r="JC1493"/>
      <c r="JD1493"/>
      <c r="JE1493"/>
      <c r="JF1493"/>
      <c r="JG1493"/>
      <c r="JH1493"/>
      <c r="JI1493"/>
      <c r="JJ1493"/>
      <c r="JK1493"/>
      <c r="JL1493"/>
      <c r="JM1493"/>
      <c r="JN1493"/>
      <c r="JO1493"/>
      <c r="JP1493"/>
      <c r="JQ1493"/>
      <c r="JR1493"/>
    </row>
    <row r="1494" ht="30" customHeight="1" spans="2:12">
      <c r="B1494" s="34">
        <f>10000000+INDEX(编号表!$B:$B,MATCH(D1494,编号表!$A:$A,0))*10000+J1494</f>
        <v>12530008</v>
      </c>
      <c r="C1494" s="34" t="s">
        <v>1171</v>
      </c>
      <c r="D1494" s="34" t="s">
        <v>1172</v>
      </c>
      <c r="E1494" t="str" s="34">
        <v>无</v>
      </c>
      <c r="F1494" s="39" t="s">
        <v>904</v>
      </c>
      <c r="G1494" s="34" t="inlineStr">
        <is>
          <t xml:space="preserve">木行</t>
        </is>
      </c>
      <c r="H1494" s="34" t="b">
        <v>0</v>
      </c>
      <c r="I1494" s="34" t="b">
        <v>0</v>
      </c>
      <c r="J1494" s="34">
        <v>8</v>
      </c>
      <c r="K1494" s="34" t="str">
        <f t="shared" si="43"/>
        <v>125300</v>
      </c>
      <c r="L1494" s="34" t="s">
        <v>899</v>
      </c>
      <c r="O1494" t="str" s="35">
        <v>落印造成范围重击；补强结构、传递冲击，提高落印伤害；落印附加木行伤害；提高落印范围伤害。</v>
      </c>
      <c r="P1494" t="n" s="35">
        <v>12441087</v>
      </c>
      <c r="W1494">
        <v>600</v>
      </c>
      <c r="X1494">
        <v>600</v>
      </c>
      <c r="Y1494" t="str" s="35">
        <v>单位</v>
      </c>
      <c r="Z1494" t="inlineStr">
        <is>
          <t xml:space="preserve">圆形</t>
        </is>
      </c>
      <c r="AA1494" t="inlineStr">
        <is>
          <t xml:space="preserve">敌对</t>
        </is>
      </c>
      <c r="AB1494">
        <v>0</v>
      </c>
      <c r="AC1494">
        <v>16</v>
      </c>
      <c r="AD1494" t="b">
        <v>0</v>
      </c>
      <c r="AE1494" t="inlineStr">
        <is>
          <t xml:space="preserve">最近</t>
        </is>
      </c>
      <c r="AF1494">
        <v>180</v>
      </c>
      <c r="AG1494"/>
      <c r="AH1494"/>
      <c r="AI1494"/>
      <c r="AJ1494"/>
      <c r="AK1494"/>
      <c r="AL1494"/>
      <c r="BA1494">
        <v>10000</v>
      </c>
      <c r="BB1494" t="inlineStr">
        <is>
          <t xml:space="preserve">技能效果_伤害</t>
        </is>
      </c>
      <c r="BC1494" t="inlineStr">
        <is>
          <t xml:space="preserve">敌对</t>
        </is>
      </c>
      <c r="BD1494">
        <v>10000</v>
      </c>
      <c r="BE1494">
        <v>0</v>
      </c>
      <c r="BF1494" t="inlineStr">
        <is>
          <t xml:space="preserve">全部</t>
        </is>
      </c>
      <c r="BG1494">
        <v>0</v>
      </c>
      <c r="BH1494" t="inlineStr">
        <is>
          <t xml:space="preserve">魔法</t>
        </is>
      </c>
      <c r="BI1494">
        <v>8000</v>
      </c>
      <c r="BJ1494">
        <v>0</v>
      </c>
      <c r="BK1494" t="b">
        <v>1</v>
      </c>
      <c r="BL1494">
        <v>0</v>
      </c>
      <c r="BM1494">
        <v>10000</v>
      </c>
      <c r="BN1494"/>
      <c r="BO1494"/>
      <c r="BP1494"/>
      <c r="BQ1494"/>
      <c r="BR1494"/>
      <c r="BS1494"/>
      <c r="BT1494"/>
      <c r="BU1494"/>
      <c r="BV1494"/>
      <c r="BW1494"/>
      <c r="BX1494"/>
      <c r="BY1494"/>
      <c r="BZ1494"/>
      <c r="CA1494"/>
      <c r="CB1494"/>
      <c r="CC1494"/>
      <c r="CD1494"/>
      <c r="CE1494"/>
      <c r="CF1494"/>
      <c r="CG1494"/>
      <c r="CH1494"/>
      <c r="CI1494"/>
      <c r="CJ1494"/>
      <c r="CK1494"/>
      <c r="CL1494"/>
      <c r="CM1494"/>
      <c r="CN1494"/>
      <c r="CO1494"/>
      <c r="CP1494"/>
      <c r="CQ1494"/>
      <c r="CR1494"/>
      <c r="CS1494"/>
      <c r="CT1494"/>
      <c r="CU1494"/>
      <c r="CV1494"/>
      <c r="CW1494"/>
      <c r="CX1494"/>
      <c r="CY1494"/>
      <c r="CZ1494"/>
      <c r="DA1494"/>
      <c r="DB1494"/>
      <c r="DC1494"/>
      <c r="DD1494"/>
      <c r="DE1494"/>
      <c r="DF1494"/>
      <c r="DG1494"/>
      <c r="DH1494"/>
      <c r="DI1494"/>
      <c r="DJ1494"/>
      <c r="DK1494"/>
      <c r="DL1494"/>
      <c r="DM1494"/>
      <c r="DN1494"/>
      <c r="DO1494"/>
      <c r="DP1494"/>
      <c r="DQ1494"/>
      <c r="DR1494"/>
      <c r="DS1494"/>
      <c r="DT1494"/>
      <c r="DU1494"/>
      <c r="DV1494"/>
      <c r="DW1494"/>
      <c r="DX1494"/>
      <c r="DY1494"/>
      <c r="DZ1494"/>
      <c r="EA1494"/>
      <c r="EB1494"/>
      <c r="EC1494"/>
      <c r="ED1494"/>
      <c r="EE1494"/>
      <c r="EF1494"/>
      <c r="EG1494"/>
      <c r="EH1494"/>
      <c r="EI1494"/>
      <c r="EJ1494"/>
      <c r="EK1494"/>
      <c r="EL1494"/>
      <c r="EM1494"/>
      <c r="EN1494"/>
      <c r="EO1494"/>
      <c r="EP1494"/>
      <c r="EQ1494"/>
      <c r="ER1494"/>
      <c r="ES1494"/>
      <c r="ET1494"/>
      <c r="EU1494"/>
      <c r="EV1494"/>
      <c r="EW1494"/>
      <c r="EX1494"/>
      <c r="EY1494"/>
      <c r="EZ1494"/>
      <c r="FA1494"/>
      <c r="FB1494"/>
      <c r="FC1494"/>
      <c r="FD1494"/>
      <c r="FE1494"/>
      <c r="FF1494"/>
      <c r="FG1494"/>
      <c r="FH1494"/>
      <c r="FI1494"/>
      <c r="FJ1494"/>
      <c r="FK1494"/>
      <c r="FL1494"/>
      <c r="FM1494"/>
      <c r="FN1494"/>
      <c r="FO1494"/>
      <c r="FP1494"/>
      <c r="FQ1494"/>
      <c r="FR1494"/>
      <c r="FS1494"/>
      <c r="FT1494"/>
      <c r="FU1494"/>
      <c r="FV1494"/>
      <c r="FW1494"/>
      <c r="FX1494"/>
      <c r="FY1494"/>
      <c r="FZ1494"/>
      <c r="GA1494"/>
      <c r="GB1494"/>
      <c r="GC1494"/>
      <c r="GD1494"/>
      <c r="GE1494"/>
      <c r="GF1494"/>
      <c r="GG1494"/>
      <c r="GH1494"/>
      <c r="GI1494"/>
      <c r="GJ1494"/>
      <c r="GK1494"/>
      <c r="GL1494"/>
      <c r="GM1494"/>
      <c r="GN1494"/>
      <c r="GO1494"/>
      <c r="GP1494"/>
      <c r="GQ1494"/>
      <c r="GR1494"/>
      <c r="GS1494"/>
      <c r="GT1494"/>
      <c r="GU1494"/>
      <c r="GV1494"/>
      <c r="GW1494"/>
      <c r="GX1494"/>
      <c r="GY1494" t="n" s="35">
        <v>0</v>
      </c>
      <c r="GZ1494" t="n" s="35">
        <v>0</v>
      </c>
      <c r="HF1494" t="n" s="35">
        <v>4000</v>
      </c>
      <c r="HG1494" t="b" s="35">
        <v>1</v>
      </c>
      <c r="HH1494">
        <v>1</v>
      </c>
      <c r="HU1494" t="b" s="35">
        <v>1</v>
      </c>
      <c r="HZ1494">
        <v>1</v>
      </c>
      <c r="IA1494"/>
      <c r="IB1494" t="inlineStr">
        <is>
          <t xml:space="preserve">魔法</t>
        </is>
      </c>
      <c r="IC1494">
        <v>8000</v>
      </c>
      <c r="ID1494">
        <v>0</v>
      </c>
      <c r="IE1494">
        <v>1</v>
      </c>
      <c r="IF1494"/>
      <c r="IG1494" t="inlineStr">
        <is>
          <t xml:space="preserve">魔法</t>
        </is>
      </c>
      <c r="IH1494">
        <v>500</v>
      </c>
      <c r="II1494">
        <v>0</v>
      </c>
      <c r="IJ1494"/>
      <c r="IK1494"/>
      <c r="IL1494"/>
      <c r="IM1494"/>
      <c r="IN1494"/>
      <c r="IO1494"/>
      <c r="IP1494"/>
      <c r="IQ1494"/>
      <c r="IR1494"/>
      <c r="IS1494"/>
      <c r="IT1494"/>
      <c r="IU1494"/>
      <c r="IV1494"/>
      <c r="IW1494"/>
      <c r="IX1494"/>
      <c r="IY1494"/>
      <c r="IZ1494"/>
      <c r="JA1494"/>
      <c r="JB1494"/>
      <c r="JC1494"/>
      <c r="JD1494"/>
      <c r="JE1494"/>
      <c r="JF1494"/>
      <c r="JG1494"/>
      <c r="JH1494"/>
      <c r="JI1494"/>
      <c r="JJ1494"/>
      <c r="JK1494"/>
      <c r="JL1494"/>
      <c r="JM1494"/>
      <c r="JN1494"/>
      <c r="JO1494"/>
      <c r="JP1494"/>
      <c r="JQ1494"/>
      <c r="JR1494"/>
    </row>
    <row r="1495" ht="30" customHeight="1" spans="2:12">
      <c r="B1495" s="34">
        <f>10000000+INDEX(编号表!$B:$B,MATCH(D1495,编号表!$A:$A,0))*10000+J1495</f>
        <v>12530009</v>
      </c>
      <c r="C1495" s="34" t="s">
        <v>1171</v>
      </c>
      <c r="D1495" s="34" t="s">
        <v>1172</v>
      </c>
      <c r="E1495" t="str" s="34">
        <v>无</v>
      </c>
      <c r="F1495" s="39" t="s">
        <v>904</v>
      </c>
      <c r="G1495" s="34" t="inlineStr">
        <is>
          <t xml:space="preserve">木行</t>
        </is>
      </c>
      <c r="H1495" s="34" t="b">
        <v>0</v>
      </c>
      <c r="I1495" s="34" t="b">
        <v>0</v>
      </c>
      <c r="J1495" s="34">
        <v>9</v>
      </c>
      <c r="K1495" s="34" t="str">
        <f t="shared" si="43"/>
        <v>125300</v>
      </c>
      <c r="L1495" s="34" t="s">
        <v>900</v>
      </c>
      <c r="O1495" t="str" s="35">
        <v>落印造成范围重击；补强结构、传递冲击，提高落印伤害；落印附加木行伤害；提高落印范围伤害。</v>
      </c>
      <c r="P1495" t="n" s="35">
        <v>12441087</v>
      </c>
      <c r="W1495">
        <v>600</v>
      </c>
      <c r="X1495">
        <v>600</v>
      </c>
      <c r="Y1495" t="str" s="35">
        <v>单位</v>
      </c>
      <c r="Z1495" t="inlineStr">
        <is>
          <t xml:space="preserve">圆形</t>
        </is>
      </c>
      <c r="AA1495" t="inlineStr">
        <is>
          <t xml:space="preserve">敌对</t>
        </is>
      </c>
      <c r="AB1495">
        <v>0</v>
      </c>
      <c r="AC1495">
        <v>16</v>
      </c>
      <c r="AD1495" t="b">
        <v>0</v>
      </c>
      <c r="AE1495" t="inlineStr">
        <is>
          <t xml:space="preserve">最近</t>
        </is>
      </c>
      <c r="AF1495">
        <v>180</v>
      </c>
      <c r="AG1495"/>
      <c r="AH1495"/>
      <c r="AI1495"/>
      <c r="AJ1495"/>
      <c r="AK1495"/>
      <c r="AL1495"/>
      <c r="BA1495">
        <v>10000</v>
      </c>
      <c r="BB1495" t="inlineStr">
        <is>
          <t xml:space="preserve">技能效果_伤害</t>
        </is>
      </c>
      <c r="BC1495" t="inlineStr">
        <is>
          <t xml:space="preserve">敌对</t>
        </is>
      </c>
      <c r="BD1495">
        <v>10000</v>
      </c>
      <c r="BE1495">
        <v>0</v>
      </c>
      <c r="BF1495" t="inlineStr">
        <is>
          <t xml:space="preserve">全部</t>
        </is>
      </c>
      <c r="BG1495">
        <v>0</v>
      </c>
      <c r="BH1495" t="inlineStr">
        <is>
          <t xml:space="preserve">魔法</t>
        </is>
      </c>
      <c r="BI1495">
        <v>8000</v>
      </c>
      <c r="BJ1495">
        <v>0</v>
      </c>
      <c r="BK1495" t="b">
        <v>1</v>
      </c>
      <c r="BL1495">
        <v>0</v>
      </c>
      <c r="BM1495">
        <v>10000</v>
      </c>
      <c r="BN1495"/>
      <c r="BO1495"/>
      <c r="BP1495"/>
      <c r="BQ1495"/>
      <c r="BR1495"/>
      <c r="BS1495"/>
      <c r="BT1495"/>
      <c r="BU1495"/>
      <c r="BV1495"/>
      <c r="BW1495"/>
      <c r="BX1495"/>
      <c r="BY1495"/>
      <c r="BZ1495"/>
      <c r="CA1495"/>
      <c r="CB1495"/>
      <c r="CC1495"/>
      <c r="CD1495"/>
      <c r="CE1495"/>
      <c r="CF1495"/>
      <c r="CG1495"/>
      <c r="CH1495"/>
      <c r="CI1495"/>
      <c r="CJ1495"/>
      <c r="CK1495"/>
      <c r="CL1495"/>
      <c r="CM1495"/>
      <c r="CN1495"/>
      <c r="CO1495"/>
      <c r="CP1495"/>
      <c r="CQ1495"/>
      <c r="CR1495"/>
      <c r="CS1495"/>
      <c r="CT1495"/>
      <c r="CU1495"/>
      <c r="CV1495"/>
      <c r="CW1495"/>
      <c r="CX1495"/>
      <c r="CY1495"/>
      <c r="CZ1495"/>
      <c r="DA1495"/>
      <c r="DB1495"/>
      <c r="DC1495"/>
      <c r="DD1495"/>
      <c r="DE1495"/>
      <c r="DF1495"/>
      <c r="DG1495"/>
      <c r="DH1495"/>
      <c r="DI1495"/>
      <c r="DJ1495"/>
      <c r="DK1495"/>
      <c r="DL1495"/>
      <c r="DM1495"/>
      <c r="DN1495"/>
      <c r="DO1495"/>
      <c r="DP1495"/>
      <c r="DQ1495"/>
      <c r="DR1495"/>
      <c r="DS1495"/>
      <c r="DT1495"/>
      <c r="DU1495"/>
      <c r="DV1495"/>
      <c r="DW1495"/>
      <c r="DX1495"/>
      <c r="DY1495"/>
      <c r="DZ1495"/>
      <c r="EA1495"/>
      <c r="EB1495"/>
      <c r="EC1495"/>
      <c r="ED1495"/>
      <c r="EE1495"/>
      <c r="EF1495"/>
      <c r="EG1495"/>
      <c r="EH1495"/>
      <c r="EI1495"/>
      <c r="EJ1495"/>
      <c r="EK1495"/>
      <c r="EL1495"/>
      <c r="EM1495"/>
      <c r="EN1495"/>
      <c r="EO1495"/>
      <c r="EP1495"/>
      <c r="EQ1495"/>
      <c r="ER1495"/>
      <c r="ES1495"/>
      <c r="ET1495"/>
      <c r="EU1495"/>
      <c r="EV1495"/>
      <c r="EW1495"/>
      <c r="EX1495"/>
      <c r="EY1495"/>
      <c r="EZ1495"/>
      <c r="FA1495"/>
      <c r="FB1495"/>
      <c r="FC1495"/>
      <c r="FD1495"/>
      <c r="FE1495"/>
      <c r="FF1495"/>
      <c r="FG1495"/>
      <c r="FH1495"/>
      <c r="FI1495"/>
      <c r="FJ1495"/>
      <c r="FK1495"/>
      <c r="FL1495"/>
      <c r="FM1495"/>
      <c r="FN1495"/>
      <c r="FO1495"/>
      <c r="FP1495"/>
      <c r="FQ1495"/>
      <c r="FR1495"/>
      <c r="FS1495"/>
      <c r="FT1495"/>
      <c r="FU1495"/>
      <c r="FV1495"/>
      <c r="FW1495"/>
      <c r="FX1495"/>
      <c r="FY1495"/>
      <c r="FZ1495"/>
      <c r="GA1495"/>
      <c r="GB1495"/>
      <c r="GC1495"/>
      <c r="GD1495"/>
      <c r="GE1495"/>
      <c r="GF1495"/>
      <c r="GG1495"/>
      <c r="GH1495"/>
      <c r="GI1495"/>
      <c r="GJ1495"/>
      <c r="GK1495"/>
      <c r="GL1495"/>
      <c r="GM1495"/>
      <c r="GN1495"/>
      <c r="GO1495"/>
      <c r="GP1495"/>
      <c r="GQ1495"/>
      <c r="GR1495"/>
      <c r="GS1495"/>
      <c r="GT1495"/>
      <c r="GU1495"/>
      <c r="GV1495"/>
      <c r="GW1495"/>
      <c r="GX1495"/>
      <c r="GY1495" t="n" s="35">
        <v>0</v>
      </c>
      <c r="GZ1495" t="n" s="35">
        <v>0</v>
      </c>
      <c r="HF1495" t="n" s="35">
        <v>4000</v>
      </c>
      <c r="HG1495" t="b" s="35">
        <v>1</v>
      </c>
      <c r="HH1495">
        <v>1</v>
      </c>
      <c r="HU1495" t="b" s="35">
        <v>1</v>
      </c>
      <c r="HZ1495">
        <v>1</v>
      </c>
      <c r="IA1495"/>
      <c r="IB1495" t="inlineStr">
        <is>
          <t xml:space="preserve">魔法</t>
        </is>
      </c>
      <c r="IC1495">
        <v>8000</v>
      </c>
      <c r="ID1495">
        <v>0</v>
      </c>
      <c r="IE1495">
        <v>1</v>
      </c>
      <c r="IF1495"/>
      <c r="IG1495" t="inlineStr">
        <is>
          <t xml:space="preserve">魔法</t>
        </is>
      </c>
      <c r="IH1495">
        <v>500</v>
      </c>
      <c r="II1495">
        <v>0</v>
      </c>
      <c r="IJ1495"/>
      <c r="IK1495"/>
      <c r="IL1495"/>
      <c r="IM1495"/>
      <c r="IN1495"/>
      <c r="IO1495"/>
      <c r="IP1495"/>
      <c r="IQ1495"/>
      <c r="IR1495"/>
      <c r="IS1495"/>
      <c r="IT1495"/>
      <c r="IU1495"/>
      <c r="IV1495"/>
      <c r="IW1495"/>
      <c r="IX1495"/>
      <c r="IY1495"/>
      <c r="IZ1495"/>
      <c r="JA1495"/>
      <c r="JB1495"/>
      <c r="JC1495"/>
      <c r="JD1495"/>
      <c r="JE1495"/>
      <c r="JF1495"/>
      <c r="JG1495"/>
      <c r="JH1495"/>
      <c r="JI1495"/>
      <c r="JJ1495"/>
      <c r="JK1495"/>
      <c r="JL1495"/>
      <c r="JM1495"/>
      <c r="JN1495"/>
      <c r="JO1495"/>
      <c r="JP1495"/>
      <c r="JQ1495"/>
      <c r="JR1495"/>
    </row>
    <row r="1496" ht="30" customHeight="1" spans="2:12">
      <c r="B1496" s="34">
        <f>10000000+INDEX(编号表!$B:$B,MATCH(D1496,编号表!$A:$A,0))*10000+J1496</f>
        <v>12540007</v>
      </c>
      <c r="C1496" s="34" t="s">
        <v>1173</v>
      </c>
      <c r="D1496" s="34" t="s">
        <v>1174</v>
      </c>
      <c r="E1496" t="str" s="34">
        <v>无</v>
      </c>
      <c r="F1496" s="39" t="s">
        <v>904</v>
      </c>
      <c r="G1496" s="34" t="inlineStr">
        <is>
          <t xml:space="preserve">水行</t>
        </is>
      </c>
      <c r="H1496" s="34" t="b">
        <v>0</v>
      </c>
      <c r="I1496" s="34" t="b">
        <v>0</v>
      </c>
      <c r="J1496" s="34">
        <v>7</v>
      </c>
      <c r="K1496" s="34" t="str">
        <f t="shared" si="43"/>
        <v>125400</v>
      </c>
      <c r="L1496" s="34" t="s">
        <v>898</v>
      </c>
      <c r="O1496" t="str" s="35">
        <v>落印造成范围重击；补强结构、传递冲击，提高落印伤害；落印附加水行伤害；提高落印范围伤害。</v>
      </c>
      <c r="P1496" t="n" s="35">
        <v>12441087</v>
      </c>
      <c r="W1496">
        <v>600</v>
      </c>
      <c r="X1496">
        <v>600</v>
      </c>
      <c r="Y1496" t="str" s="35">
        <v>单位</v>
      </c>
      <c r="Z1496" t="inlineStr">
        <is>
          <t xml:space="preserve">圆形</t>
        </is>
      </c>
      <c r="AA1496" t="inlineStr">
        <is>
          <t xml:space="preserve">敌对</t>
        </is>
      </c>
      <c r="AB1496">
        <v>0</v>
      </c>
      <c r="AC1496">
        <v>16</v>
      </c>
      <c r="AD1496" t="b">
        <v>0</v>
      </c>
      <c r="AE1496" t="inlineStr">
        <is>
          <t xml:space="preserve">最近</t>
        </is>
      </c>
      <c r="AF1496">
        <v>180</v>
      </c>
      <c r="AG1496"/>
      <c r="AH1496"/>
      <c r="AI1496"/>
      <c r="AJ1496"/>
      <c r="AK1496"/>
      <c r="AL1496"/>
      <c r="BA1496">
        <v>10000</v>
      </c>
      <c r="BB1496" t="inlineStr">
        <is>
          <t xml:space="preserve">技能效果_伤害</t>
        </is>
      </c>
      <c r="BC1496" t="inlineStr">
        <is>
          <t xml:space="preserve">敌对</t>
        </is>
      </c>
      <c r="BD1496">
        <v>10000</v>
      </c>
      <c r="BE1496">
        <v>0</v>
      </c>
      <c r="BF1496" t="inlineStr">
        <is>
          <t xml:space="preserve">全部</t>
        </is>
      </c>
      <c r="BG1496">
        <v>0</v>
      </c>
      <c r="BH1496" t="inlineStr">
        <is>
          <t xml:space="preserve">魔法</t>
        </is>
      </c>
      <c r="BI1496">
        <v>8000</v>
      </c>
      <c r="BJ1496">
        <v>0</v>
      </c>
      <c r="BK1496" t="b">
        <v>1</v>
      </c>
      <c r="BL1496">
        <v>0</v>
      </c>
      <c r="BM1496">
        <v>10000</v>
      </c>
      <c r="BN1496"/>
      <c r="BO1496"/>
      <c r="BP1496"/>
      <c r="BQ1496"/>
      <c r="BR1496"/>
      <c r="BS1496"/>
      <c r="BT1496"/>
      <c r="BU1496"/>
      <c r="BV1496"/>
      <c r="BW1496"/>
      <c r="BX1496"/>
      <c r="BY1496"/>
      <c r="BZ1496"/>
      <c r="CA1496"/>
      <c r="CB1496"/>
      <c r="CC1496"/>
      <c r="CD1496"/>
      <c r="CE1496"/>
      <c r="CF1496"/>
      <c r="CG1496"/>
      <c r="CH1496"/>
      <c r="CI1496"/>
      <c r="CJ1496"/>
      <c r="CK1496"/>
      <c r="CL1496"/>
      <c r="CM1496"/>
      <c r="CN1496"/>
      <c r="CO1496"/>
      <c r="CP1496"/>
      <c r="CQ1496"/>
      <c r="CR1496"/>
      <c r="CS1496"/>
      <c r="CT1496"/>
      <c r="CU1496"/>
      <c r="CV1496"/>
      <c r="CW1496"/>
      <c r="CX1496"/>
      <c r="CY1496"/>
      <c r="CZ1496"/>
      <c r="DA1496"/>
      <c r="DB1496"/>
      <c r="DC1496"/>
      <c r="DD1496"/>
      <c r="DE1496"/>
      <c r="DF1496"/>
      <c r="DG1496"/>
      <c r="DH1496"/>
      <c r="DI1496"/>
      <c r="DJ1496"/>
      <c r="DK1496"/>
      <c r="DL1496"/>
      <c r="DM1496"/>
      <c r="DN1496"/>
      <c r="DO1496"/>
      <c r="DP1496"/>
      <c r="DQ1496"/>
      <c r="DR1496"/>
      <c r="DS1496"/>
      <c r="DT1496"/>
      <c r="DU1496"/>
      <c r="DV1496"/>
      <c r="DW1496"/>
      <c r="DX1496"/>
      <c r="DY1496"/>
      <c r="DZ1496"/>
      <c r="EA1496"/>
      <c r="EB1496"/>
      <c r="EC1496"/>
      <c r="ED1496"/>
      <c r="EE1496"/>
      <c r="EF1496"/>
      <c r="EG1496"/>
      <c r="EH1496"/>
      <c r="EI1496"/>
      <c r="EJ1496"/>
      <c r="EK1496"/>
      <c r="EL1496"/>
      <c r="EM1496"/>
      <c r="EN1496"/>
      <c r="EO1496"/>
      <c r="EP1496"/>
      <c r="EQ1496"/>
      <c r="ER1496"/>
      <c r="ES1496"/>
      <c r="ET1496"/>
      <c r="EU1496"/>
      <c r="EV1496"/>
      <c r="EW1496"/>
      <c r="EX1496"/>
      <c r="EY1496"/>
      <c r="EZ1496"/>
      <c r="FA1496"/>
      <c r="FB1496"/>
      <c r="FC1496"/>
      <c r="FD1496"/>
      <c r="FE1496"/>
      <c r="FF1496"/>
      <c r="FG1496"/>
      <c r="FH1496"/>
      <c r="FI1496"/>
      <c r="FJ1496"/>
      <c r="FK1496"/>
      <c r="FL1496"/>
      <c r="FM1496"/>
      <c r="FN1496"/>
      <c r="FO1496"/>
      <c r="FP1496"/>
      <c r="FQ1496"/>
      <c r="FR1496"/>
      <c r="FS1496"/>
      <c r="FT1496"/>
      <c r="FU1496"/>
      <c r="FV1496"/>
      <c r="FW1496"/>
      <c r="FX1496"/>
      <c r="FY1496"/>
      <c r="FZ1496"/>
      <c r="GA1496"/>
      <c r="GB1496"/>
      <c r="GC1496"/>
      <c r="GD1496"/>
      <c r="GE1496"/>
      <c r="GF1496"/>
      <c r="GG1496"/>
      <c r="GH1496"/>
      <c r="GI1496"/>
      <c r="GJ1496"/>
      <c r="GK1496"/>
      <c r="GL1496"/>
      <c r="GM1496"/>
      <c r="GN1496"/>
      <c r="GO1496"/>
      <c r="GP1496"/>
      <c r="GQ1496"/>
      <c r="GR1496"/>
      <c r="GS1496"/>
      <c r="GT1496"/>
      <c r="GU1496"/>
      <c r="GV1496"/>
      <c r="GW1496"/>
      <c r="GX1496"/>
      <c r="GY1496" t="n" s="35">
        <v>0</v>
      </c>
      <c r="GZ1496" t="n" s="35">
        <v>0</v>
      </c>
      <c r="HF1496" t="n" s="35">
        <v>4000</v>
      </c>
      <c r="HG1496" t="b" s="35">
        <v>1</v>
      </c>
      <c r="HH1496">
        <v>1</v>
      </c>
      <c r="HU1496" t="b" s="35">
        <v>1</v>
      </c>
      <c r="HZ1496">
        <v>1</v>
      </c>
      <c r="IA1496"/>
      <c r="IB1496" t="inlineStr">
        <is>
          <t xml:space="preserve">魔法</t>
        </is>
      </c>
      <c r="IC1496">
        <v>8000</v>
      </c>
      <c r="ID1496">
        <v>0</v>
      </c>
      <c r="IE1496">
        <v>1</v>
      </c>
      <c r="IF1496"/>
      <c r="IG1496" t="inlineStr">
        <is>
          <t xml:space="preserve">魔法</t>
        </is>
      </c>
      <c r="IH1496">
        <v>500</v>
      </c>
      <c r="II1496">
        <v>0</v>
      </c>
      <c r="IJ1496"/>
      <c r="IK1496"/>
      <c r="IL1496"/>
      <c r="IM1496"/>
      <c r="IN1496"/>
      <c r="IO1496"/>
      <c r="IP1496"/>
      <c r="IQ1496"/>
      <c r="IR1496"/>
      <c r="IS1496"/>
      <c r="IT1496"/>
      <c r="IU1496"/>
      <c r="IV1496"/>
      <c r="IW1496"/>
      <c r="IX1496"/>
      <c r="IY1496"/>
      <c r="IZ1496"/>
      <c r="JA1496"/>
      <c r="JB1496"/>
      <c r="JC1496"/>
      <c r="JD1496"/>
      <c r="JE1496"/>
      <c r="JF1496"/>
      <c r="JG1496"/>
      <c r="JH1496"/>
      <c r="JI1496"/>
      <c r="JJ1496"/>
      <c r="JK1496"/>
      <c r="JL1496"/>
      <c r="JM1496"/>
      <c r="JN1496"/>
      <c r="JO1496"/>
      <c r="JP1496"/>
      <c r="JQ1496"/>
      <c r="JR1496"/>
    </row>
    <row r="1497" ht="30" customHeight="1" spans="2:12">
      <c r="B1497" s="34">
        <f>10000000+INDEX(编号表!$B:$B,MATCH(D1497,编号表!$A:$A,0))*10000+J1497</f>
        <v>12540008</v>
      </c>
      <c r="C1497" s="34" t="s">
        <v>1173</v>
      </c>
      <c r="D1497" s="34" t="s">
        <v>1174</v>
      </c>
      <c r="E1497" t="str" s="34">
        <v>无</v>
      </c>
      <c r="F1497" s="39" t="s">
        <v>904</v>
      </c>
      <c r="G1497" s="34" t="inlineStr">
        <is>
          <t xml:space="preserve">水行</t>
        </is>
      </c>
      <c r="H1497" s="34" t="b">
        <v>0</v>
      </c>
      <c r="I1497" s="34" t="b">
        <v>0</v>
      </c>
      <c r="J1497" s="34">
        <v>8</v>
      </c>
      <c r="K1497" s="34" t="str">
        <f t="shared" si="43"/>
        <v>125400</v>
      </c>
      <c r="L1497" s="34" t="s">
        <v>899</v>
      </c>
      <c r="O1497" t="str" s="35">
        <v>落印造成范围重击；补强结构、传递冲击，提高落印伤害；落印附加水行伤害；提高落印范围伤害。</v>
      </c>
      <c r="P1497" t="n" s="35">
        <v>12441087</v>
      </c>
      <c r="W1497">
        <v>600</v>
      </c>
      <c r="X1497">
        <v>600</v>
      </c>
      <c r="Y1497" t="str" s="35">
        <v>单位</v>
      </c>
      <c r="Z1497" t="inlineStr">
        <is>
          <t xml:space="preserve">圆形</t>
        </is>
      </c>
      <c r="AA1497" t="inlineStr">
        <is>
          <t xml:space="preserve">敌对</t>
        </is>
      </c>
      <c r="AB1497">
        <v>0</v>
      </c>
      <c r="AC1497">
        <v>16</v>
      </c>
      <c r="AD1497" t="b">
        <v>0</v>
      </c>
      <c r="AE1497" t="inlineStr">
        <is>
          <t xml:space="preserve">最近</t>
        </is>
      </c>
      <c r="AF1497">
        <v>180</v>
      </c>
      <c r="AG1497"/>
      <c r="AH1497"/>
      <c r="AI1497"/>
      <c r="AJ1497"/>
      <c r="AK1497"/>
      <c r="AL1497"/>
      <c r="BA1497">
        <v>10000</v>
      </c>
      <c r="BB1497" t="inlineStr">
        <is>
          <t xml:space="preserve">技能效果_伤害</t>
        </is>
      </c>
      <c r="BC1497" t="inlineStr">
        <is>
          <t xml:space="preserve">敌对</t>
        </is>
      </c>
      <c r="BD1497">
        <v>10000</v>
      </c>
      <c r="BE1497">
        <v>0</v>
      </c>
      <c r="BF1497" t="inlineStr">
        <is>
          <t xml:space="preserve">全部</t>
        </is>
      </c>
      <c r="BG1497">
        <v>0</v>
      </c>
      <c r="BH1497" t="inlineStr">
        <is>
          <t xml:space="preserve">魔法</t>
        </is>
      </c>
      <c r="BI1497">
        <v>8000</v>
      </c>
      <c r="BJ1497">
        <v>0</v>
      </c>
      <c r="BK1497" t="b">
        <v>1</v>
      </c>
      <c r="BL1497">
        <v>0</v>
      </c>
      <c r="BM1497">
        <v>10000</v>
      </c>
      <c r="BN1497"/>
      <c r="BO1497"/>
      <c r="BP1497"/>
      <c r="BQ1497"/>
      <c r="BR1497"/>
      <c r="BS1497"/>
      <c r="BT1497"/>
      <c r="BU1497"/>
      <c r="BV1497"/>
      <c r="BW1497"/>
      <c r="BX1497"/>
      <c r="BY1497"/>
      <c r="BZ1497"/>
      <c r="CA1497"/>
      <c r="CB1497"/>
      <c r="CC1497"/>
      <c r="CD1497"/>
      <c r="CE1497"/>
      <c r="CF1497"/>
      <c r="CG1497"/>
      <c r="CH1497"/>
      <c r="CI1497"/>
      <c r="CJ1497"/>
      <c r="CK1497"/>
      <c r="CL1497"/>
      <c r="CM1497"/>
      <c r="CN1497"/>
      <c r="CO1497"/>
      <c r="CP1497"/>
      <c r="CQ1497"/>
      <c r="CR1497"/>
      <c r="CS1497"/>
      <c r="CT1497"/>
      <c r="CU1497"/>
      <c r="CV1497"/>
      <c r="CW1497"/>
      <c r="CX1497"/>
      <c r="CY1497"/>
      <c r="CZ1497"/>
      <c r="DA1497"/>
      <c r="DB1497"/>
      <c r="DC1497"/>
      <c r="DD1497"/>
      <c r="DE1497"/>
      <c r="DF1497"/>
      <c r="DG1497"/>
      <c r="DH1497"/>
      <c r="DI1497"/>
      <c r="DJ1497"/>
      <c r="DK1497"/>
      <c r="DL1497"/>
      <c r="DM1497"/>
      <c r="DN1497"/>
      <c r="DO1497"/>
      <c r="DP1497"/>
      <c r="DQ1497"/>
      <c r="DR1497"/>
      <c r="DS1497"/>
      <c r="DT1497"/>
      <c r="DU1497"/>
      <c r="DV1497"/>
      <c r="DW1497"/>
      <c r="DX1497"/>
      <c r="DY1497"/>
      <c r="DZ1497"/>
      <c r="EA1497"/>
      <c r="EB1497"/>
      <c r="EC1497"/>
      <c r="ED1497"/>
      <c r="EE1497"/>
      <c r="EF1497"/>
      <c r="EG1497"/>
      <c r="EH1497"/>
      <c r="EI1497"/>
      <c r="EJ1497"/>
      <c r="EK1497"/>
      <c r="EL1497"/>
      <c r="EM1497"/>
      <c r="EN1497"/>
      <c r="EO1497"/>
      <c r="EP1497"/>
      <c r="EQ1497"/>
      <c r="ER1497"/>
      <c r="ES1497"/>
      <c r="ET1497"/>
      <c r="EU1497"/>
      <c r="EV1497"/>
      <c r="EW1497"/>
      <c r="EX1497"/>
      <c r="EY1497"/>
      <c r="EZ1497"/>
      <c r="FA1497"/>
      <c r="FB1497"/>
      <c r="FC1497"/>
      <c r="FD1497"/>
      <c r="FE1497"/>
      <c r="FF1497"/>
      <c r="FG1497"/>
      <c r="FH1497"/>
      <c r="FI1497"/>
      <c r="FJ1497"/>
      <c r="FK1497"/>
      <c r="FL1497"/>
      <c r="FM1497"/>
      <c r="FN1497"/>
      <c r="FO1497"/>
      <c r="FP1497"/>
      <c r="FQ1497"/>
      <c r="FR1497"/>
      <c r="FS1497"/>
      <c r="FT1497"/>
      <c r="FU1497"/>
      <c r="FV1497"/>
      <c r="FW1497"/>
      <c r="FX1497"/>
      <c r="FY1497"/>
      <c r="FZ1497"/>
      <c r="GA1497"/>
      <c r="GB1497"/>
      <c r="GC1497"/>
      <c r="GD1497"/>
      <c r="GE1497"/>
      <c r="GF1497"/>
      <c r="GG1497"/>
      <c r="GH1497"/>
      <c r="GI1497"/>
      <c r="GJ1497"/>
      <c r="GK1497"/>
      <c r="GL1497"/>
      <c r="GM1497"/>
      <c r="GN1497"/>
      <c r="GO1497"/>
      <c r="GP1497"/>
      <c r="GQ1497"/>
      <c r="GR1497"/>
      <c r="GS1497"/>
      <c r="GT1497"/>
      <c r="GU1497"/>
      <c r="GV1497"/>
      <c r="GW1497"/>
      <c r="GX1497"/>
      <c r="GY1497" t="n" s="35">
        <v>0</v>
      </c>
      <c r="GZ1497" t="n" s="35">
        <v>0</v>
      </c>
      <c r="HF1497" t="n" s="35">
        <v>4000</v>
      </c>
      <c r="HG1497" t="b" s="35">
        <v>1</v>
      </c>
      <c r="HH1497">
        <v>1</v>
      </c>
      <c r="HU1497" t="b" s="35">
        <v>1</v>
      </c>
      <c r="HZ1497">
        <v>1</v>
      </c>
      <c r="IA1497"/>
      <c r="IB1497" t="inlineStr">
        <is>
          <t xml:space="preserve">魔法</t>
        </is>
      </c>
      <c r="IC1497">
        <v>8000</v>
      </c>
      <c r="ID1497">
        <v>0</v>
      </c>
      <c r="IE1497">
        <v>1</v>
      </c>
      <c r="IF1497"/>
      <c r="IG1497" t="inlineStr">
        <is>
          <t xml:space="preserve">魔法</t>
        </is>
      </c>
      <c r="IH1497">
        <v>500</v>
      </c>
      <c r="II1497">
        <v>0</v>
      </c>
      <c r="IJ1497"/>
      <c r="IK1497"/>
      <c r="IL1497"/>
      <c r="IM1497"/>
      <c r="IN1497"/>
      <c r="IO1497"/>
      <c r="IP1497"/>
      <c r="IQ1497"/>
      <c r="IR1497"/>
      <c r="IS1497"/>
      <c r="IT1497"/>
      <c r="IU1497"/>
      <c r="IV1497"/>
      <c r="IW1497"/>
      <c r="IX1497"/>
      <c r="IY1497"/>
      <c r="IZ1497"/>
      <c r="JA1497"/>
      <c r="JB1497"/>
      <c r="JC1497"/>
      <c r="JD1497"/>
      <c r="JE1497"/>
      <c r="JF1497"/>
      <c r="JG1497"/>
      <c r="JH1497"/>
      <c r="JI1497"/>
      <c r="JJ1497"/>
      <c r="JK1497"/>
      <c r="JL1497"/>
      <c r="JM1497"/>
      <c r="JN1497"/>
      <c r="JO1497"/>
      <c r="JP1497"/>
      <c r="JQ1497"/>
      <c r="JR1497"/>
    </row>
    <row r="1498" ht="30" customHeight="1" spans="2:12">
      <c r="B1498" s="34">
        <f>10000000+INDEX(编号表!$B:$B,MATCH(D1498,编号表!$A:$A,0))*10000+J1498</f>
        <v>12540009</v>
      </c>
      <c r="C1498" s="34" t="s">
        <v>1173</v>
      </c>
      <c r="D1498" s="34" t="s">
        <v>1174</v>
      </c>
      <c r="E1498" t="str" s="34">
        <v>无</v>
      </c>
      <c r="F1498" s="39" t="s">
        <v>904</v>
      </c>
      <c r="G1498" s="34" t="inlineStr">
        <is>
          <t xml:space="preserve">水行</t>
        </is>
      </c>
      <c r="H1498" s="34" t="b">
        <v>0</v>
      </c>
      <c r="I1498" s="34" t="b">
        <v>0</v>
      </c>
      <c r="J1498" s="34">
        <v>9</v>
      </c>
      <c r="K1498" s="34" t="str">
        <f t="shared" si="43"/>
        <v>125400</v>
      </c>
      <c r="L1498" s="34" t="s">
        <v>900</v>
      </c>
      <c r="O1498" t="str" s="35">
        <v>落印造成范围重击；补强结构、传递冲击，提高落印伤害；落印附加水行伤害；提高落印范围伤害。</v>
      </c>
      <c r="P1498" t="n" s="35">
        <v>12441087</v>
      </c>
      <c r="W1498">
        <v>600</v>
      </c>
      <c r="X1498">
        <v>600</v>
      </c>
      <c r="Y1498" t="str" s="35">
        <v>单位</v>
      </c>
      <c r="Z1498" t="inlineStr">
        <is>
          <t xml:space="preserve">圆形</t>
        </is>
      </c>
      <c r="AA1498" t="inlineStr">
        <is>
          <t xml:space="preserve">敌对</t>
        </is>
      </c>
      <c r="AB1498">
        <v>0</v>
      </c>
      <c r="AC1498">
        <v>16</v>
      </c>
      <c r="AD1498" t="b">
        <v>0</v>
      </c>
      <c r="AE1498" t="inlineStr">
        <is>
          <t xml:space="preserve">最近</t>
        </is>
      </c>
      <c r="AF1498">
        <v>180</v>
      </c>
      <c r="AG1498"/>
      <c r="AH1498"/>
      <c r="AI1498"/>
      <c r="AJ1498"/>
      <c r="AK1498"/>
      <c r="AL1498"/>
      <c r="BA1498">
        <v>10000</v>
      </c>
      <c r="BB1498" t="inlineStr">
        <is>
          <t xml:space="preserve">技能效果_伤害</t>
        </is>
      </c>
      <c r="BC1498" t="inlineStr">
        <is>
          <t xml:space="preserve">敌对</t>
        </is>
      </c>
      <c r="BD1498">
        <v>10000</v>
      </c>
      <c r="BE1498">
        <v>0</v>
      </c>
      <c r="BF1498" t="inlineStr">
        <is>
          <t xml:space="preserve">全部</t>
        </is>
      </c>
      <c r="BG1498">
        <v>0</v>
      </c>
      <c r="BH1498" t="inlineStr">
        <is>
          <t xml:space="preserve">魔法</t>
        </is>
      </c>
      <c r="BI1498">
        <v>8000</v>
      </c>
      <c r="BJ1498">
        <v>0</v>
      </c>
      <c r="BK1498" t="b">
        <v>1</v>
      </c>
      <c r="BL1498">
        <v>0</v>
      </c>
      <c r="BM1498">
        <v>10000</v>
      </c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A1498"/>
      <c r="CB1498"/>
      <c r="CC1498"/>
      <c r="CD1498"/>
      <c r="CE1498"/>
      <c r="CF1498"/>
      <c r="CG1498"/>
      <c r="CH1498"/>
      <c r="CI1498"/>
      <c r="CJ1498"/>
      <c r="CK1498"/>
      <c r="CL1498"/>
      <c r="CM1498"/>
      <c r="CN1498"/>
      <c r="CO1498"/>
      <c r="CP1498"/>
      <c r="CQ1498"/>
      <c r="CR1498"/>
      <c r="CS1498"/>
      <c r="CT1498"/>
      <c r="CU1498"/>
      <c r="CV1498"/>
      <c r="CW1498"/>
      <c r="CX1498"/>
      <c r="CY1498"/>
      <c r="CZ1498"/>
      <c r="DA1498"/>
      <c r="DB1498"/>
      <c r="DC1498"/>
      <c r="DD1498"/>
      <c r="DE1498"/>
      <c r="DF1498"/>
      <c r="DG1498"/>
      <c r="DH1498"/>
      <c r="DI1498"/>
      <c r="DJ1498"/>
      <c r="DK1498"/>
      <c r="DL1498"/>
      <c r="DM1498"/>
      <c r="DN1498"/>
      <c r="DO1498"/>
      <c r="DP1498"/>
      <c r="DQ1498"/>
      <c r="DR1498"/>
      <c r="DS1498"/>
      <c r="DT1498"/>
      <c r="DU1498"/>
      <c r="DV1498"/>
      <c r="DW1498"/>
      <c r="DX1498"/>
      <c r="DY1498"/>
      <c r="DZ1498"/>
      <c r="EA1498"/>
      <c r="EB1498"/>
      <c r="EC1498"/>
      <c r="ED1498"/>
      <c r="EE1498"/>
      <c r="EF1498"/>
      <c r="EG1498"/>
      <c r="EH1498"/>
      <c r="EI1498"/>
      <c r="EJ1498"/>
      <c r="EK1498"/>
      <c r="EL1498"/>
      <c r="EM1498"/>
      <c r="EN1498"/>
      <c r="EO1498"/>
      <c r="EP1498"/>
      <c r="EQ1498"/>
      <c r="ER1498"/>
      <c r="ES1498"/>
      <c r="ET1498"/>
      <c r="EU1498"/>
      <c r="EV1498"/>
      <c r="EW1498"/>
      <c r="EX1498"/>
      <c r="EY1498"/>
      <c r="EZ1498"/>
      <c r="FA1498"/>
      <c r="FB1498"/>
      <c r="FC1498"/>
      <c r="FD1498"/>
      <c r="FE1498"/>
      <c r="FF1498"/>
      <c r="FG1498"/>
      <c r="FH1498"/>
      <c r="FI1498"/>
      <c r="FJ1498"/>
      <c r="FK1498"/>
      <c r="FL1498"/>
      <c r="FM1498"/>
      <c r="FN1498"/>
      <c r="FO1498"/>
      <c r="FP1498"/>
      <c r="FQ1498"/>
      <c r="FR1498"/>
      <c r="FS1498"/>
      <c r="FT1498"/>
      <c r="FU1498"/>
      <c r="FV1498"/>
      <c r="FW1498"/>
      <c r="FX1498"/>
      <c r="FY1498"/>
      <c r="FZ1498"/>
      <c r="GA1498"/>
      <c r="GB1498"/>
      <c r="GC1498"/>
      <c r="GD1498"/>
      <c r="GE1498"/>
      <c r="GF1498"/>
      <c r="GG1498"/>
      <c r="GH1498"/>
      <c r="GI1498"/>
      <c r="GJ1498"/>
      <c r="GK1498"/>
      <c r="GL1498"/>
      <c r="GM1498"/>
      <c r="GN1498"/>
      <c r="GO1498"/>
      <c r="GP1498"/>
      <c r="GQ1498"/>
      <c r="GR1498"/>
      <c r="GS1498"/>
      <c r="GT1498"/>
      <c r="GU1498"/>
      <c r="GV1498"/>
      <c r="GW1498"/>
      <c r="GX1498"/>
      <c r="GY1498" t="n" s="35">
        <v>0</v>
      </c>
      <c r="GZ1498" t="n" s="35">
        <v>0</v>
      </c>
      <c r="HF1498" t="n" s="35">
        <v>4000</v>
      </c>
      <c r="HG1498" t="b" s="35">
        <v>1</v>
      </c>
      <c r="HH1498">
        <v>1</v>
      </c>
      <c r="HU1498" t="b" s="35">
        <v>1</v>
      </c>
      <c r="HZ1498">
        <v>1</v>
      </c>
      <c r="IA1498"/>
      <c r="IB1498" t="inlineStr">
        <is>
          <t xml:space="preserve">魔法</t>
        </is>
      </c>
      <c r="IC1498">
        <v>8000</v>
      </c>
      <c r="ID1498">
        <v>0</v>
      </c>
      <c r="IE1498">
        <v>1</v>
      </c>
      <c r="IF1498"/>
      <c r="IG1498" t="inlineStr">
        <is>
          <t xml:space="preserve">魔法</t>
        </is>
      </c>
      <c r="IH1498">
        <v>500</v>
      </c>
      <c r="II1498">
        <v>0</v>
      </c>
      <c r="IJ1498"/>
      <c r="IK1498"/>
      <c r="IL1498"/>
      <c r="IM1498"/>
      <c r="IN1498"/>
      <c r="IO1498"/>
      <c r="IP1498"/>
      <c r="IQ1498"/>
      <c r="IR1498"/>
      <c r="IS1498"/>
      <c r="IT1498"/>
      <c r="IU1498"/>
      <c r="IV1498"/>
      <c r="IW1498"/>
      <c r="IX1498"/>
      <c r="IY1498"/>
      <c r="IZ1498"/>
      <c r="JA1498"/>
      <c r="JB1498"/>
      <c r="JC1498"/>
      <c r="JD1498"/>
      <c r="JE1498"/>
      <c r="JF1498"/>
      <c r="JG1498"/>
      <c r="JH1498"/>
      <c r="JI1498"/>
      <c r="JJ1498"/>
      <c r="JK1498"/>
      <c r="JL1498"/>
      <c r="JM1498"/>
      <c r="JN1498"/>
      <c r="JO1498"/>
      <c r="JP1498"/>
      <c r="JQ1498"/>
      <c r="JR1498"/>
    </row>
    <row r="1499" ht="30" customHeight="1" spans="2:12">
      <c r="B1499" s="34">
        <f>10000000+INDEX(编号表!$B:$B,MATCH(D1499,编号表!$A:$A,0))*10000+J1499</f>
        <v>12550007</v>
      </c>
      <c r="C1499" s="34" t="s">
        <v>1175</v>
      </c>
      <c r="D1499" s="34" t="s">
        <v>1176</v>
      </c>
      <c r="E1499" t="str" s="34">
        <v>无</v>
      </c>
      <c r="F1499" s="39" t="s">
        <v>904</v>
      </c>
      <c r="G1499" s="34" t="inlineStr">
        <is>
          <t xml:space="preserve">火行</t>
        </is>
      </c>
      <c r="H1499" s="34" t="b">
        <v>0</v>
      </c>
      <c r="I1499" s="34" t="b">
        <v>0</v>
      </c>
      <c r="J1499" s="34">
        <v>7</v>
      </c>
      <c r="K1499" s="34" t="str">
        <f t="shared" si="43"/>
        <v>125500</v>
      </c>
      <c r="L1499" s="34" t="s">
        <v>898</v>
      </c>
      <c r="O1499" t="str" s="35">
        <v>落印造成范围重击；补强结构、传递冲击，提高落印伤害；落印附加火行伤害；提高落印范围伤害。</v>
      </c>
      <c r="P1499" t="n" s="35">
        <v>12441087</v>
      </c>
      <c r="W1499">
        <v>600</v>
      </c>
      <c r="X1499">
        <v>600</v>
      </c>
      <c r="Y1499" t="str" s="35">
        <v>单位</v>
      </c>
      <c r="Z1499" t="inlineStr">
        <is>
          <t xml:space="preserve">圆形</t>
        </is>
      </c>
      <c r="AA1499" t="inlineStr">
        <is>
          <t xml:space="preserve">敌对</t>
        </is>
      </c>
      <c r="AB1499">
        <v>0</v>
      </c>
      <c r="AC1499">
        <v>16</v>
      </c>
      <c r="AD1499" t="b">
        <v>0</v>
      </c>
      <c r="AE1499" t="inlineStr">
        <is>
          <t xml:space="preserve">最近</t>
        </is>
      </c>
      <c r="AF1499">
        <v>180</v>
      </c>
      <c r="AG1499"/>
      <c r="AH1499"/>
      <c r="AI1499"/>
      <c r="AJ1499"/>
      <c r="AK1499"/>
      <c r="AL1499"/>
      <c r="BA1499">
        <v>10000</v>
      </c>
      <c r="BB1499" t="inlineStr">
        <is>
          <t xml:space="preserve">技能效果_伤害</t>
        </is>
      </c>
      <c r="BC1499" t="inlineStr">
        <is>
          <t xml:space="preserve">敌对</t>
        </is>
      </c>
      <c r="BD1499">
        <v>10000</v>
      </c>
      <c r="BE1499">
        <v>0</v>
      </c>
      <c r="BF1499" t="inlineStr">
        <is>
          <t xml:space="preserve">全部</t>
        </is>
      </c>
      <c r="BG1499">
        <v>0</v>
      </c>
      <c r="BH1499" t="inlineStr">
        <is>
          <t xml:space="preserve">魔法</t>
        </is>
      </c>
      <c r="BI1499">
        <v>8000</v>
      </c>
      <c r="BJ1499">
        <v>0</v>
      </c>
      <c r="BK1499" t="b">
        <v>1</v>
      </c>
      <c r="BL1499">
        <v>0</v>
      </c>
      <c r="BM1499">
        <v>10000</v>
      </c>
      <c r="BN1499"/>
      <c r="BO1499"/>
      <c r="BP1499"/>
      <c r="BQ1499"/>
      <c r="BR1499"/>
      <c r="BS1499"/>
      <c r="BT1499"/>
      <c r="BU1499"/>
      <c r="BV1499"/>
      <c r="BW1499"/>
      <c r="BX1499"/>
      <c r="BY1499"/>
      <c r="BZ1499"/>
      <c r="CA1499"/>
      <c r="CB1499"/>
      <c r="CC1499"/>
      <c r="CD1499"/>
      <c r="CE1499"/>
      <c r="CF1499"/>
      <c r="CG1499"/>
      <c r="CH1499"/>
      <c r="CI1499"/>
      <c r="CJ1499"/>
      <c r="CK1499"/>
      <c r="CL1499"/>
      <c r="CM1499"/>
      <c r="CN1499"/>
      <c r="CO1499"/>
      <c r="CP1499"/>
      <c r="CQ1499"/>
      <c r="CR1499"/>
      <c r="CS1499"/>
      <c r="CT1499"/>
      <c r="CU1499"/>
      <c r="CV1499"/>
      <c r="CW1499"/>
      <c r="CX1499"/>
      <c r="CY1499"/>
      <c r="CZ1499"/>
      <c r="DA1499"/>
      <c r="DB1499"/>
      <c r="DC1499"/>
      <c r="DD1499"/>
      <c r="DE1499"/>
      <c r="DF1499"/>
      <c r="DG1499"/>
      <c r="DH1499"/>
      <c r="DI1499"/>
      <c r="DJ1499"/>
      <c r="DK1499"/>
      <c r="DL1499"/>
      <c r="DM1499"/>
      <c r="DN1499"/>
      <c r="DO1499"/>
      <c r="DP1499"/>
      <c r="DQ1499"/>
      <c r="DR1499"/>
      <c r="DS1499"/>
      <c r="DT1499"/>
      <c r="DU1499"/>
      <c r="DV1499"/>
      <c r="DW1499"/>
      <c r="DX1499"/>
      <c r="DY1499"/>
      <c r="DZ1499"/>
      <c r="EA1499"/>
      <c r="EB1499"/>
      <c r="EC1499"/>
      <c r="ED1499"/>
      <c r="EE1499"/>
      <c r="EF1499"/>
      <c r="EG1499"/>
      <c r="EH1499"/>
      <c r="EI1499"/>
      <c r="EJ1499"/>
      <c r="EK1499"/>
      <c r="EL1499"/>
      <c r="EM1499"/>
      <c r="EN1499"/>
      <c r="EO1499"/>
      <c r="EP1499"/>
      <c r="EQ1499"/>
      <c r="ER1499"/>
      <c r="ES1499"/>
      <c r="ET1499"/>
      <c r="EU1499"/>
      <c r="EV1499"/>
      <c r="EW1499"/>
      <c r="EX1499"/>
      <c r="EY1499"/>
      <c r="EZ1499"/>
      <c r="FA1499"/>
      <c r="FB1499"/>
      <c r="FC1499"/>
      <c r="FD1499"/>
      <c r="FE1499"/>
      <c r="FF1499"/>
      <c r="FG1499"/>
      <c r="FH1499"/>
      <c r="FI1499"/>
      <c r="FJ1499"/>
      <c r="FK1499"/>
      <c r="FL1499"/>
      <c r="FM1499"/>
      <c r="FN1499"/>
      <c r="FO1499"/>
      <c r="FP1499"/>
      <c r="FQ1499"/>
      <c r="FR1499"/>
      <c r="FS1499"/>
      <c r="FT1499"/>
      <c r="FU1499"/>
      <c r="FV1499"/>
      <c r="FW1499"/>
      <c r="FX1499"/>
      <c r="FY1499"/>
      <c r="FZ1499"/>
      <c r="GA1499"/>
      <c r="GB1499"/>
      <c r="GC1499"/>
      <c r="GD1499"/>
      <c r="GE1499"/>
      <c r="GF1499"/>
      <c r="GG1499"/>
      <c r="GH1499"/>
      <c r="GI1499"/>
      <c r="GJ1499"/>
      <c r="GK1499"/>
      <c r="GL1499"/>
      <c r="GM1499"/>
      <c r="GN1499"/>
      <c r="GO1499"/>
      <c r="GP1499"/>
      <c r="GQ1499"/>
      <c r="GR1499"/>
      <c r="GS1499"/>
      <c r="GT1499"/>
      <c r="GU1499"/>
      <c r="GV1499"/>
      <c r="GW1499"/>
      <c r="GX1499"/>
      <c r="GY1499" t="n" s="35">
        <v>0</v>
      </c>
      <c r="GZ1499" t="n" s="35">
        <v>0</v>
      </c>
      <c r="HF1499" t="n" s="35">
        <v>4000</v>
      </c>
      <c r="HG1499" t="b" s="35">
        <v>1</v>
      </c>
      <c r="HH1499">
        <v>1</v>
      </c>
      <c r="HU1499" t="b" s="35">
        <v>1</v>
      </c>
      <c r="HZ1499">
        <v>1</v>
      </c>
      <c r="IA1499"/>
      <c r="IB1499" t="inlineStr">
        <is>
          <t xml:space="preserve">魔法</t>
        </is>
      </c>
      <c r="IC1499">
        <v>8000</v>
      </c>
      <c r="ID1499">
        <v>0</v>
      </c>
      <c r="IE1499">
        <v>1</v>
      </c>
      <c r="IF1499"/>
      <c r="IG1499" t="inlineStr">
        <is>
          <t xml:space="preserve">魔法</t>
        </is>
      </c>
      <c r="IH1499">
        <v>500</v>
      </c>
      <c r="II1499">
        <v>0</v>
      </c>
      <c r="IJ1499"/>
      <c r="IK1499"/>
      <c r="IL1499"/>
      <c r="IM1499"/>
      <c r="IN1499"/>
      <c r="IO1499"/>
      <c r="IP1499"/>
      <c r="IQ1499"/>
      <c r="IR1499"/>
      <c r="IS1499"/>
      <c r="IT1499"/>
      <c r="IU1499"/>
      <c r="IV1499"/>
      <c r="IW1499"/>
      <c r="IX1499"/>
      <c r="IY1499"/>
      <c r="IZ1499"/>
      <c r="JA1499"/>
      <c r="JB1499"/>
      <c r="JC1499"/>
      <c r="JD1499"/>
      <c r="JE1499"/>
      <c r="JF1499"/>
      <c r="JG1499"/>
      <c r="JH1499"/>
      <c r="JI1499"/>
      <c r="JJ1499"/>
      <c r="JK1499"/>
      <c r="JL1499"/>
      <c r="JM1499"/>
      <c r="JN1499"/>
      <c r="JO1499"/>
      <c r="JP1499"/>
      <c r="JQ1499"/>
      <c r="JR1499"/>
    </row>
    <row r="1500" ht="30" customHeight="1" spans="2:12">
      <c r="B1500" s="34">
        <f>10000000+INDEX(编号表!$B:$B,MATCH(D1500,编号表!$A:$A,0))*10000+J1500</f>
        <v>12550008</v>
      </c>
      <c r="C1500" s="34" t="s">
        <v>1175</v>
      </c>
      <c r="D1500" s="34" t="s">
        <v>1176</v>
      </c>
      <c r="E1500" t="str" s="34">
        <v>无</v>
      </c>
      <c r="F1500" s="39" t="s">
        <v>904</v>
      </c>
      <c r="G1500" s="34" t="inlineStr">
        <is>
          <t xml:space="preserve">火行</t>
        </is>
      </c>
      <c r="H1500" s="34" t="b">
        <v>0</v>
      </c>
      <c r="I1500" s="34" t="b">
        <v>0</v>
      </c>
      <c r="J1500" s="34">
        <v>8</v>
      </c>
      <c r="K1500" s="34" t="str">
        <f t="shared" si="43"/>
        <v>125500</v>
      </c>
      <c r="L1500" s="34" t="s">
        <v>899</v>
      </c>
      <c r="O1500" t="str" s="35">
        <v>落印造成范围重击；补强结构、传递冲击，提高落印伤害；落印附加火行伤害；提高落印范围伤害。</v>
      </c>
      <c r="P1500" t="n" s="35">
        <v>12441087</v>
      </c>
      <c r="W1500">
        <v>600</v>
      </c>
      <c r="X1500">
        <v>600</v>
      </c>
      <c r="Y1500" t="str" s="35">
        <v>单位</v>
      </c>
      <c r="Z1500" t="inlineStr">
        <is>
          <t xml:space="preserve">圆形</t>
        </is>
      </c>
      <c r="AA1500" t="inlineStr">
        <is>
          <t xml:space="preserve">敌对</t>
        </is>
      </c>
      <c r="AB1500">
        <v>0</v>
      </c>
      <c r="AC1500">
        <v>16</v>
      </c>
      <c r="AD1500" t="b">
        <v>0</v>
      </c>
      <c r="AE1500" t="inlineStr">
        <is>
          <t xml:space="preserve">最近</t>
        </is>
      </c>
      <c r="AF1500">
        <v>180</v>
      </c>
      <c r="AG1500"/>
      <c r="AH1500"/>
      <c r="AI1500"/>
      <c r="AJ1500"/>
      <c r="AK1500"/>
      <c r="AL1500"/>
      <c r="BA1500">
        <v>10000</v>
      </c>
      <c r="BB1500" t="inlineStr">
        <is>
          <t xml:space="preserve">技能效果_伤害</t>
        </is>
      </c>
      <c r="BC1500" t="inlineStr">
        <is>
          <t xml:space="preserve">敌对</t>
        </is>
      </c>
      <c r="BD1500">
        <v>10000</v>
      </c>
      <c r="BE1500">
        <v>0</v>
      </c>
      <c r="BF1500" t="inlineStr">
        <is>
          <t xml:space="preserve">全部</t>
        </is>
      </c>
      <c r="BG1500">
        <v>0</v>
      </c>
      <c r="BH1500" t="inlineStr">
        <is>
          <t xml:space="preserve">魔法</t>
        </is>
      </c>
      <c r="BI1500">
        <v>8000</v>
      </c>
      <c r="BJ1500">
        <v>0</v>
      </c>
      <c r="BK1500" t="b">
        <v>1</v>
      </c>
      <c r="BL1500">
        <v>0</v>
      </c>
      <c r="BM1500">
        <v>10000</v>
      </c>
      <c r="BN1500"/>
      <c r="BO1500"/>
      <c r="BP1500"/>
      <c r="BQ1500"/>
      <c r="BR1500"/>
      <c r="BS1500"/>
      <c r="BT1500"/>
      <c r="BU1500"/>
      <c r="BV1500"/>
      <c r="BW1500"/>
      <c r="BX1500"/>
      <c r="BY1500"/>
      <c r="BZ1500"/>
      <c r="CA1500"/>
      <c r="CB1500"/>
      <c r="CC1500"/>
      <c r="CD1500"/>
      <c r="CE1500"/>
      <c r="CF1500"/>
      <c r="CG1500"/>
      <c r="CH1500"/>
      <c r="CI1500"/>
      <c r="CJ1500"/>
      <c r="CK1500"/>
      <c r="CL1500"/>
      <c r="CM1500"/>
      <c r="CN1500"/>
      <c r="CO1500"/>
      <c r="CP1500"/>
      <c r="CQ1500"/>
      <c r="CR1500"/>
      <c r="CS1500"/>
      <c r="CT1500"/>
      <c r="CU1500"/>
      <c r="CV1500"/>
      <c r="CW1500"/>
      <c r="CX1500"/>
      <c r="CY1500"/>
      <c r="CZ1500"/>
      <c r="DA1500"/>
      <c r="DB1500"/>
      <c r="DC1500"/>
      <c r="DD1500"/>
      <c r="DE1500"/>
      <c r="DF1500"/>
      <c r="DG1500"/>
      <c r="DH1500"/>
      <c r="DI1500"/>
      <c r="DJ1500"/>
      <c r="DK1500"/>
      <c r="DL1500"/>
      <c r="DM1500"/>
      <c r="DN1500"/>
      <c r="DO1500"/>
      <c r="DP1500"/>
      <c r="DQ1500"/>
      <c r="DR1500"/>
      <c r="DS1500"/>
      <c r="DT1500"/>
      <c r="DU1500"/>
      <c r="DV1500"/>
      <c r="DW1500"/>
      <c r="DX1500"/>
      <c r="DY1500"/>
      <c r="DZ1500"/>
      <c r="EA1500"/>
      <c r="EB1500"/>
      <c r="EC1500"/>
      <c r="ED1500"/>
      <c r="EE1500"/>
      <c r="EF1500"/>
      <c r="EG1500"/>
      <c r="EH1500"/>
      <c r="EI1500"/>
      <c r="EJ1500"/>
      <c r="EK1500"/>
      <c r="EL1500"/>
      <c r="EM1500"/>
      <c r="EN1500"/>
      <c r="EO1500"/>
      <c r="EP1500"/>
      <c r="EQ1500"/>
      <c r="ER1500"/>
      <c r="ES1500"/>
      <c r="ET1500"/>
      <c r="EU1500"/>
      <c r="EV1500"/>
      <c r="EW1500"/>
      <c r="EX1500"/>
      <c r="EY1500"/>
      <c r="EZ1500"/>
      <c r="FA1500"/>
      <c r="FB1500"/>
      <c r="FC1500"/>
      <c r="FD1500"/>
      <c r="FE1500"/>
      <c r="FF1500"/>
      <c r="FG1500"/>
      <c r="FH1500"/>
      <c r="FI1500"/>
      <c r="FJ1500"/>
      <c r="FK1500"/>
      <c r="FL1500"/>
      <c r="FM1500"/>
      <c r="FN1500"/>
      <c r="FO1500"/>
      <c r="FP1500"/>
      <c r="FQ1500"/>
      <c r="FR1500"/>
      <c r="FS1500"/>
      <c r="FT1500"/>
      <c r="FU1500"/>
      <c r="FV1500"/>
      <c r="FW1500"/>
      <c r="FX1500"/>
      <c r="FY1500"/>
      <c r="FZ1500"/>
      <c r="GA1500"/>
      <c r="GB1500"/>
      <c r="GC1500"/>
      <c r="GD1500"/>
      <c r="GE1500"/>
      <c r="GF1500"/>
      <c r="GG1500"/>
      <c r="GH1500"/>
      <c r="GI1500"/>
      <c r="GJ1500"/>
      <c r="GK1500"/>
      <c r="GL1500"/>
      <c r="GM1500"/>
      <c r="GN1500"/>
      <c r="GO1500"/>
      <c r="GP1500"/>
      <c r="GQ1500"/>
      <c r="GR1500"/>
      <c r="GS1500"/>
      <c r="GT1500"/>
      <c r="GU1500"/>
      <c r="GV1500"/>
      <c r="GW1500"/>
      <c r="GX1500"/>
      <c r="GY1500" t="n" s="35">
        <v>0</v>
      </c>
      <c r="GZ1500" t="n" s="35">
        <v>0</v>
      </c>
      <c r="HF1500" t="n" s="35">
        <v>4000</v>
      </c>
      <c r="HG1500" t="b" s="35">
        <v>1</v>
      </c>
      <c r="HH1500">
        <v>1</v>
      </c>
      <c r="HU1500" t="b" s="35">
        <v>1</v>
      </c>
      <c r="HZ1500">
        <v>1</v>
      </c>
      <c r="IA1500"/>
      <c r="IB1500" t="inlineStr">
        <is>
          <t xml:space="preserve">魔法</t>
        </is>
      </c>
      <c r="IC1500">
        <v>8000</v>
      </c>
      <c r="ID1500">
        <v>0</v>
      </c>
      <c r="IE1500">
        <v>1</v>
      </c>
      <c r="IF1500"/>
      <c r="IG1500" t="inlineStr">
        <is>
          <t xml:space="preserve">魔法</t>
        </is>
      </c>
      <c r="IH1500">
        <v>500</v>
      </c>
      <c r="II1500">
        <v>0</v>
      </c>
      <c r="IJ1500"/>
      <c r="IK1500"/>
      <c r="IL1500"/>
      <c r="IM1500"/>
      <c r="IN1500"/>
      <c r="IO1500"/>
      <c r="IP1500"/>
      <c r="IQ1500"/>
      <c r="IR1500"/>
      <c r="IS1500"/>
      <c r="IT1500"/>
      <c r="IU1500"/>
      <c r="IV1500"/>
      <c r="IW1500"/>
      <c r="IX1500"/>
      <c r="IY1500"/>
      <c r="IZ1500"/>
      <c r="JA1500"/>
      <c r="JB1500"/>
      <c r="JC1500"/>
      <c r="JD1500"/>
      <c r="JE1500"/>
      <c r="JF1500"/>
      <c r="JG1500"/>
      <c r="JH1500"/>
      <c r="JI1500"/>
      <c r="JJ1500"/>
      <c r="JK1500"/>
      <c r="JL1500"/>
      <c r="JM1500"/>
      <c r="JN1500"/>
      <c r="JO1500"/>
      <c r="JP1500"/>
      <c r="JQ1500"/>
      <c r="JR1500"/>
    </row>
    <row r="1501" ht="30" customHeight="1" spans="2:12">
      <c r="B1501" s="34">
        <f>10000000+INDEX(编号表!$B:$B,MATCH(D1501,编号表!$A:$A,0))*10000+J1501</f>
        <v>12550009</v>
      </c>
      <c r="C1501" s="34" t="s">
        <v>1175</v>
      </c>
      <c r="D1501" s="34" t="s">
        <v>1176</v>
      </c>
      <c r="E1501" t="str" s="34">
        <v>无</v>
      </c>
      <c r="F1501" s="39" t="s">
        <v>904</v>
      </c>
      <c r="G1501" s="34" t="inlineStr">
        <is>
          <t xml:space="preserve">火行</t>
        </is>
      </c>
      <c r="H1501" s="34" t="b">
        <v>0</v>
      </c>
      <c r="I1501" s="34" t="b">
        <v>0</v>
      </c>
      <c r="J1501" s="34">
        <v>9</v>
      </c>
      <c r="K1501" s="34" t="str">
        <f t="shared" si="43"/>
        <v>125500</v>
      </c>
      <c r="L1501" s="34" t="s">
        <v>900</v>
      </c>
      <c r="O1501" t="str" s="35">
        <v>落印造成范围重击；补强结构、传递冲击，提高落印伤害；落印附加火行伤害；提高落印范围伤害。</v>
      </c>
      <c r="P1501" t="n" s="35">
        <v>12441087</v>
      </c>
      <c r="W1501">
        <v>600</v>
      </c>
      <c r="X1501">
        <v>600</v>
      </c>
      <c r="Y1501" t="str" s="35">
        <v>单位</v>
      </c>
      <c r="Z1501" t="inlineStr">
        <is>
          <t xml:space="preserve">圆形</t>
        </is>
      </c>
      <c r="AA1501" t="inlineStr">
        <is>
          <t xml:space="preserve">敌对</t>
        </is>
      </c>
      <c r="AB1501">
        <v>0</v>
      </c>
      <c r="AC1501">
        <v>16</v>
      </c>
      <c r="AD1501" t="b">
        <v>0</v>
      </c>
      <c r="AE1501" t="inlineStr">
        <is>
          <t xml:space="preserve">最近</t>
        </is>
      </c>
      <c r="AF1501">
        <v>180</v>
      </c>
      <c r="AG1501"/>
      <c r="AH1501"/>
      <c r="AI1501"/>
      <c r="AJ1501"/>
      <c r="AK1501"/>
      <c r="AL1501"/>
      <c r="BA1501">
        <v>10000</v>
      </c>
      <c r="BB1501" t="inlineStr">
        <is>
          <t xml:space="preserve">技能效果_伤害</t>
        </is>
      </c>
      <c r="BC1501" t="inlineStr">
        <is>
          <t xml:space="preserve">敌对</t>
        </is>
      </c>
      <c r="BD1501">
        <v>10000</v>
      </c>
      <c r="BE1501">
        <v>0</v>
      </c>
      <c r="BF1501" t="inlineStr">
        <is>
          <t xml:space="preserve">全部</t>
        </is>
      </c>
      <c r="BG1501">
        <v>0</v>
      </c>
      <c r="BH1501" t="inlineStr">
        <is>
          <t xml:space="preserve">魔法</t>
        </is>
      </c>
      <c r="BI1501">
        <v>8000</v>
      </c>
      <c r="BJ1501">
        <v>0</v>
      </c>
      <c r="BK1501" t="b">
        <v>1</v>
      </c>
      <c r="BL1501">
        <v>0</v>
      </c>
      <c r="BM1501">
        <v>10000</v>
      </c>
      <c r="BN1501"/>
      <c r="BO1501"/>
      <c r="BP1501"/>
      <c r="BQ1501"/>
      <c r="BR1501"/>
      <c r="BS1501"/>
      <c r="BT1501"/>
      <c r="BU1501"/>
      <c r="BV1501"/>
      <c r="BW1501"/>
      <c r="BX1501"/>
      <c r="BY1501"/>
      <c r="BZ1501"/>
      <c r="CA1501"/>
      <c r="CB1501"/>
      <c r="CC1501"/>
      <c r="CD1501"/>
      <c r="CE1501"/>
      <c r="CF1501"/>
      <c r="CG1501"/>
      <c r="CH1501"/>
      <c r="CI1501"/>
      <c r="CJ1501"/>
      <c r="CK1501"/>
      <c r="CL1501"/>
      <c r="CM1501"/>
      <c r="CN1501"/>
      <c r="CO1501"/>
      <c r="CP1501"/>
      <c r="CQ1501"/>
      <c r="CR1501"/>
      <c r="CS1501"/>
      <c r="CT1501"/>
      <c r="CU1501"/>
      <c r="CV1501"/>
      <c r="CW1501"/>
      <c r="CX1501"/>
      <c r="CY1501"/>
      <c r="CZ1501"/>
      <c r="DA1501"/>
      <c r="DB1501"/>
      <c r="DC1501"/>
      <c r="DD1501"/>
      <c r="DE1501"/>
      <c r="DF1501"/>
      <c r="DG1501"/>
      <c r="DH1501"/>
      <c r="DI1501"/>
      <c r="DJ1501"/>
      <c r="DK1501"/>
      <c r="DL1501"/>
      <c r="DM1501"/>
      <c r="DN1501"/>
      <c r="DO1501"/>
      <c r="DP1501"/>
      <c r="DQ1501"/>
      <c r="DR1501"/>
      <c r="DS1501"/>
      <c r="DT1501"/>
      <c r="DU1501"/>
      <c r="DV1501"/>
      <c r="DW1501"/>
      <c r="DX1501"/>
      <c r="DY1501"/>
      <c r="DZ1501"/>
      <c r="EA1501"/>
      <c r="EB1501"/>
      <c r="EC1501"/>
      <c r="ED1501"/>
      <c r="EE1501"/>
      <c r="EF1501"/>
      <c r="EG1501"/>
      <c r="EH1501"/>
      <c r="EI1501"/>
      <c r="EJ1501"/>
      <c r="EK1501"/>
      <c r="EL1501"/>
      <c r="EM1501"/>
      <c r="EN1501"/>
      <c r="EO1501"/>
      <c r="EP1501"/>
      <c r="EQ1501"/>
      <c r="ER1501"/>
      <c r="ES1501"/>
      <c r="ET1501"/>
      <c r="EU1501"/>
      <c r="EV1501"/>
      <c r="EW1501"/>
      <c r="EX1501"/>
      <c r="EY1501"/>
      <c r="EZ1501"/>
      <c r="FA1501"/>
      <c r="FB1501"/>
      <c r="FC1501"/>
      <c r="FD1501"/>
      <c r="FE1501"/>
      <c r="FF1501"/>
      <c r="FG1501"/>
      <c r="FH1501"/>
      <c r="FI1501"/>
      <c r="FJ1501"/>
      <c r="FK1501"/>
      <c r="FL1501"/>
      <c r="FM1501"/>
      <c r="FN1501"/>
      <c r="FO1501"/>
      <c r="FP1501"/>
      <c r="FQ1501"/>
      <c r="FR1501"/>
      <c r="FS1501"/>
      <c r="FT1501"/>
      <c r="FU1501"/>
      <c r="FV1501"/>
      <c r="FW1501"/>
      <c r="FX1501"/>
      <c r="FY1501"/>
      <c r="FZ1501"/>
      <c r="GA1501"/>
      <c r="GB1501"/>
      <c r="GC1501"/>
      <c r="GD1501"/>
      <c r="GE1501"/>
      <c r="GF1501"/>
      <c r="GG1501"/>
      <c r="GH1501"/>
      <c r="GI1501"/>
      <c r="GJ1501"/>
      <c r="GK1501"/>
      <c r="GL1501"/>
      <c r="GM1501"/>
      <c r="GN1501"/>
      <c r="GO1501"/>
      <c r="GP1501"/>
      <c r="GQ1501"/>
      <c r="GR1501"/>
      <c r="GS1501"/>
      <c r="GT1501"/>
      <c r="GU1501"/>
      <c r="GV1501"/>
      <c r="GW1501"/>
      <c r="GX1501"/>
      <c r="GY1501" t="n" s="35">
        <v>0</v>
      </c>
      <c r="GZ1501" t="n" s="35">
        <v>0</v>
      </c>
      <c r="HF1501" t="n" s="35">
        <v>4000</v>
      </c>
      <c r="HG1501" t="b" s="35">
        <v>1</v>
      </c>
      <c r="HH1501">
        <v>1</v>
      </c>
      <c r="HU1501" t="b" s="35">
        <v>1</v>
      </c>
      <c r="HZ1501">
        <v>1</v>
      </c>
      <c r="IA1501"/>
      <c r="IB1501" t="inlineStr">
        <is>
          <t xml:space="preserve">魔法</t>
        </is>
      </c>
      <c r="IC1501">
        <v>8000</v>
      </c>
      <c r="ID1501">
        <v>0</v>
      </c>
      <c r="IE1501">
        <v>1</v>
      </c>
      <c r="IF1501"/>
      <c r="IG1501" t="inlineStr">
        <is>
          <t xml:space="preserve">魔法</t>
        </is>
      </c>
      <c r="IH1501">
        <v>500</v>
      </c>
      <c r="II1501">
        <v>0</v>
      </c>
      <c r="IJ1501"/>
      <c r="IK1501"/>
      <c r="IL1501"/>
      <c r="IM1501"/>
      <c r="IN1501"/>
      <c r="IO1501"/>
      <c r="IP1501"/>
      <c r="IQ1501"/>
      <c r="IR1501"/>
      <c r="IS1501"/>
      <c r="IT1501"/>
      <c r="IU1501"/>
      <c r="IV1501"/>
      <c r="IW1501"/>
      <c r="IX1501"/>
      <c r="IY1501"/>
      <c r="IZ1501"/>
      <c r="JA1501"/>
      <c r="JB1501"/>
      <c r="JC1501"/>
      <c r="JD1501"/>
      <c r="JE1501"/>
      <c r="JF1501"/>
      <c r="JG1501"/>
      <c r="JH1501"/>
      <c r="JI1501"/>
      <c r="JJ1501"/>
      <c r="JK1501"/>
      <c r="JL1501"/>
      <c r="JM1501"/>
      <c r="JN1501"/>
      <c r="JO1501"/>
      <c r="JP1501"/>
      <c r="JQ1501"/>
      <c r="JR1501"/>
    </row>
    <row r="1502" ht="30" customHeight="1" spans="2:12">
      <c r="B1502" s="34">
        <f>10000000+INDEX(编号表!$B:$B,MATCH(D1502,编号表!$A:$A,0))*10000+J1502</f>
        <v>12560007</v>
      </c>
      <c r="C1502" s="34" t="s">
        <v>1177</v>
      </c>
      <c r="D1502" s="34" t="s">
        <v>1178</v>
      </c>
      <c r="E1502" t="str" s="34">
        <v>无</v>
      </c>
      <c r="F1502" s="39" t="s">
        <v>904</v>
      </c>
      <c r="G1502" s="34" t="inlineStr">
        <is>
          <t xml:space="preserve">土行</t>
        </is>
      </c>
      <c r="H1502" s="34" t="b">
        <v>0</v>
      </c>
      <c r="I1502" s="34" t="b">
        <v>0</v>
      </c>
      <c r="J1502" s="34">
        <v>7</v>
      </c>
      <c r="K1502" s="34" t="str">
        <f t="shared" si="43"/>
        <v>125600</v>
      </c>
      <c r="L1502" s="34" t="s">
        <v>898</v>
      </c>
      <c r="O1502" t="str" s="35">
        <v>落印造成范围重击；补强结构、传递冲击，提高落印伤害；落印附加土行伤害；提高落印范围伤害。</v>
      </c>
      <c r="P1502" t="n" s="35">
        <v>12441087</v>
      </c>
      <c r="W1502">
        <v>600</v>
      </c>
      <c r="X1502">
        <v>600</v>
      </c>
      <c r="Y1502" t="str" s="35">
        <v>单位</v>
      </c>
      <c r="Z1502" t="inlineStr">
        <is>
          <t xml:space="preserve">圆形</t>
        </is>
      </c>
      <c r="AA1502" t="inlineStr">
        <is>
          <t xml:space="preserve">敌对</t>
        </is>
      </c>
      <c r="AB1502">
        <v>0</v>
      </c>
      <c r="AC1502">
        <v>16</v>
      </c>
      <c r="AD1502" t="b">
        <v>0</v>
      </c>
      <c r="AE1502" t="inlineStr">
        <is>
          <t xml:space="preserve">最近</t>
        </is>
      </c>
      <c r="AF1502">
        <v>180</v>
      </c>
      <c r="AG1502"/>
      <c r="AH1502"/>
      <c r="AI1502"/>
      <c r="AJ1502"/>
      <c r="AK1502"/>
      <c r="AL1502"/>
      <c r="BA1502">
        <v>10000</v>
      </c>
      <c r="BB1502" t="inlineStr">
        <is>
          <t xml:space="preserve">技能效果_伤害</t>
        </is>
      </c>
      <c r="BC1502" t="inlineStr">
        <is>
          <t xml:space="preserve">敌对</t>
        </is>
      </c>
      <c r="BD1502">
        <v>10000</v>
      </c>
      <c r="BE1502">
        <v>0</v>
      </c>
      <c r="BF1502" t="inlineStr">
        <is>
          <t xml:space="preserve">全部</t>
        </is>
      </c>
      <c r="BG1502">
        <v>0</v>
      </c>
      <c r="BH1502" t="inlineStr">
        <is>
          <t xml:space="preserve">魔法</t>
        </is>
      </c>
      <c r="BI1502">
        <v>8000</v>
      </c>
      <c r="BJ1502">
        <v>0</v>
      </c>
      <c r="BK1502" t="b">
        <v>1</v>
      </c>
      <c r="BL1502">
        <v>0</v>
      </c>
      <c r="BM1502">
        <v>10000</v>
      </c>
      <c r="BN1502"/>
      <c r="BO1502"/>
      <c r="BP1502"/>
      <c r="BQ1502"/>
      <c r="BR1502"/>
      <c r="BS1502"/>
      <c r="BT1502"/>
      <c r="BU1502"/>
      <c r="BV1502"/>
      <c r="BW1502"/>
      <c r="BX1502"/>
      <c r="BY1502"/>
      <c r="BZ1502"/>
      <c r="CA1502"/>
      <c r="CB1502"/>
      <c r="CC1502"/>
      <c r="CD1502"/>
      <c r="CE1502"/>
      <c r="CF1502"/>
      <c r="CG1502"/>
      <c r="CH1502"/>
      <c r="CI1502"/>
      <c r="CJ1502"/>
      <c r="CK1502"/>
      <c r="CL1502"/>
      <c r="CM1502"/>
      <c r="CN1502"/>
      <c r="CO1502"/>
      <c r="CP1502"/>
      <c r="CQ1502"/>
      <c r="CR1502"/>
      <c r="CS1502"/>
      <c r="CT1502"/>
      <c r="CU1502"/>
      <c r="CV1502"/>
      <c r="CW1502"/>
      <c r="CX1502"/>
      <c r="CY1502"/>
      <c r="CZ1502"/>
      <c r="DA1502"/>
      <c r="DB1502"/>
      <c r="DC1502"/>
      <c r="DD1502"/>
      <c r="DE1502"/>
      <c r="DF1502"/>
      <c r="DG1502"/>
      <c r="DH1502"/>
      <c r="DI1502"/>
      <c r="DJ1502"/>
      <c r="DK1502"/>
      <c r="DL1502"/>
      <c r="DM1502"/>
      <c r="DN1502"/>
      <c r="DO1502"/>
      <c r="DP1502"/>
      <c r="DQ1502"/>
      <c r="DR1502"/>
      <c r="DS1502"/>
      <c r="DT1502"/>
      <c r="DU1502"/>
      <c r="DV1502"/>
      <c r="DW1502"/>
      <c r="DX1502"/>
      <c r="DY1502"/>
      <c r="DZ1502"/>
      <c r="EA1502"/>
      <c r="EB1502"/>
      <c r="EC1502"/>
      <c r="ED1502"/>
      <c r="EE1502"/>
      <c r="EF1502"/>
      <c r="EG1502"/>
      <c r="EH1502"/>
      <c r="EI1502"/>
      <c r="EJ1502"/>
      <c r="EK1502"/>
      <c r="EL1502"/>
      <c r="EM1502"/>
      <c r="EN1502"/>
      <c r="EO1502"/>
      <c r="EP1502"/>
      <c r="EQ1502"/>
      <c r="ER1502"/>
      <c r="ES1502"/>
      <c r="ET1502"/>
      <c r="EU1502"/>
      <c r="EV1502"/>
      <c r="EW1502"/>
      <c r="EX1502"/>
      <c r="EY1502"/>
      <c r="EZ1502"/>
      <c r="FA1502"/>
      <c r="FB1502"/>
      <c r="FC1502"/>
      <c r="FD1502"/>
      <c r="FE1502"/>
      <c r="FF1502"/>
      <c r="FG1502"/>
      <c r="FH1502"/>
      <c r="FI1502"/>
      <c r="FJ1502"/>
      <c r="FK1502"/>
      <c r="FL1502"/>
      <c r="FM1502"/>
      <c r="FN1502"/>
      <c r="FO1502"/>
      <c r="FP1502"/>
      <c r="FQ1502"/>
      <c r="FR1502"/>
      <c r="FS1502"/>
      <c r="FT1502"/>
      <c r="FU1502"/>
      <c r="FV1502"/>
      <c r="FW1502"/>
      <c r="FX1502"/>
      <c r="FY1502"/>
      <c r="FZ1502"/>
      <c r="GA1502"/>
      <c r="GB1502"/>
      <c r="GC1502"/>
      <c r="GD1502"/>
      <c r="GE1502"/>
      <c r="GF1502"/>
      <c r="GG1502"/>
      <c r="GH1502"/>
      <c r="GI1502"/>
      <c r="GJ1502"/>
      <c r="GK1502"/>
      <c r="GL1502"/>
      <c r="GM1502"/>
      <c r="GN1502"/>
      <c r="GO1502"/>
      <c r="GP1502"/>
      <c r="GQ1502"/>
      <c r="GR1502"/>
      <c r="GS1502"/>
      <c r="GT1502"/>
      <c r="GU1502"/>
      <c r="GV1502"/>
      <c r="GW1502"/>
      <c r="GX1502"/>
      <c r="GY1502" t="n" s="35">
        <v>0</v>
      </c>
      <c r="GZ1502" t="n" s="35">
        <v>0</v>
      </c>
      <c r="HF1502" t="n" s="35">
        <v>4000</v>
      </c>
      <c r="HG1502" t="b" s="35">
        <v>1</v>
      </c>
      <c r="HH1502">
        <v>1</v>
      </c>
      <c r="HU1502" t="b" s="35">
        <v>1</v>
      </c>
      <c r="HZ1502">
        <v>1</v>
      </c>
      <c r="IA1502"/>
      <c r="IB1502" t="inlineStr">
        <is>
          <t xml:space="preserve">魔法</t>
        </is>
      </c>
      <c r="IC1502">
        <v>8000</v>
      </c>
      <c r="ID1502">
        <v>0</v>
      </c>
      <c r="IE1502">
        <v>1</v>
      </c>
      <c r="IF1502"/>
      <c r="IG1502" t="inlineStr">
        <is>
          <t xml:space="preserve">魔法</t>
        </is>
      </c>
      <c r="IH1502">
        <v>500</v>
      </c>
      <c r="II1502">
        <v>0</v>
      </c>
      <c r="IJ1502"/>
      <c r="IK1502"/>
      <c r="IL1502"/>
      <c r="IM1502"/>
      <c r="IN1502"/>
      <c r="IO1502"/>
      <c r="IP1502"/>
      <c r="IQ1502"/>
      <c r="IR1502"/>
      <c r="IS1502"/>
      <c r="IT1502"/>
      <c r="IU1502"/>
      <c r="IV1502"/>
      <c r="IW1502"/>
      <c r="IX1502"/>
      <c r="IY1502"/>
      <c r="IZ1502"/>
      <c r="JA1502"/>
      <c r="JB1502"/>
      <c r="JC1502"/>
      <c r="JD1502"/>
      <c r="JE1502"/>
      <c r="JF1502"/>
      <c r="JG1502"/>
      <c r="JH1502"/>
      <c r="JI1502"/>
      <c r="JJ1502"/>
      <c r="JK1502"/>
      <c r="JL1502"/>
      <c r="JM1502"/>
      <c r="JN1502"/>
      <c r="JO1502"/>
      <c r="JP1502"/>
      <c r="JQ1502"/>
      <c r="JR1502"/>
    </row>
    <row r="1503" ht="30" customHeight="1" spans="2:12">
      <c r="B1503" s="34">
        <f>10000000+INDEX(编号表!$B:$B,MATCH(D1503,编号表!$A:$A,0))*10000+J1503</f>
        <v>12560008</v>
      </c>
      <c r="C1503" s="34" t="s">
        <v>1177</v>
      </c>
      <c r="D1503" s="34" t="s">
        <v>1178</v>
      </c>
      <c r="E1503" t="str" s="34">
        <v>无</v>
      </c>
      <c r="F1503" s="39" t="s">
        <v>904</v>
      </c>
      <c r="G1503" s="34" t="inlineStr">
        <is>
          <t xml:space="preserve">土行</t>
        </is>
      </c>
      <c r="H1503" s="34" t="b">
        <v>0</v>
      </c>
      <c r="I1503" s="34" t="b">
        <v>0</v>
      </c>
      <c r="J1503" s="34">
        <v>8</v>
      </c>
      <c r="K1503" s="34" t="str">
        <f t="shared" si="43"/>
        <v>125600</v>
      </c>
      <c r="L1503" s="34" t="s">
        <v>899</v>
      </c>
      <c r="O1503" t="str" s="35">
        <v>落印造成范围重击；补强结构、传递冲击，提高落印伤害；落印附加土行伤害；提高落印范围伤害。</v>
      </c>
      <c r="P1503" t="n" s="35">
        <v>12441087</v>
      </c>
      <c r="W1503">
        <v>600</v>
      </c>
      <c r="X1503">
        <v>600</v>
      </c>
      <c r="Y1503" t="str" s="35">
        <v>单位</v>
      </c>
      <c r="Z1503" t="inlineStr">
        <is>
          <t xml:space="preserve">圆形</t>
        </is>
      </c>
      <c r="AA1503" t="inlineStr">
        <is>
          <t xml:space="preserve">敌对</t>
        </is>
      </c>
      <c r="AB1503">
        <v>0</v>
      </c>
      <c r="AC1503">
        <v>16</v>
      </c>
      <c r="AD1503" t="b">
        <v>0</v>
      </c>
      <c r="AE1503" t="inlineStr">
        <is>
          <t xml:space="preserve">最近</t>
        </is>
      </c>
      <c r="AF1503">
        <v>180</v>
      </c>
      <c r="AG1503"/>
      <c r="AH1503"/>
      <c r="AI1503"/>
      <c r="AJ1503"/>
      <c r="AK1503"/>
      <c r="AL1503"/>
      <c r="BA1503">
        <v>10000</v>
      </c>
      <c r="BB1503" t="inlineStr">
        <is>
          <t xml:space="preserve">技能效果_伤害</t>
        </is>
      </c>
      <c r="BC1503" t="inlineStr">
        <is>
          <t xml:space="preserve">敌对</t>
        </is>
      </c>
      <c r="BD1503">
        <v>10000</v>
      </c>
      <c r="BE1503">
        <v>0</v>
      </c>
      <c r="BF1503" t="inlineStr">
        <is>
          <t xml:space="preserve">全部</t>
        </is>
      </c>
      <c r="BG1503">
        <v>0</v>
      </c>
      <c r="BH1503" t="inlineStr">
        <is>
          <t xml:space="preserve">魔法</t>
        </is>
      </c>
      <c r="BI1503">
        <v>8000</v>
      </c>
      <c r="BJ1503">
        <v>0</v>
      </c>
      <c r="BK1503" t="b">
        <v>1</v>
      </c>
      <c r="BL1503">
        <v>0</v>
      </c>
      <c r="BM1503">
        <v>10000</v>
      </c>
      <c r="BN1503"/>
      <c r="BO1503"/>
      <c r="BP1503"/>
      <c r="BQ1503"/>
      <c r="BR1503"/>
      <c r="BS1503"/>
      <c r="BT1503"/>
      <c r="BU1503"/>
      <c r="BV1503"/>
      <c r="BW1503"/>
      <c r="BX1503"/>
      <c r="BY1503"/>
      <c r="BZ1503"/>
      <c r="CA1503"/>
      <c r="CB1503"/>
      <c r="CC1503"/>
      <c r="CD1503"/>
      <c r="CE1503"/>
      <c r="CF1503"/>
      <c r="CG1503"/>
      <c r="CH1503"/>
      <c r="CI1503"/>
      <c r="CJ1503"/>
      <c r="CK1503"/>
      <c r="CL1503"/>
      <c r="CM1503"/>
      <c r="CN1503"/>
      <c r="CO1503"/>
      <c r="CP1503"/>
      <c r="CQ1503"/>
      <c r="CR1503"/>
      <c r="CS1503"/>
      <c r="CT1503"/>
      <c r="CU1503"/>
      <c r="CV1503"/>
      <c r="CW1503"/>
      <c r="CX1503"/>
      <c r="CY1503"/>
      <c r="CZ1503"/>
      <c r="DA1503"/>
      <c r="DB1503"/>
      <c r="DC1503"/>
      <c r="DD1503"/>
      <c r="DE1503"/>
      <c r="DF1503"/>
      <c r="DG1503"/>
      <c r="DH1503"/>
      <c r="DI1503"/>
      <c r="DJ1503"/>
      <c r="DK1503"/>
      <c r="DL1503"/>
      <c r="DM1503"/>
      <c r="DN1503"/>
      <c r="DO1503"/>
      <c r="DP1503"/>
      <c r="DQ1503"/>
      <c r="DR1503"/>
      <c r="DS1503"/>
      <c r="DT1503"/>
      <c r="DU1503"/>
      <c r="DV1503"/>
      <c r="DW1503"/>
      <c r="DX1503"/>
      <c r="DY1503"/>
      <c r="DZ1503"/>
      <c r="EA1503"/>
      <c r="EB1503"/>
      <c r="EC1503"/>
      <c r="ED1503"/>
      <c r="EE1503"/>
      <c r="EF1503"/>
      <c r="EG1503"/>
      <c r="EH1503"/>
      <c r="EI1503"/>
      <c r="EJ1503"/>
      <c r="EK1503"/>
      <c r="EL1503"/>
      <c r="EM1503"/>
      <c r="EN1503"/>
      <c r="EO1503"/>
      <c r="EP1503"/>
      <c r="EQ1503"/>
      <c r="ER1503"/>
      <c r="ES1503"/>
      <c r="ET1503"/>
      <c r="EU1503"/>
      <c r="EV1503"/>
      <c r="EW1503"/>
      <c r="EX1503"/>
      <c r="EY1503"/>
      <c r="EZ1503"/>
      <c r="FA1503"/>
      <c r="FB1503"/>
      <c r="FC1503"/>
      <c r="FD1503"/>
      <c r="FE1503"/>
      <c r="FF1503"/>
      <c r="FG1503"/>
      <c r="FH1503"/>
      <c r="FI1503"/>
      <c r="FJ1503"/>
      <c r="FK1503"/>
      <c r="FL1503"/>
      <c r="FM1503"/>
      <c r="FN1503"/>
      <c r="FO1503"/>
      <c r="FP1503"/>
      <c r="FQ1503"/>
      <c r="FR1503"/>
      <c r="FS1503"/>
      <c r="FT1503"/>
      <c r="FU1503"/>
      <c r="FV1503"/>
      <c r="FW1503"/>
      <c r="FX1503"/>
      <c r="FY1503"/>
      <c r="FZ1503"/>
      <c r="GA1503"/>
      <c r="GB1503"/>
      <c r="GC1503"/>
      <c r="GD1503"/>
      <c r="GE1503"/>
      <c r="GF1503"/>
      <c r="GG1503"/>
      <c r="GH1503"/>
      <c r="GI1503"/>
      <c r="GJ1503"/>
      <c r="GK1503"/>
      <c r="GL1503"/>
      <c r="GM1503"/>
      <c r="GN1503"/>
      <c r="GO1503"/>
      <c r="GP1503"/>
      <c r="GQ1503"/>
      <c r="GR1503"/>
      <c r="GS1503"/>
      <c r="GT1503"/>
      <c r="GU1503"/>
      <c r="GV1503"/>
      <c r="GW1503"/>
      <c r="GX1503"/>
      <c r="GY1503" t="n" s="35">
        <v>0</v>
      </c>
      <c r="GZ1503" t="n" s="35">
        <v>0</v>
      </c>
      <c r="HF1503" t="n" s="35">
        <v>4000</v>
      </c>
      <c r="HG1503" t="b" s="35">
        <v>1</v>
      </c>
      <c r="HH1503">
        <v>1</v>
      </c>
      <c r="HU1503" t="b" s="35">
        <v>1</v>
      </c>
      <c r="HZ1503">
        <v>1</v>
      </c>
      <c r="IA1503"/>
      <c r="IB1503" t="inlineStr">
        <is>
          <t xml:space="preserve">魔法</t>
        </is>
      </c>
      <c r="IC1503">
        <v>8000</v>
      </c>
      <c r="ID1503">
        <v>0</v>
      </c>
      <c r="IE1503">
        <v>1</v>
      </c>
      <c r="IF1503"/>
      <c r="IG1503" t="inlineStr">
        <is>
          <t xml:space="preserve">魔法</t>
        </is>
      </c>
      <c r="IH1503">
        <v>500</v>
      </c>
      <c r="II1503">
        <v>0</v>
      </c>
      <c r="IJ1503"/>
      <c r="IK1503"/>
      <c r="IL1503"/>
      <c r="IM1503"/>
      <c r="IN1503"/>
      <c r="IO1503"/>
      <c r="IP1503"/>
      <c r="IQ1503"/>
      <c r="IR1503"/>
      <c r="IS1503"/>
      <c r="IT1503"/>
      <c r="IU1503"/>
      <c r="IV1503"/>
      <c r="IW1503"/>
      <c r="IX1503"/>
      <c r="IY1503"/>
      <c r="IZ1503"/>
      <c r="JA1503"/>
      <c r="JB1503"/>
      <c r="JC1503"/>
      <c r="JD1503"/>
      <c r="JE1503"/>
      <c r="JF1503"/>
      <c r="JG1503"/>
      <c r="JH1503"/>
      <c r="JI1503"/>
      <c r="JJ1503"/>
      <c r="JK1503"/>
      <c r="JL1503"/>
      <c r="JM1503"/>
      <c r="JN1503"/>
      <c r="JO1503"/>
      <c r="JP1503"/>
      <c r="JQ1503"/>
      <c r="JR1503"/>
    </row>
    <row r="1504" ht="30" customHeight="1" spans="2:12">
      <c r="B1504" s="34">
        <f>10000000+INDEX(编号表!$B:$B,MATCH(D1504,编号表!$A:$A,0))*10000+J1504</f>
        <v>12560009</v>
      </c>
      <c r="C1504" s="34" t="s">
        <v>1177</v>
      </c>
      <c r="D1504" s="34" t="s">
        <v>1178</v>
      </c>
      <c r="E1504" t="str" s="34">
        <v>无</v>
      </c>
      <c r="F1504" s="39" t="s">
        <v>904</v>
      </c>
      <c r="G1504" s="34" t="inlineStr">
        <is>
          <t xml:space="preserve">土行</t>
        </is>
      </c>
      <c r="H1504" s="34" t="b">
        <v>0</v>
      </c>
      <c r="I1504" s="34" t="b">
        <v>0</v>
      </c>
      <c r="J1504" s="34">
        <v>9</v>
      </c>
      <c r="K1504" s="34" t="str">
        <f t="shared" si="43"/>
        <v>125600</v>
      </c>
      <c r="L1504" s="34" t="s">
        <v>900</v>
      </c>
      <c r="O1504" t="str" s="35">
        <v>落印造成范围重击；补强结构、传递冲击，提高落印伤害；落印附加土行伤害；提高落印范围伤害。</v>
      </c>
      <c r="P1504" t="n" s="35">
        <v>12441087</v>
      </c>
      <c r="W1504">
        <v>600</v>
      </c>
      <c r="X1504">
        <v>600</v>
      </c>
      <c r="Y1504" t="str" s="35">
        <v>单位</v>
      </c>
      <c r="Z1504" t="inlineStr">
        <is>
          <t xml:space="preserve">圆形</t>
        </is>
      </c>
      <c r="AA1504" t="inlineStr">
        <is>
          <t xml:space="preserve">敌对</t>
        </is>
      </c>
      <c r="AB1504">
        <v>0</v>
      </c>
      <c r="AC1504">
        <v>16</v>
      </c>
      <c r="AD1504" t="b">
        <v>0</v>
      </c>
      <c r="AE1504" t="inlineStr">
        <is>
          <t xml:space="preserve">最近</t>
        </is>
      </c>
      <c r="AF1504">
        <v>180</v>
      </c>
      <c r="AG1504"/>
      <c r="AH1504"/>
      <c r="AI1504"/>
      <c r="AJ1504"/>
      <c r="AK1504"/>
      <c r="AL1504"/>
      <c r="BA1504">
        <v>10000</v>
      </c>
      <c r="BB1504" t="inlineStr">
        <is>
          <t xml:space="preserve">技能效果_伤害</t>
        </is>
      </c>
      <c r="BC1504" t="inlineStr">
        <is>
          <t xml:space="preserve">敌对</t>
        </is>
      </c>
      <c r="BD1504">
        <v>10000</v>
      </c>
      <c r="BE1504">
        <v>0</v>
      </c>
      <c r="BF1504" t="inlineStr">
        <is>
          <t xml:space="preserve">全部</t>
        </is>
      </c>
      <c r="BG1504">
        <v>0</v>
      </c>
      <c r="BH1504" t="inlineStr">
        <is>
          <t xml:space="preserve">魔法</t>
        </is>
      </c>
      <c r="BI1504">
        <v>8000</v>
      </c>
      <c r="BJ1504">
        <v>0</v>
      </c>
      <c r="BK1504" t="b">
        <v>1</v>
      </c>
      <c r="BL1504">
        <v>0</v>
      </c>
      <c r="BM1504">
        <v>10000</v>
      </c>
      <c r="BN1504"/>
      <c r="BO1504"/>
      <c r="BP1504"/>
      <c r="BQ1504"/>
      <c r="BR1504"/>
      <c r="BS1504"/>
      <c r="BT1504"/>
      <c r="BU1504"/>
      <c r="BV1504"/>
      <c r="BW1504"/>
      <c r="BX1504"/>
      <c r="BY1504"/>
      <c r="BZ1504"/>
      <c r="CA1504"/>
      <c r="CB1504"/>
      <c r="CC1504"/>
      <c r="CD1504"/>
      <c r="CE1504"/>
      <c r="CF1504"/>
      <c r="CG1504"/>
      <c r="CH1504"/>
      <c r="CI1504"/>
      <c r="CJ1504"/>
      <c r="CK1504"/>
      <c r="CL1504"/>
      <c r="CM1504"/>
      <c r="CN1504"/>
      <c r="CO1504"/>
      <c r="CP1504"/>
      <c r="CQ1504"/>
      <c r="CR1504"/>
      <c r="CS1504"/>
      <c r="CT1504"/>
      <c r="CU1504"/>
      <c r="CV1504"/>
      <c r="CW1504"/>
      <c r="CX1504"/>
      <c r="CY1504"/>
      <c r="CZ1504"/>
      <c r="DA1504"/>
      <c r="DB1504"/>
      <c r="DC1504"/>
      <c r="DD1504"/>
      <c r="DE1504"/>
      <c r="DF1504"/>
      <c r="DG1504"/>
      <c r="DH1504"/>
      <c r="DI1504"/>
      <c r="DJ1504"/>
      <c r="DK1504"/>
      <c r="DL1504"/>
      <c r="DM1504"/>
      <c r="DN1504"/>
      <c r="DO1504"/>
      <c r="DP1504"/>
      <c r="DQ1504"/>
      <c r="DR1504"/>
      <c r="DS1504"/>
      <c r="DT1504"/>
      <c r="DU1504"/>
      <c r="DV1504"/>
      <c r="DW1504"/>
      <c r="DX1504"/>
      <c r="DY1504"/>
      <c r="DZ1504"/>
      <c r="EA1504"/>
      <c r="EB1504"/>
      <c r="EC1504"/>
      <c r="ED1504"/>
      <c r="EE1504"/>
      <c r="EF1504"/>
      <c r="EG1504"/>
      <c r="EH1504"/>
      <c r="EI1504"/>
      <c r="EJ1504"/>
      <c r="EK1504"/>
      <c r="EL1504"/>
      <c r="EM1504"/>
      <c r="EN1504"/>
      <c r="EO1504"/>
      <c r="EP1504"/>
      <c r="EQ1504"/>
      <c r="ER1504"/>
      <c r="ES1504"/>
      <c r="ET1504"/>
      <c r="EU1504"/>
      <c r="EV1504"/>
      <c r="EW1504"/>
      <c r="EX1504"/>
      <c r="EY1504"/>
      <c r="EZ1504"/>
      <c r="FA1504"/>
      <c r="FB1504"/>
      <c r="FC1504"/>
      <c r="FD1504"/>
      <c r="FE1504"/>
      <c r="FF1504"/>
      <c r="FG1504"/>
      <c r="FH1504"/>
      <c r="FI1504"/>
      <c r="FJ1504"/>
      <c r="FK1504"/>
      <c r="FL1504"/>
      <c r="FM1504"/>
      <c r="FN1504"/>
      <c r="FO1504"/>
      <c r="FP1504"/>
      <c r="FQ1504"/>
      <c r="FR1504"/>
      <c r="FS1504"/>
      <c r="FT1504"/>
      <c r="FU1504"/>
      <c r="FV1504"/>
      <c r="FW1504"/>
      <c r="FX1504"/>
      <c r="FY1504"/>
      <c r="FZ1504"/>
      <c r="GA1504"/>
      <c r="GB1504"/>
      <c r="GC1504"/>
      <c r="GD1504"/>
      <c r="GE1504"/>
      <c r="GF1504"/>
      <c r="GG1504"/>
      <c r="GH1504"/>
      <c r="GI1504"/>
      <c r="GJ1504"/>
      <c r="GK1504"/>
      <c r="GL1504"/>
      <c r="GM1504"/>
      <c r="GN1504"/>
      <c r="GO1504"/>
      <c r="GP1504"/>
      <c r="GQ1504"/>
      <c r="GR1504"/>
      <c r="GS1504"/>
      <c r="GT1504"/>
      <c r="GU1504"/>
      <c r="GV1504"/>
      <c r="GW1504"/>
      <c r="GX1504"/>
      <c r="GY1504" t="n" s="35">
        <v>0</v>
      </c>
      <c r="GZ1504" t="n" s="35">
        <v>0</v>
      </c>
      <c r="HF1504" t="n" s="35">
        <v>4000</v>
      </c>
      <c r="HG1504" t="b" s="35">
        <v>1</v>
      </c>
      <c r="HH1504">
        <v>1</v>
      </c>
      <c r="HU1504" t="b" s="35">
        <v>1</v>
      </c>
      <c r="HZ1504">
        <v>1</v>
      </c>
      <c r="IA1504"/>
      <c r="IB1504" t="inlineStr">
        <is>
          <t xml:space="preserve">魔法</t>
        </is>
      </c>
      <c r="IC1504">
        <v>8000</v>
      </c>
      <c r="ID1504">
        <v>0</v>
      </c>
      <c r="IE1504">
        <v>1</v>
      </c>
      <c r="IF1504"/>
      <c r="IG1504" t="inlineStr">
        <is>
          <t xml:space="preserve">魔法</t>
        </is>
      </c>
      <c r="IH1504">
        <v>500</v>
      </c>
      <c r="II1504">
        <v>0</v>
      </c>
      <c r="IJ1504"/>
      <c r="IK1504"/>
      <c r="IL1504"/>
      <c r="IM1504"/>
      <c r="IN1504"/>
      <c r="IO1504"/>
      <c r="IP1504"/>
      <c r="IQ1504"/>
      <c r="IR1504"/>
      <c r="IS1504"/>
      <c r="IT1504"/>
      <c r="IU1504"/>
      <c r="IV1504"/>
      <c r="IW1504"/>
      <c r="IX1504"/>
      <c r="IY1504"/>
      <c r="IZ1504"/>
      <c r="JA1504"/>
      <c r="JB1504"/>
      <c r="JC1504"/>
      <c r="JD1504"/>
      <c r="JE1504"/>
      <c r="JF1504"/>
      <c r="JG1504"/>
      <c r="JH1504"/>
      <c r="JI1504"/>
      <c r="JJ1504"/>
      <c r="JK1504"/>
      <c r="JL1504"/>
      <c r="JM1504"/>
      <c r="JN1504"/>
      <c r="JO1504"/>
      <c r="JP1504"/>
      <c r="JQ1504"/>
      <c r="JR1504"/>
    </row>
    <row r="1505" ht="30" customHeight="1" spans="2:12">
      <c r="B1505" s="34">
        <f>10000000+INDEX(编号表!$B:$B,MATCH(D1505,编号表!$A:$A,0))*10000+J1505</f>
        <v>12570007</v>
      </c>
      <c r="C1505" s="34" t="s">
        <v>1179</v>
      </c>
      <c r="D1505" s="34" t="s">
        <v>1180</v>
      </c>
      <c r="E1505" t="str" s="34">
        <v>无</v>
      </c>
      <c r="F1505" s="39" t="s">
        <v>904</v>
      </c>
      <c r="G1505" s="34" t="s">
        <v>363</v>
      </c>
      <c r="H1505" s="34" t="b">
        <v>0</v>
      </c>
      <c r="I1505" s="34" t="b">
        <v>0</v>
      </c>
      <c r="J1505" s="34">
        <v>7</v>
      </c>
      <c r="K1505" s="34" t="str">
        <f t="shared" si="43"/>
        <v>125700</v>
      </c>
      <c r="L1505" s="34" t="s">
        <v>898</v>
      </c>
      <c r="O1505" t="str" s="35">
        <v>落印造成范围重击；补强结构、传递冲击，提高落印伤害；落印附毒；提高落印范围伤害。</v>
      </c>
      <c r="P1505" t="n" s="35">
        <v>12441087</v>
      </c>
      <c r="Y1505" t="str" s="35">
        <v>单位</v>
      </c>
      <c r="GY1505" t="n" s="35">
        <v>0</v>
      </c>
      <c r="GZ1505" t="n" s="35">
        <v>0</v>
      </c>
      <c r="HF1505" t="n" s="35">
        <v>4000</v>
      </c>
      <c r="HG1505" t="b" s="35">
        <v>1</v>
      </c>
      <c r="HU1505" t="b" s="35">
        <v>1</v>
      </c>
    </row>
    <row r="1506" ht="30" customHeight="1" spans="2:12">
      <c r="B1506" s="34">
        <f>10000000+INDEX(编号表!$B:$B,MATCH(D1506,编号表!$A:$A,0))*10000+J1506</f>
        <v>12570008</v>
      </c>
      <c r="C1506" s="34" t="s">
        <v>1179</v>
      </c>
      <c r="D1506" s="34" t="s">
        <v>1180</v>
      </c>
      <c r="E1506" t="str" s="34">
        <v>无</v>
      </c>
      <c r="F1506" s="39" t="s">
        <v>904</v>
      </c>
      <c r="G1506" s="34" t="s">
        <v>363</v>
      </c>
      <c r="H1506" s="34" t="b">
        <v>0</v>
      </c>
      <c r="I1506" s="34" t="b">
        <v>0</v>
      </c>
      <c r="J1506" s="34">
        <v>8</v>
      </c>
      <c r="K1506" s="34" t="str">
        <f t="shared" si="43"/>
        <v>125700</v>
      </c>
      <c r="L1506" s="34" t="s">
        <v>899</v>
      </c>
      <c r="O1506" t="str" s="35">
        <v>落印造成范围重击；补强结构、传递冲击，提高落印伤害；落印附毒；提高落印范围伤害。</v>
      </c>
      <c r="P1506" t="n" s="35">
        <v>12441087</v>
      </c>
      <c r="Y1506" t="str" s="35">
        <v>单位</v>
      </c>
      <c r="GY1506" t="n" s="35">
        <v>0</v>
      </c>
      <c r="GZ1506" t="n" s="35">
        <v>0</v>
      </c>
      <c r="HF1506" t="n" s="35">
        <v>4000</v>
      </c>
      <c r="HG1506" t="b" s="35">
        <v>1</v>
      </c>
      <c r="HU1506" t="b" s="35">
        <v>1</v>
      </c>
    </row>
    <row r="1507" ht="30" customHeight="1" spans="2:12">
      <c r="B1507" s="34">
        <f>10000000+INDEX(编号表!$B:$B,MATCH(D1507,编号表!$A:$A,0))*10000+J1507</f>
        <v>12570009</v>
      </c>
      <c r="C1507" s="34" t="s">
        <v>1179</v>
      </c>
      <c r="D1507" s="34" t="s">
        <v>1180</v>
      </c>
      <c r="E1507" t="str" s="34">
        <v>无</v>
      </c>
      <c r="F1507" s="39" t="s">
        <v>904</v>
      </c>
      <c r="G1507" s="34" t="s">
        <v>363</v>
      </c>
      <c r="H1507" s="34" t="b">
        <v>0</v>
      </c>
      <c r="I1507" s="34" t="b">
        <v>0</v>
      </c>
      <c r="J1507" s="34">
        <v>9</v>
      </c>
      <c r="K1507" s="34" t="str">
        <f t="shared" si="43"/>
        <v>125700</v>
      </c>
      <c r="L1507" s="34" t="s">
        <v>900</v>
      </c>
      <c r="O1507" t="str" s="35">
        <v>落印造成范围重击；补强结构、传递冲击，提高落印伤害；落印附毒；提高落印范围伤害。</v>
      </c>
      <c r="P1507" t="n" s="35">
        <v>12441087</v>
      </c>
      <c r="Y1507" t="str" s="35">
        <v>单位</v>
      </c>
      <c r="GY1507" t="n" s="35">
        <v>0</v>
      </c>
      <c r="GZ1507" t="n" s="35">
        <v>0</v>
      </c>
      <c r="HF1507" t="n" s="35">
        <v>4000</v>
      </c>
      <c r="HG1507" t="b" s="35">
        <v>1</v>
      </c>
      <c r="HU1507" t="b" s="35">
        <v>1</v>
      </c>
    </row>
    <row r="1508" ht="30" customHeight="1" spans="2:12">
      <c r="B1508" s="34">
        <f>10000000+INDEX(编号表!$B:$B,MATCH(D1508,编号表!$A:$A,0))*10000+J1508</f>
        <v>12580007</v>
      </c>
      <c r="C1508" s="34" t="s">
        <v>1181</v>
      </c>
      <c r="D1508" s="34" t="s">
        <v>1182</v>
      </c>
      <c r="E1508" t="str" s="34">
        <v>无</v>
      </c>
      <c r="F1508" s="39" t="s">
        <v>904</v>
      </c>
      <c r="G1508" s="34" t="s">
        <v>363</v>
      </c>
      <c r="H1508" s="34" t="b">
        <v>0</v>
      </c>
      <c r="I1508" s="34" t="b">
        <v>0</v>
      </c>
      <c r="J1508" s="34">
        <v>7</v>
      </c>
      <c r="K1508" s="34" t="str">
        <f t="shared" si="43"/>
        <v>125800</v>
      </c>
      <c r="L1508" s="34" t="s">
        <v>898</v>
      </c>
      <c r="O1508" t="str" s="35">
        <v>落印造成范围重击；补强结构、传递冲击，提高落印伤害；落印附毒；提高落印范围伤害。</v>
      </c>
      <c r="P1508" t="n" s="35">
        <v>12441087</v>
      </c>
      <c r="Y1508" t="str" s="35">
        <v>单位</v>
      </c>
      <c r="GY1508" t="n" s="35">
        <v>0</v>
      </c>
      <c r="GZ1508" t="n" s="35">
        <v>0</v>
      </c>
      <c r="HF1508" t="n" s="35">
        <v>4000</v>
      </c>
      <c r="HG1508" t="b" s="35">
        <v>1</v>
      </c>
      <c r="HU1508" t="b" s="35">
        <v>1</v>
      </c>
    </row>
    <row r="1509" ht="30" customHeight="1" spans="2:12">
      <c r="B1509" s="34">
        <f>10000000+INDEX(编号表!$B:$B,MATCH(D1509,编号表!$A:$A,0))*10000+J1509</f>
        <v>12580008</v>
      </c>
      <c r="C1509" s="34" t="s">
        <v>1181</v>
      </c>
      <c r="D1509" s="34" t="s">
        <v>1182</v>
      </c>
      <c r="E1509" t="str" s="34">
        <v>无</v>
      </c>
      <c r="F1509" s="39" t="s">
        <v>904</v>
      </c>
      <c r="G1509" s="34" t="s">
        <v>363</v>
      </c>
      <c r="H1509" s="34" t="b">
        <v>0</v>
      </c>
      <c r="I1509" s="34" t="b">
        <v>0</v>
      </c>
      <c r="J1509" s="34">
        <v>8</v>
      </c>
      <c r="K1509" s="34" t="str">
        <f t="shared" si="43"/>
        <v>125800</v>
      </c>
      <c r="L1509" s="34" t="s">
        <v>899</v>
      </c>
      <c r="O1509" t="str" s="35">
        <v>落印造成范围重击；补强结构、传递冲击，提高落印伤害；落印附毒；提高落印范围伤害。</v>
      </c>
      <c r="P1509" t="n" s="35">
        <v>12441087</v>
      </c>
      <c r="Y1509" t="str" s="35">
        <v>单位</v>
      </c>
      <c r="GY1509" t="n" s="35">
        <v>0</v>
      </c>
      <c r="GZ1509" t="n" s="35">
        <v>0</v>
      </c>
      <c r="HF1509" t="n" s="35">
        <v>4000</v>
      </c>
      <c r="HG1509" t="b" s="35">
        <v>1</v>
      </c>
      <c r="HU1509" t="b" s="35">
        <v>1</v>
      </c>
    </row>
    <row r="1510" ht="30" customHeight="1" spans="2:12">
      <c r="B1510" s="34">
        <f>10000000+INDEX(编号表!$B:$B,MATCH(D1510,编号表!$A:$A,0))*10000+J1510</f>
        <v>12580009</v>
      </c>
      <c r="C1510" s="34" t="s">
        <v>1181</v>
      </c>
      <c r="D1510" s="34" t="s">
        <v>1182</v>
      </c>
      <c r="E1510" t="str" s="34">
        <v>无</v>
      </c>
      <c r="F1510" s="39" t="s">
        <v>904</v>
      </c>
      <c r="G1510" s="34" t="s">
        <v>363</v>
      </c>
      <c r="H1510" s="34" t="b">
        <v>0</v>
      </c>
      <c r="I1510" s="34" t="b">
        <v>0</v>
      </c>
      <c r="J1510" s="34">
        <v>9</v>
      </c>
      <c r="K1510" s="34" t="str">
        <f t="shared" si="43"/>
        <v>125800</v>
      </c>
      <c r="L1510" s="34" t="s">
        <v>900</v>
      </c>
      <c r="O1510" t="str" s="35">
        <v>落印造成范围重击；补强结构、传递冲击，提高落印伤害；落印附毒；提高落印范围伤害。</v>
      </c>
      <c r="P1510" t="n" s="35">
        <v>12441087</v>
      </c>
      <c r="Y1510" t="str" s="35">
        <v>单位</v>
      </c>
      <c r="GY1510" t="n" s="35">
        <v>0</v>
      </c>
      <c r="GZ1510" t="n" s="35">
        <v>0</v>
      </c>
      <c r="HF1510" t="n" s="35">
        <v>4000</v>
      </c>
      <c r="HG1510" t="b" s="35">
        <v>1</v>
      </c>
      <c r="HU1510" t="b" s="35">
        <v>1</v>
      </c>
    </row>
    <row r="1511" ht="30" customHeight="1" spans="2:12">
      <c r="B1511" s="34">
        <f>10000000+INDEX(编号表!$B:$B,MATCH(D1511,编号表!$A:$A,0))*10000+J1511</f>
        <v>12590007</v>
      </c>
      <c r="C1511" s="34" t="s">
        <v>1183</v>
      </c>
      <c r="D1511" s="34" t="s">
        <v>1184</v>
      </c>
      <c r="E1511" t="str" s="34">
        <v>无</v>
      </c>
      <c r="F1511" s="39" t="s">
        <v>904</v>
      </c>
      <c r="G1511" s="34" t="s">
        <v>363</v>
      </c>
      <c r="H1511" s="34" t="b">
        <v>0</v>
      </c>
      <c r="I1511" s="34" t="b">
        <v>0</v>
      </c>
      <c r="J1511" s="34">
        <v>7</v>
      </c>
      <c r="K1511" s="34" t="str">
        <f t="shared" si="43"/>
        <v>125900</v>
      </c>
      <c r="L1511" s="34" t="s">
        <v>898</v>
      </c>
      <c r="O1511" t="str" s="35">
        <v>落印造成范围重击；补强结构、传递冲击，提高落印伤害；落印后使范围内敌人减速；提高落印范围伤害。</v>
      </c>
      <c r="P1511" t="n" s="35">
        <v>12441087</v>
      </c>
      <c r="Y1511" t="str" s="35">
        <v>单位</v>
      </c>
      <c r="GY1511" t="n" s="35">
        <v>0</v>
      </c>
      <c r="GZ1511" t="n" s="35">
        <v>0</v>
      </c>
      <c r="HF1511" t="n" s="35">
        <v>4000</v>
      </c>
      <c r="HG1511" t="b" s="35">
        <v>1</v>
      </c>
      <c r="HU1511" t="b" s="35">
        <v>1</v>
      </c>
    </row>
    <row r="1512" ht="30" customHeight="1" spans="2:12">
      <c r="B1512" s="34">
        <f>10000000+INDEX(编号表!$B:$B,MATCH(D1512,编号表!$A:$A,0))*10000+J1512</f>
        <v>12590008</v>
      </c>
      <c r="C1512" s="34" t="s">
        <v>1183</v>
      </c>
      <c r="D1512" s="34" t="s">
        <v>1184</v>
      </c>
      <c r="E1512" t="str" s="34">
        <v>无</v>
      </c>
      <c r="F1512" s="39" t="s">
        <v>904</v>
      </c>
      <c r="G1512" s="34" t="s">
        <v>363</v>
      </c>
      <c r="H1512" s="34" t="b">
        <v>0</v>
      </c>
      <c r="I1512" s="34" t="b">
        <v>0</v>
      </c>
      <c r="J1512" s="34">
        <v>8</v>
      </c>
      <c r="K1512" s="34" t="str">
        <f t="shared" si="43"/>
        <v>125900</v>
      </c>
      <c r="L1512" s="34" t="s">
        <v>899</v>
      </c>
      <c r="O1512" t="str" s="35">
        <v>落印造成范围重击；补强结构、传递冲击，提高落印伤害；落印后使范围内敌人减速；提高落印范围伤害。</v>
      </c>
      <c r="P1512" t="n" s="35">
        <v>12441087</v>
      </c>
      <c r="Y1512" t="str" s="35">
        <v>单位</v>
      </c>
      <c r="GY1512" t="n" s="35">
        <v>0</v>
      </c>
      <c r="GZ1512" t="n" s="35">
        <v>0</v>
      </c>
      <c r="HF1512" t="n" s="35">
        <v>4000</v>
      </c>
      <c r="HG1512" t="b" s="35">
        <v>1</v>
      </c>
      <c r="HU1512" t="b" s="35">
        <v>1</v>
      </c>
    </row>
    <row r="1513" ht="30" customHeight="1" spans="2:12">
      <c r="B1513" s="34">
        <f>10000000+INDEX(编号表!$B:$B,MATCH(D1513,编号表!$A:$A,0))*10000+J1513</f>
        <v>12590009</v>
      </c>
      <c r="C1513" s="34" t="s">
        <v>1183</v>
      </c>
      <c r="D1513" s="34" t="s">
        <v>1184</v>
      </c>
      <c r="E1513" t="str" s="34">
        <v>无</v>
      </c>
      <c r="F1513" s="39" t="s">
        <v>904</v>
      </c>
      <c r="G1513" s="34" t="s">
        <v>363</v>
      </c>
      <c r="H1513" s="34" t="b">
        <v>0</v>
      </c>
      <c r="I1513" s="34" t="b">
        <v>0</v>
      </c>
      <c r="J1513" s="34">
        <v>9</v>
      </c>
      <c r="K1513" s="34" t="str">
        <f t="shared" si="43"/>
        <v>125900</v>
      </c>
      <c r="L1513" s="34" t="s">
        <v>900</v>
      </c>
      <c r="O1513" t="str" s="35">
        <v>落印造成范围重击；补强结构、传递冲击，提高落印伤害；落印后使范围内敌人减速；提高落印范围伤害。</v>
      </c>
      <c r="P1513" t="n" s="35">
        <v>12441087</v>
      </c>
      <c r="Y1513" t="str" s="35">
        <v>单位</v>
      </c>
      <c r="GY1513" t="n" s="35">
        <v>0</v>
      </c>
      <c r="GZ1513" t="n" s="35">
        <v>0</v>
      </c>
      <c r="HF1513" t="n" s="35">
        <v>4000</v>
      </c>
      <c r="HG1513" t="b" s="35">
        <v>1</v>
      </c>
      <c r="HU1513" t="b" s="35">
        <v>1</v>
      </c>
    </row>
    <row r="1514" ht="30" customHeight="1" spans="2:12">
      <c r="B1514" s="34">
        <f>10000000+INDEX(编号表!$B:$B,MATCH(D1514,编号表!$A:$A,0))*10000+J1514</f>
        <v>12600007</v>
      </c>
      <c r="C1514" s="34" t="s">
        <v>1185</v>
      </c>
      <c r="D1514" s="34" t="s">
        <v>1186</v>
      </c>
      <c r="E1514" t="str" s="34">
        <v>无</v>
      </c>
      <c r="F1514" s="39" t="s">
        <v>904</v>
      </c>
      <c r="G1514" s="34" t="s">
        <v>363</v>
      </c>
      <c r="H1514" s="34" t="b">
        <v>0</v>
      </c>
      <c r="I1514" s="34" t="b">
        <v>0</v>
      </c>
      <c r="J1514" s="34">
        <v>7</v>
      </c>
      <c r="K1514" s="34" t="str">
        <f t="shared" si="43"/>
        <v>126000</v>
      </c>
      <c r="L1514" s="34" t="s">
        <v>898</v>
      </c>
      <c r="O1514" t="str" s="35">
        <v>落印造成范围重击；补强结构、传递冲击，提高落印伤害；缩短宝印技能冷却时间；提高落印范围伤害。</v>
      </c>
      <c r="P1514" t="n" s="35">
        <v>12441087</v>
      </c>
      <c r="W1514">
        <v>600</v>
      </c>
      <c r="X1514">
        <v>600</v>
      </c>
      <c r="Y1514" t="str" s="35">
        <v>单位</v>
      </c>
      <c r="Z1514" t="inlineStr">
        <is>
          <t xml:space="preserve">圆形</t>
        </is>
      </c>
      <c r="AA1514" t="inlineStr">
        <is>
          <t xml:space="preserve">敌对</t>
        </is>
      </c>
      <c r="AB1514">
        <v>0</v>
      </c>
      <c r="AC1514">
        <v>16</v>
      </c>
      <c r="AD1514" t="b">
        <v>0</v>
      </c>
      <c r="AE1514" t="inlineStr">
        <is>
          <t xml:space="preserve">最近</t>
        </is>
      </c>
      <c r="AF1514">
        <v>180</v>
      </c>
      <c r="AG1514"/>
      <c r="AH1514"/>
      <c r="AI1514"/>
      <c r="AJ1514"/>
      <c r="AK1514"/>
      <c r="AL1514"/>
      <c r="BA1514">
        <v>10000</v>
      </c>
      <c r="BB1514" t="inlineStr">
        <is>
          <t xml:space="preserve">技能效果_伤害</t>
        </is>
      </c>
      <c r="BC1514" t="inlineStr">
        <is>
          <t xml:space="preserve">敌对</t>
        </is>
      </c>
      <c r="BD1514">
        <v>10000</v>
      </c>
      <c r="BE1514">
        <v>0</v>
      </c>
      <c r="BF1514" t="inlineStr">
        <is>
          <t xml:space="preserve">全部</t>
        </is>
      </c>
      <c r="BG1514">
        <v>0</v>
      </c>
      <c r="BH1514" t="inlineStr">
        <is>
          <t xml:space="preserve">魔法</t>
        </is>
      </c>
      <c r="BI1514">
        <v>8000</v>
      </c>
      <c r="BJ1514">
        <v>0</v>
      </c>
      <c r="BK1514" t="b">
        <v>1</v>
      </c>
      <c r="BL1514">
        <v>0</v>
      </c>
      <c r="BM1514">
        <v>10000</v>
      </c>
      <c r="BN1514"/>
      <c r="BO1514"/>
      <c r="BP1514"/>
      <c r="BQ1514"/>
      <c r="BR1514"/>
      <c r="BS1514"/>
      <c r="BT1514"/>
      <c r="BU1514"/>
      <c r="BV1514"/>
      <c r="BW1514"/>
      <c r="BX1514"/>
      <c r="BY1514"/>
      <c r="BZ1514"/>
      <c r="CA1514"/>
      <c r="CB1514"/>
      <c r="CC1514"/>
      <c r="CD1514"/>
      <c r="CE1514"/>
      <c r="CF1514"/>
      <c r="CG1514"/>
      <c r="CH1514"/>
      <c r="CI1514"/>
      <c r="CJ1514"/>
      <c r="CK1514"/>
      <c r="CL1514"/>
      <c r="CM1514"/>
      <c r="CN1514"/>
      <c r="CO1514"/>
      <c r="CP1514"/>
      <c r="CQ1514"/>
      <c r="CR1514"/>
      <c r="CS1514"/>
      <c r="CT1514"/>
      <c r="CU1514"/>
      <c r="CV1514"/>
      <c r="CW1514"/>
      <c r="CX1514"/>
      <c r="CY1514"/>
      <c r="CZ1514"/>
      <c r="DA1514"/>
      <c r="DB1514"/>
      <c r="DC1514"/>
      <c r="DD1514"/>
      <c r="DE1514"/>
      <c r="DF1514"/>
      <c r="DG1514"/>
      <c r="DH1514"/>
      <c r="DI1514"/>
      <c r="DJ1514"/>
      <c r="DK1514"/>
      <c r="DL1514"/>
      <c r="DM1514"/>
      <c r="DN1514"/>
      <c r="DO1514"/>
      <c r="DP1514"/>
      <c r="DQ1514"/>
      <c r="DR1514"/>
      <c r="DS1514"/>
      <c r="DT1514"/>
      <c r="DU1514"/>
      <c r="DV1514"/>
      <c r="DW1514"/>
      <c r="DX1514"/>
      <c r="DY1514"/>
      <c r="DZ1514"/>
      <c r="EA1514"/>
      <c r="EB1514"/>
      <c r="EC1514"/>
      <c r="ED1514"/>
      <c r="EE1514"/>
      <c r="EF1514"/>
      <c r="EG1514"/>
      <c r="EH1514"/>
      <c r="EI1514"/>
      <c r="EJ1514"/>
      <c r="EK1514"/>
      <c r="EL1514"/>
      <c r="EM1514"/>
      <c r="EN1514"/>
      <c r="EO1514"/>
      <c r="EP1514"/>
      <c r="EQ1514"/>
      <c r="ER1514"/>
      <c r="ES1514"/>
      <c r="ET1514"/>
      <c r="EU1514"/>
      <c r="EV1514"/>
      <c r="EW1514"/>
      <c r="EX1514"/>
      <c r="EY1514"/>
      <c r="EZ1514"/>
      <c r="FA1514"/>
      <c r="FB1514"/>
      <c r="FC1514"/>
      <c r="FD1514"/>
      <c r="FE1514"/>
      <c r="FF1514"/>
      <c r="FG1514"/>
      <c r="FH1514"/>
      <c r="FI1514"/>
      <c r="FJ1514"/>
      <c r="FK1514"/>
      <c r="FL1514"/>
      <c r="FM1514"/>
      <c r="FN1514"/>
      <c r="FO1514"/>
      <c r="FP1514"/>
      <c r="FQ1514"/>
      <c r="FR1514"/>
      <c r="FS1514"/>
      <c r="FT1514"/>
      <c r="FU1514"/>
      <c r="FV1514"/>
      <c r="FW1514"/>
      <c r="FX1514"/>
      <c r="FY1514"/>
      <c r="FZ1514"/>
      <c r="GA1514"/>
      <c r="GB1514"/>
      <c r="GC1514"/>
      <c r="GD1514"/>
      <c r="GE1514"/>
      <c r="GF1514"/>
      <c r="GG1514"/>
      <c r="GH1514"/>
      <c r="GI1514"/>
      <c r="GJ1514"/>
      <c r="GK1514"/>
      <c r="GL1514"/>
      <c r="GM1514"/>
      <c r="GN1514"/>
      <c r="GO1514"/>
      <c r="GP1514"/>
      <c r="GQ1514"/>
      <c r="GR1514"/>
      <c r="GS1514"/>
      <c r="GT1514"/>
      <c r="GU1514"/>
      <c r="GV1514"/>
      <c r="GW1514"/>
      <c r="GX1514"/>
      <c r="GY1514" t="n" s="35">
        <v>0</v>
      </c>
      <c r="GZ1514" t="n" s="35">
        <v>0</v>
      </c>
      <c r="HF1514" s="35">
        <v>3800</v>
      </c>
      <c r="HG1514" t="b" s="35">
        <v>1</v>
      </c>
      <c r="HH1514">
        <v>1</v>
      </c>
      <c r="HU1514" t="b" s="35">
        <v>1</v>
      </c>
    </row>
    <row r="1515" ht="30" customHeight="1" spans="2:12">
      <c r="B1515" s="34">
        <f>10000000+INDEX(编号表!$B:$B,MATCH(D1515,编号表!$A:$A,0))*10000+J1515</f>
        <v>12600008</v>
      </c>
      <c r="C1515" s="34" t="s">
        <v>1185</v>
      </c>
      <c r="D1515" s="34" t="s">
        <v>1186</v>
      </c>
      <c r="E1515" t="str" s="34">
        <v>无</v>
      </c>
      <c r="F1515" s="39" t="s">
        <v>904</v>
      </c>
      <c r="G1515" s="34" t="s">
        <v>363</v>
      </c>
      <c r="H1515" s="34" t="b">
        <v>0</v>
      </c>
      <c r="I1515" s="34" t="b">
        <v>0</v>
      </c>
      <c r="J1515" s="34">
        <v>8</v>
      </c>
      <c r="K1515" s="34" t="str">
        <f t="shared" si="43"/>
        <v>126000</v>
      </c>
      <c r="L1515" s="34" t="s">
        <v>899</v>
      </c>
      <c r="O1515" t="str" s="35">
        <v>落印造成范围重击；补强结构、传递冲击，提高落印伤害；缩短宝印技能冷却时间；提高落印范围伤害。</v>
      </c>
      <c r="P1515" t="n" s="35">
        <v>12441087</v>
      </c>
      <c r="W1515">
        <v>600</v>
      </c>
      <c r="X1515">
        <v>600</v>
      </c>
      <c r="Y1515" t="str" s="35">
        <v>单位</v>
      </c>
      <c r="Z1515" t="inlineStr">
        <is>
          <t xml:space="preserve">圆形</t>
        </is>
      </c>
      <c r="AA1515" t="inlineStr">
        <is>
          <t xml:space="preserve">敌对</t>
        </is>
      </c>
      <c r="AB1515">
        <v>0</v>
      </c>
      <c r="AC1515">
        <v>16</v>
      </c>
      <c r="AD1515" t="b">
        <v>0</v>
      </c>
      <c r="AE1515" t="inlineStr">
        <is>
          <t xml:space="preserve">最近</t>
        </is>
      </c>
      <c r="AF1515">
        <v>180</v>
      </c>
      <c r="AG1515"/>
      <c r="AH1515"/>
      <c r="AI1515"/>
      <c r="AJ1515"/>
      <c r="AK1515"/>
      <c r="AL1515"/>
      <c r="BA1515">
        <v>10000</v>
      </c>
      <c r="BB1515" t="inlineStr">
        <is>
          <t xml:space="preserve">技能效果_伤害</t>
        </is>
      </c>
      <c r="BC1515" t="inlineStr">
        <is>
          <t xml:space="preserve">敌对</t>
        </is>
      </c>
      <c r="BD1515">
        <v>10000</v>
      </c>
      <c r="BE1515">
        <v>0</v>
      </c>
      <c r="BF1515" t="inlineStr">
        <is>
          <t xml:space="preserve">全部</t>
        </is>
      </c>
      <c r="BG1515">
        <v>0</v>
      </c>
      <c r="BH1515" t="inlineStr">
        <is>
          <t xml:space="preserve">魔法</t>
        </is>
      </c>
      <c r="BI1515">
        <v>8000</v>
      </c>
      <c r="BJ1515">
        <v>0</v>
      </c>
      <c r="BK1515" t="b">
        <v>1</v>
      </c>
      <c r="BL1515">
        <v>0</v>
      </c>
      <c r="BM1515">
        <v>10000</v>
      </c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  <c r="CG1515"/>
      <c r="CH1515"/>
      <c r="CI1515"/>
      <c r="CJ1515"/>
      <c r="CK1515"/>
      <c r="CL1515"/>
      <c r="CM1515"/>
      <c r="CN1515"/>
      <c r="CO1515"/>
      <c r="CP1515"/>
      <c r="CQ1515"/>
      <c r="CR1515"/>
      <c r="CS1515"/>
      <c r="CT1515"/>
      <c r="CU1515"/>
      <c r="CV1515"/>
      <c r="CW1515"/>
      <c r="CX1515"/>
      <c r="CY1515"/>
      <c r="CZ1515"/>
      <c r="DA1515"/>
      <c r="DB1515"/>
      <c r="DC1515"/>
      <c r="DD1515"/>
      <c r="DE1515"/>
      <c r="DF1515"/>
      <c r="DG1515"/>
      <c r="DH1515"/>
      <c r="DI1515"/>
      <c r="DJ1515"/>
      <c r="DK1515"/>
      <c r="DL1515"/>
      <c r="DM1515"/>
      <c r="DN1515"/>
      <c r="DO1515"/>
      <c r="DP1515"/>
      <c r="DQ1515"/>
      <c r="DR1515"/>
      <c r="DS1515"/>
      <c r="DT1515"/>
      <c r="DU1515"/>
      <c r="DV1515"/>
      <c r="DW1515"/>
      <c r="DX1515"/>
      <c r="DY1515"/>
      <c r="DZ1515"/>
      <c r="EA1515"/>
      <c r="EB1515"/>
      <c r="EC1515"/>
      <c r="ED1515"/>
      <c r="EE1515"/>
      <c r="EF1515"/>
      <c r="EG1515"/>
      <c r="EH1515"/>
      <c r="EI1515"/>
      <c r="EJ1515"/>
      <c r="EK1515"/>
      <c r="EL1515"/>
      <c r="EM1515"/>
      <c r="EN1515"/>
      <c r="EO1515"/>
      <c r="EP1515"/>
      <c r="EQ1515"/>
      <c r="ER1515"/>
      <c r="ES1515"/>
      <c r="ET1515"/>
      <c r="EU1515"/>
      <c r="EV1515"/>
      <c r="EW1515"/>
      <c r="EX1515"/>
      <c r="EY1515"/>
      <c r="EZ1515"/>
      <c r="FA1515"/>
      <c r="FB1515"/>
      <c r="FC1515"/>
      <c r="FD1515"/>
      <c r="FE1515"/>
      <c r="FF1515"/>
      <c r="FG1515"/>
      <c r="FH1515"/>
      <c r="FI1515"/>
      <c r="FJ1515"/>
      <c r="FK1515"/>
      <c r="FL1515"/>
      <c r="FM1515"/>
      <c r="FN1515"/>
      <c r="FO1515"/>
      <c r="FP1515"/>
      <c r="FQ1515"/>
      <c r="FR1515"/>
      <c r="FS1515"/>
      <c r="FT1515"/>
      <c r="FU1515"/>
      <c r="FV1515"/>
      <c r="FW1515"/>
      <c r="FX1515"/>
      <c r="FY1515"/>
      <c r="FZ1515"/>
      <c r="GA1515"/>
      <c r="GB1515"/>
      <c r="GC1515"/>
      <c r="GD1515"/>
      <c r="GE1515"/>
      <c r="GF1515"/>
      <c r="GG1515"/>
      <c r="GH1515"/>
      <c r="GI1515"/>
      <c r="GJ1515"/>
      <c r="GK1515"/>
      <c r="GL1515"/>
      <c r="GM1515"/>
      <c r="GN1515"/>
      <c r="GO1515"/>
      <c r="GP1515"/>
      <c r="GQ1515"/>
      <c r="GR1515"/>
      <c r="GS1515"/>
      <c r="GT1515"/>
      <c r="GU1515"/>
      <c r="GV1515"/>
      <c r="GW1515"/>
      <c r="GX1515"/>
      <c r="GY1515" t="n" s="35">
        <v>0</v>
      </c>
      <c r="GZ1515" t="n" s="35">
        <v>0</v>
      </c>
      <c r="HF1515" s="35">
        <v>3800</v>
      </c>
      <c r="HG1515" t="b" s="35">
        <v>1</v>
      </c>
      <c r="HH1515">
        <v>1</v>
      </c>
      <c r="HU1515" t="b" s="35">
        <v>1</v>
      </c>
    </row>
    <row r="1516" ht="30" customHeight="1" spans="2:12">
      <c r="B1516" s="34">
        <f>10000000+INDEX(编号表!$B:$B,MATCH(D1516,编号表!$A:$A,0))*10000+J1516</f>
        <v>12600009</v>
      </c>
      <c r="C1516" s="34" t="s">
        <v>1185</v>
      </c>
      <c r="D1516" s="34" t="s">
        <v>1186</v>
      </c>
      <c r="E1516" t="str" s="34">
        <v>无</v>
      </c>
      <c r="F1516" s="39" t="s">
        <v>904</v>
      </c>
      <c r="G1516" s="34" t="s">
        <v>363</v>
      </c>
      <c r="H1516" s="34" t="b">
        <v>0</v>
      </c>
      <c r="I1516" s="34" t="b">
        <v>0</v>
      </c>
      <c r="J1516" s="34">
        <v>9</v>
      </c>
      <c r="K1516" s="34" t="str">
        <f t="shared" si="43"/>
        <v>126000</v>
      </c>
      <c r="L1516" s="34" t="s">
        <v>900</v>
      </c>
      <c r="O1516" t="str" s="35">
        <v>落印造成范围重击；补强结构、传递冲击，提高落印伤害；缩短宝印技能冷却时间；提高落印范围伤害。</v>
      </c>
      <c r="P1516" t="n" s="35">
        <v>12441087</v>
      </c>
      <c r="W1516">
        <v>600</v>
      </c>
      <c r="X1516">
        <v>600</v>
      </c>
      <c r="Y1516" t="str" s="35">
        <v>单位</v>
      </c>
      <c r="Z1516" t="inlineStr">
        <is>
          <t xml:space="preserve">圆形</t>
        </is>
      </c>
      <c r="AA1516" t="inlineStr">
        <is>
          <t xml:space="preserve">敌对</t>
        </is>
      </c>
      <c r="AB1516">
        <v>0</v>
      </c>
      <c r="AC1516">
        <v>16</v>
      </c>
      <c r="AD1516" t="b">
        <v>0</v>
      </c>
      <c r="AE1516" t="inlineStr">
        <is>
          <t xml:space="preserve">最近</t>
        </is>
      </c>
      <c r="AF1516">
        <v>180</v>
      </c>
      <c r="AG1516"/>
      <c r="AH1516"/>
      <c r="AI1516"/>
      <c r="AJ1516"/>
      <c r="AK1516"/>
      <c r="AL1516"/>
      <c r="BA1516">
        <v>10000</v>
      </c>
      <c r="BB1516" t="inlineStr">
        <is>
          <t xml:space="preserve">技能效果_伤害</t>
        </is>
      </c>
      <c r="BC1516" t="inlineStr">
        <is>
          <t xml:space="preserve">敌对</t>
        </is>
      </c>
      <c r="BD1516">
        <v>10000</v>
      </c>
      <c r="BE1516">
        <v>0</v>
      </c>
      <c r="BF1516" t="inlineStr">
        <is>
          <t xml:space="preserve">全部</t>
        </is>
      </c>
      <c r="BG1516">
        <v>0</v>
      </c>
      <c r="BH1516" t="inlineStr">
        <is>
          <t xml:space="preserve">魔法</t>
        </is>
      </c>
      <c r="BI1516">
        <v>8000</v>
      </c>
      <c r="BJ1516">
        <v>0</v>
      </c>
      <c r="BK1516" t="b">
        <v>1</v>
      </c>
      <c r="BL1516">
        <v>0</v>
      </c>
      <c r="BM1516">
        <v>10000</v>
      </c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  <c r="CG1516"/>
      <c r="CH1516"/>
      <c r="CI1516"/>
      <c r="CJ1516"/>
      <c r="CK1516"/>
      <c r="CL1516"/>
      <c r="CM1516"/>
      <c r="CN1516"/>
      <c r="CO1516"/>
      <c r="CP1516"/>
      <c r="CQ1516"/>
      <c r="CR1516"/>
      <c r="CS1516"/>
      <c r="CT1516"/>
      <c r="CU1516"/>
      <c r="CV1516"/>
      <c r="CW1516"/>
      <c r="CX1516"/>
      <c r="CY1516"/>
      <c r="CZ1516"/>
      <c r="DA1516"/>
      <c r="DB1516"/>
      <c r="DC1516"/>
      <c r="DD1516"/>
      <c r="DE1516"/>
      <c r="DF1516"/>
      <c r="DG1516"/>
      <c r="DH1516"/>
      <c r="DI1516"/>
      <c r="DJ1516"/>
      <c r="DK1516"/>
      <c r="DL1516"/>
      <c r="DM1516"/>
      <c r="DN1516"/>
      <c r="DO1516"/>
      <c r="DP1516"/>
      <c r="DQ1516"/>
      <c r="DR1516"/>
      <c r="DS1516"/>
      <c r="DT1516"/>
      <c r="DU1516"/>
      <c r="DV1516"/>
      <c r="DW1516"/>
      <c r="DX1516"/>
      <c r="DY1516"/>
      <c r="DZ1516"/>
      <c r="EA1516"/>
      <c r="EB1516"/>
      <c r="EC1516"/>
      <c r="ED1516"/>
      <c r="EE1516"/>
      <c r="EF1516"/>
      <c r="EG1516"/>
      <c r="EH1516"/>
      <c r="EI1516"/>
      <c r="EJ1516"/>
      <c r="EK1516"/>
      <c r="EL1516"/>
      <c r="EM1516"/>
      <c r="EN1516"/>
      <c r="EO1516"/>
      <c r="EP1516"/>
      <c r="EQ1516"/>
      <c r="ER1516"/>
      <c r="ES1516"/>
      <c r="ET1516"/>
      <c r="EU1516"/>
      <c r="EV1516"/>
      <c r="EW1516"/>
      <c r="EX1516"/>
      <c r="EY1516"/>
      <c r="EZ1516"/>
      <c r="FA1516"/>
      <c r="FB1516"/>
      <c r="FC1516"/>
      <c r="FD1516"/>
      <c r="FE1516"/>
      <c r="FF1516"/>
      <c r="FG1516"/>
      <c r="FH1516"/>
      <c r="FI1516"/>
      <c r="FJ1516"/>
      <c r="FK1516"/>
      <c r="FL1516"/>
      <c r="FM1516"/>
      <c r="FN1516"/>
      <c r="FO1516"/>
      <c r="FP1516"/>
      <c r="FQ1516"/>
      <c r="FR1516"/>
      <c r="FS1516"/>
      <c r="FT1516"/>
      <c r="FU1516"/>
      <c r="FV1516"/>
      <c r="FW1516"/>
      <c r="FX1516"/>
      <c r="FY1516"/>
      <c r="FZ1516"/>
      <c r="GA1516"/>
      <c r="GB1516"/>
      <c r="GC1516"/>
      <c r="GD1516"/>
      <c r="GE1516"/>
      <c r="GF1516"/>
      <c r="GG1516"/>
      <c r="GH1516"/>
      <c r="GI1516"/>
      <c r="GJ1516"/>
      <c r="GK1516"/>
      <c r="GL1516"/>
      <c r="GM1516"/>
      <c r="GN1516"/>
      <c r="GO1516"/>
      <c r="GP1516"/>
      <c r="GQ1516"/>
      <c r="GR1516"/>
      <c r="GS1516"/>
      <c r="GT1516"/>
      <c r="GU1516"/>
      <c r="GV1516"/>
      <c r="GW1516"/>
      <c r="GX1516"/>
      <c r="GY1516" t="n" s="35">
        <v>0</v>
      </c>
      <c r="GZ1516" t="n" s="35">
        <v>0</v>
      </c>
      <c r="HF1516" s="35">
        <v>3800</v>
      </c>
      <c r="HG1516" t="b" s="35">
        <v>1</v>
      </c>
      <c r="HH1516">
        <v>1</v>
      </c>
      <c r="HU1516" t="b" s="35">
        <v>1</v>
      </c>
    </row>
    <row r="1517" ht="30" customHeight="1" spans="2:12">
      <c r="B1517" s="34">
        <f>10000000+INDEX(编号表!$B:$B,MATCH(D1517,编号表!$A:$A,0))*10000+J1517</f>
        <v>12610016</v>
      </c>
      <c r="C1517" s="34" t="s">
        <v>1187</v>
      </c>
      <c r="D1517" s="34" t="s">
        <v>1188</v>
      </c>
      <c r="E1517" t="str" s="34">
        <v>无</v>
      </c>
      <c r="F1517" s="39" t="s">
        <v>910</v>
      </c>
      <c r="G1517" s="34" t="inlineStr">
        <is>
          <t xml:space="preserve">金行</t>
        </is>
      </c>
      <c r="H1517" s="34" t="b">
        <v>0</v>
      </c>
      <c r="I1517" s="34" t="b">
        <v>0</v>
      </c>
      <c r="J1517" s="34">
        <v>16</v>
      </c>
      <c r="K1517" s="34" t="str">
        <f t="shared" si="43"/>
        <v>126100</v>
      </c>
      <c r="L1517" s="34" t="s">
        <v>898</v>
      </c>
      <c r="O1517" t="str" s="35">
        <v>落印造成范围重击；补强结构、传递冲击，提高落印伤害；落印附加金行伤害；提高落印范围伤害。</v>
      </c>
      <c r="P1517" t="n" s="35">
        <v>12471098</v>
      </c>
      <c r="W1517">
        <v>600</v>
      </c>
      <c r="X1517">
        <v>600</v>
      </c>
      <c r="Y1517" t="str" s="35">
        <v>单位</v>
      </c>
      <c r="Z1517" t="inlineStr">
        <is>
          <t xml:space="preserve">圆形</t>
        </is>
      </c>
      <c r="AA1517" t="inlineStr">
        <is>
          <t xml:space="preserve">敌对</t>
        </is>
      </c>
      <c r="AB1517">
        <v>0</v>
      </c>
      <c r="AC1517">
        <v>16</v>
      </c>
      <c r="AD1517" t="b">
        <v>0</v>
      </c>
      <c r="AE1517" t="inlineStr">
        <is>
          <t xml:space="preserve">最近</t>
        </is>
      </c>
      <c r="AF1517">
        <v>180</v>
      </c>
      <c r="AG1517"/>
      <c r="AH1517"/>
      <c r="AI1517"/>
      <c r="AJ1517"/>
      <c r="AK1517"/>
      <c r="AL1517"/>
      <c r="BA1517">
        <v>10000</v>
      </c>
      <c r="BB1517" t="inlineStr">
        <is>
          <t xml:space="preserve">技能效果_伤害</t>
        </is>
      </c>
      <c r="BC1517" t="inlineStr">
        <is>
          <t xml:space="preserve">敌对</t>
        </is>
      </c>
      <c r="BD1517">
        <v>10000</v>
      </c>
      <c r="BE1517">
        <v>0</v>
      </c>
      <c r="BF1517" t="inlineStr">
        <is>
          <t xml:space="preserve">全部</t>
        </is>
      </c>
      <c r="BG1517">
        <v>0</v>
      </c>
      <c r="BH1517" t="inlineStr">
        <is>
          <t xml:space="preserve">魔法</t>
        </is>
      </c>
      <c r="BI1517">
        <v>8000</v>
      </c>
      <c r="BJ1517">
        <v>0</v>
      </c>
      <c r="BK1517" t="b">
        <v>1</v>
      </c>
      <c r="BL1517">
        <v>0</v>
      </c>
      <c r="BM1517">
        <v>10000</v>
      </c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  <c r="CG1517"/>
      <c r="CH1517"/>
      <c r="CI1517"/>
      <c r="CJ1517"/>
      <c r="CK1517"/>
      <c r="CL1517"/>
      <c r="CM1517"/>
      <c r="CN1517"/>
      <c r="CO1517"/>
      <c r="CP1517"/>
      <c r="CQ1517"/>
      <c r="CR1517"/>
      <c r="CS1517"/>
      <c r="CT1517"/>
      <c r="CU1517"/>
      <c r="CV1517"/>
      <c r="CW1517"/>
      <c r="CX1517"/>
      <c r="CY1517"/>
      <c r="CZ1517"/>
      <c r="DA1517"/>
      <c r="DB1517"/>
      <c r="DC1517"/>
      <c r="DD1517"/>
      <c r="DE1517"/>
      <c r="DF1517"/>
      <c r="DG1517"/>
      <c r="DH1517"/>
      <c r="DI1517"/>
      <c r="DJ1517"/>
      <c r="DK1517"/>
      <c r="DL1517"/>
      <c r="DM1517"/>
      <c r="DN1517"/>
      <c r="DO1517"/>
      <c r="DP1517"/>
      <c r="DQ1517"/>
      <c r="DR1517"/>
      <c r="DS1517"/>
      <c r="DT1517"/>
      <c r="DU1517"/>
      <c r="DV1517"/>
      <c r="DW1517"/>
      <c r="DX1517"/>
      <c r="DY1517"/>
      <c r="DZ1517"/>
      <c r="EA1517"/>
      <c r="EB1517"/>
      <c r="EC1517"/>
      <c r="ED1517"/>
      <c r="EE1517"/>
      <c r="EF1517"/>
      <c r="EG1517"/>
      <c r="EH1517"/>
      <c r="EI1517"/>
      <c r="EJ1517"/>
      <c r="EK1517"/>
      <c r="EL1517"/>
      <c r="EM1517"/>
      <c r="EN1517"/>
      <c r="EO1517"/>
      <c r="EP1517"/>
      <c r="EQ1517"/>
      <c r="ER1517"/>
      <c r="ES1517"/>
      <c r="ET1517"/>
      <c r="EU1517"/>
      <c r="EV1517"/>
      <c r="EW1517"/>
      <c r="EX1517"/>
      <c r="EY1517"/>
      <c r="EZ1517"/>
      <c r="FA1517"/>
      <c r="FB1517"/>
      <c r="FC1517"/>
      <c r="FD1517"/>
      <c r="FE1517"/>
      <c r="FF1517"/>
      <c r="FG1517"/>
      <c r="FH1517"/>
      <c r="FI1517"/>
      <c r="FJ1517"/>
      <c r="FK1517"/>
      <c r="FL1517"/>
      <c r="FM1517"/>
      <c r="FN1517"/>
      <c r="FO1517"/>
      <c r="FP1517"/>
      <c r="FQ1517"/>
      <c r="FR1517"/>
      <c r="FS1517"/>
      <c r="FT1517"/>
      <c r="FU1517"/>
      <c r="FV1517"/>
      <c r="FW1517"/>
      <c r="FX1517"/>
      <c r="FY1517"/>
      <c r="FZ1517"/>
      <c r="GA1517"/>
      <c r="GB1517"/>
      <c r="GC1517"/>
      <c r="GD1517"/>
      <c r="GE1517"/>
      <c r="GF1517"/>
      <c r="GG1517"/>
      <c r="GH1517"/>
      <c r="GI1517"/>
      <c r="GJ1517"/>
      <c r="GK1517"/>
      <c r="GL1517"/>
      <c r="GM1517"/>
      <c r="GN1517"/>
      <c r="GO1517"/>
      <c r="GP1517"/>
      <c r="GQ1517"/>
      <c r="GR1517"/>
      <c r="GS1517"/>
      <c r="GT1517"/>
      <c r="GU1517"/>
      <c r="GV1517"/>
      <c r="GW1517"/>
      <c r="GX1517"/>
      <c r="GY1517" t="n" s="35">
        <v>0</v>
      </c>
      <c r="GZ1517" t="n" s="35">
        <v>0</v>
      </c>
      <c r="HF1517" t="n" s="35">
        <v>4000</v>
      </c>
      <c r="HG1517" t="b" s="35">
        <v>1</v>
      </c>
      <c r="HH1517">
        <v>1</v>
      </c>
      <c r="HU1517" t="b" s="35">
        <v>1</v>
      </c>
      <c r="HZ1517">
        <v>1</v>
      </c>
      <c r="IA1517"/>
      <c r="IB1517" t="inlineStr">
        <is>
          <t xml:space="preserve">魔法</t>
        </is>
      </c>
      <c r="IC1517">
        <v>8000</v>
      </c>
      <c r="ID1517">
        <v>0</v>
      </c>
      <c r="IE1517">
        <v>1</v>
      </c>
      <c r="IF1517"/>
      <c r="IG1517" t="inlineStr">
        <is>
          <t xml:space="preserve">魔法</t>
        </is>
      </c>
      <c r="IH1517">
        <v>500</v>
      </c>
      <c r="II1517">
        <v>0</v>
      </c>
      <c r="IJ1517"/>
      <c r="IK1517"/>
      <c r="IL1517"/>
      <c r="IM1517"/>
      <c r="IN1517"/>
      <c r="IO1517"/>
      <c r="IP1517"/>
      <c r="IQ1517"/>
      <c r="IR1517"/>
      <c r="IS1517"/>
      <c r="IT1517"/>
      <c r="IU1517"/>
      <c r="IV1517"/>
      <c r="IW1517"/>
      <c r="IX1517"/>
      <c r="IY1517"/>
      <c r="IZ1517"/>
      <c r="JA1517"/>
      <c r="JB1517"/>
      <c r="JC1517"/>
      <c r="JD1517"/>
      <c r="JE1517"/>
      <c r="JF1517"/>
      <c r="JG1517"/>
      <c r="JH1517"/>
      <c r="JI1517"/>
      <c r="JJ1517"/>
      <c r="JK1517"/>
      <c r="JL1517"/>
      <c r="JM1517"/>
      <c r="JN1517"/>
      <c r="JO1517"/>
      <c r="JP1517"/>
      <c r="JQ1517"/>
      <c r="JR1517"/>
    </row>
    <row r="1518" ht="30" customHeight="1" spans="2:12">
      <c r="B1518" s="34">
        <f>10000000+INDEX(编号表!$B:$B,MATCH(D1518,编号表!$A:$A,0))*10000+J1518</f>
        <v>12610017</v>
      </c>
      <c r="C1518" s="34" t="s">
        <v>1187</v>
      </c>
      <c r="D1518" s="34" t="s">
        <v>1188</v>
      </c>
      <c r="E1518" t="str" s="34">
        <v>无</v>
      </c>
      <c r="F1518" s="39" t="s">
        <v>910</v>
      </c>
      <c r="G1518" s="34" t="inlineStr">
        <is>
          <t xml:space="preserve">金行</t>
        </is>
      </c>
      <c r="H1518" s="34" t="b">
        <v>0</v>
      </c>
      <c r="I1518" s="34" t="b">
        <v>0</v>
      </c>
      <c r="J1518" s="34">
        <v>17</v>
      </c>
      <c r="K1518" s="34" t="str">
        <f t="shared" si="43"/>
        <v>126100</v>
      </c>
      <c r="L1518" s="34" t="s">
        <v>899</v>
      </c>
      <c r="O1518" t="str" s="35">
        <v>落印造成范围重击；补强结构、传递冲击，提高落印伤害；落印附加金行伤害；提高落印范围伤害。</v>
      </c>
      <c r="P1518" t="n" s="35">
        <v>12471098</v>
      </c>
      <c r="W1518">
        <v>600</v>
      </c>
      <c r="X1518">
        <v>600</v>
      </c>
      <c r="Y1518" t="str" s="35">
        <v>单位</v>
      </c>
      <c r="Z1518" t="inlineStr">
        <is>
          <t xml:space="preserve">圆形</t>
        </is>
      </c>
      <c r="AA1518" t="inlineStr">
        <is>
          <t xml:space="preserve">敌对</t>
        </is>
      </c>
      <c r="AB1518">
        <v>0</v>
      </c>
      <c r="AC1518">
        <v>16</v>
      </c>
      <c r="AD1518" t="b">
        <v>0</v>
      </c>
      <c r="AE1518" t="inlineStr">
        <is>
          <t xml:space="preserve">最近</t>
        </is>
      </c>
      <c r="AF1518">
        <v>180</v>
      </c>
      <c r="AG1518"/>
      <c r="AH1518"/>
      <c r="AI1518"/>
      <c r="AJ1518"/>
      <c r="AK1518"/>
      <c r="AL1518"/>
      <c r="BA1518">
        <v>10000</v>
      </c>
      <c r="BB1518" t="inlineStr">
        <is>
          <t xml:space="preserve">技能效果_伤害</t>
        </is>
      </c>
      <c r="BC1518" t="inlineStr">
        <is>
          <t xml:space="preserve">敌对</t>
        </is>
      </c>
      <c r="BD1518">
        <v>10000</v>
      </c>
      <c r="BE1518">
        <v>0</v>
      </c>
      <c r="BF1518" t="inlineStr">
        <is>
          <t xml:space="preserve">全部</t>
        </is>
      </c>
      <c r="BG1518">
        <v>0</v>
      </c>
      <c r="BH1518" t="inlineStr">
        <is>
          <t xml:space="preserve">魔法</t>
        </is>
      </c>
      <c r="BI1518">
        <v>8000</v>
      </c>
      <c r="BJ1518">
        <v>0</v>
      </c>
      <c r="BK1518" t="b">
        <v>1</v>
      </c>
      <c r="BL1518">
        <v>0</v>
      </c>
      <c r="BM1518">
        <v>10000</v>
      </c>
      <c r="BN1518"/>
      <c r="BO1518"/>
      <c r="BP1518"/>
      <c r="BQ1518"/>
      <c r="BR1518"/>
      <c r="BS1518"/>
      <c r="BT1518"/>
      <c r="BU1518"/>
      <c r="BV1518"/>
      <c r="BW1518"/>
      <c r="BX1518"/>
      <c r="BY1518"/>
      <c r="BZ1518"/>
      <c r="CA1518"/>
      <c r="CB1518"/>
      <c r="CC1518"/>
      <c r="CD1518"/>
      <c r="CE1518"/>
      <c r="CF1518"/>
      <c r="CG1518"/>
      <c r="CH1518"/>
      <c r="CI1518"/>
      <c r="CJ1518"/>
      <c r="CK1518"/>
      <c r="CL1518"/>
      <c r="CM1518"/>
      <c r="CN1518"/>
      <c r="CO1518"/>
      <c r="CP1518"/>
      <c r="CQ1518"/>
      <c r="CR1518"/>
      <c r="CS1518"/>
      <c r="CT1518"/>
      <c r="CU1518"/>
      <c r="CV1518"/>
      <c r="CW1518"/>
      <c r="CX1518"/>
      <c r="CY1518"/>
      <c r="CZ1518"/>
      <c r="DA1518"/>
      <c r="DB1518"/>
      <c r="DC1518"/>
      <c r="DD1518"/>
      <c r="DE1518"/>
      <c r="DF1518"/>
      <c r="DG1518"/>
      <c r="DH1518"/>
      <c r="DI1518"/>
      <c r="DJ1518"/>
      <c r="DK1518"/>
      <c r="DL1518"/>
      <c r="DM1518"/>
      <c r="DN1518"/>
      <c r="DO1518"/>
      <c r="DP1518"/>
      <c r="DQ1518"/>
      <c r="DR1518"/>
      <c r="DS1518"/>
      <c r="DT1518"/>
      <c r="DU1518"/>
      <c r="DV1518"/>
      <c r="DW1518"/>
      <c r="DX1518"/>
      <c r="DY1518"/>
      <c r="DZ1518"/>
      <c r="EA1518"/>
      <c r="EB1518"/>
      <c r="EC1518"/>
      <c r="ED1518"/>
      <c r="EE1518"/>
      <c r="EF1518"/>
      <c r="EG1518"/>
      <c r="EH1518"/>
      <c r="EI1518"/>
      <c r="EJ1518"/>
      <c r="EK1518"/>
      <c r="EL1518"/>
      <c r="EM1518"/>
      <c r="EN1518"/>
      <c r="EO1518"/>
      <c r="EP1518"/>
      <c r="EQ1518"/>
      <c r="ER1518"/>
      <c r="ES1518"/>
      <c r="ET1518"/>
      <c r="EU1518"/>
      <c r="EV1518"/>
      <c r="EW1518"/>
      <c r="EX1518"/>
      <c r="EY1518"/>
      <c r="EZ1518"/>
      <c r="FA1518"/>
      <c r="FB1518"/>
      <c r="FC1518"/>
      <c r="FD1518"/>
      <c r="FE1518"/>
      <c r="FF1518"/>
      <c r="FG1518"/>
      <c r="FH1518"/>
      <c r="FI1518"/>
      <c r="FJ1518"/>
      <c r="FK1518"/>
      <c r="FL1518"/>
      <c r="FM1518"/>
      <c r="FN1518"/>
      <c r="FO1518"/>
      <c r="FP1518"/>
      <c r="FQ1518"/>
      <c r="FR1518"/>
      <c r="FS1518"/>
      <c r="FT1518"/>
      <c r="FU1518"/>
      <c r="FV1518"/>
      <c r="FW1518"/>
      <c r="FX1518"/>
      <c r="FY1518"/>
      <c r="FZ1518"/>
      <c r="GA1518"/>
      <c r="GB1518"/>
      <c r="GC1518"/>
      <c r="GD1518"/>
      <c r="GE1518"/>
      <c r="GF1518"/>
      <c r="GG1518"/>
      <c r="GH1518"/>
      <c r="GI1518"/>
      <c r="GJ1518"/>
      <c r="GK1518"/>
      <c r="GL1518"/>
      <c r="GM1518"/>
      <c r="GN1518"/>
      <c r="GO1518"/>
      <c r="GP1518"/>
      <c r="GQ1518"/>
      <c r="GR1518"/>
      <c r="GS1518"/>
      <c r="GT1518"/>
      <c r="GU1518"/>
      <c r="GV1518"/>
      <c r="GW1518"/>
      <c r="GX1518"/>
      <c r="GY1518" t="n" s="35">
        <v>0</v>
      </c>
      <c r="GZ1518" t="n" s="35">
        <v>0</v>
      </c>
      <c r="HF1518" t="n" s="35">
        <v>4000</v>
      </c>
      <c r="HG1518" t="b" s="35">
        <v>1</v>
      </c>
      <c r="HH1518">
        <v>1</v>
      </c>
      <c r="HU1518" t="b" s="35">
        <v>1</v>
      </c>
      <c r="HZ1518">
        <v>1</v>
      </c>
      <c r="IA1518"/>
      <c r="IB1518" t="inlineStr">
        <is>
          <t xml:space="preserve">魔法</t>
        </is>
      </c>
      <c r="IC1518">
        <v>8000</v>
      </c>
      <c r="ID1518">
        <v>0</v>
      </c>
      <c r="IE1518">
        <v>1</v>
      </c>
      <c r="IF1518"/>
      <c r="IG1518" t="inlineStr">
        <is>
          <t xml:space="preserve">魔法</t>
        </is>
      </c>
      <c r="IH1518">
        <v>500</v>
      </c>
      <c r="II1518">
        <v>0</v>
      </c>
      <c r="IJ1518"/>
      <c r="IK1518"/>
      <c r="IL1518"/>
      <c r="IM1518"/>
      <c r="IN1518"/>
      <c r="IO1518"/>
      <c r="IP1518"/>
      <c r="IQ1518"/>
      <c r="IR1518"/>
      <c r="IS1518"/>
      <c r="IT1518"/>
      <c r="IU1518"/>
      <c r="IV1518"/>
      <c r="IW1518"/>
      <c r="IX1518"/>
      <c r="IY1518"/>
      <c r="IZ1518"/>
      <c r="JA1518"/>
      <c r="JB1518"/>
      <c r="JC1518"/>
      <c r="JD1518"/>
      <c r="JE1518"/>
      <c r="JF1518"/>
      <c r="JG1518"/>
      <c r="JH1518"/>
      <c r="JI1518"/>
      <c r="JJ1518"/>
      <c r="JK1518"/>
      <c r="JL1518"/>
      <c r="JM1518"/>
      <c r="JN1518"/>
      <c r="JO1518"/>
      <c r="JP1518"/>
      <c r="JQ1518"/>
      <c r="JR1518"/>
    </row>
    <row r="1519" ht="30" customHeight="1" spans="2:12">
      <c r="B1519" s="34">
        <f>10000000+INDEX(编号表!$B:$B,MATCH(D1519,编号表!$A:$A,0))*10000+J1519</f>
        <v>12610018</v>
      </c>
      <c r="C1519" s="34" t="s">
        <v>1187</v>
      </c>
      <c r="D1519" s="34" t="s">
        <v>1188</v>
      </c>
      <c r="E1519" t="str" s="34">
        <v>无</v>
      </c>
      <c r="F1519" s="39" t="s">
        <v>910</v>
      </c>
      <c r="G1519" s="34" t="inlineStr">
        <is>
          <t xml:space="preserve">金行</t>
        </is>
      </c>
      <c r="H1519" s="34" t="b">
        <v>0</v>
      </c>
      <c r="I1519" s="34" t="b">
        <v>0</v>
      </c>
      <c r="J1519" s="34">
        <v>18</v>
      </c>
      <c r="K1519" s="34" t="str">
        <f t="shared" si="43"/>
        <v>126100</v>
      </c>
      <c r="L1519" s="34" t="s">
        <v>900</v>
      </c>
      <c r="O1519" t="str" s="35">
        <v>落印造成范围重击；补强结构、传递冲击，提高落印伤害；落印附加金行伤害；提高落印范围伤害。</v>
      </c>
      <c r="P1519" t="n" s="35">
        <v>12471098</v>
      </c>
      <c r="W1519">
        <v>600</v>
      </c>
      <c r="X1519">
        <v>600</v>
      </c>
      <c r="Y1519" t="str" s="35">
        <v>单位</v>
      </c>
      <c r="Z1519" t="inlineStr">
        <is>
          <t xml:space="preserve">圆形</t>
        </is>
      </c>
      <c r="AA1519" t="inlineStr">
        <is>
          <t xml:space="preserve">敌对</t>
        </is>
      </c>
      <c r="AB1519">
        <v>0</v>
      </c>
      <c r="AC1519">
        <v>16</v>
      </c>
      <c r="AD1519" t="b">
        <v>0</v>
      </c>
      <c r="AE1519" t="inlineStr">
        <is>
          <t xml:space="preserve">最近</t>
        </is>
      </c>
      <c r="AF1519">
        <v>180</v>
      </c>
      <c r="AG1519"/>
      <c r="AH1519"/>
      <c r="AI1519"/>
      <c r="AJ1519"/>
      <c r="AK1519"/>
      <c r="AL1519"/>
      <c r="BA1519">
        <v>10000</v>
      </c>
      <c r="BB1519" t="inlineStr">
        <is>
          <t xml:space="preserve">技能效果_伤害</t>
        </is>
      </c>
      <c r="BC1519" t="inlineStr">
        <is>
          <t xml:space="preserve">敌对</t>
        </is>
      </c>
      <c r="BD1519">
        <v>10000</v>
      </c>
      <c r="BE1519">
        <v>0</v>
      </c>
      <c r="BF1519" t="inlineStr">
        <is>
          <t xml:space="preserve">全部</t>
        </is>
      </c>
      <c r="BG1519">
        <v>0</v>
      </c>
      <c r="BH1519" t="inlineStr">
        <is>
          <t xml:space="preserve">魔法</t>
        </is>
      </c>
      <c r="BI1519">
        <v>8000</v>
      </c>
      <c r="BJ1519">
        <v>0</v>
      </c>
      <c r="BK1519" t="b">
        <v>1</v>
      </c>
      <c r="BL1519">
        <v>0</v>
      </c>
      <c r="BM1519">
        <v>10000</v>
      </c>
      <c r="BN1519"/>
      <c r="BO1519"/>
      <c r="BP1519"/>
      <c r="BQ1519"/>
      <c r="BR1519"/>
      <c r="BS1519"/>
      <c r="BT1519"/>
      <c r="BU1519"/>
      <c r="BV1519"/>
      <c r="BW1519"/>
      <c r="BX1519"/>
      <c r="BY1519"/>
      <c r="BZ1519"/>
      <c r="CA1519"/>
      <c r="CB1519"/>
      <c r="CC1519"/>
      <c r="CD1519"/>
      <c r="CE1519"/>
      <c r="CF1519"/>
      <c r="CG1519"/>
      <c r="CH1519"/>
      <c r="CI1519"/>
      <c r="CJ1519"/>
      <c r="CK1519"/>
      <c r="CL1519"/>
      <c r="CM1519"/>
      <c r="CN1519"/>
      <c r="CO1519"/>
      <c r="CP1519"/>
      <c r="CQ1519"/>
      <c r="CR1519"/>
      <c r="CS1519"/>
      <c r="CT1519"/>
      <c r="CU1519"/>
      <c r="CV1519"/>
      <c r="CW1519"/>
      <c r="CX1519"/>
      <c r="CY1519"/>
      <c r="CZ1519"/>
      <c r="DA1519"/>
      <c r="DB1519"/>
      <c r="DC1519"/>
      <c r="DD1519"/>
      <c r="DE1519"/>
      <c r="DF1519"/>
      <c r="DG1519"/>
      <c r="DH1519"/>
      <c r="DI1519"/>
      <c r="DJ1519"/>
      <c r="DK1519"/>
      <c r="DL1519"/>
      <c r="DM1519"/>
      <c r="DN1519"/>
      <c r="DO1519"/>
      <c r="DP1519"/>
      <c r="DQ1519"/>
      <c r="DR1519"/>
      <c r="DS1519"/>
      <c r="DT1519"/>
      <c r="DU1519"/>
      <c r="DV1519"/>
      <c r="DW1519"/>
      <c r="DX1519"/>
      <c r="DY1519"/>
      <c r="DZ1519"/>
      <c r="EA1519"/>
      <c r="EB1519"/>
      <c r="EC1519"/>
      <c r="ED1519"/>
      <c r="EE1519"/>
      <c r="EF1519"/>
      <c r="EG1519"/>
      <c r="EH1519"/>
      <c r="EI1519"/>
      <c r="EJ1519"/>
      <c r="EK1519"/>
      <c r="EL1519"/>
      <c r="EM1519"/>
      <c r="EN1519"/>
      <c r="EO1519"/>
      <c r="EP1519"/>
      <c r="EQ1519"/>
      <c r="ER1519"/>
      <c r="ES1519"/>
      <c r="ET1519"/>
      <c r="EU1519"/>
      <c r="EV1519"/>
      <c r="EW1519"/>
      <c r="EX1519"/>
      <c r="EY1519"/>
      <c r="EZ1519"/>
      <c r="FA1519"/>
      <c r="FB1519"/>
      <c r="FC1519"/>
      <c r="FD1519"/>
      <c r="FE1519"/>
      <c r="FF1519"/>
      <c r="FG1519"/>
      <c r="FH1519"/>
      <c r="FI1519"/>
      <c r="FJ1519"/>
      <c r="FK1519"/>
      <c r="FL1519"/>
      <c r="FM1519"/>
      <c r="FN1519"/>
      <c r="FO1519"/>
      <c r="FP1519"/>
      <c r="FQ1519"/>
      <c r="FR1519"/>
      <c r="FS1519"/>
      <c r="FT1519"/>
      <c r="FU1519"/>
      <c r="FV1519"/>
      <c r="FW1519"/>
      <c r="FX1519"/>
      <c r="FY1519"/>
      <c r="FZ1519"/>
      <c r="GA1519"/>
      <c r="GB1519"/>
      <c r="GC1519"/>
      <c r="GD1519"/>
      <c r="GE1519"/>
      <c r="GF1519"/>
      <c r="GG1519"/>
      <c r="GH1519"/>
      <c r="GI1519"/>
      <c r="GJ1519"/>
      <c r="GK1519"/>
      <c r="GL1519"/>
      <c r="GM1519"/>
      <c r="GN1519"/>
      <c r="GO1519"/>
      <c r="GP1519"/>
      <c r="GQ1519"/>
      <c r="GR1519"/>
      <c r="GS1519"/>
      <c r="GT1519"/>
      <c r="GU1519"/>
      <c r="GV1519"/>
      <c r="GW1519"/>
      <c r="GX1519"/>
      <c r="GY1519" t="n" s="35">
        <v>0</v>
      </c>
      <c r="GZ1519" t="n" s="35">
        <v>0</v>
      </c>
      <c r="HF1519" t="n" s="35">
        <v>4000</v>
      </c>
      <c r="HG1519" t="b" s="35">
        <v>1</v>
      </c>
      <c r="HH1519">
        <v>1</v>
      </c>
      <c r="HU1519" t="b" s="35">
        <v>1</v>
      </c>
      <c r="HZ1519">
        <v>1</v>
      </c>
      <c r="IA1519"/>
      <c r="IB1519" t="inlineStr">
        <is>
          <t xml:space="preserve">魔法</t>
        </is>
      </c>
      <c r="IC1519">
        <v>8000</v>
      </c>
      <c r="ID1519">
        <v>0</v>
      </c>
      <c r="IE1519">
        <v>1</v>
      </c>
      <c r="IF1519"/>
      <c r="IG1519" t="inlineStr">
        <is>
          <t xml:space="preserve">魔法</t>
        </is>
      </c>
      <c r="IH1519">
        <v>500</v>
      </c>
      <c r="II1519">
        <v>0</v>
      </c>
      <c r="IJ1519"/>
      <c r="IK1519"/>
      <c r="IL1519"/>
      <c r="IM1519"/>
      <c r="IN1519"/>
      <c r="IO1519"/>
      <c r="IP1519"/>
      <c r="IQ1519"/>
      <c r="IR1519"/>
      <c r="IS1519"/>
      <c r="IT1519"/>
      <c r="IU1519"/>
      <c r="IV1519"/>
      <c r="IW1519"/>
      <c r="IX1519"/>
      <c r="IY1519"/>
      <c r="IZ1519"/>
      <c r="JA1519"/>
      <c r="JB1519"/>
      <c r="JC1519"/>
      <c r="JD1519"/>
      <c r="JE1519"/>
      <c r="JF1519"/>
      <c r="JG1519"/>
      <c r="JH1519"/>
      <c r="JI1519"/>
      <c r="JJ1519"/>
      <c r="JK1519"/>
      <c r="JL1519"/>
      <c r="JM1519"/>
      <c r="JN1519"/>
      <c r="JO1519"/>
      <c r="JP1519"/>
      <c r="JQ1519"/>
      <c r="JR1519"/>
    </row>
    <row r="1520" ht="30" customHeight="1" spans="2:12">
      <c r="B1520" s="34">
        <f>10000000+INDEX(编号表!$B:$B,MATCH(D1520,编号表!$A:$A,0))*10000+J1520</f>
        <v>12620016</v>
      </c>
      <c r="C1520" s="34" t="s">
        <v>1189</v>
      </c>
      <c r="D1520" s="34" t="s">
        <v>1190</v>
      </c>
      <c r="E1520" t="str" s="34">
        <v>无</v>
      </c>
      <c r="F1520" s="39" t="s">
        <v>910</v>
      </c>
      <c r="G1520" s="34" t="inlineStr">
        <is>
          <t xml:space="preserve">木行</t>
        </is>
      </c>
      <c r="H1520" s="34" t="b">
        <v>0</v>
      </c>
      <c r="I1520" s="34" t="b">
        <v>0</v>
      </c>
      <c r="J1520" s="34">
        <v>16</v>
      </c>
      <c r="K1520" s="34" t="str">
        <f t="shared" si="43"/>
        <v>126200</v>
      </c>
      <c r="L1520" s="34" t="s">
        <v>898</v>
      </c>
      <c r="O1520" t="str" s="35">
        <v>落印造成范围重击；补强结构、传递冲击，提高落印伤害；落印附加木行伤害；提高落印范围伤害。</v>
      </c>
      <c r="P1520" t="n" s="35">
        <v>12471098</v>
      </c>
      <c r="W1520">
        <v>600</v>
      </c>
      <c r="X1520">
        <v>600</v>
      </c>
      <c r="Y1520" t="str" s="35">
        <v>单位</v>
      </c>
      <c r="Z1520" t="inlineStr">
        <is>
          <t xml:space="preserve">圆形</t>
        </is>
      </c>
      <c r="AA1520" t="inlineStr">
        <is>
          <t xml:space="preserve">敌对</t>
        </is>
      </c>
      <c r="AB1520">
        <v>0</v>
      </c>
      <c r="AC1520">
        <v>16</v>
      </c>
      <c r="AD1520" t="b">
        <v>0</v>
      </c>
      <c r="AE1520" t="inlineStr">
        <is>
          <t xml:space="preserve">最近</t>
        </is>
      </c>
      <c r="AF1520">
        <v>180</v>
      </c>
      <c r="AG1520"/>
      <c r="AH1520"/>
      <c r="AI1520"/>
      <c r="AJ1520"/>
      <c r="AK1520"/>
      <c r="AL1520"/>
      <c r="BA1520">
        <v>10000</v>
      </c>
      <c r="BB1520" t="inlineStr">
        <is>
          <t xml:space="preserve">技能效果_伤害</t>
        </is>
      </c>
      <c r="BC1520" t="inlineStr">
        <is>
          <t xml:space="preserve">敌对</t>
        </is>
      </c>
      <c r="BD1520">
        <v>10000</v>
      </c>
      <c r="BE1520">
        <v>0</v>
      </c>
      <c r="BF1520" t="inlineStr">
        <is>
          <t xml:space="preserve">全部</t>
        </is>
      </c>
      <c r="BG1520">
        <v>0</v>
      </c>
      <c r="BH1520" t="inlineStr">
        <is>
          <t xml:space="preserve">魔法</t>
        </is>
      </c>
      <c r="BI1520">
        <v>8000</v>
      </c>
      <c r="BJ1520">
        <v>0</v>
      </c>
      <c r="BK1520" t="b">
        <v>1</v>
      </c>
      <c r="BL1520">
        <v>0</v>
      </c>
      <c r="BM1520">
        <v>10000</v>
      </c>
      <c r="BN1520"/>
      <c r="BO1520"/>
      <c r="BP1520"/>
      <c r="BQ1520"/>
      <c r="BR1520"/>
      <c r="BS1520"/>
      <c r="BT1520"/>
      <c r="BU1520"/>
      <c r="BV1520"/>
      <c r="BW1520"/>
      <c r="BX1520"/>
      <c r="BY1520"/>
      <c r="BZ1520"/>
      <c r="CA1520"/>
      <c r="CB1520"/>
      <c r="CC1520"/>
      <c r="CD1520"/>
      <c r="CE1520"/>
      <c r="CF1520"/>
      <c r="CG1520"/>
      <c r="CH1520"/>
      <c r="CI1520"/>
      <c r="CJ1520"/>
      <c r="CK1520"/>
      <c r="CL1520"/>
      <c r="CM1520"/>
      <c r="CN1520"/>
      <c r="CO1520"/>
      <c r="CP1520"/>
      <c r="CQ1520"/>
      <c r="CR1520"/>
      <c r="CS1520"/>
      <c r="CT1520"/>
      <c r="CU1520"/>
      <c r="CV1520"/>
      <c r="CW1520"/>
      <c r="CX1520"/>
      <c r="CY1520"/>
      <c r="CZ1520"/>
      <c r="DA1520"/>
      <c r="DB1520"/>
      <c r="DC1520"/>
      <c r="DD1520"/>
      <c r="DE1520"/>
      <c r="DF1520"/>
      <c r="DG1520"/>
      <c r="DH1520"/>
      <c r="DI1520"/>
      <c r="DJ1520"/>
      <c r="DK1520"/>
      <c r="DL1520"/>
      <c r="DM1520"/>
      <c r="DN1520"/>
      <c r="DO1520"/>
      <c r="DP1520"/>
      <c r="DQ1520"/>
      <c r="DR1520"/>
      <c r="DS1520"/>
      <c r="DT1520"/>
      <c r="DU1520"/>
      <c r="DV1520"/>
      <c r="DW1520"/>
      <c r="DX1520"/>
      <c r="DY1520"/>
      <c r="DZ1520"/>
      <c r="EA1520"/>
      <c r="EB1520"/>
      <c r="EC1520"/>
      <c r="ED1520"/>
      <c r="EE1520"/>
      <c r="EF1520"/>
      <c r="EG1520"/>
      <c r="EH1520"/>
      <c r="EI1520"/>
      <c r="EJ1520"/>
      <c r="EK1520"/>
      <c r="EL1520"/>
      <c r="EM1520"/>
      <c r="EN1520"/>
      <c r="EO1520"/>
      <c r="EP1520"/>
      <c r="EQ1520"/>
      <c r="ER1520"/>
      <c r="ES1520"/>
      <c r="ET1520"/>
      <c r="EU1520"/>
      <c r="EV1520"/>
      <c r="EW1520"/>
      <c r="EX1520"/>
      <c r="EY1520"/>
      <c r="EZ1520"/>
      <c r="FA1520"/>
      <c r="FB1520"/>
      <c r="FC1520"/>
      <c r="FD1520"/>
      <c r="FE1520"/>
      <c r="FF1520"/>
      <c r="FG1520"/>
      <c r="FH1520"/>
      <c r="FI1520"/>
      <c r="FJ1520"/>
      <c r="FK1520"/>
      <c r="FL1520"/>
      <c r="FM1520"/>
      <c r="FN1520"/>
      <c r="FO1520"/>
      <c r="FP1520"/>
      <c r="FQ1520"/>
      <c r="FR1520"/>
      <c r="FS1520"/>
      <c r="FT1520"/>
      <c r="FU1520"/>
      <c r="FV1520"/>
      <c r="FW1520"/>
      <c r="FX1520"/>
      <c r="FY1520"/>
      <c r="FZ1520"/>
      <c r="GA1520"/>
      <c r="GB1520"/>
      <c r="GC1520"/>
      <c r="GD1520"/>
      <c r="GE1520"/>
      <c r="GF1520"/>
      <c r="GG1520"/>
      <c r="GH1520"/>
      <c r="GI1520"/>
      <c r="GJ1520"/>
      <c r="GK1520"/>
      <c r="GL1520"/>
      <c r="GM1520"/>
      <c r="GN1520"/>
      <c r="GO1520"/>
      <c r="GP1520"/>
      <c r="GQ1520"/>
      <c r="GR1520"/>
      <c r="GS1520"/>
      <c r="GT1520"/>
      <c r="GU1520"/>
      <c r="GV1520"/>
      <c r="GW1520"/>
      <c r="GX1520"/>
      <c r="GY1520" t="n" s="35">
        <v>0</v>
      </c>
      <c r="GZ1520" t="n" s="35">
        <v>0</v>
      </c>
      <c r="HF1520" t="n" s="35">
        <v>4000</v>
      </c>
      <c r="HG1520" t="b" s="35">
        <v>1</v>
      </c>
      <c r="HH1520">
        <v>1</v>
      </c>
      <c r="HU1520" t="b" s="35">
        <v>1</v>
      </c>
      <c r="HZ1520">
        <v>1</v>
      </c>
      <c r="IA1520"/>
      <c r="IB1520" t="inlineStr">
        <is>
          <t xml:space="preserve">魔法</t>
        </is>
      </c>
      <c r="IC1520">
        <v>8000</v>
      </c>
      <c r="ID1520">
        <v>0</v>
      </c>
      <c r="IE1520">
        <v>1</v>
      </c>
      <c r="IF1520"/>
      <c r="IG1520" t="inlineStr">
        <is>
          <t xml:space="preserve">魔法</t>
        </is>
      </c>
      <c r="IH1520">
        <v>500</v>
      </c>
      <c r="II1520">
        <v>0</v>
      </c>
      <c r="IJ1520"/>
      <c r="IK1520"/>
      <c r="IL1520"/>
      <c r="IM1520"/>
      <c r="IN1520"/>
      <c r="IO1520"/>
      <c r="IP1520"/>
      <c r="IQ1520"/>
      <c r="IR1520"/>
      <c r="IS1520"/>
      <c r="IT1520"/>
      <c r="IU1520"/>
      <c r="IV1520"/>
      <c r="IW1520"/>
      <c r="IX1520"/>
      <c r="IY1520"/>
      <c r="IZ1520"/>
      <c r="JA1520"/>
      <c r="JB1520"/>
      <c r="JC1520"/>
      <c r="JD1520"/>
      <c r="JE1520"/>
      <c r="JF1520"/>
      <c r="JG1520"/>
      <c r="JH1520"/>
      <c r="JI1520"/>
      <c r="JJ1520"/>
      <c r="JK1520"/>
      <c r="JL1520"/>
      <c r="JM1520"/>
      <c r="JN1520"/>
      <c r="JO1520"/>
      <c r="JP1520"/>
      <c r="JQ1520"/>
      <c r="JR1520"/>
    </row>
    <row r="1521" ht="30" customHeight="1" spans="2:12">
      <c r="B1521" s="34">
        <f>10000000+INDEX(编号表!$B:$B,MATCH(D1521,编号表!$A:$A,0))*10000+J1521</f>
        <v>12620017</v>
      </c>
      <c r="C1521" s="34" t="s">
        <v>1189</v>
      </c>
      <c r="D1521" s="34" t="s">
        <v>1190</v>
      </c>
      <c r="E1521" t="str" s="34">
        <v>无</v>
      </c>
      <c r="F1521" s="39" t="s">
        <v>910</v>
      </c>
      <c r="G1521" s="34" t="inlineStr">
        <is>
          <t xml:space="preserve">木行</t>
        </is>
      </c>
      <c r="H1521" s="34" t="b">
        <v>0</v>
      </c>
      <c r="I1521" s="34" t="b">
        <v>0</v>
      </c>
      <c r="J1521" s="34">
        <v>17</v>
      </c>
      <c r="K1521" s="34" t="str">
        <f t="shared" si="43"/>
        <v>126200</v>
      </c>
      <c r="L1521" s="34" t="s">
        <v>899</v>
      </c>
      <c r="O1521" t="str" s="35">
        <v>落印造成范围重击；补强结构、传递冲击，提高落印伤害；落印附加木行伤害；提高落印范围伤害。</v>
      </c>
      <c r="P1521" t="n" s="35">
        <v>12471098</v>
      </c>
      <c r="W1521">
        <v>600</v>
      </c>
      <c r="X1521">
        <v>600</v>
      </c>
      <c r="Y1521" t="str" s="35">
        <v>单位</v>
      </c>
      <c r="Z1521" t="inlineStr">
        <is>
          <t xml:space="preserve">圆形</t>
        </is>
      </c>
      <c r="AA1521" t="inlineStr">
        <is>
          <t xml:space="preserve">敌对</t>
        </is>
      </c>
      <c r="AB1521">
        <v>0</v>
      </c>
      <c r="AC1521">
        <v>16</v>
      </c>
      <c r="AD1521" t="b">
        <v>0</v>
      </c>
      <c r="AE1521" t="inlineStr">
        <is>
          <t xml:space="preserve">最近</t>
        </is>
      </c>
      <c r="AF1521">
        <v>180</v>
      </c>
      <c r="AG1521"/>
      <c r="AH1521"/>
      <c r="AI1521"/>
      <c r="AJ1521"/>
      <c r="AK1521"/>
      <c r="AL1521"/>
      <c r="BA1521">
        <v>10000</v>
      </c>
      <c r="BB1521" t="inlineStr">
        <is>
          <t xml:space="preserve">技能效果_伤害</t>
        </is>
      </c>
      <c r="BC1521" t="inlineStr">
        <is>
          <t xml:space="preserve">敌对</t>
        </is>
      </c>
      <c r="BD1521">
        <v>10000</v>
      </c>
      <c r="BE1521">
        <v>0</v>
      </c>
      <c r="BF1521" t="inlineStr">
        <is>
          <t xml:space="preserve">全部</t>
        </is>
      </c>
      <c r="BG1521">
        <v>0</v>
      </c>
      <c r="BH1521" t="inlineStr">
        <is>
          <t xml:space="preserve">魔法</t>
        </is>
      </c>
      <c r="BI1521">
        <v>8000</v>
      </c>
      <c r="BJ1521">
        <v>0</v>
      </c>
      <c r="BK1521" t="b">
        <v>1</v>
      </c>
      <c r="BL1521">
        <v>0</v>
      </c>
      <c r="BM1521">
        <v>10000</v>
      </c>
      <c r="BN1521"/>
      <c r="BO1521"/>
      <c r="BP1521"/>
      <c r="BQ1521"/>
      <c r="BR1521"/>
      <c r="BS1521"/>
      <c r="BT1521"/>
      <c r="BU1521"/>
      <c r="BV1521"/>
      <c r="BW1521"/>
      <c r="BX1521"/>
      <c r="BY1521"/>
      <c r="BZ1521"/>
      <c r="CA1521"/>
      <c r="CB1521"/>
      <c r="CC1521"/>
      <c r="CD1521"/>
      <c r="CE1521"/>
      <c r="CF1521"/>
      <c r="CG1521"/>
      <c r="CH1521"/>
      <c r="CI1521"/>
      <c r="CJ1521"/>
      <c r="CK1521"/>
      <c r="CL1521"/>
      <c r="CM1521"/>
      <c r="CN1521"/>
      <c r="CO1521"/>
      <c r="CP1521"/>
      <c r="CQ1521"/>
      <c r="CR1521"/>
      <c r="CS1521"/>
      <c r="CT1521"/>
      <c r="CU1521"/>
      <c r="CV1521"/>
      <c r="CW1521"/>
      <c r="CX1521"/>
      <c r="CY1521"/>
      <c r="CZ1521"/>
      <c r="DA1521"/>
      <c r="DB1521"/>
      <c r="DC1521"/>
      <c r="DD1521"/>
      <c r="DE1521"/>
      <c r="DF1521"/>
      <c r="DG1521"/>
      <c r="DH1521"/>
      <c r="DI1521"/>
      <c r="DJ1521"/>
      <c r="DK1521"/>
      <c r="DL1521"/>
      <c r="DM1521"/>
      <c r="DN1521"/>
      <c r="DO1521"/>
      <c r="DP1521"/>
      <c r="DQ1521"/>
      <c r="DR1521"/>
      <c r="DS1521"/>
      <c r="DT1521"/>
      <c r="DU1521"/>
      <c r="DV1521"/>
      <c r="DW1521"/>
      <c r="DX1521"/>
      <c r="DY1521"/>
      <c r="DZ1521"/>
      <c r="EA1521"/>
      <c r="EB1521"/>
      <c r="EC1521"/>
      <c r="ED1521"/>
      <c r="EE1521"/>
      <c r="EF1521"/>
      <c r="EG1521"/>
      <c r="EH1521"/>
      <c r="EI1521"/>
      <c r="EJ1521"/>
      <c r="EK1521"/>
      <c r="EL1521"/>
      <c r="EM1521"/>
      <c r="EN1521"/>
      <c r="EO1521"/>
      <c r="EP1521"/>
      <c r="EQ1521"/>
      <c r="ER1521"/>
      <c r="ES1521"/>
      <c r="ET1521"/>
      <c r="EU1521"/>
      <c r="EV1521"/>
      <c r="EW1521"/>
      <c r="EX1521"/>
      <c r="EY1521"/>
      <c r="EZ1521"/>
      <c r="FA1521"/>
      <c r="FB1521"/>
      <c r="FC1521"/>
      <c r="FD1521"/>
      <c r="FE1521"/>
      <c r="FF1521"/>
      <c r="FG1521"/>
      <c r="FH1521"/>
      <c r="FI1521"/>
      <c r="FJ1521"/>
      <c r="FK1521"/>
      <c r="FL1521"/>
      <c r="FM1521"/>
      <c r="FN1521"/>
      <c r="FO1521"/>
      <c r="FP1521"/>
      <c r="FQ1521"/>
      <c r="FR1521"/>
      <c r="FS1521"/>
      <c r="FT1521"/>
      <c r="FU1521"/>
      <c r="FV1521"/>
      <c r="FW1521"/>
      <c r="FX1521"/>
      <c r="FY1521"/>
      <c r="FZ1521"/>
      <c r="GA1521"/>
      <c r="GB1521"/>
      <c r="GC1521"/>
      <c r="GD1521"/>
      <c r="GE1521"/>
      <c r="GF1521"/>
      <c r="GG1521"/>
      <c r="GH1521"/>
      <c r="GI1521"/>
      <c r="GJ1521"/>
      <c r="GK1521"/>
      <c r="GL1521"/>
      <c r="GM1521"/>
      <c r="GN1521"/>
      <c r="GO1521"/>
      <c r="GP1521"/>
      <c r="GQ1521"/>
      <c r="GR1521"/>
      <c r="GS1521"/>
      <c r="GT1521"/>
      <c r="GU1521"/>
      <c r="GV1521"/>
      <c r="GW1521"/>
      <c r="GX1521"/>
      <c r="GY1521" t="n" s="35">
        <v>0</v>
      </c>
      <c r="GZ1521" t="n" s="35">
        <v>0</v>
      </c>
      <c r="HF1521" t="n" s="35">
        <v>4000</v>
      </c>
      <c r="HG1521" t="b" s="35">
        <v>1</v>
      </c>
      <c r="HH1521">
        <v>1</v>
      </c>
      <c r="HU1521" t="b" s="35">
        <v>1</v>
      </c>
      <c r="HZ1521">
        <v>1</v>
      </c>
      <c r="IA1521"/>
      <c r="IB1521" t="inlineStr">
        <is>
          <t xml:space="preserve">魔法</t>
        </is>
      </c>
      <c r="IC1521">
        <v>8000</v>
      </c>
      <c r="ID1521">
        <v>0</v>
      </c>
      <c r="IE1521">
        <v>1</v>
      </c>
      <c r="IF1521"/>
      <c r="IG1521" t="inlineStr">
        <is>
          <t xml:space="preserve">魔法</t>
        </is>
      </c>
      <c r="IH1521">
        <v>500</v>
      </c>
      <c r="II1521">
        <v>0</v>
      </c>
      <c r="IJ1521"/>
      <c r="IK1521"/>
      <c r="IL1521"/>
      <c r="IM1521"/>
      <c r="IN1521"/>
      <c r="IO1521"/>
      <c r="IP1521"/>
      <c r="IQ1521"/>
      <c r="IR1521"/>
      <c r="IS1521"/>
      <c r="IT1521"/>
      <c r="IU1521"/>
      <c r="IV1521"/>
      <c r="IW1521"/>
      <c r="IX1521"/>
      <c r="IY1521"/>
      <c r="IZ1521"/>
      <c r="JA1521"/>
      <c r="JB1521"/>
      <c r="JC1521"/>
      <c r="JD1521"/>
      <c r="JE1521"/>
      <c r="JF1521"/>
      <c r="JG1521"/>
      <c r="JH1521"/>
      <c r="JI1521"/>
      <c r="JJ1521"/>
      <c r="JK1521"/>
      <c r="JL1521"/>
      <c r="JM1521"/>
      <c r="JN1521"/>
      <c r="JO1521"/>
      <c r="JP1521"/>
      <c r="JQ1521"/>
      <c r="JR1521"/>
    </row>
    <row r="1522" ht="30" customHeight="1" spans="2:12">
      <c r="B1522" s="34">
        <f>10000000+INDEX(编号表!$B:$B,MATCH(D1522,编号表!$A:$A,0))*10000+J1522</f>
        <v>12620018</v>
      </c>
      <c r="C1522" s="34" t="s">
        <v>1189</v>
      </c>
      <c r="D1522" s="34" t="s">
        <v>1190</v>
      </c>
      <c r="E1522" t="str" s="34">
        <v>无</v>
      </c>
      <c r="F1522" s="39" t="s">
        <v>910</v>
      </c>
      <c r="G1522" s="34" t="inlineStr">
        <is>
          <t xml:space="preserve">木行</t>
        </is>
      </c>
      <c r="H1522" s="34" t="b">
        <v>0</v>
      </c>
      <c r="I1522" s="34" t="b">
        <v>0</v>
      </c>
      <c r="J1522" s="34">
        <v>18</v>
      </c>
      <c r="K1522" s="34" t="str">
        <f t="shared" si="43"/>
        <v>126200</v>
      </c>
      <c r="L1522" s="34" t="s">
        <v>900</v>
      </c>
      <c r="O1522" t="str" s="35">
        <v>落印造成范围重击；补强结构、传递冲击，提高落印伤害；落印附加木行伤害；提高落印范围伤害。</v>
      </c>
      <c r="P1522" t="n" s="35">
        <v>12471098</v>
      </c>
      <c r="W1522">
        <v>600</v>
      </c>
      <c r="X1522">
        <v>600</v>
      </c>
      <c r="Y1522" t="str" s="35">
        <v>单位</v>
      </c>
      <c r="Z1522" t="inlineStr">
        <is>
          <t xml:space="preserve">圆形</t>
        </is>
      </c>
      <c r="AA1522" t="inlineStr">
        <is>
          <t xml:space="preserve">敌对</t>
        </is>
      </c>
      <c r="AB1522">
        <v>0</v>
      </c>
      <c r="AC1522">
        <v>16</v>
      </c>
      <c r="AD1522" t="b">
        <v>0</v>
      </c>
      <c r="AE1522" t="inlineStr">
        <is>
          <t xml:space="preserve">最近</t>
        </is>
      </c>
      <c r="AF1522">
        <v>180</v>
      </c>
      <c r="AG1522"/>
      <c r="AH1522"/>
      <c r="AI1522"/>
      <c r="AJ1522"/>
      <c r="AK1522"/>
      <c r="AL1522"/>
      <c r="BA1522">
        <v>10000</v>
      </c>
      <c r="BB1522" t="inlineStr">
        <is>
          <t xml:space="preserve">技能效果_伤害</t>
        </is>
      </c>
      <c r="BC1522" t="inlineStr">
        <is>
          <t xml:space="preserve">敌对</t>
        </is>
      </c>
      <c r="BD1522">
        <v>10000</v>
      </c>
      <c r="BE1522">
        <v>0</v>
      </c>
      <c r="BF1522" t="inlineStr">
        <is>
          <t xml:space="preserve">全部</t>
        </is>
      </c>
      <c r="BG1522">
        <v>0</v>
      </c>
      <c r="BH1522" t="inlineStr">
        <is>
          <t xml:space="preserve">魔法</t>
        </is>
      </c>
      <c r="BI1522">
        <v>8000</v>
      </c>
      <c r="BJ1522">
        <v>0</v>
      </c>
      <c r="BK1522" t="b">
        <v>1</v>
      </c>
      <c r="BL1522">
        <v>0</v>
      </c>
      <c r="BM1522">
        <v>10000</v>
      </c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  <c r="CG1522"/>
      <c r="CH1522"/>
      <c r="CI1522"/>
      <c r="CJ1522"/>
      <c r="CK1522"/>
      <c r="CL1522"/>
      <c r="CM1522"/>
      <c r="CN1522"/>
      <c r="CO1522"/>
      <c r="CP1522"/>
      <c r="CQ1522"/>
      <c r="CR1522"/>
      <c r="CS1522"/>
      <c r="CT1522"/>
      <c r="CU1522"/>
      <c r="CV1522"/>
      <c r="CW1522"/>
      <c r="CX1522"/>
      <c r="CY1522"/>
      <c r="CZ1522"/>
      <c r="DA1522"/>
      <c r="DB1522"/>
      <c r="DC1522"/>
      <c r="DD1522"/>
      <c r="DE1522"/>
      <c r="DF1522"/>
      <c r="DG1522"/>
      <c r="DH1522"/>
      <c r="DI1522"/>
      <c r="DJ1522"/>
      <c r="DK1522"/>
      <c r="DL1522"/>
      <c r="DM1522"/>
      <c r="DN1522"/>
      <c r="DO1522"/>
      <c r="DP1522"/>
      <c r="DQ1522"/>
      <c r="DR1522"/>
      <c r="DS1522"/>
      <c r="DT1522"/>
      <c r="DU1522"/>
      <c r="DV1522"/>
      <c r="DW1522"/>
      <c r="DX1522"/>
      <c r="DY1522"/>
      <c r="DZ1522"/>
      <c r="EA1522"/>
      <c r="EB1522"/>
      <c r="EC1522"/>
      <c r="ED1522"/>
      <c r="EE1522"/>
      <c r="EF1522"/>
      <c r="EG1522"/>
      <c r="EH1522"/>
      <c r="EI1522"/>
      <c r="EJ1522"/>
      <c r="EK1522"/>
      <c r="EL1522"/>
      <c r="EM1522"/>
      <c r="EN1522"/>
      <c r="EO1522"/>
      <c r="EP1522"/>
      <c r="EQ1522"/>
      <c r="ER1522"/>
      <c r="ES1522"/>
      <c r="ET1522"/>
      <c r="EU1522"/>
      <c r="EV1522"/>
      <c r="EW1522"/>
      <c r="EX1522"/>
      <c r="EY1522"/>
      <c r="EZ1522"/>
      <c r="FA1522"/>
      <c r="FB1522"/>
      <c r="FC1522"/>
      <c r="FD1522"/>
      <c r="FE1522"/>
      <c r="FF1522"/>
      <c r="FG1522"/>
      <c r="FH1522"/>
      <c r="FI1522"/>
      <c r="FJ1522"/>
      <c r="FK1522"/>
      <c r="FL1522"/>
      <c r="FM1522"/>
      <c r="FN1522"/>
      <c r="FO1522"/>
      <c r="FP1522"/>
      <c r="FQ1522"/>
      <c r="FR1522"/>
      <c r="FS1522"/>
      <c r="FT1522"/>
      <c r="FU1522"/>
      <c r="FV1522"/>
      <c r="FW1522"/>
      <c r="FX1522"/>
      <c r="FY1522"/>
      <c r="FZ1522"/>
      <c r="GA1522"/>
      <c r="GB1522"/>
      <c r="GC1522"/>
      <c r="GD1522"/>
      <c r="GE1522"/>
      <c r="GF1522"/>
      <c r="GG1522"/>
      <c r="GH1522"/>
      <c r="GI1522"/>
      <c r="GJ1522"/>
      <c r="GK1522"/>
      <c r="GL1522"/>
      <c r="GM1522"/>
      <c r="GN1522"/>
      <c r="GO1522"/>
      <c r="GP1522"/>
      <c r="GQ1522"/>
      <c r="GR1522"/>
      <c r="GS1522"/>
      <c r="GT1522"/>
      <c r="GU1522"/>
      <c r="GV1522"/>
      <c r="GW1522"/>
      <c r="GX1522"/>
      <c r="GY1522" t="n" s="35">
        <v>0</v>
      </c>
      <c r="GZ1522" t="n" s="35">
        <v>0</v>
      </c>
      <c r="HF1522" t="n" s="35">
        <v>4000</v>
      </c>
      <c r="HG1522" t="b" s="35">
        <v>1</v>
      </c>
      <c r="HH1522">
        <v>1</v>
      </c>
      <c r="HU1522" t="b" s="35">
        <v>1</v>
      </c>
      <c r="HZ1522">
        <v>1</v>
      </c>
      <c r="IA1522"/>
      <c r="IB1522" t="inlineStr">
        <is>
          <t xml:space="preserve">魔法</t>
        </is>
      </c>
      <c r="IC1522">
        <v>8000</v>
      </c>
      <c r="ID1522">
        <v>0</v>
      </c>
      <c r="IE1522">
        <v>1</v>
      </c>
      <c r="IF1522"/>
      <c r="IG1522" t="inlineStr">
        <is>
          <t xml:space="preserve">魔法</t>
        </is>
      </c>
      <c r="IH1522">
        <v>500</v>
      </c>
      <c r="II1522">
        <v>0</v>
      </c>
      <c r="IJ1522"/>
      <c r="IK1522"/>
      <c r="IL1522"/>
      <c r="IM1522"/>
      <c r="IN1522"/>
      <c r="IO1522"/>
      <c r="IP1522"/>
      <c r="IQ1522"/>
      <c r="IR1522"/>
      <c r="IS1522"/>
      <c r="IT1522"/>
      <c r="IU1522"/>
      <c r="IV1522"/>
      <c r="IW1522"/>
      <c r="IX1522"/>
      <c r="IY1522"/>
      <c r="IZ1522"/>
      <c r="JA1522"/>
      <c r="JB1522"/>
      <c r="JC1522"/>
      <c r="JD1522"/>
      <c r="JE1522"/>
      <c r="JF1522"/>
      <c r="JG1522"/>
      <c r="JH1522"/>
      <c r="JI1522"/>
      <c r="JJ1522"/>
      <c r="JK1522"/>
      <c r="JL1522"/>
      <c r="JM1522"/>
      <c r="JN1522"/>
      <c r="JO1522"/>
      <c r="JP1522"/>
      <c r="JQ1522"/>
      <c r="JR1522"/>
    </row>
    <row r="1523" ht="30" customHeight="1" spans="2:12">
      <c r="B1523" s="34">
        <f>10000000+INDEX(编号表!$B:$B,MATCH(D1523,编号表!$A:$A,0))*10000+J1523</f>
        <v>12630016</v>
      </c>
      <c r="C1523" s="34" t="s">
        <v>1191</v>
      </c>
      <c r="D1523" s="34" t="s">
        <v>1192</v>
      </c>
      <c r="E1523" t="str" s="34">
        <v>无</v>
      </c>
      <c r="F1523" s="39" t="s">
        <v>910</v>
      </c>
      <c r="G1523" s="34" t="inlineStr">
        <is>
          <t xml:space="preserve">水行</t>
        </is>
      </c>
      <c r="H1523" s="34" t="b">
        <v>0</v>
      </c>
      <c r="I1523" s="34" t="b">
        <v>0</v>
      </c>
      <c r="J1523" s="34">
        <v>16</v>
      </c>
      <c r="K1523" s="34" t="str">
        <f t="shared" si="43"/>
        <v>126300</v>
      </c>
      <c r="L1523" s="34" t="s">
        <v>898</v>
      </c>
      <c r="O1523" t="str" s="35">
        <v>落印造成范围重击；补强结构、传递冲击，提高落印伤害；落印附加水行伤害；提高落印范围伤害。</v>
      </c>
      <c r="P1523" t="n" s="35">
        <v>12471098</v>
      </c>
      <c r="W1523">
        <v>600</v>
      </c>
      <c r="X1523">
        <v>600</v>
      </c>
      <c r="Y1523" t="str" s="35">
        <v>单位</v>
      </c>
      <c r="Z1523" t="inlineStr">
        <is>
          <t xml:space="preserve">圆形</t>
        </is>
      </c>
      <c r="AA1523" t="inlineStr">
        <is>
          <t xml:space="preserve">敌对</t>
        </is>
      </c>
      <c r="AB1523">
        <v>0</v>
      </c>
      <c r="AC1523">
        <v>16</v>
      </c>
      <c r="AD1523" t="b">
        <v>0</v>
      </c>
      <c r="AE1523" t="inlineStr">
        <is>
          <t xml:space="preserve">最近</t>
        </is>
      </c>
      <c r="AF1523">
        <v>180</v>
      </c>
      <c r="AG1523"/>
      <c r="AH1523"/>
      <c r="AI1523"/>
      <c r="AJ1523"/>
      <c r="AK1523"/>
      <c r="AL1523"/>
      <c r="BA1523">
        <v>10000</v>
      </c>
      <c r="BB1523" t="inlineStr">
        <is>
          <t xml:space="preserve">技能效果_伤害</t>
        </is>
      </c>
      <c r="BC1523" t="inlineStr">
        <is>
          <t xml:space="preserve">敌对</t>
        </is>
      </c>
      <c r="BD1523">
        <v>10000</v>
      </c>
      <c r="BE1523">
        <v>0</v>
      </c>
      <c r="BF1523" t="inlineStr">
        <is>
          <t xml:space="preserve">全部</t>
        </is>
      </c>
      <c r="BG1523">
        <v>0</v>
      </c>
      <c r="BH1523" t="inlineStr">
        <is>
          <t xml:space="preserve">魔法</t>
        </is>
      </c>
      <c r="BI1523">
        <v>8000</v>
      </c>
      <c r="BJ1523">
        <v>0</v>
      </c>
      <c r="BK1523" t="b">
        <v>1</v>
      </c>
      <c r="BL1523">
        <v>0</v>
      </c>
      <c r="BM1523">
        <v>10000</v>
      </c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  <c r="CG1523"/>
      <c r="CH1523"/>
      <c r="CI1523"/>
      <c r="CJ1523"/>
      <c r="CK1523"/>
      <c r="CL1523"/>
      <c r="CM1523"/>
      <c r="CN1523"/>
      <c r="CO1523"/>
      <c r="CP1523"/>
      <c r="CQ1523"/>
      <c r="CR1523"/>
      <c r="CS1523"/>
      <c r="CT1523"/>
      <c r="CU1523"/>
      <c r="CV1523"/>
      <c r="CW1523"/>
      <c r="CX1523"/>
      <c r="CY1523"/>
      <c r="CZ1523"/>
      <c r="DA1523"/>
      <c r="DB1523"/>
      <c r="DC1523"/>
      <c r="DD1523"/>
      <c r="DE1523"/>
      <c r="DF1523"/>
      <c r="DG1523"/>
      <c r="DH1523"/>
      <c r="DI1523"/>
      <c r="DJ1523"/>
      <c r="DK1523"/>
      <c r="DL1523"/>
      <c r="DM1523"/>
      <c r="DN1523"/>
      <c r="DO1523"/>
      <c r="DP1523"/>
      <c r="DQ1523"/>
      <c r="DR1523"/>
      <c r="DS1523"/>
      <c r="DT1523"/>
      <c r="DU1523"/>
      <c r="DV1523"/>
      <c r="DW1523"/>
      <c r="DX1523"/>
      <c r="DY1523"/>
      <c r="DZ1523"/>
      <c r="EA1523"/>
      <c r="EB1523"/>
      <c r="EC1523"/>
      <c r="ED1523"/>
      <c r="EE1523"/>
      <c r="EF1523"/>
      <c r="EG1523"/>
      <c r="EH1523"/>
      <c r="EI1523"/>
      <c r="EJ1523"/>
      <c r="EK1523"/>
      <c r="EL1523"/>
      <c r="EM1523"/>
      <c r="EN1523"/>
      <c r="EO1523"/>
      <c r="EP1523"/>
      <c r="EQ1523"/>
      <c r="ER1523"/>
      <c r="ES1523"/>
      <c r="ET1523"/>
      <c r="EU1523"/>
      <c r="EV1523"/>
      <c r="EW1523"/>
      <c r="EX1523"/>
      <c r="EY1523"/>
      <c r="EZ1523"/>
      <c r="FA1523"/>
      <c r="FB1523"/>
      <c r="FC1523"/>
      <c r="FD1523"/>
      <c r="FE1523"/>
      <c r="FF1523"/>
      <c r="FG1523"/>
      <c r="FH1523"/>
      <c r="FI1523"/>
      <c r="FJ1523"/>
      <c r="FK1523"/>
      <c r="FL1523"/>
      <c r="FM1523"/>
      <c r="FN1523"/>
      <c r="FO1523"/>
      <c r="FP1523"/>
      <c r="FQ1523"/>
      <c r="FR1523"/>
      <c r="FS1523"/>
      <c r="FT1523"/>
      <c r="FU1523"/>
      <c r="FV1523"/>
      <c r="FW1523"/>
      <c r="FX1523"/>
      <c r="FY1523"/>
      <c r="FZ1523"/>
      <c r="GA1523"/>
      <c r="GB1523"/>
      <c r="GC1523"/>
      <c r="GD1523"/>
      <c r="GE1523"/>
      <c r="GF1523"/>
      <c r="GG1523"/>
      <c r="GH1523"/>
      <c r="GI1523"/>
      <c r="GJ1523"/>
      <c r="GK1523"/>
      <c r="GL1523"/>
      <c r="GM1523"/>
      <c r="GN1523"/>
      <c r="GO1523"/>
      <c r="GP1523"/>
      <c r="GQ1523"/>
      <c r="GR1523"/>
      <c r="GS1523"/>
      <c r="GT1523"/>
      <c r="GU1523"/>
      <c r="GV1523"/>
      <c r="GW1523"/>
      <c r="GX1523"/>
      <c r="GY1523" t="n" s="35">
        <v>0</v>
      </c>
      <c r="GZ1523" t="n" s="35">
        <v>0</v>
      </c>
      <c r="HF1523" t="n" s="35">
        <v>4000</v>
      </c>
      <c r="HG1523" t="b" s="35">
        <v>1</v>
      </c>
      <c r="HH1523">
        <v>1</v>
      </c>
      <c r="HU1523" t="b" s="35">
        <v>1</v>
      </c>
      <c r="HZ1523">
        <v>1</v>
      </c>
      <c r="IA1523"/>
      <c r="IB1523" t="inlineStr">
        <is>
          <t xml:space="preserve">魔法</t>
        </is>
      </c>
      <c r="IC1523">
        <v>8000</v>
      </c>
      <c r="ID1523">
        <v>0</v>
      </c>
      <c r="IE1523">
        <v>1</v>
      </c>
      <c r="IF1523"/>
      <c r="IG1523" t="inlineStr">
        <is>
          <t xml:space="preserve">魔法</t>
        </is>
      </c>
      <c r="IH1523">
        <v>500</v>
      </c>
      <c r="II1523">
        <v>0</v>
      </c>
      <c r="IJ1523"/>
      <c r="IK1523"/>
      <c r="IL1523"/>
      <c r="IM1523"/>
      <c r="IN1523"/>
      <c r="IO1523"/>
      <c r="IP1523"/>
      <c r="IQ1523"/>
      <c r="IR1523"/>
      <c r="IS1523"/>
      <c r="IT1523"/>
      <c r="IU1523"/>
      <c r="IV1523"/>
      <c r="IW1523"/>
      <c r="IX1523"/>
      <c r="IY1523"/>
      <c r="IZ1523"/>
      <c r="JA1523"/>
      <c r="JB1523"/>
      <c r="JC1523"/>
      <c r="JD1523"/>
      <c r="JE1523"/>
      <c r="JF1523"/>
      <c r="JG1523"/>
      <c r="JH1523"/>
      <c r="JI1523"/>
      <c r="JJ1523"/>
      <c r="JK1523"/>
      <c r="JL1523"/>
      <c r="JM1523"/>
      <c r="JN1523"/>
      <c r="JO1523"/>
      <c r="JP1523"/>
      <c r="JQ1523"/>
      <c r="JR1523"/>
    </row>
    <row r="1524" ht="30" customHeight="1" spans="2:12">
      <c r="B1524" s="34">
        <f>10000000+INDEX(编号表!$B:$B,MATCH(D1524,编号表!$A:$A,0))*10000+J1524</f>
        <v>12630017</v>
      </c>
      <c r="C1524" s="34" t="s">
        <v>1191</v>
      </c>
      <c r="D1524" s="34" t="s">
        <v>1192</v>
      </c>
      <c r="E1524" t="str" s="34">
        <v>无</v>
      </c>
      <c r="F1524" s="39" t="s">
        <v>910</v>
      </c>
      <c r="G1524" s="34" t="inlineStr">
        <is>
          <t xml:space="preserve">水行</t>
        </is>
      </c>
      <c r="H1524" s="34" t="b">
        <v>0</v>
      </c>
      <c r="I1524" s="34" t="b">
        <v>0</v>
      </c>
      <c r="J1524" s="34">
        <v>17</v>
      </c>
      <c r="K1524" s="34" t="str">
        <f t="shared" si="43"/>
        <v>126300</v>
      </c>
      <c r="L1524" s="34" t="s">
        <v>899</v>
      </c>
      <c r="O1524" t="str" s="35">
        <v>落印造成范围重击；补强结构、传递冲击，提高落印伤害；落印附加水行伤害；提高落印范围伤害。</v>
      </c>
      <c r="P1524" t="n" s="35">
        <v>12471098</v>
      </c>
      <c r="W1524">
        <v>600</v>
      </c>
      <c r="X1524">
        <v>600</v>
      </c>
      <c r="Y1524" t="str" s="35">
        <v>单位</v>
      </c>
      <c r="Z1524" t="inlineStr">
        <is>
          <t xml:space="preserve">圆形</t>
        </is>
      </c>
      <c r="AA1524" t="inlineStr">
        <is>
          <t xml:space="preserve">敌对</t>
        </is>
      </c>
      <c r="AB1524">
        <v>0</v>
      </c>
      <c r="AC1524">
        <v>16</v>
      </c>
      <c r="AD1524" t="b">
        <v>0</v>
      </c>
      <c r="AE1524" t="inlineStr">
        <is>
          <t xml:space="preserve">最近</t>
        </is>
      </c>
      <c r="AF1524">
        <v>180</v>
      </c>
      <c r="AG1524"/>
      <c r="AH1524"/>
      <c r="AI1524"/>
      <c r="AJ1524"/>
      <c r="AK1524"/>
      <c r="AL1524"/>
      <c r="BA1524">
        <v>10000</v>
      </c>
      <c r="BB1524" t="inlineStr">
        <is>
          <t xml:space="preserve">技能效果_伤害</t>
        </is>
      </c>
      <c r="BC1524" t="inlineStr">
        <is>
          <t xml:space="preserve">敌对</t>
        </is>
      </c>
      <c r="BD1524">
        <v>10000</v>
      </c>
      <c r="BE1524">
        <v>0</v>
      </c>
      <c r="BF1524" t="inlineStr">
        <is>
          <t xml:space="preserve">全部</t>
        </is>
      </c>
      <c r="BG1524">
        <v>0</v>
      </c>
      <c r="BH1524" t="inlineStr">
        <is>
          <t xml:space="preserve">魔法</t>
        </is>
      </c>
      <c r="BI1524">
        <v>8000</v>
      </c>
      <c r="BJ1524">
        <v>0</v>
      </c>
      <c r="BK1524" t="b">
        <v>1</v>
      </c>
      <c r="BL1524">
        <v>0</v>
      </c>
      <c r="BM1524">
        <v>10000</v>
      </c>
      <c r="BN1524"/>
      <c r="BO1524"/>
      <c r="BP1524"/>
      <c r="BQ1524"/>
      <c r="BR1524"/>
      <c r="BS1524"/>
      <c r="BT1524"/>
      <c r="BU1524"/>
      <c r="BV1524"/>
      <c r="BW1524"/>
      <c r="BX1524"/>
      <c r="BY1524"/>
      <c r="BZ1524"/>
      <c r="CA1524"/>
      <c r="CB1524"/>
      <c r="CC1524"/>
      <c r="CD1524"/>
      <c r="CE1524"/>
      <c r="CF1524"/>
      <c r="CG1524"/>
      <c r="CH1524"/>
      <c r="CI1524"/>
      <c r="CJ1524"/>
      <c r="CK1524"/>
      <c r="CL1524"/>
      <c r="CM1524"/>
      <c r="CN1524"/>
      <c r="CO1524"/>
      <c r="CP1524"/>
      <c r="CQ1524"/>
      <c r="CR1524"/>
      <c r="CS1524"/>
      <c r="CT1524"/>
      <c r="CU1524"/>
      <c r="CV1524"/>
      <c r="CW1524"/>
      <c r="CX1524"/>
      <c r="CY1524"/>
      <c r="CZ1524"/>
      <c r="DA1524"/>
      <c r="DB1524"/>
      <c r="DC1524"/>
      <c r="DD1524"/>
      <c r="DE1524"/>
      <c r="DF1524"/>
      <c r="DG1524"/>
      <c r="DH1524"/>
      <c r="DI1524"/>
      <c r="DJ1524"/>
      <c r="DK1524"/>
      <c r="DL1524"/>
      <c r="DM1524"/>
      <c r="DN1524"/>
      <c r="DO1524"/>
      <c r="DP1524"/>
      <c r="DQ1524"/>
      <c r="DR1524"/>
      <c r="DS1524"/>
      <c r="DT1524"/>
      <c r="DU1524"/>
      <c r="DV1524"/>
      <c r="DW1524"/>
      <c r="DX1524"/>
      <c r="DY1524"/>
      <c r="DZ1524"/>
      <c r="EA1524"/>
      <c r="EB1524"/>
      <c r="EC1524"/>
      <c r="ED1524"/>
      <c r="EE1524"/>
      <c r="EF1524"/>
      <c r="EG1524"/>
      <c r="EH1524"/>
      <c r="EI1524"/>
      <c r="EJ1524"/>
      <c r="EK1524"/>
      <c r="EL1524"/>
      <c r="EM1524"/>
      <c r="EN1524"/>
      <c r="EO1524"/>
      <c r="EP1524"/>
      <c r="EQ1524"/>
      <c r="ER1524"/>
      <c r="ES1524"/>
      <c r="ET1524"/>
      <c r="EU1524"/>
      <c r="EV1524"/>
      <c r="EW1524"/>
      <c r="EX1524"/>
      <c r="EY1524"/>
      <c r="EZ1524"/>
      <c r="FA1524"/>
      <c r="FB1524"/>
      <c r="FC1524"/>
      <c r="FD1524"/>
      <c r="FE1524"/>
      <c r="FF1524"/>
      <c r="FG1524"/>
      <c r="FH1524"/>
      <c r="FI1524"/>
      <c r="FJ1524"/>
      <c r="FK1524"/>
      <c r="FL1524"/>
      <c r="FM1524"/>
      <c r="FN1524"/>
      <c r="FO1524"/>
      <c r="FP1524"/>
      <c r="FQ1524"/>
      <c r="FR1524"/>
      <c r="FS1524"/>
      <c r="FT1524"/>
      <c r="FU1524"/>
      <c r="FV1524"/>
      <c r="FW1524"/>
      <c r="FX1524"/>
      <c r="FY1524"/>
      <c r="FZ1524"/>
      <c r="GA1524"/>
      <c r="GB1524"/>
      <c r="GC1524"/>
      <c r="GD1524"/>
      <c r="GE1524"/>
      <c r="GF1524"/>
      <c r="GG1524"/>
      <c r="GH1524"/>
      <c r="GI1524"/>
      <c r="GJ1524"/>
      <c r="GK1524"/>
      <c r="GL1524"/>
      <c r="GM1524"/>
      <c r="GN1524"/>
      <c r="GO1524"/>
      <c r="GP1524"/>
      <c r="GQ1524"/>
      <c r="GR1524"/>
      <c r="GS1524"/>
      <c r="GT1524"/>
      <c r="GU1524"/>
      <c r="GV1524"/>
      <c r="GW1524"/>
      <c r="GX1524"/>
      <c r="GY1524" t="n" s="35">
        <v>0</v>
      </c>
      <c r="GZ1524" t="n" s="35">
        <v>0</v>
      </c>
      <c r="HF1524" t="n" s="35">
        <v>4000</v>
      </c>
      <c r="HG1524" t="b" s="35">
        <v>1</v>
      </c>
      <c r="HH1524">
        <v>1</v>
      </c>
      <c r="HU1524" t="b" s="35">
        <v>1</v>
      </c>
      <c r="HZ1524">
        <v>1</v>
      </c>
      <c r="IA1524"/>
      <c r="IB1524" t="inlineStr">
        <is>
          <t xml:space="preserve">魔法</t>
        </is>
      </c>
      <c r="IC1524">
        <v>8000</v>
      </c>
      <c r="ID1524">
        <v>0</v>
      </c>
      <c r="IE1524">
        <v>1</v>
      </c>
      <c r="IF1524"/>
      <c r="IG1524" t="inlineStr">
        <is>
          <t xml:space="preserve">魔法</t>
        </is>
      </c>
      <c r="IH1524">
        <v>500</v>
      </c>
      <c r="II1524">
        <v>0</v>
      </c>
      <c r="IJ1524"/>
      <c r="IK1524"/>
      <c r="IL1524"/>
      <c r="IM1524"/>
      <c r="IN1524"/>
      <c r="IO1524"/>
      <c r="IP1524"/>
      <c r="IQ1524"/>
      <c r="IR1524"/>
      <c r="IS1524"/>
      <c r="IT1524"/>
      <c r="IU1524"/>
      <c r="IV1524"/>
      <c r="IW1524"/>
      <c r="IX1524"/>
      <c r="IY1524"/>
      <c r="IZ1524"/>
      <c r="JA1524"/>
      <c r="JB1524"/>
      <c r="JC1524"/>
      <c r="JD1524"/>
      <c r="JE1524"/>
      <c r="JF1524"/>
      <c r="JG1524"/>
      <c r="JH1524"/>
      <c r="JI1524"/>
      <c r="JJ1524"/>
      <c r="JK1524"/>
      <c r="JL1524"/>
      <c r="JM1524"/>
      <c r="JN1524"/>
      <c r="JO1524"/>
      <c r="JP1524"/>
      <c r="JQ1524"/>
      <c r="JR1524"/>
    </row>
    <row r="1525" ht="30" customHeight="1" spans="2:12">
      <c r="B1525" s="34">
        <f>10000000+INDEX(编号表!$B:$B,MATCH(D1525,编号表!$A:$A,0))*10000+J1525</f>
        <v>12630018</v>
      </c>
      <c r="C1525" s="34" t="s">
        <v>1191</v>
      </c>
      <c r="D1525" s="34" t="s">
        <v>1192</v>
      </c>
      <c r="E1525" t="str" s="34">
        <v>无</v>
      </c>
      <c r="F1525" s="39" t="s">
        <v>910</v>
      </c>
      <c r="G1525" s="34" t="inlineStr">
        <is>
          <t xml:space="preserve">水行</t>
        </is>
      </c>
      <c r="H1525" s="34" t="b">
        <v>0</v>
      </c>
      <c r="I1525" s="34" t="b">
        <v>0</v>
      </c>
      <c r="J1525" s="34">
        <v>18</v>
      </c>
      <c r="K1525" s="34" t="str">
        <f t="shared" si="43"/>
        <v>126300</v>
      </c>
      <c r="L1525" s="34" t="s">
        <v>900</v>
      </c>
      <c r="O1525" t="str" s="35">
        <v>落印造成范围重击；补强结构、传递冲击，提高落印伤害；落印附加水行伤害；提高落印范围伤害。</v>
      </c>
      <c r="P1525" t="n" s="35">
        <v>12471098</v>
      </c>
      <c r="W1525">
        <v>600</v>
      </c>
      <c r="X1525">
        <v>600</v>
      </c>
      <c r="Y1525" t="str" s="35">
        <v>单位</v>
      </c>
      <c r="Z1525" t="inlineStr">
        <is>
          <t xml:space="preserve">圆形</t>
        </is>
      </c>
      <c r="AA1525" t="inlineStr">
        <is>
          <t xml:space="preserve">敌对</t>
        </is>
      </c>
      <c r="AB1525">
        <v>0</v>
      </c>
      <c r="AC1525">
        <v>16</v>
      </c>
      <c r="AD1525" t="b">
        <v>0</v>
      </c>
      <c r="AE1525" t="inlineStr">
        <is>
          <t xml:space="preserve">最近</t>
        </is>
      </c>
      <c r="AF1525">
        <v>180</v>
      </c>
      <c r="AG1525"/>
      <c r="AH1525"/>
      <c r="AI1525"/>
      <c r="AJ1525"/>
      <c r="AK1525"/>
      <c r="AL1525"/>
      <c r="BA1525">
        <v>10000</v>
      </c>
      <c r="BB1525" t="inlineStr">
        <is>
          <t xml:space="preserve">技能效果_伤害</t>
        </is>
      </c>
      <c r="BC1525" t="inlineStr">
        <is>
          <t xml:space="preserve">敌对</t>
        </is>
      </c>
      <c r="BD1525">
        <v>10000</v>
      </c>
      <c r="BE1525">
        <v>0</v>
      </c>
      <c r="BF1525" t="inlineStr">
        <is>
          <t xml:space="preserve">全部</t>
        </is>
      </c>
      <c r="BG1525">
        <v>0</v>
      </c>
      <c r="BH1525" t="inlineStr">
        <is>
          <t xml:space="preserve">魔法</t>
        </is>
      </c>
      <c r="BI1525">
        <v>8000</v>
      </c>
      <c r="BJ1525">
        <v>0</v>
      </c>
      <c r="BK1525" t="b">
        <v>1</v>
      </c>
      <c r="BL1525">
        <v>0</v>
      </c>
      <c r="BM1525">
        <v>10000</v>
      </c>
      <c r="BN1525"/>
      <c r="BO1525"/>
      <c r="BP1525"/>
      <c r="BQ1525"/>
      <c r="BR1525"/>
      <c r="BS1525"/>
      <c r="BT1525"/>
      <c r="BU1525"/>
      <c r="BV1525"/>
      <c r="BW1525"/>
      <c r="BX1525"/>
      <c r="BY1525"/>
      <c r="BZ1525"/>
      <c r="CA1525"/>
      <c r="CB1525"/>
      <c r="CC1525"/>
      <c r="CD1525"/>
      <c r="CE1525"/>
      <c r="CF1525"/>
      <c r="CG1525"/>
      <c r="CH1525"/>
      <c r="CI1525"/>
      <c r="CJ1525"/>
      <c r="CK1525"/>
      <c r="CL1525"/>
      <c r="CM1525"/>
      <c r="CN1525"/>
      <c r="CO1525"/>
      <c r="CP1525"/>
      <c r="CQ1525"/>
      <c r="CR1525"/>
      <c r="CS1525"/>
      <c r="CT1525"/>
      <c r="CU1525"/>
      <c r="CV1525"/>
      <c r="CW1525"/>
      <c r="CX1525"/>
      <c r="CY1525"/>
      <c r="CZ1525"/>
      <c r="DA1525"/>
      <c r="DB1525"/>
      <c r="DC1525"/>
      <c r="DD1525"/>
      <c r="DE1525"/>
      <c r="DF1525"/>
      <c r="DG1525"/>
      <c r="DH1525"/>
      <c r="DI1525"/>
      <c r="DJ1525"/>
      <c r="DK1525"/>
      <c r="DL1525"/>
      <c r="DM1525"/>
      <c r="DN1525"/>
      <c r="DO1525"/>
      <c r="DP1525"/>
      <c r="DQ1525"/>
      <c r="DR1525"/>
      <c r="DS1525"/>
      <c r="DT1525"/>
      <c r="DU1525"/>
      <c r="DV1525"/>
      <c r="DW1525"/>
      <c r="DX1525"/>
      <c r="DY1525"/>
      <c r="DZ1525"/>
      <c r="EA1525"/>
      <c r="EB1525"/>
      <c r="EC1525"/>
      <c r="ED1525"/>
      <c r="EE1525"/>
      <c r="EF1525"/>
      <c r="EG1525"/>
      <c r="EH1525"/>
      <c r="EI1525"/>
      <c r="EJ1525"/>
      <c r="EK1525"/>
      <c r="EL1525"/>
      <c r="EM1525"/>
      <c r="EN1525"/>
      <c r="EO1525"/>
      <c r="EP1525"/>
      <c r="EQ1525"/>
      <c r="ER1525"/>
      <c r="ES1525"/>
      <c r="ET1525"/>
      <c r="EU1525"/>
      <c r="EV1525"/>
      <c r="EW1525"/>
      <c r="EX1525"/>
      <c r="EY1525"/>
      <c r="EZ1525"/>
      <c r="FA1525"/>
      <c r="FB1525"/>
      <c r="FC1525"/>
      <c r="FD1525"/>
      <c r="FE1525"/>
      <c r="FF1525"/>
      <c r="FG1525"/>
      <c r="FH1525"/>
      <c r="FI1525"/>
      <c r="FJ1525"/>
      <c r="FK1525"/>
      <c r="FL1525"/>
      <c r="FM1525"/>
      <c r="FN1525"/>
      <c r="FO1525"/>
      <c r="FP1525"/>
      <c r="FQ1525"/>
      <c r="FR1525"/>
      <c r="FS1525"/>
      <c r="FT1525"/>
      <c r="FU1525"/>
      <c r="FV1525"/>
      <c r="FW1525"/>
      <c r="FX1525"/>
      <c r="FY1525"/>
      <c r="FZ1525"/>
      <c r="GA1525"/>
      <c r="GB1525"/>
      <c r="GC1525"/>
      <c r="GD1525"/>
      <c r="GE1525"/>
      <c r="GF1525"/>
      <c r="GG1525"/>
      <c r="GH1525"/>
      <c r="GI1525"/>
      <c r="GJ1525"/>
      <c r="GK1525"/>
      <c r="GL1525"/>
      <c r="GM1525"/>
      <c r="GN1525"/>
      <c r="GO1525"/>
      <c r="GP1525"/>
      <c r="GQ1525"/>
      <c r="GR1525"/>
      <c r="GS1525"/>
      <c r="GT1525"/>
      <c r="GU1525"/>
      <c r="GV1525"/>
      <c r="GW1525"/>
      <c r="GX1525"/>
      <c r="GY1525" t="n" s="35">
        <v>0</v>
      </c>
      <c r="GZ1525" t="n" s="35">
        <v>0</v>
      </c>
      <c r="HF1525" t="n" s="35">
        <v>4000</v>
      </c>
      <c r="HG1525" t="b" s="35">
        <v>1</v>
      </c>
      <c r="HH1525">
        <v>1</v>
      </c>
      <c r="HU1525" t="b" s="35">
        <v>1</v>
      </c>
      <c r="HZ1525">
        <v>1</v>
      </c>
      <c r="IA1525"/>
      <c r="IB1525" t="inlineStr">
        <is>
          <t xml:space="preserve">魔法</t>
        </is>
      </c>
      <c r="IC1525">
        <v>8000</v>
      </c>
      <c r="ID1525">
        <v>0</v>
      </c>
      <c r="IE1525">
        <v>1</v>
      </c>
      <c r="IF1525"/>
      <c r="IG1525" t="inlineStr">
        <is>
          <t xml:space="preserve">魔法</t>
        </is>
      </c>
      <c r="IH1525">
        <v>500</v>
      </c>
      <c r="II1525">
        <v>0</v>
      </c>
      <c r="IJ1525"/>
      <c r="IK1525"/>
      <c r="IL1525"/>
      <c r="IM1525"/>
      <c r="IN1525"/>
      <c r="IO1525"/>
      <c r="IP1525"/>
      <c r="IQ1525"/>
      <c r="IR1525"/>
      <c r="IS1525"/>
      <c r="IT1525"/>
      <c r="IU1525"/>
      <c r="IV1525"/>
      <c r="IW1525"/>
      <c r="IX1525"/>
      <c r="IY1525"/>
      <c r="IZ1525"/>
      <c r="JA1525"/>
      <c r="JB1525"/>
      <c r="JC1525"/>
      <c r="JD1525"/>
      <c r="JE1525"/>
      <c r="JF1525"/>
      <c r="JG1525"/>
      <c r="JH1525"/>
      <c r="JI1525"/>
      <c r="JJ1525"/>
      <c r="JK1525"/>
      <c r="JL1525"/>
      <c r="JM1525"/>
      <c r="JN1525"/>
      <c r="JO1525"/>
      <c r="JP1525"/>
      <c r="JQ1525"/>
      <c r="JR1525"/>
    </row>
    <row r="1526" ht="30" customHeight="1" spans="2:12">
      <c r="B1526" s="34">
        <f>10000000+INDEX(编号表!$B:$B,MATCH(D1526,编号表!$A:$A,0))*10000+J1526</f>
        <v>12640016</v>
      </c>
      <c r="C1526" s="34" t="s">
        <v>1193</v>
      </c>
      <c r="D1526" s="34" t="s">
        <v>1194</v>
      </c>
      <c r="E1526" t="str" s="34">
        <v>无</v>
      </c>
      <c r="F1526" s="39" t="s">
        <v>910</v>
      </c>
      <c r="G1526" s="34" t="inlineStr">
        <is>
          <t xml:space="preserve">火行</t>
        </is>
      </c>
      <c r="H1526" s="34" t="b">
        <v>0</v>
      </c>
      <c r="I1526" s="34" t="b">
        <v>0</v>
      </c>
      <c r="J1526" s="34">
        <v>16</v>
      </c>
      <c r="K1526" s="34" t="str">
        <f t="shared" si="43"/>
        <v>126400</v>
      </c>
      <c r="L1526" s="34" t="s">
        <v>898</v>
      </c>
      <c r="O1526" t="str" s="35">
        <v>落印造成范围重击；补强结构、传递冲击，提高落印伤害；落印附加火行伤害；提高落印范围伤害。</v>
      </c>
      <c r="P1526" t="n" s="35">
        <v>12471098</v>
      </c>
      <c r="W1526">
        <v>600</v>
      </c>
      <c r="X1526">
        <v>600</v>
      </c>
      <c r="Y1526" t="str" s="35">
        <v>单位</v>
      </c>
      <c r="Z1526" t="inlineStr">
        <is>
          <t xml:space="preserve">圆形</t>
        </is>
      </c>
      <c r="AA1526" t="inlineStr">
        <is>
          <t xml:space="preserve">敌对</t>
        </is>
      </c>
      <c r="AB1526">
        <v>0</v>
      </c>
      <c r="AC1526">
        <v>16</v>
      </c>
      <c r="AD1526" t="b">
        <v>0</v>
      </c>
      <c r="AE1526" t="inlineStr">
        <is>
          <t xml:space="preserve">最近</t>
        </is>
      </c>
      <c r="AF1526">
        <v>180</v>
      </c>
      <c r="AG1526"/>
      <c r="AH1526"/>
      <c r="AI1526"/>
      <c r="AJ1526"/>
      <c r="AK1526"/>
      <c r="AL1526"/>
      <c r="BA1526">
        <v>10000</v>
      </c>
      <c r="BB1526" t="inlineStr">
        <is>
          <t xml:space="preserve">技能效果_伤害</t>
        </is>
      </c>
      <c r="BC1526" t="inlineStr">
        <is>
          <t xml:space="preserve">敌对</t>
        </is>
      </c>
      <c r="BD1526">
        <v>10000</v>
      </c>
      <c r="BE1526">
        <v>0</v>
      </c>
      <c r="BF1526" t="inlineStr">
        <is>
          <t xml:space="preserve">全部</t>
        </is>
      </c>
      <c r="BG1526">
        <v>0</v>
      </c>
      <c r="BH1526" t="inlineStr">
        <is>
          <t xml:space="preserve">魔法</t>
        </is>
      </c>
      <c r="BI1526">
        <v>8000</v>
      </c>
      <c r="BJ1526">
        <v>0</v>
      </c>
      <c r="BK1526" t="b">
        <v>1</v>
      </c>
      <c r="BL1526">
        <v>0</v>
      </c>
      <c r="BM1526">
        <v>10000</v>
      </c>
      <c r="BN1526"/>
      <c r="BO1526"/>
      <c r="BP1526"/>
      <c r="BQ1526"/>
      <c r="BR1526"/>
      <c r="BS1526"/>
      <c r="BT1526"/>
      <c r="BU1526"/>
      <c r="BV1526"/>
      <c r="BW1526"/>
      <c r="BX1526"/>
      <c r="BY1526"/>
      <c r="BZ1526"/>
      <c r="CA1526"/>
      <c r="CB1526"/>
      <c r="CC1526"/>
      <c r="CD1526"/>
      <c r="CE1526"/>
      <c r="CF1526"/>
      <c r="CG1526"/>
      <c r="CH1526"/>
      <c r="CI1526"/>
      <c r="CJ1526"/>
      <c r="CK1526"/>
      <c r="CL1526"/>
      <c r="CM1526"/>
      <c r="CN1526"/>
      <c r="CO1526"/>
      <c r="CP1526"/>
      <c r="CQ1526"/>
      <c r="CR1526"/>
      <c r="CS1526"/>
      <c r="CT1526"/>
      <c r="CU1526"/>
      <c r="CV1526"/>
      <c r="CW1526"/>
      <c r="CX1526"/>
      <c r="CY1526"/>
      <c r="CZ1526"/>
      <c r="DA1526"/>
      <c r="DB1526"/>
      <c r="DC1526"/>
      <c r="DD1526"/>
      <c r="DE1526"/>
      <c r="DF1526"/>
      <c r="DG1526"/>
      <c r="DH1526"/>
      <c r="DI1526"/>
      <c r="DJ1526"/>
      <c r="DK1526"/>
      <c r="DL1526"/>
      <c r="DM1526"/>
      <c r="DN1526"/>
      <c r="DO1526"/>
      <c r="DP1526"/>
      <c r="DQ1526"/>
      <c r="DR1526"/>
      <c r="DS1526"/>
      <c r="DT1526"/>
      <c r="DU1526"/>
      <c r="DV1526"/>
      <c r="DW1526"/>
      <c r="DX1526"/>
      <c r="DY1526"/>
      <c r="DZ1526"/>
      <c r="EA1526"/>
      <c r="EB1526"/>
      <c r="EC1526"/>
      <c r="ED1526"/>
      <c r="EE1526"/>
      <c r="EF1526"/>
      <c r="EG1526"/>
      <c r="EH1526"/>
      <c r="EI1526"/>
      <c r="EJ1526"/>
      <c r="EK1526"/>
      <c r="EL1526"/>
      <c r="EM1526"/>
      <c r="EN1526"/>
      <c r="EO1526"/>
      <c r="EP1526"/>
      <c r="EQ1526"/>
      <c r="ER1526"/>
      <c r="ES1526"/>
      <c r="ET1526"/>
      <c r="EU1526"/>
      <c r="EV1526"/>
      <c r="EW1526"/>
      <c r="EX1526"/>
      <c r="EY1526"/>
      <c r="EZ1526"/>
      <c r="FA1526"/>
      <c r="FB1526"/>
      <c r="FC1526"/>
      <c r="FD1526"/>
      <c r="FE1526"/>
      <c r="FF1526"/>
      <c r="FG1526"/>
      <c r="FH1526"/>
      <c r="FI1526"/>
      <c r="FJ1526"/>
      <c r="FK1526"/>
      <c r="FL1526"/>
      <c r="FM1526"/>
      <c r="FN1526"/>
      <c r="FO1526"/>
      <c r="FP1526"/>
      <c r="FQ1526"/>
      <c r="FR1526"/>
      <c r="FS1526"/>
      <c r="FT1526"/>
      <c r="FU1526"/>
      <c r="FV1526"/>
      <c r="FW1526"/>
      <c r="FX1526"/>
      <c r="FY1526"/>
      <c r="FZ1526"/>
      <c r="GA1526"/>
      <c r="GB1526"/>
      <c r="GC1526"/>
      <c r="GD1526"/>
      <c r="GE1526"/>
      <c r="GF1526"/>
      <c r="GG1526"/>
      <c r="GH1526"/>
      <c r="GI1526"/>
      <c r="GJ1526"/>
      <c r="GK1526"/>
      <c r="GL1526"/>
      <c r="GM1526"/>
      <c r="GN1526"/>
      <c r="GO1526"/>
      <c r="GP1526"/>
      <c r="GQ1526"/>
      <c r="GR1526"/>
      <c r="GS1526"/>
      <c r="GT1526"/>
      <c r="GU1526"/>
      <c r="GV1526"/>
      <c r="GW1526"/>
      <c r="GX1526"/>
      <c r="GY1526" t="n" s="35">
        <v>0</v>
      </c>
      <c r="GZ1526" t="n" s="35">
        <v>0</v>
      </c>
      <c r="HF1526" t="n" s="35">
        <v>4000</v>
      </c>
      <c r="HG1526" t="b" s="35">
        <v>1</v>
      </c>
      <c r="HH1526">
        <v>1</v>
      </c>
      <c r="HU1526" t="b" s="35">
        <v>1</v>
      </c>
      <c r="HZ1526">
        <v>1</v>
      </c>
      <c r="IA1526"/>
      <c r="IB1526" t="inlineStr">
        <is>
          <t xml:space="preserve">魔法</t>
        </is>
      </c>
      <c r="IC1526">
        <v>8000</v>
      </c>
      <c r="ID1526">
        <v>0</v>
      </c>
      <c r="IE1526">
        <v>1</v>
      </c>
      <c r="IF1526"/>
      <c r="IG1526" t="inlineStr">
        <is>
          <t xml:space="preserve">魔法</t>
        </is>
      </c>
      <c r="IH1526">
        <v>500</v>
      </c>
      <c r="II1526">
        <v>0</v>
      </c>
      <c r="IJ1526"/>
      <c r="IK1526"/>
      <c r="IL1526"/>
      <c r="IM1526"/>
      <c r="IN1526"/>
      <c r="IO1526"/>
      <c r="IP1526"/>
      <c r="IQ1526"/>
      <c r="IR1526"/>
      <c r="IS1526"/>
      <c r="IT1526"/>
      <c r="IU1526"/>
      <c r="IV1526"/>
      <c r="IW1526"/>
      <c r="IX1526"/>
      <c r="IY1526"/>
      <c r="IZ1526"/>
      <c r="JA1526"/>
      <c r="JB1526"/>
      <c r="JC1526"/>
      <c r="JD1526"/>
      <c r="JE1526"/>
      <c r="JF1526"/>
      <c r="JG1526"/>
      <c r="JH1526"/>
      <c r="JI1526"/>
      <c r="JJ1526"/>
      <c r="JK1526"/>
      <c r="JL1526"/>
      <c r="JM1526"/>
      <c r="JN1526"/>
      <c r="JO1526"/>
      <c r="JP1526"/>
      <c r="JQ1526"/>
      <c r="JR1526"/>
    </row>
    <row r="1527" ht="30" customHeight="1" spans="2:12">
      <c r="B1527" s="34">
        <f>10000000+INDEX(编号表!$B:$B,MATCH(D1527,编号表!$A:$A,0))*10000+J1527</f>
        <v>12640017</v>
      </c>
      <c r="C1527" s="34" t="s">
        <v>1193</v>
      </c>
      <c r="D1527" s="34" t="s">
        <v>1194</v>
      </c>
      <c r="E1527" t="str" s="34">
        <v>无</v>
      </c>
      <c r="F1527" s="39" t="s">
        <v>910</v>
      </c>
      <c r="G1527" s="34" t="inlineStr">
        <is>
          <t xml:space="preserve">火行</t>
        </is>
      </c>
      <c r="H1527" s="34" t="b">
        <v>0</v>
      </c>
      <c r="I1527" s="34" t="b">
        <v>0</v>
      </c>
      <c r="J1527" s="34">
        <v>17</v>
      </c>
      <c r="K1527" s="34" t="str">
        <f t="shared" si="43"/>
        <v>126400</v>
      </c>
      <c r="L1527" s="34" t="s">
        <v>899</v>
      </c>
      <c r="O1527" t="str" s="35">
        <v>落印造成范围重击；补强结构、传递冲击，提高落印伤害；落印附加火行伤害；提高落印范围伤害。</v>
      </c>
      <c r="P1527" t="n" s="35">
        <v>12471098</v>
      </c>
      <c r="W1527">
        <v>600</v>
      </c>
      <c r="X1527">
        <v>600</v>
      </c>
      <c r="Y1527" t="str" s="35">
        <v>单位</v>
      </c>
      <c r="Z1527" t="inlineStr">
        <is>
          <t xml:space="preserve">圆形</t>
        </is>
      </c>
      <c r="AA1527" t="inlineStr">
        <is>
          <t xml:space="preserve">敌对</t>
        </is>
      </c>
      <c r="AB1527">
        <v>0</v>
      </c>
      <c r="AC1527">
        <v>16</v>
      </c>
      <c r="AD1527" t="b">
        <v>0</v>
      </c>
      <c r="AE1527" t="inlineStr">
        <is>
          <t xml:space="preserve">最近</t>
        </is>
      </c>
      <c r="AF1527">
        <v>180</v>
      </c>
      <c r="AG1527"/>
      <c r="AH1527"/>
      <c r="AI1527"/>
      <c r="AJ1527"/>
      <c r="AK1527"/>
      <c r="AL1527"/>
      <c r="BA1527">
        <v>10000</v>
      </c>
      <c r="BB1527" t="inlineStr">
        <is>
          <t xml:space="preserve">技能效果_伤害</t>
        </is>
      </c>
      <c r="BC1527" t="inlineStr">
        <is>
          <t xml:space="preserve">敌对</t>
        </is>
      </c>
      <c r="BD1527">
        <v>10000</v>
      </c>
      <c r="BE1527">
        <v>0</v>
      </c>
      <c r="BF1527" t="inlineStr">
        <is>
          <t xml:space="preserve">全部</t>
        </is>
      </c>
      <c r="BG1527">
        <v>0</v>
      </c>
      <c r="BH1527" t="inlineStr">
        <is>
          <t xml:space="preserve">魔法</t>
        </is>
      </c>
      <c r="BI1527">
        <v>8000</v>
      </c>
      <c r="BJ1527">
        <v>0</v>
      </c>
      <c r="BK1527" t="b">
        <v>1</v>
      </c>
      <c r="BL1527">
        <v>0</v>
      </c>
      <c r="BM1527">
        <v>10000</v>
      </c>
      <c r="BN1527"/>
      <c r="BO1527"/>
      <c r="BP1527"/>
      <c r="BQ1527"/>
      <c r="BR1527"/>
      <c r="BS1527"/>
      <c r="BT1527"/>
      <c r="BU1527"/>
      <c r="BV1527"/>
      <c r="BW1527"/>
      <c r="BX1527"/>
      <c r="BY1527"/>
      <c r="BZ1527"/>
      <c r="CA1527"/>
      <c r="CB1527"/>
      <c r="CC1527"/>
      <c r="CD1527"/>
      <c r="CE1527"/>
      <c r="CF1527"/>
      <c r="CG1527"/>
      <c r="CH1527"/>
      <c r="CI1527"/>
      <c r="CJ1527"/>
      <c r="CK1527"/>
      <c r="CL1527"/>
      <c r="CM1527"/>
      <c r="CN1527"/>
      <c r="CO1527"/>
      <c r="CP1527"/>
      <c r="CQ1527"/>
      <c r="CR1527"/>
      <c r="CS1527"/>
      <c r="CT1527"/>
      <c r="CU1527"/>
      <c r="CV1527"/>
      <c r="CW1527"/>
      <c r="CX1527"/>
      <c r="CY1527"/>
      <c r="CZ1527"/>
      <c r="DA1527"/>
      <c r="DB1527"/>
      <c r="DC1527"/>
      <c r="DD1527"/>
      <c r="DE1527"/>
      <c r="DF1527"/>
      <c r="DG1527"/>
      <c r="DH1527"/>
      <c r="DI1527"/>
      <c r="DJ1527"/>
      <c r="DK1527"/>
      <c r="DL1527"/>
      <c r="DM1527"/>
      <c r="DN1527"/>
      <c r="DO1527"/>
      <c r="DP1527"/>
      <c r="DQ1527"/>
      <c r="DR1527"/>
      <c r="DS1527"/>
      <c r="DT1527"/>
      <c r="DU1527"/>
      <c r="DV1527"/>
      <c r="DW1527"/>
      <c r="DX1527"/>
      <c r="DY1527"/>
      <c r="DZ1527"/>
      <c r="EA1527"/>
      <c r="EB1527"/>
      <c r="EC1527"/>
      <c r="ED1527"/>
      <c r="EE1527"/>
      <c r="EF1527"/>
      <c r="EG1527"/>
      <c r="EH1527"/>
      <c r="EI1527"/>
      <c r="EJ1527"/>
      <c r="EK1527"/>
      <c r="EL1527"/>
      <c r="EM1527"/>
      <c r="EN1527"/>
      <c r="EO1527"/>
      <c r="EP1527"/>
      <c r="EQ1527"/>
      <c r="ER1527"/>
      <c r="ES1527"/>
      <c r="ET1527"/>
      <c r="EU1527"/>
      <c r="EV1527"/>
      <c r="EW1527"/>
      <c r="EX1527"/>
      <c r="EY1527"/>
      <c r="EZ1527"/>
      <c r="FA1527"/>
      <c r="FB1527"/>
      <c r="FC1527"/>
      <c r="FD1527"/>
      <c r="FE1527"/>
      <c r="FF1527"/>
      <c r="FG1527"/>
      <c r="FH1527"/>
      <c r="FI1527"/>
      <c r="FJ1527"/>
      <c r="FK1527"/>
      <c r="FL1527"/>
      <c r="FM1527"/>
      <c r="FN1527"/>
      <c r="FO1527"/>
      <c r="FP1527"/>
      <c r="FQ1527"/>
      <c r="FR1527"/>
      <c r="FS1527"/>
      <c r="FT1527"/>
      <c r="FU1527"/>
      <c r="FV1527"/>
      <c r="FW1527"/>
      <c r="FX1527"/>
      <c r="FY1527"/>
      <c r="FZ1527"/>
      <c r="GA1527"/>
      <c r="GB1527"/>
      <c r="GC1527"/>
      <c r="GD1527"/>
      <c r="GE1527"/>
      <c r="GF1527"/>
      <c r="GG1527"/>
      <c r="GH1527"/>
      <c r="GI1527"/>
      <c r="GJ1527"/>
      <c r="GK1527"/>
      <c r="GL1527"/>
      <c r="GM1527"/>
      <c r="GN1527"/>
      <c r="GO1527"/>
      <c r="GP1527"/>
      <c r="GQ1527"/>
      <c r="GR1527"/>
      <c r="GS1527"/>
      <c r="GT1527"/>
      <c r="GU1527"/>
      <c r="GV1527"/>
      <c r="GW1527"/>
      <c r="GX1527"/>
      <c r="GY1527" t="n" s="35">
        <v>0</v>
      </c>
      <c r="GZ1527" t="n" s="35">
        <v>0</v>
      </c>
      <c r="HF1527" t="n" s="35">
        <v>4000</v>
      </c>
      <c r="HG1527" t="b" s="35">
        <v>1</v>
      </c>
      <c r="HH1527">
        <v>1</v>
      </c>
      <c r="HU1527" t="b" s="35">
        <v>1</v>
      </c>
      <c r="HZ1527">
        <v>1</v>
      </c>
      <c r="IA1527"/>
      <c r="IB1527" t="inlineStr">
        <is>
          <t xml:space="preserve">魔法</t>
        </is>
      </c>
      <c r="IC1527">
        <v>8000</v>
      </c>
      <c r="ID1527">
        <v>0</v>
      </c>
      <c r="IE1527">
        <v>1</v>
      </c>
      <c r="IF1527"/>
      <c r="IG1527" t="inlineStr">
        <is>
          <t xml:space="preserve">魔法</t>
        </is>
      </c>
      <c r="IH1527">
        <v>500</v>
      </c>
      <c r="II1527">
        <v>0</v>
      </c>
      <c r="IJ1527"/>
      <c r="IK1527"/>
      <c r="IL1527"/>
      <c r="IM1527"/>
      <c r="IN1527"/>
      <c r="IO1527"/>
      <c r="IP1527"/>
      <c r="IQ1527"/>
      <c r="IR1527"/>
      <c r="IS1527"/>
      <c r="IT1527"/>
      <c r="IU1527"/>
      <c r="IV1527"/>
      <c r="IW1527"/>
      <c r="IX1527"/>
      <c r="IY1527"/>
      <c r="IZ1527"/>
      <c r="JA1527"/>
      <c r="JB1527"/>
      <c r="JC1527"/>
      <c r="JD1527"/>
      <c r="JE1527"/>
      <c r="JF1527"/>
      <c r="JG1527"/>
      <c r="JH1527"/>
      <c r="JI1527"/>
      <c r="JJ1527"/>
      <c r="JK1527"/>
      <c r="JL1527"/>
      <c r="JM1527"/>
      <c r="JN1527"/>
      <c r="JO1527"/>
      <c r="JP1527"/>
      <c r="JQ1527"/>
      <c r="JR1527"/>
    </row>
    <row r="1528" ht="30" customHeight="1" spans="2:12">
      <c r="B1528" s="34">
        <f>10000000+INDEX(编号表!$B:$B,MATCH(D1528,编号表!$A:$A,0))*10000+J1528</f>
        <v>12640018</v>
      </c>
      <c r="C1528" s="34" t="s">
        <v>1193</v>
      </c>
      <c r="D1528" s="34" t="s">
        <v>1194</v>
      </c>
      <c r="E1528" t="str" s="34">
        <v>无</v>
      </c>
      <c r="F1528" s="39" t="s">
        <v>910</v>
      </c>
      <c r="G1528" s="34" t="inlineStr">
        <is>
          <t xml:space="preserve">火行</t>
        </is>
      </c>
      <c r="H1528" s="34" t="b">
        <v>0</v>
      </c>
      <c r="I1528" s="34" t="b">
        <v>0</v>
      </c>
      <c r="J1528" s="34">
        <v>18</v>
      </c>
      <c r="K1528" s="34" t="str">
        <f t="shared" si="43"/>
        <v>126400</v>
      </c>
      <c r="L1528" s="34" t="s">
        <v>900</v>
      </c>
      <c r="O1528" t="str" s="35">
        <v>落印造成范围重击；补强结构、传递冲击，提高落印伤害；落印附加火行伤害；提高落印范围伤害。</v>
      </c>
      <c r="P1528" t="n" s="35">
        <v>12471098</v>
      </c>
      <c r="W1528">
        <v>600</v>
      </c>
      <c r="X1528">
        <v>600</v>
      </c>
      <c r="Y1528" t="str" s="35">
        <v>单位</v>
      </c>
      <c r="Z1528" t="inlineStr">
        <is>
          <t xml:space="preserve">圆形</t>
        </is>
      </c>
      <c r="AA1528" t="inlineStr">
        <is>
          <t xml:space="preserve">敌对</t>
        </is>
      </c>
      <c r="AB1528">
        <v>0</v>
      </c>
      <c r="AC1528">
        <v>16</v>
      </c>
      <c r="AD1528" t="b">
        <v>0</v>
      </c>
      <c r="AE1528" t="inlineStr">
        <is>
          <t xml:space="preserve">最近</t>
        </is>
      </c>
      <c r="AF1528">
        <v>180</v>
      </c>
      <c r="AG1528"/>
      <c r="AH1528"/>
      <c r="AI1528"/>
      <c r="AJ1528"/>
      <c r="AK1528"/>
      <c r="AL1528"/>
      <c r="BA1528">
        <v>10000</v>
      </c>
      <c r="BB1528" t="inlineStr">
        <is>
          <t xml:space="preserve">技能效果_伤害</t>
        </is>
      </c>
      <c r="BC1528" t="inlineStr">
        <is>
          <t xml:space="preserve">敌对</t>
        </is>
      </c>
      <c r="BD1528">
        <v>10000</v>
      </c>
      <c r="BE1528">
        <v>0</v>
      </c>
      <c r="BF1528" t="inlineStr">
        <is>
          <t xml:space="preserve">全部</t>
        </is>
      </c>
      <c r="BG1528">
        <v>0</v>
      </c>
      <c r="BH1528" t="inlineStr">
        <is>
          <t xml:space="preserve">魔法</t>
        </is>
      </c>
      <c r="BI1528">
        <v>8000</v>
      </c>
      <c r="BJ1528">
        <v>0</v>
      </c>
      <c r="BK1528" t="b">
        <v>1</v>
      </c>
      <c r="BL1528">
        <v>0</v>
      </c>
      <c r="BM1528">
        <v>10000</v>
      </c>
      <c r="BN1528"/>
      <c r="BO1528"/>
      <c r="BP1528"/>
      <c r="BQ1528"/>
      <c r="BR1528"/>
      <c r="BS1528"/>
      <c r="BT1528"/>
      <c r="BU1528"/>
      <c r="BV1528"/>
      <c r="BW1528"/>
      <c r="BX1528"/>
      <c r="BY1528"/>
      <c r="BZ1528"/>
      <c r="CA1528"/>
      <c r="CB1528"/>
      <c r="CC1528"/>
      <c r="CD1528"/>
      <c r="CE1528"/>
      <c r="CF1528"/>
      <c r="CG1528"/>
      <c r="CH1528"/>
      <c r="CI1528"/>
      <c r="CJ1528"/>
      <c r="CK1528"/>
      <c r="CL1528"/>
      <c r="CM1528"/>
      <c r="CN1528"/>
      <c r="CO1528"/>
      <c r="CP1528"/>
      <c r="CQ1528"/>
      <c r="CR1528"/>
      <c r="CS1528"/>
      <c r="CT1528"/>
      <c r="CU1528"/>
      <c r="CV1528"/>
      <c r="CW1528"/>
      <c r="CX1528"/>
      <c r="CY1528"/>
      <c r="CZ1528"/>
      <c r="DA1528"/>
      <c r="DB1528"/>
      <c r="DC1528"/>
      <c r="DD1528"/>
      <c r="DE1528"/>
      <c r="DF1528"/>
      <c r="DG1528"/>
      <c r="DH1528"/>
      <c r="DI1528"/>
      <c r="DJ1528"/>
      <c r="DK1528"/>
      <c r="DL1528"/>
      <c r="DM1528"/>
      <c r="DN1528"/>
      <c r="DO1528"/>
      <c r="DP1528"/>
      <c r="DQ1528"/>
      <c r="DR1528"/>
      <c r="DS1528"/>
      <c r="DT1528"/>
      <c r="DU1528"/>
      <c r="DV1528"/>
      <c r="DW1528"/>
      <c r="DX1528"/>
      <c r="DY1528"/>
      <c r="DZ1528"/>
      <c r="EA1528"/>
      <c r="EB1528"/>
      <c r="EC1528"/>
      <c r="ED1528"/>
      <c r="EE1528"/>
      <c r="EF1528"/>
      <c r="EG1528"/>
      <c r="EH1528"/>
      <c r="EI1528"/>
      <c r="EJ1528"/>
      <c r="EK1528"/>
      <c r="EL1528"/>
      <c r="EM1528"/>
      <c r="EN1528"/>
      <c r="EO1528"/>
      <c r="EP1528"/>
      <c r="EQ1528"/>
      <c r="ER1528"/>
      <c r="ES1528"/>
      <c r="ET1528"/>
      <c r="EU1528"/>
      <c r="EV1528"/>
      <c r="EW1528"/>
      <c r="EX1528"/>
      <c r="EY1528"/>
      <c r="EZ1528"/>
      <c r="FA1528"/>
      <c r="FB1528"/>
      <c r="FC1528"/>
      <c r="FD1528"/>
      <c r="FE1528"/>
      <c r="FF1528"/>
      <c r="FG1528"/>
      <c r="FH1528"/>
      <c r="FI1528"/>
      <c r="FJ1528"/>
      <c r="FK1528"/>
      <c r="FL1528"/>
      <c r="FM1528"/>
      <c r="FN1528"/>
      <c r="FO1528"/>
      <c r="FP1528"/>
      <c r="FQ1528"/>
      <c r="FR1528"/>
      <c r="FS1528"/>
      <c r="FT1528"/>
      <c r="FU1528"/>
      <c r="FV1528"/>
      <c r="FW1528"/>
      <c r="FX1528"/>
      <c r="FY1528"/>
      <c r="FZ1528"/>
      <c r="GA1528"/>
      <c r="GB1528"/>
      <c r="GC1528"/>
      <c r="GD1528"/>
      <c r="GE1528"/>
      <c r="GF1528"/>
      <c r="GG1528"/>
      <c r="GH1528"/>
      <c r="GI1528"/>
      <c r="GJ1528"/>
      <c r="GK1528"/>
      <c r="GL1528"/>
      <c r="GM1528"/>
      <c r="GN1528"/>
      <c r="GO1528"/>
      <c r="GP1528"/>
      <c r="GQ1528"/>
      <c r="GR1528"/>
      <c r="GS1528"/>
      <c r="GT1528"/>
      <c r="GU1528"/>
      <c r="GV1528"/>
      <c r="GW1528"/>
      <c r="GX1528"/>
      <c r="GY1528" t="n" s="35">
        <v>0</v>
      </c>
      <c r="GZ1528" t="n" s="35">
        <v>0</v>
      </c>
      <c r="HF1528" t="n" s="35">
        <v>4000</v>
      </c>
      <c r="HG1528" t="b" s="35">
        <v>1</v>
      </c>
      <c r="HH1528">
        <v>1</v>
      </c>
      <c r="HU1528" t="b" s="35">
        <v>1</v>
      </c>
      <c r="HZ1528">
        <v>1</v>
      </c>
      <c r="IA1528"/>
      <c r="IB1528" t="inlineStr">
        <is>
          <t xml:space="preserve">魔法</t>
        </is>
      </c>
      <c r="IC1528">
        <v>8000</v>
      </c>
      <c r="ID1528">
        <v>0</v>
      </c>
      <c r="IE1528">
        <v>1</v>
      </c>
      <c r="IF1528"/>
      <c r="IG1528" t="inlineStr">
        <is>
          <t xml:space="preserve">魔法</t>
        </is>
      </c>
      <c r="IH1528">
        <v>500</v>
      </c>
      <c r="II1528">
        <v>0</v>
      </c>
      <c r="IJ1528"/>
      <c r="IK1528"/>
      <c r="IL1528"/>
      <c r="IM1528"/>
      <c r="IN1528"/>
      <c r="IO1528"/>
      <c r="IP1528"/>
      <c r="IQ1528"/>
      <c r="IR1528"/>
      <c r="IS1528"/>
      <c r="IT1528"/>
      <c r="IU1528"/>
      <c r="IV1528"/>
      <c r="IW1528"/>
      <c r="IX1528"/>
      <c r="IY1528"/>
      <c r="IZ1528"/>
      <c r="JA1528"/>
      <c r="JB1528"/>
      <c r="JC1528"/>
      <c r="JD1528"/>
      <c r="JE1528"/>
      <c r="JF1528"/>
      <c r="JG1528"/>
      <c r="JH1528"/>
      <c r="JI1528"/>
      <c r="JJ1528"/>
      <c r="JK1528"/>
      <c r="JL1528"/>
      <c r="JM1528"/>
      <c r="JN1528"/>
      <c r="JO1528"/>
      <c r="JP1528"/>
      <c r="JQ1528"/>
      <c r="JR1528"/>
    </row>
    <row r="1529" ht="30" customHeight="1" spans="2:12">
      <c r="B1529" s="34">
        <f>10000000+INDEX(编号表!$B:$B,MATCH(D1529,编号表!$A:$A,0))*10000+J1529</f>
        <v>12650016</v>
      </c>
      <c r="C1529" s="34" t="s">
        <v>1195</v>
      </c>
      <c r="D1529" s="34" t="s">
        <v>1196</v>
      </c>
      <c r="E1529" t="str" s="34">
        <v>无</v>
      </c>
      <c r="F1529" s="39" t="s">
        <v>910</v>
      </c>
      <c r="G1529" s="34" t="inlineStr">
        <is>
          <t xml:space="preserve">土行</t>
        </is>
      </c>
      <c r="H1529" s="34" t="b">
        <v>0</v>
      </c>
      <c r="I1529" s="34" t="b">
        <v>0</v>
      </c>
      <c r="J1529" s="34">
        <v>16</v>
      </c>
      <c r="K1529" s="34" t="str">
        <f t="shared" si="43"/>
        <v>126500</v>
      </c>
      <c r="L1529" s="34" t="s">
        <v>898</v>
      </c>
      <c r="O1529" t="str" s="35">
        <v>落印造成范围重击；补强结构、传递冲击，提高落印伤害；落印附加土行伤害；提高落印范围伤害。</v>
      </c>
      <c r="P1529" t="n" s="35">
        <v>12471098</v>
      </c>
      <c r="W1529">
        <v>600</v>
      </c>
      <c r="X1529">
        <v>600</v>
      </c>
      <c r="Y1529" t="str" s="35">
        <v>单位</v>
      </c>
      <c r="Z1529" t="inlineStr">
        <is>
          <t xml:space="preserve">圆形</t>
        </is>
      </c>
      <c r="AA1529" t="inlineStr">
        <is>
          <t xml:space="preserve">敌对</t>
        </is>
      </c>
      <c r="AB1529">
        <v>0</v>
      </c>
      <c r="AC1529">
        <v>16</v>
      </c>
      <c r="AD1529" t="b">
        <v>0</v>
      </c>
      <c r="AE1529" t="inlineStr">
        <is>
          <t xml:space="preserve">最近</t>
        </is>
      </c>
      <c r="AF1529">
        <v>180</v>
      </c>
      <c r="AG1529"/>
      <c r="AH1529"/>
      <c r="AI1529"/>
      <c r="AJ1529"/>
      <c r="AK1529"/>
      <c r="AL1529"/>
      <c r="BA1529">
        <v>10000</v>
      </c>
      <c r="BB1529" t="inlineStr">
        <is>
          <t xml:space="preserve">技能效果_伤害</t>
        </is>
      </c>
      <c r="BC1529" t="inlineStr">
        <is>
          <t xml:space="preserve">敌对</t>
        </is>
      </c>
      <c r="BD1529">
        <v>10000</v>
      </c>
      <c r="BE1529">
        <v>0</v>
      </c>
      <c r="BF1529" t="inlineStr">
        <is>
          <t xml:space="preserve">全部</t>
        </is>
      </c>
      <c r="BG1529">
        <v>0</v>
      </c>
      <c r="BH1529" t="inlineStr">
        <is>
          <t xml:space="preserve">魔法</t>
        </is>
      </c>
      <c r="BI1529">
        <v>8000</v>
      </c>
      <c r="BJ1529">
        <v>0</v>
      </c>
      <c r="BK1529" t="b">
        <v>1</v>
      </c>
      <c r="BL1529">
        <v>0</v>
      </c>
      <c r="BM1529">
        <v>10000</v>
      </c>
      <c r="BN1529"/>
      <c r="BO1529"/>
      <c r="BP1529"/>
      <c r="BQ1529"/>
      <c r="BR1529"/>
      <c r="BS1529"/>
      <c r="BT1529"/>
      <c r="BU1529"/>
      <c r="BV1529"/>
      <c r="BW1529"/>
      <c r="BX1529"/>
      <c r="BY1529"/>
      <c r="BZ1529"/>
      <c r="CA1529"/>
      <c r="CB1529"/>
      <c r="CC1529"/>
      <c r="CD1529"/>
      <c r="CE1529"/>
      <c r="CF1529"/>
      <c r="CG1529"/>
      <c r="CH1529"/>
      <c r="CI1529"/>
      <c r="CJ1529"/>
      <c r="CK1529"/>
      <c r="CL1529"/>
      <c r="CM1529"/>
      <c r="CN1529"/>
      <c r="CO1529"/>
      <c r="CP1529"/>
      <c r="CQ1529"/>
      <c r="CR1529"/>
      <c r="CS1529"/>
      <c r="CT1529"/>
      <c r="CU1529"/>
      <c r="CV1529"/>
      <c r="CW1529"/>
      <c r="CX1529"/>
      <c r="CY1529"/>
      <c r="CZ1529"/>
      <c r="DA1529"/>
      <c r="DB1529"/>
      <c r="DC1529"/>
      <c r="DD1529"/>
      <c r="DE1529"/>
      <c r="DF1529"/>
      <c r="DG1529"/>
      <c r="DH1529"/>
      <c r="DI1529"/>
      <c r="DJ1529"/>
      <c r="DK1529"/>
      <c r="DL1529"/>
      <c r="DM1529"/>
      <c r="DN1529"/>
      <c r="DO1529"/>
      <c r="DP1529"/>
      <c r="DQ1529"/>
      <c r="DR1529"/>
      <c r="DS1529"/>
      <c r="DT1529"/>
      <c r="DU1529"/>
      <c r="DV1529"/>
      <c r="DW1529"/>
      <c r="DX1529"/>
      <c r="DY1529"/>
      <c r="DZ1529"/>
      <c r="EA1529"/>
      <c r="EB1529"/>
      <c r="EC1529"/>
      <c r="ED1529"/>
      <c r="EE1529"/>
      <c r="EF1529"/>
      <c r="EG1529"/>
      <c r="EH1529"/>
      <c r="EI1529"/>
      <c r="EJ1529"/>
      <c r="EK1529"/>
      <c r="EL1529"/>
      <c r="EM1529"/>
      <c r="EN1529"/>
      <c r="EO1529"/>
      <c r="EP1529"/>
      <c r="EQ1529"/>
      <c r="ER1529"/>
      <c r="ES1529"/>
      <c r="ET1529"/>
      <c r="EU1529"/>
      <c r="EV1529"/>
      <c r="EW1529"/>
      <c r="EX1529"/>
      <c r="EY1529"/>
      <c r="EZ1529"/>
      <c r="FA1529"/>
      <c r="FB1529"/>
      <c r="FC1529"/>
      <c r="FD1529"/>
      <c r="FE1529"/>
      <c r="FF1529"/>
      <c r="FG1529"/>
      <c r="FH1529"/>
      <c r="FI1529"/>
      <c r="FJ1529"/>
      <c r="FK1529"/>
      <c r="FL1529"/>
      <c r="FM1529"/>
      <c r="FN1529"/>
      <c r="FO1529"/>
      <c r="FP1529"/>
      <c r="FQ1529"/>
      <c r="FR1529"/>
      <c r="FS1529"/>
      <c r="FT1529"/>
      <c r="FU1529"/>
      <c r="FV1529"/>
      <c r="FW1529"/>
      <c r="FX1529"/>
      <c r="FY1529"/>
      <c r="FZ1529"/>
      <c r="GA1529"/>
      <c r="GB1529"/>
      <c r="GC1529"/>
      <c r="GD1529"/>
      <c r="GE1529"/>
      <c r="GF1529"/>
      <c r="GG1529"/>
      <c r="GH1529"/>
      <c r="GI1529"/>
      <c r="GJ1529"/>
      <c r="GK1529"/>
      <c r="GL1529"/>
      <c r="GM1529"/>
      <c r="GN1529"/>
      <c r="GO1529"/>
      <c r="GP1529"/>
      <c r="GQ1529"/>
      <c r="GR1529"/>
      <c r="GS1529"/>
      <c r="GT1529"/>
      <c r="GU1529"/>
      <c r="GV1529"/>
      <c r="GW1529"/>
      <c r="GX1529"/>
      <c r="GY1529" t="n" s="35">
        <v>0</v>
      </c>
      <c r="GZ1529" t="n" s="35">
        <v>0</v>
      </c>
      <c r="HF1529" t="n" s="35">
        <v>4000</v>
      </c>
      <c r="HG1529" t="b" s="35">
        <v>1</v>
      </c>
      <c r="HH1529">
        <v>1</v>
      </c>
      <c r="HU1529" t="b" s="35">
        <v>1</v>
      </c>
      <c r="HZ1529">
        <v>1</v>
      </c>
      <c r="IA1529"/>
      <c r="IB1529" t="inlineStr">
        <is>
          <t xml:space="preserve">魔法</t>
        </is>
      </c>
      <c r="IC1529">
        <v>8000</v>
      </c>
      <c r="ID1529">
        <v>0</v>
      </c>
      <c r="IE1529">
        <v>1</v>
      </c>
      <c r="IF1529"/>
      <c r="IG1529" t="inlineStr">
        <is>
          <t xml:space="preserve">魔法</t>
        </is>
      </c>
      <c r="IH1529">
        <v>500</v>
      </c>
      <c r="II1529">
        <v>0</v>
      </c>
      <c r="IJ1529"/>
      <c r="IK1529"/>
      <c r="IL1529"/>
      <c r="IM1529"/>
      <c r="IN1529"/>
      <c r="IO1529"/>
      <c r="IP1529"/>
      <c r="IQ1529"/>
      <c r="IR1529"/>
      <c r="IS1529"/>
      <c r="IT1529"/>
      <c r="IU1529"/>
      <c r="IV1529"/>
      <c r="IW1529"/>
      <c r="IX1529"/>
      <c r="IY1529"/>
      <c r="IZ1529"/>
      <c r="JA1529"/>
      <c r="JB1529"/>
      <c r="JC1529"/>
      <c r="JD1529"/>
      <c r="JE1529"/>
      <c r="JF1529"/>
      <c r="JG1529"/>
      <c r="JH1529"/>
      <c r="JI1529"/>
      <c r="JJ1529"/>
      <c r="JK1529"/>
      <c r="JL1529"/>
      <c r="JM1529"/>
      <c r="JN1529"/>
      <c r="JO1529"/>
      <c r="JP1529"/>
      <c r="JQ1529"/>
      <c r="JR1529"/>
    </row>
    <row r="1530" ht="30" customHeight="1" spans="2:12">
      <c r="B1530" s="34">
        <f>10000000+INDEX(编号表!$B:$B,MATCH(D1530,编号表!$A:$A,0))*10000+J1530</f>
        <v>12650017</v>
      </c>
      <c r="C1530" s="34" t="s">
        <v>1195</v>
      </c>
      <c r="D1530" s="34" t="s">
        <v>1196</v>
      </c>
      <c r="E1530" t="str" s="34">
        <v>无</v>
      </c>
      <c r="F1530" s="39" t="s">
        <v>910</v>
      </c>
      <c r="G1530" s="34" t="inlineStr">
        <is>
          <t xml:space="preserve">土行</t>
        </is>
      </c>
      <c r="H1530" s="34" t="b">
        <v>0</v>
      </c>
      <c r="I1530" s="34" t="b">
        <v>0</v>
      </c>
      <c r="J1530" s="34">
        <v>17</v>
      </c>
      <c r="K1530" s="34" t="str">
        <f t="shared" si="43"/>
        <v>126500</v>
      </c>
      <c r="L1530" s="34" t="s">
        <v>899</v>
      </c>
      <c r="O1530" t="str" s="35">
        <v>落印造成范围重击；补强结构、传递冲击，提高落印伤害；落印附加土行伤害；提高落印范围伤害。</v>
      </c>
      <c r="P1530" t="n" s="35">
        <v>12471098</v>
      </c>
      <c r="W1530">
        <v>600</v>
      </c>
      <c r="X1530">
        <v>600</v>
      </c>
      <c r="Y1530" t="str" s="35">
        <v>单位</v>
      </c>
      <c r="Z1530" t="inlineStr">
        <is>
          <t xml:space="preserve">圆形</t>
        </is>
      </c>
      <c r="AA1530" t="inlineStr">
        <is>
          <t xml:space="preserve">敌对</t>
        </is>
      </c>
      <c r="AB1530">
        <v>0</v>
      </c>
      <c r="AC1530">
        <v>16</v>
      </c>
      <c r="AD1530" t="b">
        <v>0</v>
      </c>
      <c r="AE1530" t="inlineStr">
        <is>
          <t xml:space="preserve">最近</t>
        </is>
      </c>
      <c r="AF1530">
        <v>180</v>
      </c>
      <c r="AG1530"/>
      <c r="AH1530"/>
      <c r="AI1530"/>
      <c r="AJ1530"/>
      <c r="AK1530"/>
      <c r="AL1530"/>
      <c r="BA1530">
        <v>10000</v>
      </c>
      <c r="BB1530" t="inlineStr">
        <is>
          <t xml:space="preserve">技能效果_伤害</t>
        </is>
      </c>
      <c r="BC1530" t="inlineStr">
        <is>
          <t xml:space="preserve">敌对</t>
        </is>
      </c>
      <c r="BD1530">
        <v>10000</v>
      </c>
      <c r="BE1530">
        <v>0</v>
      </c>
      <c r="BF1530" t="inlineStr">
        <is>
          <t xml:space="preserve">全部</t>
        </is>
      </c>
      <c r="BG1530">
        <v>0</v>
      </c>
      <c r="BH1530" t="inlineStr">
        <is>
          <t xml:space="preserve">魔法</t>
        </is>
      </c>
      <c r="BI1530">
        <v>8000</v>
      </c>
      <c r="BJ1530">
        <v>0</v>
      </c>
      <c r="BK1530" t="b">
        <v>1</v>
      </c>
      <c r="BL1530">
        <v>0</v>
      </c>
      <c r="BM1530">
        <v>10000</v>
      </c>
      <c r="BN1530"/>
      <c r="BO1530"/>
      <c r="BP1530"/>
      <c r="BQ1530"/>
      <c r="BR1530"/>
      <c r="BS1530"/>
      <c r="BT1530"/>
      <c r="BU1530"/>
      <c r="BV1530"/>
      <c r="BW1530"/>
      <c r="BX1530"/>
      <c r="BY1530"/>
      <c r="BZ1530"/>
      <c r="CA1530"/>
      <c r="CB1530"/>
      <c r="CC1530"/>
      <c r="CD1530"/>
      <c r="CE1530"/>
      <c r="CF1530"/>
      <c r="CG1530"/>
      <c r="CH1530"/>
      <c r="CI1530"/>
      <c r="CJ1530"/>
      <c r="CK1530"/>
      <c r="CL1530"/>
      <c r="CM1530"/>
      <c r="CN1530"/>
      <c r="CO1530"/>
      <c r="CP1530"/>
      <c r="CQ1530"/>
      <c r="CR1530"/>
      <c r="CS1530"/>
      <c r="CT1530"/>
      <c r="CU1530"/>
      <c r="CV1530"/>
      <c r="CW1530"/>
      <c r="CX1530"/>
      <c r="CY1530"/>
      <c r="CZ1530"/>
      <c r="DA1530"/>
      <c r="DB1530"/>
      <c r="DC1530"/>
      <c r="DD1530"/>
      <c r="DE1530"/>
      <c r="DF1530"/>
      <c r="DG1530"/>
      <c r="DH1530"/>
      <c r="DI1530"/>
      <c r="DJ1530"/>
      <c r="DK1530"/>
      <c r="DL1530"/>
      <c r="DM1530"/>
      <c r="DN1530"/>
      <c r="DO1530"/>
      <c r="DP1530"/>
      <c r="DQ1530"/>
      <c r="DR1530"/>
      <c r="DS1530"/>
      <c r="DT1530"/>
      <c r="DU1530"/>
      <c r="DV1530"/>
      <c r="DW1530"/>
      <c r="DX1530"/>
      <c r="DY1530"/>
      <c r="DZ1530"/>
      <c r="EA1530"/>
      <c r="EB1530"/>
      <c r="EC1530"/>
      <c r="ED1530"/>
      <c r="EE1530"/>
      <c r="EF1530"/>
      <c r="EG1530"/>
      <c r="EH1530"/>
      <c r="EI1530"/>
      <c r="EJ1530"/>
      <c r="EK1530"/>
      <c r="EL1530"/>
      <c r="EM1530"/>
      <c r="EN1530"/>
      <c r="EO1530"/>
      <c r="EP1530"/>
      <c r="EQ1530"/>
      <c r="ER1530"/>
      <c r="ES1530"/>
      <c r="ET1530"/>
      <c r="EU1530"/>
      <c r="EV1530"/>
      <c r="EW1530"/>
      <c r="EX1530"/>
      <c r="EY1530"/>
      <c r="EZ1530"/>
      <c r="FA1530"/>
      <c r="FB1530"/>
      <c r="FC1530"/>
      <c r="FD1530"/>
      <c r="FE1530"/>
      <c r="FF1530"/>
      <c r="FG1530"/>
      <c r="FH1530"/>
      <c r="FI1530"/>
      <c r="FJ1530"/>
      <c r="FK1530"/>
      <c r="FL1530"/>
      <c r="FM1530"/>
      <c r="FN1530"/>
      <c r="FO1530"/>
      <c r="FP1530"/>
      <c r="FQ1530"/>
      <c r="FR1530"/>
      <c r="FS1530"/>
      <c r="FT1530"/>
      <c r="FU1530"/>
      <c r="FV1530"/>
      <c r="FW1530"/>
      <c r="FX1530"/>
      <c r="FY1530"/>
      <c r="FZ1530"/>
      <c r="GA1530"/>
      <c r="GB1530"/>
      <c r="GC1530"/>
      <c r="GD1530"/>
      <c r="GE1530"/>
      <c r="GF1530"/>
      <c r="GG1530"/>
      <c r="GH1530"/>
      <c r="GI1530"/>
      <c r="GJ1530"/>
      <c r="GK1530"/>
      <c r="GL1530"/>
      <c r="GM1530"/>
      <c r="GN1530"/>
      <c r="GO1530"/>
      <c r="GP1530"/>
      <c r="GQ1530"/>
      <c r="GR1530"/>
      <c r="GS1530"/>
      <c r="GT1530"/>
      <c r="GU1530"/>
      <c r="GV1530"/>
      <c r="GW1530"/>
      <c r="GX1530"/>
      <c r="GY1530" t="n" s="35">
        <v>0</v>
      </c>
      <c r="GZ1530" t="n" s="35">
        <v>0</v>
      </c>
      <c r="HF1530" t="n" s="35">
        <v>4000</v>
      </c>
      <c r="HG1530" t="b" s="35">
        <v>1</v>
      </c>
      <c r="HH1530">
        <v>1</v>
      </c>
      <c r="HU1530" t="b" s="35">
        <v>1</v>
      </c>
      <c r="HZ1530">
        <v>1</v>
      </c>
      <c r="IA1530"/>
      <c r="IB1530" t="inlineStr">
        <is>
          <t xml:space="preserve">魔法</t>
        </is>
      </c>
      <c r="IC1530">
        <v>8000</v>
      </c>
      <c r="ID1530">
        <v>0</v>
      </c>
      <c r="IE1530">
        <v>1</v>
      </c>
      <c r="IF1530"/>
      <c r="IG1530" t="inlineStr">
        <is>
          <t xml:space="preserve">魔法</t>
        </is>
      </c>
      <c r="IH1530">
        <v>500</v>
      </c>
      <c r="II1530">
        <v>0</v>
      </c>
      <c r="IJ1530"/>
      <c r="IK1530"/>
      <c r="IL1530"/>
      <c r="IM1530"/>
      <c r="IN1530"/>
      <c r="IO1530"/>
      <c r="IP1530"/>
      <c r="IQ1530"/>
      <c r="IR1530"/>
      <c r="IS1530"/>
      <c r="IT1530"/>
      <c r="IU1530"/>
      <c r="IV1530"/>
      <c r="IW1530"/>
      <c r="IX1530"/>
      <c r="IY1530"/>
      <c r="IZ1530"/>
      <c r="JA1530"/>
      <c r="JB1530"/>
      <c r="JC1530"/>
      <c r="JD1530"/>
      <c r="JE1530"/>
      <c r="JF1530"/>
      <c r="JG1530"/>
      <c r="JH1530"/>
      <c r="JI1530"/>
      <c r="JJ1530"/>
      <c r="JK1530"/>
      <c r="JL1530"/>
      <c r="JM1530"/>
      <c r="JN1530"/>
      <c r="JO1530"/>
      <c r="JP1530"/>
      <c r="JQ1530"/>
      <c r="JR1530"/>
    </row>
    <row r="1531" ht="30" customHeight="1" spans="2:12">
      <c r="B1531" s="34">
        <f>10000000+INDEX(编号表!$B:$B,MATCH(D1531,编号表!$A:$A,0))*10000+J1531</f>
        <v>12650018</v>
      </c>
      <c r="C1531" s="34" t="s">
        <v>1195</v>
      </c>
      <c r="D1531" s="34" t="s">
        <v>1196</v>
      </c>
      <c r="E1531" t="str" s="34">
        <v>无</v>
      </c>
      <c r="F1531" s="39" t="s">
        <v>910</v>
      </c>
      <c r="G1531" s="34" t="inlineStr">
        <is>
          <t xml:space="preserve">土行</t>
        </is>
      </c>
      <c r="H1531" s="34" t="b">
        <v>0</v>
      </c>
      <c r="I1531" s="34" t="b">
        <v>0</v>
      </c>
      <c r="J1531" s="34">
        <v>18</v>
      </c>
      <c r="K1531" s="34" t="str">
        <f t="shared" si="43"/>
        <v>126500</v>
      </c>
      <c r="L1531" s="34" t="s">
        <v>900</v>
      </c>
      <c r="O1531" t="str" s="35">
        <v>落印造成范围重击；补强结构、传递冲击，提高落印伤害；落印附加土行伤害；提高落印范围伤害。</v>
      </c>
      <c r="P1531" t="n" s="35">
        <v>12471098</v>
      </c>
      <c r="W1531">
        <v>600</v>
      </c>
      <c r="X1531">
        <v>600</v>
      </c>
      <c r="Y1531" t="str" s="35">
        <v>单位</v>
      </c>
      <c r="Z1531" t="inlineStr">
        <is>
          <t xml:space="preserve">圆形</t>
        </is>
      </c>
      <c r="AA1531" t="inlineStr">
        <is>
          <t xml:space="preserve">敌对</t>
        </is>
      </c>
      <c r="AB1531">
        <v>0</v>
      </c>
      <c r="AC1531">
        <v>16</v>
      </c>
      <c r="AD1531" t="b">
        <v>0</v>
      </c>
      <c r="AE1531" t="inlineStr">
        <is>
          <t xml:space="preserve">最近</t>
        </is>
      </c>
      <c r="AF1531">
        <v>180</v>
      </c>
      <c r="AG1531"/>
      <c r="AH1531"/>
      <c r="AI1531"/>
      <c r="AJ1531"/>
      <c r="AK1531"/>
      <c r="AL1531"/>
      <c r="BA1531">
        <v>10000</v>
      </c>
      <c r="BB1531" t="inlineStr">
        <is>
          <t xml:space="preserve">技能效果_伤害</t>
        </is>
      </c>
      <c r="BC1531" t="inlineStr">
        <is>
          <t xml:space="preserve">敌对</t>
        </is>
      </c>
      <c r="BD1531">
        <v>10000</v>
      </c>
      <c r="BE1531">
        <v>0</v>
      </c>
      <c r="BF1531" t="inlineStr">
        <is>
          <t xml:space="preserve">全部</t>
        </is>
      </c>
      <c r="BG1531">
        <v>0</v>
      </c>
      <c r="BH1531" t="inlineStr">
        <is>
          <t xml:space="preserve">魔法</t>
        </is>
      </c>
      <c r="BI1531">
        <v>8000</v>
      </c>
      <c r="BJ1531">
        <v>0</v>
      </c>
      <c r="BK1531" t="b">
        <v>1</v>
      </c>
      <c r="BL1531">
        <v>0</v>
      </c>
      <c r="BM1531">
        <v>10000</v>
      </c>
      <c r="BN1531"/>
      <c r="BO1531"/>
      <c r="BP1531"/>
      <c r="BQ1531"/>
      <c r="BR1531"/>
      <c r="BS1531"/>
      <c r="BT1531"/>
      <c r="BU1531"/>
      <c r="BV1531"/>
      <c r="BW1531"/>
      <c r="BX1531"/>
      <c r="BY1531"/>
      <c r="BZ1531"/>
      <c r="CA1531"/>
      <c r="CB1531"/>
      <c r="CC1531"/>
      <c r="CD1531"/>
      <c r="CE1531"/>
      <c r="CF1531"/>
      <c r="CG1531"/>
      <c r="CH1531"/>
      <c r="CI1531"/>
      <c r="CJ1531"/>
      <c r="CK1531"/>
      <c r="CL1531"/>
      <c r="CM1531"/>
      <c r="CN1531"/>
      <c r="CO1531"/>
      <c r="CP1531"/>
      <c r="CQ1531"/>
      <c r="CR1531"/>
      <c r="CS1531"/>
      <c r="CT1531"/>
      <c r="CU1531"/>
      <c r="CV1531"/>
      <c r="CW1531"/>
      <c r="CX1531"/>
      <c r="CY1531"/>
      <c r="CZ1531"/>
      <c r="DA1531"/>
      <c r="DB1531"/>
      <c r="DC1531"/>
      <c r="DD1531"/>
      <c r="DE1531"/>
      <c r="DF1531"/>
      <c r="DG1531"/>
      <c r="DH1531"/>
      <c r="DI1531"/>
      <c r="DJ1531"/>
      <c r="DK1531"/>
      <c r="DL1531"/>
      <c r="DM1531"/>
      <c r="DN1531"/>
      <c r="DO1531"/>
      <c r="DP1531"/>
      <c r="DQ1531"/>
      <c r="DR1531"/>
      <c r="DS1531"/>
      <c r="DT1531"/>
      <c r="DU1531"/>
      <c r="DV1531"/>
      <c r="DW1531"/>
      <c r="DX1531"/>
      <c r="DY1531"/>
      <c r="DZ1531"/>
      <c r="EA1531"/>
      <c r="EB1531"/>
      <c r="EC1531"/>
      <c r="ED1531"/>
      <c r="EE1531"/>
      <c r="EF1531"/>
      <c r="EG1531"/>
      <c r="EH1531"/>
      <c r="EI1531"/>
      <c r="EJ1531"/>
      <c r="EK1531"/>
      <c r="EL1531"/>
      <c r="EM1531"/>
      <c r="EN1531"/>
      <c r="EO1531"/>
      <c r="EP1531"/>
      <c r="EQ1531"/>
      <c r="ER1531"/>
      <c r="ES1531"/>
      <c r="ET1531"/>
      <c r="EU1531"/>
      <c r="EV1531"/>
      <c r="EW1531"/>
      <c r="EX1531"/>
      <c r="EY1531"/>
      <c r="EZ1531"/>
      <c r="FA1531"/>
      <c r="FB1531"/>
      <c r="FC1531"/>
      <c r="FD1531"/>
      <c r="FE1531"/>
      <c r="FF1531"/>
      <c r="FG1531"/>
      <c r="FH1531"/>
      <c r="FI1531"/>
      <c r="FJ1531"/>
      <c r="FK1531"/>
      <c r="FL1531"/>
      <c r="FM1531"/>
      <c r="FN1531"/>
      <c r="FO1531"/>
      <c r="FP1531"/>
      <c r="FQ1531"/>
      <c r="FR1531"/>
      <c r="FS1531"/>
      <c r="FT1531"/>
      <c r="FU1531"/>
      <c r="FV1531"/>
      <c r="FW1531"/>
      <c r="FX1531"/>
      <c r="FY1531"/>
      <c r="FZ1531"/>
      <c r="GA1531"/>
      <c r="GB1531"/>
      <c r="GC1531"/>
      <c r="GD1531"/>
      <c r="GE1531"/>
      <c r="GF1531"/>
      <c r="GG1531"/>
      <c r="GH1531"/>
      <c r="GI1531"/>
      <c r="GJ1531"/>
      <c r="GK1531"/>
      <c r="GL1531"/>
      <c r="GM1531"/>
      <c r="GN1531"/>
      <c r="GO1531"/>
      <c r="GP1531"/>
      <c r="GQ1531"/>
      <c r="GR1531"/>
      <c r="GS1531"/>
      <c r="GT1531"/>
      <c r="GU1531"/>
      <c r="GV1531"/>
      <c r="GW1531"/>
      <c r="GX1531"/>
      <c r="GY1531" t="n" s="35">
        <v>0</v>
      </c>
      <c r="GZ1531" t="n" s="35">
        <v>0</v>
      </c>
      <c r="HF1531" t="n" s="35">
        <v>4000</v>
      </c>
      <c r="HG1531" t="b" s="35">
        <v>1</v>
      </c>
      <c r="HH1531">
        <v>1</v>
      </c>
      <c r="HU1531" t="b" s="35">
        <v>1</v>
      </c>
      <c r="HZ1531">
        <v>1</v>
      </c>
      <c r="IA1531"/>
      <c r="IB1531" t="inlineStr">
        <is>
          <t xml:space="preserve">魔法</t>
        </is>
      </c>
      <c r="IC1531">
        <v>8000</v>
      </c>
      <c r="ID1531">
        <v>0</v>
      </c>
      <c r="IE1531">
        <v>1</v>
      </c>
      <c r="IF1531"/>
      <c r="IG1531" t="inlineStr">
        <is>
          <t xml:space="preserve">魔法</t>
        </is>
      </c>
      <c r="IH1531">
        <v>500</v>
      </c>
      <c r="II1531">
        <v>0</v>
      </c>
      <c r="IJ1531"/>
      <c r="IK1531"/>
      <c r="IL1531"/>
      <c r="IM1531"/>
      <c r="IN1531"/>
      <c r="IO1531"/>
      <c r="IP1531"/>
      <c r="IQ1531"/>
      <c r="IR1531"/>
      <c r="IS1531"/>
      <c r="IT1531"/>
      <c r="IU1531"/>
      <c r="IV1531"/>
      <c r="IW1531"/>
      <c r="IX1531"/>
      <c r="IY1531"/>
      <c r="IZ1531"/>
      <c r="JA1531"/>
      <c r="JB1531"/>
      <c r="JC1531"/>
      <c r="JD1531"/>
      <c r="JE1531"/>
      <c r="JF1531"/>
      <c r="JG1531"/>
      <c r="JH1531"/>
      <c r="JI1531"/>
      <c r="JJ1531"/>
      <c r="JK1531"/>
      <c r="JL1531"/>
      <c r="JM1531"/>
      <c r="JN1531"/>
      <c r="JO1531"/>
      <c r="JP1531"/>
      <c r="JQ1531"/>
      <c r="JR1531"/>
    </row>
    <row r="1532" ht="30" customHeight="1" spans="2:12">
      <c r="B1532" s="34">
        <f>10000000+INDEX(编号表!$B:$B,MATCH(D1532,编号表!$A:$A,0))*10000+J1532</f>
        <v>12660016</v>
      </c>
      <c r="C1532" s="34" t="s">
        <v>1197</v>
      </c>
      <c r="D1532" s="34" t="s">
        <v>1198</v>
      </c>
      <c r="E1532" t="str" s="34">
        <v>无</v>
      </c>
      <c r="F1532" s="39" t="s">
        <v>910</v>
      </c>
      <c r="G1532" s="34" t="s">
        <v>363</v>
      </c>
      <c r="H1532" s="34" t="b">
        <v>0</v>
      </c>
      <c r="I1532" s="34" t="b">
        <v>0</v>
      </c>
      <c r="J1532" s="34">
        <v>16</v>
      </c>
      <c r="K1532" s="34" t="str">
        <f t="shared" si="43"/>
        <v>126600</v>
      </c>
      <c r="L1532" s="34" t="s">
        <v>898</v>
      </c>
      <c r="O1532" t="str" s="35">
        <v>落印造成范围重击；补强结构、传递冲击，提高落印伤害；落印附毒；提高落印范围伤害。</v>
      </c>
      <c r="P1532" t="n" s="35">
        <v>12471098</v>
      </c>
      <c r="Y1532" t="str" s="35">
        <v>单位</v>
      </c>
      <c r="GY1532" t="n" s="35">
        <v>0</v>
      </c>
      <c r="GZ1532" t="n" s="35">
        <v>0</v>
      </c>
      <c r="HF1532" t="n" s="35">
        <v>4000</v>
      </c>
      <c r="HG1532" t="b" s="35">
        <v>1</v>
      </c>
      <c r="HU1532" t="b" s="35">
        <v>1</v>
      </c>
    </row>
    <row r="1533" ht="30" customHeight="1" spans="2:12">
      <c r="B1533" s="34">
        <f>10000000+INDEX(编号表!$B:$B,MATCH(D1533,编号表!$A:$A,0))*10000+J1533</f>
        <v>12660017</v>
      </c>
      <c r="C1533" s="34" t="s">
        <v>1197</v>
      </c>
      <c r="D1533" s="34" t="s">
        <v>1198</v>
      </c>
      <c r="E1533" t="str" s="34">
        <v>无</v>
      </c>
      <c r="F1533" s="39" t="s">
        <v>910</v>
      </c>
      <c r="G1533" s="34" t="s">
        <v>363</v>
      </c>
      <c r="H1533" s="34" t="b">
        <v>0</v>
      </c>
      <c r="I1533" s="34" t="b">
        <v>0</v>
      </c>
      <c r="J1533" s="34">
        <v>17</v>
      </c>
      <c r="K1533" s="34" t="str">
        <f t="shared" si="43"/>
        <v>126600</v>
      </c>
      <c r="L1533" s="34" t="s">
        <v>899</v>
      </c>
      <c r="O1533" t="str" s="35">
        <v>落印造成范围重击；补强结构、传递冲击，提高落印伤害；落印附毒；提高落印范围伤害。</v>
      </c>
      <c r="P1533" t="n" s="35">
        <v>12471098</v>
      </c>
      <c r="Y1533" t="str" s="35">
        <v>单位</v>
      </c>
      <c r="GY1533" t="n" s="35">
        <v>0</v>
      </c>
      <c r="GZ1533" t="n" s="35">
        <v>0</v>
      </c>
      <c r="HF1533" t="n" s="35">
        <v>4000</v>
      </c>
      <c r="HG1533" t="b" s="35">
        <v>1</v>
      </c>
      <c r="HU1533" t="b" s="35">
        <v>1</v>
      </c>
    </row>
    <row r="1534" ht="30" customHeight="1" spans="2:12">
      <c r="B1534" s="34">
        <f>10000000+INDEX(编号表!$B:$B,MATCH(D1534,编号表!$A:$A,0))*10000+J1534</f>
        <v>12660018</v>
      </c>
      <c r="C1534" s="34" t="s">
        <v>1197</v>
      </c>
      <c r="D1534" s="34" t="s">
        <v>1198</v>
      </c>
      <c r="E1534" t="str" s="34">
        <v>无</v>
      </c>
      <c r="F1534" s="39" t="s">
        <v>910</v>
      </c>
      <c r="G1534" s="34" t="s">
        <v>363</v>
      </c>
      <c r="H1534" s="34" t="b">
        <v>0</v>
      </c>
      <c r="I1534" s="34" t="b">
        <v>0</v>
      </c>
      <c r="J1534" s="34">
        <v>18</v>
      </c>
      <c r="K1534" s="34" t="str">
        <f t="shared" si="43"/>
        <v>126600</v>
      </c>
      <c r="L1534" s="34" t="s">
        <v>900</v>
      </c>
      <c r="O1534" t="str" s="35">
        <v>落印造成范围重击；补强结构、传递冲击，提高落印伤害；落印附毒；提高落印范围伤害。</v>
      </c>
      <c r="P1534" t="n" s="35">
        <v>12471098</v>
      </c>
      <c r="Y1534" t="str" s="35">
        <v>单位</v>
      </c>
      <c r="GY1534" t="n" s="35">
        <v>0</v>
      </c>
      <c r="GZ1534" t="n" s="35">
        <v>0</v>
      </c>
      <c r="HF1534" t="n" s="35">
        <v>4000</v>
      </c>
      <c r="HG1534" t="b" s="35">
        <v>1</v>
      </c>
      <c r="HU1534" t="b" s="35">
        <v>1</v>
      </c>
    </row>
    <row r="1535" ht="30" customHeight="1" spans="2:12">
      <c r="B1535" s="34">
        <f>10000000+INDEX(编号表!$B:$B,MATCH(D1535,编号表!$A:$A,0))*10000+J1535</f>
        <v>12670016</v>
      </c>
      <c r="C1535" s="34" t="s">
        <v>1199</v>
      </c>
      <c r="D1535" s="34" t="s">
        <v>1200</v>
      </c>
      <c r="E1535" t="str" s="34">
        <v>无</v>
      </c>
      <c r="F1535" s="39" t="s">
        <v>910</v>
      </c>
      <c r="G1535" s="34" t="s">
        <v>363</v>
      </c>
      <c r="H1535" s="34" t="b">
        <v>0</v>
      </c>
      <c r="I1535" s="34" t="b">
        <v>0</v>
      </c>
      <c r="J1535" s="34">
        <v>16</v>
      </c>
      <c r="K1535" s="34" t="str">
        <f t="shared" si="43"/>
        <v>126700</v>
      </c>
      <c r="L1535" s="34" t="s">
        <v>898</v>
      </c>
      <c r="O1535" t="str" s="35">
        <v>落印造成范围重击；补强结构、传递冲击，提高落印伤害；落印附毒；提高落印范围伤害。</v>
      </c>
      <c r="P1535" t="n" s="35">
        <v>12471098</v>
      </c>
      <c r="Y1535" t="str" s="35">
        <v>单位</v>
      </c>
      <c r="GY1535" t="n" s="35">
        <v>0</v>
      </c>
      <c r="GZ1535" t="n" s="35">
        <v>0</v>
      </c>
      <c r="HF1535" t="n" s="35">
        <v>4000</v>
      </c>
      <c r="HG1535" t="b" s="35">
        <v>1</v>
      </c>
      <c r="HU1535" t="b" s="35">
        <v>1</v>
      </c>
    </row>
    <row r="1536" ht="30" customHeight="1" spans="2:12">
      <c r="B1536" s="34">
        <f>10000000+INDEX(编号表!$B:$B,MATCH(D1536,编号表!$A:$A,0))*10000+J1536</f>
        <v>12670017</v>
      </c>
      <c r="C1536" s="34" t="s">
        <v>1199</v>
      </c>
      <c r="D1536" s="34" t="s">
        <v>1200</v>
      </c>
      <c r="E1536" t="str" s="34">
        <v>无</v>
      </c>
      <c r="F1536" s="39" t="s">
        <v>910</v>
      </c>
      <c r="G1536" s="34" t="s">
        <v>363</v>
      </c>
      <c r="H1536" s="34" t="b">
        <v>0</v>
      </c>
      <c r="I1536" s="34" t="b">
        <v>0</v>
      </c>
      <c r="J1536" s="34">
        <v>17</v>
      </c>
      <c r="K1536" s="34" t="str">
        <f t="shared" si="43"/>
        <v>126700</v>
      </c>
      <c r="L1536" s="34" t="s">
        <v>899</v>
      </c>
      <c r="O1536" t="str" s="35">
        <v>落印造成范围重击；补强结构、传递冲击，提高落印伤害；落印附毒；提高落印范围伤害。</v>
      </c>
      <c r="P1536" t="n" s="35">
        <v>12471098</v>
      </c>
      <c r="Y1536" t="str" s="35">
        <v>单位</v>
      </c>
      <c r="GY1536" t="n" s="35">
        <v>0</v>
      </c>
      <c r="GZ1536" t="n" s="35">
        <v>0</v>
      </c>
      <c r="HF1536" t="n" s="35">
        <v>4000</v>
      </c>
      <c r="HG1536" t="b" s="35">
        <v>1</v>
      </c>
      <c r="HU1536" t="b" s="35">
        <v>1</v>
      </c>
    </row>
    <row r="1537" ht="30" customHeight="1" spans="2:12">
      <c r="B1537" s="34">
        <f>10000000+INDEX(编号表!$B:$B,MATCH(D1537,编号表!$A:$A,0))*10000+J1537</f>
        <v>12670018</v>
      </c>
      <c r="C1537" s="34" t="s">
        <v>1199</v>
      </c>
      <c r="D1537" s="34" t="s">
        <v>1200</v>
      </c>
      <c r="E1537" t="str" s="34">
        <v>无</v>
      </c>
      <c r="F1537" s="39" t="s">
        <v>910</v>
      </c>
      <c r="G1537" s="34" t="s">
        <v>363</v>
      </c>
      <c r="H1537" s="34" t="b">
        <v>0</v>
      </c>
      <c r="I1537" s="34" t="b">
        <v>0</v>
      </c>
      <c r="J1537" s="34">
        <v>18</v>
      </c>
      <c r="K1537" s="34" t="str">
        <f t="shared" si="43"/>
        <v>126700</v>
      </c>
      <c r="L1537" s="34" t="s">
        <v>900</v>
      </c>
      <c r="O1537" t="str" s="35">
        <v>落印造成范围重击；补强结构、传递冲击，提高落印伤害；落印附毒；提高落印范围伤害。</v>
      </c>
      <c r="P1537" t="n" s="35">
        <v>12471098</v>
      </c>
      <c r="Y1537" t="str" s="35">
        <v>单位</v>
      </c>
      <c r="GY1537" t="n" s="35">
        <v>0</v>
      </c>
      <c r="GZ1537" t="n" s="35">
        <v>0</v>
      </c>
      <c r="HF1537" t="n" s="35">
        <v>4000</v>
      </c>
      <c r="HG1537" t="b" s="35">
        <v>1</v>
      </c>
      <c r="HU1537" t="b" s="35">
        <v>1</v>
      </c>
    </row>
    <row r="1538" ht="30" customHeight="1" spans="2:12">
      <c r="B1538" s="34">
        <f>10000000+INDEX(编号表!$B:$B,MATCH(D1538,编号表!$A:$A,0))*10000+J1538</f>
        <v>12680016</v>
      </c>
      <c r="C1538" s="34" t="s">
        <v>1201</v>
      </c>
      <c r="D1538" s="34" t="s">
        <v>1202</v>
      </c>
      <c r="E1538" t="str" s="34">
        <v>无</v>
      </c>
      <c r="F1538" s="39" t="s">
        <v>910</v>
      </c>
      <c r="G1538" s="34" t="s">
        <v>363</v>
      </c>
      <c r="H1538" s="34" t="b">
        <v>0</v>
      </c>
      <c r="I1538" s="34" t="b">
        <v>0</v>
      </c>
      <c r="J1538" s="34">
        <v>16</v>
      </c>
      <c r="K1538" s="34" t="str">
        <f t="shared" si="43"/>
        <v>126800</v>
      </c>
      <c r="L1538" s="34" t="s">
        <v>898</v>
      </c>
      <c r="O1538" t="str" s="35">
        <v>落印造成范围重击；补强结构、传递冲击，提高落印伤害；落印后使范围内敌人减速；提高落印范围伤害。</v>
      </c>
      <c r="P1538" t="n" s="35">
        <v>12471098</v>
      </c>
      <c r="Y1538" t="str" s="35">
        <v>单位</v>
      </c>
      <c r="GY1538" t="n" s="35">
        <v>0</v>
      </c>
      <c r="GZ1538" t="n" s="35">
        <v>0</v>
      </c>
      <c r="HF1538" t="n" s="35">
        <v>4000</v>
      </c>
      <c r="HG1538" t="b" s="35">
        <v>1</v>
      </c>
      <c r="HU1538" t="b" s="35">
        <v>1</v>
      </c>
    </row>
    <row r="1539" ht="30" customHeight="1" spans="2:12">
      <c r="B1539" s="34">
        <f>10000000+INDEX(编号表!$B:$B,MATCH(D1539,编号表!$A:$A,0))*10000+J1539</f>
        <v>12680017</v>
      </c>
      <c r="C1539" s="34" t="s">
        <v>1201</v>
      </c>
      <c r="D1539" s="34" t="s">
        <v>1202</v>
      </c>
      <c r="E1539" t="str" s="34">
        <v>无</v>
      </c>
      <c r="F1539" s="39" t="s">
        <v>910</v>
      </c>
      <c r="G1539" s="34" t="s">
        <v>363</v>
      </c>
      <c r="H1539" s="34" t="b">
        <v>0</v>
      </c>
      <c r="I1539" s="34" t="b">
        <v>0</v>
      </c>
      <c r="J1539" s="34">
        <v>17</v>
      </c>
      <c r="K1539" s="34" t="str">
        <f t="shared" si="43"/>
        <v>126800</v>
      </c>
      <c r="L1539" s="34" t="s">
        <v>899</v>
      </c>
      <c r="O1539" t="str" s="35">
        <v>落印造成范围重击；补强结构、传递冲击，提高落印伤害；落印后使范围内敌人减速；提高落印范围伤害。</v>
      </c>
      <c r="P1539" t="n" s="35">
        <v>12471098</v>
      </c>
      <c r="Y1539" t="str" s="35">
        <v>单位</v>
      </c>
      <c r="GY1539" t="n" s="35">
        <v>0</v>
      </c>
      <c r="GZ1539" t="n" s="35">
        <v>0</v>
      </c>
      <c r="HF1539" t="n" s="35">
        <v>4000</v>
      </c>
      <c r="HG1539" t="b" s="35">
        <v>1</v>
      </c>
      <c r="HU1539" t="b" s="35">
        <v>1</v>
      </c>
    </row>
    <row r="1540" ht="30" customHeight="1" spans="2:12">
      <c r="B1540" s="34">
        <f>10000000+INDEX(编号表!$B:$B,MATCH(D1540,编号表!$A:$A,0))*10000+J1540</f>
        <v>12680018</v>
      </c>
      <c r="C1540" s="34" t="s">
        <v>1201</v>
      </c>
      <c r="D1540" s="34" t="s">
        <v>1202</v>
      </c>
      <c r="E1540" t="str" s="34">
        <v>无</v>
      </c>
      <c r="F1540" s="39" t="s">
        <v>910</v>
      </c>
      <c r="G1540" s="34" t="s">
        <v>363</v>
      </c>
      <c r="H1540" s="34" t="b">
        <v>0</v>
      </c>
      <c r="I1540" s="34" t="b">
        <v>0</v>
      </c>
      <c r="J1540" s="34">
        <v>18</v>
      </c>
      <c r="K1540" s="34" t="str">
        <f t="shared" si="43"/>
        <v>126800</v>
      </c>
      <c r="L1540" s="34" t="s">
        <v>900</v>
      </c>
      <c r="O1540" t="str" s="35">
        <v>落印造成范围重击；补强结构、传递冲击，提高落印伤害；落印后使范围内敌人减速；提高落印范围伤害。</v>
      </c>
      <c r="P1540" t="n" s="35">
        <v>12471098</v>
      </c>
      <c r="Y1540" t="str" s="35">
        <v>单位</v>
      </c>
      <c r="GY1540" t="n" s="35">
        <v>0</v>
      </c>
      <c r="GZ1540" t="n" s="35">
        <v>0</v>
      </c>
      <c r="HF1540" t="n" s="35">
        <v>4000</v>
      </c>
      <c r="HG1540" t="b" s="35">
        <v>1</v>
      </c>
      <c r="HU1540" t="b" s="35">
        <v>1</v>
      </c>
    </row>
    <row r="1541" ht="30" customHeight="1" spans="2:12">
      <c r="B1541" s="34">
        <f>10000000+INDEX(编号表!$B:$B,MATCH(D1541,编号表!$A:$A,0))*10000+J1541</f>
        <v>12690016</v>
      </c>
      <c r="C1541" s="34" t="s">
        <v>1203</v>
      </c>
      <c r="D1541" s="34" t="s">
        <v>1204</v>
      </c>
      <c r="E1541" t="str" s="34">
        <v>无</v>
      </c>
      <c r="F1541" s="39" t="s">
        <v>910</v>
      </c>
      <c r="G1541" s="34" t="s">
        <v>363</v>
      </c>
      <c r="H1541" s="34" t="b">
        <v>0</v>
      </c>
      <c r="I1541" s="34" t="b">
        <v>0</v>
      </c>
      <c r="J1541" s="34">
        <v>16</v>
      </c>
      <c r="K1541" s="34" t="str">
        <f t="shared" si="43"/>
        <v>126900</v>
      </c>
      <c r="L1541" s="34" t="s">
        <v>898</v>
      </c>
      <c r="O1541" t="str" s="35">
        <v>落印造成范围重击；补强结构、传递冲击，提高落印伤害；缩短宝印技能冷却时间；提高落印范围伤害。</v>
      </c>
      <c r="P1541" t="n" s="35">
        <v>12471098</v>
      </c>
      <c r="W1541">
        <v>600</v>
      </c>
      <c r="X1541">
        <v>600</v>
      </c>
      <c r="Y1541" t="str" s="35">
        <v>单位</v>
      </c>
      <c r="Z1541" t="inlineStr">
        <is>
          <t xml:space="preserve">圆形</t>
        </is>
      </c>
      <c r="AA1541" t="inlineStr">
        <is>
          <t xml:space="preserve">敌对</t>
        </is>
      </c>
      <c r="AB1541">
        <v>0</v>
      </c>
      <c r="AC1541">
        <v>16</v>
      </c>
      <c r="AD1541" t="b">
        <v>0</v>
      </c>
      <c r="AE1541" t="inlineStr">
        <is>
          <t xml:space="preserve">最近</t>
        </is>
      </c>
      <c r="AF1541">
        <v>180</v>
      </c>
      <c r="AG1541"/>
      <c r="AH1541"/>
      <c r="AI1541"/>
      <c r="AJ1541"/>
      <c r="AK1541"/>
      <c r="AL1541"/>
      <c r="BA1541">
        <v>10000</v>
      </c>
      <c r="BB1541" t="inlineStr">
        <is>
          <t xml:space="preserve">技能效果_伤害</t>
        </is>
      </c>
      <c r="BC1541" t="inlineStr">
        <is>
          <t xml:space="preserve">敌对</t>
        </is>
      </c>
      <c r="BD1541">
        <v>10000</v>
      </c>
      <c r="BE1541">
        <v>0</v>
      </c>
      <c r="BF1541" t="inlineStr">
        <is>
          <t xml:space="preserve">全部</t>
        </is>
      </c>
      <c r="BG1541">
        <v>0</v>
      </c>
      <c r="BH1541" t="inlineStr">
        <is>
          <t xml:space="preserve">魔法</t>
        </is>
      </c>
      <c r="BI1541">
        <v>8000</v>
      </c>
      <c r="BJ1541">
        <v>0</v>
      </c>
      <c r="BK1541" t="b">
        <v>1</v>
      </c>
      <c r="BL1541">
        <v>0</v>
      </c>
      <c r="BM1541">
        <v>10000</v>
      </c>
      <c r="BN1541"/>
      <c r="BO1541"/>
      <c r="BP1541"/>
      <c r="BQ1541"/>
      <c r="BR1541"/>
      <c r="BS1541"/>
      <c r="BT1541"/>
      <c r="BU1541"/>
      <c r="BV1541"/>
      <c r="BW1541"/>
      <c r="BX1541"/>
      <c r="BY1541"/>
      <c r="BZ1541"/>
      <c r="CA1541"/>
      <c r="CB1541"/>
      <c r="CC1541"/>
      <c r="CD1541"/>
      <c r="CE1541"/>
      <c r="CF1541"/>
      <c r="CG1541"/>
      <c r="CH1541"/>
      <c r="CI1541"/>
      <c r="CJ1541"/>
      <c r="CK1541"/>
      <c r="CL1541"/>
      <c r="CM1541"/>
      <c r="CN1541"/>
      <c r="CO1541"/>
      <c r="CP1541"/>
      <c r="CQ1541"/>
      <c r="CR1541"/>
      <c r="CS1541"/>
      <c r="CT1541"/>
      <c r="CU1541"/>
      <c r="CV1541"/>
      <c r="CW1541"/>
      <c r="CX1541"/>
      <c r="CY1541"/>
      <c r="CZ1541"/>
      <c r="DA1541"/>
      <c r="DB1541"/>
      <c r="DC1541"/>
      <c r="DD1541"/>
      <c r="DE1541"/>
      <c r="DF1541"/>
      <c r="DG1541"/>
      <c r="DH1541"/>
      <c r="DI1541"/>
      <c r="DJ1541"/>
      <c r="DK1541"/>
      <c r="DL1541"/>
      <c r="DM1541"/>
      <c r="DN1541"/>
      <c r="DO1541"/>
      <c r="DP1541"/>
      <c r="DQ1541"/>
      <c r="DR1541"/>
      <c r="DS1541"/>
      <c r="DT1541"/>
      <c r="DU1541"/>
      <c r="DV1541"/>
      <c r="DW1541"/>
      <c r="DX1541"/>
      <c r="DY1541"/>
      <c r="DZ1541"/>
      <c r="EA1541"/>
      <c r="EB1541"/>
      <c r="EC1541"/>
      <c r="ED1541"/>
      <c r="EE1541"/>
      <c r="EF1541"/>
      <c r="EG1541"/>
      <c r="EH1541"/>
      <c r="EI1541"/>
      <c r="EJ1541"/>
      <c r="EK1541"/>
      <c r="EL1541"/>
      <c r="EM1541"/>
      <c r="EN1541"/>
      <c r="EO1541"/>
      <c r="EP1541"/>
      <c r="EQ1541"/>
      <c r="ER1541"/>
      <c r="ES1541"/>
      <c r="ET1541"/>
      <c r="EU1541"/>
      <c r="EV1541"/>
      <c r="EW1541"/>
      <c r="EX1541"/>
      <c r="EY1541"/>
      <c r="EZ1541"/>
      <c r="FA1541"/>
      <c r="FB1541"/>
      <c r="FC1541"/>
      <c r="FD1541"/>
      <c r="FE1541"/>
      <c r="FF1541"/>
      <c r="FG1541"/>
      <c r="FH1541"/>
      <c r="FI1541"/>
      <c r="FJ1541"/>
      <c r="FK1541"/>
      <c r="FL1541"/>
      <c r="FM1541"/>
      <c r="FN1541"/>
      <c r="FO1541"/>
      <c r="FP1541"/>
      <c r="FQ1541"/>
      <c r="FR1541"/>
      <c r="FS1541"/>
      <c r="FT1541"/>
      <c r="FU1541"/>
      <c r="FV1541"/>
      <c r="FW1541"/>
      <c r="FX1541"/>
      <c r="FY1541"/>
      <c r="FZ1541"/>
      <c r="GA1541"/>
      <c r="GB1541"/>
      <c r="GC1541"/>
      <c r="GD1541"/>
      <c r="GE1541"/>
      <c r="GF1541"/>
      <c r="GG1541"/>
      <c r="GH1541"/>
      <c r="GI1541"/>
      <c r="GJ1541"/>
      <c r="GK1541"/>
      <c r="GL1541"/>
      <c r="GM1541"/>
      <c r="GN1541"/>
      <c r="GO1541"/>
      <c r="GP1541"/>
      <c r="GQ1541"/>
      <c r="GR1541"/>
      <c r="GS1541"/>
      <c r="GT1541"/>
      <c r="GU1541"/>
      <c r="GV1541"/>
      <c r="GW1541"/>
      <c r="GX1541"/>
      <c r="GY1541" t="n" s="35">
        <v>0</v>
      </c>
      <c r="GZ1541" t="n" s="35">
        <v>0</v>
      </c>
      <c r="HF1541" s="35">
        <v>3800</v>
      </c>
      <c r="HG1541" t="b" s="35">
        <v>1</v>
      </c>
      <c r="HH1541">
        <v>1</v>
      </c>
      <c r="HU1541" t="b" s="35">
        <v>1</v>
      </c>
    </row>
    <row r="1542" ht="30" customHeight="1" spans="2:12">
      <c r="B1542" s="34">
        <f>10000000+INDEX(编号表!$B:$B,MATCH(D1542,编号表!$A:$A,0))*10000+J1542</f>
        <v>12690017</v>
      </c>
      <c r="C1542" s="34" t="s">
        <v>1203</v>
      </c>
      <c r="D1542" s="34" t="s">
        <v>1204</v>
      </c>
      <c r="E1542" t="str" s="34">
        <v>无</v>
      </c>
      <c r="F1542" s="39" t="s">
        <v>910</v>
      </c>
      <c r="G1542" s="34" t="s">
        <v>363</v>
      </c>
      <c r="H1542" s="34" t="b">
        <v>0</v>
      </c>
      <c r="I1542" s="34" t="b">
        <v>0</v>
      </c>
      <c r="J1542" s="34">
        <v>17</v>
      </c>
      <c r="K1542" s="34" t="str">
        <f t="shared" si="43"/>
        <v>126900</v>
      </c>
      <c r="L1542" s="34" t="s">
        <v>899</v>
      </c>
      <c r="O1542" t="str" s="35">
        <v>落印造成范围重击；补强结构、传递冲击，提高落印伤害；缩短宝印技能冷却时间；提高落印范围伤害。</v>
      </c>
      <c r="P1542" t="n" s="35">
        <v>12471098</v>
      </c>
      <c r="W1542">
        <v>600</v>
      </c>
      <c r="X1542">
        <v>600</v>
      </c>
      <c r="Y1542" t="str" s="35">
        <v>单位</v>
      </c>
      <c r="Z1542" t="inlineStr">
        <is>
          <t xml:space="preserve">圆形</t>
        </is>
      </c>
      <c r="AA1542" t="inlineStr">
        <is>
          <t xml:space="preserve">敌对</t>
        </is>
      </c>
      <c r="AB1542">
        <v>0</v>
      </c>
      <c r="AC1542">
        <v>16</v>
      </c>
      <c r="AD1542" t="b">
        <v>0</v>
      </c>
      <c r="AE1542" t="inlineStr">
        <is>
          <t xml:space="preserve">最近</t>
        </is>
      </c>
      <c r="AF1542">
        <v>180</v>
      </c>
      <c r="AG1542"/>
      <c r="AH1542"/>
      <c r="AI1542"/>
      <c r="AJ1542"/>
      <c r="AK1542"/>
      <c r="AL1542"/>
      <c r="BA1542">
        <v>10000</v>
      </c>
      <c r="BB1542" t="inlineStr">
        <is>
          <t xml:space="preserve">技能效果_伤害</t>
        </is>
      </c>
      <c r="BC1542" t="inlineStr">
        <is>
          <t xml:space="preserve">敌对</t>
        </is>
      </c>
      <c r="BD1542">
        <v>10000</v>
      </c>
      <c r="BE1542">
        <v>0</v>
      </c>
      <c r="BF1542" t="inlineStr">
        <is>
          <t xml:space="preserve">全部</t>
        </is>
      </c>
      <c r="BG1542">
        <v>0</v>
      </c>
      <c r="BH1542" t="inlineStr">
        <is>
          <t xml:space="preserve">魔法</t>
        </is>
      </c>
      <c r="BI1542">
        <v>8000</v>
      </c>
      <c r="BJ1542">
        <v>0</v>
      </c>
      <c r="BK1542" t="b">
        <v>1</v>
      </c>
      <c r="BL1542">
        <v>0</v>
      </c>
      <c r="BM1542">
        <v>10000</v>
      </c>
      <c r="BN1542"/>
      <c r="BO1542"/>
      <c r="BP1542"/>
      <c r="BQ1542"/>
      <c r="BR1542"/>
      <c r="BS1542"/>
      <c r="BT1542"/>
      <c r="BU1542"/>
      <c r="BV1542"/>
      <c r="BW1542"/>
      <c r="BX1542"/>
      <c r="BY1542"/>
      <c r="BZ1542"/>
      <c r="CA1542"/>
      <c r="CB1542"/>
      <c r="CC1542"/>
      <c r="CD1542"/>
      <c r="CE1542"/>
      <c r="CF1542"/>
      <c r="CG1542"/>
      <c r="CH1542"/>
      <c r="CI1542"/>
      <c r="CJ1542"/>
      <c r="CK1542"/>
      <c r="CL1542"/>
      <c r="CM1542"/>
      <c r="CN1542"/>
      <c r="CO1542"/>
      <c r="CP1542"/>
      <c r="CQ1542"/>
      <c r="CR1542"/>
      <c r="CS1542"/>
      <c r="CT1542"/>
      <c r="CU1542"/>
      <c r="CV1542"/>
      <c r="CW1542"/>
      <c r="CX1542"/>
      <c r="CY1542"/>
      <c r="CZ1542"/>
      <c r="DA1542"/>
      <c r="DB1542"/>
      <c r="DC1542"/>
      <c r="DD1542"/>
      <c r="DE1542"/>
      <c r="DF1542"/>
      <c r="DG1542"/>
      <c r="DH1542"/>
      <c r="DI1542"/>
      <c r="DJ1542"/>
      <c r="DK1542"/>
      <c r="DL1542"/>
      <c r="DM1542"/>
      <c r="DN1542"/>
      <c r="DO1542"/>
      <c r="DP1542"/>
      <c r="DQ1542"/>
      <c r="DR1542"/>
      <c r="DS1542"/>
      <c r="DT1542"/>
      <c r="DU1542"/>
      <c r="DV1542"/>
      <c r="DW1542"/>
      <c r="DX1542"/>
      <c r="DY1542"/>
      <c r="DZ1542"/>
      <c r="EA1542"/>
      <c r="EB1542"/>
      <c r="EC1542"/>
      <c r="ED1542"/>
      <c r="EE1542"/>
      <c r="EF1542"/>
      <c r="EG1542"/>
      <c r="EH1542"/>
      <c r="EI1542"/>
      <c r="EJ1542"/>
      <c r="EK1542"/>
      <c r="EL1542"/>
      <c r="EM1542"/>
      <c r="EN1542"/>
      <c r="EO1542"/>
      <c r="EP1542"/>
      <c r="EQ1542"/>
      <c r="ER1542"/>
      <c r="ES1542"/>
      <c r="ET1542"/>
      <c r="EU1542"/>
      <c r="EV1542"/>
      <c r="EW1542"/>
      <c r="EX1542"/>
      <c r="EY1542"/>
      <c r="EZ1542"/>
      <c r="FA1542"/>
      <c r="FB1542"/>
      <c r="FC1542"/>
      <c r="FD1542"/>
      <c r="FE1542"/>
      <c r="FF1542"/>
      <c r="FG1542"/>
      <c r="FH1542"/>
      <c r="FI1542"/>
      <c r="FJ1542"/>
      <c r="FK1542"/>
      <c r="FL1542"/>
      <c r="FM1542"/>
      <c r="FN1542"/>
      <c r="FO1542"/>
      <c r="FP1542"/>
      <c r="FQ1542"/>
      <c r="FR1542"/>
      <c r="FS1542"/>
      <c r="FT1542"/>
      <c r="FU1542"/>
      <c r="FV1542"/>
      <c r="FW1542"/>
      <c r="FX1542"/>
      <c r="FY1542"/>
      <c r="FZ1542"/>
      <c r="GA1542"/>
      <c r="GB1542"/>
      <c r="GC1542"/>
      <c r="GD1542"/>
      <c r="GE1542"/>
      <c r="GF1542"/>
      <c r="GG1542"/>
      <c r="GH1542"/>
      <c r="GI1542"/>
      <c r="GJ1542"/>
      <c r="GK1542"/>
      <c r="GL1542"/>
      <c r="GM1542"/>
      <c r="GN1542"/>
      <c r="GO1542"/>
      <c r="GP1542"/>
      <c r="GQ1542"/>
      <c r="GR1542"/>
      <c r="GS1542"/>
      <c r="GT1542"/>
      <c r="GU1542"/>
      <c r="GV1542"/>
      <c r="GW1542"/>
      <c r="GX1542"/>
      <c r="GY1542" t="n" s="35">
        <v>0</v>
      </c>
      <c r="GZ1542" t="n" s="35">
        <v>0</v>
      </c>
      <c r="HF1542" s="35">
        <v>3800</v>
      </c>
      <c r="HG1542" t="b" s="35">
        <v>1</v>
      </c>
      <c r="HH1542">
        <v>1</v>
      </c>
      <c r="HU1542" t="b" s="35">
        <v>1</v>
      </c>
    </row>
    <row r="1543" ht="30" customHeight="1" spans="2:12">
      <c r="B1543" s="34">
        <f>10000000+INDEX(编号表!$B:$B,MATCH(D1543,编号表!$A:$A,0))*10000+J1543</f>
        <v>12690018</v>
      </c>
      <c r="C1543" s="34" t="s">
        <v>1203</v>
      </c>
      <c r="D1543" s="34" t="s">
        <v>1204</v>
      </c>
      <c r="E1543" t="str" s="34">
        <v>无</v>
      </c>
      <c r="F1543" s="39" t="s">
        <v>910</v>
      </c>
      <c r="G1543" s="34" t="s">
        <v>363</v>
      </c>
      <c r="H1543" s="34" t="b">
        <v>0</v>
      </c>
      <c r="I1543" s="34" t="b">
        <v>0</v>
      </c>
      <c r="J1543" s="34">
        <v>18</v>
      </c>
      <c r="K1543" s="34" t="str">
        <f t="shared" ref="K1543:K1606" si="44">LEFT(B1543,6)</f>
        <v>126900</v>
      </c>
      <c r="L1543" s="34" t="s">
        <v>900</v>
      </c>
      <c r="O1543" t="str" s="35">
        <v>落印造成范围重击；补强结构、传递冲击，提高落印伤害；缩短宝印技能冷却时间；提高落印范围伤害。</v>
      </c>
      <c r="P1543" t="n" s="35">
        <v>12471098</v>
      </c>
      <c r="W1543">
        <v>600</v>
      </c>
      <c r="X1543">
        <v>600</v>
      </c>
      <c r="Y1543" t="str" s="35">
        <v>单位</v>
      </c>
      <c r="Z1543" t="inlineStr">
        <is>
          <t xml:space="preserve">圆形</t>
        </is>
      </c>
      <c r="AA1543" t="inlineStr">
        <is>
          <t xml:space="preserve">敌对</t>
        </is>
      </c>
      <c r="AB1543">
        <v>0</v>
      </c>
      <c r="AC1543">
        <v>16</v>
      </c>
      <c r="AD1543" t="b">
        <v>0</v>
      </c>
      <c r="AE1543" t="inlineStr">
        <is>
          <t xml:space="preserve">最近</t>
        </is>
      </c>
      <c r="AF1543">
        <v>180</v>
      </c>
      <c r="AG1543"/>
      <c r="AH1543"/>
      <c r="AI1543"/>
      <c r="AJ1543"/>
      <c r="AK1543"/>
      <c r="AL1543"/>
      <c r="BA1543">
        <v>10000</v>
      </c>
      <c r="BB1543" t="inlineStr">
        <is>
          <t xml:space="preserve">技能效果_伤害</t>
        </is>
      </c>
      <c r="BC1543" t="inlineStr">
        <is>
          <t xml:space="preserve">敌对</t>
        </is>
      </c>
      <c r="BD1543">
        <v>10000</v>
      </c>
      <c r="BE1543">
        <v>0</v>
      </c>
      <c r="BF1543" t="inlineStr">
        <is>
          <t xml:space="preserve">全部</t>
        </is>
      </c>
      <c r="BG1543">
        <v>0</v>
      </c>
      <c r="BH1543" t="inlineStr">
        <is>
          <t xml:space="preserve">魔法</t>
        </is>
      </c>
      <c r="BI1543">
        <v>8000</v>
      </c>
      <c r="BJ1543">
        <v>0</v>
      </c>
      <c r="BK1543" t="b">
        <v>1</v>
      </c>
      <c r="BL1543">
        <v>0</v>
      </c>
      <c r="BM1543">
        <v>10000</v>
      </c>
      <c r="BN1543"/>
      <c r="BO1543"/>
      <c r="BP1543"/>
      <c r="BQ1543"/>
      <c r="BR1543"/>
      <c r="BS1543"/>
      <c r="BT1543"/>
      <c r="BU1543"/>
      <c r="BV1543"/>
      <c r="BW1543"/>
      <c r="BX1543"/>
      <c r="BY1543"/>
      <c r="BZ1543"/>
      <c r="CA1543"/>
      <c r="CB1543"/>
      <c r="CC1543"/>
      <c r="CD1543"/>
      <c r="CE1543"/>
      <c r="CF1543"/>
      <c r="CG1543"/>
      <c r="CH1543"/>
      <c r="CI1543"/>
      <c r="CJ1543"/>
      <c r="CK1543"/>
      <c r="CL1543"/>
      <c r="CM1543"/>
      <c r="CN1543"/>
      <c r="CO1543"/>
      <c r="CP1543"/>
      <c r="CQ1543"/>
      <c r="CR1543"/>
      <c r="CS1543"/>
      <c r="CT1543"/>
      <c r="CU1543"/>
      <c r="CV1543"/>
      <c r="CW1543"/>
      <c r="CX1543"/>
      <c r="CY1543"/>
      <c r="CZ1543"/>
      <c r="DA1543"/>
      <c r="DB1543"/>
      <c r="DC1543"/>
      <c r="DD1543"/>
      <c r="DE1543"/>
      <c r="DF1543"/>
      <c r="DG1543"/>
      <c r="DH1543"/>
      <c r="DI1543"/>
      <c r="DJ1543"/>
      <c r="DK1543"/>
      <c r="DL1543"/>
      <c r="DM1543"/>
      <c r="DN1543"/>
      <c r="DO1543"/>
      <c r="DP1543"/>
      <c r="DQ1543"/>
      <c r="DR1543"/>
      <c r="DS1543"/>
      <c r="DT1543"/>
      <c r="DU1543"/>
      <c r="DV1543"/>
      <c r="DW1543"/>
      <c r="DX1543"/>
      <c r="DY1543"/>
      <c r="DZ1543"/>
      <c r="EA1543"/>
      <c r="EB1543"/>
      <c r="EC1543"/>
      <c r="ED1543"/>
      <c r="EE1543"/>
      <c r="EF1543"/>
      <c r="EG1543"/>
      <c r="EH1543"/>
      <c r="EI1543"/>
      <c r="EJ1543"/>
      <c r="EK1543"/>
      <c r="EL1543"/>
      <c r="EM1543"/>
      <c r="EN1543"/>
      <c r="EO1543"/>
      <c r="EP1543"/>
      <c r="EQ1543"/>
      <c r="ER1543"/>
      <c r="ES1543"/>
      <c r="ET1543"/>
      <c r="EU1543"/>
      <c r="EV1543"/>
      <c r="EW1543"/>
      <c r="EX1543"/>
      <c r="EY1543"/>
      <c r="EZ1543"/>
      <c r="FA1543"/>
      <c r="FB1543"/>
      <c r="FC1543"/>
      <c r="FD1543"/>
      <c r="FE1543"/>
      <c r="FF1543"/>
      <c r="FG1543"/>
      <c r="FH1543"/>
      <c r="FI1543"/>
      <c r="FJ1543"/>
      <c r="FK1543"/>
      <c r="FL1543"/>
      <c r="FM1543"/>
      <c r="FN1543"/>
      <c r="FO1543"/>
      <c r="FP1543"/>
      <c r="FQ1543"/>
      <c r="FR1543"/>
      <c r="FS1543"/>
      <c r="FT1543"/>
      <c r="FU1543"/>
      <c r="FV1543"/>
      <c r="FW1543"/>
      <c r="FX1543"/>
      <c r="FY1543"/>
      <c r="FZ1543"/>
      <c r="GA1543"/>
      <c r="GB1543"/>
      <c r="GC1543"/>
      <c r="GD1543"/>
      <c r="GE1543"/>
      <c r="GF1543"/>
      <c r="GG1543"/>
      <c r="GH1543"/>
      <c r="GI1543"/>
      <c r="GJ1543"/>
      <c r="GK1543"/>
      <c r="GL1543"/>
      <c r="GM1543"/>
      <c r="GN1543"/>
      <c r="GO1543"/>
      <c r="GP1543"/>
      <c r="GQ1543"/>
      <c r="GR1543"/>
      <c r="GS1543"/>
      <c r="GT1543"/>
      <c r="GU1543"/>
      <c r="GV1543"/>
      <c r="GW1543"/>
      <c r="GX1543"/>
      <c r="GY1543" t="n" s="35">
        <v>0</v>
      </c>
      <c r="GZ1543" t="n" s="35">
        <v>0</v>
      </c>
      <c r="HF1543" s="35">
        <v>3800</v>
      </c>
      <c r="HG1543" t="b" s="35">
        <v>1</v>
      </c>
      <c r="HH1543">
        <v>1</v>
      </c>
      <c r="HU1543" t="b" s="35">
        <v>1</v>
      </c>
    </row>
    <row r="1544" ht="30" customHeight="1" spans="2:12">
      <c r="B1544" s="34">
        <f>10000000+INDEX(编号表!$B:$B,MATCH(D1544,编号表!$A:$A,0))*10000+J1544</f>
        <v>12700001</v>
      </c>
      <c r="C1544" s="34" t="s">
        <v>1205</v>
      </c>
      <c r="D1544" s="34" t="s">
        <v>1206</v>
      </c>
      <c r="E1544" t="str" s="34">
        <v>无</v>
      </c>
      <c r="F1544" s="39" t="s">
        <v>897</v>
      </c>
      <c r="G1544" s="34" t="s">
        <v>363</v>
      </c>
      <c r="H1544" s="34" t="b">
        <v>0</v>
      </c>
      <c r="I1544" s="34" t="b">
        <v>0</v>
      </c>
      <c r="J1544" s="34">
        <v>1</v>
      </c>
      <c r="K1544" s="34" t="str">
        <f t="shared" si="44"/>
        <v>127000</v>
      </c>
      <c r="L1544" s="34" t="s">
        <v>898</v>
      </c>
      <c r="O1544" t="str" s="35">
        <v>缠束目标，使其短时定身；补强索体，延长定身时间；束缚期间持续造成金行伤害。</v>
      </c>
      <c r="P1544" t="n" s="35">
        <v>12421005</v>
      </c>
      <c r="Y1544" t="str" s="35">
        <v>单位</v>
      </c>
      <c r="GY1544" t="n" s="35">
        <v>0</v>
      </c>
      <c r="GZ1544" t="n" s="35">
        <v>0</v>
      </c>
      <c r="HF1544" t="n" s="35">
        <v>6000</v>
      </c>
      <c r="HG1544" t="b" s="35">
        <v>1</v>
      </c>
      <c r="HU1544" t="b" s="35">
        <v>1</v>
      </c>
    </row>
    <row r="1545" ht="30" customHeight="1" spans="2:12">
      <c r="B1545" s="34">
        <f>10000000+INDEX(编号表!$B:$B,MATCH(D1545,编号表!$A:$A,0))*10000+J1545</f>
        <v>12700002</v>
      </c>
      <c r="C1545" s="34" t="s">
        <v>1205</v>
      </c>
      <c r="D1545" s="34" t="s">
        <v>1206</v>
      </c>
      <c r="E1545" t="str" s="34">
        <v>无</v>
      </c>
      <c r="F1545" s="39" t="s">
        <v>897</v>
      </c>
      <c r="G1545" s="34" t="s">
        <v>363</v>
      </c>
      <c r="H1545" s="34" t="b">
        <v>0</v>
      </c>
      <c r="I1545" s="34" t="b">
        <v>0</v>
      </c>
      <c r="J1545" s="34">
        <v>2</v>
      </c>
      <c r="K1545" s="34" t="str">
        <f t="shared" si="44"/>
        <v>127000</v>
      </c>
      <c r="L1545" s="34" t="s">
        <v>899</v>
      </c>
      <c r="O1545" t="str" s="35">
        <v>缠束目标，使其短时定身；补强索体，延长定身时间；束缚期间持续造成金行伤害。</v>
      </c>
      <c r="P1545" t="n" s="35">
        <v>12421005</v>
      </c>
      <c r="Y1545" t="str" s="35">
        <v>单位</v>
      </c>
      <c r="GY1545" t="n" s="35">
        <v>0</v>
      </c>
      <c r="GZ1545" t="n" s="35">
        <v>0</v>
      </c>
      <c r="HF1545" t="n" s="35">
        <v>6000</v>
      </c>
      <c r="HG1545" t="b" s="35">
        <v>1</v>
      </c>
      <c r="HU1545" t="b" s="35">
        <v>1</v>
      </c>
    </row>
    <row r="1546" ht="30" customHeight="1" spans="2:12">
      <c r="B1546" s="34">
        <f>10000000+INDEX(编号表!$B:$B,MATCH(D1546,编号表!$A:$A,0))*10000+J1546</f>
        <v>12700003</v>
      </c>
      <c r="C1546" s="34" t="s">
        <v>1205</v>
      </c>
      <c r="D1546" s="34" t="s">
        <v>1206</v>
      </c>
      <c r="E1546" t="str" s="34">
        <v>无</v>
      </c>
      <c r="F1546" s="39" t="s">
        <v>897</v>
      </c>
      <c r="G1546" s="34" t="s">
        <v>363</v>
      </c>
      <c r="H1546" s="34" t="b">
        <v>0</v>
      </c>
      <c r="I1546" s="34" t="b">
        <v>0</v>
      </c>
      <c r="J1546" s="34">
        <v>3</v>
      </c>
      <c r="K1546" s="34" t="str">
        <f t="shared" si="44"/>
        <v>127000</v>
      </c>
      <c r="L1546" s="34" t="s">
        <v>900</v>
      </c>
      <c r="O1546" t="str" s="35">
        <v>缠束目标，使其短时定身；补强索体，延长定身时间；束缚期间持续造成金行伤害。</v>
      </c>
      <c r="P1546" t="n" s="35">
        <v>12421005</v>
      </c>
      <c r="Y1546" t="str" s="35">
        <v>单位</v>
      </c>
      <c r="GY1546" t="n" s="35">
        <v>0</v>
      </c>
      <c r="GZ1546" t="n" s="35">
        <v>0</v>
      </c>
      <c r="HF1546" t="n" s="35">
        <v>6000</v>
      </c>
      <c r="HG1546" t="b" s="35">
        <v>1</v>
      </c>
      <c r="HU1546" t="b" s="35">
        <v>1</v>
      </c>
    </row>
    <row r="1547" ht="30" customHeight="1" spans="2:12">
      <c r="B1547" s="34">
        <f>10000000+INDEX(编号表!$B:$B,MATCH(D1547,编号表!$A:$A,0))*10000+J1547</f>
        <v>12700004</v>
      </c>
      <c r="C1547" s="34" t="s">
        <v>1207</v>
      </c>
      <c r="D1547" s="34" t="s">
        <v>1206</v>
      </c>
      <c r="E1547" t="str" s="34">
        <v>无</v>
      </c>
      <c r="F1547" s="39" t="s">
        <v>902</v>
      </c>
      <c r="G1547" s="34" t="s">
        <v>363</v>
      </c>
      <c r="H1547" s="34" t="b">
        <v>0</v>
      </c>
      <c r="I1547" s="34" t="b">
        <v>0</v>
      </c>
      <c r="J1547" s="34">
        <v>4</v>
      </c>
      <c r="K1547" s="34" t="str">
        <f t="shared" si="44"/>
        <v>127000</v>
      </c>
      <c r="L1547" s="34" t="s">
        <v>898</v>
      </c>
      <c r="O1547" t="str" s="35">
        <v>缠束目标，使其短时定身；补强索体，延长定身时间；束缚期间持续造成金行伤害。</v>
      </c>
      <c r="P1547" t="n" s="35">
        <v>12421005</v>
      </c>
      <c r="Y1547" t="str" s="35">
        <v>单位</v>
      </c>
      <c r="GY1547" t="n" s="35">
        <v>0</v>
      </c>
      <c r="GZ1547" t="n" s="35">
        <v>0</v>
      </c>
      <c r="HF1547" t="n" s="35">
        <v>6000</v>
      </c>
      <c r="HG1547" t="b" s="35">
        <v>1</v>
      </c>
      <c r="HU1547" t="b" s="35">
        <v>1</v>
      </c>
    </row>
    <row r="1548" ht="30" customHeight="1" spans="2:12">
      <c r="B1548" s="34">
        <f>10000000+INDEX(编号表!$B:$B,MATCH(D1548,编号表!$A:$A,0))*10000+J1548</f>
        <v>12700005</v>
      </c>
      <c r="C1548" s="34" t="s">
        <v>1207</v>
      </c>
      <c r="D1548" s="34" t="s">
        <v>1206</v>
      </c>
      <c r="E1548" t="str" s="34">
        <v>无</v>
      </c>
      <c r="F1548" s="39" t="s">
        <v>902</v>
      </c>
      <c r="G1548" s="34" t="s">
        <v>363</v>
      </c>
      <c r="H1548" s="34" t="b">
        <v>0</v>
      </c>
      <c r="I1548" s="34" t="b">
        <v>0</v>
      </c>
      <c r="J1548" s="34">
        <v>5</v>
      </c>
      <c r="K1548" s="34" t="str">
        <f t="shared" si="44"/>
        <v>127000</v>
      </c>
      <c r="L1548" s="34" t="s">
        <v>899</v>
      </c>
      <c r="O1548" t="str" s="35">
        <v>缠束目标，使其短时定身；补强索体，延长定身时间；束缚期间持续造成金行伤害。</v>
      </c>
      <c r="P1548" t="n" s="35">
        <v>12421005</v>
      </c>
      <c r="Y1548" t="str" s="35">
        <v>单位</v>
      </c>
      <c r="GY1548" t="n" s="35">
        <v>0</v>
      </c>
      <c r="GZ1548" t="n" s="35">
        <v>0</v>
      </c>
      <c r="HF1548" t="n" s="35">
        <v>6000</v>
      </c>
      <c r="HG1548" t="b" s="35">
        <v>1</v>
      </c>
      <c r="HU1548" t="b" s="35">
        <v>1</v>
      </c>
    </row>
    <row r="1549" ht="30" customHeight="1" spans="2:12">
      <c r="B1549" s="34">
        <f>10000000+INDEX(编号表!$B:$B,MATCH(D1549,编号表!$A:$A,0))*10000+J1549</f>
        <v>12700006</v>
      </c>
      <c r="C1549" s="34" t="s">
        <v>1207</v>
      </c>
      <c r="D1549" s="34" t="s">
        <v>1206</v>
      </c>
      <c r="E1549" t="str" s="34">
        <v>无</v>
      </c>
      <c r="F1549" s="39" t="s">
        <v>902</v>
      </c>
      <c r="G1549" s="34" t="s">
        <v>363</v>
      </c>
      <c r="H1549" s="34" t="b">
        <v>0</v>
      </c>
      <c r="I1549" s="34" t="b">
        <v>0</v>
      </c>
      <c r="J1549" s="34">
        <v>6</v>
      </c>
      <c r="K1549" s="34" t="str">
        <f t="shared" si="44"/>
        <v>127000</v>
      </c>
      <c r="L1549" s="34" t="s">
        <v>900</v>
      </c>
      <c r="O1549" t="str" s="35">
        <v>缠束目标，使其短时定身；补强索体，延长定身时间；束缚期间持续造成金行伤害。</v>
      </c>
      <c r="P1549" t="n" s="35">
        <v>12421005</v>
      </c>
      <c r="Y1549" t="str" s="35">
        <v>单位</v>
      </c>
      <c r="GY1549" t="n" s="35">
        <v>0</v>
      </c>
      <c r="GZ1549" t="n" s="35">
        <v>0</v>
      </c>
      <c r="HF1549" t="n" s="35">
        <v>6000</v>
      </c>
      <c r="HG1549" t="b" s="35">
        <v>1</v>
      </c>
      <c r="HU1549" t="b" s="35">
        <v>1</v>
      </c>
    </row>
    <row r="1550" ht="30" customHeight="1" spans="2:12">
      <c r="B1550" s="34">
        <f>10000000+INDEX(编号表!$B:$B,MATCH(D1550,编号表!$A:$A,0))*10000+J1550</f>
        <v>12700007</v>
      </c>
      <c r="C1550" s="34" t="s">
        <v>1208</v>
      </c>
      <c r="D1550" s="34" t="s">
        <v>1206</v>
      </c>
      <c r="E1550" t="str" s="34">
        <v>无</v>
      </c>
      <c r="F1550" s="39" t="s">
        <v>904</v>
      </c>
      <c r="G1550" s="34" t="s">
        <v>363</v>
      </c>
      <c r="H1550" s="34" t="b">
        <v>0</v>
      </c>
      <c r="I1550" s="34" t="b">
        <v>0</v>
      </c>
      <c r="J1550" s="34">
        <v>7</v>
      </c>
      <c r="K1550" s="34" t="str">
        <f t="shared" si="44"/>
        <v>127000</v>
      </c>
      <c r="L1550" s="34" t="s">
        <v>898</v>
      </c>
      <c r="O1550" t="str" s="35">
        <v>缠束目标，使其短时定身；补强索体，延长定身时间；束缚期间持续造成金行伤害。</v>
      </c>
      <c r="P1550" t="n" s="35">
        <v>12421005</v>
      </c>
      <c r="Y1550" t="str" s="35">
        <v>单位</v>
      </c>
      <c r="GY1550" t="n" s="35">
        <v>0</v>
      </c>
      <c r="GZ1550" t="n" s="35">
        <v>0</v>
      </c>
      <c r="HF1550" t="n" s="35">
        <v>6000</v>
      </c>
      <c r="HG1550" t="b" s="35">
        <v>1</v>
      </c>
      <c r="HU1550" t="b" s="35">
        <v>1</v>
      </c>
    </row>
    <row r="1551" ht="30" customHeight="1" spans="2:12">
      <c r="B1551" s="34">
        <f>10000000+INDEX(编号表!$B:$B,MATCH(D1551,编号表!$A:$A,0))*10000+J1551</f>
        <v>12700008</v>
      </c>
      <c r="C1551" s="34" t="s">
        <v>1208</v>
      </c>
      <c r="D1551" s="34" t="s">
        <v>1206</v>
      </c>
      <c r="E1551" t="str" s="34">
        <v>无</v>
      </c>
      <c r="F1551" s="39" t="s">
        <v>904</v>
      </c>
      <c r="G1551" s="34" t="s">
        <v>363</v>
      </c>
      <c r="H1551" s="34" t="b">
        <v>0</v>
      </c>
      <c r="I1551" s="34" t="b">
        <v>0</v>
      </c>
      <c r="J1551" s="34">
        <v>8</v>
      </c>
      <c r="K1551" s="34" t="str">
        <f t="shared" si="44"/>
        <v>127000</v>
      </c>
      <c r="L1551" s="34" t="s">
        <v>899</v>
      </c>
      <c r="O1551" t="str" s="35">
        <v>缠束目标，使其短时定身；补强索体，延长定身时间；束缚期间持续造成金行伤害。</v>
      </c>
      <c r="P1551" t="n" s="35">
        <v>12421005</v>
      </c>
      <c r="Y1551" t="str" s="35">
        <v>单位</v>
      </c>
      <c r="GY1551" t="n" s="35">
        <v>0</v>
      </c>
      <c r="GZ1551" t="n" s="35">
        <v>0</v>
      </c>
      <c r="HF1551" t="n" s="35">
        <v>6000</v>
      </c>
      <c r="HG1551" t="b" s="35">
        <v>1</v>
      </c>
      <c r="HU1551" t="b" s="35">
        <v>1</v>
      </c>
    </row>
    <row r="1552" ht="30" customHeight="1" spans="2:12">
      <c r="B1552" s="34">
        <f>10000000+INDEX(编号表!$B:$B,MATCH(D1552,编号表!$A:$A,0))*10000+J1552</f>
        <v>12700009</v>
      </c>
      <c r="C1552" s="34" t="s">
        <v>1208</v>
      </c>
      <c r="D1552" s="34" t="s">
        <v>1206</v>
      </c>
      <c r="E1552" t="str" s="34">
        <v>无</v>
      </c>
      <c r="F1552" s="39" t="s">
        <v>904</v>
      </c>
      <c r="G1552" s="34" t="s">
        <v>363</v>
      </c>
      <c r="H1552" s="34" t="b">
        <v>0</v>
      </c>
      <c r="I1552" s="34" t="b">
        <v>0</v>
      </c>
      <c r="J1552" s="34">
        <v>9</v>
      </c>
      <c r="K1552" s="34" t="str">
        <f t="shared" si="44"/>
        <v>127000</v>
      </c>
      <c r="L1552" s="34" t="s">
        <v>900</v>
      </c>
      <c r="O1552" t="str" s="35">
        <v>缠束目标，使其短时定身；补强索体，延长定身时间；束缚期间持续造成金行伤害。</v>
      </c>
      <c r="P1552" t="n" s="35">
        <v>12421005</v>
      </c>
      <c r="Y1552" t="str" s="35">
        <v>单位</v>
      </c>
      <c r="GY1552" t="n" s="35">
        <v>0</v>
      </c>
      <c r="GZ1552" t="n" s="35">
        <v>0</v>
      </c>
      <c r="HF1552" t="n" s="35">
        <v>6000</v>
      </c>
      <c r="HG1552" t="b" s="35">
        <v>1</v>
      </c>
      <c r="HU1552" t="b" s="35">
        <v>1</v>
      </c>
    </row>
    <row r="1553" ht="30" customHeight="1" spans="2:12">
      <c r="B1553" s="34">
        <f>10000000+INDEX(编号表!$B:$B,MATCH(D1553,编号表!$A:$A,0))*10000+J1553</f>
        <v>12700010</v>
      </c>
      <c r="C1553" s="34" t="s">
        <v>1209</v>
      </c>
      <c r="D1553" s="34" t="s">
        <v>1206</v>
      </c>
      <c r="E1553" t="str" s="34">
        <v>无</v>
      </c>
      <c r="F1553" s="39" t="s">
        <v>906</v>
      </c>
      <c r="G1553" s="34" t="s">
        <v>363</v>
      </c>
      <c r="H1553" s="34" t="b">
        <v>0</v>
      </c>
      <c r="I1553" s="34" t="b">
        <v>0</v>
      </c>
      <c r="J1553" s="34">
        <v>10</v>
      </c>
      <c r="K1553" s="34" t="str">
        <f t="shared" si="44"/>
        <v>127000</v>
      </c>
      <c r="L1553" s="34" t="s">
        <v>898</v>
      </c>
      <c r="O1553" t="str" s="35">
        <v>缠束目标，使其短时定身；补强索体，延长定身时间；束缚期间持续造成金行伤害。</v>
      </c>
      <c r="P1553" t="n" s="35">
        <v>12421005</v>
      </c>
      <c r="Y1553" t="str" s="35">
        <v>单位</v>
      </c>
      <c r="GY1553" t="n" s="35">
        <v>0</v>
      </c>
      <c r="GZ1553" t="n" s="35">
        <v>0</v>
      </c>
      <c r="HF1553" t="n" s="35">
        <v>6000</v>
      </c>
      <c r="HG1553" t="b" s="35">
        <v>1</v>
      </c>
      <c r="HU1553" t="b" s="35">
        <v>1</v>
      </c>
    </row>
    <row r="1554" ht="30" customHeight="1" spans="2:12">
      <c r="B1554" s="34">
        <f>10000000+INDEX(编号表!$B:$B,MATCH(D1554,编号表!$A:$A,0))*10000+J1554</f>
        <v>12700011</v>
      </c>
      <c r="C1554" s="34" t="s">
        <v>1209</v>
      </c>
      <c r="D1554" s="34" t="s">
        <v>1206</v>
      </c>
      <c r="E1554" t="str" s="34">
        <v>无</v>
      </c>
      <c r="F1554" s="39" t="s">
        <v>906</v>
      </c>
      <c r="G1554" s="34" t="s">
        <v>363</v>
      </c>
      <c r="H1554" s="34" t="b">
        <v>0</v>
      </c>
      <c r="I1554" s="34" t="b">
        <v>0</v>
      </c>
      <c r="J1554" s="34">
        <v>11</v>
      </c>
      <c r="K1554" s="34" t="str">
        <f t="shared" si="44"/>
        <v>127000</v>
      </c>
      <c r="L1554" s="34" t="s">
        <v>899</v>
      </c>
      <c r="O1554" t="str" s="35">
        <v>缠束目标，使其短时定身；补强索体，延长定身时间；束缚期间持续造成金行伤害。</v>
      </c>
      <c r="P1554" t="n" s="35">
        <v>12421005</v>
      </c>
      <c r="Y1554" t="str" s="35">
        <v>单位</v>
      </c>
      <c r="GY1554" t="n" s="35">
        <v>0</v>
      </c>
      <c r="GZ1554" t="n" s="35">
        <v>0</v>
      </c>
      <c r="HF1554" t="n" s="35">
        <v>6000</v>
      </c>
      <c r="HG1554" t="b" s="35">
        <v>1</v>
      </c>
      <c r="HU1554" t="b" s="35">
        <v>1</v>
      </c>
    </row>
    <row r="1555" ht="30" customHeight="1" spans="2:12">
      <c r="B1555" s="34">
        <f>10000000+INDEX(编号表!$B:$B,MATCH(D1555,编号表!$A:$A,0))*10000+J1555</f>
        <v>12700012</v>
      </c>
      <c r="C1555" s="34" t="s">
        <v>1209</v>
      </c>
      <c r="D1555" s="34" t="s">
        <v>1206</v>
      </c>
      <c r="E1555" t="str" s="34">
        <v>无</v>
      </c>
      <c r="F1555" s="39" t="s">
        <v>906</v>
      </c>
      <c r="G1555" s="34" t="s">
        <v>363</v>
      </c>
      <c r="H1555" s="34" t="b">
        <v>0</v>
      </c>
      <c r="I1555" s="34" t="b">
        <v>0</v>
      </c>
      <c r="J1555" s="34">
        <v>12</v>
      </c>
      <c r="K1555" s="34" t="str">
        <f t="shared" si="44"/>
        <v>127000</v>
      </c>
      <c r="L1555" s="34" t="s">
        <v>900</v>
      </c>
      <c r="O1555" t="str" s="35">
        <v>缠束目标，使其短时定身；补强索体，延长定身时间；束缚期间持续造成金行伤害。</v>
      </c>
      <c r="P1555" t="n" s="35">
        <v>12421005</v>
      </c>
      <c r="Y1555" t="str" s="35">
        <v>单位</v>
      </c>
      <c r="GY1555" t="n" s="35">
        <v>0</v>
      </c>
      <c r="GZ1555" t="n" s="35">
        <v>0</v>
      </c>
      <c r="HF1555" t="n" s="35">
        <v>6000</v>
      </c>
      <c r="HG1555" t="b" s="35">
        <v>1</v>
      </c>
      <c r="HU1555" t="b" s="35">
        <v>1</v>
      </c>
    </row>
    <row r="1556" ht="30" customHeight="1" spans="2:12">
      <c r="B1556" s="34">
        <f>10000000+INDEX(编号表!$B:$B,MATCH(D1556,编号表!$A:$A,0))*10000+J1556</f>
        <v>12700013</v>
      </c>
      <c r="C1556" s="34" t="s">
        <v>1210</v>
      </c>
      <c r="D1556" s="34" t="s">
        <v>1206</v>
      </c>
      <c r="E1556" t="str" s="34">
        <v>无</v>
      </c>
      <c r="F1556" s="39" t="s">
        <v>908</v>
      </c>
      <c r="G1556" s="34" t="s">
        <v>363</v>
      </c>
      <c r="H1556" s="34" t="b">
        <v>0</v>
      </c>
      <c r="I1556" s="34" t="b">
        <v>0</v>
      </c>
      <c r="J1556" s="34">
        <v>13</v>
      </c>
      <c r="K1556" s="34" t="str">
        <f t="shared" si="44"/>
        <v>127000</v>
      </c>
      <c r="L1556" s="34" t="s">
        <v>898</v>
      </c>
      <c r="O1556" t="str" s="35">
        <v>缠束目标，使其短时定身；补强索体，延长定身时间；束缚期间持续造成金行伤害。</v>
      </c>
      <c r="P1556" t="n" s="35">
        <v>12421005</v>
      </c>
      <c r="Y1556" t="str" s="35">
        <v>单位</v>
      </c>
      <c r="GY1556" t="n" s="35">
        <v>0</v>
      </c>
      <c r="GZ1556" t="n" s="35">
        <v>0</v>
      </c>
      <c r="HF1556" t="n" s="35">
        <v>6000</v>
      </c>
      <c r="HG1556" t="b" s="35">
        <v>1</v>
      </c>
      <c r="HU1556" t="b" s="35">
        <v>1</v>
      </c>
    </row>
    <row r="1557" ht="30" customHeight="1" spans="2:12">
      <c r="B1557" s="34">
        <f>10000000+INDEX(编号表!$B:$B,MATCH(D1557,编号表!$A:$A,0))*10000+J1557</f>
        <v>12700014</v>
      </c>
      <c r="C1557" s="34" t="s">
        <v>1210</v>
      </c>
      <c r="D1557" s="34" t="s">
        <v>1206</v>
      </c>
      <c r="E1557" t="str" s="34">
        <v>无</v>
      </c>
      <c r="F1557" s="39" t="s">
        <v>908</v>
      </c>
      <c r="G1557" s="34" t="s">
        <v>363</v>
      </c>
      <c r="H1557" s="34" t="b">
        <v>0</v>
      </c>
      <c r="I1557" s="34" t="b">
        <v>0</v>
      </c>
      <c r="J1557" s="34">
        <v>14</v>
      </c>
      <c r="K1557" s="34" t="str">
        <f t="shared" si="44"/>
        <v>127000</v>
      </c>
      <c r="L1557" s="34" t="s">
        <v>899</v>
      </c>
      <c r="O1557" t="str" s="35">
        <v>缠束目标，使其短时定身；补强索体，延长定身时间；束缚期间持续造成金行伤害。</v>
      </c>
      <c r="P1557" t="n" s="35">
        <v>12421005</v>
      </c>
      <c r="Y1557" t="str" s="35">
        <v>单位</v>
      </c>
      <c r="GY1557" t="n" s="35">
        <v>0</v>
      </c>
      <c r="GZ1557" t="n" s="35">
        <v>0</v>
      </c>
      <c r="HF1557" t="n" s="35">
        <v>6000</v>
      </c>
      <c r="HG1557" t="b" s="35">
        <v>1</v>
      </c>
      <c r="HU1557" t="b" s="35">
        <v>1</v>
      </c>
    </row>
    <row r="1558" ht="30" customHeight="1" spans="2:12">
      <c r="B1558" s="34">
        <f>10000000+INDEX(编号表!$B:$B,MATCH(D1558,编号表!$A:$A,0))*10000+J1558</f>
        <v>12700015</v>
      </c>
      <c r="C1558" s="34" t="s">
        <v>1210</v>
      </c>
      <c r="D1558" s="34" t="s">
        <v>1206</v>
      </c>
      <c r="E1558" t="str" s="34">
        <v>无</v>
      </c>
      <c r="F1558" s="39" t="s">
        <v>908</v>
      </c>
      <c r="G1558" s="34" t="s">
        <v>363</v>
      </c>
      <c r="H1558" s="34" t="b">
        <v>0</v>
      </c>
      <c r="I1558" s="34" t="b">
        <v>0</v>
      </c>
      <c r="J1558" s="34">
        <v>15</v>
      </c>
      <c r="K1558" s="34" t="str">
        <f t="shared" si="44"/>
        <v>127000</v>
      </c>
      <c r="L1558" s="34" t="s">
        <v>900</v>
      </c>
      <c r="O1558" t="str" s="35">
        <v>缠束目标，使其短时定身；补强索体，延长定身时间；束缚期间持续造成金行伤害。</v>
      </c>
      <c r="P1558" t="n" s="35">
        <v>12421005</v>
      </c>
      <c r="Y1558" t="str" s="35">
        <v>单位</v>
      </c>
      <c r="GY1558" t="n" s="35">
        <v>0</v>
      </c>
      <c r="GZ1558" t="n" s="35">
        <v>0</v>
      </c>
      <c r="HF1558" t="n" s="35">
        <v>6000</v>
      </c>
      <c r="HG1558" t="b" s="35">
        <v>1</v>
      </c>
      <c r="HU1558" t="b" s="35">
        <v>1</v>
      </c>
    </row>
    <row r="1559" ht="30" customHeight="1" spans="2:12">
      <c r="B1559" s="34">
        <f>10000000+INDEX(编号表!$B:$B,MATCH(D1559,编号表!$A:$A,0))*10000+J1559</f>
        <v>12700016</v>
      </c>
      <c r="C1559" s="34" t="s">
        <v>1211</v>
      </c>
      <c r="D1559" s="34" t="s">
        <v>1206</v>
      </c>
      <c r="E1559" t="str" s="34">
        <v>无</v>
      </c>
      <c r="F1559" s="39" t="s">
        <v>910</v>
      </c>
      <c r="G1559" s="34" t="s">
        <v>363</v>
      </c>
      <c r="H1559" s="34" t="b">
        <v>0</v>
      </c>
      <c r="I1559" s="34" t="b">
        <v>0</v>
      </c>
      <c r="J1559" s="34">
        <v>16</v>
      </c>
      <c r="K1559" s="34" t="str">
        <f t="shared" si="44"/>
        <v>127000</v>
      </c>
      <c r="L1559" s="34" t="s">
        <v>898</v>
      </c>
      <c r="O1559" t="str" s="35">
        <v>缠束目标，使其短时定身；补强索体，延长定身时间；束缚期间持续造成金行伤害。</v>
      </c>
      <c r="P1559" t="n" s="35">
        <v>12421005</v>
      </c>
      <c r="Y1559" t="str" s="35">
        <v>单位</v>
      </c>
      <c r="GY1559" t="n" s="35">
        <v>0</v>
      </c>
      <c r="GZ1559" t="n" s="35">
        <v>0</v>
      </c>
      <c r="HF1559" t="n" s="35">
        <v>6000</v>
      </c>
      <c r="HG1559" t="b" s="35">
        <v>1</v>
      </c>
      <c r="HU1559" t="b" s="35">
        <v>1</v>
      </c>
    </row>
    <row r="1560" ht="30" customHeight="1" spans="2:12">
      <c r="B1560" s="34">
        <f>10000000+INDEX(编号表!$B:$B,MATCH(D1560,编号表!$A:$A,0))*10000+J1560</f>
        <v>12700017</v>
      </c>
      <c r="C1560" s="34" t="s">
        <v>1211</v>
      </c>
      <c r="D1560" s="34" t="s">
        <v>1206</v>
      </c>
      <c r="E1560" t="str" s="34">
        <v>无</v>
      </c>
      <c r="F1560" s="39" t="s">
        <v>910</v>
      </c>
      <c r="G1560" s="34" t="s">
        <v>363</v>
      </c>
      <c r="H1560" s="34" t="b">
        <v>0</v>
      </c>
      <c r="I1560" s="34" t="b">
        <v>0</v>
      </c>
      <c r="J1560" s="34">
        <v>17</v>
      </c>
      <c r="K1560" s="34" t="str">
        <f t="shared" si="44"/>
        <v>127000</v>
      </c>
      <c r="L1560" s="34" t="s">
        <v>899</v>
      </c>
      <c r="O1560" t="str" s="35">
        <v>缠束目标，使其短时定身；补强索体，延长定身时间；束缚期间持续造成金行伤害。</v>
      </c>
      <c r="P1560" t="n" s="35">
        <v>12421005</v>
      </c>
      <c r="Y1560" t="str" s="35">
        <v>单位</v>
      </c>
      <c r="GY1560" t="n" s="35">
        <v>0</v>
      </c>
      <c r="GZ1560" t="n" s="35">
        <v>0</v>
      </c>
      <c r="HF1560" t="n" s="35">
        <v>6000</v>
      </c>
      <c r="HG1560" t="b" s="35">
        <v>1</v>
      </c>
      <c r="HU1560" t="b" s="35">
        <v>1</v>
      </c>
    </row>
    <row r="1561" ht="30" customHeight="1" spans="2:12">
      <c r="B1561" s="34">
        <f>10000000+INDEX(编号表!$B:$B,MATCH(D1561,编号表!$A:$A,0))*10000+J1561</f>
        <v>12700018</v>
      </c>
      <c r="C1561" s="34" t="s">
        <v>1211</v>
      </c>
      <c r="D1561" s="34" t="s">
        <v>1206</v>
      </c>
      <c r="E1561" t="str" s="34">
        <v>无</v>
      </c>
      <c r="F1561" s="39" t="s">
        <v>910</v>
      </c>
      <c r="G1561" s="34" t="s">
        <v>363</v>
      </c>
      <c r="H1561" s="34" t="b">
        <v>0</v>
      </c>
      <c r="I1561" s="34" t="b">
        <v>0</v>
      </c>
      <c r="J1561" s="34">
        <v>18</v>
      </c>
      <c r="K1561" s="34" t="str">
        <f t="shared" si="44"/>
        <v>127000</v>
      </c>
      <c r="L1561" s="34" t="s">
        <v>900</v>
      </c>
      <c r="O1561" t="str" s="35">
        <v>缠束目标，使其短时定身；补强索体，延长定身时间；束缚期间持续造成金行伤害。</v>
      </c>
      <c r="P1561" t="n" s="35">
        <v>12421005</v>
      </c>
      <c r="Y1561" t="str" s="35">
        <v>单位</v>
      </c>
      <c r="GY1561" t="n" s="35">
        <v>0</v>
      </c>
      <c r="GZ1561" t="n" s="35">
        <v>0</v>
      </c>
      <c r="HF1561" t="n" s="35">
        <v>6000</v>
      </c>
      <c r="HG1561" t="b" s="35">
        <v>1</v>
      </c>
      <c r="HU1561" t="b" s="35">
        <v>1</v>
      </c>
    </row>
    <row r="1562" ht="30" customHeight="1" spans="2:12">
      <c r="B1562" s="34">
        <f>10000000+INDEX(编号表!$B:$B,MATCH(D1562,编号表!$A:$A,0))*10000+J1562</f>
        <v>12700019</v>
      </c>
      <c r="C1562" s="34" t="s">
        <v>1212</v>
      </c>
      <c r="D1562" s="34" t="s">
        <v>1206</v>
      </c>
      <c r="E1562" t="str" s="34">
        <v>无</v>
      </c>
      <c r="F1562" s="39" t="s">
        <v>912</v>
      </c>
      <c r="G1562" s="34" t="s">
        <v>363</v>
      </c>
      <c r="H1562" s="34" t="b">
        <v>0</v>
      </c>
      <c r="I1562" s="34" t="b">
        <v>0</v>
      </c>
      <c r="J1562" s="34">
        <v>19</v>
      </c>
      <c r="K1562" s="34" t="str">
        <f t="shared" si="44"/>
        <v>127000</v>
      </c>
      <c r="L1562" s="34" t="s">
        <v>898</v>
      </c>
      <c r="O1562" t="str" s="35">
        <v>缠束目标，使其短时定身；补强索体，延长定身时间；束缚期间持续造成金行伤害。</v>
      </c>
      <c r="P1562" t="n" s="35">
        <v>12421005</v>
      </c>
      <c r="Y1562" t="str" s="35">
        <v>单位</v>
      </c>
      <c r="GY1562" t="n" s="35">
        <v>0</v>
      </c>
      <c r="GZ1562" t="n" s="35">
        <v>0</v>
      </c>
      <c r="HF1562" t="n" s="35">
        <v>6000</v>
      </c>
      <c r="HG1562" t="b" s="35">
        <v>1</v>
      </c>
      <c r="HU1562" t="b" s="35">
        <v>1</v>
      </c>
    </row>
    <row r="1563" ht="30" customHeight="1" spans="2:12">
      <c r="B1563" s="34">
        <f>10000000+INDEX(编号表!$B:$B,MATCH(D1563,编号表!$A:$A,0))*10000+J1563</f>
        <v>12700020</v>
      </c>
      <c r="C1563" s="34" t="s">
        <v>1212</v>
      </c>
      <c r="D1563" s="34" t="s">
        <v>1206</v>
      </c>
      <c r="E1563" t="str" s="34">
        <v>无</v>
      </c>
      <c r="F1563" s="39" t="s">
        <v>912</v>
      </c>
      <c r="G1563" s="34" t="s">
        <v>363</v>
      </c>
      <c r="H1563" s="34" t="b">
        <v>0</v>
      </c>
      <c r="I1563" s="34" t="b">
        <v>0</v>
      </c>
      <c r="J1563" s="34">
        <v>20</v>
      </c>
      <c r="K1563" s="34" t="str">
        <f t="shared" si="44"/>
        <v>127000</v>
      </c>
      <c r="L1563" s="34" t="s">
        <v>899</v>
      </c>
      <c r="O1563" t="str" s="35">
        <v>缠束目标，使其短时定身；补强索体，延长定身时间；束缚期间持续造成金行伤害。</v>
      </c>
      <c r="P1563" t="n" s="35">
        <v>12421005</v>
      </c>
      <c r="Y1563" t="str" s="35">
        <v>单位</v>
      </c>
      <c r="GY1563" t="n" s="35">
        <v>0</v>
      </c>
      <c r="GZ1563" t="n" s="35">
        <v>0</v>
      </c>
      <c r="HF1563" t="n" s="35">
        <v>6000</v>
      </c>
      <c r="HG1563" t="b" s="35">
        <v>1</v>
      </c>
      <c r="HU1563" t="b" s="35">
        <v>1</v>
      </c>
    </row>
    <row r="1564" ht="30" customHeight="1" spans="2:12">
      <c r="B1564" s="34">
        <f>10000000+INDEX(编号表!$B:$B,MATCH(D1564,编号表!$A:$A,0))*10000+J1564</f>
        <v>12700021</v>
      </c>
      <c r="C1564" s="34" t="s">
        <v>1212</v>
      </c>
      <c r="D1564" s="34" t="s">
        <v>1206</v>
      </c>
      <c r="E1564" t="str" s="34">
        <v>无</v>
      </c>
      <c r="F1564" s="39" t="s">
        <v>912</v>
      </c>
      <c r="G1564" s="34" t="s">
        <v>363</v>
      </c>
      <c r="H1564" s="34" t="b">
        <v>0</v>
      </c>
      <c r="I1564" s="34" t="b">
        <v>0</v>
      </c>
      <c r="J1564" s="34">
        <v>21</v>
      </c>
      <c r="K1564" s="34" t="str">
        <f t="shared" si="44"/>
        <v>127000</v>
      </c>
      <c r="L1564" s="34" t="s">
        <v>900</v>
      </c>
      <c r="O1564" t="str" s="35">
        <v>缠束目标，使其短时定身；补强索体，延长定身时间；束缚期间持续造成金行伤害。</v>
      </c>
      <c r="P1564" t="n" s="35">
        <v>12421005</v>
      </c>
      <c r="Y1564" t="str" s="35">
        <v>单位</v>
      </c>
      <c r="GY1564" t="n" s="35">
        <v>0</v>
      </c>
      <c r="GZ1564" t="n" s="35">
        <v>0</v>
      </c>
      <c r="HF1564" t="n" s="35">
        <v>6000</v>
      </c>
      <c r="HG1564" t="b" s="35">
        <v>1</v>
      </c>
      <c r="HU1564" t="b" s="35">
        <v>1</v>
      </c>
    </row>
    <row r="1565" ht="30" customHeight="1" spans="2:12">
      <c r="B1565" s="34">
        <f>10000000+INDEX(编号表!$B:$B,MATCH(D1565,编号表!$A:$A,0))*10000+J1565</f>
        <v>12710001</v>
      </c>
      <c r="C1565" s="34" t="s">
        <v>1213</v>
      </c>
      <c r="D1565" s="34" t="s">
        <v>1214</v>
      </c>
      <c r="E1565" t="str" s="34">
        <v>无</v>
      </c>
      <c r="F1565" s="39" t="s">
        <v>897</v>
      </c>
      <c r="G1565" s="34" t="s">
        <v>363</v>
      </c>
      <c r="H1565" s="34" t="b">
        <v>0</v>
      </c>
      <c r="I1565" s="34" t="b">
        <v>0</v>
      </c>
      <c r="J1565" s="34">
        <v>1</v>
      </c>
      <c r="K1565" s="34" t="str">
        <f t="shared" si="44"/>
        <v>127100</v>
      </c>
      <c r="L1565" s="34" t="s">
        <v>898</v>
      </c>
      <c r="O1565" t="str" s="35">
        <v>缠束目标，使其短时定身；补强索体，延长定身时间；束缚期间持续造成木行伤害。</v>
      </c>
      <c r="P1565" t="n" s="35">
        <v>12421005</v>
      </c>
      <c r="Y1565" t="str" s="35">
        <v>单位</v>
      </c>
      <c r="GY1565" t="n" s="35">
        <v>0</v>
      </c>
      <c r="GZ1565" t="n" s="35">
        <v>0</v>
      </c>
      <c r="HF1565" t="n" s="35">
        <v>6000</v>
      </c>
      <c r="HG1565" t="b" s="35">
        <v>1</v>
      </c>
      <c r="HU1565" t="b" s="35">
        <v>1</v>
      </c>
    </row>
    <row r="1566" ht="30" customHeight="1" spans="2:12">
      <c r="B1566" s="34">
        <f>10000000+INDEX(编号表!$B:$B,MATCH(D1566,编号表!$A:$A,0))*10000+J1566</f>
        <v>12710002</v>
      </c>
      <c r="C1566" s="34" t="s">
        <v>1213</v>
      </c>
      <c r="D1566" s="34" t="s">
        <v>1214</v>
      </c>
      <c r="E1566" t="str" s="34">
        <v>无</v>
      </c>
      <c r="F1566" s="39" t="s">
        <v>897</v>
      </c>
      <c r="G1566" s="34" t="s">
        <v>363</v>
      </c>
      <c r="H1566" s="34" t="b">
        <v>0</v>
      </c>
      <c r="I1566" s="34" t="b">
        <v>0</v>
      </c>
      <c r="J1566" s="34">
        <v>2</v>
      </c>
      <c r="K1566" s="34" t="str">
        <f t="shared" si="44"/>
        <v>127100</v>
      </c>
      <c r="L1566" s="34" t="s">
        <v>899</v>
      </c>
      <c r="O1566" t="str" s="35">
        <v>缠束目标，使其短时定身；补强索体，延长定身时间；束缚期间持续造成木行伤害。</v>
      </c>
      <c r="P1566" t="n" s="35">
        <v>12421005</v>
      </c>
      <c r="Y1566" t="str" s="35">
        <v>单位</v>
      </c>
      <c r="GY1566" t="n" s="35">
        <v>0</v>
      </c>
      <c r="GZ1566" t="n" s="35">
        <v>0</v>
      </c>
      <c r="HF1566" t="n" s="35">
        <v>6000</v>
      </c>
      <c r="HG1566" t="b" s="35">
        <v>1</v>
      </c>
      <c r="HU1566" t="b" s="35">
        <v>1</v>
      </c>
    </row>
    <row r="1567" ht="30" customHeight="1" spans="2:12">
      <c r="B1567" s="34">
        <f>10000000+INDEX(编号表!$B:$B,MATCH(D1567,编号表!$A:$A,0))*10000+J1567</f>
        <v>12710003</v>
      </c>
      <c r="C1567" s="34" t="s">
        <v>1213</v>
      </c>
      <c r="D1567" s="34" t="s">
        <v>1214</v>
      </c>
      <c r="E1567" t="str" s="34">
        <v>无</v>
      </c>
      <c r="F1567" s="39" t="s">
        <v>897</v>
      </c>
      <c r="G1567" s="34" t="s">
        <v>363</v>
      </c>
      <c r="H1567" s="34" t="b">
        <v>0</v>
      </c>
      <c r="I1567" s="34" t="b">
        <v>0</v>
      </c>
      <c r="J1567" s="34">
        <v>3</v>
      </c>
      <c r="K1567" s="34" t="str">
        <f t="shared" si="44"/>
        <v>127100</v>
      </c>
      <c r="L1567" s="34" t="s">
        <v>900</v>
      </c>
      <c r="O1567" t="str" s="35">
        <v>缠束目标，使其短时定身；补强索体，延长定身时间；束缚期间持续造成木行伤害。</v>
      </c>
      <c r="P1567" t="n" s="35">
        <v>12421005</v>
      </c>
      <c r="Y1567" t="str" s="35">
        <v>单位</v>
      </c>
      <c r="GY1567" t="n" s="35">
        <v>0</v>
      </c>
      <c r="GZ1567" t="n" s="35">
        <v>0</v>
      </c>
      <c r="HF1567" t="n" s="35">
        <v>6000</v>
      </c>
      <c r="HG1567" t="b" s="35">
        <v>1</v>
      </c>
      <c r="HU1567" t="b" s="35">
        <v>1</v>
      </c>
    </row>
    <row r="1568" ht="30" customHeight="1" spans="2:12">
      <c r="B1568" s="34">
        <f>10000000+INDEX(编号表!$B:$B,MATCH(D1568,编号表!$A:$A,0))*10000+J1568</f>
        <v>12710004</v>
      </c>
      <c r="C1568" s="34" t="s">
        <v>1215</v>
      </c>
      <c r="D1568" s="34" t="s">
        <v>1214</v>
      </c>
      <c r="E1568" t="str" s="34">
        <v>无</v>
      </c>
      <c r="F1568" s="39" t="s">
        <v>902</v>
      </c>
      <c r="G1568" s="34" t="s">
        <v>363</v>
      </c>
      <c r="H1568" s="34" t="b">
        <v>0</v>
      </c>
      <c r="I1568" s="34" t="b">
        <v>0</v>
      </c>
      <c r="J1568" s="34">
        <v>4</v>
      </c>
      <c r="K1568" s="34" t="str">
        <f t="shared" si="44"/>
        <v>127100</v>
      </c>
      <c r="L1568" s="34" t="s">
        <v>898</v>
      </c>
      <c r="O1568" t="str" s="35">
        <v>缠束目标，使其短时定身；补强索体，延长定身时间；束缚期间持续造成木行伤害。</v>
      </c>
      <c r="P1568" t="n" s="35">
        <v>12421005</v>
      </c>
      <c r="Y1568" t="str" s="35">
        <v>单位</v>
      </c>
      <c r="GY1568" t="n" s="35">
        <v>0</v>
      </c>
      <c r="GZ1568" t="n" s="35">
        <v>0</v>
      </c>
      <c r="HF1568" t="n" s="35">
        <v>6000</v>
      </c>
      <c r="HG1568" t="b" s="35">
        <v>1</v>
      </c>
      <c r="HU1568" t="b" s="35">
        <v>1</v>
      </c>
    </row>
    <row r="1569" ht="30" customHeight="1" spans="2:12">
      <c r="B1569" s="34">
        <f>10000000+INDEX(编号表!$B:$B,MATCH(D1569,编号表!$A:$A,0))*10000+J1569</f>
        <v>12710005</v>
      </c>
      <c r="C1569" s="34" t="s">
        <v>1215</v>
      </c>
      <c r="D1569" s="34" t="s">
        <v>1214</v>
      </c>
      <c r="E1569" t="str" s="34">
        <v>无</v>
      </c>
      <c r="F1569" s="39" t="s">
        <v>902</v>
      </c>
      <c r="G1569" s="34" t="s">
        <v>363</v>
      </c>
      <c r="H1569" s="34" t="b">
        <v>0</v>
      </c>
      <c r="I1569" s="34" t="b">
        <v>0</v>
      </c>
      <c r="J1569" s="34">
        <v>5</v>
      </c>
      <c r="K1569" s="34" t="str">
        <f t="shared" si="44"/>
        <v>127100</v>
      </c>
      <c r="L1569" s="34" t="s">
        <v>899</v>
      </c>
      <c r="O1569" t="str" s="35">
        <v>缠束目标，使其短时定身；补强索体，延长定身时间；束缚期间持续造成木行伤害。</v>
      </c>
      <c r="P1569" t="n" s="35">
        <v>12421005</v>
      </c>
      <c r="Y1569" t="str" s="35">
        <v>单位</v>
      </c>
      <c r="GY1569" t="n" s="35">
        <v>0</v>
      </c>
      <c r="GZ1569" t="n" s="35">
        <v>0</v>
      </c>
      <c r="HF1569" t="n" s="35">
        <v>6000</v>
      </c>
      <c r="HG1569" t="b" s="35">
        <v>1</v>
      </c>
      <c r="HU1569" t="b" s="35">
        <v>1</v>
      </c>
    </row>
    <row r="1570" ht="30" customHeight="1" spans="2:12">
      <c r="B1570" s="34">
        <f>10000000+INDEX(编号表!$B:$B,MATCH(D1570,编号表!$A:$A,0))*10000+J1570</f>
        <v>12710006</v>
      </c>
      <c r="C1570" s="34" t="s">
        <v>1215</v>
      </c>
      <c r="D1570" s="34" t="s">
        <v>1214</v>
      </c>
      <c r="E1570" t="str" s="34">
        <v>无</v>
      </c>
      <c r="F1570" s="39" t="s">
        <v>902</v>
      </c>
      <c r="G1570" s="34" t="s">
        <v>363</v>
      </c>
      <c r="H1570" s="34" t="b">
        <v>0</v>
      </c>
      <c r="I1570" s="34" t="b">
        <v>0</v>
      </c>
      <c r="J1570" s="34">
        <v>6</v>
      </c>
      <c r="K1570" s="34" t="str">
        <f t="shared" si="44"/>
        <v>127100</v>
      </c>
      <c r="L1570" s="34" t="s">
        <v>900</v>
      </c>
      <c r="O1570" t="str" s="35">
        <v>缠束目标，使其短时定身；补强索体，延长定身时间；束缚期间持续造成木行伤害。</v>
      </c>
      <c r="P1570" t="n" s="35">
        <v>12421005</v>
      </c>
      <c r="Y1570" t="str" s="35">
        <v>单位</v>
      </c>
      <c r="GY1570" t="n" s="35">
        <v>0</v>
      </c>
      <c r="GZ1570" t="n" s="35">
        <v>0</v>
      </c>
      <c r="HF1570" t="n" s="35">
        <v>6000</v>
      </c>
      <c r="HG1570" t="b" s="35">
        <v>1</v>
      </c>
      <c r="HU1570" t="b" s="35">
        <v>1</v>
      </c>
    </row>
    <row r="1571" ht="30" customHeight="1" spans="2:12">
      <c r="B1571" s="34">
        <f>10000000+INDEX(编号表!$B:$B,MATCH(D1571,编号表!$A:$A,0))*10000+J1571</f>
        <v>12710007</v>
      </c>
      <c r="C1571" s="34" t="s">
        <v>1216</v>
      </c>
      <c r="D1571" s="34" t="s">
        <v>1214</v>
      </c>
      <c r="E1571" t="str" s="34">
        <v>无</v>
      </c>
      <c r="F1571" s="39" t="s">
        <v>904</v>
      </c>
      <c r="G1571" s="34" t="s">
        <v>363</v>
      </c>
      <c r="H1571" s="34" t="b">
        <v>0</v>
      </c>
      <c r="I1571" s="34" t="b">
        <v>0</v>
      </c>
      <c r="J1571" s="34">
        <v>7</v>
      </c>
      <c r="K1571" s="34" t="str">
        <f t="shared" si="44"/>
        <v>127100</v>
      </c>
      <c r="L1571" s="34" t="s">
        <v>898</v>
      </c>
      <c r="O1571" t="str" s="35">
        <v>缠束目标，使其短时定身；补强索体，延长定身时间；束缚期间持续造成木行伤害。</v>
      </c>
      <c r="P1571" t="n" s="35">
        <v>12421005</v>
      </c>
      <c r="Y1571" t="str" s="35">
        <v>单位</v>
      </c>
      <c r="GY1571" t="n" s="35">
        <v>0</v>
      </c>
      <c r="GZ1571" t="n" s="35">
        <v>0</v>
      </c>
      <c r="HF1571" t="n" s="35">
        <v>6000</v>
      </c>
      <c r="HG1571" t="b" s="35">
        <v>1</v>
      </c>
      <c r="HU1571" t="b" s="35">
        <v>1</v>
      </c>
    </row>
    <row r="1572" ht="30" customHeight="1" spans="2:12">
      <c r="B1572" s="34">
        <f>10000000+INDEX(编号表!$B:$B,MATCH(D1572,编号表!$A:$A,0))*10000+J1572</f>
        <v>12710008</v>
      </c>
      <c r="C1572" s="34" t="s">
        <v>1216</v>
      </c>
      <c r="D1572" s="34" t="s">
        <v>1214</v>
      </c>
      <c r="E1572" t="str" s="34">
        <v>无</v>
      </c>
      <c r="F1572" s="39" t="s">
        <v>904</v>
      </c>
      <c r="G1572" s="34" t="s">
        <v>363</v>
      </c>
      <c r="H1572" s="34" t="b">
        <v>0</v>
      </c>
      <c r="I1572" s="34" t="b">
        <v>0</v>
      </c>
      <c r="J1572" s="34">
        <v>8</v>
      </c>
      <c r="K1572" s="34" t="str">
        <f t="shared" si="44"/>
        <v>127100</v>
      </c>
      <c r="L1572" s="34" t="s">
        <v>899</v>
      </c>
      <c r="O1572" t="str" s="35">
        <v>缠束目标，使其短时定身；补强索体，延长定身时间；束缚期间持续造成木行伤害。</v>
      </c>
      <c r="P1572" t="n" s="35">
        <v>12421005</v>
      </c>
      <c r="Y1572" t="str" s="35">
        <v>单位</v>
      </c>
      <c r="GY1572" t="n" s="35">
        <v>0</v>
      </c>
      <c r="GZ1572" t="n" s="35">
        <v>0</v>
      </c>
      <c r="HF1572" t="n" s="35">
        <v>6000</v>
      </c>
      <c r="HG1572" t="b" s="35">
        <v>1</v>
      </c>
      <c r="HU1572" t="b" s="35">
        <v>1</v>
      </c>
    </row>
    <row r="1573" ht="30" customHeight="1" spans="2:12">
      <c r="B1573" s="34">
        <f>10000000+INDEX(编号表!$B:$B,MATCH(D1573,编号表!$A:$A,0))*10000+J1573</f>
        <v>12710009</v>
      </c>
      <c r="C1573" s="34" t="s">
        <v>1216</v>
      </c>
      <c r="D1573" s="34" t="s">
        <v>1214</v>
      </c>
      <c r="E1573" t="str" s="34">
        <v>无</v>
      </c>
      <c r="F1573" s="39" t="s">
        <v>904</v>
      </c>
      <c r="G1573" s="34" t="s">
        <v>363</v>
      </c>
      <c r="H1573" s="34" t="b">
        <v>0</v>
      </c>
      <c r="I1573" s="34" t="b">
        <v>0</v>
      </c>
      <c r="J1573" s="34">
        <v>9</v>
      </c>
      <c r="K1573" s="34" t="str">
        <f t="shared" si="44"/>
        <v>127100</v>
      </c>
      <c r="L1573" s="34" t="s">
        <v>900</v>
      </c>
      <c r="O1573" t="str" s="35">
        <v>缠束目标，使其短时定身；补强索体，延长定身时间；束缚期间持续造成木行伤害。</v>
      </c>
      <c r="P1573" t="n" s="35">
        <v>12421005</v>
      </c>
      <c r="Y1573" t="str" s="35">
        <v>单位</v>
      </c>
      <c r="GY1573" t="n" s="35">
        <v>0</v>
      </c>
      <c r="GZ1573" t="n" s="35">
        <v>0</v>
      </c>
      <c r="HF1573" t="n" s="35">
        <v>6000</v>
      </c>
      <c r="HG1573" t="b" s="35">
        <v>1</v>
      </c>
      <c r="HU1573" t="b" s="35">
        <v>1</v>
      </c>
    </row>
    <row r="1574" ht="30" customHeight="1" spans="2:12">
      <c r="B1574" s="34">
        <f>10000000+INDEX(编号表!$B:$B,MATCH(D1574,编号表!$A:$A,0))*10000+J1574</f>
        <v>12710010</v>
      </c>
      <c r="C1574" s="34" t="s">
        <v>1217</v>
      </c>
      <c r="D1574" s="34" t="s">
        <v>1214</v>
      </c>
      <c r="E1574" t="str" s="34">
        <v>无</v>
      </c>
      <c r="F1574" s="39" t="s">
        <v>906</v>
      </c>
      <c r="G1574" s="34" t="s">
        <v>363</v>
      </c>
      <c r="H1574" s="34" t="b">
        <v>0</v>
      </c>
      <c r="I1574" s="34" t="b">
        <v>0</v>
      </c>
      <c r="J1574" s="34">
        <v>10</v>
      </c>
      <c r="K1574" s="34" t="str">
        <f t="shared" si="44"/>
        <v>127100</v>
      </c>
      <c r="L1574" s="34" t="s">
        <v>898</v>
      </c>
      <c r="O1574" t="str" s="35">
        <v>缠束目标，使其短时定身；补强索体，延长定身时间；束缚期间持续造成木行伤害。</v>
      </c>
      <c r="P1574" t="n" s="35">
        <v>12421005</v>
      </c>
      <c r="Y1574" t="str" s="35">
        <v>单位</v>
      </c>
      <c r="GY1574" t="n" s="35">
        <v>0</v>
      </c>
      <c r="GZ1574" t="n" s="35">
        <v>0</v>
      </c>
      <c r="HF1574" t="n" s="35">
        <v>6000</v>
      </c>
      <c r="HG1574" t="b" s="35">
        <v>1</v>
      </c>
      <c r="HU1574" t="b" s="35">
        <v>1</v>
      </c>
    </row>
    <row r="1575" ht="30" customHeight="1" spans="2:12">
      <c r="B1575" s="34">
        <f>10000000+INDEX(编号表!$B:$B,MATCH(D1575,编号表!$A:$A,0))*10000+J1575</f>
        <v>12710011</v>
      </c>
      <c r="C1575" s="34" t="s">
        <v>1217</v>
      </c>
      <c r="D1575" s="34" t="s">
        <v>1214</v>
      </c>
      <c r="E1575" t="str" s="34">
        <v>无</v>
      </c>
      <c r="F1575" s="39" t="s">
        <v>906</v>
      </c>
      <c r="G1575" s="34" t="s">
        <v>363</v>
      </c>
      <c r="H1575" s="34" t="b">
        <v>0</v>
      </c>
      <c r="I1575" s="34" t="b">
        <v>0</v>
      </c>
      <c r="J1575" s="34">
        <v>11</v>
      </c>
      <c r="K1575" s="34" t="str">
        <f t="shared" si="44"/>
        <v>127100</v>
      </c>
      <c r="L1575" s="34" t="s">
        <v>899</v>
      </c>
      <c r="O1575" t="str" s="35">
        <v>缠束目标，使其短时定身；补强索体，延长定身时间；束缚期间持续造成木行伤害。</v>
      </c>
      <c r="P1575" t="n" s="35">
        <v>12421005</v>
      </c>
      <c r="Y1575" t="str" s="35">
        <v>单位</v>
      </c>
      <c r="GY1575" t="n" s="35">
        <v>0</v>
      </c>
      <c r="GZ1575" t="n" s="35">
        <v>0</v>
      </c>
      <c r="HF1575" t="n" s="35">
        <v>6000</v>
      </c>
      <c r="HG1575" t="b" s="35">
        <v>1</v>
      </c>
      <c r="HU1575" t="b" s="35">
        <v>1</v>
      </c>
    </row>
    <row r="1576" ht="30" customHeight="1" spans="2:12">
      <c r="B1576" s="34">
        <f>10000000+INDEX(编号表!$B:$B,MATCH(D1576,编号表!$A:$A,0))*10000+J1576</f>
        <v>12710012</v>
      </c>
      <c r="C1576" s="34" t="s">
        <v>1217</v>
      </c>
      <c r="D1576" s="34" t="s">
        <v>1214</v>
      </c>
      <c r="E1576" t="str" s="34">
        <v>无</v>
      </c>
      <c r="F1576" s="39" t="s">
        <v>906</v>
      </c>
      <c r="G1576" s="34" t="s">
        <v>363</v>
      </c>
      <c r="H1576" s="34" t="b">
        <v>0</v>
      </c>
      <c r="I1576" s="34" t="b">
        <v>0</v>
      </c>
      <c r="J1576" s="34">
        <v>12</v>
      </c>
      <c r="K1576" s="34" t="str">
        <f t="shared" si="44"/>
        <v>127100</v>
      </c>
      <c r="L1576" s="34" t="s">
        <v>900</v>
      </c>
      <c r="O1576" t="str" s="35">
        <v>缠束目标，使其短时定身；补强索体，延长定身时间；束缚期间持续造成木行伤害。</v>
      </c>
      <c r="P1576" t="n" s="35">
        <v>12421005</v>
      </c>
      <c r="Y1576" t="str" s="35">
        <v>单位</v>
      </c>
      <c r="GY1576" t="n" s="35">
        <v>0</v>
      </c>
      <c r="GZ1576" t="n" s="35">
        <v>0</v>
      </c>
      <c r="HF1576" t="n" s="35">
        <v>6000</v>
      </c>
      <c r="HG1576" t="b" s="35">
        <v>1</v>
      </c>
      <c r="HU1576" t="b" s="35">
        <v>1</v>
      </c>
    </row>
    <row r="1577" ht="30" customHeight="1" spans="2:12">
      <c r="B1577" s="34">
        <f>10000000+INDEX(编号表!$B:$B,MATCH(D1577,编号表!$A:$A,0))*10000+J1577</f>
        <v>12710013</v>
      </c>
      <c r="C1577" s="34" t="s">
        <v>1218</v>
      </c>
      <c r="D1577" s="34" t="s">
        <v>1214</v>
      </c>
      <c r="E1577" t="str" s="34">
        <v>无</v>
      </c>
      <c r="F1577" s="39" t="s">
        <v>908</v>
      </c>
      <c r="G1577" s="34" t="s">
        <v>363</v>
      </c>
      <c r="H1577" s="34" t="b">
        <v>0</v>
      </c>
      <c r="I1577" s="34" t="b">
        <v>0</v>
      </c>
      <c r="J1577" s="34">
        <v>13</v>
      </c>
      <c r="K1577" s="34" t="str">
        <f t="shared" si="44"/>
        <v>127100</v>
      </c>
      <c r="L1577" s="34" t="s">
        <v>898</v>
      </c>
      <c r="O1577" t="str" s="35">
        <v>缠束目标，使其短时定身；补强索体，延长定身时间；束缚期间持续造成木行伤害。</v>
      </c>
      <c r="P1577" t="n" s="35">
        <v>12421005</v>
      </c>
      <c r="Y1577" t="str" s="35">
        <v>单位</v>
      </c>
      <c r="GY1577" t="n" s="35">
        <v>0</v>
      </c>
      <c r="GZ1577" t="n" s="35">
        <v>0</v>
      </c>
      <c r="HF1577" t="n" s="35">
        <v>6000</v>
      </c>
      <c r="HG1577" t="b" s="35">
        <v>1</v>
      </c>
      <c r="HU1577" t="b" s="35">
        <v>1</v>
      </c>
    </row>
    <row r="1578" ht="30" customHeight="1" spans="2:12">
      <c r="B1578" s="34">
        <f>10000000+INDEX(编号表!$B:$B,MATCH(D1578,编号表!$A:$A,0))*10000+J1578</f>
        <v>12710014</v>
      </c>
      <c r="C1578" s="34" t="s">
        <v>1218</v>
      </c>
      <c r="D1578" s="34" t="s">
        <v>1214</v>
      </c>
      <c r="E1578" t="str" s="34">
        <v>无</v>
      </c>
      <c r="F1578" s="39" t="s">
        <v>908</v>
      </c>
      <c r="G1578" s="34" t="s">
        <v>363</v>
      </c>
      <c r="H1578" s="34" t="b">
        <v>0</v>
      </c>
      <c r="I1578" s="34" t="b">
        <v>0</v>
      </c>
      <c r="J1578" s="34">
        <v>14</v>
      </c>
      <c r="K1578" s="34" t="str">
        <f t="shared" si="44"/>
        <v>127100</v>
      </c>
      <c r="L1578" s="34" t="s">
        <v>899</v>
      </c>
      <c r="O1578" t="str" s="35">
        <v>缠束目标，使其短时定身；补强索体，延长定身时间；束缚期间持续造成木行伤害。</v>
      </c>
      <c r="P1578" t="n" s="35">
        <v>12421005</v>
      </c>
      <c r="Y1578" t="str" s="35">
        <v>单位</v>
      </c>
      <c r="GY1578" t="n" s="35">
        <v>0</v>
      </c>
      <c r="GZ1578" t="n" s="35">
        <v>0</v>
      </c>
      <c r="HF1578" t="n" s="35">
        <v>6000</v>
      </c>
      <c r="HG1578" t="b" s="35">
        <v>1</v>
      </c>
      <c r="HU1578" t="b" s="35">
        <v>1</v>
      </c>
    </row>
    <row r="1579" ht="30" customHeight="1" spans="2:12">
      <c r="B1579" s="34">
        <f>10000000+INDEX(编号表!$B:$B,MATCH(D1579,编号表!$A:$A,0))*10000+J1579</f>
        <v>12710015</v>
      </c>
      <c r="C1579" s="34" t="s">
        <v>1218</v>
      </c>
      <c r="D1579" s="34" t="s">
        <v>1214</v>
      </c>
      <c r="E1579" t="str" s="34">
        <v>无</v>
      </c>
      <c r="F1579" s="39" t="s">
        <v>908</v>
      </c>
      <c r="G1579" s="34" t="s">
        <v>363</v>
      </c>
      <c r="H1579" s="34" t="b">
        <v>0</v>
      </c>
      <c r="I1579" s="34" t="b">
        <v>0</v>
      </c>
      <c r="J1579" s="34">
        <v>15</v>
      </c>
      <c r="K1579" s="34" t="str">
        <f t="shared" si="44"/>
        <v>127100</v>
      </c>
      <c r="L1579" s="34" t="s">
        <v>900</v>
      </c>
      <c r="O1579" t="str" s="35">
        <v>缠束目标，使其短时定身；补强索体，延长定身时间；束缚期间持续造成木行伤害。</v>
      </c>
      <c r="P1579" t="n" s="35">
        <v>12421005</v>
      </c>
      <c r="Y1579" t="str" s="35">
        <v>单位</v>
      </c>
      <c r="GY1579" t="n" s="35">
        <v>0</v>
      </c>
      <c r="GZ1579" t="n" s="35">
        <v>0</v>
      </c>
      <c r="HF1579" t="n" s="35">
        <v>6000</v>
      </c>
      <c r="HG1579" t="b" s="35">
        <v>1</v>
      </c>
      <c r="HU1579" t="b" s="35">
        <v>1</v>
      </c>
    </row>
    <row r="1580" ht="30" customHeight="1" spans="2:12">
      <c r="B1580" s="34">
        <f>10000000+INDEX(编号表!$B:$B,MATCH(D1580,编号表!$A:$A,0))*10000+J1580</f>
        <v>12710016</v>
      </c>
      <c r="C1580" s="34" t="s">
        <v>1219</v>
      </c>
      <c r="D1580" s="34" t="s">
        <v>1214</v>
      </c>
      <c r="E1580" t="str" s="34">
        <v>无</v>
      </c>
      <c r="F1580" s="39" t="s">
        <v>910</v>
      </c>
      <c r="G1580" s="34" t="s">
        <v>363</v>
      </c>
      <c r="H1580" s="34" t="b">
        <v>0</v>
      </c>
      <c r="I1580" s="34" t="b">
        <v>0</v>
      </c>
      <c r="J1580" s="34">
        <v>16</v>
      </c>
      <c r="K1580" s="34" t="str">
        <f t="shared" si="44"/>
        <v>127100</v>
      </c>
      <c r="L1580" s="34" t="s">
        <v>898</v>
      </c>
      <c r="O1580" t="str" s="35">
        <v>缠束目标，使其短时定身；补强索体，延长定身时间；束缚期间持续造成木行伤害。</v>
      </c>
      <c r="P1580" t="n" s="35">
        <v>12421005</v>
      </c>
      <c r="Y1580" t="str" s="35">
        <v>单位</v>
      </c>
      <c r="GY1580" t="n" s="35">
        <v>0</v>
      </c>
      <c r="GZ1580" t="n" s="35">
        <v>0</v>
      </c>
      <c r="HF1580" t="n" s="35">
        <v>6000</v>
      </c>
      <c r="HG1580" t="b" s="35">
        <v>1</v>
      </c>
      <c r="HU1580" t="b" s="35">
        <v>1</v>
      </c>
    </row>
    <row r="1581" ht="30" customHeight="1" spans="2:12">
      <c r="B1581" s="34">
        <f>10000000+INDEX(编号表!$B:$B,MATCH(D1581,编号表!$A:$A,0))*10000+J1581</f>
        <v>12710017</v>
      </c>
      <c r="C1581" s="34" t="s">
        <v>1219</v>
      </c>
      <c r="D1581" s="34" t="s">
        <v>1214</v>
      </c>
      <c r="E1581" t="str" s="34">
        <v>无</v>
      </c>
      <c r="F1581" s="39" t="s">
        <v>910</v>
      </c>
      <c r="G1581" s="34" t="s">
        <v>363</v>
      </c>
      <c r="H1581" s="34" t="b">
        <v>0</v>
      </c>
      <c r="I1581" s="34" t="b">
        <v>0</v>
      </c>
      <c r="J1581" s="34">
        <v>17</v>
      </c>
      <c r="K1581" s="34" t="str">
        <f t="shared" si="44"/>
        <v>127100</v>
      </c>
      <c r="L1581" s="34" t="s">
        <v>899</v>
      </c>
      <c r="O1581" t="str" s="35">
        <v>缠束目标，使其短时定身；补强索体，延长定身时间；束缚期间持续造成木行伤害。</v>
      </c>
      <c r="P1581" t="n" s="35">
        <v>12421005</v>
      </c>
      <c r="Y1581" t="str" s="35">
        <v>单位</v>
      </c>
      <c r="GY1581" t="n" s="35">
        <v>0</v>
      </c>
      <c r="GZ1581" t="n" s="35">
        <v>0</v>
      </c>
      <c r="HF1581" t="n" s="35">
        <v>6000</v>
      </c>
      <c r="HG1581" t="b" s="35">
        <v>1</v>
      </c>
      <c r="HU1581" t="b" s="35">
        <v>1</v>
      </c>
    </row>
    <row r="1582" ht="30" customHeight="1" spans="2:12">
      <c r="B1582" s="34">
        <f>10000000+INDEX(编号表!$B:$B,MATCH(D1582,编号表!$A:$A,0))*10000+J1582</f>
        <v>12710018</v>
      </c>
      <c r="C1582" s="34" t="s">
        <v>1219</v>
      </c>
      <c r="D1582" s="34" t="s">
        <v>1214</v>
      </c>
      <c r="E1582" t="str" s="34">
        <v>无</v>
      </c>
      <c r="F1582" s="39" t="s">
        <v>910</v>
      </c>
      <c r="G1582" s="34" t="s">
        <v>363</v>
      </c>
      <c r="H1582" s="34" t="b">
        <v>0</v>
      </c>
      <c r="I1582" s="34" t="b">
        <v>0</v>
      </c>
      <c r="J1582" s="34">
        <v>18</v>
      </c>
      <c r="K1582" s="34" t="str">
        <f t="shared" si="44"/>
        <v>127100</v>
      </c>
      <c r="L1582" s="34" t="s">
        <v>900</v>
      </c>
      <c r="O1582" t="str" s="35">
        <v>缠束目标，使其短时定身；补强索体，延长定身时间；束缚期间持续造成木行伤害。</v>
      </c>
      <c r="P1582" t="n" s="35">
        <v>12421005</v>
      </c>
      <c r="Y1582" t="str" s="35">
        <v>单位</v>
      </c>
      <c r="GY1582" t="n" s="35">
        <v>0</v>
      </c>
      <c r="GZ1582" t="n" s="35">
        <v>0</v>
      </c>
      <c r="HF1582" t="n" s="35">
        <v>6000</v>
      </c>
      <c r="HG1582" t="b" s="35">
        <v>1</v>
      </c>
      <c r="HU1582" t="b" s="35">
        <v>1</v>
      </c>
    </row>
    <row r="1583" ht="30" customHeight="1" spans="2:12">
      <c r="B1583" s="34">
        <f>10000000+INDEX(编号表!$B:$B,MATCH(D1583,编号表!$A:$A,0))*10000+J1583</f>
        <v>12710019</v>
      </c>
      <c r="C1583" s="34" t="s">
        <v>1220</v>
      </c>
      <c r="D1583" s="34" t="s">
        <v>1214</v>
      </c>
      <c r="E1583" t="str" s="34">
        <v>无</v>
      </c>
      <c r="F1583" s="39" t="s">
        <v>912</v>
      </c>
      <c r="G1583" s="34" t="s">
        <v>363</v>
      </c>
      <c r="H1583" s="34" t="b">
        <v>0</v>
      </c>
      <c r="I1583" s="34" t="b">
        <v>0</v>
      </c>
      <c r="J1583" s="34">
        <v>19</v>
      </c>
      <c r="K1583" s="34" t="str">
        <f t="shared" si="44"/>
        <v>127100</v>
      </c>
      <c r="L1583" s="34" t="s">
        <v>898</v>
      </c>
      <c r="O1583" t="str" s="35">
        <v>缠束目标，使其短时定身；补强索体，延长定身时间；束缚期间持续造成木行伤害。</v>
      </c>
      <c r="P1583" t="n" s="35">
        <v>12421005</v>
      </c>
      <c r="Y1583" t="str" s="35">
        <v>单位</v>
      </c>
      <c r="GY1583" t="n" s="35">
        <v>0</v>
      </c>
      <c r="GZ1583" t="n" s="35">
        <v>0</v>
      </c>
      <c r="HF1583" t="n" s="35">
        <v>6000</v>
      </c>
      <c r="HG1583" t="b" s="35">
        <v>1</v>
      </c>
      <c r="HU1583" t="b" s="35">
        <v>1</v>
      </c>
    </row>
    <row r="1584" ht="30" customHeight="1" spans="2:12">
      <c r="B1584" s="34">
        <f>10000000+INDEX(编号表!$B:$B,MATCH(D1584,编号表!$A:$A,0))*10000+J1584</f>
        <v>12710020</v>
      </c>
      <c r="C1584" s="34" t="s">
        <v>1220</v>
      </c>
      <c r="D1584" s="34" t="s">
        <v>1214</v>
      </c>
      <c r="E1584" t="str" s="34">
        <v>无</v>
      </c>
      <c r="F1584" s="39" t="s">
        <v>912</v>
      </c>
      <c r="G1584" s="34" t="s">
        <v>363</v>
      </c>
      <c r="H1584" s="34" t="b">
        <v>0</v>
      </c>
      <c r="I1584" s="34" t="b">
        <v>0</v>
      </c>
      <c r="J1584" s="34">
        <v>20</v>
      </c>
      <c r="K1584" s="34" t="str">
        <f t="shared" si="44"/>
        <v>127100</v>
      </c>
      <c r="L1584" s="34" t="s">
        <v>899</v>
      </c>
      <c r="O1584" t="str" s="35">
        <v>缠束目标，使其短时定身；补强索体，延长定身时间；束缚期间持续造成木行伤害。</v>
      </c>
      <c r="P1584" t="n" s="35">
        <v>12421005</v>
      </c>
      <c r="Y1584" t="str" s="35">
        <v>单位</v>
      </c>
      <c r="GY1584" t="n" s="35">
        <v>0</v>
      </c>
      <c r="GZ1584" t="n" s="35">
        <v>0</v>
      </c>
      <c r="HF1584" t="n" s="35">
        <v>6000</v>
      </c>
      <c r="HG1584" t="b" s="35">
        <v>1</v>
      </c>
      <c r="HU1584" t="b" s="35">
        <v>1</v>
      </c>
    </row>
    <row r="1585" ht="30" customHeight="1" spans="2:12">
      <c r="B1585" s="34">
        <f>10000000+INDEX(编号表!$B:$B,MATCH(D1585,编号表!$A:$A,0))*10000+J1585</f>
        <v>12710021</v>
      </c>
      <c r="C1585" s="34" t="s">
        <v>1220</v>
      </c>
      <c r="D1585" s="34" t="s">
        <v>1214</v>
      </c>
      <c r="E1585" t="str" s="34">
        <v>无</v>
      </c>
      <c r="F1585" s="39" t="s">
        <v>912</v>
      </c>
      <c r="G1585" s="34" t="s">
        <v>363</v>
      </c>
      <c r="H1585" s="34" t="b">
        <v>0</v>
      </c>
      <c r="I1585" s="34" t="b">
        <v>0</v>
      </c>
      <c r="J1585" s="34">
        <v>21</v>
      </c>
      <c r="K1585" s="34" t="str">
        <f t="shared" si="44"/>
        <v>127100</v>
      </c>
      <c r="L1585" s="34" t="s">
        <v>900</v>
      </c>
      <c r="O1585" t="str" s="35">
        <v>缠束目标，使其短时定身；补强索体，延长定身时间；束缚期间持续造成木行伤害。</v>
      </c>
      <c r="P1585" t="n" s="35">
        <v>12421005</v>
      </c>
      <c r="Y1585" t="str" s="35">
        <v>单位</v>
      </c>
      <c r="GY1585" t="n" s="35">
        <v>0</v>
      </c>
      <c r="GZ1585" t="n" s="35">
        <v>0</v>
      </c>
      <c r="HF1585" t="n" s="35">
        <v>6000</v>
      </c>
      <c r="HG1585" t="b" s="35">
        <v>1</v>
      </c>
      <c r="HU1585" t="b" s="35">
        <v>1</v>
      </c>
    </row>
    <row r="1586" ht="30" customHeight="1" spans="2:12">
      <c r="B1586" s="34">
        <f>10000000+INDEX(编号表!$B:$B,MATCH(D1586,编号表!$A:$A,0))*10000+J1586</f>
        <v>12720001</v>
      </c>
      <c r="C1586" s="34" t="s">
        <v>1221</v>
      </c>
      <c r="D1586" s="34" t="s">
        <v>1222</v>
      </c>
      <c r="E1586" t="str" s="34">
        <v>无</v>
      </c>
      <c r="F1586" s="39" t="s">
        <v>897</v>
      </c>
      <c r="G1586" s="34" t="s">
        <v>363</v>
      </c>
      <c r="H1586" s="34" t="b">
        <v>0</v>
      </c>
      <c r="I1586" s="34" t="b">
        <v>0</v>
      </c>
      <c r="J1586" s="34">
        <v>1</v>
      </c>
      <c r="K1586" s="34" t="str">
        <f t="shared" si="44"/>
        <v>127200</v>
      </c>
      <c r="L1586" s="34" t="s">
        <v>898</v>
      </c>
      <c r="O1586" t="str" s="35">
        <v>缠束目标，使其短时定身；补强索体，延长定身时间；束缚期间持续造成水行伤害。</v>
      </c>
      <c r="P1586" t="n" s="35">
        <v>12421005</v>
      </c>
      <c r="Y1586" t="str" s="35">
        <v>单位</v>
      </c>
      <c r="GY1586" t="n" s="35">
        <v>0</v>
      </c>
      <c r="GZ1586" t="n" s="35">
        <v>0</v>
      </c>
      <c r="HF1586" t="n" s="35">
        <v>6000</v>
      </c>
      <c r="HG1586" t="b" s="35">
        <v>1</v>
      </c>
      <c r="HU1586" t="b" s="35">
        <v>1</v>
      </c>
    </row>
    <row r="1587" ht="30" customHeight="1" spans="2:12">
      <c r="B1587" s="34">
        <f>10000000+INDEX(编号表!$B:$B,MATCH(D1587,编号表!$A:$A,0))*10000+J1587</f>
        <v>12720002</v>
      </c>
      <c r="C1587" s="34" t="s">
        <v>1221</v>
      </c>
      <c r="D1587" s="34" t="s">
        <v>1222</v>
      </c>
      <c r="E1587" t="str" s="34">
        <v>无</v>
      </c>
      <c r="F1587" s="39" t="s">
        <v>897</v>
      </c>
      <c r="G1587" s="34" t="s">
        <v>363</v>
      </c>
      <c r="H1587" s="34" t="b">
        <v>0</v>
      </c>
      <c r="I1587" s="34" t="b">
        <v>0</v>
      </c>
      <c r="J1587" s="34">
        <v>2</v>
      </c>
      <c r="K1587" s="34" t="str">
        <f t="shared" si="44"/>
        <v>127200</v>
      </c>
      <c r="L1587" s="34" t="s">
        <v>899</v>
      </c>
      <c r="O1587" t="str" s="35">
        <v>缠束目标，使其短时定身；补强索体，延长定身时间；束缚期间持续造成水行伤害。</v>
      </c>
      <c r="P1587" t="n" s="35">
        <v>12421005</v>
      </c>
      <c r="Y1587" t="str" s="35">
        <v>单位</v>
      </c>
      <c r="GY1587" t="n" s="35">
        <v>0</v>
      </c>
      <c r="GZ1587" t="n" s="35">
        <v>0</v>
      </c>
      <c r="HF1587" t="n" s="35">
        <v>6000</v>
      </c>
      <c r="HG1587" t="b" s="35">
        <v>1</v>
      </c>
      <c r="HU1587" t="b" s="35">
        <v>1</v>
      </c>
    </row>
    <row r="1588" ht="30" customHeight="1" spans="2:12">
      <c r="B1588" s="34">
        <f>10000000+INDEX(编号表!$B:$B,MATCH(D1588,编号表!$A:$A,0))*10000+J1588</f>
        <v>12720003</v>
      </c>
      <c r="C1588" s="34" t="s">
        <v>1221</v>
      </c>
      <c r="D1588" s="34" t="s">
        <v>1222</v>
      </c>
      <c r="E1588" t="str" s="34">
        <v>无</v>
      </c>
      <c r="F1588" s="39" t="s">
        <v>897</v>
      </c>
      <c r="G1588" s="34" t="s">
        <v>363</v>
      </c>
      <c r="H1588" s="34" t="b">
        <v>0</v>
      </c>
      <c r="I1588" s="34" t="b">
        <v>0</v>
      </c>
      <c r="J1588" s="34">
        <v>3</v>
      </c>
      <c r="K1588" s="34" t="str">
        <f t="shared" si="44"/>
        <v>127200</v>
      </c>
      <c r="L1588" s="34" t="s">
        <v>900</v>
      </c>
      <c r="O1588" t="str" s="35">
        <v>缠束目标，使其短时定身；补强索体，延长定身时间；束缚期间持续造成水行伤害。</v>
      </c>
      <c r="P1588" t="n" s="35">
        <v>12421005</v>
      </c>
      <c r="Y1588" t="str" s="35">
        <v>单位</v>
      </c>
      <c r="GY1588" t="n" s="35">
        <v>0</v>
      </c>
      <c r="GZ1588" t="n" s="35">
        <v>0</v>
      </c>
      <c r="HF1588" t="n" s="35">
        <v>6000</v>
      </c>
      <c r="HG1588" t="b" s="35">
        <v>1</v>
      </c>
      <c r="HU1588" t="b" s="35">
        <v>1</v>
      </c>
    </row>
    <row r="1589" ht="30" customHeight="1" spans="2:12">
      <c r="B1589" s="34">
        <f>10000000+INDEX(编号表!$B:$B,MATCH(D1589,编号表!$A:$A,0))*10000+J1589</f>
        <v>12720004</v>
      </c>
      <c r="C1589" s="34" t="s">
        <v>1223</v>
      </c>
      <c r="D1589" s="34" t="s">
        <v>1222</v>
      </c>
      <c r="E1589" t="str" s="34">
        <v>无</v>
      </c>
      <c r="F1589" s="39" t="s">
        <v>902</v>
      </c>
      <c r="G1589" s="34" t="s">
        <v>363</v>
      </c>
      <c r="H1589" s="34" t="b">
        <v>0</v>
      </c>
      <c r="I1589" s="34" t="b">
        <v>0</v>
      </c>
      <c r="J1589" s="34">
        <v>4</v>
      </c>
      <c r="K1589" s="34" t="str">
        <f t="shared" si="44"/>
        <v>127200</v>
      </c>
      <c r="L1589" s="34" t="s">
        <v>898</v>
      </c>
      <c r="O1589" t="str" s="35">
        <v>缠束目标，使其短时定身；补强索体，延长定身时间；束缚期间持续造成水行伤害。</v>
      </c>
      <c r="P1589" t="n" s="35">
        <v>12421005</v>
      </c>
      <c r="Y1589" t="str" s="35">
        <v>单位</v>
      </c>
      <c r="GY1589" t="n" s="35">
        <v>0</v>
      </c>
      <c r="GZ1589" t="n" s="35">
        <v>0</v>
      </c>
      <c r="HF1589" t="n" s="35">
        <v>6000</v>
      </c>
      <c r="HG1589" t="b" s="35">
        <v>1</v>
      </c>
      <c r="HU1589" t="b" s="35">
        <v>1</v>
      </c>
    </row>
    <row r="1590" ht="30" customHeight="1" spans="2:12">
      <c r="B1590" s="34">
        <f>10000000+INDEX(编号表!$B:$B,MATCH(D1590,编号表!$A:$A,0))*10000+J1590</f>
        <v>12720005</v>
      </c>
      <c r="C1590" s="34" t="s">
        <v>1223</v>
      </c>
      <c r="D1590" s="34" t="s">
        <v>1222</v>
      </c>
      <c r="E1590" t="str" s="34">
        <v>无</v>
      </c>
      <c r="F1590" s="39" t="s">
        <v>902</v>
      </c>
      <c r="G1590" s="34" t="s">
        <v>363</v>
      </c>
      <c r="H1590" s="34" t="b">
        <v>0</v>
      </c>
      <c r="I1590" s="34" t="b">
        <v>0</v>
      </c>
      <c r="J1590" s="34">
        <v>5</v>
      </c>
      <c r="K1590" s="34" t="str">
        <f t="shared" si="44"/>
        <v>127200</v>
      </c>
      <c r="L1590" s="34" t="s">
        <v>899</v>
      </c>
      <c r="O1590" t="str" s="35">
        <v>缠束目标，使其短时定身；补强索体，延长定身时间；束缚期间持续造成水行伤害。</v>
      </c>
      <c r="P1590" t="n" s="35">
        <v>12421005</v>
      </c>
      <c r="Y1590" t="str" s="35">
        <v>单位</v>
      </c>
      <c r="GY1590" t="n" s="35">
        <v>0</v>
      </c>
      <c r="GZ1590" t="n" s="35">
        <v>0</v>
      </c>
      <c r="HF1590" t="n" s="35">
        <v>6000</v>
      </c>
      <c r="HG1590" t="b" s="35">
        <v>1</v>
      </c>
      <c r="HU1590" t="b" s="35">
        <v>1</v>
      </c>
    </row>
    <row r="1591" ht="30" customHeight="1" spans="2:12">
      <c r="B1591" s="34">
        <f>10000000+INDEX(编号表!$B:$B,MATCH(D1591,编号表!$A:$A,0))*10000+J1591</f>
        <v>12720006</v>
      </c>
      <c r="C1591" s="34" t="s">
        <v>1223</v>
      </c>
      <c r="D1591" s="34" t="s">
        <v>1222</v>
      </c>
      <c r="E1591" t="str" s="34">
        <v>无</v>
      </c>
      <c r="F1591" s="39" t="s">
        <v>902</v>
      </c>
      <c r="G1591" s="34" t="s">
        <v>363</v>
      </c>
      <c r="H1591" s="34" t="b">
        <v>0</v>
      </c>
      <c r="I1591" s="34" t="b">
        <v>0</v>
      </c>
      <c r="J1591" s="34">
        <v>6</v>
      </c>
      <c r="K1591" s="34" t="str">
        <f t="shared" si="44"/>
        <v>127200</v>
      </c>
      <c r="L1591" s="34" t="s">
        <v>900</v>
      </c>
      <c r="O1591" t="str" s="35">
        <v>缠束目标，使其短时定身；补强索体，延长定身时间；束缚期间持续造成水行伤害。</v>
      </c>
      <c r="P1591" t="n" s="35">
        <v>12421005</v>
      </c>
      <c r="Y1591" t="str" s="35">
        <v>单位</v>
      </c>
      <c r="GY1591" t="n" s="35">
        <v>0</v>
      </c>
      <c r="GZ1591" t="n" s="35">
        <v>0</v>
      </c>
      <c r="HF1591" t="n" s="35">
        <v>6000</v>
      </c>
      <c r="HG1591" t="b" s="35">
        <v>1</v>
      </c>
      <c r="HU1591" t="b" s="35">
        <v>1</v>
      </c>
    </row>
    <row r="1592" ht="30" customHeight="1" spans="2:12">
      <c r="B1592" s="34">
        <f>10000000+INDEX(编号表!$B:$B,MATCH(D1592,编号表!$A:$A,0))*10000+J1592</f>
        <v>12720007</v>
      </c>
      <c r="C1592" s="34" t="s">
        <v>1224</v>
      </c>
      <c r="D1592" s="34" t="s">
        <v>1222</v>
      </c>
      <c r="E1592" t="str" s="34">
        <v>无</v>
      </c>
      <c r="F1592" s="39" t="s">
        <v>904</v>
      </c>
      <c r="G1592" s="34" t="s">
        <v>363</v>
      </c>
      <c r="H1592" s="34" t="b">
        <v>0</v>
      </c>
      <c r="I1592" s="34" t="b">
        <v>0</v>
      </c>
      <c r="J1592" s="34">
        <v>7</v>
      </c>
      <c r="K1592" s="34" t="str">
        <f t="shared" si="44"/>
        <v>127200</v>
      </c>
      <c r="L1592" s="34" t="s">
        <v>898</v>
      </c>
      <c r="O1592" t="str" s="35">
        <v>缠束目标，使其短时定身；补强索体，延长定身时间；束缚期间持续造成水行伤害。</v>
      </c>
      <c r="P1592" t="n" s="35">
        <v>12421005</v>
      </c>
      <c r="Y1592" t="str" s="35">
        <v>单位</v>
      </c>
      <c r="GY1592" t="n" s="35">
        <v>0</v>
      </c>
      <c r="GZ1592" t="n" s="35">
        <v>0</v>
      </c>
      <c r="HF1592" t="n" s="35">
        <v>6000</v>
      </c>
      <c r="HG1592" t="b" s="35">
        <v>1</v>
      </c>
      <c r="HU1592" t="b" s="35">
        <v>1</v>
      </c>
    </row>
    <row r="1593" ht="30" customHeight="1" spans="2:12">
      <c r="B1593" s="34">
        <f>10000000+INDEX(编号表!$B:$B,MATCH(D1593,编号表!$A:$A,0))*10000+J1593</f>
        <v>12720008</v>
      </c>
      <c r="C1593" s="34" t="s">
        <v>1224</v>
      </c>
      <c r="D1593" s="34" t="s">
        <v>1222</v>
      </c>
      <c r="E1593" t="str" s="34">
        <v>无</v>
      </c>
      <c r="F1593" s="39" t="s">
        <v>904</v>
      </c>
      <c r="G1593" s="34" t="s">
        <v>363</v>
      </c>
      <c r="H1593" s="34" t="b">
        <v>0</v>
      </c>
      <c r="I1593" s="34" t="b">
        <v>0</v>
      </c>
      <c r="J1593" s="34">
        <v>8</v>
      </c>
      <c r="K1593" s="34" t="str">
        <f t="shared" si="44"/>
        <v>127200</v>
      </c>
      <c r="L1593" s="34" t="s">
        <v>899</v>
      </c>
      <c r="O1593" t="str" s="35">
        <v>缠束目标，使其短时定身；补强索体，延长定身时间；束缚期间持续造成水行伤害。</v>
      </c>
      <c r="P1593" t="n" s="35">
        <v>12421005</v>
      </c>
      <c r="Y1593" t="str" s="35">
        <v>单位</v>
      </c>
      <c r="GY1593" t="n" s="35">
        <v>0</v>
      </c>
      <c r="GZ1593" t="n" s="35">
        <v>0</v>
      </c>
      <c r="HF1593" t="n" s="35">
        <v>6000</v>
      </c>
      <c r="HG1593" t="b" s="35">
        <v>1</v>
      </c>
      <c r="HU1593" t="b" s="35">
        <v>1</v>
      </c>
    </row>
    <row r="1594" ht="30" customHeight="1" spans="2:12">
      <c r="B1594" s="34">
        <f>10000000+INDEX(编号表!$B:$B,MATCH(D1594,编号表!$A:$A,0))*10000+J1594</f>
        <v>12720009</v>
      </c>
      <c r="C1594" s="34" t="s">
        <v>1224</v>
      </c>
      <c r="D1594" s="34" t="s">
        <v>1222</v>
      </c>
      <c r="E1594" t="str" s="34">
        <v>无</v>
      </c>
      <c r="F1594" s="39" t="s">
        <v>904</v>
      </c>
      <c r="G1594" s="34" t="s">
        <v>363</v>
      </c>
      <c r="H1594" s="34" t="b">
        <v>0</v>
      </c>
      <c r="I1594" s="34" t="b">
        <v>0</v>
      </c>
      <c r="J1594" s="34">
        <v>9</v>
      </c>
      <c r="K1594" s="34" t="str">
        <f t="shared" si="44"/>
        <v>127200</v>
      </c>
      <c r="L1594" s="34" t="s">
        <v>900</v>
      </c>
      <c r="O1594" t="str" s="35">
        <v>缠束目标，使其短时定身；补强索体，延长定身时间；束缚期间持续造成水行伤害。</v>
      </c>
      <c r="P1594" t="n" s="35">
        <v>12421005</v>
      </c>
      <c r="Y1594" t="str" s="35">
        <v>单位</v>
      </c>
      <c r="GY1594" t="n" s="35">
        <v>0</v>
      </c>
      <c r="GZ1594" t="n" s="35">
        <v>0</v>
      </c>
      <c r="HF1594" t="n" s="35">
        <v>6000</v>
      </c>
      <c r="HG1594" t="b" s="35">
        <v>1</v>
      </c>
      <c r="HU1594" t="b" s="35">
        <v>1</v>
      </c>
    </row>
    <row r="1595" ht="30" customHeight="1" spans="2:12">
      <c r="B1595" s="34">
        <f>10000000+INDEX(编号表!$B:$B,MATCH(D1595,编号表!$A:$A,0))*10000+J1595</f>
        <v>12720010</v>
      </c>
      <c r="C1595" s="34" t="s">
        <v>1225</v>
      </c>
      <c r="D1595" s="34" t="s">
        <v>1222</v>
      </c>
      <c r="E1595" t="str" s="34">
        <v>无</v>
      </c>
      <c r="F1595" s="39" t="s">
        <v>906</v>
      </c>
      <c r="G1595" s="34" t="s">
        <v>363</v>
      </c>
      <c r="H1595" s="34" t="b">
        <v>0</v>
      </c>
      <c r="I1595" s="34" t="b">
        <v>0</v>
      </c>
      <c r="J1595" s="34">
        <v>10</v>
      </c>
      <c r="K1595" s="34" t="str">
        <f t="shared" si="44"/>
        <v>127200</v>
      </c>
      <c r="L1595" s="34" t="s">
        <v>898</v>
      </c>
      <c r="O1595" t="str" s="35">
        <v>缠束目标，使其短时定身；补强索体，延长定身时间；束缚期间持续造成水行伤害。</v>
      </c>
      <c r="P1595" t="n" s="35">
        <v>12421005</v>
      </c>
      <c r="Y1595" t="str" s="35">
        <v>单位</v>
      </c>
      <c r="GY1595" t="n" s="35">
        <v>0</v>
      </c>
      <c r="GZ1595" t="n" s="35">
        <v>0</v>
      </c>
      <c r="HF1595" t="n" s="35">
        <v>6000</v>
      </c>
      <c r="HG1595" t="b" s="35">
        <v>1</v>
      </c>
      <c r="HU1595" t="b" s="35">
        <v>1</v>
      </c>
    </row>
    <row r="1596" ht="30" customHeight="1" spans="2:12">
      <c r="B1596" s="34">
        <f>10000000+INDEX(编号表!$B:$B,MATCH(D1596,编号表!$A:$A,0))*10000+J1596</f>
        <v>12720011</v>
      </c>
      <c r="C1596" s="34" t="s">
        <v>1225</v>
      </c>
      <c r="D1596" s="34" t="s">
        <v>1222</v>
      </c>
      <c r="E1596" t="str" s="34">
        <v>无</v>
      </c>
      <c r="F1596" s="39" t="s">
        <v>906</v>
      </c>
      <c r="G1596" s="34" t="s">
        <v>363</v>
      </c>
      <c r="H1596" s="34" t="b">
        <v>0</v>
      </c>
      <c r="I1596" s="34" t="b">
        <v>0</v>
      </c>
      <c r="J1596" s="34">
        <v>11</v>
      </c>
      <c r="K1596" s="34" t="str">
        <f t="shared" si="44"/>
        <v>127200</v>
      </c>
      <c r="L1596" s="34" t="s">
        <v>899</v>
      </c>
      <c r="O1596" t="str" s="35">
        <v>缠束目标，使其短时定身；补强索体，延长定身时间；束缚期间持续造成水行伤害。</v>
      </c>
      <c r="P1596" t="n" s="35">
        <v>12421005</v>
      </c>
      <c r="Y1596" t="str" s="35">
        <v>单位</v>
      </c>
      <c r="GY1596" t="n" s="35">
        <v>0</v>
      </c>
      <c r="GZ1596" t="n" s="35">
        <v>0</v>
      </c>
      <c r="HF1596" t="n" s="35">
        <v>6000</v>
      </c>
      <c r="HG1596" t="b" s="35">
        <v>1</v>
      </c>
      <c r="HU1596" t="b" s="35">
        <v>1</v>
      </c>
    </row>
    <row r="1597" ht="30" customHeight="1" spans="2:12">
      <c r="B1597" s="34">
        <f>10000000+INDEX(编号表!$B:$B,MATCH(D1597,编号表!$A:$A,0))*10000+J1597</f>
        <v>12720012</v>
      </c>
      <c r="C1597" s="34" t="s">
        <v>1225</v>
      </c>
      <c r="D1597" s="34" t="s">
        <v>1222</v>
      </c>
      <c r="E1597" t="str" s="34">
        <v>无</v>
      </c>
      <c r="F1597" s="39" t="s">
        <v>906</v>
      </c>
      <c r="G1597" s="34" t="s">
        <v>363</v>
      </c>
      <c r="H1597" s="34" t="b">
        <v>0</v>
      </c>
      <c r="I1597" s="34" t="b">
        <v>0</v>
      </c>
      <c r="J1597" s="34">
        <v>12</v>
      </c>
      <c r="K1597" s="34" t="str">
        <f t="shared" si="44"/>
        <v>127200</v>
      </c>
      <c r="L1597" s="34" t="s">
        <v>900</v>
      </c>
      <c r="O1597" t="str" s="35">
        <v>缠束目标，使其短时定身；补强索体，延长定身时间；束缚期间持续造成水行伤害。</v>
      </c>
      <c r="P1597" t="n" s="35">
        <v>12421005</v>
      </c>
      <c r="Y1597" t="str" s="35">
        <v>单位</v>
      </c>
      <c r="GY1597" t="n" s="35">
        <v>0</v>
      </c>
      <c r="GZ1597" t="n" s="35">
        <v>0</v>
      </c>
      <c r="HF1597" t="n" s="35">
        <v>6000</v>
      </c>
      <c r="HG1597" t="b" s="35">
        <v>1</v>
      </c>
      <c r="HU1597" t="b" s="35">
        <v>1</v>
      </c>
    </row>
    <row r="1598" ht="30" customHeight="1" spans="2:12">
      <c r="B1598" s="34">
        <f>10000000+INDEX(编号表!$B:$B,MATCH(D1598,编号表!$A:$A,0))*10000+J1598</f>
        <v>12720013</v>
      </c>
      <c r="C1598" s="34" t="s">
        <v>1226</v>
      </c>
      <c r="D1598" s="34" t="s">
        <v>1222</v>
      </c>
      <c r="E1598" t="str" s="34">
        <v>无</v>
      </c>
      <c r="F1598" s="39" t="s">
        <v>908</v>
      </c>
      <c r="G1598" s="34" t="s">
        <v>363</v>
      </c>
      <c r="H1598" s="34" t="b">
        <v>0</v>
      </c>
      <c r="I1598" s="34" t="b">
        <v>0</v>
      </c>
      <c r="J1598" s="34">
        <v>13</v>
      </c>
      <c r="K1598" s="34" t="str">
        <f t="shared" si="44"/>
        <v>127200</v>
      </c>
      <c r="L1598" s="34" t="s">
        <v>898</v>
      </c>
      <c r="O1598" t="str" s="35">
        <v>缠束目标，使其短时定身；补强索体，延长定身时间；束缚期间持续造成水行伤害。</v>
      </c>
      <c r="P1598" t="n" s="35">
        <v>12421005</v>
      </c>
      <c r="Y1598" t="str" s="35">
        <v>单位</v>
      </c>
      <c r="GY1598" t="n" s="35">
        <v>0</v>
      </c>
      <c r="GZ1598" t="n" s="35">
        <v>0</v>
      </c>
      <c r="HF1598" t="n" s="35">
        <v>6000</v>
      </c>
      <c r="HG1598" t="b" s="35">
        <v>1</v>
      </c>
      <c r="HU1598" t="b" s="35">
        <v>1</v>
      </c>
    </row>
    <row r="1599" ht="30" customHeight="1" spans="2:12">
      <c r="B1599" s="34">
        <f>10000000+INDEX(编号表!$B:$B,MATCH(D1599,编号表!$A:$A,0))*10000+J1599</f>
        <v>12720014</v>
      </c>
      <c r="C1599" s="34" t="s">
        <v>1226</v>
      </c>
      <c r="D1599" s="34" t="s">
        <v>1222</v>
      </c>
      <c r="E1599" t="str" s="34">
        <v>无</v>
      </c>
      <c r="F1599" s="39" t="s">
        <v>908</v>
      </c>
      <c r="G1599" s="34" t="s">
        <v>363</v>
      </c>
      <c r="H1599" s="34" t="b">
        <v>0</v>
      </c>
      <c r="I1599" s="34" t="b">
        <v>0</v>
      </c>
      <c r="J1599" s="34">
        <v>14</v>
      </c>
      <c r="K1599" s="34" t="str">
        <f t="shared" si="44"/>
        <v>127200</v>
      </c>
      <c r="L1599" s="34" t="s">
        <v>899</v>
      </c>
      <c r="O1599" t="str" s="35">
        <v>缠束目标，使其短时定身；补强索体，延长定身时间；束缚期间持续造成水行伤害。</v>
      </c>
      <c r="P1599" t="n" s="35">
        <v>12421005</v>
      </c>
      <c r="Y1599" t="str" s="35">
        <v>单位</v>
      </c>
      <c r="GY1599" t="n" s="35">
        <v>0</v>
      </c>
      <c r="GZ1599" t="n" s="35">
        <v>0</v>
      </c>
      <c r="HF1599" t="n" s="35">
        <v>6000</v>
      </c>
      <c r="HG1599" t="b" s="35">
        <v>1</v>
      </c>
      <c r="HU1599" t="b" s="35">
        <v>1</v>
      </c>
    </row>
    <row r="1600" ht="30" customHeight="1" spans="2:12">
      <c r="B1600" s="34">
        <f>10000000+INDEX(编号表!$B:$B,MATCH(D1600,编号表!$A:$A,0))*10000+J1600</f>
        <v>12720015</v>
      </c>
      <c r="C1600" s="34" t="s">
        <v>1226</v>
      </c>
      <c r="D1600" s="34" t="s">
        <v>1222</v>
      </c>
      <c r="E1600" t="str" s="34">
        <v>无</v>
      </c>
      <c r="F1600" s="39" t="s">
        <v>908</v>
      </c>
      <c r="G1600" s="34" t="s">
        <v>363</v>
      </c>
      <c r="H1600" s="34" t="b">
        <v>0</v>
      </c>
      <c r="I1600" s="34" t="b">
        <v>0</v>
      </c>
      <c r="J1600" s="34">
        <v>15</v>
      </c>
      <c r="K1600" s="34" t="str">
        <f t="shared" si="44"/>
        <v>127200</v>
      </c>
      <c r="L1600" s="34" t="s">
        <v>900</v>
      </c>
      <c r="O1600" t="str" s="35">
        <v>缠束目标，使其短时定身；补强索体，延长定身时间；束缚期间持续造成水行伤害。</v>
      </c>
      <c r="P1600" t="n" s="35">
        <v>12421005</v>
      </c>
      <c r="Y1600" t="str" s="35">
        <v>单位</v>
      </c>
      <c r="GY1600" t="n" s="35">
        <v>0</v>
      </c>
      <c r="GZ1600" t="n" s="35">
        <v>0</v>
      </c>
      <c r="HF1600" t="n" s="35">
        <v>6000</v>
      </c>
      <c r="HG1600" t="b" s="35">
        <v>1</v>
      </c>
      <c r="HU1600" t="b" s="35">
        <v>1</v>
      </c>
    </row>
    <row r="1601" ht="30" customHeight="1" spans="2:12">
      <c r="B1601" s="34">
        <f>10000000+INDEX(编号表!$B:$B,MATCH(D1601,编号表!$A:$A,0))*10000+J1601</f>
        <v>12720016</v>
      </c>
      <c r="C1601" s="34" t="s">
        <v>1227</v>
      </c>
      <c r="D1601" s="34" t="s">
        <v>1222</v>
      </c>
      <c r="E1601" t="str" s="34">
        <v>无</v>
      </c>
      <c r="F1601" s="39" t="s">
        <v>910</v>
      </c>
      <c r="G1601" s="34" t="s">
        <v>363</v>
      </c>
      <c r="H1601" s="34" t="b">
        <v>0</v>
      </c>
      <c r="I1601" s="34" t="b">
        <v>0</v>
      </c>
      <c r="J1601" s="34">
        <v>16</v>
      </c>
      <c r="K1601" s="34" t="str">
        <f t="shared" si="44"/>
        <v>127200</v>
      </c>
      <c r="L1601" s="34" t="s">
        <v>898</v>
      </c>
      <c r="O1601" t="str" s="35">
        <v>缠束目标，使其短时定身；补强索体，延长定身时间；束缚期间持续造成水行伤害。</v>
      </c>
      <c r="P1601" t="n" s="35">
        <v>12421005</v>
      </c>
      <c r="Y1601" t="str" s="35">
        <v>单位</v>
      </c>
      <c r="GY1601" t="n" s="35">
        <v>0</v>
      </c>
      <c r="GZ1601" t="n" s="35">
        <v>0</v>
      </c>
      <c r="HF1601" t="n" s="35">
        <v>6000</v>
      </c>
      <c r="HG1601" t="b" s="35">
        <v>1</v>
      </c>
      <c r="HU1601" t="b" s="35">
        <v>1</v>
      </c>
    </row>
    <row r="1602" ht="30" customHeight="1" spans="2:12">
      <c r="B1602" s="34">
        <f>10000000+INDEX(编号表!$B:$B,MATCH(D1602,编号表!$A:$A,0))*10000+J1602</f>
        <v>12720017</v>
      </c>
      <c r="C1602" s="34" t="s">
        <v>1227</v>
      </c>
      <c r="D1602" s="34" t="s">
        <v>1222</v>
      </c>
      <c r="E1602" t="str" s="34">
        <v>无</v>
      </c>
      <c r="F1602" s="39" t="s">
        <v>910</v>
      </c>
      <c r="G1602" s="34" t="s">
        <v>363</v>
      </c>
      <c r="H1602" s="34" t="b">
        <v>0</v>
      </c>
      <c r="I1602" s="34" t="b">
        <v>0</v>
      </c>
      <c r="J1602" s="34">
        <v>17</v>
      </c>
      <c r="K1602" s="34" t="str">
        <f t="shared" si="44"/>
        <v>127200</v>
      </c>
      <c r="L1602" s="34" t="s">
        <v>899</v>
      </c>
      <c r="O1602" t="str" s="35">
        <v>缠束目标，使其短时定身；补强索体，延长定身时间；束缚期间持续造成水行伤害。</v>
      </c>
      <c r="P1602" t="n" s="35">
        <v>12421005</v>
      </c>
      <c r="Y1602" t="str" s="35">
        <v>单位</v>
      </c>
      <c r="GY1602" t="n" s="35">
        <v>0</v>
      </c>
      <c r="GZ1602" t="n" s="35">
        <v>0</v>
      </c>
      <c r="HF1602" t="n" s="35">
        <v>6000</v>
      </c>
      <c r="HG1602" t="b" s="35">
        <v>1</v>
      </c>
      <c r="HU1602" t="b" s="35">
        <v>1</v>
      </c>
    </row>
    <row r="1603" ht="30" customHeight="1" spans="2:12">
      <c r="B1603" s="34">
        <f>10000000+INDEX(编号表!$B:$B,MATCH(D1603,编号表!$A:$A,0))*10000+J1603</f>
        <v>12720018</v>
      </c>
      <c r="C1603" s="34" t="s">
        <v>1227</v>
      </c>
      <c r="D1603" s="34" t="s">
        <v>1222</v>
      </c>
      <c r="E1603" t="str" s="34">
        <v>无</v>
      </c>
      <c r="F1603" s="39" t="s">
        <v>910</v>
      </c>
      <c r="G1603" s="34" t="s">
        <v>363</v>
      </c>
      <c r="H1603" s="34" t="b">
        <v>0</v>
      </c>
      <c r="I1603" s="34" t="b">
        <v>0</v>
      </c>
      <c r="J1603" s="34">
        <v>18</v>
      </c>
      <c r="K1603" s="34" t="str">
        <f t="shared" si="44"/>
        <v>127200</v>
      </c>
      <c r="L1603" s="34" t="s">
        <v>900</v>
      </c>
      <c r="O1603" t="str" s="35">
        <v>缠束目标，使其短时定身；补强索体，延长定身时间；束缚期间持续造成水行伤害。</v>
      </c>
      <c r="P1603" t="n" s="35">
        <v>12421005</v>
      </c>
      <c r="Y1603" t="str" s="35">
        <v>单位</v>
      </c>
      <c r="GY1603" t="n" s="35">
        <v>0</v>
      </c>
      <c r="GZ1603" t="n" s="35">
        <v>0</v>
      </c>
      <c r="HF1603" t="n" s="35">
        <v>6000</v>
      </c>
      <c r="HG1603" t="b" s="35">
        <v>1</v>
      </c>
      <c r="HU1603" t="b" s="35">
        <v>1</v>
      </c>
    </row>
    <row r="1604" ht="30" customHeight="1" spans="2:12">
      <c r="B1604" s="34">
        <f>10000000+INDEX(编号表!$B:$B,MATCH(D1604,编号表!$A:$A,0))*10000+J1604</f>
        <v>12720019</v>
      </c>
      <c r="C1604" s="34" t="s">
        <v>1228</v>
      </c>
      <c r="D1604" s="34" t="s">
        <v>1222</v>
      </c>
      <c r="E1604" t="str" s="34">
        <v>无</v>
      </c>
      <c r="F1604" s="39" t="s">
        <v>912</v>
      </c>
      <c r="G1604" s="34" t="s">
        <v>363</v>
      </c>
      <c r="H1604" s="34" t="b">
        <v>0</v>
      </c>
      <c r="I1604" s="34" t="b">
        <v>0</v>
      </c>
      <c r="J1604" s="34">
        <v>19</v>
      </c>
      <c r="K1604" s="34" t="str">
        <f t="shared" si="44"/>
        <v>127200</v>
      </c>
      <c r="L1604" s="34" t="s">
        <v>898</v>
      </c>
      <c r="O1604" t="str" s="35">
        <v>缠束目标，使其短时定身；补强索体，延长定身时间；束缚期间持续造成水行伤害。</v>
      </c>
      <c r="P1604" t="n" s="35">
        <v>12421005</v>
      </c>
      <c r="Y1604" t="str" s="35">
        <v>单位</v>
      </c>
      <c r="GY1604" t="n" s="35">
        <v>0</v>
      </c>
      <c r="GZ1604" t="n" s="35">
        <v>0</v>
      </c>
      <c r="HF1604" t="n" s="35">
        <v>6000</v>
      </c>
      <c r="HG1604" t="b" s="35">
        <v>1</v>
      </c>
      <c r="HU1604" t="b" s="35">
        <v>1</v>
      </c>
    </row>
    <row r="1605" ht="30" customHeight="1" spans="2:12">
      <c r="B1605" s="34">
        <f>10000000+INDEX(编号表!$B:$B,MATCH(D1605,编号表!$A:$A,0))*10000+J1605</f>
        <v>12720020</v>
      </c>
      <c r="C1605" s="34" t="s">
        <v>1228</v>
      </c>
      <c r="D1605" s="34" t="s">
        <v>1222</v>
      </c>
      <c r="E1605" t="str" s="34">
        <v>无</v>
      </c>
      <c r="F1605" s="39" t="s">
        <v>912</v>
      </c>
      <c r="G1605" s="34" t="s">
        <v>363</v>
      </c>
      <c r="H1605" s="34" t="b">
        <v>0</v>
      </c>
      <c r="I1605" s="34" t="b">
        <v>0</v>
      </c>
      <c r="J1605" s="34">
        <v>20</v>
      </c>
      <c r="K1605" s="34" t="str">
        <f t="shared" si="44"/>
        <v>127200</v>
      </c>
      <c r="L1605" s="34" t="s">
        <v>899</v>
      </c>
      <c r="O1605" t="str" s="35">
        <v>缠束目标，使其短时定身；补强索体，延长定身时间；束缚期间持续造成水行伤害。</v>
      </c>
      <c r="P1605" t="n" s="35">
        <v>12421005</v>
      </c>
      <c r="Y1605" t="str" s="35">
        <v>单位</v>
      </c>
      <c r="GY1605" t="n" s="35">
        <v>0</v>
      </c>
      <c r="GZ1605" t="n" s="35">
        <v>0</v>
      </c>
      <c r="HF1605" t="n" s="35">
        <v>6000</v>
      </c>
      <c r="HG1605" t="b" s="35">
        <v>1</v>
      </c>
      <c r="HU1605" t="b" s="35">
        <v>1</v>
      </c>
    </row>
    <row r="1606" ht="30" customHeight="1" spans="2:12">
      <c r="B1606" s="34">
        <f>10000000+INDEX(编号表!$B:$B,MATCH(D1606,编号表!$A:$A,0))*10000+J1606</f>
        <v>12720021</v>
      </c>
      <c r="C1606" s="34" t="s">
        <v>1228</v>
      </c>
      <c r="D1606" s="34" t="s">
        <v>1222</v>
      </c>
      <c r="E1606" t="str" s="34">
        <v>无</v>
      </c>
      <c r="F1606" s="39" t="s">
        <v>912</v>
      </c>
      <c r="G1606" s="34" t="s">
        <v>363</v>
      </c>
      <c r="H1606" s="34" t="b">
        <v>0</v>
      </c>
      <c r="I1606" s="34" t="b">
        <v>0</v>
      </c>
      <c r="J1606" s="34">
        <v>21</v>
      </c>
      <c r="K1606" s="34" t="str">
        <f t="shared" si="44"/>
        <v>127200</v>
      </c>
      <c r="L1606" s="34" t="s">
        <v>900</v>
      </c>
      <c r="O1606" t="str" s="35">
        <v>缠束目标，使其短时定身；补强索体，延长定身时间；束缚期间持续造成水行伤害。</v>
      </c>
      <c r="P1606" t="n" s="35">
        <v>12421005</v>
      </c>
      <c r="Y1606" t="str" s="35">
        <v>单位</v>
      </c>
      <c r="GY1606" t="n" s="35">
        <v>0</v>
      </c>
      <c r="GZ1606" t="n" s="35">
        <v>0</v>
      </c>
      <c r="HF1606" t="n" s="35">
        <v>6000</v>
      </c>
      <c r="HG1606" t="b" s="35">
        <v>1</v>
      </c>
      <c r="HU1606" t="b" s="35">
        <v>1</v>
      </c>
    </row>
    <row r="1607" ht="30" customHeight="1" spans="2:12">
      <c r="B1607" s="34">
        <f>10000000+INDEX(编号表!$B:$B,MATCH(D1607,编号表!$A:$A,0))*10000+J1607</f>
        <v>12730001</v>
      </c>
      <c r="C1607" s="34" t="s">
        <v>1229</v>
      </c>
      <c r="D1607" s="34" t="s">
        <v>1230</v>
      </c>
      <c r="E1607" t="str" s="34">
        <v>无</v>
      </c>
      <c r="F1607" s="39" t="s">
        <v>897</v>
      </c>
      <c r="G1607" s="34" t="s">
        <v>363</v>
      </c>
      <c r="H1607" s="34" t="b">
        <v>0</v>
      </c>
      <c r="I1607" s="34" t="b">
        <v>0</v>
      </c>
      <c r="J1607" s="34">
        <v>1</v>
      </c>
      <c r="K1607" s="34" t="str">
        <f t="shared" ref="K1607:K1670" si="45">LEFT(B1607,6)</f>
        <v>127300</v>
      </c>
      <c r="L1607" s="34" t="s">
        <v>898</v>
      </c>
      <c r="O1607" t="str" s="35">
        <v>缠束目标，使其短时定身；补强索体，延长定身时间；束缚期间持续造成火行伤害。</v>
      </c>
      <c r="P1607" t="n" s="35">
        <v>12421005</v>
      </c>
      <c r="Y1607" t="str" s="35">
        <v>单位</v>
      </c>
      <c r="GY1607" t="n" s="35">
        <v>0</v>
      </c>
      <c r="GZ1607" t="n" s="35">
        <v>0</v>
      </c>
      <c r="HF1607" t="n" s="35">
        <v>6000</v>
      </c>
      <c r="HG1607" t="b" s="35">
        <v>1</v>
      </c>
      <c r="HU1607" t="b" s="35">
        <v>1</v>
      </c>
    </row>
    <row r="1608" ht="30" customHeight="1" spans="2:12">
      <c r="B1608" s="34">
        <f>10000000+INDEX(编号表!$B:$B,MATCH(D1608,编号表!$A:$A,0))*10000+J1608</f>
        <v>12730002</v>
      </c>
      <c r="C1608" s="34" t="s">
        <v>1229</v>
      </c>
      <c r="D1608" s="34" t="s">
        <v>1230</v>
      </c>
      <c r="E1608" t="str" s="34">
        <v>无</v>
      </c>
      <c r="F1608" s="39" t="s">
        <v>897</v>
      </c>
      <c r="G1608" s="34" t="s">
        <v>363</v>
      </c>
      <c r="H1608" s="34" t="b">
        <v>0</v>
      </c>
      <c r="I1608" s="34" t="b">
        <v>0</v>
      </c>
      <c r="J1608" s="34">
        <v>2</v>
      </c>
      <c r="K1608" s="34" t="str">
        <f t="shared" si="45"/>
        <v>127300</v>
      </c>
      <c r="L1608" s="34" t="s">
        <v>899</v>
      </c>
      <c r="O1608" t="str" s="35">
        <v>缠束目标，使其短时定身；补强索体，延长定身时间；束缚期间持续造成火行伤害。</v>
      </c>
      <c r="P1608" t="n" s="35">
        <v>12421005</v>
      </c>
      <c r="Y1608" t="str" s="35">
        <v>单位</v>
      </c>
      <c r="GY1608" t="n" s="35">
        <v>0</v>
      </c>
      <c r="GZ1608" t="n" s="35">
        <v>0</v>
      </c>
      <c r="HF1608" t="n" s="35">
        <v>6000</v>
      </c>
      <c r="HG1608" t="b" s="35">
        <v>1</v>
      </c>
      <c r="HU1608" t="b" s="35">
        <v>1</v>
      </c>
    </row>
    <row r="1609" ht="30" customHeight="1" spans="2:12">
      <c r="B1609" s="34">
        <f>10000000+INDEX(编号表!$B:$B,MATCH(D1609,编号表!$A:$A,0))*10000+J1609</f>
        <v>12730003</v>
      </c>
      <c r="C1609" s="34" t="s">
        <v>1229</v>
      </c>
      <c r="D1609" s="34" t="s">
        <v>1230</v>
      </c>
      <c r="E1609" t="str" s="34">
        <v>无</v>
      </c>
      <c r="F1609" s="39" t="s">
        <v>897</v>
      </c>
      <c r="G1609" s="34" t="s">
        <v>363</v>
      </c>
      <c r="H1609" s="34" t="b">
        <v>0</v>
      </c>
      <c r="I1609" s="34" t="b">
        <v>0</v>
      </c>
      <c r="J1609" s="34">
        <v>3</v>
      </c>
      <c r="K1609" s="34" t="str">
        <f t="shared" si="45"/>
        <v>127300</v>
      </c>
      <c r="L1609" s="34" t="s">
        <v>900</v>
      </c>
      <c r="O1609" t="str" s="35">
        <v>缠束目标，使其短时定身；补强索体，延长定身时间；束缚期间持续造成火行伤害。</v>
      </c>
      <c r="P1609" t="n" s="35">
        <v>12421005</v>
      </c>
      <c r="Y1609" t="str" s="35">
        <v>单位</v>
      </c>
      <c r="GY1609" t="n" s="35">
        <v>0</v>
      </c>
      <c r="GZ1609" t="n" s="35">
        <v>0</v>
      </c>
      <c r="HF1609" t="n" s="35">
        <v>6000</v>
      </c>
      <c r="HG1609" t="b" s="35">
        <v>1</v>
      </c>
      <c r="HU1609" t="b" s="35">
        <v>1</v>
      </c>
    </row>
    <row r="1610" ht="30" customHeight="1" spans="2:12">
      <c r="B1610" s="34">
        <f>10000000+INDEX(编号表!$B:$B,MATCH(D1610,编号表!$A:$A,0))*10000+J1610</f>
        <v>12730004</v>
      </c>
      <c r="C1610" s="34" t="s">
        <v>1231</v>
      </c>
      <c r="D1610" s="34" t="s">
        <v>1230</v>
      </c>
      <c r="E1610" t="str" s="34">
        <v>无</v>
      </c>
      <c r="F1610" s="39" t="s">
        <v>902</v>
      </c>
      <c r="G1610" s="34" t="s">
        <v>363</v>
      </c>
      <c r="H1610" s="34" t="b">
        <v>0</v>
      </c>
      <c r="I1610" s="34" t="b">
        <v>0</v>
      </c>
      <c r="J1610" s="34">
        <v>4</v>
      </c>
      <c r="K1610" s="34" t="str">
        <f t="shared" si="45"/>
        <v>127300</v>
      </c>
      <c r="L1610" s="34" t="s">
        <v>898</v>
      </c>
      <c r="O1610" t="str" s="35">
        <v>缠束目标，使其短时定身；补强索体，延长定身时间；束缚期间持续造成火行伤害。</v>
      </c>
      <c r="P1610" t="n" s="35">
        <v>12421005</v>
      </c>
      <c r="Y1610" t="str" s="35">
        <v>单位</v>
      </c>
      <c r="GY1610" t="n" s="35">
        <v>0</v>
      </c>
      <c r="GZ1610" t="n" s="35">
        <v>0</v>
      </c>
      <c r="HF1610" t="n" s="35">
        <v>6000</v>
      </c>
      <c r="HG1610" t="b" s="35">
        <v>1</v>
      </c>
      <c r="HU1610" t="b" s="35">
        <v>1</v>
      </c>
    </row>
    <row r="1611" ht="30" customHeight="1" spans="2:12">
      <c r="B1611" s="34">
        <f>10000000+INDEX(编号表!$B:$B,MATCH(D1611,编号表!$A:$A,0))*10000+J1611</f>
        <v>12730005</v>
      </c>
      <c r="C1611" s="34" t="s">
        <v>1231</v>
      </c>
      <c r="D1611" s="34" t="s">
        <v>1230</v>
      </c>
      <c r="E1611" t="str" s="34">
        <v>无</v>
      </c>
      <c r="F1611" s="39" t="s">
        <v>902</v>
      </c>
      <c r="G1611" s="34" t="s">
        <v>363</v>
      </c>
      <c r="H1611" s="34" t="b">
        <v>0</v>
      </c>
      <c r="I1611" s="34" t="b">
        <v>0</v>
      </c>
      <c r="J1611" s="34">
        <v>5</v>
      </c>
      <c r="K1611" s="34" t="str">
        <f t="shared" si="45"/>
        <v>127300</v>
      </c>
      <c r="L1611" s="34" t="s">
        <v>899</v>
      </c>
      <c r="O1611" t="str" s="35">
        <v>缠束目标，使其短时定身；补强索体，延长定身时间；束缚期间持续造成火行伤害。</v>
      </c>
      <c r="P1611" t="n" s="35">
        <v>12421005</v>
      </c>
      <c r="Y1611" t="str" s="35">
        <v>单位</v>
      </c>
      <c r="GY1611" t="n" s="35">
        <v>0</v>
      </c>
      <c r="GZ1611" t="n" s="35">
        <v>0</v>
      </c>
      <c r="HF1611" t="n" s="35">
        <v>6000</v>
      </c>
      <c r="HG1611" t="b" s="35">
        <v>1</v>
      </c>
      <c r="HU1611" t="b" s="35">
        <v>1</v>
      </c>
    </row>
    <row r="1612" ht="30" customHeight="1" spans="2:12">
      <c r="B1612" s="34">
        <f>10000000+INDEX(编号表!$B:$B,MATCH(D1612,编号表!$A:$A,0))*10000+J1612</f>
        <v>12730006</v>
      </c>
      <c r="C1612" s="34" t="s">
        <v>1231</v>
      </c>
      <c r="D1612" s="34" t="s">
        <v>1230</v>
      </c>
      <c r="E1612" t="str" s="34">
        <v>无</v>
      </c>
      <c r="F1612" s="39" t="s">
        <v>902</v>
      </c>
      <c r="G1612" s="34" t="s">
        <v>363</v>
      </c>
      <c r="H1612" s="34" t="b">
        <v>0</v>
      </c>
      <c r="I1612" s="34" t="b">
        <v>0</v>
      </c>
      <c r="J1612" s="34">
        <v>6</v>
      </c>
      <c r="K1612" s="34" t="str">
        <f t="shared" si="45"/>
        <v>127300</v>
      </c>
      <c r="L1612" s="34" t="s">
        <v>900</v>
      </c>
      <c r="O1612" t="str" s="35">
        <v>缠束目标，使其短时定身；补强索体，延长定身时间；束缚期间持续造成火行伤害。</v>
      </c>
      <c r="P1612" t="n" s="35">
        <v>12421005</v>
      </c>
      <c r="Y1612" t="str" s="35">
        <v>单位</v>
      </c>
      <c r="GY1612" t="n" s="35">
        <v>0</v>
      </c>
      <c r="GZ1612" t="n" s="35">
        <v>0</v>
      </c>
      <c r="HF1612" t="n" s="35">
        <v>6000</v>
      </c>
      <c r="HG1612" t="b" s="35">
        <v>1</v>
      </c>
      <c r="HU1612" t="b" s="35">
        <v>1</v>
      </c>
    </row>
    <row r="1613" ht="30" customHeight="1" spans="2:12">
      <c r="B1613" s="34">
        <f>10000000+INDEX(编号表!$B:$B,MATCH(D1613,编号表!$A:$A,0))*10000+J1613</f>
        <v>12730007</v>
      </c>
      <c r="C1613" s="34" t="s">
        <v>1232</v>
      </c>
      <c r="D1613" s="34" t="s">
        <v>1230</v>
      </c>
      <c r="E1613" t="str" s="34">
        <v>无</v>
      </c>
      <c r="F1613" s="39" t="s">
        <v>904</v>
      </c>
      <c r="G1613" s="34" t="s">
        <v>363</v>
      </c>
      <c r="H1613" s="34" t="b">
        <v>0</v>
      </c>
      <c r="I1613" s="34" t="b">
        <v>0</v>
      </c>
      <c r="J1613" s="34">
        <v>7</v>
      </c>
      <c r="K1613" s="34" t="str">
        <f t="shared" si="45"/>
        <v>127300</v>
      </c>
      <c r="L1613" s="34" t="s">
        <v>898</v>
      </c>
      <c r="O1613" t="str" s="35">
        <v>缠束目标，使其短时定身；补强索体，延长定身时间；束缚期间持续造成火行伤害。</v>
      </c>
      <c r="P1613" t="n" s="35">
        <v>12421005</v>
      </c>
      <c r="Y1613" t="str" s="35">
        <v>单位</v>
      </c>
      <c r="GY1613" t="n" s="35">
        <v>0</v>
      </c>
      <c r="GZ1613" t="n" s="35">
        <v>0</v>
      </c>
      <c r="HF1613" t="n" s="35">
        <v>6000</v>
      </c>
      <c r="HG1613" t="b" s="35">
        <v>1</v>
      </c>
      <c r="HU1613" t="b" s="35">
        <v>1</v>
      </c>
    </row>
    <row r="1614" ht="30" customHeight="1" spans="2:12">
      <c r="B1614" s="34">
        <f>10000000+INDEX(编号表!$B:$B,MATCH(D1614,编号表!$A:$A,0))*10000+J1614</f>
        <v>12730008</v>
      </c>
      <c r="C1614" s="34" t="s">
        <v>1232</v>
      </c>
      <c r="D1614" s="34" t="s">
        <v>1230</v>
      </c>
      <c r="E1614" t="str" s="34">
        <v>无</v>
      </c>
      <c r="F1614" s="39" t="s">
        <v>904</v>
      </c>
      <c r="G1614" s="34" t="s">
        <v>363</v>
      </c>
      <c r="H1614" s="34" t="b">
        <v>0</v>
      </c>
      <c r="I1614" s="34" t="b">
        <v>0</v>
      </c>
      <c r="J1614" s="34">
        <v>8</v>
      </c>
      <c r="K1614" s="34" t="str">
        <f t="shared" si="45"/>
        <v>127300</v>
      </c>
      <c r="L1614" s="34" t="s">
        <v>899</v>
      </c>
      <c r="O1614" t="str" s="35">
        <v>缠束目标，使其短时定身；补强索体，延长定身时间；束缚期间持续造成火行伤害。</v>
      </c>
      <c r="P1614" t="n" s="35">
        <v>12421005</v>
      </c>
      <c r="Y1614" t="str" s="35">
        <v>单位</v>
      </c>
      <c r="GY1614" t="n" s="35">
        <v>0</v>
      </c>
      <c r="GZ1614" t="n" s="35">
        <v>0</v>
      </c>
      <c r="HF1614" t="n" s="35">
        <v>6000</v>
      </c>
      <c r="HG1614" t="b" s="35">
        <v>1</v>
      </c>
      <c r="HU1614" t="b" s="35">
        <v>1</v>
      </c>
    </row>
    <row r="1615" ht="30" customHeight="1" spans="2:12">
      <c r="B1615" s="34">
        <f>10000000+INDEX(编号表!$B:$B,MATCH(D1615,编号表!$A:$A,0))*10000+J1615</f>
        <v>12730009</v>
      </c>
      <c r="C1615" s="34" t="s">
        <v>1232</v>
      </c>
      <c r="D1615" s="34" t="s">
        <v>1230</v>
      </c>
      <c r="E1615" t="str" s="34">
        <v>无</v>
      </c>
      <c r="F1615" s="39" t="s">
        <v>904</v>
      </c>
      <c r="G1615" s="34" t="s">
        <v>363</v>
      </c>
      <c r="H1615" s="34" t="b">
        <v>0</v>
      </c>
      <c r="I1615" s="34" t="b">
        <v>0</v>
      </c>
      <c r="J1615" s="34">
        <v>9</v>
      </c>
      <c r="K1615" s="34" t="str">
        <f t="shared" si="45"/>
        <v>127300</v>
      </c>
      <c r="L1615" s="34" t="s">
        <v>900</v>
      </c>
      <c r="O1615" t="str" s="35">
        <v>缠束目标，使其短时定身；补强索体，延长定身时间；束缚期间持续造成火行伤害。</v>
      </c>
      <c r="P1615" t="n" s="35">
        <v>12421005</v>
      </c>
      <c r="Y1615" t="str" s="35">
        <v>单位</v>
      </c>
      <c r="GY1615" t="n" s="35">
        <v>0</v>
      </c>
      <c r="GZ1615" t="n" s="35">
        <v>0</v>
      </c>
      <c r="HF1615" t="n" s="35">
        <v>6000</v>
      </c>
      <c r="HG1615" t="b" s="35">
        <v>1</v>
      </c>
      <c r="HU1615" t="b" s="35">
        <v>1</v>
      </c>
    </row>
    <row r="1616" ht="30" customHeight="1" spans="2:12">
      <c r="B1616" s="34">
        <f>10000000+INDEX(编号表!$B:$B,MATCH(D1616,编号表!$A:$A,0))*10000+J1616</f>
        <v>12730010</v>
      </c>
      <c r="C1616" s="34" t="s">
        <v>1233</v>
      </c>
      <c r="D1616" s="34" t="s">
        <v>1230</v>
      </c>
      <c r="E1616" t="str" s="34">
        <v>无</v>
      </c>
      <c r="F1616" s="39" t="s">
        <v>906</v>
      </c>
      <c r="G1616" s="34" t="s">
        <v>363</v>
      </c>
      <c r="H1616" s="34" t="b">
        <v>0</v>
      </c>
      <c r="I1616" s="34" t="b">
        <v>0</v>
      </c>
      <c r="J1616" s="34">
        <v>10</v>
      </c>
      <c r="K1616" s="34" t="str">
        <f t="shared" si="45"/>
        <v>127300</v>
      </c>
      <c r="L1616" s="34" t="s">
        <v>898</v>
      </c>
      <c r="O1616" t="str" s="35">
        <v>缠束目标，使其短时定身；补强索体，延长定身时间；束缚期间持续造成火行伤害。</v>
      </c>
      <c r="P1616" t="n" s="35">
        <v>12421005</v>
      </c>
      <c r="Y1616" t="str" s="35">
        <v>单位</v>
      </c>
      <c r="GY1616" t="n" s="35">
        <v>0</v>
      </c>
      <c r="GZ1616" t="n" s="35">
        <v>0</v>
      </c>
      <c r="HF1616" t="n" s="35">
        <v>6000</v>
      </c>
      <c r="HG1616" t="b" s="35">
        <v>1</v>
      </c>
      <c r="HU1616" t="b" s="35">
        <v>1</v>
      </c>
    </row>
    <row r="1617" ht="30" customHeight="1" spans="2:12">
      <c r="B1617" s="34">
        <f>10000000+INDEX(编号表!$B:$B,MATCH(D1617,编号表!$A:$A,0))*10000+J1617</f>
        <v>12730011</v>
      </c>
      <c r="C1617" s="34" t="s">
        <v>1233</v>
      </c>
      <c r="D1617" s="34" t="s">
        <v>1230</v>
      </c>
      <c r="E1617" t="str" s="34">
        <v>无</v>
      </c>
      <c r="F1617" s="39" t="s">
        <v>906</v>
      </c>
      <c r="G1617" s="34" t="s">
        <v>363</v>
      </c>
      <c r="H1617" s="34" t="b">
        <v>0</v>
      </c>
      <c r="I1617" s="34" t="b">
        <v>0</v>
      </c>
      <c r="J1617" s="34">
        <v>11</v>
      </c>
      <c r="K1617" s="34" t="str">
        <f t="shared" si="45"/>
        <v>127300</v>
      </c>
      <c r="L1617" s="34" t="s">
        <v>899</v>
      </c>
      <c r="O1617" t="str" s="35">
        <v>缠束目标，使其短时定身；补强索体，延长定身时间；束缚期间持续造成火行伤害。</v>
      </c>
      <c r="P1617" t="n" s="35">
        <v>12421005</v>
      </c>
      <c r="Y1617" t="str" s="35">
        <v>单位</v>
      </c>
      <c r="GY1617" t="n" s="35">
        <v>0</v>
      </c>
      <c r="GZ1617" t="n" s="35">
        <v>0</v>
      </c>
      <c r="HF1617" t="n" s="35">
        <v>6000</v>
      </c>
      <c r="HG1617" t="b" s="35">
        <v>1</v>
      </c>
      <c r="HU1617" t="b" s="35">
        <v>1</v>
      </c>
    </row>
    <row r="1618" ht="30" customHeight="1" spans="2:12">
      <c r="B1618" s="34">
        <f>10000000+INDEX(编号表!$B:$B,MATCH(D1618,编号表!$A:$A,0))*10000+J1618</f>
        <v>12730012</v>
      </c>
      <c r="C1618" s="34" t="s">
        <v>1233</v>
      </c>
      <c r="D1618" s="34" t="s">
        <v>1230</v>
      </c>
      <c r="E1618" t="str" s="34">
        <v>无</v>
      </c>
      <c r="F1618" s="39" t="s">
        <v>906</v>
      </c>
      <c r="G1618" s="34" t="s">
        <v>363</v>
      </c>
      <c r="H1618" s="34" t="b">
        <v>0</v>
      </c>
      <c r="I1618" s="34" t="b">
        <v>0</v>
      </c>
      <c r="J1618" s="34">
        <v>12</v>
      </c>
      <c r="K1618" s="34" t="str">
        <f t="shared" si="45"/>
        <v>127300</v>
      </c>
      <c r="L1618" s="34" t="s">
        <v>900</v>
      </c>
      <c r="O1618" t="str" s="35">
        <v>缠束目标，使其短时定身；补强索体，延长定身时间；束缚期间持续造成火行伤害。</v>
      </c>
      <c r="P1618" t="n" s="35">
        <v>12421005</v>
      </c>
      <c r="Y1618" t="str" s="35">
        <v>单位</v>
      </c>
      <c r="GY1618" t="n" s="35">
        <v>0</v>
      </c>
      <c r="GZ1618" t="n" s="35">
        <v>0</v>
      </c>
      <c r="HF1618" t="n" s="35">
        <v>6000</v>
      </c>
      <c r="HG1618" t="b" s="35">
        <v>1</v>
      </c>
      <c r="HU1618" t="b" s="35">
        <v>1</v>
      </c>
    </row>
    <row r="1619" ht="30" customHeight="1" spans="2:12">
      <c r="B1619" s="34">
        <f>10000000+INDEX(编号表!$B:$B,MATCH(D1619,编号表!$A:$A,0))*10000+J1619</f>
        <v>12730013</v>
      </c>
      <c r="C1619" s="34" t="s">
        <v>1234</v>
      </c>
      <c r="D1619" s="34" t="s">
        <v>1230</v>
      </c>
      <c r="E1619" t="str" s="34">
        <v>无</v>
      </c>
      <c r="F1619" s="39" t="s">
        <v>908</v>
      </c>
      <c r="G1619" s="34" t="s">
        <v>363</v>
      </c>
      <c r="H1619" s="34" t="b">
        <v>0</v>
      </c>
      <c r="I1619" s="34" t="b">
        <v>0</v>
      </c>
      <c r="J1619" s="34">
        <v>13</v>
      </c>
      <c r="K1619" s="34" t="str">
        <f t="shared" si="45"/>
        <v>127300</v>
      </c>
      <c r="L1619" s="34" t="s">
        <v>898</v>
      </c>
      <c r="O1619" t="str" s="35">
        <v>缠束目标，使其短时定身；补强索体，延长定身时间；束缚期间持续造成火行伤害。</v>
      </c>
      <c r="P1619" t="n" s="35">
        <v>12421005</v>
      </c>
      <c r="Y1619" t="str" s="35">
        <v>单位</v>
      </c>
      <c r="GY1619" t="n" s="35">
        <v>0</v>
      </c>
      <c r="GZ1619" t="n" s="35">
        <v>0</v>
      </c>
      <c r="HF1619" t="n" s="35">
        <v>6000</v>
      </c>
      <c r="HG1619" t="b" s="35">
        <v>1</v>
      </c>
      <c r="HU1619" t="b" s="35">
        <v>1</v>
      </c>
    </row>
    <row r="1620" ht="30" customHeight="1" spans="2:12">
      <c r="B1620" s="34">
        <f>10000000+INDEX(编号表!$B:$B,MATCH(D1620,编号表!$A:$A,0))*10000+J1620</f>
        <v>12730014</v>
      </c>
      <c r="C1620" s="34" t="s">
        <v>1234</v>
      </c>
      <c r="D1620" s="34" t="s">
        <v>1230</v>
      </c>
      <c r="E1620" t="str" s="34">
        <v>无</v>
      </c>
      <c r="F1620" s="39" t="s">
        <v>908</v>
      </c>
      <c r="G1620" s="34" t="s">
        <v>363</v>
      </c>
      <c r="H1620" s="34" t="b">
        <v>0</v>
      </c>
      <c r="I1620" s="34" t="b">
        <v>0</v>
      </c>
      <c r="J1620" s="34">
        <v>14</v>
      </c>
      <c r="K1620" s="34" t="str">
        <f t="shared" si="45"/>
        <v>127300</v>
      </c>
      <c r="L1620" s="34" t="s">
        <v>899</v>
      </c>
      <c r="O1620" t="str" s="35">
        <v>缠束目标，使其短时定身；补强索体，延长定身时间；束缚期间持续造成火行伤害。</v>
      </c>
      <c r="P1620" t="n" s="35">
        <v>12421005</v>
      </c>
      <c r="Y1620" t="str" s="35">
        <v>单位</v>
      </c>
      <c r="GY1620" t="n" s="35">
        <v>0</v>
      </c>
      <c r="GZ1620" t="n" s="35">
        <v>0</v>
      </c>
      <c r="HF1620" t="n" s="35">
        <v>6000</v>
      </c>
      <c r="HG1620" t="b" s="35">
        <v>1</v>
      </c>
      <c r="HU1620" t="b" s="35">
        <v>1</v>
      </c>
    </row>
    <row r="1621" ht="30" customHeight="1" spans="2:12">
      <c r="B1621" s="34">
        <f>10000000+INDEX(编号表!$B:$B,MATCH(D1621,编号表!$A:$A,0))*10000+J1621</f>
        <v>12730015</v>
      </c>
      <c r="C1621" s="34" t="s">
        <v>1234</v>
      </c>
      <c r="D1621" s="34" t="s">
        <v>1230</v>
      </c>
      <c r="E1621" t="str" s="34">
        <v>无</v>
      </c>
      <c r="F1621" s="39" t="s">
        <v>908</v>
      </c>
      <c r="G1621" s="34" t="s">
        <v>363</v>
      </c>
      <c r="H1621" s="34" t="b">
        <v>0</v>
      </c>
      <c r="I1621" s="34" t="b">
        <v>0</v>
      </c>
      <c r="J1621" s="34">
        <v>15</v>
      </c>
      <c r="K1621" s="34" t="str">
        <f t="shared" si="45"/>
        <v>127300</v>
      </c>
      <c r="L1621" s="34" t="s">
        <v>900</v>
      </c>
      <c r="O1621" t="str" s="35">
        <v>缠束目标，使其短时定身；补强索体，延长定身时间；束缚期间持续造成火行伤害。</v>
      </c>
      <c r="P1621" t="n" s="35">
        <v>12421005</v>
      </c>
      <c r="Y1621" t="str" s="35">
        <v>单位</v>
      </c>
      <c r="GY1621" t="n" s="35">
        <v>0</v>
      </c>
      <c r="GZ1621" t="n" s="35">
        <v>0</v>
      </c>
      <c r="HF1621" t="n" s="35">
        <v>6000</v>
      </c>
      <c r="HG1621" t="b" s="35">
        <v>1</v>
      </c>
      <c r="HU1621" t="b" s="35">
        <v>1</v>
      </c>
    </row>
    <row r="1622" ht="30" customHeight="1" spans="2:12">
      <c r="B1622" s="34">
        <f>10000000+INDEX(编号表!$B:$B,MATCH(D1622,编号表!$A:$A,0))*10000+J1622</f>
        <v>12730016</v>
      </c>
      <c r="C1622" s="34" t="s">
        <v>1235</v>
      </c>
      <c r="D1622" s="34" t="s">
        <v>1230</v>
      </c>
      <c r="E1622" t="str" s="34">
        <v>无</v>
      </c>
      <c r="F1622" s="39" t="s">
        <v>910</v>
      </c>
      <c r="G1622" s="34" t="s">
        <v>363</v>
      </c>
      <c r="H1622" s="34" t="b">
        <v>0</v>
      </c>
      <c r="I1622" s="34" t="b">
        <v>0</v>
      </c>
      <c r="J1622" s="34">
        <v>16</v>
      </c>
      <c r="K1622" s="34" t="str">
        <f t="shared" si="45"/>
        <v>127300</v>
      </c>
      <c r="L1622" s="34" t="s">
        <v>898</v>
      </c>
      <c r="O1622" t="str" s="35">
        <v>缠束目标，使其短时定身；补强索体，延长定身时间；束缚期间持续造成火行伤害。</v>
      </c>
      <c r="P1622" t="n" s="35">
        <v>12421005</v>
      </c>
      <c r="Y1622" t="str" s="35">
        <v>单位</v>
      </c>
      <c r="GY1622" t="n" s="35">
        <v>0</v>
      </c>
      <c r="GZ1622" t="n" s="35">
        <v>0</v>
      </c>
      <c r="HF1622" t="n" s="35">
        <v>6000</v>
      </c>
      <c r="HG1622" t="b" s="35">
        <v>1</v>
      </c>
      <c r="HU1622" t="b" s="35">
        <v>1</v>
      </c>
    </row>
    <row r="1623" ht="30" customHeight="1" spans="2:12">
      <c r="B1623" s="34">
        <f>10000000+INDEX(编号表!$B:$B,MATCH(D1623,编号表!$A:$A,0))*10000+J1623</f>
        <v>12730017</v>
      </c>
      <c r="C1623" s="34" t="s">
        <v>1235</v>
      </c>
      <c r="D1623" s="34" t="s">
        <v>1230</v>
      </c>
      <c r="E1623" t="str" s="34">
        <v>无</v>
      </c>
      <c r="F1623" s="39" t="s">
        <v>910</v>
      </c>
      <c r="G1623" s="34" t="s">
        <v>363</v>
      </c>
      <c r="H1623" s="34" t="b">
        <v>0</v>
      </c>
      <c r="I1623" s="34" t="b">
        <v>0</v>
      </c>
      <c r="J1623" s="34">
        <v>17</v>
      </c>
      <c r="K1623" s="34" t="str">
        <f t="shared" si="45"/>
        <v>127300</v>
      </c>
      <c r="L1623" s="34" t="s">
        <v>899</v>
      </c>
      <c r="O1623" t="str" s="35">
        <v>缠束目标，使其短时定身；补强索体，延长定身时间；束缚期间持续造成火行伤害。</v>
      </c>
      <c r="P1623" t="n" s="35">
        <v>12421005</v>
      </c>
      <c r="Y1623" t="str" s="35">
        <v>单位</v>
      </c>
      <c r="GY1623" t="n" s="35">
        <v>0</v>
      </c>
      <c r="GZ1623" t="n" s="35">
        <v>0</v>
      </c>
      <c r="HF1623" t="n" s="35">
        <v>6000</v>
      </c>
      <c r="HG1623" t="b" s="35">
        <v>1</v>
      </c>
      <c r="HU1623" t="b" s="35">
        <v>1</v>
      </c>
    </row>
    <row r="1624" ht="30" customHeight="1" spans="2:12">
      <c r="B1624" s="34">
        <f>10000000+INDEX(编号表!$B:$B,MATCH(D1624,编号表!$A:$A,0))*10000+J1624</f>
        <v>12730018</v>
      </c>
      <c r="C1624" s="34" t="s">
        <v>1235</v>
      </c>
      <c r="D1624" s="34" t="s">
        <v>1230</v>
      </c>
      <c r="E1624" t="str" s="34">
        <v>无</v>
      </c>
      <c r="F1624" s="39" t="s">
        <v>910</v>
      </c>
      <c r="G1624" s="34" t="s">
        <v>363</v>
      </c>
      <c r="H1624" s="34" t="b">
        <v>0</v>
      </c>
      <c r="I1624" s="34" t="b">
        <v>0</v>
      </c>
      <c r="J1624" s="34">
        <v>18</v>
      </c>
      <c r="K1624" s="34" t="str">
        <f t="shared" si="45"/>
        <v>127300</v>
      </c>
      <c r="L1624" s="34" t="s">
        <v>900</v>
      </c>
      <c r="O1624" t="str" s="35">
        <v>缠束目标，使其短时定身；补强索体，延长定身时间；束缚期间持续造成火行伤害。</v>
      </c>
      <c r="P1624" t="n" s="35">
        <v>12421005</v>
      </c>
      <c r="Y1624" t="str" s="35">
        <v>单位</v>
      </c>
      <c r="GY1624" t="n" s="35">
        <v>0</v>
      </c>
      <c r="GZ1624" t="n" s="35">
        <v>0</v>
      </c>
      <c r="HF1624" t="n" s="35">
        <v>6000</v>
      </c>
      <c r="HG1624" t="b" s="35">
        <v>1</v>
      </c>
      <c r="HU1624" t="b" s="35">
        <v>1</v>
      </c>
    </row>
    <row r="1625" ht="30" customHeight="1" spans="2:12">
      <c r="B1625" s="34">
        <f>10000000+INDEX(编号表!$B:$B,MATCH(D1625,编号表!$A:$A,0))*10000+J1625</f>
        <v>12730019</v>
      </c>
      <c r="C1625" s="34" t="s">
        <v>1236</v>
      </c>
      <c r="D1625" s="34" t="s">
        <v>1230</v>
      </c>
      <c r="E1625" t="str" s="34">
        <v>无</v>
      </c>
      <c r="F1625" s="39" t="s">
        <v>912</v>
      </c>
      <c r="G1625" s="34" t="s">
        <v>363</v>
      </c>
      <c r="H1625" s="34" t="b">
        <v>0</v>
      </c>
      <c r="I1625" s="34" t="b">
        <v>0</v>
      </c>
      <c r="J1625" s="34">
        <v>19</v>
      </c>
      <c r="K1625" s="34" t="str">
        <f t="shared" si="45"/>
        <v>127300</v>
      </c>
      <c r="L1625" s="34" t="s">
        <v>898</v>
      </c>
      <c r="O1625" t="str" s="35">
        <v>缠束目标，使其短时定身；补强索体，延长定身时间；束缚期间持续造成火行伤害。</v>
      </c>
      <c r="P1625" t="n" s="35">
        <v>12421005</v>
      </c>
      <c r="Y1625" t="str" s="35">
        <v>单位</v>
      </c>
      <c r="GY1625" t="n" s="35">
        <v>0</v>
      </c>
      <c r="GZ1625" t="n" s="35">
        <v>0</v>
      </c>
      <c r="HF1625" t="n" s="35">
        <v>6000</v>
      </c>
      <c r="HG1625" t="b" s="35">
        <v>1</v>
      </c>
      <c r="HU1625" t="b" s="35">
        <v>1</v>
      </c>
    </row>
    <row r="1626" ht="30" customHeight="1" spans="2:12">
      <c r="B1626" s="34">
        <f>10000000+INDEX(编号表!$B:$B,MATCH(D1626,编号表!$A:$A,0))*10000+J1626</f>
        <v>12730020</v>
      </c>
      <c r="C1626" s="34" t="s">
        <v>1236</v>
      </c>
      <c r="D1626" s="34" t="s">
        <v>1230</v>
      </c>
      <c r="E1626" t="str" s="34">
        <v>无</v>
      </c>
      <c r="F1626" s="39" t="s">
        <v>912</v>
      </c>
      <c r="G1626" s="34" t="s">
        <v>363</v>
      </c>
      <c r="H1626" s="34" t="b">
        <v>0</v>
      </c>
      <c r="I1626" s="34" t="b">
        <v>0</v>
      </c>
      <c r="J1626" s="34">
        <v>20</v>
      </c>
      <c r="K1626" s="34" t="str">
        <f t="shared" si="45"/>
        <v>127300</v>
      </c>
      <c r="L1626" s="34" t="s">
        <v>899</v>
      </c>
      <c r="O1626" t="str" s="35">
        <v>缠束目标，使其短时定身；补强索体，延长定身时间；束缚期间持续造成火行伤害。</v>
      </c>
      <c r="P1626" t="n" s="35">
        <v>12421005</v>
      </c>
      <c r="Y1626" t="str" s="35">
        <v>单位</v>
      </c>
      <c r="GY1626" t="n" s="35">
        <v>0</v>
      </c>
      <c r="GZ1626" t="n" s="35">
        <v>0</v>
      </c>
      <c r="HF1626" t="n" s="35">
        <v>6000</v>
      </c>
      <c r="HG1626" t="b" s="35">
        <v>1</v>
      </c>
      <c r="HU1626" t="b" s="35">
        <v>1</v>
      </c>
    </row>
    <row r="1627" ht="30" customHeight="1" spans="2:12">
      <c r="B1627" s="34">
        <f>10000000+INDEX(编号表!$B:$B,MATCH(D1627,编号表!$A:$A,0))*10000+J1627</f>
        <v>12730021</v>
      </c>
      <c r="C1627" s="34" t="s">
        <v>1236</v>
      </c>
      <c r="D1627" s="34" t="s">
        <v>1230</v>
      </c>
      <c r="E1627" t="str" s="34">
        <v>无</v>
      </c>
      <c r="F1627" s="39" t="s">
        <v>912</v>
      </c>
      <c r="G1627" s="34" t="s">
        <v>363</v>
      </c>
      <c r="H1627" s="34" t="b">
        <v>0</v>
      </c>
      <c r="I1627" s="34" t="b">
        <v>0</v>
      </c>
      <c r="J1627" s="34">
        <v>21</v>
      </c>
      <c r="K1627" s="34" t="str">
        <f t="shared" si="45"/>
        <v>127300</v>
      </c>
      <c r="L1627" s="34" t="s">
        <v>900</v>
      </c>
      <c r="O1627" t="str" s="35">
        <v>缠束目标，使其短时定身；补强索体，延长定身时间；束缚期间持续造成火行伤害。</v>
      </c>
      <c r="P1627" t="n" s="35">
        <v>12421005</v>
      </c>
      <c r="Y1627" t="str" s="35">
        <v>单位</v>
      </c>
      <c r="GY1627" t="n" s="35">
        <v>0</v>
      </c>
      <c r="GZ1627" t="n" s="35">
        <v>0</v>
      </c>
      <c r="HF1627" t="n" s="35">
        <v>6000</v>
      </c>
      <c r="HG1627" t="b" s="35">
        <v>1</v>
      </c>
      <c r="HU1627" t="b" s="35">
        <v>1</v>
      </c>
    </row>
    <row r="1628" ht="30" customHeight="1" spans="2:12">
      <c r="B1628" s="34">
        <f>10000000+INDEX(编号表!$B:$B,MATCH(D1628,编号表!$A:$A,0))*10000+J1628</f>
        <v>12740001</v>
      </c>
      <c r="C1628" s="34" t="s">
        <v>1237</v>
      </c>
      <c r="D1628" s="34" t="s">
        <v>1238</v>
      </c>
      <c r="E1628" t="str" s="34">
        <v>无</v>
      </c>
      <c r="F1628" s="39" t="s">
        <v>897</v>
      </c>
      <c r="G1628" s="34" t="s">
        <v>363</v>
      </c>
      <c r="H1628" s="34" t="b">
        <v>0</v>
      </c>
      <c r="I1628" s="34" t="b">
        <v>0</v>
      </c>
      <c r="J1628" s="34">
        <v>1</v>
      </c>
      <c r="K1628" s="34" t="str">
        <f t="shared" si="45"/>
        <v>127400</v>
      </c>
      <c r="L1628" s="34" t="s">
        <v>898</v>
      </c>
      <c r="O1628" t="str" s="35">
        <v>缠束目标，使其短时定身；补强索体，延长定身时间；束缚期间持续造成土行伤害。</v>
      </c>
      <c r="P1628" t="n" s="35">
        <v>12421005</v>
      </c>
      <c r="Y1628" t="str" s="35">
        <v>单位</v>
      </c>
      <c r="GY1628" t="n" s="35">
        <v>0</v>
      </c>
      <c r="GZ1628" t="n" s="35">
        <v>0</v>
      </c>
      <c r="HF1628" t="n" s="35">
        <v>6000</v>
      </c>
      <c r="HG1628" t="b" s="35">
        <v>1</v>
      </c>
      <c r="HU1628" t="b" s="35">
        <v>1</v>
      </c>
    </row>
    <row r="1629" ht="30" customHeight="1" spans="2:12">
      <c r="B1629" s="34">
        <f>10000000+INDEX(编号表!$B:$B,MATCH(D1629,编号表!$A:$A,0))*10000+J1629</f>
        <v>12740002</v>
      </c>
      <c r="C1629" s="34" t="s">
        <v>1237</v>
      </c>
      <c r="D1629" s="34" t="s">
        <v>1238</v>
      </c>
      <c r="E1629" t="str" s="34">
        <v>无</v>
      </c>
      <c r="F1629" s="39" t="s">
        <v>897</v>
      </c>
      <c r="G1629" s="34" t="s">
        <v>363</v>
      </c>
      <c r="H1629" s="34" t="b">
        <v>0</v>
      </c>
      <c r="I1629" s="34" t="b">
        <v>0</v>
      </c>
      <c r="J1629" s="34">
        <v>2</v>
      </c>
      <c r="K1629" s="34" t="str">
        <f t="shared" si="45"/>
        <v>127400</v>
      </c>
      <c r="L1629" s="34" t="s">
        <v>899</v>
      </c>
      <c r="O1629" t="str" s="35">
        <v>缠束目标，使其短时定身；补强索体，延长定身时间；束缚期间持续造成土行伤害。</v>
      </c>
      <c r="P1629" t="n" s="35">
        <v>12421005</v>
      </c>
      <c r="Y1629" t="str" s="35">
        <v>单位</v>
      </c>
      <c r="GY1629" t="n" s="35">
        <v>0</v>
      </c>
      <c r="GZ1629" t="n" s="35">
        <v>0</v>
      </c>
      <c r="HF1629" t="n" s="35">
        <v>6000</v>
      </c>
      <c r="HG1629" t="b" s="35">
        <v>1</v>
      </c>
      <c r="HU1629" t="b" s="35">
        <v>1</v>
      </c>
    </row>
    <row r="1630" ht="30" customHeight="1" spans="2:12">
      <c r="B1630" s="34">
        <f>10000000+INDEX(编号表!$B:$B,MATCH(D1630,编号表!$A:$A,0))*10000+J1630</f>
        <v>12740003</v>
      </c>
      <c r="C1630" s="34" t="s">
        <v>1237</v>
      </c>
      <c r="D1630" s="34" t="s">
        <v>1238</v>
      </c>
      <c r="E1630" t="str" s="34">
        <v>无</v>
      </c>
      <c r="F1630" s="39" t="s">
        <v>897</v>
      </c>
      <c r="G1630" s="34" t="s">
        <v>363</v>
      </c>
      <c r="H1630" s="34" t="b">
        <v>0</v>
      </c>
      <c r="I1630" s="34" t="b">
        <v>0</v>
      </c>
      <c r="J1630" s="34">
        <v>3</v>
      </c>
      <c r="K1630" s="34" t="str">
        <f t="shared" si="45"/>
        <v>127400</v>
      </c>
      <c r="L1630" s="34" t="s">
        <v>900</v>
      </c>
      <c r="O1630" t="str" s="35">
        <v>缠束目标，使其短时定身；补强索体，延长定身时间；束缚期间持续造成土行伤害。</v>
      </c>
      <c r="P1630" t="n" s="35">
        <v>12421005</v>
      </c>
      <c r="Y1630" t="str" s="35">
        <v>单位</v>
      </c>
      <c r="GY1630" t="n" s="35">
        <v>0</v>
      </c>
      <c r="GZ1630" t="n" s="35">
        <v>0</v>
      </c>
      <c r="HF1630" t="n" s="35">
        <v>6000</v>
      </c>
      <c r="HG1630" t="b" s="35">
        <v>1</v>
      </c>
      <c r="HU1630" t="b" s="35">
        <v>1</v>
      </c>
    </row>
    <row r="1631" ht="30" customHeight="1" spans="2:12">
      <c r="B1631" s="34">
        <f>10000000+INDEX(编号表!$B:$B,MATCH(D1631,编号表!$A:$A,0))*10000+J1631</f>
        <v>12740004</v>
      </c>
      <c r="C1631" s="34" t="s">
        <v>1239</v>
      </c>
      <c r="D1631" s="34" t="s">
        <v>1238</v>
      </c>
      <c r="E1631" t="str" s="34">
        <v>无</v>
      </c>
      <c r="F1631" s="39" t="s">
        <v>902</v>
      </c>
      <c r="G1631" s="34" t="s">
        <v>363</v>
      </c>
      <c r="H1631" s="34" t="b">
        <v>0</v>
      </c>
      <c r="I1631" s="34" t="b">
        <v>0</v>
      </c>
      <c r="J1631" s="34">
        <v>4</v>
      </c>
      <c r="K1631" s="34" t="str">
        <f t="shared" si="45"/>
        <v>127400</v>
      </c>
      <c r="L1631" s="34" t="s">
        <v>898</v>
      </c>
      <c r="O1631" t="str" s="35">
        <v>缠束目标，使其短时定身；补强索体，延长定身时间；束缚期间持续造成土行伤害。</v>
      </c>
      <c r="P1631" t="n" s="35">
        <v>12421005</v>
      </c>
      <c r="Y1631" t="str" s="35">
        <v>单位</v>
      </c>
      <c r="GY1631" t="n" s="35">
        <v>0</v>
      </c>
      <c r="GZ1631" t="n" s="35">
        <v>0</v>
      </c>
      <c r="HF1631" t="n" s="35">
        <v>6000</v>
      </c>
      <c r="HG1631" t="b" s="35">
        <v>1</v>
      </c>
      <c r="HU1631" t="b" s="35">
        <v>1</v>
      </c>
    </row>
    <row r="1632" ht="30" customHeight="1" spans="2:12">
      <c r="B1632" s="34">
        <f>10000000+INDEX(编号表!$B:$B,MATCH(D1632,编号表!$A:$A,0))*10000+J1632</f>
        <v>12740005</v>
      </c>
      <c r="C1632" s="34" t="s">
        <v>1239</v>
      </c>
      <c r="D1632" s="34" t="s">
        <v>1238</v>
      </c>
      <c r="E1632" t="str" s="34">
        <v>无</v>
      </c>
      <c r="F1632" s="39" t="s">
        <v>902</v>
      </c>
      <c r="G1632" s="34" t="s">
        <v>363</v>
      </c>
      <c r="H1632" s="34" t="b">
        <v>0</v>
      </c>
      <c r="I1632" s="34" t="b">
        <v>0</v>
      </c>
      <c r="J1632" s="34">
        <v>5</v>
      </c>
      <c r="K1632" s="34" t="str">
        <f t="shared" si="45"/>
        <v>127400</v>
      </c>
      <c r="L1632" s="34" t="s">
        <v>899</v>
      </c>
      <c r="O1632" t="str" s="35">
        <v>缠束目标，使其短时定身；补强索体，延长定身时间；束缚期间持续造成土行伤害。</v>
      </c>
      <c r="P1632" t="n" s="35">
        <v>12421005</v>
      </c>
      <c r="Y1632" t="str" s="35">
        <v>单位</v>
      </c>
      <c r="GY1632" t="n" s="35">
        <v>0</v>
      </c>
      <c r="GZ1632" t="n" s="35">
        <v>0</v>
      </c>
      <c r="HF1632" t="n" s="35">
        <v>6000</v>
      </c>
      <c r="HG1632" t="b" s="35">
        <v>1</v>
      </c>
      <c r="HU1632" t="b" s="35">
        <v>1</v>
      </c>
    </row>
    <row r="1633" ht="30" customHeight="1" spans="2:12">
      <c r="B1633" s="34">
        <f>10000000+INDEX(编号表!$B:$B,MATCH(D1633,编号表!$A:$A,0))*10000+J1633</f>
        <v>12740006</v>
      </c>
      <c r="C1633" s="34" t="s">
        <v>1239</v>
      </c>
      <c r="D1633" s="34" t="s">
        <v>1238</v>
      </c>
      <c r="E1633" t="str" s="34">
        <v>无</v>
      </c>
      <c r="F1633" s="39" t="s">
        <v>902</v>
      </c>
      <c r="G1633" s="34" t="s">
        <v>363</v>
      </c>
      <c r="H1633" s="34" t="b">
        <v>0</v>
      </c>
      <c r="I1633" s="34" t="b">
        <v>0</v>
      </c>
      <c r="J1633" s="34">
        <v>6</v>
      </c>
      <c r="K1633" s="34" t="str">
        <f t="shared" si="45"/>
        <v>127400</v>
      </c>
      <c r="L1633" s="34" t="s">
        <v>900</v>
      </c>
      <c r="O1633" t="str" s="35">
        <v>缠束目标，使其短时定身；补强索体，延长定身时间；束缚期间持续造成土行伤害。</v>
      </c>
      <c r="P1633" t="n" s="35">
        <v>12421005</v>
      </c>
      <c r="Y1633" t="str" s="35">
        <v>单位</v>
      </c>
      <c r="GY1633" t="n" s="35">
        <v>0</v>
      </c>
      <c r="GZ1633" t="n" s="35">
        <v>0</v>
      </c>
      <c r="HF1633" t="n" s="35">
        <v>6000</v>
      </c>
      <c r="HG1633" t="b" s="35">
        <v>1</v>
      </c>
      <c r="HU1633" t="b" s="35">
        <v>1</v>
      </c>
    </row>
    <row r="1634" ht="30" customHeight="1" spans="2:12">
      <c r="B1634" s="34">
        <f>10000000+INDEX(编号表!$B:$B,MATCH(D1634,编号表!$A:$A,0))*10000+J1634</f>
        <v>12740007</v>
      </c>
      <c r="C1634" s="34" t="s">
        <v>1240</v>
      </c>
      <c r="D1634" s="34" t="s">
        <v>1238</v>
      </c>
      <c r="E1634" t="str" s="34">
        <v>无</v>
      </c>
      <c r="F1634" s="39" t="s">
        <v>904</v>
      </c>
      <c r="G1634" s="34" t="s">
        <v>363</v>
      </c>
      <c r="H1634" s="34" t="b">
        <v>0</v>
      </c>
      <c r="I1634" s="34" t="b">
        <v>0</v>
      </c>
      <c r="J1634" s="34">
        <v>7</v>
      </c>
      <c r="K1634" s="34" t="str">
        <f t="shared" si="45"/>
        <v>127400</v>
      </c>
      <c r="L1634" s="34" t="s">
        <v>898</v>
      </c>
      <c r="O1634" t="str" s="35">
        <v>缠束目标，使其短时定身；补强索体，延长定身时间；束缚期间持续造成土行伤害。</v>
      </c>
      <c r="P1634" t="n" s="35">
        <v>12421005</v>
      </c>
      <c r="Y1634" t="str" s="35">
        <v>单位</v>
      </c>
      <c r="GY1634" t="n" s="35">
        <v>0</v>
      </c>
      <c r="GZ1634" t="n" s="35">
        <v>0</v>
      </c>
      <c r="HF1634" t="n" s="35">
        <v>6000</v>
      </c>
      <c r="HG1634" t="b" s="35">
        <v>1</v>
      </c>
      <c r="HU1634" t="b" s="35">
        <v>1</v>
      </c>
    </row>
    <row r="1635" ht="30" customHeight="1" spans="2:12">
      <c r="B1635" s="34">
        <f>10000000+INDEX(编号表!$B:$B,MATCH(D1635,编号表!$A:$A,0))*10000+J1635</f>
        <v>12740008</v>
      </c>
      <c r="C1635" s="34" t="s">
        <v>1240</v>
      </c>
      <c r="D1635" s="34" t="s">
        <v>1238</v>
      </c>
      <c r="E1635" t="str" s="34">
        <v>无</v>
      </c>
      <c r="F1635" s="39" t="s">
        <v>904</v>
      </c>
      <c r="G1635" s="34" t="s">
        <v>363</v>
      </c>
      <c r="H1635" s="34" t="b">
        <v>0</v>
      </c>
      <c r="I1635" s="34" t="b">
        <v>0</v>
      </c>
      <c r="J1635" s="34">
        <v>8</v>
      </c>
      <c r="K1635" s="34" t="str">
        <f t="shared" si="45"/>
        <v>127400</v>
      </c>
      <c r="L1635" s="34" t="s">
        <v>899</v>
      </c>
      <c r="O1635" t="str" s="35">
        <v>缠束目标，使其短时定身；补强索体，延长定身时间；束缚期间持续造成土行伤害。</v>
      </c>
      <c r="P1635" t="n" s="35">
        <v>12421005</v>
      </c>
      <c r="Y1635" t="str" s="35">
        <v>单位</v>
      </c>
      <c r="GY1635" t="n" s="35">
        <v>0</v>
      </c>
      <c r="GZ1635" t="n" s="35">
        <v>0</v>
      </c>
      <c r="HF1635" t="n" s="35">
        <v>6000</v>
      </c>
      <c r="HG1635" t="b" s="35">
        <v>1</v>
      </c>
      <c r="HU1635" t="b" s="35">
        <v>1</v>
      </c>
    </row>
    <row r="1636" ht="30" customHeight="1" spans="2:12">
      <c r="B1636" s="34">
        <f>10000000+INDEX(编号表!$B:$B,MATCH(D1636,编号表!$A:$A,0))*10000+J1636</f>
        <v>12740009</v>
      </c>
      <c r="C1636" s="34" t="s">
        <v>1240</v>
      </c>
      <c r="D1636" s="34" t="s">
        <v>1238</v>
      </c>
      <c r="E1636" t="str" s="34">
        <v>无</v>
      </c>
      <c r="F1636" s="39" t="s">
        <v>904</v>
      </c>
      <c r="G1636" s="34" t="s">
        <v>363</v>
      </c>
      <c r="H1636" s="34" t="b">
        <v>0</v>
      </c>
      <c r="I1636" s="34" t="b">
        <v>0</v>
      </c>
      <c r="J1636" s="34">
        <v>9</v>
      </c>
      <c r="K1636" s="34" t="str">
        <f t="shared" si="45"/>
        <v>127400</v>
      </c>
      <c r="L1636" s="34" t="s">
        <v>900</v>
      </c>
      <c r="O1636" t="str" s="35">
        <v>缠束目标，使其短时定身；补强索体，延长定身时间；束缚期间持续造成土行伤害。</v>
      </c>
      <c r="P1636" t="n" s="35">
        <v>12421005</v>
      </c>
      <c r="Y1636" t="str" s="35">
        <v>单位</v>
      </c>
      <c r="GY1636" t="n" s="35">
        <v>0</v>
      </c>
      <c r="GZ1636" t="n" s="35">
        <v>0</v>
      </c>
      <c r="HF1636" t="n" s="35">
        <v>6000</v>
      </c>
      <c r="HG1636" t="b" s="35">
        <v>1</v>
      </c>
      <c r="HU1636" t="b" s="35">
        <v>1</v>
      </c>
    </row>
    <row r="1637" ht="30" customHeight="1" spans="2:12">
      <c r="B1637" s="34">
        <f>10000000+INDEX(编号表!$B:$B,MATCH(D1637,编号表!$A:$A,0))*10000+J1637</f>
        <v>12740010</v>
      </c>
      <c r="C1637" s="34" t="s">
        <v>1241</v>
      </c>
      <c r="D1637" s="34" t="s">
        <v>1238</v>
      </c>
      <c r="E1637" t="str" s="34">
        <v>无</v>
      </c>
      <c r="F1637" s="39" t="s">
        <v>906</v>
      </c>
      <c r="G1637" s="34" t="s">
        <v>363</v>
      </c>
      <c r="H1637" s="34" t="b">
        <v>0</v>
      </c>
      <c r="I1637" s="34" t="b">
        <v>0</v>
      </c>
      <c r="J1637" s="34">
        <v>10</v>
      </c>
      <c r="K1637" s="34" t="str">
        <f t="shared" si="45"/>
        <v>127400</v>
      </c>
      <c r="L1637" s="34" t="s">
        <v>898</v>
      </c>
      <c r="O1637" t="str" s="35">
        <v>缠束目标，使其短时定身；补强索体，延长定身时间；束缚期间持续造成土行伤害。</v>
      </c>
      <c r="P1637" t="n" s="35">
        <v>12421005</v>
      </c>
      <c r="Y1637" t="str" s="35">
        <v>单位</v>
      </c>
      <c r="GY1637" t="n" s="35">
        <v>0</v>
      </c>
      <c r="GZ1637" t="n" s="35">
        <v>0</v>
      </c>
      <c r="HF1637" t="n" s="35">
        <v>6000</v>
      </c>
      <c r="HG1637" t="b" s="35">
        <v>1</v>
      </c>
      <c r="HU1637" t="b" s="35">
        <v>1</v>
      </c>
    </row>
    <row r="1638" ht="30" customHeight="1" spans="2:12">
      <c r="B1638" s="34">
        <f>10000000+INDEX(编号表!$B:$B,MATCH(D1638,编号表!$A:$A,0))*10000+J1638</f>
        <v>12740011</v>
      </c>
      <c r="C1638" s="34" t="s">
        <v>1241</v>
      </c>
      <c r="D1638" s="34" t="s">
        <v>1238</v>
      </c>
      <c r="E1638" t="str" s="34">
        <v>无</v>
      </c>
      <c r="F1638" s="39" t="s">
        <v>906</v>
      </c>
      <c r="G1638" s="34" t="s">
        <v>363</v>
      </c>
      <c r="H1638" s="34" t="b">
        <v>0</v>
      </c>
      <c r="I1638" s="34" t="b">
        <v>0</v>
      </c>
      <c r="J1638" s="34">
        <v>11</v>
      </c>
      <c r="K1638" s="34" t="str">
        <f t="shared" si="45"/>
        <v>127400</v>
      </c>
      <c r="L1638" s="34" t="s">
        <v>899</v>
      </c>
      <c r="O1638" t="str" s="35">
        <v>缠束目标，使其短时定身；补强索体，延长定身时间；束缚期间持续造成土行伤害。</v>
      </c>
      <c r="P1638" t="n" s="35">
        <v>12421005</v>
      </c>
      <c r="Y1638" t="str" s="35">
        <v>单位</v>
      </c>
      <c r="GY1638" t="n" s="35">
        <v>0</v>
      </c>
      <c r="GZ1638" t="n" s="35">
        <v>0</v>
      </c>
      <c r="HF1638" t="n" s="35">
        <v>6000</v>
      </c>
      <c r="HG1638" t="b" s="35">
        <v>1</v>
      </c>
      <c r="HU1638" t="b" s="35">
        <v>1</v>
      </c>
    </row>
    <row r="1639" ht="30" customHeight="1" spans="2:12">
      <c r="B1639" s="34">
        <f>10000000+INDEX(编号表!$B:$B,MATCH(D1639,编号表!$A:$A,0))*10000+J1639</f>
        <v>12740012</v>
      </c>
      <c r="C1639" s="34" t="s">
        <v>1241</v>
      </c>
      <c r="D1639" s="34" t="s">
        <v>1238</v>
      </c>
      <c r="E1639" t="str" s="34">
        <v>无</v>
      </c>
      <c r="F1639" s="39" t="s">
        <v>906</v>
      </c>
      <c r="G1639" s="34" t="s">
        <v>363</v>
      </c>
      <c r="H1639" s="34" t="b">
        <v>0</v>
      </c>
      <c r="I1639" s="34" t="b">
        <v>0</v>
      </c>
      <c r="J1639" s="34">
        <v>12</v>
      </c>
      <c r="K1639" s="34" t="str">
        <f t="shared" si="45"/>
        <v>127400</v>
      </c>
      <c r="L1639" s="34" t="s">
        <v>900</v>
      </c>
      <c r="O1639" t="str" s="35">
        <v>缠束目标，使其短时定身；补强索体，延长定身时间；束缚期间持续造成土行伤害。</v>
      </c>
      <c r="P1639" t="n" s="35">
        <v>12421005</v>
      </c>
      <c r="Y1639" t="str" s="35">
        <v>单位</v>
      </c>
      <c r="GY1639" t="n" s="35">
        <v>0</v>
      </c>
      <c r="GZ1639" t="n" s="35">
        <v>0</v>
      </c>
      <c r="HF1639" t="n" s="35">
        <v>6000</v>
      </c>
      <c r="HG1639" t="b" s="35">
        <v>1</v>
      </c>
      <c r="HU1639" t="b" s="35">
        <v>1</v>
      </c>
    </row>
    <row r="1640" ht="30" customHeight="1" spans="2:12">
      <c r="B1640" s="34">
        <f>10000000+INDEX(编号表!$B:$B,MATCH(D1640,编号表!$A:$A,0))*10000+J1640</f>
        <v>12740013</v>
      </c>
      <c r="C1640" s="34" t="s">
        <v>1242</v>
      </c>
      <c r="D1640" s="34" t="s">
        <v>1238</v>
      </c>
      <c r="E1640" t="str" s="34">
        <v>无</v>
      </c>
      <c r="F1640" s="39" t="s">
        <v>908</v>
      </c>
      <c r="G1640" s="34" t="s">
        <v>363</v>
      </c>
      <c r="H1640" s="34" t="b">
        <v>0</v>
      </c>
      <c r="I1640" s="34" t="b">
        <v>0</v>
      </c>
      <c r="J1640" s="34">
        <v>13</v>
      </c>
      <c r="K1640" s="34" t="str">
        <f t="shared" si="45"/>
        <v>127400</v>
      </c>
      <c r="L1640" s="34" t="s">
        <v>898</v>
      </c>
      <c r="O1640" t="str" s="35">
        <v>缠束目标，使其短时定身；补强索体，延长定身时间；束缚期间持续造成土行伤害。</v>
      </c>
      <c r="P1640" t="n" s="35">
        <v>12421005</v>
      </c>
      <c r="Y1640" t="str" s="35">
        <v>单位</v>
      </c>
      <c r="GY1640" t="n" s="35">
        <v>0</v>
      </c>
      <c r="GZ1640" t="n" s="35">
        <v>0</v>
      </c>
      <c r="HF1640" t="n" s="35">
        <v>6000</v>
      </c>
      <c r="HG1640" t="b" s="35">
        <v>1</v>
      </c>
      <c r="HU1640" t="b" s="35">
        <v>1</v>
      </c>
    </row>
    <row r="1641" ht="30" customHeight="1" spans="2:12">
      <c r="B1641" s="34">
        <f>10000000+INDEX(编号表!$B:$B,MATCH(D1641,编号表!$A:$A,0))*10000+J1641</f>
        <v>12740014</v>
      </c>
      <c r="C1641" s="34" t="s">
        <v>1242</v>
      </c>
      <c r="D1641" s="34" t="s">
        <v>1238</v>
      </c>
      <c r="E1641" t="str" s="34">
        <v>无</v>
      </c>
      <c r="F1641" s="39" t="s">
        <v>908</v>
      </c>
      <c r="G1641" s="34" t="s">
        <v>363</v>
      </c>
      <c r="H1641" s="34" t="b">
        <v>0</v>
      </c>
      <c r="I1641" s="34" t="b">
        <v>0</v>
      </c>
      <c r="J1641" s="34">
        <v>14</v>
      </c>
      <c r="K1641" s="34" t="str">
        <f t="shared" si="45"/>
        <v>127400</v>
      </c>
      <c r="L1641" s="34" t="s">
        <v>899</v>
      </c>
      <c r="O1641" t="str" s="35">
        <v>缠束目标，使其短时定身；补强索体，延长定身时间；束缚期间持续造成土行伤害。</v>
      </c>
      <c r="P1641" t="n" s="35">
        <v>12421005</v>
      </c>
      <c r="Y1641" t="str" s="35">
        <v>单位</v>
      </c>
      <c r="GY1641" t="n" s="35">
        <v>0</v>
      </c>
      <c r="GZ1641" t="n" s="35">
        <v>0</v>
      </c>
      <c r="HF1641" t="n" s="35">
        <v>6000</v>
      </c>
      <c r="HG1641" t="b" s="35">
        <v>1</v>
      </c>
      <c r="HU1641" t="b" s="35">
        <v>1</v>
      </c>
    </row>
    <row r="1642" ht="30" customHeight="1" spans="2:12">
      <c r="B1642" s="34">
        <f>10000000+INDEX(编号表!$B:$B,MATCH(D1642,编号表!$A:$A,0))*10000+J1642</f>
        <v>12740015</v>
      </c>
      <c r="C1642" s="34" t="s">
        <v>1242</v>
      </c>
      <c r="D1642" s="34" t="s">
        <v>1238</v>
      </c>
      <c r="E1642" t="str" s="34">
        <v>无</v>
      </c>
      <c r="F1642" s="39" t="s">
        <v>908</v>
      </c>
      <c r="G1642" s="34" t="s">
        <v>363</v>
      </c>
      <c r="H1642" s="34" t="b">
        <v>0</v>
      </c>
      <c r="I1642" s="34" t="b">
        <v>0</v>
      </c>
      <c r="J1642" s="34">
        <v>15</v>
      </c>
      <c r="K1642" s="34" t="str">
        <f t="shared" si="45"/>
        <v>127400</v>
      </c>
      <c r="L1642" s="34" t="s">
        <v>900</v>
      </c>
      <c r="O1642" t="str" s="35">
        <v>缠束目标，使其短时定身；补强索体，延长定身时间；束缚期间持续造成土行伤害。</v>
      </c>
      <c r="P1642" t="n" s="35">
        <v>12421005</v>
      </c>
      <c r="Y1642" t="str" s="35">
        <v>单位</v>
      </c>
      <c r="GY1642" t="n" s="35">
        <v>0</v>
      </c>
      <c r="GZ1642" t="n" s="35">
        <v>0</v>
      </c>
      <c r="HF1642" t="n" s="35">
        <v>6000</v>
      </c>
      <c r="HG1642" t="b" s="35">
        <v>1</v>
      </c>
      <c r="HU1642" t="b" s="35">
        <v>1</v>
      </c>
    </row>
    <row r="1643" ht="30" customHeight="1" spans="2:12">
      <c r="B1643" s="34">
        <f>10000000+INDEX(编号表!$B:$B,MATCH(D1643,编号表!$A:$A,0))*10000+J1643</f>
        <v>12740016</v>
      </c>
      <c r="C1643" s="34" t="s">
        <v>1243</v>
      </c>
      <c r="D1643" s="34" t="s">
        <v>1238</v>
      </c>
      <c r="E1643" t="str" s="34">
        <v>无</v>
      </c>
      <c r="F1643" s="39" t="s">
        <v>910</v>
      </c>
      <c r="G1643" s="34" t="s">
        <v>363</v>
      </c>
      <c r="H1643" s="34" t="b">
        <v>0</v>
      </c>
      <c r="I1643" s="34" t="b">
        <v>0</v>
      </c>
      <c r="J1643" s="34">
        <v>16</v>
      </c>
      <c r="K1643" s="34" t="str">
        <f t="shared" si="45"/>
        <v>127400</v>
      </c>
      <c r="L1643" s="34" t="s">
        <v>898</v>
      </c>
      <c r="O1643" t="str" s="35">
        <v>缠束目标，使其短时定身；补强索体，延长定身时间；束缚期间持续造成土行伤害。</v>
      </c>
      <c r="P1643" t="n" s="35">
        <v>12421005</v>
      </c>
      <c r="Y1643" t="str" s="35">
        <v>单位</v>
      </c>
      <c r="GY1643" t="n" s="35">
        <v>0</v>
      </c>
      <c r="GZ1643" t="n" s="35">
        <v>0</v>
      </c>
      <c r="HF1643" t="n" s="35">
        <v>6000</v>
      </c>
      <c r="HG1643" t="b" s="35">
        <v>1</v>
      </c>
      <c r="HU1643" t="b" s="35">
        <v>1</v>
      </c>
    </row>
    <row r="1644" ht="30" customHeight="1" spans="2:12">
      <c r="B1644" s="34">
        <f>10000000+INDEX(编号表!$B:$B,MATCH(D1644,编号表!$A:$A,0))*10000+J1644</f>
        <v>12740017</v>
      </c>
      <c r="C1644" s="34" t="s">
        <v>1243</v>
      </c>
      <c r="D1644" s="34" t="s">
        <v>1238</v>
      </c>
      <c r="E1644" t="str" s="34">
        <v>无</v>
      </c>
      <c r="F1644" s="39" t="s">
        <v>910</v>
      </c>
      <c r="G1644" s="34" t="s">
        <v>363</v>
      </c>
      <c r="H1644" s="34" t="b">
        <v>0</v>
      </c>
      <c r="I1644" s="34" t="b">
        <v>0</v>
      </c>
      <c r="J1644" s="34">
        <v>17</v>
      </c>
      <c r="K1644" s="34" t="str">
        <f t="shared" si="45"/>
        <v>127400</v>
      </c>
      <c r="L1644" s="34" t="s">
        <v>899</v>
      </c>
      <c r="O1644" t="str" s="35">
        <v>缠束目标，使其短时定身；补强索体，延长定身时间；束缚期间持续造成土行伤害。</v>
      </c>
      <c r="P1644" t="n" s="35">
        <v>12421005</v>
      </c>
      <c r="Y1644" t="str" s="35">
        <v>单位</v>
      </c>
      <c r="GY1644" t="n" s="35">
        <v>0</v>
      </c>
      <c r="GZ1644" t="n" s="35">
        <v>0</v>
      </c>
      <c r="HF1644" t="n" s="35">
        <v>6000</v>
      </c>
      <c r="HG1644" t="b" s="35">
        <v>1</v>
      </c>
      <c r="HU1644" t="b" s="35">
        <v>1</v>
      </c>
    </row>
    <row r="1645" ht="30" customHeight="1" spans="2:12">
      <c r="B1645" s="34">
        <f>10000000+INDEX(编号表!$B:$B,MATCH(D1645,编号表!$A:$A,0))*10000+J1645</f>
        <v>12740018</v>
      </c>
      <c r="C1645" s="34" t="s">
        <v>1243</v>
      </c>
      <c r="D1645" s="34" t="s">
        <v>1238</v>
      </c>
      <c r="E1645" t="str" s="34">
        <v>无</v>
      </c>
      <c r="F1645" s="39" t="s">
        <v>910</v>
      </c>
      <c r="G1645" s="34" t="s">
        <v>363</v>
      </c>
      <c r="H1645" s="34" t="b">
        <v>0</v>
      </c>
      <c r="I1645" s="34" t="b">
        <v>0</v>
      </c>
      <c r="J1645" s="34">
        <v>18</v>
      </c>
      <c r="K1645" s="34" t="str">
        <f t="shared" si="45"/>
        <v>127400</v>
      </c>
      <c r="L1645" s="34" t="s">
        <v>900</v>
      </c>
      <c r="O1645" t="str" s="35">
        <v>缠束目标，使其短时定身；补强索体，延长定身时间；束缚期间持续造成土行伤害。</v>
      </c>
      <c r="P1645" t="n" s="35">
        <v>12421005</v>
      </c>
      <c r="Y1645" t="str" s="35">
        <v>单位</v>
      </c>
      <c r="GY1645" t="n" s="35">
        <v>0</v>
      </c>
      <c r="GZ1645" t="n" s="35">
        <v>0</v>
      </c>
      <c r="HF1645" t="n" s="35">
        <v>6000</v>
      </c>
      <c r="HG1645" t="b" s="35">
        <v>1</v>
      </c>
      <c r="HU1645" t="b" s="35">
        <v>1</v>
      </c>
    </row>
    <row r="1646" ht="30" customHeight="1" spans="2:12">
      <c r="B1646" s="34">
        <f>10000000+INDEX(编号表!$B:$B,MATCH(D1646,编号表!$A:$A,0))*10000+J1646</f>
        <v>12740019</v>
      </c>
      <c r="C1646" s="34" t="s">
        <v>1244</v>
      </c>
      <c r="D1646" s="34" t="s">
        <v>1238</v>
      </c>
      <c r="E1646" t="str" s="34">
        <v>无</v>
      </c>
      <c r="F1646" s="39" t="s">
        <v>912</v>
      </c>
      <c r="G1646" s="34" t="s">
        <v>363</v>
      </c>
      <c r="H1646" s="34" t="b">
        <v>0</v>
      </c>
      <c r="I1646" s="34" t="b">
        <v>0</v>
      </c>
      <c r="J1646" s="34">
        <v>19</v>
      </c>
      <c r="K1646" s="34" t="str">
        <f t="shared" si="45"/>
        <v>127400</v>
      </c>
      <c r="L1646" s="34" t="s">
        <v>898</v>
      </c>
      <c r="O1646" t="str" s="35">
        <v>缠束目标，使其短时定身；补强索体，延长定身时间；束缚期间持续造成土行伤害。</v>
      </c>
      <c r="P1646" t="n" s="35">
        <v>12421005</v>
      </c>
      <c r="Y1646" t="str" s="35">
        <v>单位</v>
      </c>
      <c r="GY1646" t="n" s="35">
        <v>0</v>
      </c>
      <c r="GZ1646" t="n" s="35">
        <v>0</v>
      </c>
      <c r="HF1646" t="n" s="35">
        <v>6000</v>
      </c>
      <c r="HG1646" t="b" s="35">
        <v>1</v>
      </c>
      <c r="HU1646" t="b" s="35">
        <v>1</v>
      </c>
    </row>
    <row r="1647" ht="30" customHeight="1" spans="2:12">
      <c r="B1647" s="34">
        <f>10000000+INDEX(编号表!$B:$B,MATCH(D1647,编号表!$A:$A,0))*10000+J1647</f>
        <v>12740020</v>
      </c>
      <c r="C1647" s="34" t="s">
        <v>1244</v>
      </c>
      <c r="D1647" s="34" t="s">
        <v>1238</v>
      </c>
      <c r="E1647" t="str" s="34">
        <v>无</v>
      </c>
      <c r="F1647" s="39" t="s">
        <v>912</v>
      </c>
      <c r="G1647" s="34" t="s">
        <v>363</v>
      </c>
      <c r="H1647" s="34" t="b">
        <v>0</v>
      </c>
      <c r="I1647" s="34" t="b">
        <v>0</v>
      </c>
      <c r="J1647" s="34">
        <v>20</v>
      </c>
      <c r="K1647" s="34" t="str">
        <f t="shared" si="45"/>
        <v>127400</v>
      </c>
      <c r="L1647" s="34" t="s">
        <v>899</v>
      </c>
      <c r="O1647" t="str" s="35">
        <v>缠束目标，使其短时定身；补强索体，延长定身时间；束缚期间持续造成土行伤害。</v>
      </c>
      <c r="P1647" t="n" s="35">
        <v>12421005</v>
      </c>
      <c r="Y1647" t="str" s="35">
        <v>单位</v>
      </c>
      <c r="GY1647" t="n" s="35">
        <v>0</v>
      </c>
      <c r="GZ1647" t="n" s="35">
        <v>0</v>
      </c>
      <c r="HF1647" t="n" s="35">
        <v>6000</v>
      </c>
      <c r="HG1647" t="b" s="35">
        <v>1</v>
      </c>
      <c r="HU1647" t="b" s="35">
        <v>1</v>
      </c>
    </row>
    <row r="1648" ht="30" customHeight="1" spans="2:12">
      <c r="B1648" s="34">
        <f>10000000+INDEX(编号表!$B:$B,MATCH(D1648,编号表!$A:$A,0))*10000+J1648</f>
        <v>12740021</v>
      </c>
      <c r="C1648" s="34" t="s">
        <v>1244</v>
      </c>
      <c r="D1648" s="34" t="s">
        <v>1238</v>
      </c>
      <c r="E1648" t="str" s="34">
        <v>无</v>
      </c>
      <c r="F1648" s="39" t="s">
        <v>912</v>
      </c>
      <c r="G1648" s="34" t="s">
        <v>363</v>
      </c>
      <c r="H1648" s="34" t="b">
        <v>0</v>
      </c>
      <c r="I1648" s="34" t="b">
        <v>0</v>
      </c>
      <c r="J1648" s="34">
        <v>21</v>
      </c>
      <c r="K1648" s="34" t="str">
        <f t="shared" si="45"/>
        <v>127400</v>
      </c>
      <c r="L1648" s="34" t="s">
        <v>900</v>
      </c>
      <c r="O1648" t="str" s="35">
        <v>缠束目标，使其短时定身；补强索体，延长定身时间；束缚期间持续造成土行伤害。</v>
      </c>
      <c r="P1648" t="n" s="35">
        <v>12421005</v>
      </c>
      <c r="Y1648" t="str" s="35">
        <v>单位</v>
      </c>
      <c r="GY1648" t="n" s="35">
        <v>0</v>
      </c>
      <c r="GZ1648" t="n" s="35">
        <v>0</v>
      </c>
      <c r="HF1648" t="n" s="35">
        <v>6000</v>
      </c>
      <c r="HG1648" t="b" s="35">
        <v>1</v>
      </c>
      <c r="HU1648" t="b" s="35">
        <v>1</v>
      </c>
    </row>
    <row r="1649" ht="30" customHeight="1" spans="2:12">
      <c r="B1649" s="34">
        <f>10000000+INDEX(编号表!$B:$B,MATCH(D1649,编号表!$A:$A,0))*10000+J1649</f>
        <v>12750001</v>
      </c>
      <c r="C1649" s="34" t="s">
        <v>1245</v>
      </c>
      <c r="D1649" s="34" t="s">
        <v>1246</v>
      </c>
      <c r="E1649" t="str" s="34">
        <v>无</v>
      </c>
      <c r="F1649" s="39" t="s">
        <v>897</v>
      </c>
      <c r="G1649" s="34" t="s">
        <v>363</v>
      </c>
      <c r="H1649" s="34" t="b">
        <v>0</v>
      </c>
      <c r="I1649" s="34" t="b">
        <v>0</v>
      </c>
      <c r="J1649" s="34">
        <v>1</v>
      </c>
      <c r="K1649" s="34" t="str">
        <f t="shared" si="45"/>
        <v>127500</v>
      </c>
      <c r="L1649" s="34" t="s">
        <v>898</v>
      </c>
      <c r="O1649" t="str" s="35">
        <v>缠束目标，使其短时定身；补强索体，延长定身时间；束缚期间施毒。</v>
      </c>
      <c r="P1649" t="n" s="35">
        <v>12421005</v>
      </c>
      <c r="Y1649" t="str" s="35">
        <v>单位</v>
      </c>
      <c r="GY1649" t="n" s="35">
        <v>0</v>
      </c>
      <c r="GZ1649" t="n" s="35">
        <v>0</v>
      </c>
      <c r="HF1649" t="n" s="35">
        <v>6000</v>
      </c>
      <c r="HG1649" t="b" s="35">
        <v>1</v>
      </c>
      <c r="HU1649" t="b" s="35">
        <v>1</v>
      </c>
    </row>
    <row r="1650" ht="30" customHeight="1" spans="2:12">
      <c r="B1650" s="34">
        <f>10000000+INDEX(编号表!$B:$B,MATCH(D1650,编号表!$A:$A,0))*10000+J1650</f>
        <v>12750002</v>
      </c>
      <c r="C1650" s="34" t="s">
        <v>1245</v>
      </c>
      <c r="D1650" s="34" t="s">
        <v>1246</v>
      </c>
      <c r="E1650" t="str" s="34">
        <v>无</v>
      </c>
      <c r="F1650" s="39" t="s">
        <v>897</v>
      </c>
      <c r="G1650" s="34" t="s">
        <v>363</v>
      </c>
      <c r="H1650" s="34" t="b">
        <v>0</v>
      </c>
      <c r="I1650" s="34" t="b">
        <v>0</v>
      </c>
      <c r="J1650" s="34">
        <v>2</v>
      </c>
      <c r="K1650" s="34" t="str">
        <f t="shared" si="45"/>
        <v>127500</v>
      </c>
      <c r="L1650" s="34" t="s">
        <v>899</v>
      </c>
      <c r="O1650" t="str" s="35">
        <v>缠束目标，使其短时定身；补强索体，延长定身时间；束缚期间施毒。</v>
      </c>
      <c r="P1650" t="n" s="35">
        <v>12421005</v>
      </c>
      <c r="Y1650" t="str" s="35">
        <v>单位</v>
      </c>
      <c r="GY1650" t="n" s="35">
        <v>0</v>
      </c>
      <c r="GZ1650" t="n" s="35">
        <v>0</v>
      </c>
      <c r="HF1650" t="n" s="35">
        <v>6000</v>
      </c>
      <c r="HG1650" t="b" s="35">
        <v>1</v>
      </c>
      <c r="HU1650" t="b" s="35">
        <v>1</v>
      </c>
    </row>
    <row r="1651" ht="30" customHeight="1" spans="2:12">
      <c r="B1651" s="34">
        <f>10000000+INDEX(编号表!$B:$B,MATCH(D1651,编号表!$A:$A,0))*10000+J1651</f>
        <v>12750003</v>
      </c>
      <c r="C1651" s="34" t="s">
        <v>1245</v>
      </c>
      <c r="D1651" s="34" t="s">
        <v>1246</v>
      </c>
      <c r="E1651" t="str" s="34">
        <v>无</v>
      </c>
      <c r="F1651" s="39" t="s">
        <v>897</v>
      </c>
      <c r="G1651" s="34" t="s">
        <v>363</v>
      </c>
      <c r="H1651" s="34" t="b">
        <v>0</v>
      </c>
      <c r="I1651" s="34" t="b">
        <v>0</v>
      </c>
      <c r="J1651" s="34">
        <v>3</v>
      </c>
      <c r="K1651" s="34" t="str">
        <f t="shared" si="45"/>
        <v>127500</v>
      </c>
      <c r="L1651" s="34" t="s">
        <v>900</v>
      </c>
      <c r="O1651" t="str" s="35">
        <v>缠束目标，使其短时定身；补强索体，延长定身时间；束缚期间施毒。</v>
      </c>
      <c r="P1651" t="n" s="35">
        <v>12421005</v>
      </c>
      <c r="Y1651" t="str" s="35">
        <v>单位</v>
      </c>
      <c r="GY1651" t="n" s="35">
        <v>0</v>
      </c>
      <c r="GZ1651" t="n" s="35">
        <v>0</v>
      </c>
      <c r="HF1651" t="n" s="35">
        <v>6000</v>
      </c>
      <c r="HG1651" t="b" s="35">
        <v>1</v>
      </c>
      <c r="HU1651" t="b" s="35">
        <v>1</v>
      </c>
    </row>
    <row r="1652" ht="30" customHeight="1" spans="2:12">
      <c r="B1652" s="34">
        <f>10000000+INDEX(编号表!$B:$B,MATCH(D1652,编号表!$A:$A,0))*10000+J1652</f>
        <v>12750004</v>
      </c>
      <c r="C1652" s="34" t="s">
        <v>1247</v>
      </c>
      <c r="D1652" s="34" t="s">
        <v>1246</v>
      </c>
      <c r="E1652" t="str" s="34">
        <v>无</v>
      </c>
      <c r="F1652" s="39" t="s">
        <v>902</v>
      </c>
      <c r="G1652" s="34" t="s">
        <v>363</v>
      </c>
      <c r="H1652" s="34" t="b">
        <v>0</v>
      </c>
      <c r="I1652" s="34" t="b">
        <v>0</v>
      </c>
      <c r="J1652" s="34">
        <v>4</v>
      </c>
      <c r="K1652" s="34" t="str">
        <f t="shared" si="45"/>
        <v>127500</v>
      </c>
      <c r="L1652" s="34" t="s">
        <v>898</v>
      </c>
      <c r="O1652" t="str" s="35">
        <v>缠束目标，使其短时定身；补强索体，延长定身时间；束缚期间施毒。</v>
      </c>
      <c r="P1652" t="n" s="35">
        <v>12421005</v>
      </c>
      <c r="Y1652" t="str" s="35">
        <v>单位</v>
      </c>
      <c r="GY1652" t="n" s="35">
        <v>0</v>
      </c>
      <c r="GZ1652" t="n" s="35">
        <v>0</v>
      </c>
      <c r="HF1652" t="n" s="35">
        <v>6000</v>
      </c>
      <c r="HG1652" t="b" s="35">
        <v>1</v>
      </c>
      <c r="HU1652" t="b" s="35">
        <v>1</v>
      </c>
    </row>
    <row r="1653" ht="30" customHeight="1" spans="2:12">
      <c r="B1653" s="34">
        <f>10000000+INDEX(编号表!$B:$B,MATCH(D1653,编号表!$A:$A,0))*10000+J1653</f>
        <v>12750005</v>
      </c>
      <c r="C1653" s="34" t="s">
        <v>1247</v>
      </c>
      <c r="D1653" s="34" t="s">
        <v>1246</v>
      </c>
      <c r="E1653" t="str" s="34">
        <v>无</v>
      </c>
      <c r="F1653" s="39" t="s">
        <v>902</v>
      </c>
      <c r="G1653" s="34" t="s">
        <v>363</v>
      </c>
      <c r="H1653" s="34" t="b">
        <v>0</v>
      </c>
      <c r="I1653" s="34" t="b">
        <v>0</v>
      </c>
      <c r="J1653" s="34">
        <v>5</v>
      </c>
      <c r="K1653" s="34" t="str">
        <f t="shared" si="45"/>
        <v>127500</v>
      </c>
      <c r="L1653" s="34" t="s">
        <v>899</v>
      </c>
      <c r="O1653" t="str" s="35">
        <v>缠束目标，使其短时定身；补强索体，延长定身时间；束缚期间施毒。</v>
      </c>
      <c r="P1653" t="n" s="35">
        <v>12421005</v>
      </c>
      <c r="Y1653" t="str" s="35">
        <v>单位</v>
      </c>
      <c r="GY1653" t="n" s="35">
        <v>0</v>
      </c>
      <c r="GZ1653" t="n" s="35">
        <v>0</v>
      </c>
      <c r="HF1653" t="n" s="35">
        <v>6000</v>
      </c>
      <c r="HG1653" t="b" s="35">
        <v>1</v>
      </c>
      <c r="HU1653" t="b" s="35">
        <v>1</v>
      </c>
    </row>
    <row r="1654" ht="30" customHeight="1" spans="2:12">
      <c r="B1654" s="34">
        <f>10000000+INDEX(编号表!$B:$B,MATCH(D1654,编号表!$A:$A,0))*10000+J1654</f>
        <v>12750006</v>
      </c>
      <c r="C1654" s="34" t="s">
        <v>1247</v>
      </c>
      <c r="D1654" s="34" t="s">
        <v>1246</v>
      </c>
      <c r="E1654" t="str" s="34">
        <v>无</v>
      </c>
      <c r="F1654" s="39" t="s">
        <v>902</v>
      </c>
      <c r="G1654" s="34" t="s">
        <v>363</v>
      </c>
      <c r="H1654" s="34" t="b">
        <v>0</v>
      </c>
      <c r="I1654" s="34" t="b">
        <v>0</v>
      </c>
      <c r="J1654" s="34">
        <v>6</v>
      </c>
      <c r="K1654" s="34" t="str">
        <f t="shared" si="45"/>
        <v>127500</v>
      </c>
      <c r="L1654" s="34" t="s">
        <v>900</v>
      </c>
      <c r="O1654" t="str" s="35">
        <v>缠束目标，使其短时定身；补强索体，延长定身时间；束缚期间施毒。</v>
      </c>
      <c r="P1654" t="n" s="35">
        <v>12421005</v>
      </c>
      <c r="Y1654" t="str" s="35">
        <v>单位</v>
      </c>
      <c r="GY1654" t="n" s="35">
        <v>0</v>
      </c>
      <c r="GZ1654" t="n" s="35">
        <v>0</v>
      </c>
      <c r="HF1654" t="n" s="35">
        <v>6000</v>
      </c>
      <c r="HG1654" t="b" s="35">
        <v>1</v>
      </c>
      <c r="HU1654" t="b" s="35">
        <v>1</v>
      </c>
    </row>
    <row r="1655" ht="30" customHeight="1" spans="2:12">
      <c r="B1655" s="34">
        <f>10000000+INDEX(编号表!$B:$B,MATCH(D1655,编号表!$A:$A,0))*10000+J1655</f>
        <v>12750007</v>
      </c>
      <c r="C1655" s="34" t="s">
        <v>1248</v>
      </c>
      <c r="D1655" s="34" t="s">
        <v>1246</v>
      </c>
      <c r="E1655" t="str" s="34">
        <v>无</v>
      </c>
      <c r="F1655" s="39" t="s">
        <v>904</v>
      </c>
      <c r="G1655" s="34" t="s">
        <v>363</v>
      </c>
      <c r="H1655" s="34" t="b">
        <v>0</v>
      </c>
      <c r="I1655" s="34" t="b">
        <v>0</v>
      </c>
      <c r="J1655" s="34">
        <v>7</v>
      </c>
      <c r="K1655" s="34" t="str">
        <f t="shared" si="45"/>
        <v>127500</v>
      </c>
      <c r="L1655" s="34" t="s">
        <v>898</v>
      </c>
      <c r="O1655" t="str" s="35">
        <v>缠束目标，使其短时定身；补强索体，延长定身时间；束缚期间施毒。</v>
      </c>
      <c r="P1655" t="n" s="35">
        <v>12421005</v>
      </c>
      <c r="Y1655" t="str" s="35">
        <v>单位</v>
      </c>
      <c r="GY1655" t="n" s="35">
        <v>0</v>
      </c>
      <c r="GZ1655" t="n" s="35">
        <v>0</v>
      </c>
      <c r="HF1655" t="n" s="35">
        <v>6000</v>
      </c>
      <c r="HG1655" t="b" s="35">
        <v>1</v>
      </c>
      <c r="HU1655" t="b" s="35">
        <v>1</v>
      </c>
    </row>
    <row r="1656" ht="30" customHeight="1" spans="2:12">
      <c r="B1656" s="34">
        <f>10000000+INDEX(编号表!$B:$B,MATCH(D1656,编号表!$A:$A,0))*10000+J1656</f>
        <v>12750008</v>
      </c>
      <c r="C1656" s="34" t="s">
        <v>1248</v>
      </c>
      <c r="D1656" s="34" t="s">
        <v>1246</v>
      </c>
      <c r="E1656" t="str" s="34">
        <v>无</v>
      </c>
      <c r="F1656" s="39" t="s">
        <v>904</v>
      </c>
      <c r="G1656" s="34" t="s">
        <v>363</v>
      </c>
      <c r="H1656" s="34" t="b">
        <v>0</v>
      </c>
      <c r="I1656" s="34" t="b">
        <v>0</v>
      </c>
      <c r="J1656" s="34">
        <v>8</v>
      </c>
      <c r="K1656" s="34" t="str">
        <f t="shared" si="45"/>
        <v>127500</v>
      </c>
      <c r="L1656" s="34" t="s">
        <v>899</v>
      </c>
      <c r="O1656" t="str" s="35">
        <v>缠束目标，使其短时定身；补强索体，延长定身时间；束缚期间施毒。</v>
      </c>
      <c r="P1656" t="n" s="35">
        <v>12421005</v>
      </c>
      <c r="Y1656" t="str" s="35">
        <v>单位</v>
      </c>
      <c r="GY1656" t="n" s="35">
        <v>0</v>
      </c>
      <c r="GZ1656" t="n" s="35">
        <v>0</v>
      </c>
      <c r="HF1656" t="n" s="35">
        <v>6000</v>
      </c>
      <c r="HG1656" t="b" s="35">
        <v>1</v>
      </c>
      <c r="HU1656" t="b" s="35">
        <v>1</v>
      </c>
    </row>
    <row r="1657" ht="30" customHeight="1" spans="2:12">
      <c r="B1657" s="34">
        <f>10000000+INDEX(编号表!$B:$B,MATCH(D1657,编号表!$A:$A,0))*10000+J1657</f>
        <v>12750009</v>
      </c>
      <c r="C1657" s="34" t="s">
        <v>1248</v>
      </c>
      <c r="D1657" s="34" t="s">
        <v>1246</v>
      </c>
      <c r="E1657" t="str" s="34">
        <v>无</v>
      </c>
      <c r="F1657" s="39" t="s">
        <v>904</v>
      </c>
      <c r="G1657" s="34" t="s">
        <v>363</v>
      </c>
      <c r="H1657" s="34" t="b">
        <v>0</v>
      </c>
      <c r="I1657" s="34" t="b">
        <v>0</v>
      </c>
      <c r="J1657" s="34">
        <v>9</v>
      </c>
      <c r="K1657" s="34" t="str">
        <f t="shared" si="45"/>
        <v>127500</v>
      </c>
      <c r="L1657" s="34" t="s">
        <v>900</v>
      </c>
      <c r="O1657" t="str" s="35">
        <v>缠束目标，使其短时定身；补强索体，延长定身时间；束缚期间施毒。</v>
      </c>
      <c r="P1657" t="n" s="35">
        <v>12421005</v>
      </c>
      <c r="Y1657" t="str" s="35">
        <v>单位</v>
      </c>
      <c r="GY1657" t="n" s="35">
        <v>0</v>
      </c>
      <c r="GZ1657" t="n" s="35">
        <v>0</v>
      </c>
      <c r="HF1657" t="n" s="35">
        <v>6000</v>
      </c>
      <c r="HG1657" t="b" s="35">
        <v>1</v>
      </c>
      <c r="HU1657" t="b" s="35">
        <v>1</v>
      </c>
    </row>
    <row r="1658" ht="30" customHeight="1" spans="2:12">
      <c r="B1658" s="34">
        <f>10000000+INDEX(编号表!$B:$B,MATCH(D1658,编号表!$A:$A,0))*10000+J1658</f>
        <v>12750010</v>
      </c>
      <c r="C1658" s="34" t="s">
        <v>1249</v>
      </c>
      <c r="D1658" s="34" t="s">
        <v>1246</v>
      </c>
      <c r="E1658" t="str" s="34">
        <v>无</v>
      </c>
      <c r="F1658" s="39" t="s">
        <v>906</v>
      </c>
      <c r="G1658" s="34" t="s">
        <v>363</v>
      </c>
      <c r="H1658" s="34" t="b">
        <v>0</v>
      </c>
      <c r="I1658" s="34" t="b">
        <v>0</v>
      </c>
      <c r="J1658" s="34">
        <v>10</v>
      </c>
      <c r="K1658" s="34" t="str">
        <f t="shared" si="45"/>
        <v>127500</v>
      </c>
      <c r="L1658" s="34" t="s">
        <v>898</v>
      </c>
      <c r="O1658" t="str" s="35">
        <v>缠束目标，使其短时定身；补强索体，延长定身时间；束缚期间施毒。</v>
      </c>
      <c r="P1658" t="n" s="35">
        <v>12421005</v>
      </c>
      <c r="Y1658" t="str" s="35">
        <v>单位</v>
      </c>
      <c r="GY1658" t="n" s="35">
        <v>0</v>
      </c>
      <c r="GZ1658" t="n" s="35">
        <v>0</v>
      </c>
      <c r="HF1658" t="n" s="35">
        <v>6000</v>
      </c>
      <c r="HG1658" t="b" s="35">
        <v>1</v>
      </c>
      <c r="HU1658" t="b" s="35">
        <v>1</v>
      </c>
    </row>
    <row r="1659" ht="30" customHeight="1" spans="2:12">
      <c r="B1659" s="34">
        <f>10000000+INDEX(编号表!$B:$B,MATCH(D1659,编号表!$A:$A,0))*10000+J1659</f>
        <v>12750011</v>
      </c>
      <c r="C1659" s="34" t="s">
        <v>1249</v>
      </c>
      <c r="D1659" s="34" t="s">
        <v>1246</v>
      </c>
      <c r="E1659" t="str" s="34">
        <v>无</v>
      </c>
      <c r="F1659" s="39" t="s">
        <v>906</v>
      </c>
      <c r="G1659" s="34" t="s">
        <v>363</v>
      </c>
      <c r="H1659" s="34" t="b">
        <v>0</v>
      </c>
      <c r="I1659" s="34" t="b">
        <v>0</v>
      </c>
      <c r="J1659" s="34">
        <v>11</v>
      </c>
      <c r="K1659" s="34" t="str">
        <f t="shared" si="45"/>
        <v>127500</v>
      </c>
      <c r="L1659" s="34" t="s">
        <v>899</v>
      </c>
      <c r="O1659" t="str" s="35">
        <v>缠束目标，使其短时定身；补强索体，延长定身时间；束缚期间施毒。</v>
      </c>
      <c r="P1659" t="n" s="35">
        <v>12421005</v>
      </c>
      <c r="Y1659" t="str" s="35">
        <v>单位</v>
      </c>
      <c r="GY1659" t="n" s="35">
        <v>0</v>
      </c>
      <c r="GZ1659" t="n" s="35">
        <v>0</v>
      </c>
      <c r="HF1659" t="n" s="35">
        <v>6000</v>
      </c>
      <c r="HG1659" t="b" s="35">
        <v>1</v>
      </c>
      <c r="HU1659" t="b" s="35">
        <v>1</v>
      </c>
    </row>
    <row r="1660" ht="30" customHeight="1" spans="2:12">
      <c r="B1660" s="34">
        <f>10000000+INDEX(编号表!$B:$B,MATCH(D1660,编号表!$A:$A,0))*10000+J1660</f>
        <v>12750012</v>
      </c>
      <c r="C1660" s="34" t="s">
        <v>1249</v>
      </c>
      <c r="D1660" s="34" t="s">
        <v>1246</v>
      </c>
      <c r="E1660" t="str" s="34">
        <v>无</v>
      </c>
      <c r="F1660" s="39" t="s">
        <v>906</v>
      </c>
      <c r="G1660" s="34" t="s">
        <v>363</v>
      </c>
      <c r="H1660" s="34" t="b">
        <v>0</v>
      </c>
      <c r="I1660" s="34" t="b">
        <v>0</v>
      </c>
      <c r="J1660" s="34">
        <v>12</v>
      </c>
      <c r="K1660" s="34" t="str">
        <f t="shared" si="45"/>
        <v>127500</v>
      </c>
      <c r="L1660" s="34" t="s">
        <v>900</v>
      </c>
      <c r="O1660" t="str" s="35">
        <v>缠束目标，使其短时定身；补强索体，延长定身时间；束缚期间施毒。</v>
      </c>
      <c r="P1660" t="n" s="35">
        <v>12421005</v>
      </c>
      <c r="Y1660" t="str" s="35">
        <v>单位</v>
      </c>
      <c r="GY1660" t="n" s="35">
        <v>0</v>
      </c>
      <c r="GZ1660" t="n" s="35">
        <v>0</v>
      </c>
      <c r="HF1660" t="n" s="35">
        <v>6000</v>
      </c>
      <c r="HG1660" t="b" s="35">
        <v>1</v>
      </c>
      <c r="HU1660" t="b" s="35">
        <v>1</v>
      </c>
    </row>
    <row r="1661" ht="30" customHeight="1" spans="2:12">
      <c r="B1661" s="34">
        <f>10000000+INDEX(编号表!$B:$B,MATCH(D1661,编号表!$A:$A,0))*10000+J1661</f>
        <v>12750013</v>
      </c>
      <c r="C1661" s="34" t="s">
        <v>1250</v>
      </c>
      <c r="D1661" s="34" t="s">
        <v>1246</v>
      </c>
      <c r="E1661" t="str" s="34">
        <v>无</v>
      </c>
      <c r="F1661" s="39" t="s">
        <v>908</v>
      </c>
      <c r="G1661" s="34" t="s">
        <v>363</v>
      </c>
      <c r="H1661" s="34" t="b">
        <v>0</v>
      </c>
      <c r="I1661" s="34" t="b">
        <v>0</v>
      </c>
      <c r="J1661" s="34">
        <v>13</v>
      </c>
      <c r="K1661" s="34" t="str">
        <f t="shared" si="45"/>
        <v>127500</v>
      </c>
      <c r="L1661" s="34" t="s">
        <v>898</v>
      </c>
      <c r="O1661" t="str" s="35">
        <v>缠束目标，使其短时定身；补强索体，延长定身时间；束缚期间施毒。</v>
      </c>
      <c r="P1661" t="n" s="35">
        <v>12421005</v>
      </c>
      <c r="Y1661" t="str" s="35">
        <v>单位</v>
      </c>
      <c r="GY1661" t="n" s="35">
        <v>0</v>
      </c>
      <c r="GZ1661" t="n" s="35">
        <v>0</v>
      </c>
      <c r="HF1661" t="n" s="35">
        <v>6000</v>
      </c>
      <c r="HG1661" t="b" s="35">
        <v>1</v>
      </c>
      <c r="HU1661" t="b" s="35">
        <v>1</v>
      </c>
    </row>
    <row r="1662" ht="30" customHeight="1" spans="2:12">
      <c r="B1662" s="34">
        <f>10000000+INDEX(编号表!$B:$B,MATCH(D1662,编号表!$A:$A,0))*10000+J1662</f>
        <v>12750014</v>
      </c>
      <c r="C1662" s="34" t="s">
        <v>1250</v>
      </c>
      <c r="D1662" s="34" t="s">
        <v>1246</v>
      </c>
      <c r="E1662" t="str" s="34">
        <v>无</v>
      </c>
      <c r="F1662" s="39" t="s">
        <v>908</v>
      </c>
      <c r="G1662" s="34" t="s">
        <v>363</v>
      </c>
      <c r="H1662" s="34" t="b">
        <v>0</v>
      </c>
      <c r="I1662" s="34" t="b">
        <v>0</v>
      </c>
      <c r="J1662" s="34">
        <v>14</v>
      </c>
      <c r="K1662" s="34" t="str">
        <f t="shared" si="45"/>
        <v>127500</v>
      </c>
      <c r="L1662" s="34" t="s">
        <v>899</v>
      </c>
      <c r="O1662" t="str" s="35">
        <v>缠束目标，使其短时定身；补强索体，延长定身时间；束缚期间施毒。</v>
      </c>
      <c r="P1662" t="n" s="35">
        <v>12421005</v>
      </c>
      <c r="Y1662" t="str" s="35">
        <v>单位</v>
      </c>
      <c r="GY1662" t="n" s="35">
        <v>0</v>
      </c>
      <c r="GZ1662" t="n" s="35">
        <v>0</v>
      </c>
      <c r="HF1662" t="n" s="35">
        <v>6000</v>
      </c>
      <c r="HG1662" t="b" s="35">
        <v>1</v>
      </c>
      <c r="HU1662" t="b" s="35">
        <v>1</v>
      </c>
    </row>
    <row r="1663" ht="30" customHeight="1" spans="2:12">
      <c r="B1663" s="34">
        <f>10000000+INDEX(编号表!$B:$B,MATCH(D1663,编号表!$A:$A,0))*10000+J1663</f>
        <v>12750015</v>
      </c>
      <c r="C1663" s="34" t="s">
        <v>1250</v>
      </c>
      <c r="D1663" s="34" t="s">
        <v>1246</v>
      </c>
      <c r="E1663" t="str" s="34">
        <v>无</v>
      </c>
      <c r="F1663" s="39" t="s">
        <v>908</v>
      </c>
      <c r="G1663" s="34" t="s">
        <v>363</v>
      </c>
      <c r="H1663" s="34" t="b">
        <v>0</v>
      </c>
      <c r="I1663" s="34" t="b">
        <v>0</v>
      </c>
      <c r="J1663" s="34">
        <v>15</v>
      </c>
      <c r="K1663" s="34" t="str">
        <f t="shared" si="45"/>
        <v>127500</v>
      </c>
      <c r="L1663" s="34" t="s">
        <v>900</v>
      </c>
      <c r="O1663" t="str" s="35">
        <v>缠束目标，使其短时定身；补强索体，延长定身时间；束缚期间施毒。</v>
      </c>
      <c r="P1663" t="n" s="35">
        <v>12421005</v>
      </c>
      <c r="Y1663" t="str" s="35">
        <v>单位</v>
      </c>
      <c r="GY1663" t="n" s="35">
        <v>0</v>
      </c>
      <c r="GZ1663" t="n" s="35">
        <v>0</v>
      </c>
      <c r="HF1663" t="n" s="35">
        <v>6000</v>
      </c>
      <c r="HG1663" t="b" s="35">
        <v>1</v>
      </c>
      <c r="HU1663" t="b" s="35">
        <v>1</v>
      </c>
    </row>
    <row r="1664" ht="30" customHeight="1" spans="2:12">
      <c r="B1664" s="34">
        <f>10000000+INDEX(编号表!$B:$B,MATCH(D1664,编号表!$A:$A,0))*10000+J1664</f>
        <v>12750016</v>
      </c>
      <c r="C1664" s="34" t="s">
        <v>1251</v>
      </c>
      <c r="D1664" s="34" t="s">
        <v>1246</v>
      </c>
      <c r="E1664" t="str" s="34">
        <v>无</v>
      </c>
      <c r="F1664" s="39" t="s">
        <v>910</v>
      </c>
      <c r="G1664" s="34" t="s">
        <v>363</v>
      </c>
      <c r="H1664" s="34" t="b">
        <v>0</v>
      </c>
      <c r="I1664" s="34" t="b">
        <v>0</v>
      </c>
      <c r="J1664" s="34">
        <v>16</v>
      </c>
      <c r="K1664" s="34" t="str">
        <f t="shared" si="45"/>
        <v>127500</v>
      </c>
      <c r="L1664" s="34" t="s">
        <v>898</v>
      </c>
      <c r="O1664" t="str" s="35">
        <v>缠束目标，使其短时定身；补强索体，延长定身时间；束缚期间施毒。</v>
      </c>
      <c r="P1664" t="n" s="35">
        <v>12421005</v>
      </c>
      <c r="Y1664" t="str" s="35">
        <v>单位</v>
      </c>
      <c r="GY1664" t="n" s="35">
        <v>0</v>
      </c>
      <c r="GZ1664" t="n" s="35">
        <v>0</v>
      </c>
      <c r="HF1664" t="n" s="35">
        <v>6000</v>
      </c>
      <c r="HG1664" t="b" s="35">
        <v>1</v>
      </c>
      <c r="HU1664" t="b" s="35">
        <v>1</v>
      </c>
    </row>
    <row r="1665" ht="30" customHeight="1" spans="2:12">
      <c r="B1665" s="34">
        <f>10000000+INDEX(编号表!$B:$B,MATCH(D1665,编号表!$A:$A,0))*10000+J1665</f>
        <v>12750017</v>
      </c>
      <c r="C1665" s="34" t="s">
        <v>1251</v>
      </c>
      <c r="D1665" s="34" t="s">
        <v>1246</v>
      </c>
      <c r="E1665" t="str" s="34">
        <v>无</v>
      </c>
      <c r="F1665" s="39" t="s">
        <v>910</v>
      </c>
      <c r="G1665" s="34" t="s">
        <v>363</v>
      </c>
      <c r="H1665" s="34" t="b">
        <v>0</v>
      </c>
      <c r="I1665" s="34" t="b">
        <v>0</v>
      </c>
      <c r="J1665" s="34">
        <v>17</v>
      </c>
      <c r="K1665" s="34" t="str">
        <f t="shared" si="45"/>
        <v>127500</v>
      </c>
      <c r="L1665" s="34" t="s">
        <v>899</v>
      </c>
      <c r="O1665" t="str" s="35">
        <v>缠束目标，使其短时定身；补强索体，延长定身时间；束缚期间施毒。</v>
      </c>
      <c r="P1665" t="n" s="35">
        <v>12421005</v>
      </c>
      <c r="Y1665" t="str" s="35">
        <v>单位</v>
      </c>
      <c r="GY1665" t="n" s="35">
        <v>0</v>
      </c>
      <c r="GZ1665" t="n" s="35">
        <v>0</v>
      </c>
      <c r="HF1665" t="n" s="35">
        <v>6000</v>
      </c>
      <c r="HG1665" t="b" s="35">
        <v>1</v>
      </c>
      <c r="HU1665" t="b" s="35">
        <v>1</v>
      </c>
    </row>
    <row r="1666" ht="30" customHeight="1" spans="2:12">
      <c r="B1666" s="34">
        <f>10000000+INDEX(编号表!$B:$B,MATCH(D1666,编号表!$A:$A,0))*10000+J1666</f>
        <v>12750018</v>
      </c>
      <c r="C1666" s="34" t="s">
        <v>1251</v>
      </c>
      <c r="D1666" s="34" t="s">
        <v>1246</v>
      </c>
      <c r="E1666" t="str" s="34">
        <v>无</v>
      </c>
      <c r="F1666" s="39" t="s">
        <v>910</v>
      </c>
      <c r="G1666" s="34" t="s">
        <v>363</v>
      </c>
      <c r="H1666" s="34" t="b">
        <v>0</v>
      </c>
      <c r="I1666" s="34" t="b">
        <v>0</v>
      </c>
      <c r="J1666" s="34">
        <v>18</v>
      </c>
      <c r="K1666" s="34" t="str">
        <f t="shared" si="45"/>
        <v>127500</v>
      </c>
      <c r="L1666" s="34" t="s">
        <v>900</v>
      </c>
      <c r="O1666" t="str" s="35">
        <v>缠束目标，使其短时定身；补强索体，延长定身时间；束缚期间施毒。</v>
      </c>
      <c r="P1666" t="n" s="35">
        <v>12421005</v>
      </c>
      <c r="Y1666" t="str" s="35">
        <v>单位</v>
      </c>
      <c r="GY1666" t="n" s="35">
        <v>0</v>
      </c>
      <c r="GZ1666" t="n" s="35">
        <v>0</v>
      </c>
      <c r="HF1666" t="n" s="35">
        <v>6000</v>
      </c>
      <c r="HG1666" t="b" s="35">
        <v>1</v>
      </c>
      <c r="HU1666" t="b" s="35">
        <v>1</v>
      </c>
    </row>
    <row r="1667" ht="30" customHeight="1" spans="2:12">
      <c r="B1667" s="34">
        <f>10000000+INDEX(编号表!$B:$B,MATCH(D1667,编号表!$A:$A,0))*10000+J1667</f>
        <v>12750019</v>
      </c>
      <c r="C1667" s="34" t="s">
        <v>1252</v>
      </c>
      <c r="D1667" s="34" t="s">
        <v>1246</v>
      </c>
      <c r="E1667" t="str" s="34">
        <v>无</v>
      </c>
      <c r="F1667" s="39" t="s">
        <v>912</v>
      </c>
      <c r="G1667" s="34" t="s">
        <v>363</v>
      </c>
      <c r="H1667" s="34" t="b">
        <v>0</v>
      </c>
      <c r="I1667" s="34" t="b">
        <v>0</v>
      </c>
      <c r="J1667" s="34">
        <v>19</v>
      </c>
      <c r="K1667" s="34" t="str">
        <f t="shared" si="45"/>
        <v>127500</v>
      </c>
      <c r="L1667" s="34" t="s">
        <v>898</v>
      </c>
      <c r="O1667" t="str" s="35">
        <v>缠束目标，使其短时定身；补强索体，延长定身时间；束缚期间施毒。</v>
      </c>
      <c r="P1667" t="n" s="35">
        <v>12421005</v>
      </c>
      <c r="Y1667" t="str" s="35">
        <v>单位</v>
      </c>
      <c r="GY1667" t="n" s="35">
        <v>0</v>
      </c>
      <c r="GZ1667" t="n" s="35">
        <v>0</v>
      </c>
      <c r="HF1667" t="n" s="35">
        <v>6000</v>
      </c>
      <c r="HG1667" t="b" s="35">
        <v>1</v>
      </c>
      <c r="HU1667" t="b" s="35">
        <v>1</v>
      </c>
    </row>
    <row r="1668" ht="30" customHeight="1" spans="2:12">
      <c r="B1668" s="34">
        <f>10000000+INDEX(编号表!$B:$B,MATCH(D1668,编号表!$A:$A,0))*10000+J1668</f>
        <v>12750020</v>
      </c>
      <c r="C1668" s="34" t="s">
        <v>1252</v>
      </c>
      <c r="D1668" s="34" t="s">
        <v>1246</v>
      </c>
      <c r="E1668" t="str" s="34">
        <v>无</v>
      </c>
      <c r="F1668" s="39" t="s">
        <v>912</v>
      </c>
      <c r="G1668" s="34" t="s">
        <v>363</v>
      </c>
      <c r="H1668" s="34" t="b">
        <v>0</v>
      </c>
      <c r="I1668" s="34" t="b">
        <v>0</v>
      </c>
      <c r="J1668" s="34">
        <v>20</v>
      </c>
      <c r="K1668" s="34" t="str">
        <f t="shared" si="45"/>
        <v>127500</v>
      </c>
      <c r="L1668" s="34" t="s">
        <v>899</v>
      </c>
      <c r="O1668" t="str" s="35">
        <v>缠束目标，使其短时定身；补强索体，延长定身时间；束缚期间施毒。</v>
      </c>
      <c r="P1668" t="n" s="35">
        <v>12421005</v>
      </c>
      <c r="Y1668" t="str" s="35">
        <v>单位</v>
      </c>
      <c r="GY1668" t="n" s="35">
        <v>0</v>
      </c>
      <c r="GZ1668" t="n" s="35">
        <v>0</v>
      </c>
      <c r="HF1668" t="n" s="35">
        <v>6000</v>
      </c>
      <c r="HG1668" t="b" s="35">
        <v>1</v>
      </c>
      <c r="HU1668" t="b" s="35">
        <v>1</v>
      </c>
    </row>
    <row r="1669" ht="30" customHeight="1" spans="2:12">
      <c r="B1669" s="34">
        <f>10000000+INDEX(编号表!$B:$B,MATCH(D1669,编号表!$A:$A,0))*10000+J1669</f>
        <v>12750021</v>
      </c>
      <c r="C1669" s="34" t="s">
        <v>1252</v>
      </c>
      <c r="D1669" s="34" t="s">
        <v>1246</v>
      </c>
      <c r="E1669" t="str" s="34">
        <v>无</v>
      </c>
      <c r="F1669" s="39" t="s">
        <v>912</v>
      </c>
      <c r="G1669" s="34" t="s">
        <v>363</v>
      </c>
      <c r="H1669" s="34" t="b">
        <v>0</v>
      </c>
      <c r="I1669" s="34" t="b">
        <v>0</v>
      </c>
      <c r="J1669" s="34">
        <v>21</v>
      </c>
      <c r="K1669" s="34" t="str">
        <f t="shared" si="45"/>
        <v>127500</v>
      </c>
      <c r="L1669" s="34" t="s">
        <v>900</v>
      </c>
      <c r="O1669" t="str" s="35">
        <v>缠束目标，使其短时定身；补强索体，延长定身时间；束缚期间施毒。</v>
      </c>
      <c r="P1669" t="n" s="35">
        <v>12421005</v>
      </c>
      <c r="Y1669" t="str" s="35">
        <v>单位</v>
      </c>
      <c r="GY1669" t="n" s="35">
        <v>0</v>
      </c>
      <c r="GZ1669" t="n" s="35">
        <v>0</v>
      </c>
      <c r="HF1669" t="n" s="35">
        <v>6000</v>
      </c>
      <c r="HG1669" t="b" s="35">
        <v>1</v>
      </c>
      <c r="HU1669" t="b" s="35">
        <v>1</v>
      </c>
    </row>
    <row r="1670" ht="30" customHeight="1" spans="2:12">
      <c r="B1670" s="34">
        <f>10000000+INDEX(编号表!$B:$B,MATCH(D1670,编号表!$A:$A,0))*10000+J1670</f>
        <v>12760001</v>
      </c>
      <c r="C1670" s="34" t="s">
        <v>1253</v>
      </c>
      <c r="D1670" s="34" t="s">
        <v>1254</v>
      </c>
      <c r="E1670" t="str" s="34">
        <v>无</v>
      </c>
      <c r="F1670" s="39" t="s">
        <v>897</v>
      </c>
      <c r="G1670" s="34" t="s">
        <v>363</v>
      </c>
      <c r="H1670" s="34" t="b">
        <v>0</v>
      </c>
      <c r="I1670" s="34" t="b">
        <v>0</v>
      </c>
      <c r="J1670" s="34">
        <v>1</v>
      </c>
      <c r="K1670" s="34" t="str">
        <f t="shared" si="45"/>
        <v>127600</v>
      </c>
      <c r="L1670" s="34" t="s">
        <v>898</v>
      </c>
      <c r="O1670" t="str" s="35">
        <v>缠束目标，使其短时定身；补强索体，延长定身时间；束缚期间施毒。</v>
      </c>
      <c r="P1670" t="n" s="35">
        <v>12421005</v>
      </c>
      <c r="Y1670" t="str" s="35">
        <v>单位</v>
      </c>
      <c r="GY1670" t="n" s="35">
        <v>0</v>
      </c>
      <c r="GZ1670" t="n" s="35">
        <v>0</v>
      </c>
      <c r="HF1670" t="n" s="35">
        <v>6000</v>
      </c>
      <c r="HG1670" t="b" s="35">
        <v>1</v>
      </c>
      <c r="HU1670" t="b" s="35">
        <v>1</v>
      </c>
    </row>
    <row r="1671" ht="30" customHeight="1" spans="2:12">
      <c r="B1671" s="34">
        <f>10000000+INDEX(编号表!$B:$B,MATCH(D1671,编号表!$A:$A,0))*10000+J1671</f>
        <v>12760002</v>
      </c>
      <c r="C1671" s="34" t="s">
        <v>1253</v>
      </c>
      <c r="D1671" s="34" t="s">
        <v>1254</v>
      </c>
      <c r="E1671" t="str" s="34">
        <v>无</v>
      </c>
      <c r="F1671" s="39" t="s">
        <v>897</v>
      </c>
      <c r="G1671" s="34" t="s">
        <v>363</v>
      </c>
      <c r="H1671" s="34" t="b">
        <v>0</v>
      </c>
      <c r="I1671" s="34" t="b">
        <v>0</v>
      </c>
      <c r="J1671" s="34">
        <v>2</v>
      </c>
      <c r="K1671" s="34" t="str">
        <f t="shared" ref="K1671:K1734" si="46">LEFT(B1671,6)</f>
        <v>127600</v>
      </c>
      <c r="L1671" s="34" t="s">
        <v>899</v>
      </c>
      <c r="O1671" t="str" s="35">
        <v>缠束目标，使其短时定身；补强索体，延长定身时间；束缚期间施毒。</v>
      </c>
      <c r="P1671" t="n" s="35">
        <v>12421005</v>
      </c>
      <c r="Y1671" t="str" s="35">
        <v>单位</v>
      </c>
      <c r="GY1671" t="n" s="35">
        <v>0</v>
      </c>
      <c r="GZ1671" t="n" s="35">
        <v>0</v>
      </c>
      <c r="HF1671" t="n" s="35">
        <v>6000</v>
      </c>
      <c r="HG1671" t="b" s="35">
        <v>1</v>
      </c>
      <c r="HU1671" t="b" s="35">
        <v>1</v>
      </c>
    </row>
    <row r="1672" ht="30" customHeight="1" spans="2:12">
      <c r="B1672" s="34">
        <f>10000000+INDEX(编号表!$B:$B,MATCH(D1672,编号表!$A:$A,0))*10000+J1672</f>
        <v>12760003</v>
      </c>
      <c r="C1672" s="34" t="s">
        <v>1253</v>
      </c>
      <c r="D1672" s="34" t="s">
        <v>1254</v>
      </c>
      <c r="E1672" t="str" s="34">
        <v>无</v>
      </c>
      <c r="F1672" s="39" t="s">
        <v>897</v>
      </c>
      <c r="G1672" s="34" t="s">
        <v>363</v>
      </c>
      <c r="H1672" s="34" t="b">
        <v>0</v>
      </c>
      <c r="I1672" s="34" t="b">
        <v>0</v>
      </c>
      <c r="J1672" s="34">
        <v>3</v>
      </c>
      <c r="K1672" s="34" t="str">
        <f t="shared" si="46"/>
        <v>127600</v>
      </c>
      <c r="L1672" s="34" t="s">
        <v>900</v>
      </c>
      <c r="O1672" t="str" s="35">
        <v>缠束目标，使其短时定身；补强索体，延长定身时间；束缚期间施毒。</v>
      </c>
      <c r="P1672" t="n" s="35">
        <v>12421005</v>
      </c>
      <c r="Y1672" t="str" s="35">
        <v>单位</v>
      </c>
      <c r="GY1672" t="n" s="35">
        <v>0</v>
      </c>
      <c r="GZ1672" t="n" s="35">
        <v>0</v>
      </c>
      <c r="HF1672" t="n" s="35">
        <v>6000</v>
      </c>
      <c r="HG1672" t="b" s="35">
        <v>1</v>
      </c>
      <c r="HU1672" t="b" s="35">
        <v>1</v>
      </c>
    </row>
    <row r="1673" ht="30" customHeight="1" spans="2:12">
      <c r="B1673" s="34">
        <f>10000000+INDEX(编号表!$B:$B,MATCH(D1673,编号表!$A:$A,0))*10000+J1673</f>
        <v>12760004</v>
      </c>
      <c r="C1673" s="34" t="s">
        <v>1255</v>
      </c>
      <c r="D1673" s="34" t="s">
        <v>1254</v>
      </c>
      <c r="E1673" t="str" s="34">
        <v>无</v>
      </c>
      <c r="F1673" s="39" t="s">
        <v>902</v>
      </c>
      <c r="G1673" s="34" t="s">
        <v>363</v>
      </c>
      <c r="H1673" s="34" t="b">
        <v>0</v>
      </c>
      <c r="I1673" s="34" t="b">
        <v>0</v>
      </c>
      <c r="J1673" s="34">
        <v>4</v>
      </c>
      <c r="K1673" s="34" t="str">
        <f t="shared" si="46"/>
        <v>127600</v>
      </c>
      <c r="L1673" s="34" t="s">
        <v>898</v>
      </c>
      <c r="O1673" t="str" s="35">
        <v>缠束目标，使其短时定身；补强索体，延长定身时间；束缚期间施毒。</v>
      </c>
      <c r="P1673" t="n" s="35">
        <v>12421005</v>
      </c>
      <c r="Y1673" t="str" s="35">
        <v>单位</v>
      </c>
      <c r="GY1673" t="n" s="35">
        <v>0</v>
      </c>
      <c r="GZ1673" t="n" s="35">
        <v>0</v>
      </c>
      <c r="HF1673" t="n" s="35">
        <v>6000</v>
      </c>
      <c r="HG1673" t="b" s="35">
        <v>1</v>
      </c>
      <c r="HU1673" t="b" s="35">
        <v>1</v>
      </c>
    </row>
    <row r="1674" ht="30" customHeight="1" spans="2:12">
      <c r="B1674" s="34">
        <f>10000000+INDEX(编号表!$B:$B,MATCH(D1674,编号表!$A:$A,0))*10000+J1674</f>
        <v>12760005</v>
      </c>
      <c r="C1674" s="34" t="s">
        <v>1255</v>
      </c>
      <c r="D1674" s="34" t="s">
        <v>1254</v>
      </c>
      <c r="E1674" t="str" s="34">
        <v>无</v>
      </c>
      <c r="F1674" s="39" t="s">
        <v>902</v>
      </c>
      <c r="G1674" s="34" t="s">
        <v>363</v>
      </c>
      <c r="H1674" s="34" t="b">
        <v>0</v>
      </c>
      <c r="I1674" s="34" t="b">
        <v>0</v>
      </c>
      <c r="J1674" s="34">
        <v>5</v>
      </c>
      <c r="K1674" s="34" t="str">
        <f t="shared" si="46"/>
        <v>127600</v>
      </c>
      <c r="L1674" s="34" t="s">
        <v>899</v>
      </c>
      <c r="O1674" t="str" s="35">
        <v>缠束目标，使其短时定身；补强索体，延长定身时间；束缚期间施毒。</v>
      </c>
      <c r="P1674" t="n" s="35">
        <v>12421005</v>
      </c>
      <c r="Y1674" t="str" s="35">
        <v>单位</v>
      </c>
      <c r="GY1674" t="n" s="35">
        <v>0</v>
      </c>
      <c r="GZ1674" t="n" s="35">
        <v>0</v>
      </c>
      <c r="HF1674" t="n" s="35">
        <v>6000</v>
      </c>
      <c r="HG1674" t="b" s="35">
        <v>1</v>
      </c>
      <c r="HU1674" t="b" s="35">
        <v>1</v>
      </c>
    </row>
    <row r="1675" ht="30" customHeight="1" spans="2:12">
      <c r="B1675" s="34">
        <f>10000000+INDEX(编号表!$B:$B,MATCH(D1675,编号表!$A:$A,0))*10000+J1675</f>
        <v>12760006</v>
      </c>
      <c r="C1675" s="34" t="s">
        <v>1255</v>
      </c>
      <c r="D1675" s="34" t="s">
        <v>1254</v>
      </c>
      <c r="E1675" t="str" s="34">
        <v>无</v>
      </c>
      <c r="F1675" s="39" t="s">
        <v>902</v>
      </c>
      <c r="G1675" s="34" t="s">
        <v>363</v>
      </c>
      <c r="H1675" s="34" t="b">
        <v>0</v>
      </c>
      <c r="I1675" s="34" t="b">
        <v>0</v>
      </c>
      <c r="J1675" s="34">
        <v>6</v>
      </c>
      <c r="K1675" s="34" t="str">
        <f t="shared" si="46"/>
        <v>127600</v>
      </c>
      <c r="L1675" s="34" t="s">
        <v>900</v>
      </c>
      <c r="O1675" t="str" s="35">
        <v>缠束目标，使其短时定身；补强索体，延长定身时间；束缚期间施毒。</v>
      </c>
      <c r="P1675" t="n" s="35">
        <v>12421005</v>
      </c>
      <c r="Y1675" t="str" s="35">
        <v>单位</v>
      </c>
      <c r="GY1675" t="n" s="35">
        <v>0</v>
      </c>
      <c r="GZ1675" t="n" s="35">
        <v>0</v>
      </c>
      <c r="HF1675" t="n" s="35">
        <v>6000</v>
      </c>
      <c r="HG1675" t="b" s="35">
        <v>1</v>
      </c>
      <c r="HU1675" t="b" s="35">
        <v>1</v>
      </c>
    </row>
    <row r="1676" ht="30" customHeight="1" spans="2:12">
      <c r="B1676" s="34">
        <f>10000000+INDEX(编号表!$B:$B,MATCH(D1676,编号表!$A:$A,0))*10000+J1676</f>
        <v>12760007</v>
      </c>
      <c r="C1676" s="34" t="s">
        <v>1256</v>
      </c>
      <c r="D1676" s="34" t="s">
        <v>1254</v>
      </c>
      <c r="E1676" t="str" s="34">
        <v>无</v>
      </c>
      <c r="F1676" s="39" t="s">
        <v>904</v>
      </c>
      <c r="G1676" s="34" t="s">
        <v>363</v>
      </c>
      <c r="H1676" s="34" t="b">
        <v>0</v>
      </c>
      <c r="I1676" s="34" t="b">
        <v>0</v>
      </c>
      <c r="J1676" s="34">
        <v>7</v>
      </c>
      <c r="K1676" s="34" t="str">
        <f t="shared" si="46"/>
        <v>127600</v>
      </c>
      <c r="L1676" s="34" t="s">
        <v>898</v>
      </c>
      <c r="O1676" t="str" s="35">
        <v>缠束目标，使其短时定身；补强索体，延长定身时间；束缚期间施毒。</v>
      </c>
      <c r="P1676" t="n" s="35">
        <v>12421005</v>
      </c>
      <c r="Y1676" t="str" s="35">
        <v>单位</v>
      </c>
      <c r="GY1676" t="n" s="35">
        <v>0</v>
      </c>
      <c r="GZ1676" t="n" s="35">
        <v>0</v>
      </c>
      <c r="HF1676" t="n" s="35">
        <v>6000</v>
      </c>
      <c r="HG1676" t="b" s="35">
        <v>1</v>
      </c>
      <c r="HU1676" t="b" s="35">
        <v>1</v>
      </c>
    </row>
    <row r="1677" ht="30" customHeight="1" spans="2:12">
      <c r="B1677" s="34">
        <f>10000000+INDEX(编号表!$B:$B,MATCH(D1677,编号表!$A:$A,0))*10000+J1677</f>
        <v>12760008</v>
      </c>
      <c r="C1677" s="34" t="s">
        <v>1256</v>
      </c>
      <c r="D1677" s="34" t="s">
        <v>1254</v>
      </c>
      <c r="E1677" t="str" s="34">
        <v>无</v>
      </c>
      <c r="F1677" s="39" t="s">
        <v>904</v>
      </c>
      <c r="G1677" s="34" t="s">
        <v>363</v>
      </c>
      <c r="H1677" s="34" t="b">
        <v>0</v>
      </c>
      <c r="I1677" s="34" t="b">
        <v>0</v>
      </c>
      <c r="J1677" s="34">
        <v>8</v>
      </c>
      <c r="K1677" s="34" t="str">
        <f t="shared" si="46"/>
        <v>127600</v>
      </c>
      <c r="L1677" s="34" t="s">
        <v>899</v>
      </c>
      <c r="O1677" t="str" s="35">
        <v>缠束目标，使其短时定身；补强索体，延长定身时间；束缚期间施毒。</v>
      </c>
      <c r="P1677" t="n" s="35">
        <v>12421005</v>
      </c>
      <c r="Y1677" t="str" s="35">
        <v>单位</v>
      </c>
      <c r="GY1677" t="n" s="35">
        <v>0</v>
      </c>
      <c r="GZ1677" t="n" s="35">
        <v>0</v>
      </c>
      <c r="HF1677" t="n" s="35">
        <v>6000</v>
      </c>
      <c r="HG1677" t="b" s="35">
        <v>1</v>
      </c>
      <c r="HU1677" t="b" s="35">
        <v>1</v>
      </c>
    </row>
    <row r="1678" ht="30" customHeight="1" spans="2:12">
      <c r="B1678" s="34">
        <f>10000000+INDEX(编号表!$B:$B,MATCH(D1678,编号表!$A:$A,0))*10000+J1678</f>
        <v>12760009</v>
      </c>
      <c r="C1678" s="34" t="s">
        <v>1256</v>
      </c>
      <c r="D1678" s="34" t="s">
        <v>1254</v>
      </c>
      <c r="E1678" t="str" s="34">
        <v>无</v>
      </c>
      <c r="F1678" s="39" t="s">
        <v>904</v>
      </c>
      <c r="G1678" s="34" t="s">
        <v>363</v>
      </c>
      <c r="H1678" s="34" t="b">
        <v>0</v>
      </c>
      <c r="I1678" s="34" t="b">
        <v>0</v>
      </c>
      <c r="J1678" s="34">
        <v>9</v>
      </c>
      <c r="K1678" s="34" t="str">
        <f t="shared" si="46"/>
        <v>127600</v>
      </c>
      <c r="L1678" s="34" t="s">
        <v>900</v>
      </c>
      <c r="O1678" t="str" s="35">
        <v>缠束目标，使其短时定身；补强索体，延长定身时间；束缚期间施毒。</v>
      </c>
      <c r="P1678" t="n" s="35">
        <v>12421005</v>
      </c>
      <c r="Y1678" t="str" s="35">
        <v>单位</v>
      </c>
      <c r="GY1678" t="n" s="35">
        <v>0</v>
      </c>
      <c r="GZ1678" t="n" s="35">
        <v>0</v>
      </c>
      <c r="HF1678" t="n" s="35">
        <v>6000</v>
      </c>
      <c r="HG1678" t="b" s="35">
        <v>1</v>
      </c>
      <c r="HU1678" t="b" s="35">
        <v>1</v>
      </c>
    </row>
    <row r="1679" ht="30" customHeight="1" spans="2:12">
      <c r="B1679" s="34">
        <f>10000000+INDEX(编号表!$B:$B,MATCH(D1679,编号表!$A:$A,0))*10000+J1679</f>
        <v>12760010</v>
      </c>
      <c r="C1679" s="34" t="s">
        <v>1257</v>
      </c>
      <c r="D1679" s="34" t="s">
        <v>1254</v>
      </c>
      <c r="E1679" t="str" s="34">
        <v>无</v>
      </c>
      <c r="F1679" s="39" t="s">
        <v>906</v>
      </c>
      <c r="G1679" s="34" t="s">
        <v>363</v>
      </c>
      <c r="H1679" s="34" t="b">
        <v>0</v>
      </c>
      <c r="I1679" s="34" t="b">
        <v>0</v>
      </c>
      <c r="J1679" s="34">
        <v>10</v>
      </c>
      <c r="K1679" s="34" t="str">
        <f t="shared" si="46"/>
        <v>127600</v>
      </c>
      <c r="L1679" s="34" t="s">
        <v>898</v>
      </c>
      <c r="O1679" t="str" s="35">
        <v>缠束目标，使其短时定身；补强索体，延长定身时间；束缚期间施毒。</v>
      </c>
      <c r="P1679" t="n" s="35">
        <v>12421005</v>
      </c>
      <c r="Y1679" t="str" s="35">
        <v>单位</v>
      </c>
      <c r="GY1679" t="n" s="35">
        <v>0</v>
      </c>
      <c r="GZ1679" t="n" s="35">
        <v>0</v>
      </c>
      <c r="HF1679" t="n" s="35">
        <v>6000</v>
      </c>
      <c r="HG1679" t="b" s="35">
        <v>1</v>
      </c>
      <c r="HU1679" t="b" s="35">
        <v>1</v>
      </c>
    </row>
    <row r="1680" ht="30" customHeight="1" spans="2:12">
      <c r="B1680" s="34">
        <f>10000000+INDEX(编号表!$B:$B,MATCH(D1680,编号表!$A:$A,0))*10000+J1680</f>
        <v>12760011</v>
      </c>
      <c r="C1680" s="34" t="s">
        <v>1257</v>
      </c>
      <c r="D1680" s="34" t="s">
        <v>1254</v>
      </c>
      <c r="E1680" t="str" s="34">
        <v>无</v>
      </c>
      <c r="F1680" s="39" t="s">
        <v>906</v>
      </c>
      <c r="G1680" s="34" t="s">
        <v>363</v>
      </c>
      <c r="H1680" s="34" t="b">
        <v>0</v>
      </c>
      <c r="I1680" s="34" t="b">
        <v>0</v>
      </c>
      <c r="J1680" s="34">
        <v>11</v>
      </c>
      <c r="K1680" s="34" t="str">
        <f t="shared" si="46"/>
        <v>127600</v>
      </c>
      <c r="L1680" s="34" t="s">
        <v>899</v>
      </c>
      <c r="O1680" t="str" s="35">
        <v>缠束目标，使其短时定身；补强索体，延长定身时间；束缚期间施毒。</v>
      </c>
      <c r="P1680" t="n" s="35">
        <v>12421005</v>
      </c>
      <c r="Y1680" t="str" s="35">
        <v>单位</v>
      </c>
      <c r="GY1680" t="n" s="35">
        <v>0</v>
      </c>
      <c r="GZ1680" t="n" s="35">
        <v>0</v>
      </c>
      <c r="HF1680" t="n" s="35">
        <v>6000</v>
      </c>
      <c r="HG1680" t="b" s="35">
        <v>1</v>
      </c>
      <c r="HU1680" t="b" s="35">
        <v>1</v>
      </c>
    </row>
    <row r="1681" ht="30" customHeight="1" spans="2:12">
      <c r="B1681" s="34">
        <f>10000000+INDEX(编号表!$B:$B,MATCH(D1681,编号表!$A:$A,0))*10000+J1681</f>
        <v>12760012</v>
      </c>
      <c r="C1681" s="34" t="s">
        <v>1257</v>
      </c>
      <c r="D1681" s="34" t="s">
        <v>1254</v>
      </c>
      <c r="E1681" t="str" s="34">
        <v>无</v>
      </c>
      <c r="F1681" s="39" t="s">
        <v>906</v>
      </c>
      <c r="G1681" s="34" t="s">
        <v>363</v>
      </c>
      <c r="H1681" s="34" t="b">
        <v>0</v>
      </c>
      <c r="I1681" s="34" t="b">
        <v>0</v>
      </c>
      <c r="J1681" s="34">
        <v>12</v>
      </c>
      <c r="K1681" s="34" t="str">
        <f t="shared" si="46"/>
        <v>127600</v>
      </c>
      <c r="L1681" s="34" t="s">
        <v>900</v>
      </c>
      <c r="O1681" t="str" s="35">
        <v>缠束目标，使其短时定身；补强索体，延长定身时间；束缚期间施毒。</v>
      </c>
      <c r="P1681" t="n" s="35">
        <v>12421005</v>
      </c>
      <c r="Y1681" t="str" s="35">
        <v>单位</v>
      </c>
      <c r="GY1681" t="n" s="35">
        <v>0</v>
      </c>
      <c r="GZ1681" t="n" s="35">
        <v>0</v>
      </c>
      <c r="HF1681" t="n" s="35">
        <v>6000</v>
      </c>
      <c r="HG1681" t="b" s="35">
        <v>1</v>
      </c>
      <c r="HU1681" t="b" s="35">
        <v>1</v>
      </c>
    </row>
    <row r="1682" ht="30" customHeight="1" spans="2:12">
      <c r="B1682" s="34">
        <f>10000000+INDEX(编号表!$B:$B,MATCH(D1682,编号表!$A:$A,0))*10000+J1682</f>
        <v>12760013</v>
      </c>
      <c r="C1682" s="34" t="s">
        <v>1258</v>
      </c>
      <c r="D1682" s="34" t="s">
        <v>1254</v>
      </c>
      <c r="E1682" t="str" s="34">
        <v>无</v>
      </c>
      <c r="F1682" s="39" t="s">
        <v>908</v>
      </c>
      <c r="G1682" s="34" t="s">
        <v>363</v>
      </c>
      <c r="H1682" s="34" t="b">
        <v>0</v>
      </c>
      <c r="I1682" s="34" t="b">
        <v>0</v>
      </c>
      <c r="J1682" s="34">
        <v>13</v>
      </c>
      <c r="K1682" s="34" t="str">
        <f t="shared" si="46"/>
        <v>127600</v>
      </c>
      <c r="L1682" s="34" t="s">
        <v>898</v>
      </c>
      <c r="O1682" t="str" s="35">
        <v>缠束目标，使其短时定身；补强索体，延长定身时间；束缚期间施毒。</v>
      </c>
      <c r="P1682" t="n" s="35">
        <v>12421005</v>
      </c>
      <c r="Y1682" t="str" s="35">
        <v>单位</v>
      </c>
      <c r="GY1682" t="n" s="35">
        <v>0</v>
      </c>
      <c r="GZ1682" t="n" s="35">
        <v>0</v>
      </c>
      <c r="HF1682" t="n" s="35">
        <v>6000</v>
      </c>
      <c r="HG1682" t="b" s="35">
        <v>1</v>
      </c>
      <c r="HU1682" t="b" s="35">
        <v>1</v>
      </c>
    </row>
    <row r="1683" ht="30" customHeight="1" spans="2:12">
      <c r="B1683" s="34">
        <f>10000000+INDEX(编号表!$B:$B,MATCH(D1683,编号表!$A:$A,0))*10000+J1683</f>
        <v>12760014</v>
      </c>
      <c r="C1683" s="34" t="s">
        <v>1258</v>
      </c>
      <c r="D1683" s="34" t="s">
        <v>1254</v>
      </c>
      <c r="E1683" t="str" s="34">
        <v>无</v>
      </c>
      <c r="F1683" s="39" t="s">
        <v>908</v>
      </c>
      <c r="G1683" s="34" t="s">
        <v>363</v>
      </c>
      <c r="H1683" s="34" t="b">
        <v>0</v>
      </c>
      <c r="I1683" s="34" t="b">
        <v>0</v>
      </c>
      <c r="J1683" s="34">
        <v>14</v>
      </c>
      <c r="K1683" s="34" t="str">
        <f t="shared" si="46"/>
        <v>127600</v>
      </c>
      <c r="L1683" s="34" t="s">
        <v>899</v>
      </c>
      <c r="O1683" t="str" s="35">
        <v>缠束目标，使其短时定身；补强索体，延长定身时间；束缚期间施毒。</v>
      </c>
      <c r="P1683" t="n" s="35">
        <v>12421005</v>
      </c>
      <c r="Y1683" t="str" s="35">
        <v>单位</v>
      </c>
      <c r="GY1683" t="n" s="35">
        <v>0</v>
      </c>
      <c r="GZ1683" t="n" s="35">
        <v>0</v>
      </c>
      <c r="HF1683" t="n" s="35">
        <v>6000</v>
      </c>
      <c r="HG1683" t="b" s="35">
        <v>1</v>
      </c>
      <c r="HU1683" t="b" s="35">
        <v>1</v>
      </c>
    </row>
    <row r="1684" ht="30" customHeight="1" spans="2:12">
      <c r="B1684" s="34">
        <f>10000000+INDEX(编号表!$B:$B,MATCH(D1684,编号表!$A:$A,0))*10000+J1684</f>
        <v>12760015</v>
      </c>
      <c r="C1684" s="34" t="s">
        <v>1258</v>
      </c>
      <c r="D1684" s="34" t="s">
        <v>1254</v>
      </c>
      <c r="E1684" t="str" s="34">
        <v>无</v>
      </c>
      <c r="F1684" s="39" t="s">
        <v>908</v>
      </c>
      <c r="G1684" s="34" t="s">
        <v>363</v>
      </c>
      <c r="H1684" s="34" t="b">
        <v>0</v>
      </c>
      <c r="I1684" s="34" t="b">
        <v>0</v>
      </c>
      <c r="J1684" s="34">
        <v>15</v>
      </c>
      <c r="K1684" s="34" t="str">
        <f t="shared" si="46"/>
        <v>127600</v>
      </c>
      <c r="L1684" s="34" t="s">
        <v>900</v>
      </c>
      <c r="O1684" t="str" s="35">
        <v>缠束目标，使其短时定身；补强索体，延长定身时间；束缚期间施毒。</v>
      </c>
      <c r="P1684" t="n" s="35">
        <v>12421005</v>
      </c>
      <c r="Y1684" t="str" s="35">
        <v>单位</v>
      </c>
      <c r="GY1684" t="n" s="35">
        <v>0</v>
      </c>
      <c r="GZ1684" t="n" s="35">
        <v>0</v>
      </c>
      <c r="HF1684" t="n" s="35">
        <v>6000</v>
      </c>
      <c r="HG1684" t="b" s="35">
        <v>1</v>
      </c>
      <c r="HU1684" t="b" s="35">
        <v>1</v>
      </c>
    </row>
    <row r="1685" ht="30" customHeight="1" spans="2:12">
      <c r="B1685" s="34">
        <f>10000000+INDEX(编号表!$B:$B,MATCH(D1685,编号表!$A:$A,0))*10000+J1685</f>
        <v>12760016</v>
      </c>
      <c r="C1685" s="34" t="s">
        <v>1259</v>
      </c>
      <c r="D1685" s="34" t="s">
        <v>1254</v>
      </c>
      <c r="E1685" t="str" s="34">
        <v>无</v>
      </c>
      <c r="F1685" s="39" t="s">
        <v>910</v>
      </c>
      <c r="G1685" s="34" t="s">
        <v>363</v>
      </c>
      <c r="H1685" s="34" t="b">
        <v>0</v>
      </c>
      <c r="I1685" s="34" t="b">
        <v>0</v>
      </c>
      <c r="J1685" s="34">
        <v>16</v>
      </c>
      <c r="K1685" s="34" t="str">
        <f t="shared" si="46"/>
        <v>127600</v>
      </c>
      <c r="L1685" s="34" t="s">
        <v>898</v>
      </c>
      <c r="O1685" t="str" s="35">
        <v>缠束目标，使其短时定身；补强索体，延长定身时间；束缚期间施毒。</v>
      </c>
      <c r="P1685" t="n" s="35">
        <v>12421005</v>
      </c>
      <c r="Y1685" t="str" s="35">
        <v>单位</v>
      </c>
      <c r="GY1685" t="n" s="35">
        <v>0</v>
      </c>
      <c r="GZ1685" t="n" s="35">
        <v>0</v>
      </c>
      <c r="HF1685" t="n" s="35">
        <v>6000</v>
      </c>
      <c r="HG1685" t="b" s="35">
        <v>1</v>
      </c>
      <c r="HU1685" t="b" s="35">
        <v>1</v>
      </c>
    </row>
    <row r="1686" ht="30" customHeight="1" spans="2:12">
      <c r="B1686" s="34">
        <f>10000000+INDEX(编号表!$B:$B,MATCH(D1686,编号表!$A:$A,0))*10000+J1686</f>
        <v>12760017</v>
      </c>
      <c r="C1686" s="34" t="s">
        <v>1259</v>
      </c>
      <c r="D1686" s="34" t="s">
        <v>1254</v>
      </c>
      <c r="E1686" t="str" s="34">
        <v>无</v>
      </c>
      <c r="F1686" s="39" t="s">
        <v>910</v>
      </c>
      <c r="G1686" s="34" t="s">
        <v>363</v>
      </c>
      <c r="H1686" s="34" t="b">
        <v>0</v>
      </c>
      <c r="I1686" s="34" t="b">
        <v>0</v>
      </c>
      <c r="J1686" s="34">
        <v>17</v>
      </c>
      <c r="K1686" s="34" t="str">
        <f t="shared" si="46"/>
        <v>127600</v>
      </c>
      <c r="L1686" s="34" t="s">
        <v>899</v>
      </c>
      <c r="O1686" t="str" s="35">
        <v>缠束目标，使其短时定身；补强索体，延长定身时间；束缚期间施毒。</v>
      </c>
      <c r="P1686" t="n" s="35">
        <v>12421005</v>
      </c>
      <c r="Y1686" t="str" s="35">
        <v>单位</v>
      </c>
      <c r="GY1686" t="n" s="35">
        <v>0</v>
      </c>
      <c r="GZ1686" t="n" s="35">
        <v>0</v>
      </c>
      <c r="HF1686" t="n" s="35">
        <v>6000</v>
      </c>
      <c r="HG1686" t="b" s="35">
        <v>1</v>
      </c>
      <c r="HU1686" t="b" s="35">
        <v>1</v>
      </c>
    </row>
    <row r="1687" ht="30" customHeight="1" spans="2:12">
      <c r="B1687" s="34">
        <f>10000000+INDEX(编号表!$B:$B,MATCH(D1687,编号表!$A:$A,0))*10000+J1687</f>
        <v>12760018</v>
      </c>
      <c r="C1687" s="34" t="s">
        <v>1259</v>
      </c>
      <c r="D1687" s="34" t="s">
        <v>1254</v>
      </c>
      <c r="E1687" t="str" s="34">
        <v>无</v>
      </c>
      <c r="F1687" s="39" t="s">
        <v>910</v>
      </c>
      <c r="G1687" s="34" t="s">
        <v>363</v>
      </c>
      <c r="H1687" s="34" t="b">
        <v>0</v>
      </c>
      <c r="I1687" s="34" t="b">
        <v>0</v>
      </c>
      <c r="J1687" s="34">
        <v>18</v>
      </c>
      <c r="K1687" s="34" t="str">
        <f t="shared" si="46"/>
        <v>127600</v>
      </c>
      <c r="L1687" s="34" t="s">
        <v>900</v>
      </c>
      <c r="O1687" t="str" s="35">
        <v>缠束目标，使其短时定身；补强索体，延长定身时间；束缚期间施毒。</v>
      </c>
      <c r="P1687" t="n" s="35">
        <v>12421005</v>
      </c>
      <c r="Y1687" t="str" s="35">
        <v>单位</v>
      </c>
      <c r="GY1687" t="n" s="35">
        <v>0</v>
      </c>
      <c r="GZ1687" t="n" s="35">
        <v>0</v>
      </c>
      <c r="HF1687" t="n" s="35">
        <v>6000</v>
      </c>
      <c r="HG1687" t="b" s="35">
        <v>1</v>
      </c>
      <c r="HU1687" t="b" s="35">
        <v>1</v>
      </c>
    </row>
    <row r="1688" ht="30" customHeight="1" spans="2:12">
      <c r="B1688" s="34">
        <f>10000000+INDEX(编号表!$B:$B,MATCH(D1688,编号表!$A:$A,0))*10000+J1688</f>
        <v>12760019</v>
      </c>
      <c r="C1688" s="34" t="s">
        <v>1260</v>
      </c>
      <c r="D1688" s="34" t="s">
        <v>1254</v>
      </c>
      <c r="E1688" t="str" s="34">
        <v>无</v>
      </c>
      <c r="F1688" s="39" t="s">
        <v>912</v>
      </c>
      <c r="G1688" s="34" t="s">
        <v>363</v>
      </c>
      <c r="H1688" s="34" t="b">
        <v>0</v>
      </c>
      <c r="I1688" s="34" t="b">
        <v>0</v>
      </c>
      <c r="J1688" s="34">
        <v>19</v>
      </c>
      <c r="K1688" s="34" t="str">
        <f t="shared" si="46"/>
        <v>127600</v>
      </c>
      <c r="L1688" s="34" t="s">
        <v>898</v>
      </c>
      <c r="O1688" t="str" s="35">
        <v>缠束目标，使其短时定身；补强索体，延长定身时间；束缚期间施毒。</v>
      </c>
      <c r="P1688" t="n" s="35">
        <v>12421005</v>
      </c>
      <c r="Y1688" t="str" s="35">
        <v>单位</v>
      </c>
      <c r="GY1688" t="n" s="35">
        <v>0</v>
      </c>
      <c r="GZ1688" t="n" s="35">
        <v>0</v>
      </c>
      <c r="HF1688" t="n" s="35">
        <v>6000</v>
      </c>
      <c r="HG1688" t="b" s="35">
        <v>1</v>
      </c>
      <c r="HU1688" t="b" s="35">
        <v>1</v>
      </c>
    </row>
    <row r="1689" ht="30" customHeight="1" spans="2:12">
      <c r="B1689" s="34">
        <f>10000000+INDEX(编号表!$B:$B,MATCH(D1689,编号表!$A:$A,0))*10000+J1689</f>
        <v>12760020</v>
      </c>
      <c r="C1689" s="34" t="s">
        <v>1260</v>
      </c>
      <c r="D1689" s="34" t="s">
        <v>1254</v>
      </c>
      <c r="E1689" t="str" s="34">
        <v>无</v>
      </c>
      <c r="F1689" s="39" t="s">
        <v>912</v>
      </c>
      <c r="G1689" s="34" t="s">
        <v>363</v>
      </c>
      <c r="H1689" s="34" t="b">
        <v>0</v>
      </c>
      <c r="I1689" s="34" t="b">
        <v>0</v>
      </c>
      <c r="J1689" s="34">
        <v>20</v>
      </c>
      <c r="K1689" s="34" t="str">
        <f t="shared" si="46"/>
        <v>127600</v>
      </c>
      <c r="L1689" s="34" t="s">
        <v>899</v>
      </c>
      <c r="O1689" t="str" s="35">
        <v>缠束目标，使其短时定身；补强索体，延长定身时间；束缚期间施毒。</v>
      </c>
      <c r="P1689" t="n" s="35">
        <v>12421005</v>
      </c>
      <c r="Y1689" t="str" s="35">
        <v>单位</v>
      </c>
      <c r="GY1689" t="n" s="35">
        <v>0</v>
      </c>
      <c r="GZ1689" t="n" s="35">
        <v>0</v>
      </c>
      <c r="HF1689" t="n" s="35">
        <v>6000</v>
      </c>
      <c r="HG1689" t="b" s="35">
        <v>1</v>
      </c>
      <c r="HU1689" t="b" s="35">
        <v>1</v>
      </c>
    </row>
    <row r="1690" ht="30" customHeight="1" spans="2:12">
      <c r="B1690" s="34">
        <f>10000000+INDEX(编号表!$B:$B,MATCH(D1690,编号表!$A:$A,0))*10000+J1690</f>
        <v>12760021</v>
      </c>
      <c r="C1690" s="34" t="s">
        <v>1260</v>
      </c>
      <c r="D1690" s="34" t="s">
        <v>1254</v>
      </c>
      <c r="E1690" t="str" s="34">
        <v>无</v>
      </c>
      <c r="F1690" s="39" t="s">
        <v>912</v>
      </c>
      <c r="G1690" s="34" t="s">
        <v>363</v>
      </c>
      <c r="H1690" s="34" t="b">
        <v>0</v>
      </c>
      <c r="I1690" s="34" t="b">
        <v>0</v>
      </c>
      <c r="J1690" s="34">
        <v>21</v>
      </c>
      <c r="K1690" s="34" t="str">
        <f t="shared" si="46"/>
        <v>127600</v>
      </c>
      <c r="L1690" s="34" t="s">
        <v>900</v>
      </c>
      <c r="O1690" t="str" s="35">
        <v>缠束目标，使其短时定身；补强索体，延长定身时间；束缚期间施毒。</v>
      </c>
      <c r="P1690" t="n" s="35">
        <v>12421005</v>
      </c>
      <c r="Y1690" t="str" s="35">
        <v>单位</v>
      </c>
      <c r="GY1690" t="n" s="35">
        <v>0</v>
      </c>
      <c r="GZ1690" t="n" s="35">
        <v>0</v>
      </c>
      <c r="HF1690" t="n" s="35">
        <v>6000</v>
      </c>
      <c r="HG1690" t="b" s="35">
        <v>1</v>
      </c>
      <c r="HU1690" t="b" s="35">
        <v>1</v>
      </c>
    </row>
    <row r="1691" ht="30" customHeight="1" spans="2:12">
      <c r="B1691" s="34">
        <f>10000000+INDEX(编号表!$B:$B,MATCH(D1691,编号表!$A:$A,0))*10000+J1691</f>
        <v>12770001</v>
      </c>
      <c r="C1691" s="34" t="s">
        <v>1261</v>
      </c>
      <c r="D1691" s="34" t="s">
        <v>1262</v>
      </c>
      <c r="E1691" t="str" s="34">
        <v>无</v>
      </c>
      <c r="F1691" s="39" t="s">
        <v>897</v>
      </c>
      <c r="G1691" s="34" t="s">
        <v>363</v>
      </c>
      <c r="H1691" s="34" t="b">
        <v>0</v>
      </c>
      <c r="I1691" s="34" t="b">
        <v>0</v>
      </c>
      <c r="J1691" s="34">
        <v>1</v>
      </c>
      <c r="K1691" s="34" t="str">
        <f t="shared" si="46"/>
        <v>127700</v>
      </c>
      <c r="L1691" s="34" t="s">
        <v>898</v>
      </c>
      <c r="O1691" t="str" s="35">
        <v>缠束目标，使其短时定身；补强索体，延长定身时间；束缚期间短时禁止施法。</v>
      </c>
      <c r="P1691" t="n" s="35">
        <v>12421005</v>
      </c>
      <c r="Y1691" t="str" s="35">
        <v>单位</v>
      </c>
      <c r="GY1691" t="n" s="35">
        <v>0</v>
      </c>
      <c r="GZ1691" t="n" s="35">
        <v>0</v>
      </c>
      <c r="HF1691" t="n" s="35">
        <v>6000</v>
      </c>
      <c r="HG1691" t="b" s="35">
        <v>1</v>
      </c>
      <c r="HU1691" t="b" s="35">
        <v>1</v>
      </c>
    </row>
    <row r="1692" ht="30" customHeight="1" spans="2:12">
      <c r="B1692" s="34">
        <f>10000000+INDEX(编号表!$B:$B,MATCH(D1692,编号表!$A:$A,0))*10000+J1692</f>
        <v>12770002</v>
      </c>
      <c r="C1692" s="34" t="s">
        <v>1261</v>
      </c>
      <c r="D1692" s="34" t="s">
        <v>1262</v>
      </c>
      <c r="E1692" t="str" s="34">
        <v>无</v>
      </c>
      <c r="F1692" s="39" t="s">
        <v>897</v>
      </c>
      <c r="G1692" s="34" t="s">
        <v>363</v>
      </c>
      <c r="H1692" s="34" t="b">
        <v>0</v>
      </c>
      <c r="I1692" s="34" t="b">
        <v>0</v>
      </c>
      <c r="J1692" s="34">
        <v>2</v>
      </c>
      <c r="K1692" s="34" t="str">
        <f t="shared" si="46"/>
        <v>127700</v>
      </c>
      <c r="L1692" s="34" t="s">
        <v>899</v>
      </c>
      <c r="O1692" t="str" s="35">
        <v>缠束目标，使其短时定身；补强索体，延长定身时间；束缚期间短时禁止施法。</v>
      </c>
      <c r="P1692" t="n" s="35">
        <v>12421005</v>
      </c>
      <c r="Y1692" t="str" s="35">
        <v>单位</v>
      </c>
      <c r="GY1692" t="n" s="35">
        <v>0</v>
      </c>
      <c r="GZ1692" t="n" s="35">
        <v>0</v>
      </c>
      <c r="HF1692" t="n" s="35">
        <v>6000</v>
      </c>
      <c r="HG1692" t="b" s="35">
        <v>1</v>
      </c>
      <c r="HU1692" t="b" s="35">
        <v>1</v>
      </c>
    </row>
    <row r="1693" ht="30" customHeight="1" spans="2:12">
      <c r="B1693" s="34">
        <f>10000000+INDEX(编号表!$B:$B,MATCH(D1693,编号表!$A:$A,0))*10000+J1693</f>
        <v>12770003</v>
      </c>
      <c r="C1693" s="34" t="s">
        <v>1261</v>
      </c>
      <c r="D1693" s="34" t="s">
        <v>1262</v>
      </c>
      <c r="E1693" t="str" s="34">
        <v>无</v>
      </c>
      <c r="F1693" s="39" t="s">
        <v>897</v>
      </c>
      <c r="G1693" s="34" t="s">
        <v>363</v>
      </c>
      <c r="H1693" s="34" t="b">
        <v>0</v>
      </c>
      <c r="I1693" s="34" t="b">
        <v>0</v>
      </c>
      <c r="J1693" s="34">
        <v>3</v>
      </c>
      <c r="K1693" s="34" t="str">
        <f t="shared" si="46"/>
        <v>127700</v>
      </c>
      <c r="L1693" s="34" t="s">
        <v>900</v>
      </c>
      <c r="O1693" t="str" s="35">
        <v>缠束目标，使其短时定身；补强索体，延长定身时间；束缚期间短时禁止施法。</v>
      </c>
      <c r="P1693" t="n" s="35">
        <v>12421005</v>
      </c>
      <c r="Y1693" t="str" s="35">
        <v>单位</v>
      </c>
      <c r="GY1693" t="n" s="35">
        <v>0</v>
      </c>
      <c r="GZ1693" t="n" s="35">
        <v>0</v>
      </c>
      <c r="HF1693" t="n" s="35">
        <v>6000</v>
      </c>
      <c r="HG1693" t="b" s="35">
        <v>1</v>
      </c>
      <c r="HU1693" t="b" s="35">
        <v>1</v>
      </c>
    </row>
    <row r="1694" ht="30" customHeight="1" spans="2:12">
      <c r="B1694" s="34">
        <f>10000000+INDEX(编号表!$B:$B,MATCH(D1694,编号表!$A:$A,0))*10000+J1694</f>
        <v>12770004</v>
      </c>
      <c r="C1694" s="34" t="s">
        <v>1263</v>
      </c>
      <c r="D1694" s="34" t="s">
        <v>1262</v>
      </c>
      <c r="E1694" t="str" s="34">
        <v>无</v>
      </c>
      <c r="F1694" s="39" t="s">
        <v>902</v>
      </c>
      <c r="G1694" s="34" t="s">
        <v>363</v>
      </c>
      <c r="H1694" s="34" t="b">
        <v>0</v>
      </c>
      <c r="I1694" s="34" t="b">
        <v>0</v>
      </c>
      <c r="J1694" s="34">
        <v>4</v>
      </c>
      <c r="K1694" s="34" t="str">
        <f t="shared" si="46"/>
        <v>127700</v>
      </c>
      <c r="L1694" s="34" t="s">
        <v>898</v>
      </c>
      <c r="O1694" t="str" s="35">
        <v>缠束目标，使其短时定身；补强索体，延长定身时间；束缚期间短时禁止施法。</v>
      </c>
      <c r="P1694" t="n" s="35">
        <v>12421005</v>
      </c>
      <c r="Y1694" t="str" s="35">
        <v>单位</v>
      </c>
      <c r="GY1694" t="n" s="35">
        <v>0</v>
      </c>
      <c r="GZ1694" t="n" s="35">
        <v>0</v>
      </c>
      <c r="HF1694" t="n" s="35">
        <v>6000</v>
      </c>
      <c r="HG1694" t="b" s="35">
        <v>1</v>
      </c>
      <c r="HU1694" t="b" s="35">
        <v>1</v>
      </c>
    </row>
    <row r="1695" ht="30" customHeight="1" spans="2:12">
      <c r="B1695" s="34">
        <f>10000000+INDEX(编号表!$B:$B,MATCH(D1695,编号表!$A:$A,0))*10000+J1695</f>
        <v>12770005</v>
      </c>
      <c r="C1695" s="34" t="s">
        <v>1263</v>
      </c>
      <c r="D1695" s="34" t="s">
        <v>1262</v>
      </c>
      <c r="E1695" t="str" s="34">
        <v>无</v>
      </c>
      <c r="F1695" s="39" t="s">
        <v>902</v>
      </c>
      <c r="G1695" s="34" t="s">
        <v>363</v>
      </c>
      <c r="H1695" s="34" t="b">
        <v>0</v>
      </c>
      <c r="I1695" s="34" t="b">
        <v>0</v>
      </c>
      <c r="J1695" s="34">
        <v>5</v>
      </c>
      <c r="K1695" s="34" t="str">
        <f t="shared" si="46"/>
        <v>127700</v>
      </c>
      <c r="L1695" s="34" t="s">
        <v>899</v>
      </c>
      <c r="O1695" t="str" s="35">
        <v>缠束目标，使其短时定身；补强索体，延长定身时间；束缚期间短时禁止施法。</v>
      </c>
      <c r="P1695" t="n" s="35">
        <v>12421005</v>
      </c>
      <c r="Y1695" t="str" s="35">
        <v>单位</v>
      </c>
      <c r="GY1695" t="n" s="35">
        <v>0</v>
      </c>
      <c r="GZ1695" t="n" s="35">
        <v>0</v>
      </c>
      <c r="HF1695" t="n" s="35">
        <v>6000</v>
      </c>
      <c r="HG1695" t="b" s="35">
        <v>1</v>
      </c>
      <c r="HU1695" t="b" s="35">
        <v>1</v>
      </c>
    </row>
    <row r="1696" ht="30" customHeight="1" spans="2:12">
      <c r="B1696" s="34">
        <f>10000000+INDEX(编号表!$B:$B,MATCH(D1696,编号表!$A:$A,0))*10000+J1696</f>
        <v>12770006</v>
      </c>
      <c r="C1696" s="34" t="s">
        <v>1263</v>
      </c>
      <c r="D1696" s="34" t="s">
        <v>1262</v>
      </c>
      <c r="E1696" t="str" s="34">
        <v>无</v>
      </c>
      <c r="F1696" s="39" t="s">
        <v>902</v>
      </c>
      <c r="G1696" s="34" t="s">
        <v>363</v>
      </c>
      <c r="H1696" s="34" t="b">
        <v>0</v>
      </c>
      <c r="I1696" s="34" t="b">
        <v>0</v>
      </c>
      <c r="J1696" s="34">
        <v>6</v>
      </c>
      <c r="K1696" s="34" t="str">
        <f t="shared" si="46"/>
        <v>127700</v>
      </c>
      <c r="L1696" s="34" t="s">
        <v>900</v>
      </c>
      <c r="O1696" t="str" s="35">
        <v>缠束目标，使其短时定身；补强索体，延长定身时间；束缚期间短时禁止施法。</v>
      </c>
      <c r="P1696" t="n" s="35">
        <v>12421005</v>
      </c>
      <c r="Y1696" t="str" s="35">
        <v>单位</v>
      </c>
      <c r="GY1696" t="n" s="35">
        <v>0</v>
      </c>
      <c r="GZ1696" t="n" s="35">
        <v>0</v>
      </c>
      <c r="HF1696" t="n" s="35">
        <v>6000</v>
      </c>
      <c r="HG1696" t="b" s="35">
        <v>1</v>
      </c>
      <c r="HU1696" t="b" s="35">
        <v>1</v>
      </c>
    </row>
    <row r="1697" ht="30" customHeight="1" spans="2:12">
      <c r="B1697" s="34">
        <f>10000000+INDEX(编号表!$B:$B,MATCH(D1697,编号表!$A:$A,0))*10000+J1697</f>
        <v>12770007</v>
      </c>
      <c r="C1697" s="34" t="s">
        <v>1264</v>
      </c>
      <c r="D1697" s="34" t="s">
        <v>1262</v>
      </c>
      <c r="E1697" t="str" s="34">
        <v>无</v>
      </c>
      <c r="F1697" s="39" t="s">
        <v>904</v>
      </c>
      <c r="G1697" s="34" t="s">
        <v>363</v>
      </c>
      <c r="H1697" s="34" t="b">
        <v>0</v>
      </c>
      <c r="I1697" s="34" t="b">
        <v>0</v>
      </c>
      <c r="J1697" s="34">
        <v>7</v>
      </c>
      <c r="K1697" s="34" t="str">
        <f t="shared" si="46"/>
        <v>127700</v>
      </c>
      <c r="L1697" s="34" t="s">
        <v>898</v>
      </c>
      <c r="O1697" t="str" s="35">
        <v>缠束目标，使其短时定身；补强索体，延长定身时间；束缚期间短时禁止施法。</v>
      </c>
      <c r="P1697" t="n" s="35">
        <v>12421005</v>
      </c>
      <c r="Y1697" t="str" s="35">
        <v>单位</v>
      </c>
      <c r="GY1697" t="n" s="35">
        <v>0</v>
      </c>
      <c r="GZ1697" t="n" s="35">
        <v>0</v>
      </c>
      <c r="HF1697" t="n" s="35">
        <v>6000</v>
      </c>
      <c r="HG1697" t="b" s="35">
        <v>1</v>
      </c>
      <c r="HU1697" t="b" s="35">
        <v>1</v>
      </c>
    </row>
    <row r="1698" ht="30" customHeight="1" spans="2:12">
      <c r="B1698" s="34">
        <f>10000000+INDEX(编号表!$B:$B,MATCH(D1698,编号表!$A:$A,0))*10000+J1698</f>
        <v>12770008</v>
      </c>
      <c r="C1698" s="34" t="s">
        <v>1264</v>
      </c>
      <c r="D1698" s="34" t="s">
        <v>1262</v>
      </c>
      <c r="E1698" t="str" s="34">
        <v>无</v>
      </c>
      <c r="F1698" s="39" t="s">
        <v>904</v>
      </c>
      <c r="G1698" s="34" t="s">
        <v>363</v>
      </c>
      <c r="H1698" s="34" t="b">
        <v>0</v>
      </c>
      <c r="I1698" s="34" t="b">
        <v>0</v>
      </c>
      <c r="J1698" s="34">
        <v>8</v>
      </c>
      <c r="K1698" s="34" t="str">
        <f t="shared" si="46"/>
        <v>127700</v>
      </c>
      <c r="L1698" s="34" t="s">
        <v>899</v>
      </c>
      <c r="O1698" t="str" s="35">
        <v>缠束目标，使其短时定身；补强索体，延长定身时间；束缚期间短时禁止施法。</v>
      </c>
      <c r="P1698" t="n" s="35">
        <v>12421005</v>
      </c>
      <c r="Y1698" t="str" s="35">
        <v>单位</v>
      </c>
      <c r="GY1698" t="n" s="35">
        <v>0</v>
      </c>
      <c r="GZ1698" t="n" s="35">
        <v>0</v>
      </c>
      <c r="HF1698" t="n" s="35">
        <v>6000</v>
      </c>
      <c r="HG1698" t="b" s="35">
        <v>1</v>
      </c>
      <c r="HU1698" t="b" s="35">
        <v>1</v>
      </c>
    </row>
    <row r="1699" ht="30" customHeight="1" spans="2:12">
      <c r="B1699" s="34">
        <f>10000000+INDEX(编号表!$B:$B,MATCH(D1699,编号表!$A:$A,0))*10000+J1699</f>
        <v>12770009</v>
      </c>
      <c r="C1699" s="34" t="s">
        <v>1264</v>
      </c>
      <c r="D1699" s="34" t="s">
        <v>1262</v>
      </c>
      <c r="E1699" t="str" s="34">
        <v>无</v>
      </c>
      <c r="F1699" s="39" t="s">
        <v>904</v>
      </c>
      <c r="G1699" s="34" t="s">
        <v>363</v>
      </c>
      <c r="H1699" s="34" t="b">
        <v>0</v>
      </c>
      <c r="I1699" s="34" t="b">
        <v>0</v>
      </c>
      <c r="J1699" s="34">
        <v>9</v>
      </c>
      <c r="K1699" s="34" t="str">
        <f t="shared" si="46"/>
        <v>127700</v>
      </c>
      <c r="L1699" s="34" t="s">
        <v>900</v>
      </c>
      <c r="O1699" t="str" s="35">
        <v>缠束目标，使其短时定身；补强索体，延长定身时间；束缚期间短时禁止施法。</v>
      </c>
      <c r="P1699" t="n" s="35">
        <v>12421005</v>
      </c>
      <c r="Y1699" t="str" s="35">
        <v>单位</v>
      </c>
      <c r="GY1699" t="n" s="35">
        <v>0</v>
      </c>
      <c r="GZ1699" t="n" s="35">
        <v>0</v>
      </c>
      <c r="HF1699" t="n" s="35">
        <v>6000</v>
      </c>
      <c r="HG1699" t="b" s="35">
        <v>1</v>
      </c>
      <c r="HU1699" t="b" s="35">
        <v>1</v>
      </c>
    </row>
    <row r="1700" ht="30" customHeight="1" spans="2:12">
      <c r="B1700" s="34">
        <f>10000000+INDEX(编号表!$B:$B,MATCH(D1700,编号表!$A:$A,0))*10000+J1700</f>
        <v>12770010</v>
      </c>
      <c r="C1700" s="34" t="s">
        <v>1265</v>
      </c>
      <c r="D1700" s="34" t="s">
        <v>1262</v>
      </c>
      <c r="E1700" t="str" s="34">
        <v>无</v>
      </c>
      <c r="F1700" s="39" t="s">
        <v>906</v>
      </c>
      <c r="G1700" s="34" t="s">
        <v>363</v>
      </c>
      <c r="H1700" s="34" t="b">
        <v>0</v>
      </c>
      <c r="I1700" s="34" t="b">
        <v>0</v>
      </c>
      <c r="J1700" s="34">
        <v>10</v>
      </c>
      <c r="K1700" s="34" t="str">
        <f t="shared" si="46"/>
        <v>127700</v>
      </c>
      <c r="L1700" s="34" t="s">
        <v>898</v>
      </c>
      <c r="O1700" t="str" s="35">
        <v>缠束目标，使其短时定身；补强索体，延长定身时间；束缚期间短时禁止施法。</v>
      </c>
      <c r="P1700" t="n" s="35">
        <v>12421005</v>
      </c>
      <c r="Y1700" t="str" s="35">
        <v>单位</v>
      </c>
      <c r="GY1700" t="n" s="35">
        <v>0</v>
      </c>
      <c r="GZ1700" t="n" s="35">
        <v>0</v>
      </c>
      <c r="HF1700" t="n" s="35">
        <v>6000</v>
      </c>
      <c r="HG1700" t="b" s="35">
        <v>1</v>
      </c>
      <c r="HU1700" t="b" s="35">
        <v>1</v>
      </c>
    </row>
    <row r="1701" ht="30" customHeight="1" spans="2:12">
      <c r="B1701" s="34">
        <f>10000000+INDEX(编号表!$B:$B,MATCH(D1701,编号表!$A:$A,0))*10000+J1701</f>
        <v>12770011</v>
      </c>
      <c r="C1701" s="34" t="s">
        <v>1265</v>
      </c>
      <c r="D1701" s="34" t="s">
        <v>1262</v>
      </c>
      <c r="E1701" t="str" s="34">
        <v>无</v>
      </c>
      <c r="F1701" s="39" t="s">
        <v>906</v>
      </c>
      <c r="G1701" s="34" t="s">
        <v>363</v>
      </c>
      <c r="H1701" s="34" t="b">
        <v>0</v>
      </c>
      <c r="I1701" s="34" t="b">
        <v>0</v>
      </c>
      <c r="J1701" s="34">
        <v>11</v>
      </c>
      <c r="K1701" s="34" t="str">
        <f t="shared" si="46"/>
        <v>127700</v>
      </c>
      <c r="L1701" s="34" t="s">
        <v>899</v>
      </c>
      <c r="O1701" t="str" s="35">
        <v>缠束目标，使其短时定身；补强索体，延长定身时间；束缚期间短时禁止施法。</v>
      </c>
      <c r="P1701" t="n" s="35">
        <v>12421005</v>
      </c>
      <c r="Y1701" t="str" s="35">
        <v>单位</v>
      </c>
      <c r="GY1701" t="n" s="35">
        <v>0</v>
      </c>
      <c r="GZ1701" t="n" s="35">
        <v>0</v>
      </c>
      <c r="HF1701" t="n" s="35">
        <v>6000</v>
      </c>
      <c r="HG1701" t="b" s="35">
        <v>1</v>
      </c>
      <c r="HU1701" t="b" s="35">
        <v>1</v>
      </c>
    </row>
    <row r="1702" ht="30" customHeight="1" spans="2:12">
      <c r="B1702" s="34">
        <f>10000000+INDEX(编号表!$B:$B,MATCH(D1702,编号表!$A:$A,0))*10000+J1702</f>
        <v>12770012</v>
      </c>
      <c r="C1702" s="34" t="s">
        <v>1265</v>
      </c>
      <c r="D1702" s="34" t="s">
        <v>1262</v>
      </c>
      <c r="E1702" t="str" s="34">
        <v>无</v>
      </c>
      <c r="F1702" s="39" t="s">
        <v>906</v>
      </c>
      <c r="G1702" s="34" t="s">
        <v>363</v>
      </c>
      <c r="H1702" s="34" t="b">
        <v>0</v>
      </c>
      <c r="I1702" s="34" t="b">
        <v>0</v>
      </c>
      <c r="J1702" s="34">
        <v>12</v>
      </c>
      <c r="K1702" s="34" t="str">
        <f t="shared" si="46"/>
        <v>127700</v>
      </c>
      <c r="L1702" s="34" t="s">
        <v>900</v>
      </c>
      <c r="O1702" t="str" s="35">
        <v>缠束目标，使其短时定身；补强索体，延长定身时间；束缚期间短时禁止施法。</v>
      </c>
      <c r="P1702" t="n" s="35">
        <v>12421005</v>
      </c>
      <c r="Y1702" t="str" s="35">
        <v>单位</v>
      </c>
      <c r="GY1702" t="n" s="35">
        <v>0</v>
      </c>
      <c r="GZ1702" t="n" s="35">
        <v>0</v>
      </c>
      <c r="HF1702" t="n" s="35">
        <v>6000</v>
      </c>
      <c r="HG1702" t="b" s="35">
        <v>1</v>
      </c>
      <c r="HU1702" t="b" s="35">
        <v>1</v>
      </c>
    </row>
    <row r="1703" ht="30" customHeight="1" spans="2:12">
      <c r="B1703" s="34">
        <f>10000000+INDEX(编号表!$B:$B,MATCH(D1703,编号表!$A:$A,0))*10000+J1703</f>
        <v>12770013</v>
      </c>
      <c r="C1703" s="34" t="s">
        <v>1266</v>
      </c>
      <c r="D1703" s="34" t="s">
        <v>1262</v>
      </c>
      <c r="E1703" t="str" s="34">
        <v>无</v>
      </c>
      <c r="F1703" s="39" t="s">
        <v>908</v>
      </c>
      <c r="G1703" s="34" t="s">
        <v>363</v>
      </c>
      <c r="H1703" s="34" t="b">
        <v>0</v>
      </c>
      <c r="I1703" s="34" t="b">
        <v>0</v>
      </c>
      <c r="J1703" s="34">
        <v>13</v>
      </c>
      <c r="K1703" s="34" t="str">
        <f t="shared" si="46"/>
        <v>127700</v>
      </c>
      <c r="L1703" s="34" t="s">
        <v>898</v>
      </c>
      <c r="O1703" t="str" s="35">
        <v>缠束目标，使其短时定身；补强索体，延长定身时间；束缚期间短时禁止施法。</v>
      </c>
      <c r="P1703" t="n" s="35">
        <v>12421005</v>
      </c>
      <c r="Y1703" t="str" s="35">
        <v>单位</v>
      </c>
      <c r="GY1703" t="n" s="35">
        <v>0</v>
      </c>
      <c r="GZ1703" t="n" s="35">
        <v>0</v>
      </c>
      <c r="HF1703" t="n" s="35">
        <v>6000</v>
      </c>
      <c r="HG1703" t="b" s="35">
        <v>1</v>
      </c>
      <c r="HU1703" t="b" s="35">
        <v>1</v>
      </c>
    </row>
    <row r="1704" ht="30" customHeight="1" spans="2:12">
      <c r="B1704" s="34">
        <f>10000000+INDEX(编号表!$B:$B,MATCH(D1704,编号表!$A:$A,0))*10000+J1704</f>
        <v>12770014</v>
      </c>
      <c r="C1704" s="34" t="s">
        <v>1266</v>
      </c>
      <c r="D1704" s="34" t="s">
        <v>1262</v>
      </c>
      <c r="E1704" t="str" s="34">
        <v>无</v>
      </c>
      <c r="F1704" s="39" t="s">
        <v>908</v>
      </c>
      <c r="G1704" s="34" t="s">
        <v>363</v>
      </c>
      <c r="H1704" s="34" t="b">
        <v>0</v>
      </c>
      <c r="I1704" s="34" t="b">
        <v>0</v>
      </c>
      <c r="J1704" s="34">
        <v>14</v>
      </c>
      <c r="K1704" s="34" t="str">
        <f t="shared" si="46"/>
        <v>127700</v>
      </c>
      <c r="L1704" s="34" t="s">
        <v>899</v>
      </c>
      <c r="O1704" t="str" s="35">
        <v>缠束目标，使其短时定身；补强索体，延长定身时间；束缚期间短时禁止施法。</v>
      </c>
      <c r="P1704" t="n" s="35">
        <v>12421005</v>
      </c>
      <c r="Y1704" t="str" s="35">
        <v>单位</v>
      </c>
      <c r="GY1704" t="n" s="35">
        <v>0</v>
      </c>
      <c r="GZ1704" t="n" s="35">
        <v>0</v>
      </c>
      <c r="HF1704" t="n" s="35">
        <v>6000</v>
      </c>
      <c r="HG1704" t="b" s="35">
        <v>1</v>
      </c>
      <c r="HU1704" t="b" s="35">
        <v>1</v>
      </c>
    </row>
    <row r="1705" ht="30" customHeight="1" spans="2:12">
      <c r="B1705" s="34">
        <f>10000000+INDEX(编号表!$B:$B,MATCH(D1705,编号表!$A:$A,0))*10000+J1705</f>
        <v>12770015</v>
      </c>
      <c r="C1705" s="34" t="s">
        <v>1266</v>
      </c>
      <c r="D1705" s="34" t="s">
        <v>1262</v>
      </c>
      <c r="E1705" t="str" s="34">
        <v>无</v>
      </c>
      <c r="F1705" s="39" t="s">
        <v>908</v>
      </c>
      <c r="G1705" s="34" t="s">
        <v>363</v>
      </c>
      <c r="H1705" s="34" t="b">
        <v>0</v>
      </c>
      <c r="I1705" s="34" t="b">
        <v>0</v>
      </c>
      <c r="J1705" s="34">
        <v>15</v>
      </c>
      <c r="K1705" s="34" t="str">
        <f t="shared" si="46"/>
        <v>127700</v>
      </c>
      <c r="L1705" s="34" t="s">
        <v>900</v>
      </c>
      <c r="O1705" t="str" s="35">
        <v>缠束目标，使其短时定身；补强索体，延长定身时间；束缚期间短时禁止施法。</v>
      </c>
      <c r="P1705" t="n" s="35">
        <v>12421005</v>
      </c>
      <c r="Y1705" t="str" s="35">
        <v>单位</v>
      </c>
      <c r="GY1705" t="n" s="35">
        <v>0</v>
      </c>
      <c r="GZ1705" t="n" s="35">
        <v>0</v>
      </c>
      <c r="HF1705" t="n" s="35">
        <v>6000</v>
      </c>
      <c r="HG1705" t="b" s="35">
        <v>1</v>
      </c>
      <c r="HU1705" t="b" s="35">
        <v>1</v>
      </c>
    </row>
    <row r="1706" ht="30" customHeight="1" spans="2:12">
      <c r="B1706" s="34">
        <f>10000000+INDEX(编号表!$B:$B,MATCH(D1706,编号表!$A:$A,0))*10000+J1706</f>
        <v>12770016</v>
      </c>
      <c r="C1706" s="34" t="s">
        <v>1267</v>
      </c>
      <c r="D1706" s="34" t="s">
        <v>1262</v>
      </c>
      <c r="E1706" t="str" s="34">
        <v>无</v>
      </c>
      <c r="F1706" s="39" t="s">
        <v>910</v>
      </c>
      <c r="G1706" s="34" t="s">
        <v>363</v>
      </c>
      <c r="H1706" s="34" t="b">
        <v>0</v>
      </c>
      <c r="I1706" s="34" t="b">
        <v>0</v>
      </c>
      <c r="J1706" s="34">
        <v>16</v>
      </c>
      <c r="K1706" s="34" t="str">
        <f t="shared" si="46"/>
        <v>127700</v>
      </c>
      <c r="L1706" s="34" t="s">
        <v>898</v>
      </c>
      <c r="O1706" t="str" s="35">
        <v>缠束目标，使其短时定身；补强索体，延长定身时间；束缚期间短时禁止施法。</v>
      </c>
      <c r="P1706" t="n" s="35">
        <v>12421005</v>
      </c>
      <c r="Y1706" t="str" s="35">
        <v>单位</v>
      </c>
      <c r="GY1706" t="n" s="35">
        <v>0</v>
      </c>
      <c r="GZ1706" t="n" s="35">
        <v>0</v>
      </c>
      <c r="HF1706" t="n" s="35">
        <v>6000</v>
      </c>
      <c r="HG1706" t="b" s="35">
        <v>1</v>
      </c>
      <c r="HU1706" t="b" s="35">
        <v>1</v>
      </c>
    </row>
    <row r="1707" ht="30" customHeight="1" spans="2:12">
      <c r="B1707" s="34">
        <f>10000000+INDEX(编号表!$B:$B,MATCH(D1707,编号表!$A:$A,0))*10000+J1707</f>
        <v>12770017</v>
      </c>
      <c r="C1707" s="34" t="s">
        <v>1267</v>
      </c>
      <c r="D1707" s="34" t="s">
        <v>1262</v>
      </c>
      <c r="E1707" t="str" s="34">
        <v>无</v>
      </c>
      <c r="F1707" s="39" t="s">
        <v>910</v>
      </c>
      <c r="G1707" s="34" t="s">
        <v>363</v>
      </c>
      <c r="H1707" s="34" t="b">
        <v>0</v>
      </c>
      <c r="I1707" s="34" t="b">
        <v>0</v>
      </c>
      <c r="J1707" s="34">
        <v>17</v>
      </c>
      <c r="K1707" s="34" t="str">
        <f t="shared" si="46"/>
        <v>127700</v>
      </c>
      <c r="L1707" s="34" t="s">
        <v>899</v>
      </c>
      <c r="O1707" t="str" s="35">
        <v>缠束目标，使其短时定身；补强索体，延长定身时间；束缚期间短时禁止施法。</v>
      </c>
      <c r="P1707" t="n" s="35">
        <v>12421005</v>
      </c>
      <c r="Y1707" t="str" s="35">
        <v>单位</v>
      </c>
      <c r="GY1707" t="n" s="35">
        <v>0</v>
      </c>
      <c r="GZ1707" t="n" s="35">
        <v>0</v>
      </c>
      <c r="HF1707" t="n" s="35">
        <v>6000</v>
      </c>
      <c r="HG1707" t="b" s="35">
        <v>1</v>
      </c>
      <c r="HU1707" t="b" s="35">
        <v>1</v>
      </c>
    </row>
    <row r="1708" ht="30" customHeight="1" spans="2:12">
      <c r="B1708" s="34">
        <f>10000000+INDEX(编号表!$B:$B,MATCH(D1708,编号表!$A:$A,0))*10000+J1708</f>
        <v>12770018</v>
      </c>
      <c r="C1708" s="34" t="s">
        <v>1267</v>
      </c>
      <c r="D1708" s="34" t="s">
        <v>1262</v>
      </c>
      <c r="E1708" t="str" s="34">
        <v>无</v>
      </c>
      <c r="F1708" s="39" t="s">
        <v>910</v>
      </c>
      <c r="G1708" s="34" t="s">
        <v>363</v>
      </c>
      <c r="H1708" s="34" t="b">
        <v>0</v>
      </c>
      <c r="I1708" s="34" t="b">
        <v>0</v>
      </c>
      <c r="J1708" s="34">
        <v>18</v>
      </c>
      <c r="K1708" s="34" t="str">
        <f t="shared" si="46"/>
        <v>127700</v>
      </c>
      <c r="L1708" s="34" t="s">
        <v>900</v>
      </c>
      <c r="O1708" t="str" s="35">
        <v>缠束目标，使其短时定身；补强索体，延长定身时间；束缚期间短时禁止施法。</v>
      </c>
      <c r="P1708" t="n" s="35">
        <v>12421005</v>
      </c>
      <c r="Y1708" t="str" s="35">
        <v>单位</v>
      </c>
      <c r="GY1708" t="n" s="35">
        <v>0</v>
      </c>
      <c r="GZ1708" t="n" s="35">
        <v>0</v>
      </c>
      <c r="HF1708" t="n" s="35">
        <v>6000</v>
      </c>
      <c r="HG1708" t="b" s="35">
        <v>1</v>
      </c>
      <c r="HU1708" t="b" s="35">
        <v>1</v>
      </c>
    </row>
    <row r="1709" ht="30" customHeight="1" spans="2:12">
      <c r="B1709" s="34">
        <f>10000000+INDEX(编号表!$B:$B,MATCH(D1709,编号表!$A:$A,0))*10000+J1709</f>
        <v>12770019</v>
      </c>
      <c r="C1709" s="34" t="s">
        <v>1268</v>
      </c>
      <c r="D1709" s="34" t="s">
        <v>1262</v>
      </c>
      <c r="E1709" t="str" s="34">
        <v>无</v>
      </c>
      <c r="F1709" s="39" t="s">
        <v>912</v>
      </c>
      <c r="G1709" s="34" t="s">
        <v>363</v>
      </c>
      <c r="H1709" s="34" t="b">
        <v>0</v>
      </c>
      <c r="I1709" s="34" t="b">
        <v>0</v>
      </c>
      <c r="J1709" s="34">
        <v>19</v>
      </c>
      <c r="K1709" s="34" t="str">
        <f t="shared" si="46"/>
        <v>127700</v>
      </c>
      <c r="L1709" s="34" t="s">
        <v>898</v>
      </c>
      <c r="O1709" t="str" s="35">
        <v>缠束目标，使其短时定身；补强索体，延长定身时间；束缚期间短时禁止施法。</v>
      </c>
      <c r="P1709" t="n" s="35">
        <v>12421005</v>
      </c>
      <c r="Y1709" t="str" s="35">
        <v>单位</v>
      </c>
      <c r="GY1709" t="n" s="35">
        <v>0</v>
      </c>
      <c r="GZ1709" t="n" s="35">
        <v>0</v>
      </c>
      <c r="HF1709" t="n" s="35">
        <v>6000</v>
      </c>
      <c r="HG1709" t="b" s="35">
        <v>1</v>
      </c>
      <c r="HU1709" t="b" s="35">
        <v>1</v>
      </c>
    </row>
    <row r="1710" ht="30" customHeight="1" spans="2:12">
      <c r="B1710" s="34">
        <f>10000000+INDEX(编号表!$B:$B,MATCH(D1710,编号表!$A:$A,0))*10000+J1710</f>
        <v>12770020</v>
      </c>
      <c r="C1710" s="34" t="s">
        <v>1268</v>
      </c>
      <c r="D1710" s="34" t="s">
        <v>1262</v>
      </c>
      <c r="E1710" t="str" s="34">
        <v>无</v>
      </c>
      <c r="F1710" s="39" t="s">
        <v>912</v>
      </c>
      <c r="G1710" s="34" t="s">
        <v>363</v>
      </c>
      <c r="H1710" s="34" t="b">
        <v>0</v>
      </c>
      <c r="I1710" s="34" t="b">
        <v>0</v>
      </c>
      <c r="J1710" s="34">
        <v>20</v>
      </c>
      <c r="K1710" s="34" t="str">
        <f t="shared" si="46"/>
        <v>127700</v>
      </c>
      <c r="L1710" s="34" t="s">
        <v>899</v>
      </c>
      <c r="O1710" t="str" s="35">
        <v>缠束目标，使其短时定身；补强索体，延长定身时间；束缚期间短时禁止施法。</v>
      </c>
      <c r="P1710" t="n" s="35">
        <v>12421005</v>
      </c>
      <c r="Y1710" t="str" s="35">
        <v>单位</v>
      </c>
      <c r="GY1710" t="n" s="35">
        <v>0</v>
      </c>
      <c r="GZ1710" t="n" s="35">
        <v>0</v>
      </c>
      <c r="HF1710" t="n" s="35">
        <v>6000</v>
      </c>
      <c r="HG1710" t="b" s="35">
        <v>1</v>
      </c>
      <c r="HU1710" t="b" s="35">
        <v>1</v>
      </c>
    </row>
    <row r="1711" ht="30" customHeight="1" spans="2:12">
      <c r="B1711" s="34">
        <f>10000000+INDEX(编号表!$B:$B,MATCH(D1711,编号表!$A:$A,0))*10000+J1711</f>
        <v>12770021</v>
      </c>
      <c r="C1711" s="34" t="s">
        <v>1268</v>
      </c>
      <c r="D1711" s="34" t="s">
        <v>1262</v>
      </c>
      <c r="E1711" t="str" s="34">
        <v>无</v>
      </c>
      <c r="F1711" s="39" t="s">
        <v>912</v>
      </c>
      <c r="G1711" s="34" t="s">
        <v>363</v>
      </c>
      <c r="H1711" s="34" t="b">
        <v>0</v>
      </c>
      <c r="I1711" s="34" t="b">
        <v>0</v>
      </c>
      <c r="J1711" s="34">
        <v>21</v>
      </c>
      <c r="K1711" s="34" t="str">
        <f t="shared" si="46"/>
        <v>127700</v>
      </c>
      <c r="L1711" s="34" t="s">
        <v>900</v>
      </c>
      <c r="O1711" t="str" s="35">
        <v>缠束目标，使其短时定身；补强索体，延长定身时间；束缚期间短时禁止施法。</v>
      </c>
      <c r="P1711" t="n" s="35">
        <v>12421005</v>
      </c>
      <c r="Y1711" t="str" s="35">
        <v>单位</v>
      </c>
      <c r="GY1711" t="n" s="35">
        <v>0</v>
      </c>
      <c r="GZ1711" t="n" s="35">
        <v>0</v>
      </c>
      <c r="HF1711" t="n" s="35">
        <v>6000</v>
      </c>
      <c r="HG1711" t="b" s="35">
        <v>1</v>
      </c>
      <c r="HU1711" t="b" s="35">
        <v>1</v>
      </c>
    </row>
    <row r="1712" ht="30" customHeight="1" spans="2:12">
      <c r="B1712" s="34">
        <f>10000000+INDEX(编号表!$B:$B,MATCH(D1712,编号表!$A:$A,0))*10000+J1712</f>
        <v>12780001</v>
      </c>
      <c r="C1712" s="34" t="s">
        <v>1269</v>
      </c>
      <c r="D1712" s="34" t="s">
        <v>1270</v>
      </c>
      <c r="E1712" t="str" s="34">
        <v>无</v>
      </c>
      <c r="F1712" s="39" t="s">
        <v>897</v>
      </c>
      <c r="G1712" s="34" t="s">
        <v>363</v>
      </c>
      <c r="H1712" s="34" t="b">
        <v>0</v>
      </c>
      <c r="I1712" s="34" t="b">
        <v>0</v>
      </c>
      <c r="J1712" s="34">
        <v>1</v>
      </c>
      <c r="K1712" s="34" t="str">
        <f t="shared" si="46"/>
        <v>127800</v>
      </c>
      <c r="L1712" s="34" t="s">
        <v>898</v>
      </c>
      <c r="O1712" t="str" s="35">
        <v>缠束目标，使其短时定身；补强索体，延长定身时间；缩短缚灵索技能冷却时间。</v>
      </c>
      <c r="P1712" t="n" s="35">
        <v>12421005</v>
      </c>
      <c r="W1712">
        <v>600</v>
      </c>
      <c r="X1712">
        <v>600</v>
      </c>
      <c r="Y1712" t="str" s="35">
        <v>单位</v>
      </c>
      <c r="Z1712" t="inlineStr">
        <is>
          <t xml:space="preserve">单体</t>
        </is>
      </c>
      <c r="AA1712" t="inlineStr">
        <is>
          <t xml:space="preserve">敌对</t>
        </is>
      </c>
      <c r="AB1712">
        <v>0</v>
      </c>
      <c r="AC1712">
        <v>1</v>
      </c>
      <c r="AD1712" t="b">
        <v>0</v>
      </c>
      <c r="AE1712" t="inlineStr">
        <is>
          <t xml:space="preserve">最近</t>
        </is>
      </c>
      <c r="AF1712"/>
      <c r="AG1712"/>
      <c r="AH1712"/>
      <c r="AI1712"/>
      <c r="AJ1712"/>
      <c r="AK1712"/>
      <c r="AL1712"/>
      <c r="BA1712">
        <v>10000</v>
      </c>
      <c r="BB1712" t="inlineStr">
        <is>
          <t xml:space="preserve">技能效果_伤害</t>
        </is>
      </c>
      <c r="BC1712" t="inlineStr">
        <is>
          <t xml:space="preserve">敌对</t>
        </is>
      </c>
      <c r="BD1712">
        <v>10000</v>
      </c>
      <c r="BE1712">
        <v>0</v>
      </c>
      <c r="BF1712" t="inlineStr">
        <is>
          <t xml:space="preserve">全部</t>
        </is>
      </c>
      <c r="BG1712">
        <v>0</v>
      </c>
      <c r="BH1712" t="inlineStr">
        <is>
          <t xml:space="preserve">魔法</t>
        </is>
      </c>
      <c r="BI1712">
        <v>6000</v>
      </c>
      <c r="BJ1712">
        <v>0</v>
      </c>
      <c r="BK1712" t="b">
        <v>1</v>
      </c>
      <c r="BL1712">
        <v>0</v>
      </c>
      <c r="BM1712">
        <v>10000</v>
      </c>
      <c r="BN1712"/>
      <c r="BO1712"/>
      <c r="BP1712"/>
      <c r="BQ1712"/>
      <c r="BR1712"/>
      <c r="BS1712"/>
      <c r="BT1712"/>
      <c r="BU1712"/>
      <c r="BV1712"/>
      <c r="BW1712"/>
      <c r="BX1712"/>
      <c r="BY1712"/>
      <c r="BZ1712"/>
      <c r="CA1712"/>
      <c r="CB1712"/>
      <c r="CC1712"/>
      <c r="CD1712"/>
      <c r="CE1712"/>
      <c r="CF1712"/>
      <c r="CG1712"/>
      <c r="CH1712"/>
      <c r="CI1712"/>
      <c r="CJ1712"/>
      <c r="CK1712"/>
      <c r="CL1712"/>
      <c r="CM1712"/>
      <c r="CN1712"/>
      <c r="CO1712"/>
      <c r="CP1712"/>
      <c r="CQ1712"/>
      <c r="CR1712"/>
      <c r="CS1712"/>
      <c r="CT1712"/>
      <c r="CU1712"/>
      <c r="CV1712"/>
      <c r="CW1712"/>
      <c r="CX1712"/>
      <c r="CY1712"/>
      <c r="CZ1712"/>
      <c r="DA1712" t="inlineStr">
        <is>
          <t xml:space="preserve">技能效果_调用状态</t>
        </is>
      </c>
      <c r="DB1712" t="inlineStr">
        <is>
          <t xml:space="preserve">敌对</t>
        </is>
      </c>
      <c r="DC1712">
        <v>10000</v>
      </c>
      <c r="DD1712">
        <v>0</v>
      </c>
      <c r="DE1712" t="inlineStr">
        <is>
          <t xml:space="preserve">全部</t>
        </is>
      </c>
      <c r="DF1712">
        <v>0</v>
      </c>
      <c r="DG1712"/>
      <c r="DH1712"/>
      <c r="DI1712"/>
      <c r="DJ1712"/>
      <c r="DK1712"/>
      <c r="DL1712"/>
      <c r="DM1712">
        <v>20990001</v>
      </c>
      <c r="DN1712"/>
      <c r="DO1712"/>
      <c r="DP1712"/>
      <c r="DQ1712"/>
      <c r="DR1712"/>
      <c r="DS1712"/>
      <c r="DT1712"/>
      <c r="DU1712"/>
      <c r="DV1712"/>
      <c r="DW1712"/>
      <c r="DX1712"/>
      <c r="DY1712"/>
      <c r="DZ1712"/>
      <c r="EA1712"/>
      <c r="EB1712"/>
      <c r="EC1712"/>
      <c r="ED1712"/>
      <c r="EE1712"/>
      <c r="EF1712"/>
      <c r="EG1712"/>
      <c r="EH1712"/>
      <c r="EI1712"/>
      <c r="EJ1712"/>
      <c r="EK1712"/>
      <c r="EL1712"/>
      <c r="EM1712"/>
      <c r="EN1712"/>
      <c r="EO1712"/>
      <c r="EP1712"/>
      <c r="EQ1712"/>
      <c r="ER1712"/>
      <c r="ES1712"/>
      <c r="ET1712"/>
      <c r="EU1712"/>
      <c r="EV1712"/>
      <c r="EW1712"/>
      <c r="EX1712"/>
      <c r="EY1712"/>
      <c r="EZ1712"/>
      <c r="FA1712"/>
      <c r="FB1712"/>
      <c r="FC1712"/>
      <c r="FD1712"/>
      <c r="FE1712"/>
      <c r="FF1712"/>
      <c r="FG1712"/>
      <c r="FH1712"/>
      <c r="FI1712"/>
      <c r="FJ1712"/>
      <c r="FK1712"/>
      <c r="FL1712"/>
      <c r="FM1712"/>
      <c r="FN1712"/>
      <c r="FO1712"/>
      <c r="FP1712"/>
      <c r="FQ1712"/>
      <c r="FR1712"/>
      <c r="FS1712"/>
      <c r="FT1712"/>
      <c r="FU1712"/>
      <c r="FV1712"/>
      <c r="FW1712"/>
      <c r="FX1712"/>
      <c r="FY1712"/>
      <c r="FZ1712"/>
      <c r="GA1712"/>
      <c r="GB1712"/>
      <c r="GC1712"/>
      <c r="GD1712"/>
      <c r="GE1712"/>
      <c r="GF1712"/>
      <c r="GG1712"/>
      <c r="GH1712"/>
      <c r="GI1712"/>
      <c r="GJ1712"/>
      <c r="GK1712"/>
      <c r="GL1712"/>
      <c r="GM1712"/>
      <c r="GN1712"/>
      <c r="GO1712"/>
      <c r="GP1712"/>
      <c r="GQ1712"/>
      <c r="GR1712"/>
      <c r="GS1712"/>
      <c r="GT1712"/>
      <c r="GU1712"/>
      <c r="GV1712"/>
      <c r="GW1712"/>
      <c r="GX1712"/>
      <c r="GY1712" t="n" s="35">
        <v>0</v>
      </c>
      <c r="GZ1712" t="n" s="35">
        <v>0</v>
      </c>
      <c r="HF1712" s="35">
        <v>5700</v>
      </c>
      <c r="HG1712" t="b" s="35">
        <v>1</v>
      </c>
      <c r="HH1712">
        <v>1</v>
      </c>
      <c r="HU1712" t="b" s="35">
        <v>1</v>
      </c>
    </row>
    <row r="1713" ht="30" customHeight="1" spans="2:12">
      <c r="B1713" s="34">
        <f>10000000+INDEX(编号表!$B:$B,MATCH(D1713,编号表!$A:$A,0))*10000+J1713</f>
        <v>12780002</v>
      </c>
      <c r="C1713" s="34" t="s">
        <v>1269</v>
      </c>
      <c r="D1713" s="34" t="s">
        <v>1270</v>
      </c>
      <c r="E1713" t="str" s="34">
        <v>无</v>
      </c>
      <c r="F1713" s="39" t="s">
        <v>897</v>
      </c>
      <c r="G1713" s="34" t="s">
        <v>363</v>
      </c>
      <c r="H1713" s="34" t="b">
        <v>0</v>
      </c>
      <c r="I1713" s="34" t="b">
        <v>0</v>
      </c>
      <c r="J1713" s="34">
        <v>2</v>
      </c>
      <c r="K1713" s="34" t="str">
        <f t="shared" si="46"/>
        <v>127800</v>
      </c>
      <c r="L1713" s="34" t="s">
        <v>899</v>
      </c>
      <c r="O1713" t="str" s="35">
        <v>缠束目标，使其短时定身；补强索体，延长定身时间；缩短缚灵索技能冷却时间。</v>
      </c>
      <c r="P1713" t="n" s="35">
        <v>12421005</v>
      </c>
      <c r="W1713">
        <v>600</v>
      </c>
      <c r="X1713">
        <v>600</v>
      </c>
      <c r="Y1713" t="str" s="35">
        <v>单位</v>
      </c>
      <c r="Z1713" t="inlineStr">
        <is>
          <t xml:space="preserve">单体</t>
        </is>
      </c>
      <c r="AA1713" t="inlineStr">
        <is>
          <t xml:space="preserve">敌对</t>
        </is>
      </c>
      <c r="AB1713">
        <v>0</v>
      </c>
      <c r="AC1713">
        <v>1</v>
      </c>
      <c r="AD1713" t="b">
        <v>0</v>
      </c>
      <c r="AE1713" t="inlineStr">
        <is>
          <t xml:space="preserve">最近</t>
        </is>
      </c>
      <c r="AF1713"/>
      <c r="AG1713"/>
      <c r="AH1713"/>
      <c r="AI1713"/>
      <c r="AJ1713"/>
      <c r="AK1713"/>
      <c r="AL1713"/>
      <c r="BA1713">
        <v>10000</v>
      </c>
      <c r="BB1713" t="inlineStr">
        <is>
          <t xml:space="preserve">技能效果_伤害</t>
        </is>
      </c>
      <c r="BC1713" t="inlineStr">
        <is>
          <t xml:space="preserve">敌对</t>
        </is>
      </c>
      <c r="BD1713">
        <v>10000</v>
      </c>
      <c r="BE1713">
        <v>0</v>
      </c>
      <c r="BF1713" t="inlineStr">
        <is>
          <t xml:space="preserve">全部</t>
        </is>
      </c>
      <c r="BG1713">
        <v>0</v>
      </c>
      <c r="BH1713" t="inlineStr">
        <is>
          <t xml:space="preserve">魔法</t>
        </is>
      </c>
      <c r="BI1713">
        <v>6000</v>
      </c>
      <c r="BJ1713">
        <v>0</v>
      </c>
      <c r="BK1713" t="b">
        <v>1</v>
      </c>
      <c r="BL1713">
        <v>0</v>
      </c>
      <c r="BM1713">
        <v>10000</v>
      </c>
      <c r="BN1713"/>
      <c r="BO1713"/>
      <c r="BP1713"/>
      <c r="BQ1713"/>
      <c r="BR1713"/>
      <c r="BS1713"/>
      <c r="BT1713"/>
      <c r="BU1713"/>
      <c r="BV1713"/>
      <c r="BW1713"/>
      <c r="BX1713"/>
      <c r="BY1713"/>
      <c r="BZ1713"/>
      <c r="CA1713"/>
      <c r="CB1713"/>
      <c r="CC1713"/>
      <c r="CD1713"/>
      <c r="CE1713"/>
      <c r="CF1713"/>
      <c r="CG1713"/>
      <c r="CH1713"/>
      <c r="CI1713"/>
      <c r="CJ1713"/>
      <c r="CK1713"/>
      <c r="CL1713"/>
      <c r="CM1713"/>
      <c r="CN1713"/>
      <c r="CO1713"/>
      <c r="CP1713"/>
      <c r="CQ1713"/>
      <c r="CR1713"/>
      <c r="CS1713"/>
      <c r="CT1713"/>
      <c r="CU1713"/>
      <c r="CV1713"/>
      <c r="CW1713"/>
      <c r="CX1713"/>
      <c r="CY1713"/>
      <c r="CZ1713"/>
      <c r="DA1713" t="inlineStr">
        <is>
          <t xml:space="preserve">技能效果_调用状态</t>
        </is>
      </c>
      <c r="DB1713" t="inlineStr">
        <is>
          <t xml:space="preserve">敌对</t>
        </is>
      </c>
      <c r="DC1713">
        <v>10000</v>
      </c>
      <c r="DD1713">
        <v>0</v>
      </c>
      <c r="DE1713" t="inlineStr">
        <is>
          <t xml:space="preserve">全部</t>
        </is>
      </c>
      <c r="DF1713">
        <v>0</v>
      </c>
      <c r="DG1713"/>
      <c r="DH1713"/>
      <c r="DI1713"/>
      <c r="DJ1713"/>
      <c r="DK1713"/>
      <c r="DL1713"/>
      <c r="DM1713">
        <v>20990001</v>
      </c>
      <c r="DN1713"/>
      <c r="DO1713"/>
      <c r="DP1713"/>
      <c r="DQ1713"/>
      <c r="DR1713"/>
      <c r="DS1713"/>
      <c r="DT1713"/>
      <c r="DU1713"/>
      <c r="DV1713"/>
      <c r="DW1713"/>
      <c r="DX1713"/>
      <c r="DY1713"/>
      <c r="DZ1713"/>
      <c r="EA1713"/>
      <c r="EB1713"/>
      <c r="EC1713"/>
      <c r="ED1713"/>
      <c r="EE1713"/>
      <c r="EF1713"/>
      <c r="EG1713"/>
      <c r="EH1713"/>
      <c r="EI1713"/>
      <c r="EJ1713"/>
      <c r="EK1713"/>
      <c r="EL1713"/>
      <c r="EM1713"/>
      <c r="EN1713"/>
      <c r="EO1713"/>
      <c r="EP1713"/>
      <c r="EQ1713"/>
      <c r="ER1713"/>
      <c r="ES1713"/>
      <c r="ET1713"/>
      <c r="EU1713"/>
      <c r="EV1713"/>
      <c r="EW1713"/>
      <c r="EX1713"/>
      <c r="EY1713"/>
      <c r="EZ1713"/>
      <c r="FA1713"/>
      <c r="FB1713"/>
      <c r="FC1713"/>
      <c r="FD1713"/>
      <c r="FE1713"/>
      <c r="FF1713"/>
      <c r="FG1713"/>
      <c r="FH1713"/>
      <c r="FI1713"/>
      <c r="FJ1713"/>
      <c r="FK1713"/>
      <c r="FL1713"/>
      <c r="FM1713"/>
      <c r="FN1713"/>
      <c r="FO1713"/>
      <c r="FP1713"/>
      <c r="FQ1713"/>
      <c r="FR1713"/>
      <c r="FS1713"/>
      <c r="FT1713"/>
      <c r="FU1713"/>
      <c r="FV1713"/>
      <c r="FW1713"/>
      <c r="FX1713"/>
      <c r="FY1713"/>
      <c r="FZ1713"/>
      <c r="GA1713"/>
      <c r="GB1713"/>
      <c r="GC1713"/>
      <c r="GD1713"/>
      <c r="GE1713"/>
      <c r="GF1713"/>
      <c r="GG1713"/>
      <c r="GH1713"/>
      <c r="GI1713"/>
      <c r="GJ1713"/>
      <c r="GK1713"/>
      <c r="GL1713"/>
      <c r="GM1713"/>
      <c r="GN1713"/>
      <c r="GO1713"/>
      <c r="GP1713"/>
      <c r="GQ1713"/>
      <c r="GR1713"/>
      <c r="GS1713"/>
      <c r="GT1713"/>
      <c r="GU1713"/>
      <c r="GV1713"/>
      <c r="GW1713"/>
      <c r="GX1713"/>
      <c r="GY1713" t="n" s="35">
        <v>0</v>
      </c>
      <c r="GZ1713" t="n" s="35">
        <v>0</v>
      </c>
      <c r="HF1713" s="35">
        <v>5700</v>
      </c>
      <c r="HG1713" t="b" s="35">
        <v>1</v>
      </c>
      <c r="HH1713">
        <v>1</v>
      </c>
      <c r="HU1713" t="b" s="35">
        <v>1</v>
      </c>
    </row>
    <row r="1714" ht="30" customHeight="1" spans="2:12">
      <c r="B1714" s="34">
        <f>10000000+INDEX(编号表!$B:$B,MATCH(D1714,编号表!$A:$A,0))*10000+J1714</f>
        <v>12780003</v>
      </c>
      <c r="C1714" s="34" t="s">
        <v>1269</v>
      </c>
      <c r="D1714" s="34" t="s">
        <v>1270</v>
      </c>
      <c r="E1714" t="str" s="34">
        <v>无</v>
      </c>
      <c r="F1714" s="39" t="s">
        <v>897</v>
      </c>
      <c r="G1714" s="34" t="s">
        <v>363</v>
      </c>
      <c r="H1714" s="34" t="b">
        <v>0</v>
      </c>
      <c r="I1714" s="34" t="b">
        <v>0</v>
      </c>
      <c r="J1714" s="34">
        <v>3</v>
      </c>
      <c r="K1714" s="34" t="str">
        <f t="shared" si="46"/>
        <v>127800</v>
      </c>
      <c r="L1714" s="34" t="s">
        <v>900</v>
      </c>
      <c r="O1714" t="str" s="35">
        <v>缠束目标，使其短时定身；补强索体，延长定身时间；缩短缚灵索技能冷却时间。</v>
      </c>
      <c r="P1714" t="n" s="35">
        <v>12421005</v>
      </c>
      <c r="W1714">
        <v>600</v>
      </c>
      <c r="X1714">
        <v>600</v>
      </c>
      <c r="Y1714" t="str" s="35">
        <v>单位</v>
      </c>
      <c r="Z1714" t="inlineStr">
        <is>
          <t xml:space="preserve">单体</t>
        </is>
      </c>
      <c r="AA1714" t="inlineStr">
        <is>
          <t xml:space="preserve">敌对</t>
        </is>
      </c>
      <c r="AB1714">
        <v>0</v>
      </c>
      <c r="AC1714">
        <v>1</v>
      </c>
      <c r="AD1714" t="b">
        <v>0</v>
      </c>
      <c r="AE1714" t="inlineStr">
        <is>
          <t xml:space="preserve">最近</t>
        </is>
      </c>
      <c r="AF1714"/>
      <c r="AG1714"/>
      <c r="AH1714"/>
      <c r="AI1714"/>
      <c r="AJ1714"/>
      <c r="AK1714"/>
      <c r="AL1714"/>
      <c r="BA1714">
        <v>10000</v>
      </c>
      <c r="BB1714" t="inlineStr">
        <is>
          <t xml:space="preserve">技能效果_伤害</t>
        </is>
      </c>
      <c r="BC1714" t="inlineStr">
        <is>
          <t xml:space="preserve">敌对</t>
        </is>
      </c>
      <c r="BD1714">
        <v>10000</v>
      </c>
      <c r="BE1714">
        <v>0</v>
      </c>
      <c r="BF1714" t="inlineStr">
        <is>
          <t xml:space="preserve">全部</t>
        </is>
      </c>
      <c r="BG1714">
        <v>0</v>
      </c>
      <c r="BH1714" t="inlineStr">
        <is>
          <t xml:space="preserve">魔法</t>
        </is>
      </c>
      <c r="BI1714">
        <v>6000</v>
      </c>
      <c r="BJ1714">
        <v>0</v>
      </c>
      <c r="BK1714" t="b">
        <v>1</v>
      </c>
      <c r="BL1714">
        <v>0</v>
      </c>
      <c r="BM1714">
        <v>10000</v>
      </c>
      <c r="BN1714"/>
      <c r="BO1714"/>
      <c r="BP1714"/>
      <c r="BQ1714"/>
      <c r="BR1714"/>
      <c r="BS1714"/>
      <c r="BT1714"/>
      <c r="BU1714"/>
      <c r="BV1714"/>
      <c r="BW1714"/>
      <c r="BX1714"/>
      <c r="BY1714"/>
      <c r="BZ1714"/>
      <c r="CA1714"/>
      <c r="CB1714"/>
      <c r="CC1714"/>
      <c r="CD1714"/>
      <c r="CE1714"/>
      <c r="CF1714"/>
      <c r="CG1714"/>
      <c r="CH1714"/>
      <c r="CI1714"/>
      <c r="CJ1714"/>
      <c r="CK1714"/>
      <c r="CL1714"/>
      <c r="CM1714"/>
      <c r="CN1714"/>
      <c r="CO1714"/>
      <c r="CP1714"/>
      <c r="CQ1714"/>
      <c r="CR1714"/>
      <c r="CS1714"/>
      <c r="CT1714"/>
      <c r="CU1714"/>
      <c r="CV1714"/>
      <c r="CW1714"/>
      <c r="CX1714"/>
      <c r="CY1714"/>
      <c r="CZ1714"/>
      <c r="DA1714" t="inlineStr">
        <is>
          <t xml:space="preserve">技能效果_调用状态</t>
        </is>
      </c>
      <c r="DB1714" t="inlineStr">
        <is>
          <t xml:space="preserve">敌对</t>
        </is>
      </c>
      <c r="DC1714">
        <v>10000</v>
      </c>
      <c r="DD1714">
        <v>0</v>
      </c>
      <c r="DE1714" t="inlineStr">
        <is>
          <t xml:space="preserve">全部</t>
        </is>
      </c>
      <c r="DF1714">
        <v>0</v>
      </c>
      <c r="DG1714"/>
      <c r="DH1714"/>
      <c r="DI1714"/>
      <c r="DJ1714"/>
      <c r="DK1714"/>
      <c r="DL1714"/>
      <c r="DM1714">
        <v>20990001</v>
      </c>
      <c r="DN1714"/>
      <c r="DO1714"/>
      <c r="DP1714"/>
      <c r="DQ1714"/>
      <c r="DR1714"/>
      <c r="DS1714"/>
      <c r="DT1714"/>
      <c r="DU1714"/>
      <c r="DV1714"/>
      <c r="DW1714"/>
      <c r="DX1714"/>
      <c r="DY1714"/>
      <c r="DZ1714"/>
      <c r="EA1714"/>
      <c r="EB1714"/>
      <c r="EC1714"/>
      <c r="ED1714"/>
      <c r="EE1714"/>
      <c r="EF1714"/>
      <c r="EG1714"/>
      <c r="EH1714"/>
      <c r="EI1714"/>
      <c r="EJ1714"/>
      <c r="EK1714"/>
      <c r="EL1714"/>
      <c r="EM1714"/>
      <c r="EN1714"/>
      <c r="EO1714"/>
      <c r="EP1714"/>
      <c r="EQ1714"/>
      <c r="ER1714"/>
      <c r="ES1714"/>
      <c r="ET1714"/>
      <c r="EU1714"/>
      <c r="EV1714"/>
      <c r="EW1714"/>
      <c r="EX1714"/>
      <c r="EY1714"/>
      <c r="EZ1714"/>
      <c r="FA1714"/>
      <c r="FB1714"/>
      <c r="FC1714"/>
      <c r="FD1714"/>
      <c r="FE1714"/>
      <c r="FF1714"/>
      <c r="FG1714"/>
      <c r="FH1714"/>
      <c r="FI1714"/>
      <c r="FJ1714"/>
      <c r="FK1714"/>
      <c r="FL1714"/>
      <c r="FM1714"/>
      <c r="FN1714"/>
      <c r="FO1714"/>
      <c r="FP1714"/>
      <c r="FQ1714"/>
      <c r="FR1714"/>
      <c r="FS1714"/>
      <c r="FT1714"/>
      <c r="FU1714"/>
      <c r="FV1714"/>
      <c r="FW1714"/>
      <c r="FX1714"/>
      <c r="FY1714"/>
      <c r="FZ1714"/>
      <c r="GA1714"/>
      <c r="GB1714"/>
      <c r="GC1714"/>
      <c r="GD1714"/>
      <c r="GE1714"/>
      <c r="GF1714"/>
      <c r="GG1714"/>
      <c r="GH1714"/>
      <c r="GI1714"/>
      <c r="GJ1714"/>
      <c r="GK1714"/>
      <c r="GL1714"/>
      <c r="GM1714"/>
      <c r="GN1714"/>
      <c r="GO1714"/>
      <c r="GP1714"/>
      <c r="GQ1714"/>
      <c r="GR1714"/>
      <c r="GS1714"/>
      <c r="GT1714"/>
      <c r="GU1714"/>
      <c r="GV1714"/>
      <c r="GW1714"/>
      <c r="GX1714"/>
      <c r="GY1714" t="n" s="35">
        <v>0</v>
      </c>
      <c r="GZ1714" t="n" s="35">
        <v>0</v>
      </c>
      <c r="HF1714" s="35">
        <v>5700</v>
      </c>
      <c r="HG1714" t="b" s="35">
        <v>1</v>
      </c>
      <c r="HH1714">
        <v>1</v>
      </c>
      <c r="HU1714" t="b" s="35">
        <v>1</v>
      </c>
    </row>
    <row r="1715" ht="30" customHeight="1" spans="2:12">
      <c r="B1715" s="34">
        <f>10000000+INDEX(编号表!$B:$B,MATCH(D1715,编号表!$A:$A,0))*10000+J1715</f>
        <v>12780004</v>
      </c>
      <c r="C1715" s="34" t="s">
        <v>1271</v>
      </c>
      <c r="D1715" s="34" t="s">
        <v>1270</v>
      </c>
      <c r="E1715" t="str" s="34">
        <v>无</v>
      </c>
      <c r="F1715" s="39" t="s">
        <v>902</v>
      </c>
      <c r="G1715" s="34" t="s">
        <v>363</v>
      </c>
      <c r="H1715" s="34" t="b">
        <v>0</v>
      </c>
      <c r="I1715" s="34" t="b">
        <v>0</v>
      </c>
      <c r="J1715" s="34">
        <v>4</v>
      </c>
      <c r="K1715" s="34" t="str">
        <f t="shared" si="46"/>
        <v>127800</v>
      </c>
      <c r="L1715" s="34" t="s">
        <v>898</v>
      </c>
      <c r="O1715" t="str" s="35">
        <v>缠束目标，使其短时定身；补强索体，延长定身时间；缩短缚灵索技能冷却时间。</v>
      </c>
      <c r="P1715" t="n" s="35">
        <v>12421005</v>
      </c>
      <c r="W1715">
        <v>600</v>
      </c>
      <c r="X1715">
        <v>600</v>
      </c>
      <c r="Y1715" t="str" s="35">
        <v>单位</v>
      </c>
      <c r="Z1715" t="inlineStr">
        <is>
          <t xml:space="preserve">单体</t>
        </is>
      </c>
      <c r="AA1715" t="inlineStr">
        <is>
          <t xml:space="preserve">敌对</t>
        </is>
      </c>
      <c r="AB1715">
        <v>0</v>
      </c>
      <c r="AC1715">
        <v>1</v>
      </c>
      <c r="AD1715" t="b">
        <v>0</v>
      </c>
      <c r="AE1715" t="inlineStr">
        <is>
          <t xml:space="preserve">最近</t>
        </is>
      </c>
      <c r="AF1715"/>
      <c r="AG1715"/>
      <c r="AH1715"/>
      <c r="AI1715"/>
      <c r="AJ1715"/>
      <c r="AK1715"/>
      <c r="AL1715"/>
      <c r="BA1715">
        <v>10000</v>
      </c>
      <c r="BB1715" t="inlineStr">
        <is>
          <t xml:space="preserve">技能效果_伤害</t>
        </is>
      </c>
      <c r="BC1715" t="inlineStr">
        <is>
          <t xml:space="preserve">敌对</t>
        </is>
      </c>
      <c r="BD1715">
        <v>10000</v>
      </c>
      <c r="BE1715">
        <v>0</v>
      </c>
      <c r="BF1715" t="inlineStr">
        <is>
          <t xml:space="preserve">全部</t>
        </is>
      </c>
      <c r="BG1715">
        <v>0</v>
      </c>
      <c r="BH1715" t="inlineStr">
        <is>
          <t xml:space="preserve">魔法</t>
        </is>
      </c>
      <c r="BI1715">
        <v>6000</v>
      </c>
      <c r="BJ1715">
        <v>0</v>
      </c>
      <c r="BK1715" t="b">
        <v>1</v>
      </c>
      <c r="BL1715">
        <v>0</v>
      </c>
      <c r="BM1715">
        <v>10000</v>
      </c>
      <c r="BN1715"/>
      <c r="BO1715"/>
      <c r="BP1715"/>
      <c r="BQ1715"/>
      <c r="BR1715"/>
      <c r="BS1715"/>
      <c r="BT1715"/>
      <c r="BU1715"/>
      <c r="BV1715"/>
      <c r="BW1715"/>
      <c r="BX1715"/>
      <c r="BY1715"/>
      <c r="BZ1715"/>
      <c r="CA1715"/>
      <c r="CB1715"/>
      <c r="CC1715"/>
      <c r="CD1715"/>
      <c r="CE1715"/>
      <c r="CF1715"/>
      <c r="CG1715"/>
      <c r="CH1715"/>
      <c r="CI1715"/>
      <c r="CJ1715"/>
      <c r="CK1715"/>
      <c r="CL1715"/>
      <c r="CM1715"/>
      <c r="CN1715"/>
      <c r="CO1715"/>
      <c r="CP1715"/>
      <c r="CQ1715"/>
      <c r="CR1715"/>
      <c r="CS1715"/>
      <c r="CT1715"/>
      <c r="CU1715"/>
      <c r="CV1715"/>
      <c r="CW1715"/>
      <c r="CX1715"/>
      <c r="CY1715"/>
      <c r="CZ1715"/>
      <c r="DA1715" t="inlineStr">
        <is>
          <t xml:space="preserve">技能效果_调用状态</t>
        </is>
      </c>
      <c r="DB1715" t="inlineStr">
        <is>
          <t xml:space="preserve">敌对</t>
        </is>
      </c>
      <c r="DC1715">
        <v>10000</v>
      </c>
      <c r="DD1715">
        <v>0</v>
      </c>
      <c r="DE1715" t="inlineStr">
        <is>
          <t xml:space="preserve">全部</t>
        </is>
      </c>
      <c r="DF1715">
        <v>0</v>
      </c>
      <c r="DG1715"/>
      <c r="DH1715"/>
      <c r="DI1715"/>
      <c r="DJ1715"/>
      <c r="DK1715"/>
      <c r="DL1715"/>
      <c r="DM1715">
        <v>20990001</v>
      </c>
      <c r="DN1715"/>
      <c r="DO1715"/>
      <c r="DP1715"/>
      <c r="DQ1715"/>
      <c r="DR1715"/>
      <c r="DS1715"/>
      <c r="DT1715"/>
      <c r="DU1715"/>
      <c r="DV1715"/>
      <c r="DW1715"/>
      <c r="DX1715"/>
      <c r="DY1715"/>
      <c r="DZ1715"/>
      <c r="EA1715"/>
      <c r="EB1715"/>
      <c r="EC1715"/>
      <c r="ED1715"/>
      <c r="EE1715"/>
      <c r="EF1715"/>
      <c r="EG1715"/>
      <c r="EH1715"/>
      <c r="EI1715"/>
      <c r="EJ1715"/>
      <c r="EK1715"/>
      <c r="EL1715"/>
      <c r="EM1715"/>
      <c r="EN1715"/>
      <c r="EO1715"/>
      <c r="EP1715"/>
      <c r="EQ1715"/>
      <c r="ER1715"/>
      <c r="ES1715"/>
      <c r="ET1715"/>
      <c r="EU1715"/>
      <c r="EV1715"/>
      <c r="EW1715"/>
      <c r="EX1715"/>
      <c r="EY1715"/>
      <c r="EZ1715"/>
      <c r="FA1715"/>
      <c r="FB1715"/>
      <c r="FC1715"/>
      <c r="FD1715"/>
      <c r="FE1715"/>
      <c r="FF1715"/>
      <c r="FG1715"/>
      <c r="FH1715"/>
      <c r="FI1715"/>
      <c r="FJ1715"/>
      <c r="FK1715"/>
      <c r="FL1715"/>
      <c r="FM1715"/>
      <c r="FN1715"/>
      <c r="FO1715"/>
      <c r="FP1715"/>
      <c r="FQ1715"/>
      <c r="FR1715"/>
      <c r="FS1715"/>
      <c r="FT1715"/>
      <c r="FU1715"/>
      <c r="FV1715"/>
      <c r="FW1715"/>
      <c r="FX1715"/>
      <c r="FY1715"/>
      <c r="FZ1715"/>
      <c r="GA1715"/>
      <c r="GB1715"/>
      <c r="GC1715"/>
      <c r="GD1715"/>
      <c r="GE1715"/>
      <c r="GF1715"/>
      <c r="GG1715"/>
      <c r="GH1715"/>
      <c r="GI1715"/>
      <c r="GJ1715"/>
      <c r="GK1715"/>
      <c r="GL1715"/>
      <c r="GM1715"/>
      <c r="GN1715"/>
      <c r="GO1715"/>
      <c r="GP1715"/>
      <c r="GQ1715"/>
      <c r="GR1715"/>
      <c r="GS1715"/>
      <c r="GT1715"/>
      <c r="GU1715"/>
      <c r="GV1715"/>
      <c r="GW1715"/>
      <c r="GX1715"/>
      <c r="GY1715" t="n" s="35">
        <v>0</v>
      </c>
      <c r="GZ1715" t="n" s="35">
        <v>0</v>
      </c>
      <c r="HF1715" s="35">
        <v>5700</v>
      </c>
      <c r="HG1715" t="b" s="35">
        <v>1</v>
      </c>
      <c r="HH1715">
        <v>1</v>
      </c>
      <c r="HU1715" t="b" s="35">
        <v>1</v>
      </c>
    </row>
    <row r="1716" ht="30" customHeight="1" spans="2:12">
      <c r="B1716" s="34">
        <f>10000000+INDEX(编号表!$B:$B,MATCH(D1716,编号表!$A:$A,0))*10000+J1716</f>
        <v>12780005</v>
      </c>
      <c r="C1716" s="34" t="s">
        <v>1271</v>
      </c>
      <c r="D1716" s="34" t="s">
        <v>1270</v>
      </c>
      <c r="E1716" t="str" s="34">
        <v>无</v>
      </c>
      <c r="F1716" s="39" t="s">
        <v>902</v>
      </c>
      <c r="G1716" s="34" t="s">
        <v>363</v>
      </c>
      <c r="H1716" s="34" t="b">
        <v>0</v>
      </c>
      <c r="I1716" s="34" t="b">
        <v>0</v>
      </c>
      <c r="J1716" s="34">
        <v>5</v>
      </c>
      <c r="K1716" s="34" t="str">
        <f t="shared" si="46"/>
        <v>127800</v>
      </c>
      <c r="L1716" s="34" t="s">
        <v>899</v>
      </c>
      <c r="O1716" t="str" s="35">
        <v>缠束目标，使其短时定身；补强索体，延长定身时间；缩短缚灵索技能冷却时间。</v>
      </c>
      <c r="P1716" t="n" s="35">
        <v>12421005</v>
      </c>
      <c r="W1716">
        <v>600</v>
      </c>
      <c r="X1716">
        <v>600</v>
      </c>
      <c r="Y1716" t="str" s="35">
        <v>单位</v>
      </c>
      <c r="Z1716" t="inlineStr">
        <is>
          <t xml:space="preserve">单体</t>
        </is>
      </c>
      <c r="AA1716" t="inlineStr">
        <is>
          <t xml:space="preserve">敌对</t>
        </is>
      </c>
      <c r="AB1716">
        <v>0</v>
      </c>
      <c r="AC1716">
        <v>1</v>
      </c>
      <c r="AD1716" t="b">
        <v>0</v>
      </c>
      <c r="AE1716" t="inlineStr">
        <is>
          <t xml:space="preserve">最近</t>
        </is>
      </c>
      <c r="AF1716"/>
      <c r="AG1716"/>
      <c r="AH1716"/>
      <c r="AI1716"/>
      <c r="AJ1716"/>
      <c r="AK1716"/>
      <c r="AL1716"/>
      <c r="BA1716">
        <v>10000</v>
      </c>
      <c r="BB1716" t="inlineStr">
        <is>
          <t xml:space="preserve">技能效果_伤害</t>
        </is>
      </c>
      <c r="BC1716" t="inlineStr">
        <is>
          <t xml:space="preserve">敌对</t>
        </is>
      </c>
      <c r="BD1716">
        <v>10000</v>
      </c>
      <c r="BE1716">
        <v>0</v>
      </c>
      <c r="BF1716" t="inlineStr">
        <is>
          <t xml:space="preserve">全部</t>
        </is>
      </c>
      <c r="BG1716">
        <v>0</v>
      </c>
      <c r="BH1716" t="inlineStr">
        <is>
          <t xml:space="preserve">魔法</t>
        </is>
      </c>
      <c r="BI1716">
        <v>6000</v>
      </c>
      <c r="BJ1716">
        <v>0</v>
      </c>
      <c r="BK1716" t="b">
        <v>1</v>
      </c>
      <c r="BL1716">
        <v>0</v>
      </c>
      <c r="BM1716">
        <v>10000</v>
      </c>
      <c r="BN1716"/>
      <c r="BO1716"/>
      <c r="BP1716"/>
      <c r="BQ1716"/>
      <c r="BR1716"/>
      <c r="BS1716"/>
      <c r="BT1716"/>
      <c r="BU1716"/>
      <c r="BV1716"/>
      <c r="BW1716"/>
      <c r="BX1716"/>
      <c r="BY1716"/>
      <c r="BZ1716"/>
      <c r="CA1716"/>
      <c r="CB1716"/>
      <c r="CC1716"/>
      <c r="CD1716"/>
      <c r="CE1716"/>
      <c r="CF1716"/>
      <c r="CG1716"/>
      <c r="CH1716"/>
      <c r="CI1716"/>
      <c r="CJ1716"/>
      <c r="CK1716"/>
      <c r="CL1716"/>
      <c r="CM1716"/>
      <c r="CN1716"/>
      <c r="CO1716"/>
      <c r="CP1716"/>
      <c r="CQ1716"/>
      <c r="CR1716"/>
      <c r="CS1716"/>
      <c r="CT1716"/>
      <c r="CU1716"/>
      <c r="CV1716"/>
      <c r="CW1716"/>
      <c r="CX1716"/>
      <c r="CY1716"/>
      <c r="CZ1716"/>
      <c r="DA1716" t="inlineStr">
        <is>
          <t xml:space="preserve">技能效果_调用状态</t>
        </is>
      </c>
      <c r="DB1716" t="inlineStr">
        <is>
          <t xml:space="preserve">敌对</t>
        </is>
      </c>
      <c r="DC1716">
        <v>10000</v>
      </c>
      <c r="DD1716">
        <v>0</v>
      </c>
      <c r="DE1716" t="inlineStr">
        <is>
          <t xml:space="preserve">全部</t>
        </is>
      </c>
      <c r="DF1716">
        <v>0</v>
      </c>
      <c r="DG1716"/>
      <c r="DH1716"/>
      <c r="DI1716"/>
      <c r="DJ1716"/>
      <c r="DK1716"/>
      <c r="DL1716"/>
      <c r="DM1716">
        <v>20990001</v>
      </c>
      <c r="DN1716"/>
      <c r="DO1716"/>
      <c r="DP1716"/>
      <c r="DQ1716"/>
      <c r="DR1716"/>
      <c r="DS1716"/>
      <c r="DT1716"/>
      <c r="DU1716"/>
      <c r="DV1716"/>
      <c r="DW1716"/>
      <c r="DX1716"/>
      <c r="DY1716"/>
      <c r="DZ1716"/>
      <c r="EA1716"/>
      <c r="EB1716"/>
      <c r="EC1716"/>
      <c r="ED1716"/>
      <c r="EE1716"/>
      <c r="EF1716"/>
      <c r="EG1716"/>
      <c r="EH1716"/>
      <c r="EI1716"/>
      <c r="EJ1716"/>
      <c r="EK1716"/>
      <c r="EL1716"/>
      <c r="EM1716"/>
      <c r="EN1716"/>
      <c r="EO1716"/>
      <c r="EP1716"/>
      <c r="EQ1716"/>
      <c r="ER1716"/>
      <c r="ES1716"/>
      <c r="ET1716"/>
      <c r="EU1716"/>
      <c r="EV1716"/>
      <c r="EW1716"/>
      <c r="EX1716"/>
      <c r="EY1716"/>
      <c r="EZ1716"/>
      <c r="FA1716"/>
      <c r="FB1716"/>
      <c r="FC1716"/>
      <c r="FD1716"/>
      <c r="FE1716"/>
      <c r="FF1716"/>
      <c r="FG1716"/>
      <c r="FH1716"/>
      <c r="FI1716"/>
      <c r="FJ1716"/>
      <c r="FK1716"/>
      <c r="FL1716"/>
      <c r="FM1716"/>
      <c r="FN1716"/>
      <c r="FO1716"/>
      <c r="FP1716"/>
      <c r="FQ1716"/>
      <c r="FR1716"/>
      <c r="FS1716"/>
      <c r="FT1716"/>
      <c r="FU1716"/>
      <c r="FV1716"/>
      <c r="FW1716"/>
      <c r="FX1716"/>
      <c r="FY1716"/>
      <c r="FZ1716"/>
      <c r="GA1716"/>
      <c r="GB1716"/>
      <c r="GC1716"/>
      <c r="GD1716"/>
      <c r="GE1716"/>
      <c r="GF1716"/>
      <c r="GG1716"/>
      <c r="GH1716"/>
      <c r="GI1716"/>
      <c r="GJ1716"/>
      <c r="GK1716"/>
      <c r="GL1716"/>
      <c r="GM1716"/>
      <c r="GN1716"/>
      <c r="GO1716"/>
      <c r="GP1716"/>
      <c r="GQ1716"/>
      <c r="GR1716"/>
      <c r="GS1716"/>
      <c r="GT1716"/>
      <c r="GU1716"/>
      <c r="GV1716"/>
      <c r="GW1716"/>
      <c r="GX1716"/>
      <c r="GY1716" t="n" s="35">
        <v>0</v>
      </c>
      <c r="GZ1716" t="n" s="35">
        <v>0</v>
      </c>
      <c r="HF1716" s="35">
        <v>5700</v>
      </c>
      <c r="HG1716" t="b" s="35">
        <v>1</v>
      </c>
      <c r="HH1716">
        <v>1</v>
      </c>
      <c r="HU1716" t="b" s="35">
        <v>1</v>
      </c>
    </row>
    <row r="1717" ht="30" customHeight="1" spans="2:12">
      <c r="B1717" s="34">
        <f>10000000+INDEX(编号表!$B:$B,MATCH(D1717,编号表!$A:$A,0))*10000+J1717</f>
        <v>12780006</v>
      </c>
      <c r="C1717" s="34" t="s">
        <v>1271</v>
      </c>
      <c r="D1717" s="34" t="s">
        <v>1270</v>
      </c>
      <c r="E1717" t="str" s="34">
        <v>无</v>
      </c>
      <c r="F1717" s="39" t="s">
        <v>902</v>
      </c>
      <c r="G1717" s="34" t="s">
        <v>363</v>
      </c>
      <c r="H1717" s="34" t="b">
        <v>0</v>
      </c>
      <c r="I1717" s="34" t="b">
        <v>0</v>
      </c>
      <c r="J1717" s="34">
        <v>6</v>
      </c>
      <c r="K1717" s="34" t="str">
        <f t="shared" si="46"/>
        <v>127800</v>
      </c>
      <c r="L1717" s="34" t="s">
        <v>900</v>
      </c>
      <c r="O1717" t="str" s="35">
        <v>缠束目标，使其短时定身；补强索体，延长定身时间；缩短缚灵索技能冷却时间。</v>
      </c>
      <c r="P1717" t="n" s="35">
        <v>12421005</v>
      </c>
      <c r="W1717">
        <v>600</v>
      </c>
      <c r="X1717">
        <v>600</v>
      </c>
      <c r="Y1717" t="str" s="35">
        <v>单位</v>
      </c>
      <c r="Z1717" t="inlineStr">
        <is>
          <t xml:space="preserve">单体</t>
        </is>
      </c>
      <c r="AA1717" t="inlineStr">
        <is>
          <t xml:space="preserve">敌对</t>
        </is>
      </c>
      <c r="AB1717">
        <v>0</v>
      </c>
      <c r="AC1717">
        <v>1</v>
      </c>
      <c r="AD1717" t="b">
        <v>0</v>
      </c>
      <c r="AE1717" t="inlineStr">
        <is>
          <t xml:space="preserve">最近</t>
        </is>
      </c>
      <c r="AF1717"/>
      <c r="AG1717"/>
      <c r="AH1717"/>
      <c r="AI1717"/>
      <c r="AJ1717"/>
      <c r="AK1717"/>
      <c r="AL1717"/>
      <c r="BA1717">
        <v>10000</v>
      </c>
      <c r="BB1717" t="inlineStr">
        <is>
          <t xml:space="preserve">技能效果_伤害</t>
        </is>
      </c>
      <c r="BC1717" t="inlineStr">
        <is>
          <t xml:space="preserve">敌对</t>
        </is>
      </c>
      <c r="BD1717">
        <v>10000</v>
      </c>
      <c r="BE1717">
        <v>0</v>
      </c>
      <c r="BF1717" t="inlineStr">
        <is>
          <t xml:space="preserve">全部</t>
        </is>
      </c>
      <c r="BG1717">
        <v>0</v>
      </c>
      <c r="BH1717" t="inlineStr">
        <is>
          <t xml:space="preserve">魔法</t>
        </is>
      </c>
      <c r="BI1717">
        <v>6000</v>
      </c>
      <c r="BJ1717">
        <v>0</v>
      </c>
      <c r="BK1717" t="b">
        <v>1</v>
      </c>
      <c r="BL1717">
        <v>0</v>
      </c>
      <c r="BM1717">
        <v>10000</v>
      </c>
      <c r="BN1717"/>
      <c r="BO1717"/>
      <c r="BP1717"/>
      <c r="BQ1717"/>
      <c r="BR1717"/>
      <c r="BS1717"/>
      <c r="BT1717"/>
      <c r="BU1717"/>
      <c r="BV1717"/>
      <c r="BW1717"/>
      <c r="BX1717"/>
      <c r="BY1717"/>
      <c r="BZ1717"/>
      <c r="CA1717"/>
      <c r="CB1717"/>
      <c r="CC1717"/>
      <c r="CD1717"/>
      <c r="CE1717"/>
      <c r="CF1717"/>
      <c r="CG1717"/>
      <c r="CH1717"/>
      <c r="CI1717"/>
      <c r="CJ1717"/>
      <c r="CK1717"/>
      <c r="CL1717"/>
      <c r="CM1717"/>
      <c r="CN1717"/>
      <c r="CO1717"/>
      <c r="CP1717"/>
      <c r="CQ1717"/>
      <c r="CR1717"/>
      <c r="CS1717"/>
      <c r="CT1717"/>
      <c r="CU1717"/>
      <c r="CV1717"/>
      <c r="CW1717"/>
      <c r="CX1717"/>
      <c r="CY1717"/>
      <c r="CZ1717"/>
      <c r="DA1717" t="inlineStr">
        <is>
          <t xml:space="preserve">技能效果_调用状态</t>
        </is>
      </c>
      <c r="DB1717" t="inlineStr">
        <is>
          <t xml:space="preserve">敌对</t>
        </is>
      </c>
      <c r="DC1717">
        <v>10000</v>
      </c>
      <c r="DD1717">
        <v>0</v>
      </c>
      <c r="DE1717" t="inlineStr">
        <is>
          <t xml:space="preserve">全部</t>
        </is>
      </c>
      <c r="DF1717">
        <v>0</v>
      </c>
      <c r="DG1717"/>
      <c r="DH1717"/>
      <c r="DI1717"/>
      <c r="DJ1717"/>
      <c r="DK1717"/>
      <c r="DL1717"/>
      <c r="DM1717">
        <v>20990001</v>
      </c>
      <c r="DN1717"/>
      <c r="DO1717"/>
      <c r="DP1717"/>
      <c r="DQ1717"/>
      <c r="DR1717"/>
      <c r="DS1717"/>
      <c r="DT1717"/>
      <c r="DU1717"/>
      <c r="DV1717"/>
      <c r="DW1717"/>
      <c r="DX1717"/>
      <c r="DY1717"/>
      <c r="DZ1717"/>
      <c r="EA1717"/>
      <c r="EB1717"/>
      <c r="EC1717"/>
      <c r="ED1717"/>
      <c r="EE1717"/>
      <c r="EF1717"/>
      <c r="EG1717"/>
      <c r="EH1717"/>
      <c r="EI1717"/>
      <c r="EJ1717"/>
      <c r="EK1717"/>
      <c r="EL1717"/>
      <c r="EM1717"/>
      <c r="EN1717"/>
      <c r="EO1717"/>
      <c r="EP1717"/>
      <c r="EQ1717"/>
      <c r="ER1717"/>
      <c r="ES1717"/>
      <c r="ET1717"/>
      <c r="EU1717"/>
      <c r="EV1717"/>
      <c r="EW1717"/>
      <c r="EX1717"/>
      <c r="EY1717"/>
      <c r="EZ1717"/>
      <c r="FA1717"/>
      <c r="FB1717"/>
      <c r="FC1717"/>
      <c r="FD1717"/>
      <c r="FE1717"/>
      <c r="FF1717"/>
      <c r="FG1717"/>
      <c r="FH1717"/>
      <c r="FI1717"/>
      <c r="FJ1717"/>
      <c r="FK1717"/>
      <c r="FL1717"/>
      <c r="FM1717"/>
      <c r="FN1717"/>
      <c r="FO1717"/>
      <c r="FP1717"/>
      <c r="FQ1717"/>
      <c r="FR1717"/>
      <c r="FS1717"/>
      <c r="FT1717"/>
      <c r="FU1717"/>
      <c r="FV1717"/>
      <c r="FW1717"/>
      <c r="FX1717"/>
      <c r="FY1717"/>
      <c r="FZ1717"/>
      <c r="GA1717"/>
      <c r="GB1717"/>
      <c r="GC1717"/>
      <c r="GD1717"/>
      <c r="GE1717"/>
      <c r="GF1717"/>
      <c r="GG1717"/>
      <c r="GH1717"/>
      <c r="GI1717"/>
      <c r="GJ1717"/>
      <c r="GK1717"/>
      <c r="GL1717"/>
      <c r="GM1717"/>
      <c r="GN1717"/>
      <c r="GO1717"/>
      <c r="GP1717"/>
      <c r="GQ1717"/>
      <c r="GR1717"/>
      <c r="GS1717"/>
      <c r="GT1717"/>
      <c r="GU1717"/>
      <c r="GV1717"/>
      <c r="GW1717"/>
      <c r="GX1717"/>
      <c r="GY1717" t="n" s="35">
        <v>0</v>
      </c>
      <c r="GZ1717" t="n" s="35">
        <v>0</v>
      </c>
      <c r="HF1717" s="35">
        <v>5700</v>
      </c>
      <c r="HG1717" t="b" s="35">
        <v>1</v>
      </c>
      <c r="HH1717">
        <v>1</v>
      </c>
      <c r="HU1717" t="b" s="35">
        <v>1</v>
      </c>
    </row>
    <row r="1718" ht="30" customHeight="1" spans="2:12">
      <c r="B1718" s="34">
        <f>10000000+INDEX(编号表!$B:$B,MATCH(D1718,编号表!$A:$A,0))*10000+J1718</f>
        <v>12780007</v>
      </c>
      <c r="C1718" s="34" t="s">
        <v>1272</v>
      </c>
      <c r="D1718" s="34" t="s">
        <v>1270</v>
      </c>
      <c r="E1718" t="str" s="34">
        <v>无</v>
      </c>
      <c r="F1718" s="39" t="s">
        <v>904</v>
      </c>
      <c r="G1718" s="34" t="s">
        <v>363</v>
      </c>
      <c r="H1718" s="34" t="b">
        <v>0</v>
      </c>
      <c r="I1718" s="34" t="b">
        <v>0</v>
      </c>
      <c r="J1718" s="34">
        <v>7</v>
      </c>
      <c r="K1718" s="34" t="str">
        <f t="shared" si="46"/>
        <v>127800</v>
      </c>
      <c r="L1718" s="34" t="s">
        <v>898</v>
      </c>
      <c r="O1718" t="str" s="35">
        <v>缠束目标，使其短时定身；补强索体，延长定身时间；缩短缚灵索技能冷却时间。</v>
      </c>
      <c r="P1718" t="n" s="35">
        <v>12421005</v>
      </c>
      <c r="W1718">
        <v>600</v>
      </c>
      <c r="X1718">
        <v>600</v>
      </c>
      <c r="Y1718" t="str" s="35">
        <v>单位</v>
      </c>
      <c r="Z1718" t="inlineStr">
        <is>
          <t xml:space="preserve">单体</t>
        </is>
      </c>
      <c r="AA1718" t="inlineStr">
        <is>
          <t xml:space="preserve">敌对</t>
        </is>
      </c>
      <c r="AB1718">
        <v>0</v>
      </c>
      <c r="AC1718">
        <v>1</v>
      </c>
      <c r="AD1718" t="b">
        <v>0</v>
      </c>
      <c r="AE1718" t="inlineStr">
        <is>
          <t xml:space="preserve">最近</t>
        </is>
      </c>
      <c r="AF1718"/>
      <c r="AG1718"/>
      <c r="AH1718"/>
      <c r="AI1718"/>
      <c r="AJ1718"/>
      <c r="AK1718"/>
      <c r="AL1718"/>
      <c r="BA1718">
        <v>10000</v>
      </c>
      <c r="BB1718" t="inlineStr">
        <is>
          <t xml:space="preserve">技能效果_伤害</t>
        </is>
      </c>
      <c r="BC1718" t="inlineStr">
        <is>
          <t xml:space="preserve">敌对</t>
        </is>
      </c>
      <c r="BD1718">
        <v>10000</v>
      </c>
      <c r="BE1718">
        <v>0</v>
      </c>
      <c r="BF1718" t="inlineStr">
        <is>
          <t xml:space="preserve">全部</t>
        </is>
      </c>
      <c r="BG1718">
        <v>0</v>
      </c>
      <c r="BH1718" t="inlineStr">
        <is>
          <t xml:space="preserve">魔法</t>
        </is>
      </c>
      <c r="BI1718">
        <v>6000</v>
      </c>
      <c r="BJ1718">
        <v>0</v>
      </c>
      <c r="BK1718" t="b">
        <v>1</v>
      </c>
      <c r="BL1718">
        <v>0</v>
      </c>
      <c r="BM1718">
        <v>10000</v>
      </c>
      <c r="BN1718"/>
      <c r="BO1718"/>
      <c r="BP1718"/>
      <c r="BQ1718"/>
      <c r="BR1718"/>
      <c r="BS1718"/>
      <c r="BT1718"/>
      <c r="BU1718"/>
      <c r="BV1718"/>
      <c r="BW1718"/>
      <c r="BX1718"/>
      <c r="BY1718"/>
      <c r="BZ1718"/>
      <c r="CA1718"/>
      <c r="CB1718"/>
      <c r="CC1718"/>
      <c r="CD1718"/>
      <c r="CE1718"/>
      <c r="CF1718"/>
      <c r="CG1718"/>
      <c r="CH1718"/>
      <c r="CI1718"/>
      <c r="CJ1718"/>
      <c r="CK1718"/>
      <c r="CL1718"/>
      <c r="CM1718"/>
      <c r="CN1718"/>
      <c r="CO1718"/>
      <c r="CP1718"/>
      <c r="CQ1718"/>
      <c r="CR1718"/>
      <c r="CS1718"/>
      <c r="CT1718"/>
      <c r="CU1718"/>
      <c r="CV1718"/>
      <c r="CW1718"/>
      <c r="CX1718"/>
      <c r="CY1718"/>
      <c r="CZ1718"/>
      <c r="DA1718" t="inlineStr">
        <is>
          <t xml:space="preserve">技能效果_调用状态</t>
        </is>
      </c>
      <c r="DB1718" t="inlineStr">
        <is>
          <t xml:space="preserve">敌对</t>
        </is>
      </c>
      <c r="DC1718">
        <v>10000</v>
      </c>
      <c r="DD1718">
        <v>0</v>
      </c>
      <c r="DE1718" t="inlineStr">
        <is>
          <t xml:space="preserve">全部</t>
        </is>
      </c>
      <c r="DF1718">
        <v>0</v>
      </c>
      <c r="DG1718"/>
      <c r="DH1718"/>
      <c r="DI1718"/>
      <c r="DJ1718"/>
      <c r="DK1718"/>
      <c r="DL1718"/>
      <c r="DM1718">
        <v>20990001</v>
      </c>
      <c r="DN1718"/>
      <c r="DO1718"/>
      <c r="DP1718"/>
      <c r="DQ1718"/>
      <c r="DR1718"/>
      <c r="DS1718"/>
      <c r="DT1718"/>
      <c r="DU1718"/>
      <c r="DV1718"/>
      <c r="DW1718"/>
      <c r="DX1718"/>
      <c r="DY1718"/>
      <c r="DZ1718"/>
      <c r="EA1718"/>
      <c r="EB1718"/>
      <c r="EC1718"/>
      <c r="ED1718"/>
      <c r="EE1718"/>
      <c r="EF1718"/>
      <c r="EG1718"/>
      <c r="EH1718"/>
      <c r="EI1718"/>
      <c r="EJ1718"/>
      <c r="EK1718"/>
      <c r="EL1718"/>
      <c r="EM1718"/>
      <c r="EN1718"/>
      <c r="EO1718"/>
      <c r="EP1718"/>
      <c r="EQ1718"/>
      <c r="ER1718"/>
      <c r="ES1718"/>
      <c r="ET1718"/>
      <c r="EU1718"/>
      <c r="EV1718"/>
      <c r="EW1718"/>
      <c r="EX1718"/>
      <c r="EY1718"/>
      <c r="EZ1718"/>
      <c r="FA1718"/>
      <c r="FB1718"/>
      <c r="FC1718"/>
      <c r="FD1718"/>
      <c r="FE1718"/>
      <c r="FF1718"/>
      <c r="FG1718"/>
      <c r="FH1718"/>
      <c r="FI1718"/>
      <c r="FJ1718"/>
      <c r="FK1718"/>
      <c r="FL1718"/>
      <c r="FM1718"/>
      <c r="FN1718"/>
      <c r="FO1718"/>
      <c r="FP1718"/>
      <c r="FQ1718"/>
      <c r="FR1718"/>
      <c r="FS1718"/>
      <c r="FT1718"/>
      <c r="FU1718"/>
      <c r="FV1718"/>
      <c r="FW1718"/>
      <c r="FX1718"/>
      <c r="FY1718"/>
      <c r="FZ1718"/>
      <c r="GA1718"/>
      <c r="GB1718"/>
      <c r="GC1718"/>
      <c r="GD1718"/>
      <c r="GE1718"/>
      <c r="GF1718"/>
      <c r="GG1718"/>
      <c r="GH1718"/>
      <c r="GI1718"/>
      <c r="GJ1718"/>
      <c r="GK1718"/>
      <c r="GL1718"/>
      <c r="GM1718"/>
      <c r="GN1718"/>
      <c r="GO1718"/>
      <c r="GP1718"/>
      <c r="GQ1718"/>
      <c r="GR1718"/>
      <c r="GS1718"/>
      <c r="GT1718"/>
      <c r="GU1718"/>
      <c r="GV1718"/>
      <c r="GW1718"/>
      <c r="GX1718"/>
      <c r="GY1718" t="n" s="35">
        <v>0</v>
      </c>
      <c r="GZ1718" t="n" s="35">
        <v>0</v>
      </c>
      <c r="HF1718" s="35">
        <v>5700</v>
      </c>
      <c r="HG1718" t="b" s="35">
        <v>1</v>
      </c>
      <c r="HH1718">
        <v>1</v>
      </c>
      <c r="HU1718" t="b" s="35">
        <v>1</v>
      </c>
    </row>
    <row r="1719" ht="30" customHeight="1" spans="2:12">
      <c r="B1719" s="34">
        <f>10000000+INDEX(编号表!$B:$B,MATCH(D1719,编号表!$A:$A,0))*10000+J1719</f>
        <v>12780008</v>
      </c>
      <c r="C1719" s="34" t="s">
        <v>1272</v>
      </c>
      <c r="D1719" s="34" t="s">
        <v>1270</v>
      </c>
      <c r="E1719" t="str" s="34">
        <v>无</v>
      </c>
      <c r="F1719" s="39" t="s">
        <v>904</v>
      </c>
      <c r="G1719" s="34" t="s">
        <v>363</v>
      </c>
      <c r="H1719" s="34" t="b">
        <v>0</v>
      </c>
      <c r="I1719" s="34" t="b">
        <v>0</v>
      </c>
      <c r="J1719" s="34">
        <v>8</v>
      </c>
      <c r="K1719" s="34" t="str">
        <f t="shared" si="46"/>
        <v>127800</v>
      </c>
      <c r="L1719" s="34" t="s">
        <v>899</v>
      </c>
      <c r="O1719" t="str" s="35">
        <v>缠束目标，使其短时定身；补强索体，延长定身时间；缩短缚灵索技能冷却时间。</v>
      </c>
      <c r="P1719" t="n" s="35">
        <v>12421005</v>
      </c>
      <c r="W1719">
        <v>600</v>
      </c>
      <c r="X1719">
        <v>600</v>
      </c>
      <c r="Y1719" t="str" s="35">
        <v>单位</v>
      </c>
      <c r="Z1719" t="inlineStr">
        <is>
          <t xml:space="preserve">单体</t>
        </is>
      </c>
      <c r="AA1719" t="inlineStr">
        <is>
          <t xml:space="preserve">敌对</t>
        </is>
      </c>
      <c r="AB1719">
        <v>0</v>
      </c>
      <c r="AC1719">
        <v>1</v>
      </c>
      <c r="AD1719" t="b">
        <v>0</v>
      </c>
      <c r="AE1719" t="inlineStr">
        <is>
          <t xml:space="preserve">最近</t>
        </is>
      </c>
      <c r="AF1719"/>
      <c r="AG1719"/>
      <c r="AH1719"/>
      <c r="AI1719"/>
      <c r="AJ1719"/>
      <c r="AK1719"/>
      <c r="AL1719"/>
      <c r="BA1719">
        <v>10000</v>
      </c>
      <c r="BB1719" t="inlineStr">
        <is>
          <t xml:space="preserve">技能效果_伤害</t>
        </is>
      </c>
      <c r="BC1719" t="inlineStr">
        <is>
          <t xml:space="preserve">敌对</t>
        </is>
      </c>
      <c r="BD1719">
        <v>10000</v>
      </c>
      <c r="BE1719">
        <v>0</v>
      </c>
      <c r="BF1719" t="inlineStr">
        <is>
          <t xml:space="preserve">全部</t>
        </is>
      </c>
      <c r="BG1719">
        <v>0</v>
      </c>
      <c r="BH1719" t="inlineStr">
        <is>
          <t xml:space="preserve">魔法</t>
        </is>
      </c>
      <c r="BI1719">
        <v>6000</v>
      </c>
      <c r="BJ1719">
        <v>0</v>
      </c>
      <c r="BK1719" t="b">
        <v>1</v>
      </c>
      <c r="BL1719">
        <v>0</v>
      </c>
      <c r="BM1719">
        <v>10000</v>
      </c>
      <c r="BN1719"/>
      <c r="BO1719"/>
      <c r="BP1719"/>
      <c r="BQ1719"/>
      <c r="BR1719"/>
      <c r="BS1719"/>
      <c r="BT1719"/>
      <c r="BU1719"/>
      <c r="BV1719"/>
      <c r="BW1719"/>
      <c r="BX1719"/>
      <c r="BY1719"/>
      <c r="BZ1719"/>
      <c r="CA1719"/>
      <c r="CB1719"/>
      <c r="CC1719"/>
      <c r="CD1719"/>
      <c r="CE1719"/>
      <c r="CF1719"/>
      <c r="CG1719"/>
      <c r="CH1719"/>
      <c r="CI1719"/>
      <c r="CJ1719"/>
      <c r="CK1719"/>
      <c r="CL1719"/>
      <c r="CM1719"/>
      <c r="CN1719"/>
      <c r="CO1719"/>
      <c r="CP1719"/>
      <c r="CQ1719"/>
      <c r="CR1719"/>
      <c r="CS1719"/>
      <c r="CT1719"/>
      <c r="CU1719"/>
      <c r="CV1719"/>
      <c r="CW1719"/>
      <c r="CX1719"/>
      <c r="CY1719"/>
      <c r="CZ1719"/>
      <c r="DA1719" t="inlineStr">
        <is>
          <t xml:space="preserve">技能效果_调用状态</t>
        </is>
      </c>
      <c r="DB1719" t="inlineStr">
        <is>
          <t xml:space="preserve">敌对</t>
        </is>
      </c>
      <c r="DC1719">
        <v>10000</v>
      </c>
      <c r="DD1719">
        <v>0</v>
      </c>
      <c r="DE1719" t="inlineStr">
        <is>
          <t xml:space="preserve">全部</t>
        </is>
      </c>
      <c r="DF1719">
        <v>0</v>
      </c>
      <c r="DG1719"/>
      <c r="DH1719"/>
      <c r="DI1719"/>
      <c r="DJ1719"/>
      <c r="DK1719"/>
      <c r="DL1719"/>
      <c r="DM1719">
        <v>20990001</v>
      </c>
      <c r="DN1719"/>
      <c r="DO1719"/>
      <c r="DP1719"/>
      <c r="DQ1719"/>
      <c r="DR1719"/>
      <c r="DS1719"/>
      <c r="DT1719"/>
      <c r="DU1719"/>
      <c r="DV1719"/>
      <c r="DW1719"/>
      <c r="DX1719"/>
      <c r="DY1719"/>
      <c r="DZ1719"/>
      <c r="EA1719"/>
      <c r="EB1719"/>
      <c r="EC1719"/>
      <c r="ED1719"/>
      <c r="EE1719"/>
      <c r="EF1719"/>
      <c r="EG1719"/>
      <c r="EH1719"/>
      <c r="EI1719"/>
      <c r="EJ1719"/>
      <c r="EK1719"/>
      <c r="EL1719"/>
      <c r="EM1719"/>
      <c r="EN1719"/>
      <c r="EO1719"/>
      <c r="EP1719"/>
      <c r="EQ1719"/>
      <c r="ER1719"/>
      <c r="ES1719"/>
      <c r="ET1719"/>
      <c r="EU1719"/>
      <c r="EV1719"/>
      <c r="EW1719"/>
      <c r="EX1719"/>
      <c r="EY1719"/>
      <c r="EZ1719"/>
      <c r="FA1719"/>
      <c r="FB1719"/>
      <c r="FC1719"/>
      <c r="FD1719"/>
      <c r="FE1719"/>
      <c r="FF1719"/>
      <c r="FG1719"/>
      <c r="FH1719"/>
      <c r="FI1719"/>
      <c r="FJ1719"/>
      <c r="FK1719"/>
      <c r="FL1719"/>
      <c r="FM1719"/>
      <c r="FN1719"/>
      <c r="FO1719"/>
      <c r="FP1719"/>
      <c r="FQ1719"/>
      <c r="FR1719"/>
      <c r="FS1719"/>
      <c r="FT1719"/>
      <c r="FU1719"/>
      <c r="FV1719"/>
      <c r="FW1719"/>
      <c r="FX1719"/>
      <c r="FY1719"/>
      <c r="FZ1719"/>
      <c r="GA1719"/>
      <c r="GB1719"/>
      <c r="GC1719"/>
      <c r="GD1719"/>
      <c r="GE1719"/>
      <c r="GF1719"/>
      <c r="GG1719"/>
      <c r="GH1719"/>
      <c r="GI1719"/>
      <c r="GJ1719"/>
      <c r="GK1719"/>
      <c r="GL1719"/>
      <c r="GM1719"/>
      <c r="GN1719"/>
      <c r="GO1719"/>
      <c r="GP1719"/>
      <c r="GQ1719"/>
      <c r="GR1719"/>
      <c r="GS1719"/>
      <c r="GT1719"/>
      <c r="GU1719"/>
      <c r="GV1719"/>
      <c r="GW1719"/>
      <c r="GX1719"/>
      <c r="GY1719" t="n" s="35">
        <v>0</v>
      </c>
      <c r="GZ1719" t="n" s="35">
        <v>0</v>
      </c>
      <c r="HF1719" s="35">
        <v>5700</v>
      </c>
      <c r="HG1719" t="b" s="35">
        <v>1</v>
      </c>
      <c r="HH1719">
        <v>1</v>
      </c>
      <c r="HU1719" t="b" s="35">
        <v>1</v>
      </c>
    </row>
    <row r="1720" ht="30" customHeight="1" spans="2:12">
      <c r="B1720" s="34">
        <f>10000000+INDEX(编号表!$B:$B,MATCH(D1720,编号表!$A:$A,0))*10000+J1720</f>
        <v>12780009</v>
      </c>
      <c r="C1720" s="34" t="s">
        <v>1272</v>
      </c>
      <c r="D1720" s="34" t="s">
        <v>1270</v>
      </c>
      <c r="E1720" t="str" s="34">
        <v>无</v>
      </c>
      <c r="F1720" s="39" t="s">
        <v>904</v>
      </c>
      <c r="G1720" s="34" t="s">
        <v>363</v>
      </c>
      <c r="H1720" s="34" t="b">
        <v>0</v>
      </c>
      <c r="I1720" s="34" t="b">
        <v>0</v>
      </c>
      <c r="J1720" s="34">
        <v>9</v>
      </c>
      <c r="K1720" s="34" t="str">
        <f t="shared" si="46"/>
        <v>127800</v>
      </c>
      <c r="L1720" s="34" t="s">
        <v>900</v>
      </c>
      <c r="O1720" t="str" s="35">
        <v>缠束目标，使其短时定身；补强索体，延长定身时间；缩短缚灵索技能冷却时间。</v>
      </c>
      <c r="P1720" t="n" s="35">
        <v>12421005</v>
      </c>
      <c r="W1720">
        <v>600</v>
      </c>
      <c r="X1720">
        <v>600</v>
      </c>
      <c r="Y1720" t="str" s="35">
        <v>单位</v>
      </c>
      <c r="Z1720" t="inlineStr">
        <is>
          <t xml:space="preserve">单体</t>
        </is>
      </c>
      <c r="AA1720" t="inlineStr">
        <is>
          <t xml:space="preserve">敌对</t>
        </is>
      </c>
      <c r="AB1720">
        <v>0</v>
      </c>
      <c r="AC1720">
        <v>1</v>
      </c>
      <c r="AD1720" t="b">
        <v>0</v>
      </c>
      <c r="AE1720" t="inlineStr">
        <is>
          <t xml:space="preserve">最近</t>
        </is>
      </c>
      <c r="AF1720"/>
      <c r="AG1720"/>
      <c r="AH1720"/>
      <c r="AI1720"/>
      <c r="AJ1720"/>
      <c r="AK1720"/>
      <c r="AL1720"/>
      <c r="BA1720">
        <v>10000</v>
      </c>
      <c r="BB1720" t="inlineStr">
        <is>
          <t xml:space="preserve">技能效果_伤害</t>
        </is>
      </c>
      <c r="BC1720" t="inlineStr">
        <is>
          <t xml:space="preserve">敌对</t>
        </is>
      </c>
      <c r="BD1720">
        <v>10000</v>
      </c>
      <c r="BE1720">
        <v>0</v>
      </c>
      <c r="BF1720" t="inlineStr">
        <is>
          <t xml:space="preserve">全部</t>
        </is>
      </c>
      <c r="BG1720">
        <v>0</v>
      </c>
      <c r="BH1720" t="inlineStr">
        <is>
          <t xml:space="preserve">魔法</t>
        </is>
      </c>
      <c r="BI1720">
        <v>6000</v>
      </c>
      <c r="BJ1720">
        <v>0</v>
      </c>
      <c r="BK1720" t="b">
        <v>1</v>
      </c>
      <c r="BL1720">
        <v>0</v>
      </c>
      <c r="BM1720">
        <v>10000</v>
      </c>
      <c r="BN1720"/>
      <c r="BO1720"/>
      <c r="BP1720"/>
      <c r="BQ1720"/>
      <c r="BR1720"/>
      <c r="BS1720"/>
      <c r="BT1720"/>
      <c r="BU1720"/>
      <c r="BV1720"/>
      <c r="BW1720"/>
      <c r="BX1720"/>
      <c r="BY1720"/>
      <c r="BZ1720"/>
      <c r="CA1720"/>
      <c r="CB1720"/>
      <c r="CC1720"/>
      <c r="CD1720"/>
      <c r="CE1720"/>
      <c r="CF1720"/>
      <c r="CG1720"/>
      <c r="CH1720"/>
      <c r="CI1720"/>
      <c r="CJ1720"/>
      <c r="CK1720"/>
      <c r="CL1720"/>
      <c r="CM1720"/>
      <c r="CN1720"/>
      <c r="CO1720"/>
      <c r="CP1720"/>
      <c r="CQ1720"/>
      <c r="CR1720"/>
      <c r="CS1720"/>
      <c r="CT1720"/>
      <c r="CU1720"/>
      <c r="CV1720"/>
      <c r="CW1720"/>
      <c r="CX1720"/>
      <c r="CY1720"/>
      <c r="CZ1720"/>
      <c r="DA1720" t="inlineStr">
        <is>
          <t xml:space="preserve">技能效果_调用状态</t>
        </is>
      </c>
      <c r="DB1720" t="inlineStr">
        <is>
          <t xml:space="preserve">敌对</t>
        </is>
      </c>
      <c r="DC1720">
        <v>10000</v>
      </c>
      <c r="DD1720">
        <v>0</v>
      </c>
      <c r="DE1720" t="inlineStr">
        <is>
          <t xml:space="preserve">全部</t>
        </is>
      </c>
      <c r="DF1720">
        <v>0</v>
      </c>
      <c r="DG1720"/>
      <c r="DH1720"/>
      <c r="DI1720"/>
      <c r="DJ1720"/>
      <c r="DK1720"/>
      <c r="DL1720"/>
      <c r="DM1720">
        <v>20990001</v>
      </c>
      <c r="DN1720"/>
      <c r="DO1720"/>
      <c r="DP1720"/>
      <c r="DQ1720"/>
      <c r="DR1720"/>
      <c r="DS1720"/>
      <c r="DT1720"/>
      <c r="DU1720"/>
      <c r="DV1720"/>
      <c r="DW1720"/>
      <c r="DX1720"/>
      <c r="DY1720"/>
      <c r="DZ1720"/>
      <c r="EA1720"/>
      <c r="EB1720"/>
      <c r="EC1720"/>
      <c r="ED1720"/>
      <c r="EE1720"/>
      <c r="EF1720"/>
      <c r="EG1720"/>
      <c r="EH1720"/>
      <c r="EI1720"/>
      <c r="EJ1720"/>
      <c r="EK1720"/>
      <c r="EL1720"/>
      <c r="EM1720"/>
      <c r="EN1720"/>
      <c r="EO1720"/>
      <c r="EP1720"/>
      <c r="EQ1720"/>
      <c r="ER1720"/>
      <c r="ES1720"/>
      <c r="ET1720"/>
      <c r="EU1720"/>
      <c r="EV1720"/>
      <c r="EW1720"/>
      <c r="EX1720"/>
      <c r="EY1720"/>
      <c r="EZ1720"/>
      <c r="FA1720"/>
      <c r="FB1720"/>
      <c r="FC1720"/>
      <c r="FD1720"/>
      <c r="FE1720"/>
      <c r="FF1720"/>
      <c r="FG1720"/>
      <c r="FH1720"/>
      <c r="FI1720"/>
      <c r="FJ1720"/>
      <c r="FK1720"/>
      <c r="FL1720"/>
      <c r="FM1720"/>
      <c r="FN1720"/>
      <c r="FO1720"/>
      <c r="FP1720"/>
      <c r="FQ1720"/>
      <c r="FR1720"/>
      <c r="FS1720"/>
      <c r="FT1720"/>
      <c r="FU1720"/>
      <c r="FV1720"/>
      <c r="FW1720"/>
      <c r="FX1720"/>
      <c r="FY1720"/>
      <c r="FZ1720"/>
      <c r="GA1720"/>
      <c r="GB1720"/>
      <c r="GC1720"/>
      <c r="GD1720"/>
      <c r="GE1720"/>
      <c r="GF1720"/>
      <c r="GG1720"/>
      <c r="GH1720"/>
      <c r="GI1720"/>
      <c r="GJ1720"/>
      <c r="GK1720"/>
      <c r="GL1720"/>
      <c r="GM1720"/>
      <c r="GN1720"/>
      <c r="GO1720"/>
      <c r="GP1720"/>
      <c r="GQ1720"/>
      <c r="GR1720"/>
      <c r="GS1720"/>
      <c r="GT1720"/>
      <c r="GU1720"/>
      <c r="GV1720"/>
      <c r="GW1720"/>
      <c r="GX1720"/>
      <c r="GY1720" t="n" s="35">
        <v>0</v>
      </c>
      <c r="GZ1720" t="n" s="35">
        <v>0</v>
      </c>
      <c r="HF1720" s="35">
        <v>5700</v>
      </c>
      <c r="HG1720" t="b" s="35">
        <v>1</v>
      </c>
      <c r="HH1720">
        <v>1</v>
      </c>
      <c r="HU1720" t="b" s="35">
        <v>1</v>
      </c>
    </row>
    <row r="1721" ht="30" customHeight="1" spans="2:12">
      <c r="B1721" s="34">
        <f>10000000+INDEX(编号表!$B:$B,MATCH(D1721,编号表!$A:$A,0))*10000+J1721</f>
        <v>12780010</v>
      </c>
      <c r="C1721" s="34" t="s">
        <v>1273</v>
      </c>
      <c r="D1721" s="34" t="s">
        <v>1270</v>
      </c>
      <c r="E1721" t="str" s="34">
        <v>无</v>
      </c>
      <c r="F1721" s="39" t="s">
        <v>906</v>
      </c>
      <c r="G1721" s="34" t="s">
        <v>363</v>
      </c>
      <c r="H1721" s="34" t="b">
        <v>0</v>
      </c>
      <c r="I1721" s="34" t="b">
        <v>0</v>
      </c>
      <c r="J1721" s="34">
        <v>10</v>
      </c>
      <c r="K1721" s="34" t="str">
        <f t="shared" si="46"/>
        <v>127800</v>
      </c>
      <c r="L1721" s="34" t="s">
        <v>898</v>
      </c>
      <c r="O1721" t="str" s="35">
        <v>缠束目标，使其短时定身；补强索体，延长定身时间；缩短缚灵索技能冷却时间。</v>
      </c>
      <c r="P1721" t="n" s="35">
        <v>12421005</v>
      </c>
      <c r="W1721">
        <v>600</v>
      </c>
      <c r="X1721">
        <v>600</v>
      </c>
      <c r="Y1721" t="str" s="35">
        <v>单位</v>
      </c>
      <c r="Z1721" t="inlineStr">
        <is>
          <t xml:space="preserve">单体</t>
        </is>
      </c>
      <c r="AA1721" t="inlineStr">
        <is>
          <t xml:space="preserve">敌对</t>
        </is>
      </c>
      <c r="AB1721">
        <v>0</v>
      </c>
      <c r="AC1721">
        <v>1</v>
      </c>
      <c r="AD1721" t="b">
        <v>0</v>
      </c>
      <c r="AE1721" t="inlineStr">
        <is>
          <t xml:space="preserve">最近</t>
        </is>
      </c>
      <c r="AF1721"/>
      <c r="AG1721"/>
      <c r="AH1721"/>
      <c r="AI1721"/>
      <c r="AJ1721"/>
      <c r="AK1721"/>
      <c r="AL1721"/>
      <c r="BA1721">
        <v>10000</v>
      </c>
      <c r="BB1721" t="inlineStr">
        <is>
          <t xml:space="preserve">技能效果_伤害</t>
        </is>
      </c>
      <c r="BC1721" t="inlineStr">
        <is>
          <t xml:space="preserve">敌对</t>
        </is>
      </c>
      <c r="BD1721">
        <v>10000</v>
      </c>
      <c r="BE1721">
        <v>0</v>
      </c>
      <c r="BF1721" t="inlineStr">
        <is>
          <t xml:space="preserve">全部</t>
        </is>
      </c>
      <c r="BG1721">
        <v>0</v>
      </c>
      <c r="BH1721" t="inlineStr">
        <is>
          <t xml:space="preserve">魔法</t>
        </is>
      </c>
      <c r="BI1721">
        <v>6000</v>
      </c>
      <c r="BJ1721">
        <v>0</v>
      </c>
      <c r="BK1721" t="b">
        <v>1</v>
      </c>
      <c r="BL1721">
        <v>0</v>
      </c>
      <c r="BM1721">
        <v>10000</v>
      </c>
      <c r="BN1721"/>
      <c r="BO1721"/>
      <c r="BP1721"/>
      <c r="BQ1721"/>
      <c r="BR1721"/>
      <c r="BS1721"/>
      <c r="BT1721"/>
      <c r="BU1721"/>
      <c r="BV1721"/>
      <c r="BW1721"/>
      <c r="BX1721"/>
      <c r="BY1721"/>
      <c r="BZ1721"/>
      <c r="CA1721"/>
      <c r="CB1721"/>
      <c r="CC1721"/>
      <c r="CD1721"/>
      <c r="CE1721"/>
      <c r="CF1721"/>
      <c r="CG1721"/>
      <c r="CH1721"/>
      <c r="CI1721"/>
      <c r="CJ1721"/>
      <c r="CK1721"/>
      <c r="CL1721"/>
      <c r="CM1721"/>
      <c r="CN1721"/>
      <c r="CO1721"/>
      <c r="CP1721"/>
      <c r="CQ1721"/>
      <c r="CR1721"/>
      <c r="CS1721"/>
      <c r="CT1721"/>
      <c r="CU1721"/>
      <c r="CV1721"/>
      <c r="CW1721"/>
      <c r="CX1721"/>
      <c r="CY1721"/>
      <c r="CZ1721"/>
      <c r="DA1721" t="inlineStr">
        <is>
          <t xml:space="preserve">技能效果_调用状态</t>
        </is>
      </c>
      <c r="DB1721" t="inlineStr">
        <is>
          <t xml:space="preserve">敌对</t>
        </is>
      </c>
      <c r="DC1721">
        <v>10000</v>
      </c>
      <c r="DD1721">
        <v>0</v>
      </c>
      <c r="DE1721" t="inlineStr">
        <is>
          <t xml:space="preserve">全部</t>
        </is>
      </c>
      <c r="DF1721">
        <v>0</v>
      </c>
      <c r="DG1721"/>
      <c r="DH1721"/>
      <c r="DI1721"/>
      <c r="DJ1721"/>
      <c r="DK1721"/>
      <c r="DL1721"/>
      <c r="DM1721">
        <v>20990001</v>
      </c>
      <c r="DN1721"/>
      <c r="DO1721"/>
      <c r="DP1721"/>
      <c r="DQ1721"/>
      <c r="DR1721"/>
      <c r="DS1721"/>
      <c r="DT1721"/>
      <c r="DU1721"/>
      <c r="DV1721"/>
      <c r="DW1721"/>
      <c r="DX1721"/>
      <c r="DY1721"/>
      <c r="DZ1721"/>
      <c r="EA1721"/>
      <c r="EB1721"/>
      <c r="EC1721"/>
      <c r="ED1721"/>
      <c r="EE1721"/>
      <c r="EF1721"/>
      <c r="EG1721"/>
      <c r="EH1721"/>
      <c r="EI1721"/>
      <c r="EJ1721"/>
      <c r="EK1721"/>
      <c r="EL1721"/>
      <c r="EM1721"/>
      <c r="EN1721"/>
      <c r="EO1721"/>
      <c r="EP1721"/>
      <c r="EQ1721"/>
      <c r="ER1721"/>
      <c r="ES1721"/>
      <c r="ET1721"/>
      <c r="EU1721"/>
      <c r="EV1721"/>
      <c r="EW1721"/>
      <c r="EX1721"/>
      <c r="EY1721"/>
      <c r="EZ1721"/>
      <c r="FA1721"/>
      <c r="FB1721"/>
      <c r="FC1721"/>
      <c r="FD1721"/>
      <c r="FE1721"/>
      <c r="FF1721"/>
      <c r="FG1721"/>
      <c r="FH1721"/>
      <c r="FI1721"/>
      <c r="FJ1721"/>
      <c r="FK1721"/>
      <c r="FL1721"/>
      <c r="FM1721"/>
      <c r="FN1721"/>
      <c r="FO1721"/>
      <c r="FP1721"/>
      <c r="FQ1721"/>
      <c r="FR1721"/>
      <c r="FS1721"/>
      <c r="FT1721"/>
      <c r="FU1721"/>
      <c r="FV1721"/>
      <c r="FW1721"/>
      <c r="FX1721"/>
      <c r="FY1721"/>
      <c r="FZ1721"/>
      <c r="GA1721"/>
      <c r="GB1721"/>
      <c r="GC1721"/>
      <c r="GD1721"/>
      <c r="GE1721"/>
      <c r="GF1721"/>
      <c r="GG1721"/>
      <c r="GH1721"/>
      <c r="GI1721"/>
      <c r="GJ1721"/>
      <c r="GK1721"/>
      <c r="GL1721"/>
      <c r="GM1721"/>
      <c r="GN1721"/>
      <c r="GO1721"/>
      <c r="GP1721"/>
      <c r="GQ1721"/>
      <c r="GR1721"/>
      <c r="GS1721"/>
      <c r="GT1721"/>
      <c r="GU1721"/>
      <c r="GV1721"/>
      <c r="GW1721"/>
      <c r="GX1721"/>
      <c r="GY1721" t="n" s="35">
        <v>0</v>
      </c>
      <c r="GZ1721" t="n" s="35">
        <v>0</v>
      </c>
      <c r="HF1721" s="35">
        <v>5700</v>
      </c>
      <c r="HG1721" t="b" s="35">
        <v>1</v>
      </c>
      <c r="HH1721">
        <v>1</v>
      </c>
      <c r="HU1721" t="b" s="35">
        <v>1</v>
      </c>
    </row>
    <row r="1722" ht="30" customHeight="1" spans="2:12">
      <c r="B1722" s="34">
        <f>10000000+INDEX(编号表!$B:$B,MATCH(D1722,编号表!$A:$A,0))*10000+J1722</f>
        <v>12780011</v>
      </c>
      <c r="C1722" s="34" t="s">
        <v>1273</v>
      </c>
      <c r="D1722" s="34" t="s">
        <v>1270</v>
      </c>
      <c r="E1722" t="str" s="34">
        <v>无</v>
      </c>
      <c r="F1722" s="39" t="s">
        <v>906</v>
      </c>
      <c r="G1722" s="34" t="s">
        <v>363</v>
      </c>
      <c r="H1722" s="34" t="b">
        <v>0</v>
      </c>
      <c r="I1722" s="34" t="b">
        <v>0</v>
      </c>
      <c r="J1722" s="34">
        <v>11</v>
      </c>
      <c r="K1722" s="34" t="str">
        <f t="shared" si="46"/>
        <v>127800</v>
      </c>
      <c r="L1722" s="34" t="s">
        <v>899</v>
      </c>
      <c r="O1722" t="str" s="35">
        <v>缠束目标，使其短时定身；补强索体，延长定身时间；缩短缚灵索技能冷却时间。</v>
      </c>
      <c r="P1722" t="n" s="35">
        <v>12421005</v>
      </c>
      <c r="W1722">
        <v>600</v>
      </c>
      <c r="X1722">
        <v>600</v>
      </c>
      <c r="Y1722" t="str" s="35">
        <v>单位</v>
      </c>
      <c r="Z1722" t="inlineStr">
        <is>
          <t xml:space="preserve">单体</t>
        </is>
      </c>
      <c r="AA1722" t="inlineStr">
        <is>
          <t xml:space="preserve">敌对</t>
        </is>
      </c>
      <c r="AB1722">
        <v>0</v>
      </c>
      <c r="AC1722">
        <v>1</v>
      </c>
      <c r="AD1722" t="b">
        <v>0</v>
      </c>
      <c r="AE1722" t="inlineStr">
        <is>
          <t xml:space="preserve">最近</t>
        </is>
      </c>
      <c r="AF1722"/>
      <c r="AG1722"/>
      <c r="AH1722"/>
      <c r="AI1722"/>
      <c r="AJ1722"/>
      <c r="AK1722"/>
      <c r="AL1722"/>
      <c r="BA1722">
        <v>10000</v>
      </c>
      <c r="BB1722" t="inlineStr">
        <is>
          <t xml:space="preserve">技能效果_伤害</t>
        </is>
      </c>
      <c r="BC1722" t="inlineStr">
        <is>
          <t xml:space="preserve">敌对</t>
        </is>
      </c>
      <c r="BD1722">
        <v>10000</v>
      </c>
      <c r="BE1722">
        <v>0</v>
      </c>
      <c r="BF1722" t="inlineStr">
        <is>
          <t xml:space="preserve">全部</t>
        </is>
      </c>
      <c r="BG1722">
        <v>0</v>
      </c>
      <c r="BH1722" t="inlineStr">
        <is>
          <t xml:space="preserve">魔法</t>
        </is>
      </c>
      <c r="BI1722">
        <v>6000</v>
      </c>
      <c r="BJ1722">
        <v>0</v>
      </c>
      <c r="BK1722" t="b">
        <v>1</v>
      </c>
      <c r="BL1722">
        <v>0</v>
      </c>
      <c r="BM1722">
        <v>10000</v>
      </c>
      <c r="BN1722"/>
      <c r="BO1722"/>
      <c r="BP1722"/>
      <c r="BQ1722"/>
      <c r="BR1722"/>
      <c r="BS1722"/>
      <c r="BT1722"/>
      <c r="BU1722"/>
      <c r="BV1722"/>
      <c r="BW1722"/>
      <c r="BX1722"/>
      <c r="BY1722"/>
      <c r="BZ1722"/>
      <c r="CA1722"/>
      <c r="CB1722"/>
      <c r="CC1722"/>
      <c r="CD1722"/>
      <c r="CE1722"/>
      <c r="CF1722"/>
      <c r="CG1722"/>
      <c r="CH1722"/>
      <c r="CI1722"/>
      <c r="CJ1722"/>
      <c r="CK1722"/>
      <c r="CL1722"/>
      <c r="CM1722"/>
      <c r="CN1722"/>
      <c r="CO1722"/>
      <c r="CP1722"/>
      <c r="CQ1722"/>
      <c r="CR1722"/>
      <c r="CS1722"/>
      <c r="CT1722"/>
      <c r="CU1722"/>
      <c r="CV1722"/>
      <c r="CW1722"/>
      <c r="CX1722"/>
      <c r="CY1722"/>
      <c r="CZ1722"/>
      <c r="DA1722" t="inlineStr">
        <is>
          <t xml:space="preserve">技能效果_调用状态</t>
        </is>
      </c>
      <c r="DB1722" t="inlineStr">
        <is>
          <t xml:space="preserve">敌对</t>
        </is>
      </c>
      <c r="DC1722">
        <v>10000</v>
      </c>
      <c r="DD1722">
        <v>0</v>
      </c>
      <c r="DE1722" t="inlineStr">
        <is>
          <t xml:space="preserve">全部</t>
        </is>
      </c>
      <c r="DF1722">
        <v>0</v>
      </c>
      <c r="DG1722"/>
      <c r="DH1722"/>
      <c r="DI1722"/>
      <c r="DJ1722"/>
      <c r="DK1722"/>
      <c r="DL1722"/>
      <c r="DM1722">
        <v>20990001</v>
      </c>
      <c r="DN1722"/>
      <c r="DO1722"/>
      <c r="DP1722"/>
      <c r="DQ1722"/>
      <c r="DR1722"/>
      <c r="DS1722"/>
      <c r="DT1722"/>
      <c r="DU1722"/>
      <c r="DV1722"/>
      <c r="DW1722"/>
      <c r="DX1722"/>
      <c r="DY1722"/>
      <c r="DZ1722"/>
      <c r="EA1722"/>
      <c r="EB1722"/>
      <c r="EC1722"/>
      <c r="ED1722"/>
      <c r="EE1722"/>
      <c r="EF1722"/>
      <c r="EG1722"/>
      <c r="EH1722"/>
      <c r="EI1722"/>
      <c r="EJ1722"/>
      <c r="EK1722"/>
      <c r="EL1722"/>
      <c r="EM1722"/>
      <c r="EN1722"/>
      <c r="EO1722"/>
      <c r="EP1722"/>
      <c r="EQ1722"/>
      <c r="ER1722"/>
      <c r="ES1722"/>
      <c r="ET1722"/>
      <c r="EU1722"/>
      <c r="EV1722"/>
      <c r="EW1722"/>
      <c r="EX1722"/>
      <c r="EY1722"/>
      <c r="EZ1722"/>
      <c r="FA1722"/>
      <c r="FB1722"/>
      <c r="FC1722"/>
      <c r="FD1722"/>
      <c r="FE1722"/>
      <c r="FF1722"/>
      <c r="FG1722"/>
      <c r="FH1722"/>
      <c r="FI1722"/>
      <c r="FJ1722"/>
      <c r="FK1722"/>
      <c r="FL1722"/>
      <c r="FM1722"/>
      <c r="FN1722"/>
      <c r="FO1722"/>
      <c r="FP1722"/>
      <c r="FQ1722"/>
      <c r="FR1722"/>
      <c r="FS1722"/>
      <c r="FT1722"/>
      <c r="FU1722"/>
      <c r="FV1722"/>
      <c r="FW1722"/>
      <c r="FX1722"/>
      <c r="FY1722"/>
      <c r="FZ1722"/>
      <c r="GA1722"/>
      <c r="GB1722"/>
      <c r="GC1722"/>
      <c r="GD1722"/>
      <c r="GE1722"/>
      <c r="GF1722"/>
      <c r="GG1722"/>
      <c r="GH1722"/>
      <c r="GI1722"/>
      <c r="GJ1722"/>
      <c r="GK1722"/>
      <c r="GL1722"/>
      <c r="GM1722"/>
      <c r="GN1722"/>
      <c r="GO1722"/>
      <c r="GP1722"/>
      <c r="GQ1722"/>
      <c r="GR1722"/>
      <c r="GS1722"/>
      <c r="GT1722"/>
      <c r="GU1722"/>
      <c r="GV1722"/>
      <c r="GW1722"/>
      <c r="GX1722"/>
      <c r="GY1722" t="n" s="35">
        <v>0</v>
      </c>
      <c r="GZ1722" t="n" s="35">
        <v>0</v>
      </c>
      <c r="HF1722" s="35">
        <v>5700</v>
      </c>
      <c r="HG1722" t="b" s="35">
        <v>1</v>
      </c>
      <c r="HH1722">
        <v>1</v>
      </c>
      <c r="HU1722" t="b" s="35">
        <v>1</v>
      </c>
    </row>
    <row r="1723" ht="30" customHeight="1" spans="2:12">
      <c r="B1723" s="34">
        <f>10000000+INDEX(编号表!$B:$B,MATCH(D1723,编号表!$A:$A,0))*10000+J1723</f>
        <v>12780012</v>
      </c>
      <c r="C1723" s="34" t="s">
        <v>1273</v>
      </c>
      <c r="D1723" s="34" t="s">
        <v>1270</v>
      </c>
      <c r="E1723" t="str" s="34">
        <v>无</v>
      </c>
      <c r="F1723" s="39" t="s">
        <v>906</v>
      </c>
      <c r="G1723" s="34" t="s">
        <v>363</v>
      </c>
      <c r="H1723" s="34" t="b">
        <v>0</v>
      </c>
      <c r="I1723" s="34" t="b">
        <v>0</v>
      </c>
      <c r="J1723" s="34">
        <v>12</v>
      </c>
      <c r="K1723" s="34" t="str">
        <f t="shared" si="46"/>
        <v>127800</v>
      </c>
      <c r="L1723" s="34" t="s">
        <v>900</v>
      </c>
      <c r="O1723" t="str" s="35">
        <v>缠束目标，使其短时定身；补强索体，延长定身时间；缩短缚灵索技能冷却时间。</v>
      </c>
      <c r="P1723" t="n" s="35">
        <v>12421005</v>
      </c>
      <c r="W1723">
        <v>600</v>
      </c>
      <c r="X1723">
        <v>600</v>
      </c>
      <c r="Y1723" t="str" s="35">
        <v>单位</v>
      </c>
      <c r="Z1723" t="inlineStr">
        <is>
          <t xml:space="preserve">单体</t>
        </is>
      </c>
      <c r="AA1723" t="inlineStr">
        <is>
          <t xml:space="preserve">敌对</t>
        </is>
      </c>
      <c r="AB1723">
        <v>0</v>
      </c>
      <c r="AC1723">
        <v>1</v>
      </c>
      <c r="AD1723" t="b">
        <v>0</v>
      </c>
      <c r="AE1723" t="inlineStr">
        <is>
          <t xml:space="preserve">最近</t>
        </is>
      </c>
      <c r="AF1723"/>
      <c r="AG1723"/>
      <c r="AH1723"/>
      <c r="AI1723"/>
      <c r="AJ1723"/>
      <c r="AK1723"/>
      <c r="AL1723"/>
      <c r="BA1723">
        <v>10000</v>
      </c>
      <c r="BB1723" t="inlineStr">
        <is>
          <t xml:space="preserve">技能效果_伤害</t>
        </is>
      </c>
      <c r="BC1723" t="inlineStr">
        <is>
          <t xml:space="preserve">敌对</t>
        </is>
      </c>
      <c r="BD1723">
        <v>10000</v>
      </c>
      <c r="BE1723">
        <v>0</v>
      </c>
      <c r="BF1723" t="inlineStr">
        <is>
          <t xml:space="preserve">全部</t>
        </is>
      </c>
      <c r="BG1723">
        <v>0</v>
      </c>
      <c r="BH1723" t="inlineStr">
        <is>
          <t xml:space="preserve">魔法</t>
        </is>
      </c>
      <c r="BI1723">
        <v>6000</v>
      </c>
      <c r="BJ1723">
        <v>0</v>
      </c>
      <c r="BK1723" t="b">
        <v>1</v>
      </c>
      <c r="BL1723">
        <v>0</v>
      </c>
      <c r="BM1723">
        <v>10000</v>
      </c>
      <c r="BN1723"/>
      <c r="BO1723"/>
      <c r="BP1723"/>
      <c r="BQ1723"/>
      <c r="BR1723"/>
      <c r="BS1723"/>
      <c r="BT1723"/>
      <c r="BU1723"/>
      <c r="BV1723"/>
      <c r="BW1723"/>
      <c r="BX1723"/>
      <c r="BY1723"/>
      <c r="BZ1723"/>
      <c r="CA1723"/>
      <c r="CB1723"/>
      <c r="CC1723"/>
      <c r="CD1723"/>
      <c r="CE1723"/>
      <c r="CF1723"/>
      <c r="CG1723"/>
      <c r="CH1723"/>
      <c r="CI1723"/>
      <c r="CJ1723"/>
      <c r="CK1723"/>
      <c r="CL1723"/>
      <c r="CM1723"/>
      <c r="CN1723"/>
      <c r="CO1723"/>
      <c r="CP1723"/>
      <c r="CQ1723"/>
      <c r="CR1723"/>
      <c r="CS1723"/>
      <c r="CT1723"/>
      <c r="CU1723"/>
      <c r="CV1723"/>
      <c r="CW1723"/>
      <c r="CX1723"/>
      <c r="CY1723"/>
      <c r="CZ1723"/>
      <c r="DA1723" t="inlineStr">
        <is>
          <t xml:space="preserve">技能效果_调用状态</t>
        </is>
      </c>
      <c r="DB1723" t="inlineStr">
        <is>
          <t xml:space="preserve">敌对</t>
        </is>
      </c>
      <c r="DC1723">
        <v>10000</v>
      </c>
      <c r="DD1723">
        <v>0</v>
      </c>
      <c r="DE1723" t="inlineStr">
        <is>
          <t xml:space="preserve">全部</t>
        </is>
      </c>
      <c r="DF1723">
        <v>0</v>
      </c>
      <c r="DG1723"/>
      <c r="DH1723"/>
      <c r="DI1723"/>
      <c r="DJ1723"/>
      <c r="DK1723"/>
      <c r="DL1723"/>
      <c r="DM1723">
        <v>20990001</v>
      </c>
      <c r="DN1723"/>
      <c r="DO1723"/>
      <c r="DP1723"/>
      <c r="DQ1723"/>
      <c r="DR1723"/>
      <c r="DS1723"/>
      <c r="DT1723"/>
      <c r="DU1723"/>
      <c r="DV1723"/>
      <c r="DW1723"/>
      <c r="DX1723"/>
      <c r="DY1723"/>
      <c r="DZ1723"/>
      <c r="EA1723"/>
      <c r="EB1723"/>
      <c r="EC1723"/>
      <c r="ED1723"/>
      <c r="EE1723"/>
      <c r="EF1723"/>
      <c r="EG1723"/>
      <c r="EH1723"/>
      <c r="EI1723"/>
      <c r="EJ1723"/>
      <c r="EK1723"/>
      <c r="EL1723"/>
      <c r="EM1723"/>
      <c r="EN1723"/>
      <c r="EO1723"/>
      <c r="EP1723"/>
      <c r="EQ1723"/>
      <c r="ER1723"/>
      <c r="ES1723"/>
      <c r="ET1723"/>
      <c r="EU1723"/>
      <c r="EV1723"/>
      <c r="EW1723"/>
      <c r="EX1723"/>
      <c r="EY1723"/>
      <c r="EZ1723"/>
      <c r="FA1723"/>
      <c r="FB1723"/>
      <c r="FC1723"/>
      <c r="FD1723"/>
      <c r="FE1723"/>
      <c r="FF1723"/>
      <c r="FG1723"/>
      <c r="FH1723"/>
      <c r="FI1723"/>
      <c r="FJ1723"/>
      <c r="FK1723"/>
      <c r="FL1723"/>
      <c r="FM1723"/>
      <c r="FN1723"/>
      <c r="FO1723"/>
      <c r="FP1723"/>
      <c r="FQ1723"/>
      <c r="FR1723"/>
      <c r="FS1723"/>
      <c r="FT1723"/>
      <c r="FU1723"/>
      <c r="FV1723"/>
      <c r="FW1723"/>
      <c r="FX1723"/>
      <c r="FY1723"/>
      <c r="FZ1723"/>
      <c r="GA1723"/>
      <c r="GB1723"/>
      <c r="GC1723"/>
      <c r="GD1723"/>
      <c r="GE1723"/>
      <c r="GF1723"/>
      <c r="GG1723"/>
      <c r="GH1723"/>
      <c r="GI1723"/>
      <c r="GJ1723"/>
      <c r="GK1723"/>
      <c r="GL1723"/>
      <c r="GM1723"/>
      <c r="GN1723"/>
      <c r="GO1723"/>
      <c r="GP1723"/>
      <c r="GQ1723"/>
      <c r="GR1723"/>
      <c r="GS1723"/>
      <c r="GT1723"/>
      <c r="GU1723"/>
      <c r="GV1723"/>
      <c r="GW1723"/>
      <c r="GX1723"/>
      <c r="GY1723" t="n" s="35">
        <v>0</v>
      </c>
      <c r="GZ1723" t="n" s="35">
        <v>0</v>
      </c>
      <c r="HF1723" s="35">
        <v>5700</v>
      </c>
      <c r="HG1723" t="b" s="35">
        <v>1</v>
      </c>
      <c r="HH1723">
        <v>1</v>
      </c>
      <c r="HU1723" t="b" s="35">
        <v>1</v>
      </c>
    </row>
    <row r="1724" ht="30" customHeight="1" spans="2:12">
      <c r="B1724" s="34">
        <f>10000000+INDEX(编号表!$B:$B,MATCH(D1724,编号表!$A:$A,0))*10000+J1724</f>
        <v>12780013</v>
      </c>
      <c r="C1724" s="34" t="s">
        <v>1274</v>
      </c>
      <c r="D1724" s="34" t="s">
        <v>1270</v>
      </c>
      <c r="E1724" t="str" s="34">
        <v>无</v>
      </c>
      <c r="F1724" s="39" t="s">
        <v>908</v>
      </c>
      <c r="G1724" s="34" t="s">
        <v>363</v>
      </c>
      <c r="H1724" s="34" t="b">
        <v>0</v>
      </c>
      <c r="I1724" s="34" t="b">
        <v>0</v>
      </c>
      <c r="J1724" s="34">
        <v>13</v>
      </c>
      <c r="K1724" s="34" t="str">
        <f t="shared" si="46"/>
        <v>127800</v>
      </c>
      <c r="L1724" s="34" t="s">
        <v>898</v>
      </c>
      <c r="O1724" t="str" s="35">
        <v>缠束目标，使其短时定身；补强索体，延长定身时间；缩短缚灵索技能冷却时间。</v>
      </c>
      <c r="P1724" t="n" s="35">
        <v>12421005</v>
      </c>
      <c r="W1724">
        <v>600</v>
      </c>
      <c r="X1724">
        <v>600</v>
      </c>
      <c r="Y1724" t="str" s="35">
        <v>单位</v>
      </c>
      <c r="Z1724" t="inlineStr">
        <is>
          <t xml:space="preserve">单体</t>
        </is>
      </c>
      <c r="AA1724" t="inlineStr">
        <is>
          <t xml:space="preserve">敌对</t>
        </is>
      </c>
      <c r="AB1724">
        <v>0</v>
      </c>
      <c r="AC1724">
        <v>1</v>
      </c>
      <c r="AD1724" t="b">
        <v>0</v>
      </c>
      <c r="AE1724" t="inlineStr">
        <is>
          <t xml:space="preserve">最近</t>
        </is>
      </c>
      <c r="AF1724"/>
      <c r="AG1724"/>
      <c r="AH1724"/>
      <c r="AI1724"/>
      <c r="AJ1724"/>
      <c r="AK1724"/>
      <c r="AL1724"/>
      <c r="BA1724">
        <v>10000</v>
      </c>
      <c r="BB1724" t="inlineStr">
        <is>
          <t xml:space="preserve">技能效果_伤害</t>
        </is>
      </c>
      <c r="BC1724" t="inlineStr">
        <is>
          <t xml:space="preserve">敌对</t>
        </is>
      </c>
      <c r="BD1724">
        <v>10000</v>
      </c>
      <c r="BE1724">
        <v>0</v>
      </c>
      <c r="BF1724" t="inlineStr">
        <is>
          <t xml:space="preserve">全部</t>
        </is>
      </c>
      <c r="BG1724">
        <v>0</v>
      </c>
      <c r="BH1724" t="inlineStr">
        <is>
          <t xml:space="preserve">魔法</t>
        </is>
      </c>
      <c r="BI1724">
        <v>6000</v>
      </c>
      <c r="BJ1724">
        <v>0</v>
      </c>
      <c r="BK1724" t="b">
        <v>1</v>
      </c>
      <c r="BL1724">
        <v>0</v>
      </c>
      <c r="BM1724">
        <v>10000</v>
      </c>
      <c r="BN1724"/>
      <c r="BO1724"/>
      <c r="BP1724"/>
      <c r="BQ1724"/>
      <c r="BR1724"/>
      <c r="BS1724"/>
      <c r="BT1724"/>
      <c r="BU1724"/>
      <c r="BV1724"/>
      <c r="BW1724"/>
      <c r="BX1724"/>
      <c r="BY1724"/>
      <c r="BZ1724"/>
      <c r="CA1724"/>
      <c r="CB1724"/>
      <c r="CC1724"/>
      <c r="CD1724"/>
      <c r="CE1724"/>
      <c r="CF1724"/>
      <c r="CG1724"/>
      <c r="CH1724"/>
      <c r="CI1724"/>
      <c r="CJ1724"/>
      <c r="CK1724"/>
      <c r="CL1724"/>
      <c r="CM1724"/>
      <c r="CN1724"/>
      <c r="CO1724"/>
      <c r="CP1724"/>
      <c r="CQ1724"/>
      <c r="CR1724"/>
      <c r="CS1724"/>
      <c r="CT1724"/>
      <c r="CU1724"/>
      <c r="CV1724"/>
      <c r="CW1724"/>
      <c r="CX1724"/>
      <c r="CY1724"/>
      <c r="CZ1724"/>
      <c r="DA1724" t="inlineStr">
        <is>
          <t xml:space="preserve">技能效果_调用状态</t>
        </is>
      </c>
      <c r="DB1724" t="inlineStr">
        <is>
          <t xml:space="preserve">敌对</t>
        </is>
      </c>
      <c r="DC1724">
        <v>10000</v>
      </c>
      <c r="DD1724">
        <v>0</v>
      </c>
      <c r="DE1724" t="inlineStr">
        <is>
          <t xml:space="preserve">全部</t>
        </is>
      </c>
      <c r="DF1724">
        <v>0</v>
      </c>
      <c r="DG1724"/>
      <c r="DH1724"/>
      <c r="DI1724"/>
      <c r="DJ1724"/>
      <c r="DK1724"/>
      <c r="DL1724"/>
      <c r="DM1724">
        <v>20990001</v>
      </c>
      <c r="DN1724"/>
      <c r="DO1724"/>
      <c r="DP1724"/>
      <c r="DQ1724"/>
      <c r="DR1724"/>
      <c r="DS1724"/>
      <c r="DT1724"/>
      <c r="DU1724"/>
      <c r="DV1724"/>
      <c r="DW1724"/>
      <c r="DX1724"/>
      <c r="DY1724"/>
      <c r="DZ1724"/>
      <c r="EA1724"/>
      <c r="EB1724"/>
      <c r="EC1724"/>
      <c r="ED1724"/>
      <c r="EE1724"/>
      <c r="EF1724"/>
      <c r="EG1724"/>
      <c r="EH1724"/>
      <c r="EI1724"/>
      <c r="EJ1724"/>
      <c r="EK1724"/>
      <c r="EL1724"/>
      <c r="EM1724"/>
      <c r="EN1724"/>
      <c r="EO1724"/>
      <c r="EP1724"/>
      <c r="EQ1724"/>
      <c r="ER1724"/>
      <c r="ES1724"/>
      <c r="ET1724"/>
      <c r="EU1724"/>
      <c r="EV1724"/>
      <c r="EW1724"/>
      <c r="EX1724"/>
      <c r="EY1724"/>
      <c r="EZ1724"/>
      <c r="FA1724"/>
      <c r="FB1724"/>
      <c r="FC1724"/>
      <c r="FD1724"/>
      <c r="FE1724"/>
      <c r="FF1724"/>
      <c r="FG1724"/>
      <c r="FH1724"/>
      <c r="FI1724"/>
      <c r="FJ1724"/>
      <c r="FK1724"/>
      <c r="FL1724"/>
      <c r="FM1724"/>
      <c r="FN1724"/>
      <c r="FO1724"/>
      <c r="FP1724"/>
      <c r="FQ1724"/>
      <c r="FR1724"/>
      <c r="FS1724"/>
      <c r="FT1724"/>
      <c r="FU1724"/>
      <c r="FV1724"/>
      <c r="FW1724"/>
      <c r="FX1724"/>
      <c r="FY1724"/>
      <c r="FZ1724"/>
      <c r="GA1724"/>
      <c r="GB1724"/>
      <c r="GC1724"/>
      <c r="GD1724"/>
      <c r="GE1724"/>
      <c r="GF1724"/>
      <c r="GG1724"/>
      <c r="GH1724"/>
      <c r="GI1724"/>
      <c r="GJ1724"/>
      <c r="GK1724"/>
      <c r="GL1724"/>
      <c r="GM1724"/>
      <c r="GN1724"/>
      <c r="GO1724"/>
      <c r="GP1724"/>
      <c r="GQ1724"/>
      <c r="GR1724"/>
      <c r="GS1724"/>
      <c r="GT1724"/>
      <c r="GU1724"/>
      <c r="GV1724"/>
      <c r="GW1724"/>
      <c r="GX1724"/>
      <c r="GY1724" t="n" s="35">
        <v>0</v>
      </c>
      <c r="GZ1724" t="n" s="35">
        <v>0</v>
      </c>
      <c r="HF1724" s="35">
        <v>5700</v>
      </c>
      <c r="HG1724" t="b" s="35">
        <v>1</v>
      </c>
      <c r="HH1724">
        <v>1</v>
      </c>
      <c r="HU1724" t="b" s="35">
        <v>1</v>
      </c>
    </row>
    <row r="1725" ht="30" customHeight="1" spans="2:12">
      <c r="B1725" s="34">
        <f>10000000+INDEX(编号表!$B:$B,MATCH(D1725,编号表!$A:$A,0))*10000+J1725</f>
        <v>12780014</v>
      </c>
      <c r="C1725" s="34" t="s">
        <v>1274</v>
      </c>
      <c r="D1725" s="34" t="s">
        <v>1270</v>
      </c>
      <c r="E1725" t="str" s="34">
        <v>无</v>
      </c>
      <c r="F1725" s="39" t="s">
        <v>908</v>
      </c>
      <c r="G1725" s="34" t="s">
        <v>363</v>
      </c>
      <c r="H1725" s="34" t="b">
        <v>0</v>
      </c>
      <c r="I1725" s="34" t="b">
        <v>0</v>
      </c>
      <c r="J1725" s="34">
        <v>14</v>
      </c>
      <c r="K1725" s="34" t="str">
        <f t="shared" si="46"/>
        <v>127800</v>
      </c>
      <c r="L1725" s="34" t="s">
        <v>899</v>
      </c>
      <c r="O1725" t="str" s="35">
        <v>缠束目标，使其短时定身；补强索体，延长定身时间；缩短缚灵索技能冷却时间。</v>
      </c>
      <c r="P1725" t="n" s="35">
        <v>12421005</v>
      </c>
      <c r="W1725">
        <v>600</v>
      </c>
      <c r="X1725">
        <v>600</v>
      </c>
      <c r="Y1725" t="str" s="35">
        <v>单位</v>
      </c>
      <c r="Z1725" t="inlineStr">
        <is>
          <t xml:space="preserve">单体</t>
        </is>
      </c>
      <c r="AA1725" t="inlineStr">
        <is>
          <t xml:space="preserve">敌对</t>
        </is>
      </c>
      <c r="AB1725">
        <v>0</v>
      </c>
      <c r="AC1725">
        <v>1</v>
      </c>
      <c r="AD1725" t="b">
        <v>0</v>
      </c>
      <c r="AE1725" t="inlineStr">
        <is>
          <t xml:space="preserve">最近</t>
        </is>
      </c>
      <c r="AF1725"/>
      <c r="AG1725"/>
      <c r="AH1725"/>
      <c r="AI1725"/>
      <c r="AJ1725"/>
      <c r="AK1725"/>
      <c r="AL1725"/>
      <c r="BA1725">
        <v>10000</v>
      </c>
      <c r="BB1725" t="inlineStr">
        <is>
          <t xml:space="preserve">技能效果_伤害</t>
        </is>
      </c>
      <c r="BC1725" t="inlineStr">
        <is>
          <t xml:space="preserve">敌对</t>
        </is>
      </c>
      <c r="BD1725">
        <v>10000</v>
      </c>
      <c r="BE1725">
        <v>0</v>
      </c>
      <c r="BF1725" t="inlineStr">
        <is>
          <t xml:space="preserve">全部</t>
        </is>
      </c>
      <c r="BG1725">
        <v>0</v>
      </c>
      <c r="BH1725" t="inlineStr">
        <is>
          <t xml:space="preserve">魔法</t>
        </is>
      </c>
      <c r="BI1725">
        <v>6000</v>
      </c>
      <c r="BJ1725">
        <v>0</v>
      </c>
      <c r="BK1725" t="b">
        <v>1</v>
      </c>
      <c r="BL1725">
        <v>0</v>
      </c>
      <c r="BM1725">
        <v>10000</v>
      </c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  <c r="CG1725"/>
      <c r="CH1725"/>
      <c r="CI1725"/>
      <c r="CJ1725"/>
      <c r="CK1725"/>
      <c r="CL1725"/>
      <c r="CM1725"/>
      <c r="CN1725"/>
      <c r="CO1725"/>
      <c r="CP1725"/>
      <c r="CQ1725"/>
      <c r="CR1725"/>
      <c r="CS1725"/>
      <c r="CT1725"/>
      <c r="CU1725"/>
      <c r="CV1725"/>
      <c r="CW1725"/>
      <c r="CX1725"/>
      <c r="CY1725"/>
      <c r="CZ1725"/>
      <c r="DA1725" t="inlineStr">
        <is>
          <t xml:space="preserve">技能效果_调用状态</t>
        </is>
      </c>
      <c r="DB1725" t="inlineStr">
        <is>
          <t xml:space="preserve">敌对</t>
        </is>
      </c>
      <c r="DC1725">
        <v>10000</v>
      </c>
      <c r="DD1725">
        <v>0</v>
      </c>
      <c r="DE1725" t="inlineStr">
        <is>
          <t xml:space="preserve">全部</t>
        </is>
      </c>
      <c r="DF1725">
        <v>0</v>
      </c>
      <c r="DG1725"/>
      <c r="DH1725"/>
      <c r="DI1725"/>
      <c r="DJ1725"/>
      <c r="DK1725"/>
      <c r="DL1725"/>
      <c r="DM1725">
        <v>20990001</v>
      </c>
      <c r="DN1725"/>
      <c r="DO1725"/>
      <c r="DP1725"/>
      <c r="DQ1725"/>
      <c r="DR1725"/>
      <c r="DS1725"/>
      <c r="DT1725"/>
      <c r="DU1725"/>
      <c r="DV1725"/>
      <c r="DW1725"/>
      <c r="DX1725"/>
      <c r="DY1725"/>
      <c r="DZ1725"/>
      <c r="EA1725"/>
      <c r="EB1725"/>
      <c r="EC1725"/>
      <c r="ED1725"/>
      <c r="EE1725"/>
      <c r="EF1725"/>
      <c r="EG1725"/>
      <c r="EH1725"/>
      <c r="EI1725"/>
      <c r="EJ1725"/>
      <c r="EK1725"/>
      <c r="EL1725"/>
      <c r="EM1725"/>
      <c r="EN1725"/>
      <c r="EO1725"/>
      <c r="EP1725"/>
      <c r="EQ1725"/>
      <c r="ER1725"/>
      <c r="ES1725"/>
      <c r="ET1725"/>
      <c r="EU1725"/>
      <c r="EV1725"/>
      <c r="EW1725"/>
      <c r="EX1725"/>
      <c r="EY1725"/>
      <c r="EZ1725"/>
      <c r="FA1725"/>
      <c r="FB1725"/>
      <c r="FC1725"/>
      <c r="FD1725"/>
      <c r="FE1725"/>
      <c r="FF1725"/>
      <c r="FG1725"/>
      <c r="FH1725"/>
      <c r="FI1725"/>
      <c r="FJ1725"/>
      <c r="FK1725"/>
      <c r="FL1725"/>
      <c r="FM1725"/>
      <c r="FN1725"/>
      <c r="FO1725"/>
      <c r="FP1725"/>
      <c r="FQ1725"/>
      <c r="FR1725"/>
      <c r="FS1725"/>
      <c r="FT1725"/>
      <c r="FU1725"/>
      <c r="FV1725"/>
      <c r="FW1725"/>
      <c r="FX1725"/>
      <c r="FY1725"/>
      <c r="FZ1725"/>
      <c r="GA1725"/>
      <c r="GB1725"/>
      <c r="GC1725"/>
      <c r="GD1725"/>
      <c r="GE1725"/>
      <c r="GF1725"/>
      <c r="GG1725"/>
      <c r="GH1725"/>
      <c r="GI1725"/>
      <c r="GJ1725"/>
      <c r="GK1725"/>
      <c r="GL1725"/>
      <c r="GM1725"/>
      <c r="GN1725"/>
      <c r="GO1725"/>
      <c r="GP1725"/>
      <c r="GQ1725"/>
      <c r="GR1725"/>
      <c r="GS1725"/>
      <c r="GT1725"/>
      <c r="GU1725"/>
      <c r="GV1725"/>
      <c r="GW1725"/>
      <c r="GX1725"/>
      <c r="GY1725" t="n" s="35">
        <v>0</v>
      </c>
      <c r="GZ1725" t="n" s="35">
        <v>0</v>
      </c>
      <c r="HF1725" s="35">
        <v>5700</v>
      </c>
      <c r="HG1725" t="b" s="35">
        <v>1</v>
      </c>
      <c r="HH1725">
        <v>1</v>
      </c>
      <c r="HU1725" t="b" s="35">
        <v>1</v>
      </c>
    </row>
    <row r="1726" ht="30" customHeight="1" spans="2:12">
      <c r="B1726" s="34">
        <f>10000000+INDEX(编号表!$B:$B,MATCH(D1726,编号表!$A:$A,0))*10000+J1726</f>
        <v>12780015</v>
      </c>
      <c r="C1726" s="34" t="s">
        <v>1274</v>
      </c>
      <c r="D1726" s="34" t="s">
        <v>1270</v>
      </c>
      <c r="E1726" t="str" s="34">
        <v>无</v>
      </c>
      <c r="F1726" s="39" t="s">
        <v>908</v>
      </c>
      <c r="G1726" s="34" t="s">
        <v>363</v>
      </c>
      <c r="H1726" s="34" t="b">
        <v>0</v>
      </c>
      <c r="I1726" s="34" t="b">
        <v>0</v>
      </c>
      <c r="J1726" s="34">
        <v>15</v>
      </c>
      <c r="K1726" s="34" t="str">
        <f t="shared" si="46"/>
        <v>127800</v>
      </c>
      <c r="L1726" s="34" t="s">
        <v>900</v>
      </c>
      <c r="O1726" t="str" s="35">
        <v>缠束目标，使其短时定身；补强索体，延长定身时间；缩短缚灵索技能冷却时间。</v>
      </c>
      <c r="P1726" t="n" s="35">
        <v>12421005</v>
      </c>
      <c r="W1726">
        <v>600</v>
      </c>
      <c r="X1726">
        <v>600</v>
      </c>
      <c r="Y1726" t="str" s="35">
        <v>单位</v>
      </c>
      <c r="Z1726" t="inlineStr">
        <is>
          <t xml:space="preserve">单体</t>
        </is>
      </c>
      <c r="AA1726" t="inlineStr">
        <is>
          <t xml:space="preserve">敌对</t>
        </is>
      </c>
      <c r="AB1726">
        <v>0</v>
      </c>
      <c r="AC1726">
        <v>1</v>
      </c>
      <c r="AD1726" t="b">
        <v>0</v>
      </c>
      <c r="AE1726" t="inlineStr">
        <is>
          <t xml:space="preserve">最近</t>
        </is>
      </c>
      <c r="AF1726"/>
      <c r="AG1726"/>
      <c r="AH1726"/>
      <c r="AI1726"/>
      <c r="AJ1726"/>
      <c r="AK1726"/>
      <c r="AL1726"/>
      <c r="BA1726">
        <v>10000</v>
      </c>
      <c r="BB1726" t="inlineStr">
        <is>
          <t xml:space="preserve">技能效果_伤害</t>
        </is>
      </c>
      <c r="BC1726" t="inlineStr">
        <is>
          <t xml:space="preserve">敌对</t>
        </is>
      </c>
      <c r="BD1726">
        <v>10000</v>
      </c>
      <c r="BE1726">
        <v>0</v>
      </c>
      <c r="BF1726" t="inlineStr">
        <is>
          <t xml:space="preserve">全部</t>
        </is>
      </c>
      <c r="BG1726">
        <v>0</v>
      </c>
      <c r="BH1726" t="inlineStr">
        <is>
          <t xml:space="preserve">魔法</t>
        </is>
      </c>
      <c r="BI1726">
        <v>6000</v>
      </c>
      <c r="BJ1726">
        <v>0</v>
      </c>
      <c r="BK1726" t="b">
        <v>1</v>
      </c>
      <c r="BL1726">
        <v>0</v>
      </c>
      <c r="BM1726">
        <v>10000</v>
      </c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  <c r="CG1726"/>
      <c r="CH1726"/>
      <c r="CI1726"/>
      <c r="CJ1726"/>
      <c r="CK1726"/>
      <c r="CL1726"/>
      <c r="CM1726"/>
      <c r="CN1726"/>
      <c r="CO1726"/>
      <c r="CP1726"/>
      <c r="CQ1726"/>
      <c r="CR1726"/>
      <c r="CS1726"/>
      <c r="CT1726"/>
      <c r="CU1726"/>
      <c r="CV1726"/>
      <c r="CW1726"/>
      <c r="CX1726"/>
      <c r="CY1726"/>
      <c r="CZ1726"/>
      <c r="DA1726" t="inlineStr">
        <is>
          <t xml:space="preserve">技能效果_调用状态</t>
        </is>
      </c>
      <c r="DB1726" t="inlineStr">
        <is>
          <t xml:space="preserve">敌对</t>
        </is>
      </c>
      <c r="DC1726">
        <v>10000</v>
      </c>
      <c r="DD1726">
        <v>0</v>
      </c>
      <c r="DE1726" t="inlineStr">
        <is>
          <t xml:space="preserve">全部</t>
        </is>
      </c>
      <c r="DF1726">
        <v>0</v>
      </c>
      <c r="DG1726"/>
      <c r="DH1726"/>
      <c r="DI1726"/>
      <c r="DJ1726"/>
      <c r="DK1726"/>
      <c r="DL1726"/>
      <c r="DM1726">
        <v>20990001</v>
      </c>
      <c r="DN1726"/>
      <c r="DO1726"/>
      <c r="DP1726"/>
      <c r="DQ1726"/>
      <c r="DR1726"/>
      <c r="DS1726"/>
      <c r="DT1726"/>
      <c r="DU1726"/>
      <c r="DV1726"/>
      <c r="DW1726"/>
      <c r="DX1726"/>
      <c r="DY1726"/>
      <c r="DZ1726"/>
      <c r="EA1726"/>
      <c r="EB1726"/>
      <c r="EC1726"/>
      <c r="ED1726"/>
      <c r="EE1726"/>
      <c r="EF1726"/>
      <c r="EG1726"/>
      <c r="EH1726"/>
      <c r="EI1726"/>
      <c r="EJ1726"/>
      <c r="EK1726"/>
      <c r="EL1726"/>
      <c r="EM1726"/>
      <c r="EN1726"/>
      <c r="EO1726"/>
      <c r="EP1726"/>
      <c r="EQ1726"/>
      <c r="ER1726"/>
      <c r="ES1726"/>
      <c r="ET1726"/>
      <c r="EU1726"/>
      <c r="EV1726"/>
      <c r="EW1726"/>
      <c r="EX1726"/>
      <c r="EY1726"/>
      <c r="EZ1726"/>
      <c r="FA1726"/>
      <c r="FB1726"/>
      <c r="FC1726"/>
      <c r="FD1726"/>
      <c r="FE1726"/>
      <c r="FF1726"/>
      <c r="FG1726"/>
      <c r="FH1726"/>
      <c r="FI1726"/>
      <c r="FJ1726"/>
      <c r="FK1726"/>
      <c r="FL1726"/>
      <c r="FM1726"/>
      <c r="FN1726"/>
      <c r="FO1726"/>
      <c r="FP1726"/>
      <c r="FQ1726"/>
      <c r="FR1726"/>
      <c r="FS1726"/>
      <c r="FT1726"/>
      <c r="FU1726"/>
      <c r="FV1726"/>
      <c r="FW1726"/>
      <c r="FX1726"/>
      <c r="FY1726"/>
      <c r="FZ1726"/>
      <c r="GA1726"/>
      <c r="GB1726"/>
      <c r="GC1726"/>
      <c r="GD1726"/>
      <c r="GE1726"/>
      <c r="GF1726"/>
      <c r="GG1726"/>
      <c r="GH1726"/>
      <c r="GI1726"/>
      <c r="GJ1726"/>
      <c r="GK1726"/>
      <c r="GL1726"/>
      <c r="GM1726"/>
      <c r="GN1726"/>
      <c r="GO1726"/>
      <c r="GP1726"/>
      <c r="GQ1726"/>
      <c r="GR1726"/>
      <c r="GS1726"/>
      <c r="GT1726"/>
      <c r="GU1726"/>
      <c r="GV1726"/>
      <c r="GW1726"/>
      <c r="GX1726"/>
      <c r="GY1726" t="n" s="35">
        <v>0</v>
      </c>
      <c r="GZ1726" t="n" s="35">
        <v>0</v>
      </c>
      <c r="HF1726" s="35">
        <v>5700</v>
      </c>
      <c r="HG1726" t="b" s="35">
        <v>1</v>
      </c>
      <c r="HH1726">
        <v>1</v>
      </c>
      <c r="HU1726" t="b" s="35">
        <v>1</v>
      </c>
    </row>
    <row r="1727" ht="30" customHeight="1" spans="2:12">
      <c r="B1727" s="34">
        <f>10000000+INDEX(编号表!$B:$B,MATCH(D1727,编号表!$A:$A,0))*10000+J1727</f>
        <v>12780016</v>
      </c>
      <c r="C1727" s="34" t="s">
        <v>1275</v>
      </c>
      <c r="D1727" s="34" t="s">
        <v>1270</v>
      </c>
      <c r="E1727" t="str" s="34">
        <v>无</v>
      </c>
      <c r="F1727" s="39" t="s">
        <v>910</v>
      </c>
      <c r="G1727" s="34" t="s">
        <v>363</v>
      </c>
      <c r="H1727" s="34" t="b">
        <v>0</v>
      </c>
      <c r="I1727" s="34" t="b">
        <v>0</v>
      </c>
      <c r="J1727" s="34">
        <v>16</v>
      </c>
      <c r="K1727" s="34" t="str">
        <f t="shared" si="46"/>
        <v>127800</v>
      </c>
      <c r="L1727" s="34" t="s">
        <v>898</v>
      </c>
      <c r="O1727" t="str" s="35">
        <v>缠束目标，使其短时定身；补强索体，延长定身时间；缩短缚灵索技能冷却时间。</v>
      </c>
      <c r="P1727" t="n" s="35">
        <v>12421005</v>
      </c>
      <c r="W1727">
        <v>600</v>
      </c>
      <c r="X1727">
        <v>600</v>
      </c>
      <c r="Y1727" t="str" s="35">
        <v>单位</v>
      </c>
      <c r="Z1727" t="inlineStr">
        <is>
          <t xml:space="preserve">单体</t>
        </is>
      </c>
      <c r="AA1727" t="inlineStr">
        <is>
          <t xml:space="preserve">敌对</t>
        </is>
      </c>
      <c r="AB1727">
        <v>0</v>
      </c>
      <c r="AC1727">
        <v>1</v>
      </c>
      <c r="AD1727" t="b">
        <v>0</v>
      </c>
      <c r="AE1727" t="inlineStr">
        <is>
          <t xml:space="preserve">最近</t>
        </is>
      </c>
      <c r="AF1727"/>
      <c r="AG1727"/>
      <c r="AH1727"/>
      <c r="AI1727"/>
      <c r="AJ1727"/>
      <c r="AK1727"/>
      <c r="AL1727"/>
      <c r="BA1727">
        <v>10000</v>
      </c>
      <c r="BB1727" t="inlineStr">
        <is>
          <t xml:space="preserve">技能效果_伤害</t>
        </is>
      </c>
      <c r="BC1727" t="inlineStr">
        <is>
          <t xml:space="preserve">敌对</t>
        </is>
      </c>
      <c r="BD1727">
        <v>10000</v>
      </c>
      <c r="BE1727">
        <v>0</v>
      </c>
      <c r="BF1727" t="inlineStr">
        <is>
          <t xml:space="preserve">全部</t>
        </is>
      </c>
      <c r="BG1727">
        <v>0</v>
      </c>
      <c r="BH1727" t="inlineStr">
        <is>
          <t xml:space="preserve">魔法</t>
        </is>
      </c>
      <c r="BI1727">
        <v>6000</v>
      </c>
      <c r="BJ1727">
        <v>0</v>
      </c>
      <c r="BK1727" t="b">
        <v>1</v>
      </c>
      <c r="BL1727">
        <v>0</v>
      </c>
      <c r="BM1727">
        <v>10000</v>
      </c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  <c r="CG1727"/>
      <c r="CH1727"/>
      <c r="CI1727"/>
      <c r="CJ1727"/>
      <c r="CK1727"/>
      <c r="CL1727"/>
      <c r="CM1727"/>
      <c r="CN1727"/>
      <c r="CO1727"/>
      <c r="CP1727"/>
      <c r="CQ1727"/>
      <c r="CR1727"/>
      <c r="CS1727"/>
      <c r="CT1727"/>
      <c r="CU1727"/>
      <c r="CV1727"/>
      <c r="CW1727"/>
      <c r="CX1727"/>
      <c r="CY1727"/>
      <c r="CZ1727"/>
      <c r="DA1727" t="inlineStr">
        <is>
          <t xml:space="preserve">技能效果_调用状态</t>
        </is>
      </c>
      <c r="DB1727" t="inlineStr">
        <is>
          <t xml:space="preserve">敌对</t>
        </is>
      </c>
      <c r="DC1727">
        <v>10000</v>
      </c>
      <c r="DD1727">
        <v>0</v>
      </c>
      <c r="DE1727" t="inlineStr">
        <is>
          <t xml:space="preserve">全部</t>
        </is>
      </c>
      <c r="DF1727">
        <v>0</v>
      </c>
      <c r="DG1727"/>
      <c r="DH1727"/>
      <c r="DI1727"/>
      <c r="DJ1727"/>
      <c r="DK1727"/>
      <c r="DL1727"/>
      <c r="DM1727">
        <v>20990001</v>
      </c>
      <c r="DN1727"/>
      <c r="DO1727"/>
      <c r="DP1727"/>
      <c r="DQ1727"/>
      <c r="DR1727"/>
      <c r="DS1727"/>
      <c r="DT1727"/>
      <c r="DU1727"/>
      <c r="DV1727"/>
      <c r="DW1727"/>
      <c r="DX1727"/>
      <c r="DY1727"/>
      <c r="DZ1727"/>
      <c r="EA1727"/>
      <c r="EB1727"/>
      <c r="EC1727"/>
      <c r="ED1727"/>
      <c r="EE1727"/>
      <c r="EF1727"/>
      <c r="EG1727"/>
      <c r="EH1727"/>
      <c r="EI1727"/>
      <c r="EJ1727"/>
      <c r="EK1727"/>
      <c r="EL1727"/>
      <c r="EM1727"/>
      <c r="EN1727"/>
      <c r="EO1727"/>
      <c r="EP1727"/>
      <c r="EQ1727"/>
      <c r="ER1727"/>
      <c r="ES1727"/>
      <c r="ET1727"/>
      <c r="EU1727"/>
      <c r="EV1727"/>
      <c r="EW1727"/>
      <c r="EX1727"/>
      <c r="EY1727"/>
      <c r="EZ1727"/>
      <c r="FA1727"/>
      <c r="FB1727"/>
      <c r="FC1727"/>
      <c r="FD1727"/>
      <c r="FE1727"/>
      <c r="FF1727"/>
      <c r="FG1727"/>
      <c r="FH1727"/>
      <c r="FI1727"/>
      <c r="FJ1727"/>
      <c r="FK1727"/>
      <c r="FL1727"/>
      <c r="FM1727"/>
      <c r="FN1727"/>
      <c r="FO1727"/>
      <c r="FP1727"/>
      <c r="FQ1727"/>
      <c r="FR1727"/>
      <c r="FS1727"/>
      <c r="FT1727"/>
      <c r="FU1727"/>
      <c r="FV1727"/>
      <c r="FW1727"/>
      <c r="FX1727"/>
      <c r="FY1727"/>
      <c r="FZ1727"/>
      <c r="GA1727"/>
      <c r="GB1727"/>
      <c r="GC1727"/>
      <c r="GD1727"/>
      <c r="GE1727"/>
      <c r="GF1727"/>
      <c r="GG1727"/>
      <c r="GH1727"/>
      <c r="GI1727"/>
      <c r="GJ1727"/>
      <c r="GK1727"/>
      <c r="GL1727"/>
      <c r="GM1727"/>
      <c r="GN1727"/>
      <c r="GO1727"/>
      <c r="GP1727"/>
      <c r="GQ1727"/>
      <c r="GR1727"/>
      <c r="GS1727"/>
      <c r="GT1727"/>
      <c r="GU1727"/>
      <c r="GV1727"/>
      <c r="GW1727"/>
      <c r="GX1727"/>
      <c r="GY1727" t="n" s="35">
        <v>0</v>
      </c>
      <c r="GZ1727" t="n" s="35">
        <v>0</v>
      </c>
      <c r="HF1727" s="35">
        <v>5700</v>
      </c>
      <c r="HG1727" t="b" s="35">
        <v>1</v>
      </c>
      <c r="HH1727">
        <v>1</v>
      </c>
      <c r="HU1727" t="b" s="35">
        <v>1</v>
      </c>
    </row>
    <row r="1728" ht="30" customHeight="1" spans="2:12">
      <c r="B1728" s="34">
        <f>10000000+INDEX(编号表!$B:$B,MATCH(D1728,编号表!$A:$A,0))*10000+J1728</f>
        <v>12780017</v>
      </c>
      <c r="C1728" s="34" t="s">
        <v>1275</v>
      </c>
      <c r="D1728" s="34" t="s">
        <v>1270</v>
      </c>
      <c r="E1728" t="str" s="34">
        <v>无</v>
      </c>
      <c r="F1728" s="39" t="s">
        <v>910</v>
      </c>
      <c r="G1728" s="34" t="s">
        <v>363</v>
      </c>
      <c r="H1728" s="34" t="b">
        <v>0</v>
      </c>
      <c r="I1728" s="34" t="b">
        <v>0</v>
      </c>
      <c r="J1728" s="34">
        <v>17</v>
      </c>
      <c r="K1728" s="34" t="str">
        <f t="shared" si="46"/>
        <v>127800</v>
      </c>
      <c r="L1728" s="34" t="s">
        <v>899</v>
      </c>
      <c r="O1728" t="str" s="35">
        <v>缠束目标，使其短时定身；补强索体，延长定身时间；缩短缚灵索技能冷却时间。</v>
      </c>
      <c r="P1728" t="n" s="35">
        <v>12421005</v>
      </c>
      <c r="W1728">
        <v>600</v>
      </c>
      <c r="X1728">
        <v>600</v>
      </c>
      <c r="Y1728" t="str" s="35">
        <v>单位</v>
      </c>
      <c r="Z1728" t="inlineStr">
        <is>
          <t xml:space="preserve">单体</t>
        </is>
      </c>
      <c r="AA1728" t="inlineStr">
        <is>
          <t xml:space="preserve">敌对</t>
        </is>
      </c>
      <c r="AB1728">
        <v>0</v>
      </c>
      <c r="AC1728">
        <v>1</v>
      </c>
      <c r="AD1728" t="b">
        <v>0</v>
      </c>
      <c r="AE1728" t="inlineStr">
        <is>
          <t xml:space="preserve">最近</t>
        </is>
      </c>
      <c r="AF1728"/>
      <c r="AG1728"/>
      <c r="AH1728"/>
      <c r="AI1728"/>
      <c r="AJ1728"/>
      <c r="AK1728"/>
      <c r="AL1728"/>
      <c r="BA1728">
        <v>10000</v>
      </c>
      <c r="BB1728" t="inlineStr">
        <is>
          <t xml:space="preserve">技能效果_伤害</t>
        </is>
      </c>
      <c r="BC1728" t="inlineStr">
        <is>
          <t xml:space="preserve">敌对</t>
        </is>
      </c>
      <c r="BD1728">
        <v>10000</v>
      </c>
      <c r="BE1728">
        <v>0</v>
      </c>
      <c r="BF1728" t="inlineStr">
        <is>
          <t xml:space="preserve">全部</t>
        </is>
      </c>
      <c r="BG1728">
        <v>0</v>
      </c>
      <c r="BH1728" t="inlineStr">
        <is>
          <t xml:space="preserve">魔法</t>
        </is>
      </c>
      <c r="BI1728">
        <v>6000</v>
      </c>
      <c r="BJ1728">
        <v>0</v>
      </c>
      <c r="BK1728" t="b">
        <v>1</v>
      </c>
      <c r="BL1728">
        <v>0</v>
      </c>
      <c r="BM1728">
        <v>10000</v>
      </c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  <c r="CG1728"/>
      <c r="CH1728"/>
      <c r="CI1728"/>
      <c r="CJ1728"/>
      <c r="CK1728"/>
      <c r="CL1728"/>
      <c r="CM1728"/>
      <c r="CN1728"/>
      <c r="CO1728"/>
      <c r="CP1728"/>
      <c r="CQ1728"/>
      <c r="CR1728"/>
      <c r="CS1728"/>
      <c r="CT1728"/>
      <c r="CU1728"/>
      <c r="CV1728"/>
      <c r="CW1728"/>
      <c r="CX1728"/>
      <c r="CY1728"/>
      <c r="CZ1728"/>
      <c r="DA1728" t="inlineStr">
        <is>
          <t xml:space="preserve">技能效果_调用状态</t>
        </is>
      </c>
      <c r="DB1728" t="inlineStr">
        <is>
          <t xml:space="preserve">敌对</t>
        </is>
      </c>
      <c r="DC1728">
        <v>10000</v>
      </c>
      <c r="DD1728">
        <v>0</v>
      </c>
      <c r="DE1728" t="inlineStr">
        <is>
          <t xml:space="preserve">全部</t>
        </is>
      </c>
      <c r="DF1728">
        <v>0</v>
      </c>
      <c r="DG1728"/>
      <c r="DH1728"/>
      <c r="DI1728"/>
      <c r="DJ1728"/>
      <c r="DK1728"/>
      <c r="DL1728"/>
      <c r="DM1728">
        <v>20990001</v>
      </c>
      <c r="DN1728"/>
      <c r="DO1728"/>
      <c r="DP1728"/>
      <c r="DQ1728"/>
      <c r="DR1728"/>
      <c r="DS1728"/>
      <c r="DT1728"/>
      <c r="DU1728"/>
      <c r="DV1728"/>
      <c r="DW1728"/>
      <c r="DX1728"/>
      <c r="DY1728"/>
      <c r="DZ1728"/>
      <c r="EA1728"/>
      <c r="EB1728"/>
      <c r="EC1728"/>
      <c r="ED1728"/>
      <c r="EE1728"/>
      <c r="EF1728"/>
      <c r="EG1728"/>
      <c r="EH1728"/>
      <c r="EI1728"/>
      <c r="EJ1728"/>
      <c r="EK1728"/>
      <c r="EL1728"/>
      <c r="EM1728"/>
      <c r="EN1728"/>
      <c r="EO1728"/>
      <c r="EP1728"/>
      <c r="EQ1728"/>
      <c r="ER1728"/>
      <c r="ES1728"/>
      <c r="ET1728"/>
      <c r="EU1728"/>
      <c r="EV1728"/>
      <c r="EW1728"/>
      <c r="EX1728"/>
      <c r="EY1728"/>
      <c r="EZ1728"/>
      <c r="FA1728"/>
      <c r="FB1728"/>
      <c r="FC1728"/>
      <c r="FD1728"/>
      <c r="FE1728"/>
      <c r="FF1728"/>
      <c r="FG1728"/>
      <c r="FH1728"/>
      <c r="FI1728"/>
      <c r="FJ1728"/>
      <c r="FK1728"/>
      <c r="FL1728"/>
      <c r="FM1728"/>
      <c r="FN1728"/>
      <c r="FO1728"/>
      <c r="FP1728"/>
      <c r="FQ1728"/>
      <c r="FR1728"/>
      <c r="FS1728"/>
      <c r="FT1728"/>
      <c r="FU1728"/>
      <c r="FV1728"/>
      <c r="FW1728"/>
      <c r="FX1728"/>
      <c r="FY1728"/>
      <c r="FZ1728"/>
      <c r="GA1728"/>
      <c r="GB1728"/>
      <c r="GC1728"/>
      <c r="GD1728"/>
      <c r="GE1728"/>
      <c r="GF1728"/>
      <c r="GG1728"/>
      <c r="GH1728"/>
      <c r="GI1728"/>
      <c r="GJ1728"/>
      <c r="GK1728"/>
      <c r="GL1728"/>
      <c r="GM1728"/>
      <c r="GN1728"/>
      <c r="GO1728"/>
      <c r="GP1728"/>
      <c r="GQ1728"/>
      <c r="GR1728"/>
      <c r="GS1728"/>
      <c r="GT1728"/>
      <c r="GU1728"/>
      <c r="GV1728"/>
      <c r="GW1728"/>
      <c r="GX1728"/>
      <c r="GY1728" t="n" s="35">
        <v>0</v>
      </c>
      <c r="GZ1728" t="n" s="35">
        <v>0</v>
      </c>
      <c r="HF1728" s="35">
        <v>5700</v>
      </c>
      <c r="HG1728" t="b" s="35">
        <v>1</v>
      </c>
      <c r="HH1728">
        <v>1</v>
      </c>
      <c r="HU1728" t="b" s="35">
        <v>1</v>
      </c>
    </row>
    <row r="1729" ht="30" customHeight="1" spans="2:12">
      <c r="B1729" s="34">
        <f>10000000+INDEX(编号表!$B:$B,MATCH(D1729,编号表!$A:$A,0))*10000+J1729</f>
        <v>12780018</v>
      </c>
      <c r="C1729" s="34" t="s">
        <v>1275</v>
      </c>
      <c r="D1729" s="34" t="s">
        <v>1270</v>
      </c>
      <c r="E1729" t="str" s="34">
        <v>无</v>
      </c>
      <c r="F1729" s="39" t="s">
        <v>910</v>
      </c>
      <c r="G1729" s="34" t="s">
        <v>363</v>
      </c>
      <c r="H1729" s="34" t="b">
        <v>0</v>
      </c>
      <c r="I1729" s="34" t="b">
        <v>0</v>
      </c>
      <c r="J1729" s="34">
        <v>18</v>
      </c>
      <c r="K1729" s="34" t="str">
        <f t="shared" si="46"/>
        <v>127800</v>
      </c>
      <c r="L1729" s="34" t="s">
        <v>900</v>
      </c>
      <c r="O1729" t="str" s="35">
        <v>缠束目标，使其短时定身；补强索体，延长定身时间；缩短缚灵索技能冷却时间。</v>
      </c>
      <c r="P1729" t="n" s="35">
        <v>12421005</v>
      </c>
      <c r="W1729">
        <v>600</v>
      </c>
      <c r="X1729">
        <v>600</v>
      </c>
      <c r="Y1729" t="str" s="35">
        <v>单位</v>
      </c>
      <c r="Z1729" t="inlineStr">
        <is>
          <t xml:space="preserve">单体</t>
        </is>
      </c>
      <c r="AA1729" t="inlineStr">
        <is>
          <t xml:space="preserve">敌对</t>
        </is>
      </c>
      <c r="AB1729">
        <v>0</v>
      </c>
      <c r="AC1729">
        <v>1</v>
      </c>
      <c r="AD1729" t="b">
        <v>0</v>
      </c>
      <c r="AE1729" t="inlineStr">
        <is>
          <t xml:space="preserve">最近</t>
        </is>
      </c>
      <c r="AF1729"/>
      <c r="AG1729"/>
      <c r="AH1729"/>
      <c r="AI1729"/>
      <c r="AJ1729"/>
      <c r="AK1729"/>
      <c r="AL1729"/>
      <c r="BA1729">
        <v>10000</v>
      </c>
      <c r="BB1729" t="inlineStr">
        <is>
          <t xml:space="preserve">技能效果_伤害</t>
        </is>
      </c>
      <c r="BC1729" t="inlineStr">
        <is>
          <t xml:space="preserve">敌对</t>
        </is>
      </c>
      <c r="BD1729">
        <v>10000</v>
      </c>
      <c r="BE1729">
        <v>0</v>
      </c>
      <c r="BF1729" t="inlineStr">
        <is>
          <t xml:space="preserve">全部</t>
        </is>
      </c>
      <c r="BG1729">
        <v>0</v>
      </c>
      <c r="BH1729" t="inlineStr">
        <is>
          <t xml:space="preserve">魔法</t>
        </is>
      </c>
      <c r="BI1729">
        <v>6000</v>
      </c>
      <c r="BJ1729">
        <v>0</v>
      </c>
      <c r="BK1729" t="b">
        <v>1</v>
      </c>
      <c r="BL1729">
        <v>0</v>
      </c>
      <c r="BM1729">
        <v>10000</v>
      </c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  <c r="CG1729"/>
      <c r="CH1729"/>
      <c r="CI1729"/>
      <c r="CJ1729"/>
      <c r="CK1729"/>
      <c r="CL1729"/>
      <c r="CM1729"/>
      <c r="CN1729"/>
      <c r="CO1729"/>
      <c r="CP1729"/>
      <c r="CQ1729"/>
      <c r="CR1729"/>
      <c r="CS1729"/>
      <c r="CT1729"/>
      <c r="CU1729"/>
      <c r="CV1729"/>
      <c r="CW1729"/>
      <c r="CX1729"/>
      <c r="CY1729"/>
      <c r="CZ1729"/>
      <c r="DA1729" t="inlineStr">
        <is>
          <t xml:space="preserve">技能效果_调用状态</t>
        </is>
      </c>
      <c r="DB1729" t="inlineStr">
        <is>
          <t xml:space="preserve">敌对</t>
        </is>
      </c>
      <c r="DC1729">
        <v>10000</v>
      </c>
      <c r="DD1729">
        <v>0</v>
      </c>
      <c r="DE1729" t="inlineStr">
        <is>
          <t xml:space="preserve">全部</t>
        </is>
      </c>
      <c r="DF1729">
        <v>0</v>
      </c>
      <c r="DG1729"/>
      <c r="DH1729"/>
      <c r="DI1729"/>
      <c r="DJ1729"/>
      <c r="DK1729"/>
      <c r="DL1729"/>
      <c r="DM1729">
        <v>20990001</v>
      </c>
      <c r="DN1729"/>
      <c r="DO1729"/>
      <c r="DP1729"/>
      <c r="DQ1729"/>
      <c r="DR1729"/>
      <c r="DS1729"/>
      <c r="DT1729"/>
      <c r="DU1729"/>
      <c r="DV1729"/>
      <c r="DW1729"/>
      <c r="DX1729"/>
      <c r="DY1729"/>
      <c r="DZ1729"/>
      <c r="EA1729"/>
      <c r="EB1729"/>
      <c r="EC1729"/>
      <c r="ED1729"/>
      <c r="EE1729"/>
      <c r="EF1729"/>
      <c r="EG1729"/>
      <c r="EH1729"/>
      <c r="EI1729"/>
      <c r="EJ1729"/>
      <c r="EK1729"/>
      <c r="EL1729"/>
      <c r="EM1729"/>
      <c r="EN1729"/>
      <c r="EO1729"/>
      <c r="EP1729"/>
      <c r="EQ1729"/>
      <c r="ER1729"/>
      <c r="ES1729"/>
      <c r="ET1729"/>
      <c r="EU1729"/>
      <c r="EV1729"/>
      <c r="EW1729"/>
      <c r="EX1729"/>
      <c r="EY1729"/>
      <c r="EZ1729"/>
      <c r="FA1729"/>
      <c r="FB1729"/>
      <c r="FC1729"/>
      <c r="FD1729"/>
      <c r="FE1729"/>
      <c r="FF1729"/>
      <c r="FG1729"/>
      <c r="FH1729"/>
      <c r="FI1729"/>
      <c r="FJ1729"/>
      <c r="FK1729"/>
      <c r="FL1729"/>
      <c r="FM1729"/>
      <c r="FN1729"/>
      <c r="FO1729"/>
      <c r="FP1729"/>
      <c r="FQ1729"/>
      <c r="FR1729"/>
      <c r="FS1729"/>
      <c r="FT1729"/>
      <c r="FU1729"/>
      <c r="FV1729"/>
      <c r="FW1729"/>
      <c r="FX1729"/>
      <c r="FY1729"/>
      <c r="FZ1729"/>
      <c r="GA1729"/>
      <c r="GB1729"/>
      <c r="GC1729"/>
      <c r="GD1729"/>
      <c r="GE1729"/>
      <c r="GF1729"/>
      <c r="GG1729"/>
      <c r="GH1729"/>
      <c r="GI1729"/>
      <c r="GJ1729"/>
      <c r="GK1729"/>
      <c r="GL1729"/>
      <c r="GM1729"/>
      <c r="GN1729"/>
      <c r="GO1729"/>
      <c r="GP1729"/>
      <c r="GQ1729"/>
      <c r="GR1729"/>
      <c r="GS1729"/>
      <c r="GT1729"/>
      <c r="GU1729"/>
      <c r="GV1729"/>
      <c r="GW1729"/>
      <c r="GX1729"/>
      <c r="GY1729" t="n" s="35">
        <v>0</v>
      </c>
      <c r="GZ1729" t="n" s="35">
        <v>0</v>
      </c>
      <c r="HF1729" s="35">
        <v>5700</v>
      </c>
      <c r="HG1729" t="b" s="35">
        <v>1</v>
      </c>
      <c r="HH1729">
        <v>1</v>
      </c>
      <c r="HU1729" t="b" s="35">
        <v>1</v>
      </c>
    </row>
    <row r="1730" ht="30" customHeight="1" spans="2:12">
      <c r="B1730" s="34">
        <f>10000000+INDEX(编号表!$B:$B,MATCH(D1730,编号表!$A:$A,0))*10000+J1730</f>
        <v>12780019</v>
      </c>
      <c r="C1730" s="34" t="s">
        <v>1276</v>
      </c>
      <c r="D1730" s="34" t="s">
        <v>1270</v>
      </c>
      <c r="E1730" t="str" s="34">
        <v>无</v>
      </c>
      <c r="F1730" s="39" t="s">
        <v>912</v>
      </c>
      <c r="G1730" s="34" t="s">
        <v>363</v>
      </c>
      <c r="H1730" s="34" t="b">
        <v>0</v>
      </c>
      <c r="I1730" s="34" t="b">
        <v>0</v>
      </c>
      <c r="J1730" s="34">
        <v>19</v>
      </c>
      <c r="K1730" s="34" t="str">
        <f t="shared" si="46"/>
        <v>127800</v>
      </c>
      <c r="L1730" s="34" t="s">
        <v>898</v>
      </c>
      <c r="O1730" t="str" s="35">
        <v>缠束目标，使其短时定身；补强索体，延长定身时间；缩短缚灵索技能冷却时间。</v>
      </c>
      <c r="P1730" t="n" s="35">
        <v>12421005</v>
      </c>
      <c r="W1730">
        <v>600</v>
      </c>
      <c r="X1730">
        <v>600</v>
      </c>
      <c r="Y1730" t="str" s="35">
        <v>单位</v>
      </c>
      <c r="Z1730" t="inlineStr">
        <is>
          <t xml:space="preserve">单体</t>
        </is>
      </c>
      <c r="AA1730" t="inlineStr">
        <is>
          <t xml:space="preserve">敌对</t>
        </is>
      </c>
      <c r="AB1730">
        <v>0</v>
      </c>
      <c r="AC1730">
        <v>1</v>
      </c>
      <c r="AD1730" t="b">
        <v>0</v>
      </c>
      <c r="AE1730" t="inlineStr">
        <is>
          <t xml:space="preserve">最近</t>
        </is>
      </c>
      <c r="AF1730"/>
      <c r="AG1730"/>
      <c r="AH1730"/>
      <c r="AI1730"/>
      <c r="AJ1730"/>
      <c r="AK1730"/>
      <c r="AL1730"/>
      <c r="BA1730">
        <v>10000</v>
      </c>
      <c r="BB1730" t="inlineStr">
        <is>
          <t xml:space="preserve">技能效果_伤害</t>
        </is>
      </c>
      <c r="BC1730" t="inlineStr">
        <is>
          <t xml:space="preserve">敌对</t>
        </is>
      </c>
      <c r="BD1730">
        <v>10000</v>
      </c>
      <c r="BE1730">
        <v>0</v>
      </c>
      <c r="BF1730" t="inlineStr">
        <is>
          <t xml:space="preserve">全部</t>
        </is>
      </c>
      <c r="BG1730">
        <v>0</v>
      </c>
      <c r="BH1730" t="inlineStr">
        <is>
          <t xml:space="preserve">魔法</t>
        </is>
      </c>
      <c r="BI1730">
        <v>6000</v>
      </c>
      <c r="BJ1730">
        <v>0</v>
      </c>
      <c r="BK1730" t="b">
        <v>1</v>
      </c>
      <c r="BL1730">
        <v>0</v>
      </c>
      <c r="BM1730">
        <v>10000</v>
      </c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  <c r="CG1730"/>
      <c r="CH1730"/>
      <c r="CI1730"/>
      <c r="CJ1730"/>
      <c r="CK1730"/>
      <c r="CL1730"/>
      <c r="CM1730"/>
      <c r="CN1730"/>
      <c r="CO1730"/>
      <c r="CP1730"/>
      <c r="CQ1730"/>
      <c r="CR1730"/>
      <c r="CS1730"/>
      <c r="CT1730"/>
      <c r="CU1730"/>
      <c r="CV1730"/>
      <c r="CW1730"/>
      <c r="CX1730"/>
      <c r="CY1730"/>
      <c r="CZ1730"/>
      <c r="DA1730" t="inlineStr">
        <is>
          <t xml:space="preserve">技能效果_调用状态</t>
        </is>
      </c>
      <c r="DB1730" t="inlineStr">
        <is>
          <t xml:space="preserve">敌对</t>
        </is>
      </c>
      <c r="DC1730">
        <v>10000</v>
      </c>
      <c r="DD1730">
        <v>0</v>
      </c>
      <c r="DE1730" t="inlineStr">
        <is>
          <t xml:space="preserve">全部</t>
        </is>
      </c>
      <c r="DF1730">
        <v>0</v>
      </c>
      <c r="DG1730"/>
      <c r="DH1730"/>
      <c r="DI1730"/>
      <c r="DJ1730"/>
      <c r="DK1730"/>
      <c r="DL1730"/>
      <c r="DM1730">
        <v>20990001</v>
      </c>
      <c r="DN1730"/>
      <c r="DO1730"/>
      <c r="DP1730"/>
      <c r="DQ1730"/>
      <c r="DR1730"/>
      <c r="DS1730"/>
      <c r="DT1730"/>
      <c r="DU1730"/>
      <c r="DV1730"/>
      <c r="DW1730"/>
      <c r="DX1730"/>
      <c r="DY1730"/>
      <c r="DZ1730"/>
      <c r="EA1730"/>
      <c r="EB1730"/>
      <c r="EC1730"/>
      <c r="ED1730"/>
      <c r="EE1730"/>
      <c r="EF1730"/>
      <c r="EG1730"/>
      <c r="EH1730"/>
      <c r="EI1730"/>
      <c r="EJ1730"/>
      <c r="EK1730"/>
      <c r="EL1730"/>
      <c r="EM1730"/>
      <c r="EN1730"/>
      <c r="EO1730"/>
      <c r="EP1730"/>
      <c r="EQ1730"/>
      <c r="ER1730"/>
      <c r="ES1730"/>
      <c r="ET1730"/>
      <c r="EU1730"/>
      <c r="EV1730"/>
      <c r="EW1730"/>
      <c r="EX1730"/>
      <c r="EY1730"/>
      <c r="EZ1730"/>
      <c r="FA1730"/>
      <c r="FB1730"/>
      <c r="FC1730"/>
      <c r="FD1730"/>
      <c r="FE1730"/>
      <c r="FF1730"/>
      <c r="FG1730"/>
      <c r="FH1730"/>
      <c r="FI1730"/>
      <c r="FJ1730"/>
      <c r="FK1730"/>
      <c r="FL1730"/>
      <c r="FM1730"/>
      <c r="FN1730"/>
      <c r="FO1730"/>
      <c r="FP1730"/>
      <c r="FQ1730"/>
      <c r="FR1730"/>
      <c r="FS1730"/>
      <c r="FT1730"/>
      <c r="FU1730"/>
      <c r="FV1730"/>
      <c r="FW1730"/>
      <c r="FX1730"/>
      <c r="FY1730"/>
      <c r="FZ1730"/>
      <c r="GA1730"/>
      <c r="GB1730"/>
      <c r="GC1730"/>
      <c r="GD1730"/>
      <c r="GE1730"/>
      <c r="GF1730"/>
      <c r="GG1730"/>
      <c r="GH1730"/>
      <c r="GI1730"/>
      <c r="GJ1730"/>
      <c r="GK1730"/>
      <c r="GL1730"/>
      <c r="GM1730"/>
      <c r="GN1730"/>
      <c r="GO1730"/>
      <c r="GP1730"/>
      <c r="GQ1730"/>
      <c r="GR1730"/>
      <c r="GS1730"/>
      <c r="GT1730"/>
      <c r="GU1730"/>
      <c r="GV1730"/>
      <c r="GW1730"/>
      <c r="GX1730"/>
      <c r="GY1730" t="n" s="35">
        <v>0</v>
      </c>
      <c r="GZ1730" t="n" s="35">
        <v>0</v>
      </c>
      <c r="HF1730" s="35">
        <v>5700</v>
      </c>
      <c r="HG1730" t="b" s="35">
        <v>1</v>
      </c>
      <c r="HH1730">
        <v>1</v>
      </c>
      <c r="HU1730" t="b" s="35">
        <v>1</v>
      </c>
    </row>
    <row r="1731" ht="30" customHeight="1" spans="2:12">
      <c r="B1731" s="34">
        <f>10000000+INDEX(编号表!$B:$B,MATCH(D1731,编号表!$A:$A,0))*10000+J1731</f>
        <v>12780020</v>
      </c>
      <c r="C1731" s="34" t="s">
        <v>1276</v>
      </c>
      <c r="D1731" s="34" t="s">
        <v>1270</v>
      </c>
      <c r="E1731" t="str" s="34">
        <v>无</v>
      </c>
      <c r="F1731" s="39" t="s">
        <v>912</v>
      </c>
      <c r="G1731" s="34" t="s">
        <v>363</v>
      </c>
      <c r="H1731" s="34" t="b">
        <v>0</v>
      </c>
      <c r="I1731" s="34" t="b">
        <v>0</v>
      </c>
      <c r="J1731" s="34">
        <v>20</v>
      </c>
      <c r="K1731" s="34" t="str">
        <f t="shared" si="46"/>
        <v>127800</v>
      </c>
      <c r="L1731" s="34" t="s">
        <v>899</v>
      </c>
      <c r="O1731" t="str" s="35">
        <v>缠束目标，使其短时定身；补强索体，延长定身时间；缩短缚灵索技能冷却时间。</v>
      </c>
      <c r="P1731" t="n" s="35">
        <v>12421005</v>
      </c>
      <c r="W1731">
        <v>600</v>
      </c>
      <c r="X1731">
        <v>600</v>
      </c>
      <c r="Y1731" t="str" s="35">
        <v>单位</v>
      </c>
      <c r="Z1731" t="inlineStr">
        <is>
          <t xml:space="preserve">单体</t>
        </is>
      </c>
      <c r="AA1731" t="inlineStr">
        <is>
          <t xml:space="preserve">敌对</t>
        </is>
      </c>
      <c r="AB1731">
        <v>0</v>
      </c>
      <c r="AC1731">
        <v>1</v>
      </c>
      <c r="AD1731" t="b">
        <v>0</v>
      </c>
      <c r="AE1731" t="inlineStr">
        <is>
          <t xml:space="preserve">最近</t>
        </is>
      </c>
      <c r="AF1731"/>
      <c r="AG1731"/>
      <c r="AH1731"/>
      <c r="AI1731"/>
      <c r="AJ1731"/>
      <c r="AK1731"/>
      <c r="AL1731"/>
      <c r="BA1731">
        <v>10000</v>
      </c>
      <c r="BB1731" t="inlineStr">
        <is>
          <t xml:space="preserve">技能效果_伤害</t>
        </is>
      </c>
      <c r="BC1731" t="inlineStr">
        <is>
          <t xml:space="preserve">敌对</t>
        </is>
      </c>
      <c r="BD1731">
        <v>10000</v>
      </c>
      <c r="BE1731">
        <v>0</v>
      </c>
      <c r="BF1731" t="inlineStr">
        <is>
          <t xml:space="preserve">全部</t>
        </is>
      </c>
      <c r="BG1731">
        <v>0</v>
      </c>
      <c r="BH1731" t="inlineStr">
        <is>
          <t xml:space="preserve">魔法</t>
        </is>
      </c>
      <c r="BI1731">
        <v>6000</v>
      </c>
      <c r="BJ1731">
        <v>0</v>
      </c>
      <c r="BK1731" t="b">
        <v>1</v>
      </c>
      <c r="BL1731">
        <v>0</v>
      </c>
      <c r="BM1731">
        <v>10000</v>
      </c>
      <c r="BN1731"/>
      <c r="BO1731"/>
      <c r="BP1731"/>
      <c r="BQ1731"/>
      <c r="BR1731"/>
      <c r="BS1731"/>
      <c r="BT1731"/>
      <c r="BU1731"/>
      <c r="BV1731"/>
      <c r="BW1731"/>
      <c r="BX1731"/>
      <c r="BY1731"/>
      <c r="BZ1731"/>
      <c r="CA1731"/>
      <c r="CB1731"/>
      <c r="CC1731"/>
      <c r="CD1731"/>
      <c r="CE1731"/>
      <c r="CF1731"/>
      <c r="CG1731"/>
      <c r="CH1731"/>
      <c r="CI1731"/>
      <c r="CJ1731"/>
      <c r="CK1731"/>
      <c r="CL1731"/>
      <c r="CM1731"/>
      <c r="CN1731"/>
      <c r="CO1731"/>
      <c r="CP1731"/>
      <c r="CQ1731"/>
      <c r="CR1731"/>
      <c r="CS1731"/>
      <c r="CT1731"/>
      <c r="CU1731"/>
      <c r="CV1731"/>
      <c r="CW1731"/>
      <c r="CX1731"/>
      <c r="CY1731"/>
      <c r="CZ1731"/>
      <c r="DA1731" t="inlineStr">
        <is>
          <t xml:space="preserve">技能效果_调用状态</t>
        </is>
      </c>
      <c r="DB1731" t="inlineStr">
        <is>
          <t xml:space="preserve">敌对</t>
        </is>
      </c>
      <c r="DC1731">
        <v>10000</v>
      </c>
      <c r="DD1731">
        <v>0</v>
      </c>
      <c r="DE1731" t="inlineStr">
        <is>
          <t xml:space="preserve">全部</t>
        </is>
      </c>
      <c r="DF1731">
        <v>0</v>
      </c>
      <c r="DG1731"/>
      <c r="DH1731"/>
      <c r="DI1731"/>
      <c r="DJ1731"/>
      <c r="DK1731"/>
      <c r="DL1731"/>
      <c r="DM1731">
        <v>20990001</v>
      </c>
      <c r="DN1731"/>
      <c r="DO1731"/>
      <c r="DP1731"/>
      <c r="DQ1731"/>
      <c r="DR1731"/>
      <c r="DS1731"/>
      <c r="DT1731"/>
      <c r="DU1731"/>
      <c r="DV1731"/>
      <c r="DW1731"/>
      <c r="DX1731"/>
      <c r="DY1731"/>
      <c r="DZ1731"/>
      <c r="EA1731"/>
      <c r="EB1731"/>
      <c r="EC1731"/>
      <c r="ED1731"/>
      <c r="EE1731"/>
      <c r="EF1731"/>
      <c r="EG1731"/>
      <c r="EH1731"/>
      <c r="EI1731"/>
      <c r="EJ1731"/>
      <c r="EK1731"/>
      <c r="EL1731"/>
      <c r="EM1731"/>
      <c r="EN1731"/>
      <c r="EO1731"/>
      <c r="EP1731"/>
      <c r="EQ1731"/>
      <c r="ER1731"/>
      <c r="ES1731"/>
      <c r="ET1731"/>
      <c r="EU1731"/>
      <c r="EV1731"/>
      <c r="EW1731"/>
      <c r="EX1731"/>
      <c r="EY1731"/>
      <c r="EZ1731"/>
      <c r="FA1731"/>
      <c r="FB1731"/>
      <c r="FC1731"/>
      <c r="FD1731"/>
      <c r="FE1731"/>
      <c r="FF1731"/>
      <c r="FG1731"/>
      <c r="FH1731"/>
      <c r="FI1731"/>
      <c r="FJ1731"/>
      <c r="FK1731"/>
      <c r="FL1731"/>
      <c r="FM1731"/>
      <c r="FN1731"/>
      <c r="FO1731"/>
      <c r="FP1731"/>
      <c r="FQ1731"/>
      <c r="FR1731"/>
      <c r="FS1731"/>
      <c r="FT1731"/>
      <c r="FU1731"/>
      <c r="FV1731"/>
      <c r="FW1731"/>
      <c r="FX1731"/>
      <c r="FY1731"/>
      <c r="FZ1731"/>
      <c r="GA1731"/>
      <c r="GB1731"/>
      <c r="GC1731"/>
      <c r="GD1731"/>
      <c r="GE1731"/>
      <c r="GF1731"/>
      <c r="GG1731"/>
      <c r="GH1731"/>
      <c r="GI1731"/>
      <c r="GJ1731"/>
      <c r="GK1731"/>
      <c r="GL1731"/>
      <c r="GM1731"/>
      <c r="GN1731"/>
      <c r="GO1731"/>
      <c r="GP1731"/>
      <c r="GQ1731"/>
      <c r="GR1731"/>
      <c r="GS1731"/>
      <c r="GT1731"/>
      <c r="GU1731"/>
      <c r="GV1731"/>
      <c r="GW1731"/>
      <c r="GX1731"/>
      <c r="GY1731" t="n" s="35">
        <v>0</v>
      </c>
      <c r="GZ1731" t="n" s="35">
        <v>0</v>
      </c>
      <c r="HF1731" s="35">
        <v>5700</v>
      </c>
      <c r="HG1731" t="b" s="35">
        <v>1</v>
      </c>
      <c r="HH1731">
        <v>1</v>
      </c>
      <c r="HU1731" t="b" s="35">
        <v>1</v>
      </c>
    </row>
    <row r="1732" ht="30" customHeight="1" spans="2:12">
      <c r="B1732" s="34">
        <f>10000000+INDEX(编号表!$B:$B,MATCH(D1732,编号表!$A:$A,0))*10000+J1732</f>
        <v>12780021</v>
      </c>
      <c r="C1732" s="34" t="s">
        <v>1276</v>
      </c>
      <c r="D1732" s="34" t="s">
        <v>1270</v>
      </c>
      <c r="E1732" t="str" s="34">
        <v>无</v>
      </c>
      <c r="F1732" s="39" t="s">
        <v>912</v>
      </c>
      <c r="G1732" s="34" t="s">
        <v>363</v>
      </c>
      <c r="H1732" s="34" t="b">
        <v>0</v>
      </c>
      <c r="I1732" s="34" t="b">
        <v>0</v>
      </c>
      <c r="J1732" s="34">
        <v>21</v>
      </c>
      <c r="K1732" s="34" t="str">
        <f t="shared" si="46"/>
        <v>127800</v>
      </c>
      <c r="L1732" s="34" t="s">
        <v>900</v>
      </c>
      <c r="O1732" t="str" s="35">
        <v>缠束目标，使其短时定身；补强索体，延长定身时间；缩短缚灵索技能冷却时间。</v>
      </c>
      <c r="P1732" t="n" s="35">
        <v>12421005</v>
      </c>
      <c r="W1732">
        <v>600</v>
      </c>
      <c r="X1732">
        <v>600</v>
      </c>
      <c r="Y1732" t="str" s="35">
        <v>单位</v>
      </c>
      <c r="Z1732" t="inlineStr">
        <is>
          <t xml:space="preserve">单体</t>
        </is>
      </c>
      <c r="AA1732" t="inlineStr">
        <is>
          <t xml:space="preserve">敌对</t>
        </is>
      </c>
      <c r="AB1732">
        <v>0</v>
      </c>
      <c r="AC1732">
        <v>1</v>
      </c>
      <c r="AD1732" t="b">
        <v>0</v>
      </c>
      <c r="AE1732" t="inlineStr">
        <is>
          <t xml:space="preserve">最近</t>
        </is>
      </c>
      <c r="AF1732"/>
      <c r="AG1732"/>
      <c r="AH1732"/>
      <c r="AI1732"/>
      <c r="AJ1732"/>
      <c r="AK1732"/>
      <c r="AL1732"/>
      <c r="BA1732">
        <v>10000</v>
      </c>
      <c r="BB1732" t="inlineStr">
        <is>
          <t xml:space="preserve">技能效果_伤害</t>
        </is>
      </c>
      <c r="BC1732" t="inlineStr">
        <is>
          <t xml:space="preserve">敌对</t>
        </is>
      </c>
      <c r="BD1732">
        <v>10000</v>
      </c>
      <c r="BE1732">
        <v>0</v>
      </c>
      <c r="BF1732" t="inlineStr">
        <is>
          <t xml:space="preserve">全部</t>
        </is>
      </c>
      <c r="BG1732">
        <v>0</v>
      </c>
      <c r="BH1732" t="inlineStr">
        <is>
          <t xml:space="preserve">魔法</t>
        </is>
      </c>
      <c r="BI1732">
        <v>6000</v>
      </c>
      <c r="BJ1732">
        <v>0</v>
      </c>
      <c r="BK1732" t="b">
        <v>1</v>
      </c>
      <c r="BL1732">
        <v>0</v>
      </c>
      <c r="BM1732">
        <v>10000</v>
      </c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  <c r="CG1732"/>
      <c r="CH1732"/>
      <c r="CI1732"/>
      <c r="CJ1732"/>
      <c r="CK1732"/>
      <c r="CL1732"/>
      <c r="CM1732"/>
      <c r="CN1732"/>
      <c r="CO1732"/>
      <c r="CP1732"/>
      <c r="CQ1732"/>
      <c r="CR1732"/>
      <c r="CS1732"/>
      <c r="CT1732"/>
      <c r="CU1732"/>
      <c r="CV1732"/>
      <c r="CW1732"/>
      <c r="CX1732"/>
      <c r="CY1732"/>
      <c r="CZ1732"/>
      <c r="DA1732" t="inlineStr">
        <is>
          <t xml:space="preserve">技能效果_调用状态</t>
        </is>
      </c>
      <c r="DB1732" t="inlineStr">
        <is>
          <t xml:space="preserve">敌对</t>
        </is>
      </c>
      <c r="DC1732">
        <v>10000</v>
      </c>
      <c r="DD1732">
        <v>0</v>
      </c>
      <c r="DE1732" t="inlineStr">
        <is>
          <t xml:space="preserve">全部</t>
        </is>
      </c>
      <c r="DF1732">
        <v>0</v>
      </c>
      <c r="DG1732"/>
      <c r="DH1732"/>
      <c r="DI1732"/>
      <c r="DJ1732"/>
      <c r="DK1732"/>
      <c r="DL1732"/>
      <c r="DM1732">
        <v>20990001</v>
      </c>
      <c r="DN1732"/>
      <c r="DO1732"/>
      <c r="DP1732"/>
      <c r="DQ1732"/>
      <c r="DR1732"/>
      <c r="DS1732"/>
      <c r="DT1732"/>
      <c r="DU1732"/>
      <c r="DV1732"/>
      <c r="DW1732"/>
      <c r="DX1732"/>
      <c r="DY1732"/>
      <c r="DZ1732"/>
      <c r="EA1732"/>
      <c r="EB1732"/>
      <c r="EC1732"/>
      <c r="ED1732"/>
      <c r="EE1732"/>
      <c r="EF1732"/>
      <c r="EG1732"/>
      <c r="EH1732"/>
      <c r="EI1732"/>
      <c r="EJ1732"/>
      <c r="EK1732"/>
      <c r="EL1732"/>
      <c r="EM1732"/>
      <c r="EN1732"/>
      <c r="EO1732"/>
      <c r="EP1732"/>
      <c r="EQ1732"/>
      <c r="ER1732"/>
      <c r="ES1732"/>
      <c r="ET1732"/>
      <c r="EU1732"/>
      <c r="EV1732"/>
      <c r="EW1732"/>
      <c r="EX1732"/>
      <c r="EY1732"/>
      <c r="EZ1732"/>
      <c r="FA1732"/>
      <c r="FB1732"/>
      <c r="FC1732"/>
      <c r="FD1732"/>
      <c r="FE1732"/>
      <c r="FF1732"/>
      <c r="FG1732"/>
      <c r="FH1732"/>
      <c r="FI1732"/>
      <c r="FJ1732"/>
      <c r="FK1732"/>
      <c r="FL1732"/>
      <c r="FM1732"/>
      <c r="FN1732"/>
      <c r="FO1732"/>
      <c r="FP1732"/>
      <c r="FQ1732"/>
      <c r="FR1732"/>
      <c r="FS1732"/>
      <c r="FT1732"/>
      <c r="FU1732"/>
      <c r="FV1732"/>
      <c r="FW1732"/>
      <c r="FX1732"/>
      <c r="FY1732"/>
      <c r="FZ1732"/>
      <c r="GA1732"/>
      <c r="GB1732"/>
      <c r="GC1732"/>
      <c r="GD1732"/>
      <c r="GE1732"/>
      <c r="GF1732"/>
      <c r="GG1732"/>
      <c r="GH1732"/>
      <c r="GI1732"/>
      <c r="GJ1732"/>
      <c r="GK1732"/>
      <c r="GL1732"/>
      <c r="GM1732"/>
      <c r="GN1732"/>
      <c r="GO1732"/>
      <c r="GP1732"/>
      <c r="GQ1732"/>
      <c r="GR1732"/>
      <c r="GS1732"/>
      <c r="GT1732"/>
      <c r="GU1732"/>
      <c r="GV1732"/>
      <c r="GW1732"/>
      <c r="GX1732"/>
      <c r="GY1732" t="n" s="35">
        <v>0</v>
      </c>
      <c r="GZ1732" t="n" s="35">
        <v>0</v>
      </c>
      <c r="HF1732" s="35">
        <v>5700</v>
      </c>
      <c r="HG1732" t="b" s="35">
        <v>1</v>
      </c>
      <c r="HH1732">
        <v>1</v>
      </c>
      <c r="HU1732" t="b" s="35">
        <v>1</v>
      </c>
    </row>
    <row r="1733" ht="30" customHeight="1" spans="2:12">
      <c r="B1733" s="34">
        <f>10000000+INDEX(编号表!$B:$B,MATCH(D1733,编号表!$A:$A,0))*10000+J1733</f>
        <v>12790013</v>
      </c>
      <c r="C1733" s="34" t="s">
        <v>1277</v>
      </c>
      <c r="D1733" s="34" t="s">
        <v>1278</v>
      </c>
      <c r="E1733" t="str" s="34">
        <v>无</v>
      </c>
      <c r="F1733" s="39" t="s">
        <v>908</v>
      </c>
      <c r="G1733" s="34" t="s">
        <v>363</v>
      </c>
      <c r="H1733" s="34" t="b">
        <v>0</v>
      </c>
      <c r="I1733" s="34" t="b">
        <v>0</v>
      </c>
      <c r="J1733" s="34">
        <v>13</v>
      </c>
      <c r="K1733" s="34" t="str">
        <f t="shared" si="46"/>
        <v>127900</v>
      </c>
      <c r="L1733" s="34" t="s">
        <v>898</v>
      </c>
      <c r="O1733" t="str" s="35">
        <v>缠束目标，使其短时定身；补强索体，延长定身时间；束缚期间持续造成金行伤害；延长定身时间。</v>
      </c>
      <c r="P1733" t="n" s="35">
        <v>12461096</v>
      </c>
      <c r="Y1733" t="str" s="35">
        <v>单位</v>
      </c>
      <c r="GY1733" t="n" s="35">
        <v>0</v>
      </c>
      <c r="GZ1733" t="n" s="35">
        <v>0</v>
      </c>
      <c r="HF1733" t="n" s="35">
        <v>6000</v>
      </c>
      <c r="HG1733" t="b" s="35">
        <v>1</v>
      </c>
      <c r="HU1733" t="b" s="35">
        <v>1</v>
      </c>
    </row>
    <row r="1734" ht="30" customHeight="1" spans="2:12">
      <c r="B1734" s="34">
        <f>10000000+INDEX(编号表!$B:$B,MATCH(D1734,编号表!$A:$A,0))*10000+J1734</f>
        <v>12790014</v>
      </c>
      <c r="C1734" s="34" t="s">
        <v>1277</v>
      </c>
      <c r="D1734" s="34" t="s">
        <v>1278</v>
      </c>
      <c r="E1734" t="str" s="34">
        <v>无</v>
      </c>
      <c r="F1734" s="39" t="s">
        <v>908</v>
      </c>
      <c r="G1734" s="34" t="s">
        <v>363</v>
      </c>
      <c r="H1734" s="34" t="b">
        <v>0</v>
      </c>
      <c r="I1734" s="34" t="b">
        <v>0</v>
      </c>
      <c r="J1734" s="34">
        <v>14</v>
      </c>
      <c r="K1734" s="34" t="str">
        <f t="shared" si="46"/>
        <v>127900</v>
      </c>
      <c r="L1734" s="34" t="s">
        <v>899</v>
      </c>
      <c r="O1734" t="str" s="35">
        <v>缠束目标，使其短时定身；补强索体，延长定身时间；束缚期间持续造成金行伤害；延长定身时间。</v>
      </c>
      <c r="P1734" t="n" s="35">
        <v>12461096</v>
      </c>
      <c r="Y1734" t="str" s="35">
        <v>单位</v>
      </c>
      <c r="GY1734" t="n" s="35">
        <v>0</v>
      </c>
      <c r="GZ1734" t="n" s="35">
        <v>0</v>
      </c>
      <c r="HF1734" t="n" s="35">
        <v>6000</v>
      </c>
      <c r="HG1734" t="b" s="35">
        <v>1</v>
      </c>
      <c r="HU1734" t="b" s="35">
        <v>1</v>
      </c>
    </row>
    <row r="1735" ht="30" customHeight="1" spans="2:12">
      <c r="B1735" s="34">
        <f>10000000+INDEX(编号表!$B:$B,MATCH(D1735,编号表!$A:$A,0))*10000+J1735</f>
        <v>12790015</v>
      </c>
      <c r="C1735" s="34" t="s">
        <v>1277</v>
      </c>
      <c r="D1735" s="34" t="s">
        <v>1278</v>
      </c>
      <c r="E1735" t="str" s="34">
        <v>无</v>
      </c>
      <c r="F1735" s="39" t="s">
        <v>908</v>
      </c>
      <c r="G1735" s="34" t="s">
        <v>363</v>
      </c>
      <c r="H1735" s="34" t="b">
        <v>0</v>
      </c>
      <c r="I1735" s="34" t="b">
        <v>0</v>
      </c>
      <c r="J1735" s="34">
        <v>15</v>
      </c>
      <c r="K1735" s="34" t="str">
        <f t="shared" ref="K1735:K1798" si="47">LEFT(B1735,6)</f>
        <v>127900</v>
      </c>
      <c r="L1735" s="34" t="s">
        <v>900</v>
      </c>
      <c r="O1735" t="str" s="35">
        <v>缠束目标，使其短时定身；补强索体，延长定身时间；束缚期间持续造成金行伤害；延长定身时间。</v>
      </c>
      <c r="P1735" t="n" s="35">
        <v>12461096</v>
      </c>
      <c r="Y1735" t="str" s="35">
        <v>单位</v>
      </c>
      <c r="GY1735" t="n" s="35">
        <v>0</v>
      </c>
      <c r="GZ1735" t="n" s="35">
        <v>0</v>
      </c>
      <c r="HF1735" t="n" s="35">
        <v>6000</v>
      </c>
      <c r="HG1735" t="b" s="35">
        <v>1</v>
      </c>
      <c r="HU1735" t="b" s="35">
        <v>1</v>
      </c>
    </row>
    <row r="1736" ht="30" customHeight="1" spans="2:12">
      <c r="B1736" s="34">
        <f>10000000+INDEX(编号表!$B:$B,MATCH(D1736,编号表!$A:$A,0))*10000+J1736</f>
        <v>12800013</v>
      </c>
      <c r="C1736" s="34" t="s">
        <v>1279</v>
      </c>
      <c r="D1736" s="34" t="s">
        <v>1280</v>
      </c>
      <c r="E1736" t="str" s="34">
        <v>无</v>
      </c>
      <c r="F1736" s="39" t="s">
        <v>908</v>
      </c>
      <c r="G1736" s="34" t="s">
        <v>363</v>
      </c>
      <c r="H1736" s="34" t="b">
        <v>0</v>
      </c>
      <c r="I1736" s="34" t="b">
        <v>0</v>
      </c>
      <c r="J1736" s="34">
        <v>13</v>
      </c>
      <c r="K1736" s="34" t="str">
        <f t="shared" si="47"/>
        <v>128000</v>
      </c>
      <c r="L1736" s="34" t="s">
        <v>898</v>
      </c>
      <c r="O1736" t="str" s="35">
        <v>缠束目标，使其短时定身；补强索体，延长定身时间；束缚期间持续造成木行伤害；延长定身时间。</v>
      </c>
      <c r="P1736" t="n" s="35">
        <v>12461096</v>
      </c>
      <c r="Y1736" t="str" s="35">
        <v>单位</v>
      </c>
      <c r="GY1736" t="n" s="35">
        <v>0</v>
      </c>
      <c r="GZ1736" t="n" s="35">
        <v>0</v>
      </c>
      <c r="HF1736" t="n" s="35">
        <v>6000</v>
      </c>
      <c r="HG1736" t="b" s="35">
        <v>1</v>
      </c>
      <c r="HU1736" t="b" s="35">
        <v>1</v>
      </c>
    </row>
    <row r="1737" ht="30" customHeight="1" spans="2:12">
      <c r="B1737" s="34">
        <f>10000000+INDEX(编号表!$B:$B,MATCH(D1737,编号表!$A:$A,0))*10000+J1737</f>
        <v>12800014</v>
      </c>
      <c r="C1737" s="34" t="s">
        <v>1279</v>
      </c>
      <c r="D1737" s="34" t="s">
        <v>1280</v>
      </c>
      <c r="E1737" t="str" s="34">
        <v>无</v>
      </c>
      <c r="F1737" s="39" t="s">
        <v>908</v>
      </c>
      <c r="G1737" s="34" t="s">
        <v>363</v>
      </c>
      <c r="H1737" s="34" t="b">
        <v>0</v>
      </c>
      <c r="I1737" s="34" t="b">
        <v>0</v>
      </c>
      <c r="J1737" s="34">
        <v>14</v>
      </c>
      <c r="K1737" s="34" t="str">
        <f t="shared" si="47"/>
        <v>128000</v>
      </c>
      <c r="L1737" s="34" t="s">
        <v>899</v>
      </c>
      <c r="O1737" t="str" s="35">
        <v>缠束目标，使其短时定身；补强索体，延长定身时间；束缚期间持续造成木行伤害；延长定身时间。</v>
      </c>
      <c r="P1737" t="n" s="35">
        <v>12461096</v>
      </c>
      <c r="Y1737" t="str" s="35">
        <v>单位</v>
      </c>
      <c r="GY1737" t="n" s="35">
        <v>0</v>
      </c>
      <c r="GZ1737" t="n" s="35">
        <v>0</v>
      </c>
      <c r="HF1737" t="n" s="35">
        <v>6000</v>
      </c>
      <c r="HG1737" t="b" s="35">
        <v>1</v>
      </c>
      <c r="HU1737" t="b" s="35">
        <v>1</v>
      </c>
    </row>
    <row r="1738" ht="30" customHeight="1" spans="2:12">
      <c r="B1738" s="34">
        <f>10000000+INDEX(编号表!$B:$B,MATCH(D1738,编号表!$A:$A,0))*10000+J1738</f>
        <v>12800015</v>
      </c>
      <c r="C1738" s="34" t="s">
        <v>1279</v>
      </c>
      <c r="D1738" s="34" t="s">
        <v>1280</v>
      </c>
      <c r="E1738" t="str" s="34">
        <v>无</v>
      </c>
      <c r="F1738" s="39" t="s">
        <v>908</v>
      </c>
      <c r="G1738" s="34" t="s">
        <v>363</v>
      </c>
      <c r="H1738" s="34" t="b">
        <v>0</v>
      </c>
      <c r="I1738" s="34" t="b">
        <v>0</v>
      </c>
      <c r="J1738" s="34">
        <v>15</v>
      </c>
      <c r="K1738" s="34" t="str">
        <f t="shared" si="47"/>
        <v>128000</v>
      </c>
      <c r="L1738" s="34" t="s">
        <v>900</v>
      </c>
      <c r="O1738" t="str" s="35">
        <v>缠束目标，使其短时定身；补强索体，延长定身时间；束缚期间持续造成木行伤害；延长定身时间。</v>
      </c>
      <c r="P1738" t="n" s="35">
        <v>12461096</v>
      </c>
      <c r="Y1738" t="str" s="35">
        <v>单位</v>
      </c>
      <c r="GY1738" t="n" s="35">
        <v>0</v>
      </c>
      <c r="GZ1738" t="n" s="35">
        <v>0</v>
      </c>
      <c r="HF1738" t="n" s="35">
        <v>6000</v>
      </c>
      <c r="HG1738" t="b" s="35">
        <v>1</v>
      </c>
      <c r="HU1738" t="b" s="35">
        <v>1</v>
      </c>
    </row>
    <row r="1739" ht="30" customHeight="1" spans="2:12">
      <c r="B1739" s="34">
        <f>10000000+INDEX(编号表!$B:$B,MATCH(D1739,编号表!$A:$A,0))*10000+J1739</f>
        <v>12810013</v>
      </c>
      <c r="C1739" s="34" t="s">
        <v>1281</v>
      </c>
      <c r="D1739" s="34" t="s">
        <v>1282</v>
      </c>
      <c r="E1739" t="str" s="34">
        <v>无</v>
      </c>
      <c r="F1739" s="39" t="s">
        <v>908</v>
      </c>
      <c r="G1739" s="34" t="s">
        <v>363</v>
      </c>
      <c r="H1739" s="34" t="b">
        <v>0</v>
      </c>
      <c r="I1739" s="34" t="b">
        <v>0</v>
      </c>
      <c r="J1739" s="34">
        <v>13</v>
      </c>
      <c r="K1739" s="34" t="str">
        <f t="shared" si="47"/>
        <v>128100</v>
      </c>
      <c r="L1739" s="34" t="s">
        <v>898</v>
      </c>
      <c r="O1739" t="str" s="35">
        <v>缠束目标，使其短时定身；补强索体，延长定身时间；束缚期间持续造成水行伤害；延长定身时间。</v>
      </c>
      <c r="P1739" t="n" s="35">
        <v>12461096</v>
      </c>
      <c r="Y1739" t="str" s="35">
        <v>单位</v>
      </c>
      <c r="GY1739" t="n" s="35">
        <v>0</v>
      </c>
      <c r="GZ1739" t="n" s="35">
        <v>0</v>
      </c>
      <c r="HF1739" t="n" s="35">
        <v>6000</v>
      </c>
      <c r="HG1739" t="b" s="35">
        <v>1</v>
      </c>
      <c r="HU1739" t="b" s="35">
        <v>1</v>
      </c>
    </row>
    <row r="1740" ht="30" customHeight="1" spans="2:12">
      <c r="B1740" s="34">
        <f>10000000+INDEX(编号表!$B:$B,MATCH(D1740,编号表!$A:$A,0))*10000+J1740</f>
        <v>12810014</v>
      </c>
      <c r="C1740" s="34" t="s">
        <v>1281</v>
      </c>
      <c r="D1740" s="34" t="s">
        <v>1282</v>
      </c>
      <c r="E1740" t="str" s="34">
        <v>无</v>
      </c>
      <c r="F1740" s="39" t="s">
        <v>908</v>
      </c>
      <c r="G1740" s="34" t="s">
        <v>363</v>
      </c>
      <c r="H1740" s="34" t="b">
        <v>0</v>
      </c>
      <c r="I1740" s="34" t="b">
        <v>0</v>
      </c>
      <c r="J1740" s="34">
        <v>14</v>
      </c>
      <c r="K1740" s="34" t="str">
        <f t="shared" si="47"/>
        <v>128100</v>
      </c>
      <c r="L1740" s="34" t="s">
        <v>899</v>
      </c>
      <c r="O1740" t="str" s="35">
        <v>缠束目标，使其短时定身；补强索体，延长定身时间；束缚期间持续造成水行伤害；延长定身时间。</v>
      </c>
      <c r="P1740" t="n" s="35">
        <v>12461096</v>
      </c>
      <c r="Y1740" t="str" s="35">
        <v>单位</v>
      </c>
      <c r="GY1740" t="n" s="35">
        <v>0</v>
      </c>
      <c r="GZ1740" t="n" s="35">
        <v>0</v>
      </c>
      <c r="HF1740" t="n" s="35">
        <v>6000</v>
      </c>
      <c r="HG1740" t="b" s="35">
        <v>1</v>
      </c>
      <c r="HU1740" t="b" s="35">
        <v>1</v>
      </c>
    </row>
    <row r="1741" ht="30" customHeight="1" spans="2:12">
      <c r="B1741" s="34">
        <f>10000000+INDEX(编号表!$B:$B,MATCH(D1741,编号表!$A:$A,0))*10000+J1741</f>
        <v>12810015</v>
      </c>
      <c r="C1741" s="34" t="s">
        <v>1281</v>
      </c>
      <c r="D1741" s="34" t="s">
        <v>1282</v>
      </c>
      <c r="E1741" t="str" s="34">
        <v>无</v>
      </c>
      <c r="F1741" s="39" t="s">
        <v>908</v>
      </c>
      <c r="G1741" s="34" t="s">
        <v>363</v>
      </c>
      <c r="H1741" s="34" t="b">
        <v>0</v>
      </c>
      <c r="I1741" s="34" t="b">
        <v>0</v>
      </c>
      <c r="J1741" s="34">
        <v>15</v>
      </c>
      <c r="K1741" s="34" t="str">
        <f t="shared" si="47"/>
        <v>128100</v>
      </c>
      <c r="L1741" s="34" t="s">
        <v>900</v>
      </c>
      <c r="O1741" t="str" s="35">
        <v>缠束目标，使其短时定身；补强索体，延长定身时间；束缚期间持续造成水行伤害；延长定身时间。</v>
      </c>
      <c r="P1741" t="n" s="35">
        <v>12461096</v>
      </c>
      <c r="Y1741" t="str" s="35">
        <v>单位</v>
      </c>
      <c r="GY1741" t="n" s="35">
        <v>0</v>
      </c>
      <c r="GZ1741" t="n" s="35">
        <v>0</v>
      </c>
      <c r="HF1741" t="n" s="35">
        <v>6000</v>
      </c>
      <c r="HG1741" t="b" s="35">
        <v>1</v>
      </c>
      <c r="HU1741" t="b" s="35">
        <v>1</v>
      </c>
    </row>
    <row r="1742" ht="30" customHeight="1" spans="2:12">
      <c r="B1742" s="34">
        <f>10000000+INDEX(编号表!$B:$B,MATCH(D1742,编号表!$A:$A,0))*10000+J1742</f>
        <v>12820013</v>
      </c>
      <c r="C1742" s="34" t="s">
        <v>1283</v>
      </c>
      <c r="D1742" s="34" t="s">
        <v>1284</v>
      </c>
      <c r="E1742" t="str" s="34">
        <v>无</v>
      </c>
      <c r="F1742" s="39" t="s">
        <v>908</v>
      </c>
      <c r="G1742" s="34" t="s">
        <v>363</v>
      </c>
      <c r="H1742" s="34" t="b">
        <v>0</v>
      </c>
      <c r="I1742" s="34" t="b">
        <v>0</v>
      </c>
      <c r="J1742" s="34">
        <v>13</v>
      </c>
      <c r="K1742" s="34" t="str">
        <f t="shared" si="47"/>
        <v>128200</v>
      </c>
      <c r="L1742" s="34" t="s">
        <v>898</v>
      </c>
      <c r="O1742" t="str" s="35">
        <v>缠束目标，使其短时定身；补强索体，延长定身时间；束缚期间持续造成火行伤害；延长定身时间。</v>
      </c>
      <c r="P1742" t="n" s="35">
        <v>12461096</v>
      </c>
      <c r="Y1742" t="str" s="35">
        <v>单位</v>
      </c>
      <c r="GY1742" t="n" s="35">
        <v>0</v>
      </c>
      <c r="GZ1742" t="n" s="35">
        <v>0</v>
      </c>
      <c r="HF1742" t="n" s="35">
        <v>6000</v>
      </c>
      <c r="HG1742" t="b" s="35">
        <v>1</v>
      </c>
      <c r="HU1742" t="b" s="35">
        <v>1</v>
      </c>
    </row>
    <row r="1743" ht="30" customHeight="1" spans="2:12">
      <c r="B1743" s="34">
        <f>10000000+INDEX(编号表!$B:$B,MATCH(D1743,编号表!$A:$A,0))*10000+J1743</f>
        <v>12820014</v>
      </c>
      <c r="C1743" s="34" t="s">
        <v>1283</v>
      </c>
      <c r="D1743" s="34" t="s">
        <v>1284</v>
      </c>
      <c r="E1743" t="str" s="34">
        <v>无</v>
      </c>
      <c r="F1743" s="39" t="s">
        <v>908</v>
      </c>
      <c r="G1743" s="34" t="s">
        <v>363</v>
      </c>
      <c r="H1743" s="34" t="b">
        <v>0</v>
      </c>
      <c r="I1743" s="34" t="b">
        <v>0</v>
      </c>
      <c r="J1743" s="34">
        <v>14</v>
      </c>
      <c r="K1743" s="34" t="str">
        <f t="shared" si="47"/>
        <v>128200</v>
      </c>
      <c r="L1743" s="34" t="s">
        <v>899</v>
      </c>
      <c r="O1743" t="str" s="35">
        <v>缠束目标，使其短时定身；补强索体，延长定身时间；束缚期间持续造成火行伤害；延长定身时间。</v>
      </c>
      <c r="P1743" t="n" s="35">
        <v>12461096</v>
      </c>
      <c r="Y1743" t="str" s="35">
        <v>单位</v>
      </c>
      <c r="GY1743" t="n" s="35">
        <v>0</v>
      </c>
      <c r="GZ1743" t="n" s="35">
        <v>0</v>
      </c>
      <c r="HF1743" t="n" s="35">
        <v>6000</v>
      </c>
      <c r="HG1743" t="b" s="35">
        <v>1</v>
      </c>
      <c r="HU1743" t="b" s="35">
        <v>1</v>
      </c>
    </row>
    <row r="1744" ht="30" customHeight="1" spans="2:12">
      <c r="B1744" s="34">
        <f>10000000+INDEX(编号表!$B:$B,MATCH(D1744,编号表!$A:$A,0))*10000+J1744</f>
        <v>12820015</v>
      </c>
      <c r="C1744" s="34" t="s">
        <v>1283</v>
      </c>
      <c r="D1744" s="34" t="s">
        <v>1284</v>
      </c>
      <c r="E1744" t="str" s="34">
        <v>无</v>
      </c>
      <c r="F1744" s="39" t="s">
        <v>908</v>
      </c>
      <c r="G1744" s="34" t="s">
        <v>363</v>
      </c>
      <c r="H1744" s="34" t="b">
        <v>0</v>
      </c>
      <c r="I1744" s="34" t="b">
        <v>0</v>
      </c>
      <c r="J1744" s="34">
        <v>15</v>
      </c>
      <c r="K1744" s="34" t="str">
        <f t="shared" si="47"/>
        <v>128200</v>
      </c>
      <c r="L1744" s="34" t="s">
        <v>900</v>
      </c>
      <c r="O1744" t="str" s="35">
        <v>缠束目标，使其短时定身；补强索体，延长定身时间；束缚期间持续造成火行伤害；延长定身时间。</v>
      </c>
      <c r="P1744" t="n" s="35">
        <v>12461096</v>
      </c>
      <c r="Y1744" t="str" s="35">
        <v>单位</v>
      </c>
      <c r="GY1744" t="n" s="35">
        <v>0</v>
      </c>
      <c r="GZ1744" t="n" s="35">
        <v>0</v>
      </c>
      <c r="HF1744" t="n" s="35">
        <v>6000</v>
      </c>
      <c r="HG1744" t="b" s="35">
        <v>1</v>
      </c>
      <c r="HU1744" t="b" s="35">
        <v>1</v>
      </c>
    </row>
    <row r="1745" ht="30" customHeight="1" spans="2:12">
      <c r="B1745" s="34">
        <f>10000000+INDEX(编号表!$B:$B,MATCH(D1745,编号表!$A:$A,0))*10000+J1745</f>
        <v>12830013</v>
      </c>
      <c r="C1745" s="34" t="s">
        <v>1285</v>
      </c>
      <c r="D1745" s="34" t="s">
        <v>1286</v>
      </c>
      <c r="E1745" t="str" s="34">
        <v>无</v>
      </c>
      <c r="F1745" s="39" t="s">
        <v>908</v>
      </c>
      <c r="G1745" s="34" t="s">
        <v>363</v>
      </c>
      <c r="H1745" s="34" t="b">
        <v>0</v>
      </c>
      <c r="I1745" s="34" t="b">
        <v>0</v>
      </c>
      <c r="J1745" s="34">
        <v>13</v>
      </c>
      <c r="K1745" s="34" t="str">
        <f t="shared" si="47"/>
        <v>128300</v>
      </c>
      <c r="L1745" s="34" t="s">
        <v>898</v>
      </c>
      <c r="O1745" t="str" s="35">
        <v>缠束目标，使其短时定身；补强索体，延长定身时间；束缚期间持续造成土行伤害；延长定身时间。</v>
      </c>
      <c r="P1745" t="n" s="35">
        <v>12461096</v>
      </c>
      <c r="Y1745" t="str" s="35">
        <v>单位</v>
      </c>
      <c r="GY1745" t="n" s="35">
        <v>0</v>
      </c>
      <c r="GZ1745" t="n" s="35">
        <v>0</v>
      </c>
      <c r="HF1745" t="n" s="35">
        <v>6000</v>
      </c>
      <c r="HG1745" t="b" s="35">
        <v>1</v>
      </c>
      <c r="HU1745" t="b" s="35">
        <v>1</v>
      </c>
    </row>
    <row r="1746" ht="30" customHeight="1" spans="2:12">
      <c r="B1746" s="34">
        <f>10000000+INDEX(编号表!$B:$B,MATCH(D1746,编号表!$A:$A,0))*10000+J1746</f>
        <v>12830014</v>
      </c>
      <c r="C1746" s="34" t="s">
        <v>1285</v>
      </c>
      <c r="D1746" s="34" t="s">
        <v>1286</v>
      </c>
      <c r="E1746" t="str" s="34">
        <v>无</v>
      </c>
      <c r="F1746" s="39" t="s">
        <v>908</v>
      </c>
      <c r="G1746" s="34" t="s">
        <v>363</v>
      </c>
      <c r="H1746" s="34" t="b">
        <v>0</v>
      </c>
      <c r="I1746" s="34" t="b">
        <v>0</v>
      </c>
      <c r="J1746" s="34">
        <v>14</v>
      </c>
      <c r="K1746" s="34" t="str">
        <f t="shared" si="47"/>
        <v>128300</v>
      </c>
      <c r="L1746" s="34" t="s">
        <v>899</v>
      </c>
      <c r="O1746" t="str" s="35">
        <v>缠束目标，使其短时定身；补强索体，延长定身时间；束缚期间持续造成土行伤害；延长定身时间。</v>
      </c>
      <c r="P1746" t="n" s="35">
        <v>12461096</v>
      </c>
      <c r="Y1746" t="str" s="35">
        <v>单位</v>
      </c>
      <c r="GY1746" t="n" s="35">
        <v>0</v>
      </c>
      <c r="GZ1746" t="n" s="35">
        <v>0</v>
      </c>
      <c r="HF1746" t="n" s="35">
        <v>6000</v>
      </c>
      <c r="HG1746" t="b" s="35">
        <v>1</v>
      </c>
      <c r="HU1746" t="b" s="35">
        <v>1</v>
      </c>
    </row>
    <row r="1747" ht="30" customHeight="1" spans="2:12">
      <c r="B1747" s="34">
        <f>10000000+INDEX(编号表!$B:$B,MATCH(D1747,编号表!$A:$A,0))*10000+J1747</f>
        <v>12830015</v>
      </c>
      <c r="C1747" s="34" t="s">
        <v>1285</v>
      </c>
      <c r="D1747" s="34" t="s">
        <v>1286</v>
      </c>
      <c r="E1747" t="str" s="34">
        <v>无</v>
      </c>
      <c r="F1747" s="39" t="s">
        <v>908</v>
      </c>
      <c r="G1747" s="34" t="s">
        <v>363</v>
      </c>
      <c r="H1747" s="34" t="b">
        <v>0</v>
      </c>
      <c r="I1747" s="34" t="b">
        <v>0</v>
      </c>
      <c r="J1747" s="34">
        <v>15</v>
      </c>
      <c r="K1747" s="34" t="str">
        <f t="shared" si="47"/>
        <v>128300</v>
      </c>
      <c r="L1747" s="34" t="s">
        <v>900</v>
      </c>
      <c r="O1747" t="str" s="35">
        <v>缠束目标，使其短时定身；补强索体，延长定身时间；束缚期间持续造成土行伤害；延长定身时间。</v>
      </c>
      <c r="P1747" t="n" s="35">
        <v>12461096</v>
      </c>
      <c r="Y1747" t="str" s="35">
        <v>单位</v>
      </c>
      <c r="GY1747" t="n" s="35">
        <v>0</v>
      </c>
      <c r="GZ1747" t="n" s="35">
        <v>0</v>
      </c>
      <c r="HF1747" t="n" s="35">
        <v>6000</v>
      </c>
      <c r="HG1747" t="b" s="35">
        <v>1</v>
      </c>
      <c r="HU1747" t="b" s="35">
        <v>1</v>
      </c>
    </row>
    <row r="1748" ht="30" customHeight="1" spans="2:12">
      <c r="B1748" s="34">
        <f>10000000+INDEX(编号表!$B:$B,MATCH(D1748,编号表!$A:$A,0))*10000+J1748</f>
        <v>12840013</v>
      </c>
      <c r="C1748" s="34" t="s">
        <v>1287</v>
      </c>
      <c r="D1748" s="34" t="s">
        <v>1288</v>
      </c>
      <c r="E1748" t="str" s="34">
        <v>无</v>
      </c>
      <c r="F1748" s="39" t="s">
        <v>908</v>
      </c>
      <c r="G1748" s="34" t="s">
        <v>363</v>
      </c>
      <c r="H1748" s="34" t="b">
        <v>0</v>
      </c>
      <c r="I1748" s="34" t="b">
        <v>0</v>
      </c>
      <c r="J1748" s="34">
        <v>13</v>
      </c>
      <c r="K1748" s="34" t="str">
        <f t="shared" si="47"/>
        <v>128400</v>
      </c>
      <c r="L1748" s="34" t="s">
        <v>898</v>
      </c>
      <c r="O1748" t="str" s="35">
        <v>缠束目标，使其短时定身；补强索体，延长定身时间；束缚期间施毒；延长定身时间。</v>
      </c>
      <c r="P1748" t="n" s="35">
        <v>12461096</v>
      </c>
      <c r="Y1748" t="str" s="35">
        <v>单位</v>
      </c>
      <c r="GY1748" t="n" s="35">
        <v>0</v>
      </c>
      <c r="GZ1748" t="n" s="35">
        <v>0</v>
      </c>
      <c r="HF1748" t="n" s="35">
        <v>6000</v>
      </c>
      <c r="HG1748" t="b" s="35">
        <v>1</v>
      </c>
      <c r="HU1748" t="b" s="35">
        <v>1</v>
      </c>
    </row>
    <row r="1749" ht="30" customHeight="1" spans="2:12">
      <c r="B1749" s="34">
        <f>10000000+INDEX(编号表!$B:$B,MATCH(D1749,编号表!$A:$A,0))*10000+J1749</f>
        <v>12840014</v>
      </c>
      <c r="C1749" s="34" t="s">
        <v>1287</v>
      </c>
      <c r="D1749" s="34" t="s">
        <v>1288</v>
      </c>
      <c r="E1749" t="str" s="34">
        <v>无</v>
      </c>
      <c r="F1749" s="39" t="s">
        <v>908</v>
      </c>
      <c r="G1749" s="34" t="s">
        <v>363</v>
      </c>
      <c r="H1749" s="34" t="b">
        <v>0</v>
      </c>
      <c r="I1749" s="34" t="b">
        <v>0</v>
      </c>
      <c r="J1749" s="34">
        <v>14</v>
      </c>
      <c r="K1749" s="34" t="str">
        <f t="shared" si="47"/>
        <v>128400</v>
      </c>
      <c r="L1749" s="34" t="s">
        <v>899</v>
      </c>
      <c r="O1749" t="str" s="35">
        <v>缠束目标，使其短时定身；补强索体，延长定身时间；束缚期间施毒；延长定身时间。</v>
      </c>
      <c r="P1749" t="n" s="35">
        <v>12461096</v>
      </c>
      <c r="Y1749" t="str" s="35">
        <v>单位</v>
      </c>
      <c r="GY1749" t="n" s="35">
        <v>0</v>
      </c>
      <c r="GZ1749" t="n" s="35">
        <v>0</v>
      </c>
      <c r="HF1749" t="n" s="35">
        <v>6000</v>
      </c>
      <c r="HG1749" t="b" s="35">
        <v>1</v>
      </c>
      <c r="HU1749" t="b" s="35">
        <v>1</v>
      </c>
    </row>
    <row r="1750" ht="30" customHeight="1" spans="2:12">
      <c r="B1750" s="34">
        <f>10000000+INDEX(编号表!$B:$B,MATCH(D1750,编号表!$A:$A,0))*10000+J1750</f>
        <v>12840015</v>
      </c>
      <c r="C1750" s="34" t="s">
        <v>1287</v>
      </c>
      <c r="D1750" s="34" t="s">
        <v>1288</v>
      </c>
      <c r="E1750" t="str" s="34">
        <v>无</v>
      </c>
      <c r="F1750" s="39" t="s">
        <v>908</v>
      </c>
      <c r="G1750" s="34" t="s">
        <v>363</v>
      </c>
      <c r="H1750" s="34" t="b">
        <v>0</v>
      </c>
      <c r="I1750" s="34" t="b">
        <v>0</v>
      </c>
      <c r="J1750" s="34">
        <v>15</v>
      </c>
      <c r="K1750" s="34" t="str">
        <f t="shared" si="47"/>
        <v>128400</v>
      </c>
      <c r="L1750" s="34" t="s">
        <v>900</v>
      </c>
      <c r="O1750" t="str" s="35">
        <v>缠束目标，使其短时定身；补强索体，延长定身时间；束缚期间施毒；延长定身时间。</v>
      </c>
      <c r="P1750" t="n" s="35">
        <v>12461096</v>
      </c>
      <c r="Y1750" t="str" s="35">
        <v>单位</v>
      </c>
      <c r="GY1750" t="n" s="35">
        <v>0</v>
      </c>
      <c r="GZ1750" t="n" s="35">
        <v>0</v>
      </c>
      <c r="HF1750" t="n" s="35">
        <v>6000</v>
      </c>
      <c r="HG1750" t="b" s="35">
        <v>1</v>
      </c>
      <c r="HU1750" t="b" s="35">
        <v>1</v>
      </c>
    </row>
    <row r="1751" ht="30" customHeight="1" spans="2:12">
      <c r="B1751" s="34">
        <f>10000000+INDEX(编号表!$B:$B,MATCH(D1751,编号表!$A:$A,0))*10000+J1751</f>
        <v>12850013</v>
      </c>
      <c r="C1751" s="34" t="s">
        <v>1289</v>
      </c>
      <c r="D1751" s="34" t="s">
        <v>1290</v>
      </c>
      <c r="E1751" t="str" s="34">
        <v>无</v>
      </c>
      <c r="F1751" s="39" t="s">
        <v>908</v>
      </c>
      <c r="G1751" s="34" t="s">
        <v>363</v>
      </c>
      <c r="H1751" s="34" t="b">
        <v>0</v>
      </c>
      <c r="I1751" s="34" t="b">
        <v>0</v>
      </c>
      <c r="J1751" s="34">
        <v>13</v>
      </c>
      <c r="K1751" s="34" t="str">
        <f t="shared" si="47"/>
        <v>128500</v>
      </c>
      <c r="L1751" s="34" t="s">
        <v>898</v>
      </c>
      <c r="O1751" t="str" s="35">
        <v>缠束目标，使其短时定身；补强索体，延长定身时间；束缚期间施毒；延长定身时间。</v>
      </c>
      <c r="P1751" t="n" s="35">
        <v>12461096</v>
      </c>
      <c r="Y1751" t="str" s="35">
        <v>单位</v>
      </c>
      <c r="GY1751" t="n" s="35">
        <v>0</v>
      </c>
      <c r="GZ1751" t="n" s="35">
        <v>0</v>
      </c>
      <c r="HF1751" t="n" s="35">
        <v>6000</v>
      </c>
      <c r="HG1751" t="b" s="35">
        <v>1</v>
      </c>
      <c r="HU1751" t="b" s="35">
        <v>1</v>
      </c>
    </row>
    <row r="1752" ht="30" customHeight="1" spans="2:12">
      <c r="B1752" s="34">
        <f>10000000+INDEX(编号表!$B:$B,MATCH(D1752,编号表!$A:$A,0))*10000+J1752</f>
        <v>12850014</v>
      </c>
      <c r="C1752" s="34" t="s">
        <v>1289</v>
      </c>
      <c r="D1752" s="34" t="s">
        <v>1290</v>
      </c>
      <c r="E1752" t="str" s="34">
        <v>无</v>
      </c>
      <c r="F1752" s="39" t="s">
        <v>908</v>
      </c>
      <c r="G1752" s="34" t="s">
        <v>363</v>
      </c>
      <c r="H1752" s="34" t="b">
        <v>0</v>
      </c>
      <c r="I1752" s="34" t="b">
        <v>0</v>
      </c>
      <c r="J1752" s="34">
        <v>14</v>
      </c>
      <c r="K1752" s="34" t="str">
        <f t="shared" si="47"/>
        <v>128500</v>
      </c>
      <c r="L1752" s="34" t="s">
        <v>899</v>
      </c>
      <c r="O1752" t="str" s="35">
        <v>缠束目标，使其短时定身；补强索体，延长定身时间；束缚期间施毒；延长定身时间。</v>
      </c>
      <c r="P1752" t="n" s="35">
        <v>12461096</v>
      </c>
      <c r="Y1752" t="str" s="35">
        <v>单位</v>
      </c>
      <c r="GY1752" t="n" s="35">
        <v>0</v>
      </c>
      <c r="GZ1752" t="n" s="35">
        <v>0</v>
      </c>
      <c r="HF1752" t="n" s="35">
        <v>6000</v>
      </c>
      <c r="HG1752" t="b" s="35">
        <v>1</v>
      </c>
      <c r="HU1752" t="b" s="35">
        <v>1</v>
      </c>
    </row>
    <row r="1753" ht="30" customHeight="1" spans="2:12">
      <c r="B1753" s="34">
        <f>10000000+INDEX(编号表!$B:$B,MATCH(D1753,编号表!$A:$A,0))*10000+J1753</f>
        <v>12850015</v>
      </c>
      <c r="C1753" s="34" t="s">
        <v>1289</v>
      </c>
      <c r="D1753" s="34" t="s">
        <v>1290</v>
      </c>
      <c r="E1753" t="str" s="34">
        <v>无</v>
      </c>
      <c r="F1753" s="39" t="s">
        <v>908</v>
      </c>
      <c r="G1753" s="34" t="s">
        <v>363</v>
      </c>
      <c r="H1753" s="34" t="b">
        <v>0</v>
      </c>
      <c r="I1753" s="34" t="b">
        <v>0</v>
      </c>
      <c r="J1753" s="34">
        <v>15</v>
      </c>
      <c r="K1753" s="34" t="str">
        <f t="shared" si="47"/>
        <v>128500</v>
      </c>
      <c r="L1753" s="34" t="s">
        <v>900</v>
      </c>
      <c r="O1753" t="str" s="35">
        <v>缠束目标，使其短时定身；补强索体，延长定身时间；束缚期间施毒；延长定身时间。</v>
      </c>
      <c r="P1753" t="n" s="35">
        <v>12461096</v>
      </c>
      <c r="Y1753" t="str" s="35">
        <v>单位</v>
      </c>
      <c r="GY1753" t="n" s="35">
        <v>0</v>
      </c>
      <c r="GZ1753" t="n" s="35">
        <v>0</v>
      </c>
      <c r="HF1753" t="n" s="35">
        <v>6000</v>
      </c>
      <c r="HG1753" t="b" s="35">
        <v>1</v>
      </c>
      <c r="HU1753" t="b" s="35">
        <v>1</v>
      </c>
    </row>
    <row r="1754" ht="30" customHeight="1" spans="2:12">
      <c r="B1754" s="34">
        <f>10000000+INDEX(编号表!$B:$B,MATCH(D1754,编号表!$A:$A,0))*10000+J1754</f>
        <v>12860013</v>
      </c>
      <c r="C1754" s="34" t="s">
        <v>1291</v>
      </c>
      <c r="D1754" s="34" t="s">
        <v>1292</v>
      </c>
      <c r="E1754" t="str" s="34">
        <v>无</v>
      </c>
      <c r="F1754" s="39" t="s">
        <v>908</v>
      </c>
      <c r="G1754" s="34" t="s">
        <v>363</v>
      </c>
      <c r="H1754" s="34" t="b">
        <v>0</v>
      </c>
      <c r="I1754" s="34" t="b">
        <v>0</v>
      </c>
      <c r="J1754" s="34">
        <v>13</v>
      </c>
      <c r="K1754" s="34" t="str">
        <f t="shared" si="47"/>
        <v>128600</v>
      </c>
      <c r="L1754" s="34" t="s">
        <v>898</v>
      </c>
      <c r="O1754" t="str" s="35">
        <v>缠束目标，使其短时定身；补强索体，延长定身时间；束缚期间短时禁止施法；延长定身时间。</v>
      </c>
      <c r="P1754" t="n" s="35">
        <v>12461096</v>
      </c>
      <c r="Y1754" t="str" s="35">
        <v>单位</v>
      </c>
      <c r="GY1754" t="n" s="35">
        <v>0</v>
      </c>
      <c r="GZ1754" t="n" s="35">
        <v>0</v>
      </c>
      <c r="HF1754" t="n" s="35">
        <v>6000</v>
      </c>
      <c r="HG1754" t="b" s="35">
        <v>1</v>
      </c>
      <c r="HU1754" t="b" s="35">
        <v>1</v>
      </c>
    </row>
    <row r="1755" ht="30" customHeight="1" spans="2:12">
      <c r="B1755" s="34">
        <f>10000000+INDEX(编号表!$B:$B,MATCH(D1755,编号表!$A:$A,0))*10000+J1755</f>
        <v>12860014</v>
      </c>
      <c r="C1755" s="34" t="s">
        <v>1291</v>
      </c>
      <c r="D1755" s="34" t="s">
        <v>1292</v>
      </c>
      <c r="E1755" t="str" s="34">
        <v>无</v>
      </c>
      <c r="F1755" s="39" t="s">
        <v>908</v>
      </c>
      <c r="G1755" s="34" t="s">
        <v>363</v>
      </c>
      <c r="H1755" s="34" t="b">
        <v>0</v>
      </c>
      <c r="I1755" s="34" t="b">
        <v>0</v>
      </c>
      <c r="J1755" s="34">
        <v>14</v>
      </c>
      <c r="K1755" s="34" t="str">
        <f t="shared" si="47"/>
        <v>128600</v>
      </c>
      <c r="L1755" s="34" t="s">
        <v>899</v>
      </c>
      <c r="O1755" t="str" s="35">
        <v>缠束目标，使其短时定身；补强索体，延长定身时间；束缚期间短时禁止施法；延长定身时间。</v>
      </c>
      <c r="P1755" t="n" s="35">
        <v>12461096</v>
      </c>
      <c r="Y1755" t="str" s="35">
        <v>单位</v>
      </c>
      <c r="GY1755" t="n" s="35">
        <v>0</v>
      </c>
      <c r="GZ1755" t="n" s="35">
        <v>0</v>
      </c>
      <c r="HF1755" t="n" s="35">
        <v>6000</v>
      </c>
      <c r="HG1755" t="b" s="35">
        <v>1</v>
      </c>
      <c r="HU1755" t="b" s="35">
        <v>1</v>
      </c>
    </row>
    <row r="1756" ht="30" customHeight="1" spans="2:12">
      <c r="B1756" s="34">
        <f>10000000+INDEX(编号表!$B:$B,MATCH(D1756,编号表!$A:$A,0))*10000+J1756</f>
        <v>12860015</v>
      </c>
      <c r="C1756" s="34" t="s">
        <v>1291</v>
      </c>
      <c r="D1756" s="34" t="s">
        <v>1292</v>
      </c>
      <c r="E1756" t="str" s="34">
        <v>无</v>
      </c>
      <c r="F1756" s="39" t="s">
        <v>908</v>
      </c>
      <c r="G1756" s="34" t="s">
        <v>363</v>
      </c>
      <c r="H1756" s="34" t="b">
        <v>0</v>
      </c>
      <c r="I1756" s="34" t="b">
        <v>0</v>
      </c>
      <c r="J1756" s="34">
        <v>15</v>
      </c>
      <c r="K1756" s="34" t="str">
        <f t="shared" si="47"/>
        <v>128600</v>
      </c>
      <c r="L1756" s="34" t="s">
        <v>900</v>
      </c>
      <c r="O1756" t="str" s="35">
        <v>缠束目标，使其短时定身；补强索体，延长定身时间；束缚期间短时禁止施法；延长定身时间。</v>
      </c>
      <c r="P1756" t="n" s="35">
        <v>12461096</v>
      </c>
      <c r="Y1756" t="str" s="35">
        <v>单位</v>
      </c>
      <c r="GY1756" t="n" s="35">
        <v>0</v>
      </c>
      <c r="GZ1756" t="n" s="35">
        <v>0</v>
      </c>
      <c r="HF1756" t="n" s="35">
        <v>6000</v>
      </c>
      <c r="HG1756" t="b" s="35">
        <v>1</v>
      </c>
      <c r="HU1756" t="b" s="35">
        <v>1</v>
      </c>
    </row>
    <row r="1757" ht="30" customHeight="1" spans="2:12">
      <c r="B1757" s="34">
        <f>10000000+INDEX(编号表!$B:$B,MATCH(D1757,编号表!$A:$A,0))*10000+J1757</f>
        <v>12870013</v>
      </c>
      <c r="C1757" s="34" t="s">
        <v>1293</v>
      </c>
      <c r="D1757" s="34" t="s">
        <v>1294</v>
      </c>
      <c r="E1757" t="str" s="34">
        <v>无</v>
      </c>
      <c r="F1757" s="39" t="s">
        <v>908</v>
      </c>
      <c r="G1757" s="34" t="s">
        <v>363</v>
      </c>
      <c r="H1757" s="34" t="b">
        <v>0</v>
      </c>
      <c r="I1757" s="34" t="b">
        <v>0</v>
      </c>
      <c r="J1757" s="34">
        <v>13</v>
      </c>
      <c r="K1757" s="34" t="str">
        <f t="shared" si="47"/>
        <v>128700</v>
      </c>
      <c r="L1757" s="34" t="s">
        <v>898</v>
      </c>
      <c r="O1757" t="str" s="35">
        <v>缠束目标，使其短时定身；补强索体，延长定身时间；缩短缚灵索技能冷却时间；延长定身时间。</v>
      </c>
      <c r="P1757" t="n" s="35">
        <v>12461096</v>
      </c>
      <c r="W1757">
        <v>600</v>
      </c>
      <c r="X1757">
        <v>600</v>
      </c>
      <c r="Y1757" t="str" s="35">
        <v>单位</v>
      </c>
      <c r="Z1757" t="inlineStr">
        <is>
          <t xml:space="preserve">单体</t>
        </is>
      </c>
      <c r="AA1757" t="inlineStr">
        <is>
          <t xml:space="preserve">敌对</t>
        </is>
      </c>
      <c r="AB1757">
        <v>0</v>
      </c>
      <c r="AC1757">
        <v>1</v>
      </c>
      <c r="AD1757" t="b">
        <v>0</v>
      </c>
      <c r="AE1757" t="inlineStr">
        <is>
          <t xml:space="preserve">最近</t>
        </is>
      </c>
      <c r="AF1757"/>
      <c r="AG1757"/>
      <c r="AH1757"/>
      <c r="AI1757"/>
      <c r="AJ1757"/>
      <c r="AK1757"/>
      <c r="AL1757"/>
      <c r="BA1757">
        <v>10000</v>
      </c>
      <c r="BB1757" t="inlineStr">
        <is>
          <t xml:space="preserve">技能效果_伤害</t>
        </is>
      </c>
      <c r="BC1757" t="inlineStr">
        <is>
          <t xml:space="preserve">敌对</t>
        </is>
      </c>
      <c r="BD1757">
        <v>10000</v>
      </c>
      <c r="BE1757">
        <v>0</v>
      </c>
      <c r="BF1757" t="inlineStr">
        <is>
          <t xml:space="preserve">全部</t>
        </is>
      </c>
      <c r="BG1757">
        <v>0</v>
      </c>
      <c r="BH1757" t="inlineStr">
        <is>
          <t xml:space="preserve">魔法</t>
        </is>
      </c>
      <c r="BI1757">
        <v>6000</v>
      </c>
      <c r="BJ1757">
        <v>0</v>
      </c>
      <c r="BK1757" t="b">
        <v>1</v>
      </c>
      <c r="BL1757">
        <v>0</v>
      </c>
      <c r="BM1757">
        <v>10000</v>
      </c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  <c r="CQ1757"/>
      <c r="CR1757"/>
      <c r="CS1757"/>
      <c r="CT1757"/>
      <c r="CU1757"/>
      <c r="CV1757"/>
      <c r="CW1757"/>
      <c r="CX1757"/>
      <c r="CY1757"/>
      <c r="CZ1757"/>
      <c r="DA1757" t="inlineStr">
        <is>
          <t xml:space="preserve">技能效果_调用状态</t>
        </is>
      </c>
      <c r="DB1757" t="inlineStr">
        <is>
          <t xml:space="preserve">敌对</t>
        </is>
      </c>
      <c r="DC1757">
        <v>10000</v>
      </c>
      <c r="DD1757">
        <v>0</v>
      </c>
      <c r="DE1757" t="inlineStr">
        <is>
          <t xml:space="preserve">全部</t>
        </is>
      </c>
      <c r="DF1757">
        <v>0</v>
      </c>
      <c r="DG1757"/>
      <c r="DH1757"/>
      <c r="DI1757"/>
      <c r="DJ1757"/>
      <c r="DK1757"/>
      <c r="DL1757"/>
      <c r="DM1757">
        <v>20990002</v>
      </c>
      <c r="DN1757"/>
      <c r="DO1757"/>
      <c r="DP1757"/>
      <c r="DQ1757"/>
      <c r="DR1757"/>
      <c r="DS1757"/>
      <c r="DT1757"/>
      <c r="DU1757"/>
      <c r="DV1757"/>
      <c r="DW1757"/>
      <c r="DX1757"/>
      <c r="DY1757"/>
      <c r="DZ1757"/>
      <c r="EA1757"/>
      <c r="EB1757"/>
      <c r="EC1757"/>
      <c r="ED1757"/>
      <c r="EE1757"/>
      <c r="EF1757"/>
      <c r="EG1757"/>
      <c r="EH1757"/>
      <c r="EI1757"/>
      <c r="EJ1757"/>
      <c r="EK1757"/>
      <c r="EL1757"/>
      <c r="EM1757"/>
      <c r="EN1757"/>
      <c r="EO1757"/>
      <c r="EP1757"/>
      <c r="EQ1757"/>
      <c r="ER1757"/>
      <c r="ES1757"/>
      <c r="ET1757"/>
      <c r="EU1757"/>
      <c r="EV1757"/>
      <c r="EW1757"/>
      <c r="EX1757"/>
      <c r="EY1757"/>
      <c r="EZ1757"/>
      <c r="FA1757"/>
      <c r="FB1757"/>
      <c r="FC1757"/>
      <c r="FD1757"/>
      <c r="FE1757"/>
      <c r="FF1757"/>
      <c r="FG1757"/>
      <c r="FH1757"/>
      <c r="FI1757"/>
      <c r="FJ1757"/>
      <c r="FK1757"/>
      <c r="FL1757"/>
      <c r="FM1757"/>
      <c r="FN1757"/>
      <c r="FO1757"/>
      <c r="FP1757"/>
      <c r="FQ1757"/>
      <c r="FR1757"/>
      <c r="FS1757"/>
      <c r="FT1757"/>
      <c r="FU1757"/>
      <c r="FV1757"/>
      <c r="FW1757"/>
      <c r="FX1757"/>
      <c r="FY1757"/>
      <c r="FZ1757"/>
      <c r="GA1757"/>
      <c r="GB1757"/>
      <c r="GC1757"/>
      <c r="GD1757"/>
      <c r="GE1757"/>
      <c r="GF1757"/>
      <c r="GG1757"/>
      <c r="GH1757"/>
      <c r="GI1757"/>
      <c r="GJ1757"/>
      <c r="GK1757"/>
      <c r="GL1757"/>
      <c r="GM1757"/>
      <c r="GN1757"/>
      <c r="GO1757"/>
      <c r="GP1757"/>
      <c r="GQ1757"/>
      <c r="GR1757"/>
      <c r="GS1757"/>
      <c r="GT1757"/>
      <c r="GU1757"/>
      <c r="GV1757"/>
      <c r="GW1757"/>
      <c r="GX1757"/>
      <c r="GY1757" t="n" s="35">
        <v>0</v>
      </c>
      <c r="GZ1757" t="n" s="35">
        <v>0</v>
      </c>
      <c r="HF1757" s="35">
        <v>5700</v>
      </c>
      <c r="HG1757" t="b" s="35">
        <v>1</v>
      </c>
      <c r="HH1757">
        <v>1</v>
      </c>
      <c r="HU1757" t="b" s="35">
        <v>1</v>
      </c>
    </row>
    <row r="1758" ht="30" customHeight="1" spans="2:12">
      <c r="B1758" s="34">
        <f>10000000+INDEX(编号表!$B:$B,MATCH(D1758,编号表!$A:$A,0))*10000+J1758</f>
        <v>12870014</v>
      </c>
      <c r="C1758" s="34" t="s">
        <v>1293</v>
      </c>
      <c r="D1758" s="34" t="s">
        <v>1294</v>
      </c>
      <c r="E1758" t="str" s="34">
        <v>无</v>
      </c>
      <c r="F1758" s="39" t="s">
        <v>908</v>
      </c>
      <c r="G1758" s="34" t="s">
        <v>363</v>
      </c>
      <c r="H1758" s="34" t="b">
        <v>0</v>
      </c>
      <c r="I1758" s="34" t="b">
        <v>0</v>
      </c>
      <c r="J1758" s="34">
        <v>14</v>
      </c>
      <c r="K1758" s="34" t="str">
        <f t="shared" si="47"/>
        <v>128700</v>
      </c>
      <c r="L1758" s="34" t="s">
        <v>899</v>
      </c>
      <c r="O1758" t="str" s="35">
        <v>缠束目标，使其短时定身；补强索体，延长定身时间；缩短缚灵索技能冷却时间；延长定身时间。</v>
      </c>
      <c r="P1758" t="n" s="35">
        <v>12461096</v>
      </c>
      <c r="W1758">
        <v>600</v>
      </c>
      <c r="X1758">
        <v>600</v>
      </c>
      <c r="Y1758" t="str" s="35">
        <v>单位</v>
      </c>
      <c r="Z1758" t="inlineStr">
        <is>
          <t xml:space="preserve">单体</t>
        </is>
      </c>
      <c r="AA1758" t="inlineStr">
        <is>
          <t xml:space="preserve">敌对</t>
        </is>
      </c>
      <c r="AB1758">
        <v>0</v>
      </c>
      <c r="AC1758">
        <v>1</v>
      </c>
      <c r="AD1758" t="b">
        <v>0</v>
      </c>
      <c r="AE1758" t="inlineStr">
        <is>
          <t xml:space="preserve">最近</t>
        </is>
      </c>
      <c r="AF1758"/>
      <c r="AG1758"/>
      <c r="AH1758"/>
      <c r="AI1758"/>
      <c r="AJ1758"/>
      <c r="AK1758"/>
      <c r="AL1758"/>
      <c r="BA1758">
        <v>10000</v>
      </c>
      <c r="BB1758" t="inlineStr">
        <is>
          <t xml:space="preserve">技能效果_伤害</t>
        </is>
      </c>
      <c r="BC1758" t="inlineStr">
        <is>
          <t xml:space="preserve">敌对</t>
        </is>
      </c>
      <c r="BD1758">
        <v>10000</v>
      </c>
      <c r="BE1758">
        <v>0</v>
      </c>
      <c r="BF1758" t="inlineStr">
        <is>
          <t xml:space="preserve">全部</t>
        </is>
      </c>
      <c r="BG1758">
        <v>0</v>
      </c>
      <c r="BH1758" t="inlineStr">
        <is>
          <t xml:space="preserve">魔法</t>
        </is>
      </c>
      <c r="BI1758">
        <v>6000</v>
      </c>
      <c r="BJ1758">
        <v>0</v>
      </c>
      <c r="BK1758" t="b">
        <v>1</v>
      </c>
      <c r="BL1758">
        <v>0</v>
      </c>
      <c r="BM1758">
        <v>10000</v>
      </c>
      <c r="BN1758"/>
      <c r="BO1758"/>
      <c r="BP1758"/>
      <c r="BQ1758"/>
      <c r="BR1758"/>
      <c r="BS1758"/>
      <c r="BT1758"/>
      <c r="BU1758"/>
      <c r="BV1758"/>
      <c r="BW1758"/>
      <c r="BX1758"/>
      <c r="BY1758"/>
      <c r="BZ1758"/>
      <c r="CA1758"/>
      <c r="CB1758"/>
      <c r="CC1758"/>
      <c r="CD1758"/>
      <c r="CE1758"/>
      <c r="CF1758"/>
      <c r="CG1758"/>
      <c r="CH1758"/>
      <c r="CI1758"/>
      <c r="CJ1758"/>
      <c r="CK1758"/>
      <c r="CL1758"/>
      <c r="CM1758"/>
      <c r="CN1758"/>
      <c r="CO1758"/>
      <c r="CP1758"/>
      <c r="CQ1758"/>
      <c r="CR1758"/>
      <c r="CS1758"/>
      <c r="CT1758"/>
      <c r="CU1758"/>
      <c r="CV1758"/>
      <c r="CW1758"/>
      <c r="CX1758"/>
      <c r="CY1758"/>
      <c r="CZ1758"/>
      <c r="DA1758" t="inlineStr">
        <is>
          <t xml:space="preserve">技能效果_调用状态</t>
        </is>
      </c>
      <c r="DB1758" t="inlineStr">
        <is>
          <t xml:space="preserve">敌对</t>
        </is>
      </c>
      <c r="DC1758">
        <v>10000</v>
      </c>
      <c r="DD1758">
        <v>0</v>
      </c>
      <c r="DE1758" t="inlineStr">
        <is>
          <t xml:space="preserve">全部</t>
        </is>
      </c>
      <c r="DF1758">
        <v>0</v>
      </c>
      <c r="DG1758"/>
      <c r="DH1758"/>
      <c r="DI1758"/>
      <c r="DJ1758"/>
      <c r="DK1758"/>
      <c r="DL1758"/>
      <c r="DM1758">
        <v>20990002</v>
      </c>
      <c r="DN1758"/>
      <c r="DO1758"/>
      <c r="DP1758"/>
      <c r="DQ1758"/>
      <c r="DR1758"/>
      <c r="DS1758"/>
      <c r="DT1758"/>
      <c r="DU1758"/>
      <c r="DV1758"/>
      <c r="DW1758"/>
      <c r="DX1758"/>
      <c r="DY1758"/>
      <c r="DZ1758"/>
      <c r="EA1758"/>
      <c r="EB1758"/>
      <c r="EC1758"/>
      <c r="ED1758"/>
      <c r="EE1758"/>
      <c r="EF1758"/>
      <c r="EG1758"/>
      <c r="EH1758"/>
      <c r="EI1758"/>
      <c r="EJ1758"/>
      <c r="EK1758"/>
      <c r="EL1758"/>
      <c r="EM1758"/>
      <c r="EN1758"/>
      <c r="EO1758"/>
      <c r="EP1758"/>
      <c r="EQ1758"/>
      <c r="ER1758"/>
      <c r="ES1758"/>
      <c r="ET1758"/>
      <c r="EU1758"/>
      <c r="EV1758"/>
      <c r="EW1758"/>
      <c r="EX1758"/>
      <c r="EY1758"/>
      <c r="EZ1758"/>
      <c r="FA1758"/>
      <c r="FB1758"/>
      <c r="FC1758"/>
      <c r="FD1758"/>
      <c r="FE1758"/>
      <c r="FF1758"/>
      <c r="FG1758"/>
      <c r="FH1758"/>
      <c r="FI1758"/>
      <c r="FJ1758"/>
      <c r="FK1758"/>
      <c r="FL1758"/>
      <c r="FM1758"/>
      <c r="FN1758"/>
      <c r="FO1758"/>
      <c r="FP1758"/>
      <c r="FQ1758"/>
      <c r="FR1758"/>
      <c r="FS1758"/>
      <c r="FT1758"/>
      <c r="FU1758"/>
      <c r="FV1758"/>
      <c r="FW1758"/>
      <c r="FX1758"/>
      <c r="FY1758"/>
      <c r="FZ1758"/>
      <c r="GA1758"/>
      <c r="GB1758"/>
      <c r="GC1758"/>
      <c r="GD1758"/>
      <c r="GE1758"/>
      <c r="GF1758"/>
      <c r="GG1758"/>
      <c r="GH1758"/>
      <c r="GI1758"/>
      <c r="GJ1758"/>
      <c r="GK1758"/>
      <c r="GL1758"/>
      <c r="GM1758"/>
      <c r="GN1758"/>
      <c r="GO1758"/>
      <c r="GP1758"/>
      <c r="GQ1758"/>
      <c r="GR1758"/>
      <c r="GS1758"/>
      <c r="GT1758"/>
      <c r="GU1758"/>
      <c r="GV1758"/>
      <c r="GW1758"/>
      <c r="GX1758"/>
      <c r="GY1758" t="n" s="35">
        <v>0</v>
      </c>
      <c r="GZ1758" t="n" s="35">
        <v>0</v>
      </c>
      <c r="HF1758" s="35">
        <v>5700</v>
      </c>
      <c r="HG1758" t="b" s="35">
        <v>1</v>
      </c>
      <c r="HH1758">
        <v>1</v>
      </c>
      <c r="HU1758" t="b" s="35">
        <v>1</v>
      </c>
    </row>
    <row r="1759" ht="30" customHeight="1" spans="2:12">
      <c r="B1759" s="34">
        <f>10000000+INDEX(编号表!$B:$B,MATCH(D1759,编号表!$A:$A,0))*10000+J1759</f>
        <v>12870015</v>
      </c>
      <c r="C1759" s="34" t="s">
        <v>1293</v>
      </c>
      <c r="D1759" s="34" t="s">
        <v>1294</v>
      </c>
      <c r="E1759" t="str" s="34">
        <v>无</v>
      </c>
      <c r="F1759" s="39" t="s">
        <v>908</v>
      </c>
      <c r="G1759" s="34" t="s">
        <v>363</v>
      </c>
      <c r="H1759" s="34" t="b">
        <v>0</v>
      </c>
      <c r="I1759" s="34" t="b">
        <v>0</v>
      </c>
      <c r="J1759" s="34">
        <v>15</v>
      </c>
      <c r="K1759" s="34" t="str">
        <f t="shared" si="47"/>
        <v>128700</v>
      </c>
      <c r="L1759" s="34" t="s">
        <v>900</v>
      </c>
      <c r="O1759" t="str" s="35">
        <v>缠束目标，使其短时定身；补强索体，延长定身时间；缩短缚灵索技能冷却时间；延长定身时间。</v>
      </c>
      <c r="P1759" t="n" s="35">
        <v>12461096</v>
      </c>
      <c r="W1759">
        <v>600</v>
      </c>
      <c r="X1759">
        <v>600</v>
      </c>
      <c r="Y1759" t="str" s="35">
        <v>单位</v>
      </c>
      <c r="Z1759" t="inlineStr">
        <is>
          <t xml:space="preserve">单体</t>
        </is>
      </c>
      <c r="AA1759" t="inlineStr">
        <is>
          <t xml:space="preserve">敌对</t>
        </is>
      </c>
      <c r="AB1759">
        <v>0</v>
      </c>
      <c r="AC1759">
        <v>1</v>
      </c>
      <c r="AD1759" t="b">
        <v>0</v>
      </c>
      <c r="AE1759" t="inlineStr">
        <is>
          <t xml:space="preserve">最近</t>
        </is>
      </c>
      <c r="AF1759"/>
      <c r="AG1759"/>
      <c r="AH1759"/>
      <c r="AI1759"/>
      <c r="AJ1759"/>
      <c r="AK1759"/>
      <c r="AL1759"/>
      <c r="BA1759">
        <v>10000</v>
      </c>
      <c r="BB1759" t="inlineStr">
        <is>
          <t xml:space="preserve">技能效果_伤害</t>
        </is>
      </c>
      <c r="BC1759" t="inlineStr">
        <is>
          <t xml:space="preserve">敌对</t>
        </is>
      </c>
      <c r="BD1759">
        <v>10000</v>
      </c>
      <c r="BE1759">
        <v>0</v>
      </c>
      <c r="BF1759" t="inlineStr">
        <is>
          <t xml:space="preserve">全部</t>
        </is>
      </c>
      <c r="BG1759">
        <v>0</v>
      </c>
      <c r="BH1759" t="inlineStr">
        <is>
          <t xml:space="preserve">魔法</t>
        </is>
      </c>
      <c r="BI1759">
        <v>6000</v>
      </c>
      <c r="BJ1759">
        <v>0</v>
      </c>
      <c r="BK1759" t="b">
        <v>1</v>
      </c>
      <c r="BL1759">
        <v>0</v>
      </c>
      <c r="BM1759">
        <v>10000</v>
      </c>
      <c r="BN1759"/>
      <c r="BO1759"/>
      <c r="BP1759"/>
      <c r="BQ1759"/>
      <c r="BR1759"/>
      <c r="BS1759"/>
      <c r="BT1759"/>
      <c r="BU1759"/>
      <c r="BV1759"/>
      <c r="BW1759"/>
      <c r="BX1759"/>
      <c r="BY1759"/>
      <c r="BZ1759"/>
      <c r="CA1759"/>
      <c r="CB1759"/>
      <c r="CC1759"/>
      <c r="CD1759"/>
      <c r="CE1759"/>
      <c r="CF1759"/>
      <c r="CG1759"/>
      <c r="CH1759"/>
      <c r="CI1759"/>
      <c r="CJ1759"/>
      <c r="CK1759"/>
      <c r="CL1759"/>
      <c r="CM1759"/>
      <c r="CN1759"/>
      <c r="CO1759"/>
      <c r="CP1759"/>
      <c r="CQ1759"/>
      <c r="CR1759"/>
      <c r="CS1759"/>
      <c r="CT1759"/>
      <c r="CU1759"/>
      <c r="CV1759"/>
      <c r="CW1759"/>
      <c r="CX1759"/>
      <c r="CY1759"/>
      <c r="CZ1759"/>
      <c r="DA1759" t="inlineStr">
        <is>
          <t xml:space="preserve">技能效果_调用状态</t>
        </is>
      </c>
      <c r="DB1759" t="inlineStr">
        <is>
          <t xml:space="preserve">敌对</t>
        </is>
      </c>
      <c r="DC1759">
        <v>10000</v>
      </c>
      <c r="DD1759">
        <v>0</v>
      </c>
      <c r="DE1759" t="inlineStr">
        <is>
          <t xml:space="preserve">全部</t>
        </is>
      </c>
      <c r="DF1759">
        <v>0</v>
      </c>
      <c r="DG1759"/>
      <c r="DH1759"/>
      <c r="DI1759"/>
      <c r="DJ1759"/>
      <c r="DK1759"/>
      <c r="DL1759"/>
      <c r="DM1759">
        <v>20990002</v>
      </c>
      <c r="DN1759"/>
      <c r="DO1759"/>
      <c r="DP1759"/>
      <c r="DQ1759"/>
      <c r="DR1759"/>
      <c r="DS1759"/>
      <c r="DT1759"/>
      <c r="DU1759"/>
      <c r="DV1759"/>
      <c r="DW1759"/>
      <c r="DX1759"/>
      <c r="DY1759"/>
      <c r="DZ1759"/>
      <c r="EA1759"/>
      <c r="EB1759"/>
      <c r="EC1759"/>
      <c r="ED1759"/>
      <c r="EE1759"/>
      <c r="EF1759"/>
      <c r="EG1759"/>
      <c r="EH1759"/>
      <c r="EI1759"/>
      <c r="EJ1759"/>
      <c r="EK1759"/>
      <c r="EL1759"/>
      <c r="EM1759"/>
      <c r="EN1759"/>
      <c r="EO1759"/>
      <c r="EP1759"/>
      <c r="EQ1759"/>
      <c r="ER1759"/>
      <c r="ES1759"/>
      <c r="ET1759"/>
      <c r="EU1759"/>
      <c r="EV1759"/>
      <c r="EW1759"/>
      <c r="EX1759"/>
      <c r="EY1759"/>
      <c r="EZ1759"/>
      <c r="FA1759"/>
      <c r="FB1759"/>
      <c r="FC1759"/>
      <c r="FD1759"/>
      <c r="FE1759"/>
      <c r="FF1759"/>
      <c r="FG1759"/>
      <c r="FH1759"/>
      <c r="FI1759"/>
      <c r="FJ1759"/>
      <c r="FK1759"/>
      <c r="FL1759"/>
      <c r="FM1759"/>
      <c r="FN1759"/>
      <c r="FO1759"/>
      <c r="FP1759"/>
      <c r="FQ1759"/>
      <c r="FR1759"/>
      <c r="FS1759"/>
      <c r="FT1759"/>
      <c r="FU1759"/>
      <c r="FV1759"/>
      <c r="FW1759"/>
      <c r="FX1759"/>
      <c r="FY1759"/>
      <c r="FZ1759"/>
      <c r="GA1759"/>
      <c r="GB1759"/>
      <c r="GC1759"/>
      <c r="GD1759"/>
      <c r="GE1759"/>
      <c r="GF1759"/>
      <c r="GG1759"/>
      <c r="GH1759"/>
      <c r="GI1759"/>
      <c r="GJ1759"/>
      <c r="GK1759"/>
      <c r="GL1759"/>
      <c r="GM1759"/>
      <c r="GN1759"/>
      <c r="GO1759"/>
      <c r="GP1759"/>
      <c r="GQ1759"/>
      <c r="GR1759"/>
      <c r="GS1759"/>
      <c r="GT1759"/>
      <c r="GU1759"/>
      <c r="GV1759"/>
      <c r="GW1759"/>
      <c r="GX1759"/>
      <c r="GY1759" t="n" s="35">
        <v>0</v>
      </c>
      <c r="GZ1759" t="n" s="35">
        <v>0</v>
      </c>
      <c r="HF1759" s="35">
        <v>5700</v>
      </c>
      <c r="HG1759" t="b" s="35">
        <v>1</v>
      </c>
      <c r="HH1759">
        <v>1</v>
      </c>
      <c r="HU1759" t="b" s="35">
        <v>1</v>
      </c>
    </row>
    <row r="1760" ht="30" customHeight="1" spans="2:12">
      <c r="B1760" s="34">
        <f>10000000+INDEX(编号表!$B:$B,MATCH(D1760,编号表!$A:$A,0))*10000+J1760</f>
        <v>12880001</v>
      </c>
      <c r="C1760" s="34" t="s">
        <v>1295</v>
      </c>
      <c r="D1760" s="34" t="s">
        <v>1296</v>
      </c>
      <c r="E1760" s="34" t="s">
        <v>775</v>
      </c>
      <c r="F1760" s="39" t="s">
        <v>897</v>
      </c>
      <c r="G1760" s="34" t="s">
        <v>363</v>
      </c>
      <c r="H1760" s="34" t="b">
        <v>0</v>
      </c>
      <c r="I1760" s="34" t="b">
        <v>0</v>
      </c>
      <c r="J1760" s="34">
        <v>1</v>
      </c>
      <c r="K1760" s="34" t="str">
        <f t="shared" si="47"/>
        <v>128800</v>
      </c>
      <c r="L1760" s="34" t="s">
        <v>898</v>
      </c>
      <c r="O1760" t="str" s="35">
        <v>展开护盾，吸收伤害；提高护盾吸收量；减轻金行伤害。</v>
      </c>
      <c r="P1760" t="n" s="35">
        <v>12421001</v>
      </c>
    </row>
    <row r="1761" ht="30" customHeight="1" spans="2:12">
      <c r="B1761" s="34">
        <f>10000000+INDEX(编号表!$B:$B,MATCH(D1761,编号表!$A:$A,0))*10000+J1761</f>
        <v>12880002</v>
      </c>
      <c r="C1761" s="34" t="s">
        <v>1295</v>
      </c>
      <c r="D1761" s="34" t="s">
        <v>1296</v>
      </c>
      <c r="E1761" s="34" t="s">
        <v>775</v>
      </c>
      <c r="F1761" s="39" t="s">
        <v>897</v>
      </c>
      <c r="G1761" s="34" t="s">
        <v>363</v>
      </c>
      <c r="H1761" s="34" t="b">
        <v>0</v>
      </c>
      <c r="I1761" s="34" t="b">
        <v>0</v>
      </c>
      <c r="J1761" s="34">
        <v>2</v>
      </c>
      <c r="K1761" s="34" t="str">
        <f t="shared" si="47"/>
        <v>128800</v>
      </c>
      <c r="L1761" s="34" t="s">
        <v>899</v>
      </c>
      <c r="O1761" t="str" s="35">
        <v>展开护盾，吸收伤害；提高护盾吸收量；减轻金行伤害。</v>
      </c>
      <c r="P1761" t="n" s="35">
        <v>12421001</v>
      </c>
    </row>
    <row r="1762" ht="30" customHeight="1" spans="2:12">
      <c r="B1762" s="34">
        <f>10000000+INDEX(编号表!$B:$B,MATCH(D1762,编号表!$A:$A,0))*10000+J1762</f>
        <v>12880003</v>
      </c>
      <c r="C1762" s="34" t="s">
        <v>1295</v>
      </c>
      <c r="D1762" s="34" t="s">
        <v>1296</v>
      </c>
      <c r="E1762" s="34" t="s">
        <v>775</v>
      </c>
      <c r="F1762" s="39" t="s">
        <v>897</v>
      </c>
      <c r="G1762" s="34" t="s">
        <v>363</v>
      </c>
      <c r="H1762" s="34" t="b">
        <v>0</v>
      </c>
      <c r="I1762" s="34" t="b">
        <v>0</v>
      </c>
      <c r="J1762" s="34">
        <v>3</v>
      </c>
      <c r="K1762" s="34" t="str">
        <f t="shared" si="47"/>
        <v>128800</v>
      </c>
      <c r="L1762" s="34" t="s">
        <v>900</v>
      </c>
      <c r="O1762" t="str" s="35">
        <v>展开护盾，吸收伤害；提高护盾吸收量；减轻金行伤害。</v>
      </c>
      <c r="P1762" t="n" s="35">
        <v>12421001</v>
      </c>
    </row>
    <row r="1763" ht="30" customHeight="1" spans="2:12">
      <c r="B1763" s="34">
        <f>10000000+INDEX(编号表!$B:$B,MATCH(D1763,编号表!$A:$A,0))*10000+J1763</f>
        <v>12880004</v>
      </c>
      <c r="C1763" s="34" t="s">
        <v>1297</v>
      </c>
      <c r="D1763" s="34" t="s">
        <v>1296</v>
      </c>
      <c r="E1763" s="34" t="s">
        <v>775</v>
      </c>
      <c r="F1763" s="39" t="s">
        <v>902</v>
      </c>
      <c r="G1763" s="34" t="s">
        <v>363</v>
      </c>
      <c r="H1763" s="34" t="b">
        <v>0</v>
      </c>
      <c r="I1763" s="34" t="b">
        <v>0</v>
      </c>
      <c r="J1763" s="34">
        <v>4</v>
      </c>
      <c r="K1763" s="34" t="str">
        <f t="shared" si="47"/>
        <v>128800</v>
      </c>
      <c r="L1763" s="34" t="s">
        <v>898</v>
      </c>
      <c r="O1763" t="str" s="35">
        <v>展开护盾，吸收伤害；提高护盾吸收量；减轻金行伤害。</v>
      </c>
      <c r="P1763" t="n" s="35">
        <v>12421001</v>
      </c>
    </row>
    <row r="1764" ht="30" customHeight="1" spans="2:12">
      <c r="B1764" s="34">
        <f>10000000+INDEX(编号表!$B:$B,MATCH(D1764,编号表!$A:$A,0))*10000+J1764</f>
        <v>12880005</v>
      </c>
      <c r="C1764" s="34" t="s">
        <v>1297</v>
      </c>
      <c r="D1764" s="34" t="s">
        <v>1296</v>
      </c>
      <c r="E1764" s="34" t="s">
        <v>775</v>
      </c>
      <c r="F1764" s="39" t="s">
        <v>902</v>
      </c>
      <c r="G1764" s="34" t="s">
        <v>363</v>
      </c>
      <c r="H1764" s="34" t="b">
        <v>0</v>
      </c>
      <c r="I1764" s="34" t="b">
        <v>0</v>
      </c>
      <c r="J1764" s="34">
        <v>5</v>
      </c>
      <c r="K1764" s="34" t="str">
        <f t="shared" si="47"/>
        <v>128800</v>
      </c>
      <c r="L1764" s="34" t="s">
        <v>899</v>
      </c>
      <c r="O1764" t="str" s="35">
        <v>展开护盾，吸收伤害；提高护盾吸收量；减轻金行伤害。</v>
      </c>
      <c r="P1764" t="n" s="35">
        <v>12421001</v>
      </c>
    </row>
    <row r="1765" ht="30" customHeight="1" spans="2:12">
      <c r="B1765" s="34">
        <f>10000000+INDEX(编号表!$B:$B,MATCH(D1765,编号表!$A:$A,0))*10000+J1765</f>
        <v>12880006</v>
      </c>
      <c r="C1765" s="34" t="s">
        <v>1297</v>
      </c>
      <c r="D1765" s="34" t="s">
        <v>1296</v>
      </c>
      <c r="E1765" s="34" t="s">
        <v>775</v>
      </c>
      <c r="F1765" s="39" t="s">
        <v>902</v>
      </c>
      <c r="G1765" s="34" t="s">
        <v>363</v>
      </c>
      <c r="H1765" s="34" t="b">
        <v>0</v>
      </c>
      <c r="I1765" s="34" t="b">
        <v>0</v>
      </c>
      <c r="J1765" s="34">
        <v>6</v>
      </c>
      <c r="K1765" s="34" t="str">
        <f t="shared" si="47"/>
        <v>128800</v>
      </c>
      <c r="L1765" s="34" t="s">
        <v>900</v>
      </c>
      <c r="O1765" t="str" s="35">
        <v>展开护盾，吸收伤害；提高护盾吸收量；减轻金行伤害。</v>
      </c>
      <c r="P1765" t="n" s="35">
        <v>12421001</v>
      </c>
    </row>
    <row r="1766" ht="30" customHeight="1" spans="2:12">
      <c r="B1766" s="34">
        <f>10000000+INDEX(编号表!$B:$B,MATCH(D1766,编号表!$A:$A,0))*10000+J1766</f>
        <v>12880007</v>
      </c>
      <c r="C1766" s="34" t="s">
        <v>1298</v>
      </c>
      <c r="D1766" s="34" t="s">
        <v>1296</v>
      </c>
      <c r="E1766" s="34" t="s">
        <v>775</v>
      </c>
      <c r="F1766" s="39" t="s">
        <v>904</v>
      </c>
      <c r="G1766" s="34" t="s">
        <v>363</v>
      </c>
      <c r="H1766" s="34" t="b">
        <v>0</v>
      </c>
      <c r="I1766" s="34" t="b">
        <v>0</v>
      </c>
      <c r="J1766" s="34">
        <v>7</v>
      </c>
      <c r="K1766" s="34" t="str">
        <f t="shared" si="47"/>
        <v>128800</v>
      </c>
      <c r="L1766" s="34" t="s">
        <v>898</v>
      </c>
      <c r="O1766" t="str" s="35">
        <v>展开护盾，吸收伤害；提高护盾吸收量；减轻金行伤害。</v>
      </c>
      <c r="P1766" t="n" s="35">
        <v>12421001</v>
      </c>
    </row>
    <row r="1767" ht="30" customHeight="1" spans="2:12">
      <c r="B1767" s="34">
        <f>10000000+INDEX(编号表!$B:$B,MATCH(D1767,编号表!$A:$A,0))*10000+J1767</f>
        <v>12880008</v>
      </c>
      <c r="C1767" s="34" t="s">
        <v>1298</v>
      </c>
      <c r="D1767" s="34" t="s">
        <v>1296</v>
      </c>
      <c r="E1767" s="34" t="s">
        <v>775</v>
      </c>
      <c r="F1767" s="39" t="s">
        <v>904</v>
      </c>
      <c r="G1767" s="34" t="s">
        <v>363</v>
      </c>
      <c r="H1767" s="34" t="b">
        <v>0</v>
      </c>
      <c r="I1767" s="34" t="b">
        <v>0</v>
      </c>
      <c r="J1767" s="34">
        <v>8</v>
      </c>
      <c r="K1767" s="34" t="str">
        <f t="shared" si="47"/>
        <v>128800</v>
      </c>
      <c r="L1767" s="34" t="s">
        <v>899</v>
      </c>
      <c r="O1767" t="str" s="35">
        <v>展开护盾，吸收伤害；提高护盾吸收量；减轻金行伤害。</v>
      </c>
      <c r="P1767" t="n" s="35">
        <v>12421001</v>
      </c>
    </row>
    <row r="1768" ht="30" customHeight="1" spans="2:12">
      <c r="B1768" s="34">
        <f>10000000+INDEX(编号表!$B:$B,MATCH(D1768,编号表!$A:$A,0))*10000+J1768</f>
        <v>12880009</v>
      </c>
      <c r="C1768" s="34" t="s">
        <v>1298</v>
      </c>
      <c r="D1768" s="34" t="s">
        <v>1296</v>
      </c>
      <c r="E1768" s="34" t="s">
        <v>775</v>
      </c>
      <c r="F1768" s="39" t="s">
        <v>904</v>
      </c>
      <c r="G1768" s="34" t="s">
        <v>363</v>
      </c>
      <c r="H1768" s="34" t="b">
        <v>0</v>
      </c>
      <c r="I1768" s="34" t="b">
        <v>0</v>
      </c>
      <c r="J1768" s="34">
        <v>9</v>
      </c>
      <c r="K1768" s="34" t="str">
        <f t="shared" si="47"/>
        <v>128800</v>
      </c>
      <c r="L1768" s="34" t="s">
        <v>900</v>
      </c>
      <c r="O1768" t="str" s="35">
        <v>展开护盾，吸收伤害；提高护盾吸收量；减轻金行伤害。</v>
      </c>
      <c r="P1768" t="n" s="35">
        <v>12421001</v>
      </c>
    </row>
    <row r="1769" ht="30" customHeight="1" spans="2:12">
      <c r="B1769" s="34">
        <f>10000000+INDEX(编号表!$B:$B,MATCH(D1769,编号表!$A:$A,0))*10000+J1769</f>
        <v>12880010</v>
      </c>
      <c r="C1769" s="34" t="s">
        <v>1299</v>
      </c>
      <c r="D1769" s="34" t="s">
        <v>1296</v>
      </c>
      <c r="E1769" s="34" t="s">
        <v>775</v>
      </c>
      <c r="F1769" s="39" t="s">
        <v>906</v>
      </c>
      <c r="G1769" s="34" t="s">
        <v>363</v>
      </c>
      <c r="H1769" s="34" t="b">
        <v>0</v>
      </c>
      <c r="I1769" s="34" t="b">
        <v>0</v>
      </c>
      <c r="J1769" s="34">
        <v>10</v>
      </c>
      <c r="K1769" s="34" t="str">
        <f t="shared" si="47"/>
        <v>128800</v>
      </c>
      <c r="L1769" s="34" t="s">
        <v>898</v>
      </c>
      <c r="O1769" t="str" s="35">
        <v>展开护盾，吸收伤害；提高护盾吸收量；减轻金行伤害。</v>
      </c>
      <c r="P1769" t="n" s="35">
        <v>12421001</v>
      </c>
    </row>
    <row r="1770" ht="30" customHeight="1" spans="2:12">
      <c r="B1770" s="34">
        <f>10000000+INDEX(编号表!$B:$B,MATCH(D1770,编号表!$A:$A,0))*10000+J1770</f>
        <v>12880011</v>
      </c>
      <c r="C1770" s="34" t="s">
        <v>1299</v>
      </c>
      <c r="D1770" s="34" t="s">
        <v>1296</v>
      </c>
      <c r="E1770" s="34" t="s">
        <v>775</v>
      </c>
      <c r="F1770" s="39" t="s">
        <v>906</v>
      </c>
      <c r="G1770" s="34" t="s">
        <v>363</v>
      </c>
      <c r="H1770" s="34" t="b">
        <v>0</v>
      </c>
      <c r="I1770" s="34" t="b">
        <v>0</v>
      </c>
      <c r="J1770" s="34">
        <v>11</v>
      </c>
      <c r="K1770" s="34" t="str">
        <f t="shared" si="47"/>
        <v>128800</v>
      </c>
      <c r="L1770" s="34" t="s">
        <v>899</v>
      </c>
      <c r="O1770" t="str" s="35">
        <v>展开护盾，吸收伤害；提高护盾吸收量；减轻金行伤害。</v>
      </c>
      <c r="P1770" t="n" s="35">
        <v>12421001</v>
      </c>
    </row>
    <row r="1771" ht="30" customHeight="1" spans="2:12">
      <c r="B1771" s="34">
        <f>10000000+INDEX(编号表!$B:$B,MATCH(D1771,编号表!$A:$A,0))*10000+J1771</f>
        <v>12880012</v>
      </c>
      <c r="C1771" s="34" t="s">
        <v>1299</v>
      </c>
      <c r="D1771" s="34" t="s">
        <v>1296</v>
      </c>
      <c r="E1771" s="34" t="s">
        <v>775</v>
      </c>
      <c r="F1771" s="39" t="s">
        <v>906</v>
      </c>
      <c r="G1771" s="34" t="s">
        <v>363</v>
      </c>
      <c r="H1771" s="34" t="b">
        <v>0</v>
      </c>
      <c r="I1771" s="34" t="b">
        <v>0</v>
      </c>
      <c r="J1771" s="34">
        <v>12</v>
      </c>
      <c r="K1771" s="34" t="str">
        <f t="shared" si="47"/>
        <v>128800</v>
      </c>
      <c r="L1771" s="34" t="s">
        <v>900</v>
      </c>
      <c r="O1771" t="str" s="35">
        <v>展开护盾，吸收伤害；提高护盾吸收量；减轻金行伤害。</v>
      </c>
      <c r="P1771" t="n" s="35">
        <v>12421001</v>
      </c>
    </row>
    <row r="1772" ht="30" customHeight="1" spans="2:12">
      <c r="B1772" s="34">
        <f>10000000+INDEX(编号表!$B:$B,MATCH(D1772,编号表!$A:$A,0))*10000+J1772</f>
        <v>12880013</v>
      </c>
      <c r="C1772" s="34" t="s">
        <v>1300</v>
      </c>
      <c r="D1772" s="34" t="s">
        <v>1296</v>
      </c>
      <c r="E1772" s="34" t="s">
        <v>775</v>
      </c>
      <c r="F1772" s="39" t="s">
        <v>908</v>
      </c>
      <c r="G1772" s="34" t="s">
        <v>363</v>
      </c>
      <c r="H1772" s="34" t="b">
        <v>0</v>
      </c>
      <c r="I1772" s="34" t="b">
        <v>0</v>
      </c>
      <c r="J1772" s="34">
        <v>13</v>
      </c>
      <c r="K1772" s="34" t="str">
        <f t="shared" si="47"/>
        <v>128800</v>
      </c>
      <c r="L1772" s="34" t="s">
        <v>898</v>
      </c>
      <c r="O1772" t="str" s="35">
        <v>展开护盾，吸收伤害；提高护盾吸收量；减轻金行伤害。</v>
      </c>
      <c r="P1772" t="n" s="35">
        <v>12421001</v>
      </c>
    </row>
    <row r="1773" ht="30" customHeight="1" spans="2:12">
      <c r="B1773" s="34">
        <f>10000000+INDEX(编号表!$B:$B,MATCH(D1773,编号表!$A:$A,0))*10000+J1773</f>
        <v>12880014</v>
      </c>
      <c r="C1773" s="34" t="s">
        <v>1300</v>
      </c>
      <c r="D1773" s="34" t="s">
        <v>1296</v>
      </c>
      <c r="E1773" s="34" t="s">
        <v>775</v>
      </c>
      <c r="F1773" s="39" t="s">
        <v>908</v>
      </c>
      <c r="G1773" s="34" t="s">
        <v>363</v>
      </c>
      <c r="H1773" s="34" t="b">
        <v>0</v>
      </c>
      <c r="I1773" s="34" t="b">
        <v>0</v>
      </c>
      <c r="J1773" s="34">
        <v>14</v>
      </c>
      <c r="K1773" s="34" t="str">
        <f t="shared" si="47"/>
        <v>128800</v>
      </c>
      <c r="L1773" s="34" t="s">
        <v>899</v>
      </c>
      <c r="O1773" t="str" s="35">
        <v>展开护盾，吸收伤害；提高护盾吸收量；减轻金行伤害。</v>
      </c>
      <c r="P1773" t="n" s="35">
        <v>12421001</v>
      </c>
    </row>
    <row r="1774" ht="30" customHeight="1" spans="2:12">
      <c r="B1774" s="34">
        <f>10000000+INDEX(编号表!$B:$B,MATCH(D1774,编号表!$A:$A,0))*10000+J1774</f>
        <v>12880015</v>
      </c>
      <c r="C1774" s="34" t="s">
        <v>1300</v>
      </c>
      <c r="D1774" s="34" t="s">
        <v>1296</v>
      </c>
      <c r="E1774" s="34" t="s">
        <v>775</v>
      </c>
      <c r="F1774" s="39" t="s">
        <v>908</v>
      </c>
      <c r="G1774" s="34" t="s">
        <v>363</v>
      </c>
      <c r="H1774" s="34" t="b">
        <v>0</v>
      </c>
      <c r="I1774" s="34" t="b">
        <v>0</v>
      </c>
      <c r="J1774" s="34">
        <v>15</v>
      </c>
      <c r="K1774" s="34" t="str">
        <f t="shared" si="47"/>
        <v>128800</v>
      </c>
      <c r="L1774" s="34" t="s">
        <v>900</v>
      </c>
      <c r="O1774" t="str" s="35">
        <v>展开护盾，吸收伤害；提高护盾吸收量；减轻金行伤害。</v>
      </c>
      <c r="P1774" t="n" s="35">
        <v>12421001</v>
      </c>
    </row>
    <row r="1775" ht="30" customHeight="1" spans="2:12">
      <c r="B1775" s="34">
        <f>10000000+INDEX(编号表!$B:$B,MATCH(D1775,编号表!$A:$A,0))*10000+J1775</f>
        <v>12880016</v>
      </c>
      <c r="C1775" s="34" t="s">
        <v>1301</v>
      </c>
      <c r="D1775" s="34" t="s">
        <v>1296</v>
      </c>
      <c r="E1775" s="34" t="s">
        <v>775</v>
      </c>
      <c r="F1775" s="39" t="s">
        <v>910</v>
      </c>
      <c r="G1775" s="34" t="s">
        <v>363</v>
      </c>
      <c r="H1775" s="34" t="b">
        <v>0</v>
      </c>
      <c r="I1775" s="34" t="b">
        <v>0</v>
      </c>
      <c r="J1775" s="34">
        <v>16</v>
      </c>
      <c r="K1775" s="34" t="str">
        <f t="shared" si="47"/>
        <v>128800</v>
      </c>
      <c r="L1775" s="34" t="s">
        <v>898</v>
      </c>
      <c r="O1775" t="str" s="35">
        <v>展开护盾，吸收伤害；提高护盾吸收量；减轻金行伤害。</v>
      </c>
      <c r="P1775" t="n" s="35">
        <v>12421001</v>
      </c>
    </row>
    <row r="1776" ht="30" customHeight="1" spans="2:12">
      <c r="B1776" s="34">
        <f>10000000+INDEX(编号表!$B:$B,MATCH(D1776,编号表!$A:$A,0))*10000+J1776</f>
        <v>12880017</v>
      </c>
      <c r="C1776" s="34" t="s">
        <v>1301</v>
      </c>
      <c r="D1776" s="34" t="s">
        <v>1296</v>
      </c>
      <c r="E1776" s="34" t="s">
        <v>775</v>
      </c>
      <c r="F1776" s="39" t="s">
        <v>910</v>
      </c>
      <c r="G1776" s="34" t="s">
        <v>363</v>
      </c>
      <c r="H1776" s="34" t="b">
        <v>0</v>
      </c>
      <c r="I1776" s="34" t="b">
        <v>0</v>
      </c>
      <c r="J1776" s="34">
        <v>17</v>
      </c>
      <c r="K1776" s="34" t="str">
        <f t="shared" si="47"/>
        <v>128800</v>
      </c>
      <c r="L1776" s="34" t="s">
        <v>899</v>
      </c>
      <c r="O1776" t="str" s="35">
        <v>展开护盾，吸收伤害；提高护盾吸收量；减轻金行伤害。</v>
      </c>
      <c r="P1776" t="n" s="35">
        <v>12421001</v>
      </c>
    </row>
    <row r="1777" ht="30" customHeight="1" spans="2:12">
      <c r="B1777" s="34">
        <f>10000000+INDEX(编号表!$B:$B,MATCH(D1777,编号表!$A:$A,0))*10000+J1777</f>
        <v>12880018</v>
      </c>
      <c r="C1777" s="34" t="s">
        <v>1301</v>
      </c>
      <c r="D1777" s="34" t="s">
        <v>1296</v>
      </c>
      <c r="E1777" s="34" t="s">
        <v>775</v>
      </c>
      <c r="F1777" s="39" t="s">
        <v>910</v>
      </c>
      <c r="G1777" s="34" t="s">
        <v>363</v>
      </c>
      <c r="H1777" s="34" t="b">
        <v>0</v>
      </c>
      <c r="I1777" s="34" t="b">
        <v>0</v>
      </c>
      <c r="J1777" s="34">
        <v>18</v>
      </c>
      <c r="K1777" s="34" t="str">
        <f t="shared" si="47"/>
        <v>128800</v>
      </c>
      <c r="L1777" s="34" t="s">
        <v>900</v>
      </c>
      <c r="O1777" t="str" s="35">
        <v>展开护盾，吸收伤害；提高护盾吸收量；减轻金行伤害。</v>
      </c>
      <c r="P1777" t="n" s="35">
        <v>12421001</v>
      </c>
    </row>
    <row r="1778" ht="30" customHeight="1" spans="2:12">
      <c r="B1778" s="34">
        <f>10000000+INDEX(编号表!$B:$B,MATCH(D1778,编号表!$A:$A,0))*10000+J1778</f>
        <v>12880019</v>
      </c>
      <c r="C1778" s="34" t="s">
        <v>1302</v>
      </c>
      <c r="D1778" s="34" t="s">
        <v>1296</v>
      </c>
      <c r="E1778" s="34" t="s">
        <v>775</v>
      </c>
      <c r="F1778" s="39" t="s">
        <v>912</v>
      </c>
      <c r="G1778" s="34" t="s">
        <v>363</v>
      </c>
      <c r="H1778" s="34" t="b">
        <v>0</v>
      </c>
      <c r="I1778" s="34" t="b">
        <v>0</v>
      </c>
      <c r="J1778" s="34">
        <v>19</v>
      </c>
      <c r="K1778" s="34" t="str">
        <f t="shared" si="47"/>
        <v>128800</v>
      </c>
      <c r="L1778" s="34" t="s">
        <v>898</v>
      </c>
      <c r="O1778" t="str" s="35">
        <v>展开护盾，吸收伤害；提高护盾吸收量；减轻金行伤害。</v>
      </c>
      <c r="P1778" t="n" s="35">
        <v>12421001</v>
      </c>
    </row>
    <row r="1779" ht="30" customHeight="1" spans="2:12">
      <c r="B1779" s="34">
        <f>10000000+INDEX(编号表!$B:$B,MATCH(D1779,编号表!$A:$A,0))*10000+J1779</f>
        <v>12880020</v>
      </c>
      <c r="C1779" s="34" t="s">
        <v>1302</v>
      </c>
      <c r="D1779" s="34" t="s">
        <v>1296</v>
      </c>
      <c r="E1779" s="34" t="s">
        <v>775</v>
      </c>
      <c r="F1779" s="39" t="s">
        <v>912</v>
      </c>
      <c r="G1779" s="34" t="s">
        <v>363</v>
      </c>
      <c r="H1779" s="34" t="b">
        <v>0</v>
      </c>
      <c r="I1779" s="34" t="b">
        <v>0</v>
      </c>
      <c r="J1779" s="34">
        <v>20</v>
      </c>
      <c r="K1779" s="34" t="str">
        <f t="shared" si="47"/>
        <v>128800</v>
      </c>
      <c r="L1779" s="34" t="s">
        <v>899</v>
      </c>
      <c r="O1779" t="str" s="35">
        <v>展开护盾，吸收伤害；提高护盾吸收量；减轻金行伤害。</v>
      </c>
      <c r="P1779" t="n" s="35">
        <v>12421001</v>
      </c>
    </row>
    <row r="1780" ht="30" customHeight="1" spans="2:12">
      <c r="B1780" s="34">
        <f>10000000+INDEX(编号表!$B:$B,MATCH(D1780,编号表!$A:$A,0))*10000+J1780</f>
        <v>12880021</v>
      </c>
      <c r="C1780" s="34" t="s">
        <v>1302</v>
      </c>
      <c r="D1780" s="34" t="s">
        <v>1296</v>
      </c>
      <c r="E1780" s="34" t="s">
        <v>775</v>
      </c>
      <c r="F1780" s="39" t="s">
        <v>912</v>
      </c>
      <c r="G1780" s="34" t="s">
        <v>363</v>
      </c>
      <c r="H1780" s="34" t="b">
        <v>0</v>
      </c>
      <c r="I1780" s="34" t="b">
        <v>0</v>
      </c>
      <c r="J1780" s="34">
        <v>21</v>
      </c>
      <c r="K1780" s="34" t="str">
        <f t="shared" si="47"/>
        <v>128800</v>
      </c>
      <c r="L1780" s="34" t="s">
        <v>900</v>
      </c>
      <c r="O1780" t="str" s="35">
        <v>展开护盾，吸收伤害；提高护盾吸收量；减轻金行伤害。</v>
      </c>
      <c r="P1780" t="n" s="35">
        <v>12421001</v>
      </c>
    </row>
    <row r="1781" ht="30" customHeight="1" spans="2:12">
      <c r="B1781" s="34">
        <f>10000000+INDEX(编号表!$B:$B,MATCH(D1781,编号表!$A:$A,0))*10000+J1781</f>
        <v>12890001</v>
      </c>
      <c r="C1781" s="34" t="s">
        <v>1303</v>
      </c>
      <c r="D1781" s="34" t="s">
        <v>1304</v>
      </c>
      <c r="E1781" s="34" t="s">
        <v>775</v>
      </c>
      <c r="F1781" s="39" t="s">
        <v>897</v>
      </c>
      <c r="G1781" s="34" t="s">
        <v>363</v>
      </c>
      <c r="H1781" s="34" t="b">
        <v>0</v>
      </c>
      <c r="I1781" s="34" t="b">
        <v>0</v>
      </c>
      <c r="J1781" s="34">
        <v>1</v>
      </c>
      <c r="K1781" s="34" t="str">
        <f t="shared" si="47"/>
        <v>128900</v>
      </c>
      <c r="L1781" s="34" t="s">
        <v>898</v>
      </c>
      <c r="O1781" t="str" s="35">
        <v>展开护盾，吸收伤害；提高护盾吸收量；减轻木行伤害。</v>
      </c>
      <c r="P1781" t="n" s="35">
        <v>12421001</v>
      </c>
    </row>
    <row r="1782" ht="30" customHeight="1" spans="2:12">
      <c r="B1782" s="34">
        <f>10000000+INDEX(编号表!$B:$B,MATCH(D1782,编号表!$A:$A,0))*10000+J1782</f>
        <v>12890002</v>
      </c>
      <c r="C1782" s="34" t="s">
        <v>1303</v>
      </c>
      <c r="D1782" s="34" t="s">
        <v>1304</v>
      </c>
      <c r="E1782" s="34" t="s">
        <v>775</v>
      </c>
      <c r="F1782" s="39" t="s">
        <v>897</v>
      </c>
      <c r="G1782" s="34" t="s">
        <v>363</v>
      </c>
      <c r="H1782" s="34" t="b">
        <v>0</v>
      </c>
      <c r="I1782" s="34" t="b">
        <v>0</v>
      </c>
      <c r="J1782" s="34">
        <v>2</v>
      </c>
      <c r="K1782" s="34" t="str">
        <f t="shared" si="47"/>
        <v>128900</v>
      </c>
      <c r="L1782" s="34" t="s">
        <v>899</v>
      </c>
      <c r="O1782" t="str" s="35">
        <v>展开护盾，吸收伤害；提高护盾吸收量；减轻木行伤害。</v>
      </c>
      <c r="P1782" t="n" s="35">
        <v>12421001</v>
      </c>
    </row>
    <row r="1783" ht="30" customHeight="1" spans="2:12">
      <c r="B1783" s="34">
        <f>10000000+INDEX(编号表!$B:$B,MATCH(D1783,编号表!$A:$A,0))*10000+J1783</f>
        <v>12890003</v>
      </c>
      <c r="C1783" s="34" t="s">
        <v>1303</v>
      </c>
      <c r="D1783" s="34" t="s">
        <v>1304</v>
      </c>
      <c r="E1783" s="34" t="s">
        <v>775</v>
      </c>
      <c r="F1783" s="39" t="s">
        <v>897</v>
      </c>
      <c r="G1783" s="34" t="s">
        <v>363</v>
      </c>
      <c r="H1783" s="34" t="b">
        <v>0</v>
      </c>
      <c r="I1783" s="34" t="b">
        <v>0</v>
      </c>
      <c r="J1783" s="34">
        <v>3</v>
      </c>
      <c r="K1783" s="34" t="str">
        <f t="shared" si="47"/>
        <v>128900</v>
      </c>
      <c r="L1783" s="34" t="s">
        <v>900</v>
      </c>
      <c r="O1783" t="str" s="35">
        <v>展开护盾，吸收伤害；提高护盾吸收量；减轻木行伤害。</v>
      </c>
      <c r="P1783" t="n" s="35">
        <v>12421001</v>
      </c>
    </row>
    <row r="1784" ht="30" customHeight="1" spans="2:12">
      <c r="B1784" s="34">
        <f>10000000+INDEX(编号表!$B:$B,MATCH(D1784,编号表!$A:$A,0))*10000+J1784</f>
        <v>12890004</v>
      </c>
      <c r="C1784" s="34" t="s">
        <v>1305</v>
      </c>
      <c r="D1784" s="34" t="s">
        <v>1304</v>
      </c>
      <c r="E1784" s="34" t="s">
        <v>775</v>
      </c>
      <c r="F1784" s="39" t="s">
        <v>902</v>
      </c>
      <c r="G1784" s="34" t="s">
        <v>363</v>
      </c>
      <c r="H1784" s="34" t="b">
        <v>0</v>
      </c>
      <c r="I1784" s="34" t="b">
        <v>0</v>
      </c>
      <c r="J1784" s="34">
        <v>4</v>
      </c>
      <c r="K1784" s="34" t="str">
        <f t="shared" si="47"/>
        <v>128900</v>
      </c>
      <c r="L1784" s="34" t="s">
        <v>898</v>
      </c>
      <c r="O1784" t="str" s="35">
        <v>展开护盾，吸收伤害；提高护盾吸收量；减轻木行伤害。</v>
      </c>
      <c r="P1784" t="n" s="35">
        <v>12421001</v>
      </c>
    </row>
    <row r="1785" ht="30" customHeight="1" spans="2:12">
      <c r="B1785" s="34">
        <f>10000000+INDEX(编号表!$B:$B,MATCH(D1785,编号表!$A:$A,0))*10000+J1785</f>
        <v>12890005</v>
      </c>
      <c r="C1785" s="34" t="s">
        <v>1305</v>
      </c>
      <c r="D1785" s="34" t="s">
        <v>1304</v>
      </c>
      <c r="E1785" s="34" t="s">
        <v>775</v>
      </c>
      <c r="F1785" s="39" t="s">
        <v>902</v>
      </c>
      <c r="G1785" s="34" t="s">
        <v>363</v>
      </c>
      <c r="H1785" s="34" t="b">
        <v>0</v>
      </c>
      <c r="I1785" s="34" t="b">
        <v>0</v>
      </c>
      <c r="J1785" s="34">
        <v>5</v>
      </c>
      <c r="K1785" s="34" t="str">
        <f t="shared" si="47"/>
        <v>128900</v>
      </c>
      <c r="L1785" s="34" t="s">
        <v>899</v>
      </c>
      <c r="O1785" t="str" s="35">
        <v>展开护盾，吸收伤害；提高护盾吸收量；减轻木行伤害。</v>
      </c>
      <c r="P1785" t="n" s="35">
        <v>12421001</v>
      </c>
    </row>
    <row r="1786" ht="30" customHeight="1" spans="2:12">
      <c r="B1786" s="34">
        <f>10000000+INDEX(编号表!$B:$B,MATCH(D1786,编号表!$A:$A,0))*10000+J1786</f>
        <v>12890006</v>
      </c>
      <c r="C1786" s="34" t="s">
        <v>1305</v>
      </c>
      <c r="D1786" s="34" t="s">
        <v>1304</v>
      </c>
      <c r="E1786" s="34" t="s">
        <v>775</v>
      </c>
      <c r="F1786" s="39" t="s">
        <v>902</v>
      </c>
      <c r="G1786" s="34" t="s">
        <v>363</v>
      </c>
      <c r="H1786" s="34" t="b">
        <v>0</v>
      </c>
      <c r="I1786" s="34" t="b">
        <v>0</v>
      </c>
      <c r="J1786" s="34">
        <v>6</v>
      </c>
      <c r="K1786" s="34" t="str">
        <f t="shared" si="47"/>
        <v>128900</v>
      </c>
      <c r="L1786" s="34" t="s">
        <v>900</v>
      </c>
      <c r="O1786" t="str" s="35">
        <v>展开护盾，吸收伤害；提高护盾吸收量；减轻木行伤害。</v>
      </c>
      <c r="P1786" t="n" s="35">
        <v>12421001</v>
      </c>
    </row>
    <row r="1787" ht="30" customHeight="1" spans="2:12">
      <c r="B1787" s="34">
        <f>10000000+INDEX(编号表!$B:$B,MATCH(D1787,编号表!$A:$A,0))*10000+J1787</f>
        <v>12890007</v>
      </c>
      <c r="C1787" s="34" t="s">
        <v>1306</v>
      </c>
      <c r="D1787" s="34" t="s">
        <v>1304</v>
      </c>
      <c r="E1787" s="34" t="s">
        <v>775</v>
      </c>
      <c r="F1787" s="39" t="s">
        <v>904</v>
      </c>
      <c r="G1787" s="34" t="s">
        <v>363</v>
      </c>
      <c r="H1787" s="34" t="b">
        <v>0</v>
      </c>
      <c r="I1787" s="34" t="b">
        <v>0</v>
      </c>
      <c r="J1787" s="34">
        <v>7</v>
      </c>
      <c r="K1787" s="34" t="str">
        <f t="shared" si="47"/>
        <v>128900</v>
      </c>
      <c r="L1787" s="34" t="s">
        <v>898</v>
      </c>
      <c r="O1787" t="str" s="35">
        <v>展开护盾，吸收伤害；提高护盾吸收量；减轻木行伤害。</v>
      </c>
      <c r="P1787" t="n" s="35">
        <v>12421001</v>
      </c>
    </row>
    <row r="1788" ht="30" customHeight="1" spans="2:12">
      <c r="B1788" s="34">
        <f>10000000+INDEX(编号表!$B:$B,MATCH(D1788,编号表!$A:$A,0))*10000+J1788</f>
        <v>12890008</v>
      </c>
      <c r="C1788" s="34" t="s">
        <v>1306</v>
      </c>
      <c r="D1788" s="34" t="s">
        <v>1304</v>
      </c>
      <c r="E1788" s="34" t="s">
        <v>775</v>
      </c>
      <c r="F1788" s="39" t="s">
        <v>904</v>
      </c>
      <c r="G1788" s="34" t="s">
        <v>363</v>
      </c>
      <c r="H1788" s="34" t="b">
        <v>0</v>
      </c>
      <c r="I1788" s="34" t="b">
        <v>0</v>
      </c>
      <c r="J1788" s="34">
        <v>8</v>
      </c>
      <c r="K1788" s="34" t="str">
        <f t="shared" si="47"/>
        <v>128900</v>
      </c>
      <c r="L1788" s="34" t="s">
        <v>899</v>
      </c>
      <c r="O1788" t="str" s="35">
        <v>展开护盾，吸收伤害；提高护盾吸收量；减轻木行伤害。</v>
      </c>
      <c r="P1788" t="n" s="35">
        <v>12421001</v>
      </c>
    </row>
    <row r="1789" ht="30" customHeight="1" spans="2:12">
      <c r="B1789" s="34">
        <f>10000000+INDEX(编号表!$B:$B,MATCH(D1789,编号表!$A:$A,0))*10000+J1789</f>
        <v>12890009</v>
      </c>
      <c r="C1789" s="34" t="s">
        <v>1306</v>
      </c>
      <c r="D1789" s="34" t="s">
        <v>1304</v>
      </c>
      <c r="E1789" s="34" t="s">
        <v>775</v>
      </c>
      <c r="F1789" s="39" t="s">
        <v>904</v>
      </c>
      <c r="G1789" s="34" t="s">
        <v>363</v>
      </c>
      <c r="H1789" s="34" t="b">
        <v>0</v>
      </c>
      <c r="I1789" s="34" t="b">
        <v>0</v>
      </c>
      <c r="J1789" s="34">
        <v>9</v>
      </c>
      <c r="K1789" s="34" t="str">
        <f t="shared" si="47"/>
        <v>128900</v>
      </c>
      <c r="L1789" s="34" t="s">
        <v>900</v>
      </c>
      <c r="O1789" t="str" s="35">
        <v>展开护盾，吸收伤害；提高护盾吸收量；减轻木行伤害。</v>
      </c>
      <c r="P1789" t="n" s="35">
        <v>12421001</v>
      </c>
    </row>
    <row r="1790" ht="30" customHeight="1" spans="2:12">
      <c r="B1790" s="34">
        <f>10000000+INDEX(编号表!$B:$B,MATCH(D1790,编号表!$A:$A,0))*10000+J1790</f>
        <v>12890010</v>
      </c>
      <c r="C1790" s="34" t="s">
        <v>1307</v>
      </c>
      <c r="D1790" s="34" t="s">
        <v>1304</v>
      </c>
      <c r="E1790" s="34" t="s">
        <v>775</v>
      </c>
      <c r="F1790" s="39" t="s">
        <v>906</v>
      </c>
      <c r="G1790" s="34" t="s">
        <v>363</v>
      </c>
      <c r="H1790" s="34" t="b">
        <v>0</v>
      </c>
      <c r="I1790" s="34" t="b">
        <v>0</v>
      </c>
      <c r="J1790" s="34">
        <v>10</v>
      </c>
      <c r="K1790" s="34" t="str">
        <f t="shared" si="47"/>
        <v>128900</v>
      </c>
      <c r="L1790" s="34" t="s">
        <v>898</v>
      </c>
      <c r="O1790" t="str" s="35">
        <v>展开护盾，吸收伤害；提高护盾吸收量；减轻木行伤害。</v>
      </c>
      <c r="P1790" t="n" s="35">
        <v>12421001</v>
      </c>
    </row>
    <row r="1791" ht="30" customHeight="1" spans="2:12">
      <c r="B1791" s="34">
        <f>10000000+INDEX(编号表!$B:$B,MATCH(D1791,编号表!$A:$A,0))*10000+J1791</f>
        <v>12890011</v>
      </c>
      <c r="C1791" s="34" t="s">
        <v>1307</v>
      </c>
      <c r="D1791" s="34" t="s">
        <v>1304</v>
      </c>
      <c r="E1791" s="34" t="s">
        <v>775</v>
      </c>
      <c r="F1791" s="39" t="s">
        <v>906</v>
      </c>
      <c r="G1791" s="34" t="s">
        <v>363</v>
      </c>
      <c r="H1791" s="34" t="b">
        <v>0</v>
      </c>
      <c r="I1791" s="34" t="b">
        <v>0</v>
      </c>
      <c r="J1791" s="34">
        <v>11</v>
      </c>
      <c r="K1791" s="34" t="str">
        <f t="shared" si="47"/>
        <v>128900</v>
      </c>
      <c r="L1791" s="34" t="s">
        <v>899</v>
      </c>
      <c r="O1791" t="str" s="35">
        <v>展开护盾，吸收伤害；提高护盾吸收量；减轻木行伤害。</v>
      </c>
      <c r="P1791" t="n" s="35">
        <v>12421001</v>
      </c>
    </row>
    <row r="1792" ht="30" customHeight="1" spans="2:12">
      <c r="B1792" s="34">
        <f>10000000+INDEX(编号表!$B:$B,MATCH(D1792,编号表!$A:$A,0))*10000+J1792</f>
        <v>12890012</v>
      </c>
      <c r="C1792" s="34" t="s">
        <v>1307</v>
      </c>
      <c r="D1792" s="34" t="s">
        <v>1304</v>
      </c>
      <c r="E1792" s="34" t="s">
        <v>775</v>
      </c>
      <c r="F1792" s="39" t="s">
        <v>906</v>
      </c>
      <c r="G1792" s="34" t="s">
        <v>363</v>
      </c>
      <c r="H1792" s="34" t="b">
        <v>0</v>
      </c>
      <c r="I1792" s="34" t="b">
        <v>0</v>
      </c>
      <c r="J1792" s="34">
        <v>12</v>
      </c>
      <c r="K1792" s="34" t="str">
        <f t="shared" si="47"/>
        <v>128900</v>
      </c>
      <c r="L1792" s="34" t="s">
        <v>900</v>
      </c>
      <c r="O1792" t="str" s="35">
        <v>展开护盾，吸收伤害；提高护盾吸收量；减轻木行伤害。</v>
      </c>
      <c r="P1792" t="n" s="35">
        <v>12421001</v>
      </c>
    </row>
    <row r="1793" ht="30" customHeight="1" spans="2:12">
      <c r="B1793" s="34">
        <f>10000000+INDEX(编号表!$B:$B,MATCH(D1793,编号表!$A:$A,0))*10000+J1793</f>
        <v>12890013</v>
      </c>
      <c r="C1793" s="34" t="s">
        <v>1308</v>
      </c>
      <c r="D1793" s="34" t="s">
        <v>1304</v>
      </c>
      <c r="E1793" s="34" t="s">
        <v>775</v>
      </c>
      <c r="F1793" s="39" t="s">
        <v>908</v>
      </c>
      <c r="G1793" s="34" t="s">
        <v>363</v>
      </c>
      <c r="H1793" s="34" t="b">
        <v>0</v>
      </c>
      <c r="I1793" s="34" t="b">
        <v>0</v>
      </c>
      <c r="J1793" s="34">
        <v>13</v>
      </c>
      <c r="K1793" s="34" t="str">
        <f t="shared" si="47"/>
        <v>128900</v>
      </c>
      <c r="L1793" s="34" t="s">
        <v>898</v>
      </c>
      <c r="O1793" t="str" s="35">
        <v>展开护盾，吸收伤害；提高护盾吸收量；减轻木行伤害。</v>
      </c>
      <c r="P1793" t="n" s="35">
        <v>12421001</v>
      </c>
    </row>
    <row r="1794" ht="30" customHeight="1" spans="2:12">
      <c r="B1794" s="34">
        <f>10000000+INDEX(编号表!$B:$B,MATCH(D1794,编号表!$A:$A,0))*10000+J1794</f>
        <v>12890014</v>
      </c>
      <c r="C1794" s="34" t="s">
        <v>1308</v>
      </c>
      <c r="D1794" s="34" t="s">
        <v>1304</v>
      </c>
      <c r="E1794" s="34" t="s">
        <v>775</v>
      </c>
      <c r="F1794" s="39" t="s">
        <v>908</v>
      </c>
      <c r="G1794" s="34" t="s">
        <v>363</v>
      </c>
      <c r="H1794" s="34" t="b">
        <v>0</v>
      </c>
      <c r="I1794" s="34" t="b">
        <v>0</v>
      </c>
      <c r="J1794" s="34">
        <v>14</v>
      </c>
      <c r="K1794" s="34" t="str">
        <f t="shared" si="47"/>
        <v>128900</v>
      </c>
      <c r="L1794" s="34" t="s">
        <v>899</v>
      </c>
      <c r="O1794" t="str" s="35">
        <v>展开护盾，吸收伤害；提高护盾吸收量；减轻木行伤害。</v>
      </c>
      <c r="P1794" t="n" s="35">
        <v>12421001</v>
      </c>
    </row>
    <row r="1795" ht="30" customHeight="1" spans="2:12">
      <c r="B1795" s="34">
        <f>10000000+INDEX(编号表!$B:$B,MATCH(D1795,编号表!$A:$A,0))*10000+J1795</f>
        <v>12890015</v>
      </c>
      <c r="C1795" s="34" t="s">
        <v>1308</v>
      </c>
      <c r="D1795" s="34" t="s">
        <v>1304</v>
      </c>
      <c r="E1795" s="34" t="s">
        <v>775</v>
      </c>
      <c r="F1795" s="39" t="s">
        <v>908</v>
      </c>
      <c r="G1795" s="34" t="s">
        <v>363</v>
      </c>
      <c r="H1795" s="34" t="b">
        <v>0</v>
      </c>
      <c r="I1795" s="34" t="b">
        <v>0</v>
      </c>
      <c r="J1795" s="34">
        <v>15</v>
      </c>
      <c r="K1795" s="34" t="str">
        <f t="shared" si="47"/>
        <v>128900</v>
      </c>
      <c r="L1795" s="34" t="s">
        <v>900</v>
      </c>
      <c r="O1795" t="str" s="35">
        <v>展开护盾，吸收伤害；提高护盾吸收量；减轻木行伤害。</v>
      </c>
      <c r="P1795" t="n" s="35">
        <v>12421001</v>
      </c>
    </row>
    <row r="1796" ht="30" customHeight="1" spans="2:12">
      <c r="B1796" s="34">
        <f>10000000+INDEX(编号表!$B:$B,MATCH(D1796,编号表!$A:$A,0))*10000+J1796</f>
        <v>12890016</v>
      </c>
      <c r="C1796" s="34" t="s">
        <v>1309</v>
      </c>
      <c r="D1796" s="34" t="s">
        <v>1304</v>
      </c>
      <c r="E1796" s="34" t="s">
        <v>775</v>
      </c>
      <c r="F1796" s="39" t="s">
        <v>910</v>
      </c>
      <c r="G1796" s="34" t="s">
        <v>363</v>
      </c>
      <c r="H1796" s="34" t="b">
        <v>0</v>
      </c>
      <c r="I1796" s="34" t="b">
        <v>0</v>
      </c>
      <c r="J1796" s="34">
        <v>16</v>
      </c>
      <c r="K1796" s="34" t="str">
        <f t="shared" si="47"/>
        <v>128900</v>
      </c>
      <c r="L1796" s="34" t="s">
        <v>898</v>
      </c>
      <c r="O1796" t="str" s="35">
        <v>展开护盾，吸收伤害；提高护盾吸收量；减轻木行伤害。</v>
      </c>
      <c r="P1796" t="n" s="35">
        <v>12421001</v>
      </c>
    </row>
    <row r="1797" ht="30" customHeight="1" spans="2:12">
      <c r="B1797" s="34">
        <f>10000000+INDEX(编号表!$B:$B,MATCH(D1797,编号表!$A:$A,0))*10000+J1797</f>
        <v>12890017</v>
      </c>
      <c r="C1797" s="34" t="s">
        <v>1309</v>
      </c>
      <c r="D1797" s="34" t="s">
        <v>1304</v>
      </c>
      <c r="E1797" s="34" t="s">
        <v>775</v>
      </c>
      <c r="F1797" s="39" t="s">
        <v>910</v>
      </c>
      <c r="G1797" s="34" t="s">
        <v>363</v>
      </c>
      <c r="H1797" s="34" t="b">
        <v>0</v>
      </c>
      <c r="I1797" s="34" t="b">
        <v>0</v>
      </c>
      <c r="J1797" s="34">
        <v>17</v>
      </c>
      <c r="K1797" s="34" t="str">
        <f t="shared" si="47"/>
        <v>128900</v>
      </c>
      <c r="L1797" s="34" t="s">
        <v>899</v>
      </c>
      <c r="O1797" t="str" s="35">
        <v>展开护盾，吸收伤害；提高护盾吸收量；减轻木行伤害。</v>
      </c>
      <c r="P1797" t="n" s="35">
        <v>12421001</v>
      </c>
    </row>
    <row r="1798" ht="30" customHeight="1" spans="2:12">
      <c r="B1798" s="34">
        <f>10000000+INDEX(编号表!$B:$B,MATCH(D1798,编号表!$A:$A,0))*10000+J1798</f>
        <v>12890018</v>
      </c>
      <c r="C1798" s="34" t="s">
        <v>1309</v>
      </c>
      <c r="D1798" s="34" t="s">
        <v>1304</v>
      </c>
      <c r="E1798" s="34" t="s">
        <v>775</v>
      </c>
      <c r="F1798" s="39" t="s">
        <v>910</v>
      </c>
      <c r="G1798" s="34" t="s">
        <v>363</v>
      </c>
      <c r="H1798" s="34" t="b">
        <v>0</v>
      </c>
      <c r="I1798" s="34" t="b">
        <v>0</v>
      </c>
      <c r="J1798" s="34">
        <v>18</v>
      </c>
      <c r="K1798" s="34" t="str">
        <f t="shared" si="47"/>
        <v>128900</v>
      </c>
      <c r="L1798" s="34" t="s">
        <v>900</v>
      </c>
      <c r="O1798" t="str" s="35">
        <v>展开护盾，吸收伤害；提高护盾吸收量；减轻木行伤害。</v>
      </c>
      <c r="P1798" t="n" s="35">
        <v>12421001</v>
      </c>
    </row>
    <row r="1799" ht="30" customHeight="1" spans="2:12">
      <c r="B1799" s="34">
        <f>10000000+INDEX(编号表!$B:$B,MATCH(D1799,编号表!$A:$A,0))*10000+J1799</f>
        <v>12890019</v>
      </c>
      <c r="C1799" s="34" t="s">
        <v>1310</v>
      </c>
      <c r="D1799" s="34" t="s">
        <v>1304</v>
      </c>
      <c r="E1799" s="34" t="s">
        <v>775</v>
      </c>
      <c r="F1799" s="39" t="s">
        <v>912</v>
      </c>
      <c r="G1799" s="34" t="s">
        <v>363</v>
      </c>
      <c r="H1799" s="34" t="b">
        <v>0</v>
      </c>
      <c r="I1799" s="34" t="b">
        <v>0</v>
      </c>
      <c r="J1799" s="34">
        <v>19</v>
      </c>
      <c r="K1799" s="34" t="str">
        <f t="shared" ref="K1799:K1862" si="48">LEFT(B1799,6)</f>
        <v>128900</v>
      </c>
      <c r="L1799" s="34" t="s">
        <v>898</v>
      </c>
      <c r="O1799" t="str" s="35">
        <v>展开护盾，吸收伤害；提高护盾吸收量；减轻木行伤害。</v>
      </c>
      <c r="P1799" t="n" s="35">
        <v>12421001</v>
      </c>
    </row>
    <row r="1800" ht="30" customHeight="1" spans="2:12">
      <c r="B1800" s="34">
        <f>10000000+INDEX(编号表!$B:$B,MATCH(D1800,编号表!$A:$A,0))*10000+J1800</f>
        <v>12890020</v>
      </c>
      <c r="C1800" s="34" t="s">
        <v>1310</v>
      </c>
      <c r="D1800" s="34" t="s">
        <v>1304</v>
      </c>
      <c r="E1800" s="34" t="s">
        <v>775</v>
      </c>
      <c r="F1800" s="39" t="s">
        <v>912</v>
      </c>
      <c r="G1800" s="34" t="s">
        <v>363</v>
      </c>
      <c r="H1800" s="34" t="b">
        <v>0</v>
      </c>
      <c r="I1800" s="34" t="b">
        <v>0</v>
      </c>
      <c r="J1800" s="34">
        <v>20</v>
      </c>
      <c r="K1800" s="34" t="str">
        <f t="shared" si="48"/>
        <v>128900</v>
      </c>
      <c r="L1800" s="34" t="s">
        <v>899</v>
      </c>
      <c r="O1800" t="str" s="35">
        <v>展开护盾，吸收伤害；提高护盾吸收量；减轻木行伤害。</v>
      </c>
      <c r="P1800" t="n" s="35">
        <v>12421001</v>
      </c>
    </row>
    <row r="1801" ht="30" customHeight="1" spans="2:12">
      <c r="B1801" s="34">
        <f>10000000+INDEX(编号表!$B:$B,MATCH(D1801,编号表!$A:$A,0))*10000+J1801</f>
        <v>12890021</v>
      </c>
      <c r="C1801" s="34" t="s">
        <v>1310</v>
      </c>
      <c r="D1801" s="34" t="s">
        <v>1304</v>
      </c>
      <c r="E1801" s="34" t="s">
        <v>775</v>
      </c>
      <c r="F1801" s="39" t="s">
        <v>912</v>
      </c>
      <c r="G1801" s="34" t="s">
        <v>363</v>
      </c>
      <c r="H1801" s="34" t="b">
        <v>0</v>
      </c>
      <c r="I1801" s="34" t="b">
        <v>0</v>
      </c>
      <c r="J1801" s="34">
        <v>21</v>
      </c>
      <c r="K1801" s="34" t="str">
        <f t="shared" si="48"/>
        <v>128900</v>
      </c>
      <c r="L1801" s="34" t="s">
        <v>900</v>
      </c>
      <c r="O1801" t="str" s="35">
        <v>展开护盾，吸收伤害；提高护盾吸收量；减轻木行伤害。</v>
      </c>
      <c r="P1801" t="n" s="35">
        <v>12421001</v>
      </c>
    </row>
    <row r="1802" ht="30" customHeight="1" spans="2:12">
      <c r="B1802" s="34">
        <f>10000000+INDEX(编号表!$B:$B,MATCH(D1802,编号表!$A:$A,0))*10000+J1802</f>
        <v>12900001</v>
      </c>
      <c r="C1802" s="34" t="s">
        <v>1311</v>
      </c>
      <c r="D1802" s="34" t="s">
        <v>1312</v>
      </c>
      <c r="E1802" s="34" t="s">
        <v>775</v>
      </c>
      <c r="F1802" s="39" t="s">
        <v>897</v>
      </c>
      <c r="G1802" s="34" t="s">
        <v>363</v>
      </c>
      <c r="H1802" s="34" t="b">
        <v>0</v>
      </c>
      <c r="I1802" s="34" t="b">
        <v>0</v>
      </c>
      <c r="J1802" s="34">
        <v>1</v>
      </c>
      <c r="K1802" s="34" t="str">
        <f t="shared" si="48"/>
        <v>129000</v>
      </c>
      <c r="L1802" s="34" t="s">
        <v>898</v>
      </c>
      <c r="O1802" t="str" s="35">
        <v>展开护盾，吸收伤害；提高护盾吸收量；减轻水行伤害。</v>
      </c>
      <c r="P1802" t="n" s="35">
        <v>12421001</v>
      </c>
    </row>
    <row r="1803" ht="30" customHeight="1" spans="2:12">
      <c r="B1803" s="34">
        <f>10000000+INDEX(编号表!$B:$B,MATCH(D1803,编号表!$A:$A,0))*10000+J1803</f>
        <v>12900002</v>
      </c>
      <c r="C1803" s="34" t="s">
        <v>1311</v>
      </c>
      <c r="D1803" s="34" t="s">
        <v>1312</v>
      </c>
      <c r="E1803" s="34" t="s">
        <v>775</v>
      </c>
      <c r="F1803" s="39" t="s">
        <v>897</v>
      </c>
      <c r="G1803" s="34" t="s">
        <v>363</v>
      </c>
      <c r="H1803" s="34" t="b">
        <v>0</v>
      </c>
      <c r="I1803" s="34" t="b">
        <v>0</v>
      </c>
      <c r="J1803" s="34">
        <v>2</v>
      </c>
      <c r="K1803" s="34" t="str">
        <f t="shared" si="48"/>
        <v>129000</v>
      </c>
      <c r="L1803" s="34" t="s">
        <v>899</v>
      </c>
      <c r="O1803" t="str" s="35">
        <v>展开护盾，吸收伤害；提高护盾吸收量；减轻水行伤害。</v>
      </c>
      <c r="P1803" t="n" s="35">
        <v>12421001</v>
      </c>
    </row>
    <row r="1804" ht="30" customHeight="1" spans="2:12">
      <c r="B1804" s="34">
        <f>10000000+INDEX(编号表!$B:$B,MATCH(D1804,编号表!$A:$A,0))*10000+J1804</f>
        <v>12900003</v>
      </c>
      <c r="C1804" s="34" t="s">
        <v>1311</v>
      </c>
      <c r="D1804" s="34" t="s">
        <v>1312</v>
      </c>
      <c r="E1804" s="34" t="s">
        <v>775</v>
      </c>
      <c r="F1804" s="39" t="s">
        <v>897</v>
      </c>
      <c r="G1804" s="34" t="s">
        <v>363</v>
      </c>
      <c r="H1804" s="34" t="b">
        <v>0</v>
      </c>
      <c r="I1804" s="34" t="b">
        <v>0</v>
      </c>
      <c r="J1804" s="34">
        <v>3</v>
      </c>
      <c r="K1804" s="34" t="str">
        <f t="shared" si="48"/>
        <v>129000</v>
      </c>
      <c r="L1804" s="34" t="s">
        <v>900</v>
      </c>
      <c r="O1804" t="str" s="35">
        <v>展开护盾，吸收伤害；提高护盾吸收量；减轻水行伤害。</v>
      </c>
      <c r="P1804" t="n" s="35">
        <v>12421001</v>
      </c>
    </row>
    <row r="1805" ht="30" customHeight="1" spans="2:12">
      <c r="B1805" s="34">
        <f>10000000+INDEX(编号表!$B:$B,MATCH(D1805,编号表!$A:$A,0))*10000+J1805</f>
        <v>12900004</v>
      </c>
      <c r="C1805" s="34" t="s">
        <v>1313</v>
      </c>
      <c r="D1805" s="34" t="s">
        <v>1312</v>
      </c>
      <c r="E1805" s="34" t="s">
        <v>775</v>
      </c>
      <c r="F1805" s="39" t="s">
        <v>902</v>
      </c>
      <c r="G1805" s="34" t="s">
        <v>363</v>
      </c>
      <c r="H1805" s="34" t="b">
        <v>0</v>
      </c>
      <c r="I1805" s="34" t="b">
        <v>0</v>
      </c>
      <c r="J1805" s="34">
        <v>4</v>
      </c>
      <c r="K1805" s="34" t="str">
        <f t="shared" si="48"/>
        <v>129000</v>
      </c>
      <c r="L1805" s="34" t="s">
        <v>898</v>
      </c>
      <c r="O1805" t="str" s="35">
        <v>展开护盾，吸收伤害；提高护盾吸收量；减轻水行伤害。</v>
      </c>
      <c r="P1805" t="n" s="35">
        <v>12421001</v>
      </c>
    </row>
    <row r="1806" ht="30" customHeight="1" spans="2:12">
      <c r="B1806" s="34">
        <f>10000000+INDEX(编号表!$B:$B,MATCH(D1806,编号表!$A:$A,0))*10000+J1806</f>
        <v>12900005</v>
      </c>
      <c r="C1806" s="34" t="s">
        <v>1313</v>
      </c>
      <c r="D1806" s="34" t="s">
        <v>1312</v>
      </c>
      <c r="E1806" s="34" t="s">
        <v>775</v>
      </c>
      <c r="F1806" s="39" t="s">
        <v>902</v>
      </c>
      <c r="G1806" s="34" t="s">
        <v>363</v>
      </c>
      <c r="H1806" s="34" t="b">
        <v>0</v>
      </c>
      <c r="I1806" s="34" t="b">
        <v>0</v>
      </c>
      <c r="J1806" s="34">
        <v>5</v>
      </c>
      <c r="K1806" s="34" t="str">
        <f t="shared" si="48"/>
        <v>129000</v>
      </c>
      <c r="L1806" s="34" t="s">
        <v>899</v>
      </c>
      <c r="O1806" t="str" s="35">
        <v>展开护盾，吸收伤害；提高护盾吸收量；减轻水行伤害。</v>
      </c>
      <c r="P1806" t="n" s="35">
        <v>12421001</v>
      </c>
    </row>
    <row r="1807" ht="30" customHeight="1" spans="2:12">
      <c r="B1807" s="34">
        <f>10000000+INDEX(编号表!$B:$B,MATCH(D1807,编号表!$A:$A,0))*10000+J1807</f>
        <v>12900006</v>
      </c>
      <c r="C1807" s="34" t="s">
        <v>1313</v>
      </c>
      <c r="D1807" s="34" t="s">
        <v>1312</v>
      </c>
      <c r="E1807" s="34" t="s">
        <v>775</v>
      </c>
      <c r="F1807" s="39" t="s">
        <v>902</v>
      </c>
      <c r="G1807" s="34" t="s">
        <v>363</v>
      </c>
      <c r="H1807" s="34" t="b">
        <v>0</v>
      </c>
      <c r="I1807" s="34" t="b">
        <v>0</v>
      </c>
      <c r="J1807" s="34">
        <v>6</v>
      </c>
      <c r="K1807" s="34" t="str">
        <f t="shared" si="48"/>
        <v>129000</v>
      </c>
      <c r="L1807" s="34" t="s">
        <v>900</v>
      </c>
      <c r="O1807" t="str" s="35">
        <v>展开护盾，吸收伤害；提高护盾吸收量；减轻水行伤害。</v>
      </c>
      <c r="P1807" t="n" s="35">
        <v>12421001</v>
      </c>
    </row>
    <row r="1808" ht="30" customHeight="1" spans="2:12">
      <c r="B1808" s="34">
        <f>10000000+INDEX(编号表!$B:$B,MATCH(D1808,编号表!$A:$A,0))*10000+J1808</f>
        <v>12900007</v>
      </c>
      <c r="C1808" s="34" t="s">
        <v>1314</v>
      </c>
      <c r="D1808" s="34" t="s">
        <v>1312</v>
      </c>
      <c r="E1808" s="34" t="s">
        <v>775</v>
      </c>
      <c r="F1808" s="39" t="s">
        <v>904</v>
      </c>
      <c r="G1808" s="34" t="s">
        <v>363</v>
      </c>
      <c r="H1808" s="34" t="b">
        <v>0</v>
      </c>
      <c r="I1808" s="34" t="b">
        <v>0</v>
      </c>
      <c r="J1808" s="34">
        <v>7</v>
      </c>
      <c r="K1808" s="34" t="str">
        <f t="shared" si="48"/>
        <v>129000</v>
      </c>
      <c r="L1808" s="34" t="s">
        <v>898</v>
      </c>
      <c r="O1808" t="str" s="35">
        <v>展开护盾，吸收伤害；提高护盾吸收量；减轻水行伤害。</v>
      </c>
      <c r="P1808" t="n" s="35">
        <v>12421001</v>
      </c>
    </row>
    <row r="1809" ht="30" customHeight="1" spans="2:12">
      <c r="B1809" s="34">
        <f>10000000+INDEX(编号表!$B:$B,MATCH(D1809,编号表!$A:$A,0))*10000+J1809</f>
        <v>12900008</v>
      </c>
      <c r="C1809" s="34" t="s">
        <v>1314</v>
      </c>
      <c r="D1809" s="34" t="s">
        <v>1312</v>
      </c>
      <c r="E1809" s="34" t="s">
        <v>775</v>
      </c>
      <c r="F1809" s="39" t="s">
        <v>904</v>
      </c>
      <c r="G1809" s="34" t="s">
        <v>363</v>
      </c>
      <c r="H1809" s="34" t="b">
        <v>0</v>
      </c>
      <c r="I1809" s="34" t="b">
        <v>0</v>
      </c>
      <c r="J1809" s="34">
        <v>8</v>
      </c>
      <c r="K1809" s="34" t="str">
        <f t="shared" si="48"/>
        <v>129000</v>
      </c>
      <c r="L1809" s="34" t="s">
        <v>899</v>
      </c>
      <c r="O1809" t="str" s="35">
        <v>展开护盾，吸收伤害；提高护盾吸收量；减轻水行伤害。</v>
      </c>
      <c r="P1809" t="n" s="35">
        <v>12421001</v>
      </c>
    </row>
    <row r="1810" ht="30" customHeight="1" spans="2:12">
      <c r="B1810" s="34">
        <f>10000000+INDEX(编号表!$B:$B,MATCH(D1810,编号表!$A:$A,0))*10000+J1810</f>
        <v>12900009</v>
      </c>
      <c r="C1810" s="34" t="s">
        <v>1314</v>
      </c>
      <c r="D1810" s="34" t="s">
        <v>1312</v>
      </c>
      <c r="E1810" s="34" t="s">
        <v>775</v>
      </c>
      <c r="F1810" s="39" t="s">
        <v>904</v>
      </c>
      <c r="G1810" s="34" t="s">
        <v>363</v>
      </c>
      <c r="H1810" s="34" t="b">
        <v>0</v>
      </c>
      <c r="I1810" s="34" t="b">
        <v>0</v>
      </c>
      <c r="J1810" s="34">
        <v>9</v>
      </c>
      <c r="K1810" s="34" t="str">
        <f t="shared" si="48"/>
        <v>129000</v>
      </c>
      <c r="L1810" s="34" t="s">
        <v>900</v>
      </c>
      <c r="O1810" t="str" s="35">
        <v>展开护盾，吸收伤害；提高护盾吸收量；减轻水行伤害。</v>
      </c>
      <c r="P1810" t="n" s="35">
        <v>12421001</v>
      </c>
    </row>
    <row r="1811" ht="30" customHeight="1" spans="2:12">
      <c r="B1811" s="34">
        <f>10000000+INDEX(编号表!$B:$B,MATCH(D1811,编号表!$A:$A,0))*10000+J1811</f>
        <v>12900010</v>
      </c>
      <c r="C1811" s="34" t="s">
        <v>1315</v>
      </c>
      <c r="D1811" s="34" t="s">
        <v>1312</v>
      </c>
      <c r="E1811" s="34" t="s">
        <v>775</v>
      </c>
      <c r="F1811" s="39" t="s">
        <v>906</v>
      </c>
      <c r="G1811" s="34" t="s">
        <v>363</v>
      </c>
      <c r="H1811" s="34" t="b">
        <v>0</v>
      </c>
      <c r="I1811" s="34" t="b">
        <v>0</v>
      </c>
      <c r="J1811" s="34">
        <v>10</v>
      </c>
      <c r="K1811" s="34" t="str">
        <f t="shared" si="48"/>
        <v>129000</v>
      </c>
      <c r="L1811" s="34" t="s">
        <v>898</v>
      </c>
      <c r="O1811" t="str" s="35">
        <v>展开护盾，吸收伤害；提高护盾吸收量；减轻水行伤害。</v>
      </c>
      <c r="P1811" t="n" s="35">
        <v>12421001</v>
      </c>
    </row>
    <row r="1812" ht="30" customHeight="1" spans="2:12">
      <c r="B1812" s="34">
        <f>10000000+INDEX(编号表!$B:$B,MATCH(D1812,编号表!$A:$A,0))*10000+J1812</f>
        <v>12900011</v>
      </c>
      <c r="C1812" s="34" t="s">
        <v>1315</v>
      </c>
      <c r="D1812" s="34" t="s">
        <v>1312</v>
      </c>
      <c r="E1812" s="34" t="s">
        <v>775</v>
      </c>
      <c r="F1812" s="39" t="s">
        <v>906</v>
      </c>
      <c r="G1812" s="34" t="s">
        <v>363</v>
      </c>
      <c r="H1812" s="34" t="b">
        <v>0</v>
      </c>
      <c r="I1812" s="34" t="b">
        <v>0</v>
      </c>
      <c r="J1812" s="34">
        <v>11</v>
      </c>
      <c r="K1812" s="34" t="str">
        <f t="shared" si="48"/>
        <v>129000</v>
      </c>
      <c r="L1812" s="34" t="s">
        <v>899</v>
      </c>
      <c r="O1812" t="str" s="35">
        <v>展开护盾，吸收伤害；提高护盾吸收量；减轻水行伤害。</v>
      </c>
      <c r="P1812" t="n" s="35">
        <v>12421001</v>
      </c>
    </row>
    <row r="1813" ht="30" customHeight="1" spans="2:12">
      <c r="B1813" s="34">
        <f>10000000+INDEX(编号表!$B:$B,MATCH(D1813,编号表!$A:$A,0))*10000+J1813</f>
        <v>12900012</v>
      </c>
      <c r="C1813" s="34" t="s">
        <v>1315</v>
      </c>
      <c r="D1813" s="34" t="s">
        <v>1312</v>
      </c>
      <c r="E1813" s="34" t="s">
        <v>775</v>
      </c>
      <c r="F1813" s="39" t="s">
        <v>906</v>
      </c>
      <c r="G1813" s="34" t="s">
        <v>363</v>
      </c>
      <c r="H1813" s="34" t="b">
        <v>0</v>
      </c>
      <c r="I1813" s="34" t="b">
        <v>0</v>
      </c>
      <c r="J1813" s="34">
        <v>12</v>
      </c>
      <c r="K1813" s="34" t="str">
        <f t="shared" si="48"/>
        <v>129000</v>
      </c>
      <c r="L1813" s="34" t="s">
        <v>900</v>
      </c>
      <c r="O1813" t="str" s="35">
        <v>展开护盾，吸收伤害；提高护盾吸收量；减轻水行伤害。</v>
      </c>
      <c r="P1813" t="n" s="35">
        <v>12421001</v>
      </c>
    </row>
    <row r="1814" ht="30" customHeight="1" spans="2:12">
      <c r="B1814" s="34">
        <f>10000000+INDEX(编号表!$B:$B,MATCH(D1814,编号表!$A:$A,0))*10000+J1814</f>
        <v>12900013</v>
      </c>
      <c r="C1814" s="34" t="s">
        <v>1316</v>
      </c>
      <c r="D1814" s="34" t="s">
        <v>1312</v>
      </c>
      <c r="E1814" s="34" t="s">
        <v>775</v>
      </c>
      <c r="F1814" s="39" t="s">
        <v>908</v>
      </c>
      <c r="G1814" s="34" t="s">
        <v>363</v>
      </c>
      <c r="H1814" s="34" t="b">
        <v>0</v>
      </c>
      <c r="I1814" s="34" t="b">
        <v>0</v>
      </c>
      <c r="J1814" s="34">
        <v>13</v>
      </c>
      <c r="K1814" s="34" t="str">
        <f t="shared" si="48"/>
        <v>129000</v>
      </c>
      <c r="L1814" s="34" t="s">
        <v>898</v>
      </c>
      <c r="O1814" t="str" s="35">
        <v>展开护盾，吸收伤害；提高护盾吸收量；减轻水行伤害。</v>
      </c>
      <c r="P1814" t="n" s="35">
        <v>12421001</v>
      </c>
    </row>
    <row r="1815" ht="30" customHeight="1" spans="2:12">
      <c r="B1815" s="34">
        <f>10000000+INDEX(编号表!$B:$B,MATCH(D1815,编号表!$A:$A,0))*10000+J1815</f>
        <v>12900014</v>
      </c>
      <c r="C1815" s="34" t="s">
        <v>1316</v>
      </c>
      <c r="D1815" s="34" t="s">
        <v>1312</v>
      </c>
      <c r="E1815" s="34" t="s">
        <v>775</v>
      </c>
      <c r="F1815" s="39" t="s">
        <v>908</v>
      </c>
      <c r="G1815" s="34" t="s">
        <v>363</v>
      </c>
      <c r="H1815" s="34" t="b">
        <v>0</v>
      </c>
      <c r="I1815" s="34" t="b">
        <v>0</v>
      </c>
      <c r="J1815" s="34">
        <v>14</v>
      </c>
      <c r="K1815" s="34" t="str">
        <f t="shared" si="48"/>
        <v>129000</v>
      </c>
      <c r="L1815" s="34" t="s">
        <v>899</v>
      </c>
      <c r="O1815" t="str" s="35">
        <v>展开护盾，吸收伤害；提高护盾吸收量；减轻水行伤害。</v>
      </c>
      <c r="P1815" t="n" s="35">
        <v>12421001</v>
      </c>
    </row>
    <row r="1816" ht="30" customHeight="1" spans="2:12">
      <c r="B1816" s="34">
        <f>10000000+INDEX(编号表!$B:$B,MATCH(D1816,编号表!$A:$A,0))*10000+J1816</f>
        <v>12900015</v>
      </c>
      <c r="C1816" s="34" t="s">
        <v>1316</v>
      </c>
      <c r="D1816" s="34" t="s">
        <v>1312</v>
      </c>
      <c r="E1816" s="34" t="s">
        <v>775</v>
      </c>
      <c r="F1816" s="39" t="s">
        <v>908</v>
      </c>
      <c r="G1816" s="34" t="s">
        <v>363</v>
      </c>
      <c r="H1816" s="34" t="b">
        <v>0</v>
      </c>
      <c r="I1816" s="34" t="b">
        <v>0</v>
      </c>
      <c r="J1816" s="34">
        <v>15</v>
      </c>
      <c r="K1816" s="34" t="str">
        <f t="shared" si="48"/>
        <v>129000</v>
      </c>
      <c r="L1816" s="34" t="s">
        <v>900</v>
      </c>
      <c r="O1816" t="str" s="35">
        <v>展开护盾，吸收伤害；提高护盾吸收量；减轻水行伤害。</v>
      </c>
      <c r="P1816" t="n" s="35">
        <v>12421001</v>
      </c>
    </row>
    <row r="1817" ht="30" customHeight="1" spans="2:12">
      <c r="B1817" s="34">
        <f>10000000+INDEX(编号表!$B:$B,MATCH(D1817,编号表!$A:$A,0))*10000+J1817</f>
        <v>12900016</v>
      </c>
      <c r="C1817" s="34" t="s">
        <v>1317</v>
      </c>
      <c r="D1817" s="34" t="s">
        <v>1312</v>
      </c>
      <c r="E1817" s="34" t="s">
        <v>775</v>
      </c>
      <c r="F1817" s="39" t="s">
        <v>910</v>
      </c>
      <c r="G1817" s="34" t="s">
        <v>363</v>
      </c>
      <c r="H1817" s="34" t="b">
        <v>0</v>
      </c>
      <c r="I1817" s="34" t="b">
        <v>0</v>
      </c>
      <c r="J1817" s="34">
        <v>16</v>
      </c>
      <c r="K1817" s="34" t="str">
        <f t="shared" si="48"/>
        <v>129000</v>
      </c>
      <c r="L1817" s="34" t="s">
        <v>898</v>
      </c>
      <c r="O1817" t="str" s="35">
        <v>展开护盾，吸收伤害；提高护盾吸收量；减轻水行伤害。</v>
      </c>
      <c r="P1817" t="n" s="35">
        <v>12421001</v>
      </c>
    </row>
    <row r="1818" ht="30" customHeight="1" spans="2:12">
      <c r="B1818" s="34">
        <f>10000000+INDEX(编号表!$B:$B,MATCH(D1818,编号表!$A:$A,0))*10000+J1818</f>
        <v>12900017</v>
      </c>
      <c r="C1818" s="34" t="s">
        <v>1317</v>
      </c>
      <c r="D1818" s="34" t="s">
        <v>1312</v>
      </c>
      <c r="E1818" s="34" t="s">
        <v>775</v>
      </c>
      <c r="F1818" s="39" t="s">
        <v>910</v>
      </c>
      <c r="G1818" s="34" t="s">
        <v>363</v>
      </c>
      <c r="H1818" s="34" t="b">
        <v>0</v>
      </c>
      <c r="I1818" s="34" t="b">
        <v>0</v>
      </c>
      <c r="J1818" s="34">
        <v>17</v>
      </c>
      <c r="K1818" s="34" t="str">
        <f t="shared" si="48"/>
        <v>129000</v>
      </c>
      <c r="L1818" s="34" t="s">
        <v>899</v>
      </c>
      <c r="O1818" t="str" s="35">
        <v>展开护盾，吸收伤害；提高护盾吸收量；减轻水行伤害。</v>
      </c>
      <c r="P1818" t="n" s="35">
        <v>12421001</v>
      </c>
    </row>
    <row r="1819" ht="30" customHeight="1" spans="2:12">
      <c r="B1819" s="34">
        <f>10000000+INDEX(编号表!$B:$B,MATCH(D1819,编号表!$A:$A,0))*10000+J1819</f>
        <v>12900018</v>
      </c>
      <c r="C1819" s="34" t="s">
        <v>1317</v>
      </c>
      <c r="D1819" s="34" t="s">
        <v>1312</v>
      </c>
      <c r="E1819" s="34" t="s">
        <v>775</v>
      </c>
      <c r="F1819" s="39" t="s">
        <v>910</v>
      </c>
      <c r="G1819" s="34" t="s">
        <v>363</v>
      </c>
      <c r="H1819" s="34" t="b">
        <v>0</v>
      </c>
      <c r="I1819" s="34" t="b">
        <v>0</v>
      </c>
      <c r="J1819" s="34">
        <v>18</v>
      </c>
      <c r="K1819" s="34" t="str">
        <f t="shared" si="48"/>
        <v>129000</v>
      </c>
      <c r="L1819" s="34" t="s">
        <v>900</v>
      </c>
      <c r="O1819" t="str" s="35">
        <v>展开护盾，吸收伤害；提高护盾吸收量；减轻水行伤害。</v>
      </c>
      <c r="P1819" t="n" s="35">
        <v>12421001</v>
      </c>
    </row>
    <row r="1820" ht="30" customHeight="1" spans="2:12">
      <c r="B1820" s="34">
        <f>10000000+INDEX(编号表!$B:$B,MATCH(D1820,编号表!$A:$A,0))*10000+J1820</f>
        <v>12900019</v>
      </c>
      <c r="C1820" s="34" t="s">
        <v>1318</v>
      </c>
      <c r="D1820" s="34" t="s">
        <v>1312</v>
      </c>
      <c r="E1820" s="34" t="s">
        <v>775</v>
      </c>
      <c r="F1820" s="39" t="s">
        <v>912</v>
      </c>
      <c r="G1820" s="34" t="s">
        <v>363</v>
      </c>
      <c r="H1820" s="34" t="b">
        <v>0</v>
      </c>
      <c r="I1820" s="34" t="b">
        <v>0</v>
      </c>
      <c r="J1820" s="34">
        <v>19</v>
      </c>
      <c r="K1820" s="34" t="str">
        <f t="shared" si="48"/>
        <v>129000</v>
      </c>
      <c r="L1820" s="34" t="s">
        <v>898</v>
      </c>
      <c r="O1820" t="str" s="35">
        <v>展开护盾，吸收伤害；提高护盾吸收量；减轻水行伤害。</v>
      </c>
      <c r="P1820" t="n" s="35">
        <v>12421001</v>
      </c>
    </row>
    <row r="1821" ht="30" customHeight="1" spans="2:12">
      <c r="B1821" s="34">
        <f>10000000+INDEX(编号表!$B:$B,MATCH(D1821,编号表!$A:$A,0))*10000+J1821</f>
        <v>12900020</v>
      </c>
      <c r="C1821" s="34" t="s">
        <v>1318</v>
      </c>
      <c r="D1821" s="34" t="s">
        <v>1312</v>
      </c>
      <c r="E1821" s="34" t="s">
        <v>775</v>
      </c>
      <c r="F1821" s="39" t="s">
        <v>912</v>
      </c>
      <c r="G1821" s="34" t="s">
        <v>363</v>
      </c>
      <c r="H1821" s="34" t="b">
        <v>0</v>
      </c>
      <c r="I1821" s="34" t="b">
        <v>0</v>
      </c>
      <c r="J1821" s="34">
        <v>20</v>
      </c>
      <c r="K1821" s="34" t="str">
        <f t="shared" si="48"/>
        <v>129000</v>
      </c>
      <c r="L1821" s="34" t="s">
        <v>899</v>
      </c>
      <c r="O1821" t="str" s="35">
        <v>展开护盾，吸收伤害；提高护盾吸收量；减轻水行伤害。</v>
      </c>
      <c r="P1821" t="n" s="35">
        <v>12421001</v>
      </c>
    </row>
    <row r="1822" ht="30" customHeight="1" spans="2:12">
      <c r="B1822" s="34">
        <f>10000000+INDEX(编号表!$B:$B,MATCH(D1822,编号表!$A:$A,0))*10000+J1822</f>
        <v>12900021</v>
      </c>
      <c r="C1822" s="34" t="s">
        <v>1318</v>
      </c>
      <c r="D1822" s="34" t="s">
        <v>1312</v>
      </c>
      <c r="E1822" s="34" t="s">
        <v>775</v>
      </c>
      <c r="F1822" s="39" t="s">
        <v>912</v>
      </c>
      <c r="G1822" s="34" t="s">
        <v>363</v>
      </c>
      <c r="H1822" s="34" t="b">
        <v>0</v>
      </c>
      <c r="I1822" s="34" t="b">
        <v>0</v>
      </c>
      <c r="J1822" s="34">
        <v>21</v>
      </c>
      <c r="K1822" s="34" t="str">
        <f t="shared" si="48"/>
        <v>129000</v>
      </c>
      <c r="L1822" s="34" t="s">
        <v>900</v>
      </c>
      <c r="O1822" t="str" s="35">
        <v>展开护盾，吸收伤害；提高护盾吸收量；减轻水行伤害。</v>
      </c>
      <c r="P1822" t="n" s="35">
        <v>12421001</v>
      </c>
    </row>
    <row r="1823" ht="30" customHeight="1" spans="2:12">
      <c r="B1823" s="34">
        <f>10000000+INDEX(编号表!$B:$B,MATCH(D1823,编号表!$A:$A,0))*10000+J1823</f>
        <v>12910001</v>
      </c>
      <c r="C1823" s="34" t="s">
        <v>1319</v>
      </c>
      <c r="D1823" s="34" t="s">
        <v>1320</v>
      </c>
      <c r="E1823" s="34" t="s">
        <v>775</v>
      </c>
      <c r="F1823" s="39" t="s">
        <v>897</v>
      </c>
      <c r="G1823" s="34" t="s">
        <v>363</v>
      </c>
      <c r="H1823" s="34" t="b">
        <v>0</v>
      </c>
      <c r="I1823" s="34" t="b">
        <v>0</v>
      </c>
      <c r="J1823" s="34">
        <v>1</v>
      </c>
      <c r="K1823" s="34" t="str">
        <f t="shared" si="48"/>
        <v>129100</v>
      </c>
      <c r="L1823" s="34" t="s">
        <v>898</v>
      </c>
      <c r="O1823" t="str" s="35">
        <v>展开护盾，吸收伤害；提高护盾吸收量；减轻火行伤害。</v>
      </c>
      <c r="P1823" t="n" s="35">
        <v>12421001</v>
      </c>
    </row>
    <row r="1824" ht="30" customHeight="1" spans="2:12">
      <c r="B1824" s="34">
        <f>10000000+INDEX(编号表!$B:$B,MATCH(D1824,编号表!$A:$A,0))*10000+J1824</f>
        <v>12910002</v>
      </c>
      <c r="C1824" s="34" t="s">
        <v>1319</v>
      </c>
      <c r="D1824" s="34" t="s">
        <v>1320</v>
      </c>
      <c r="E1824" s="34" t="s">
        <v>775</v>
      </c>
      <c r="F1824" s="39" t="s">
        <v>897</v>
      </c>
      <c r="G1824" s="34" t="s">
        <v>363</v>
      </c>
      <c r="H1824" s="34" t="b">
        <v>0</v>
      </c>
      <c r="I1824" s="34" t="b">
        <v>0</v>
      </c>
      <c r="J1824" s="34">
        <v>2</v>
      </c>
      <c r="K1824" s="34" t="str">
        <f t="shared" si="48"/>
        <v>129100</v>
      </c>
      <c r="L1824" s="34" t="s">
        <v>899</v>
      </c>
      <c r="O1824" t="str" s="35">
        <v>展开护盾，吸收伤害；提高护盾吸收量；减轻火行伤害。</v>
      </c>
      <c r="P1824" t="n" s="35">
        <v>12421001</v>
      </c>
    </row>
    <row r="1825" ht="30" customHeight="1" spans="2:12">
      <c r="B1825" s="34">
        <f>10000000+INDEX(编号表!$B:$B,MATCH(D1825,编号表!$A:$A,0))*10000+J1825</f>
        <v>12910003</v>
      </c>
      <c r="C1825" s="34" t="s">
        <v>1319</v>
      </c>
      <c r="D1825" s="34" t="s">
        <v>1320</v>
      </c>
      <c r="E1825" s="34" t="s">
        <v>775</v>
      </c>
      <c r="F1825" s="39" t="s">
        <v>897</v>
      </c>
      <c r="G1825" s="34" t="s">
        <v>363</v>
      </c>
      <c r="H1825" s="34" t="b">
        <v>0</v>
      </c>
      <c r="I1825" s="34" t="b">
        <v>0</v>
      </c>
      <c r="J1825" s="34">
        <v>3</v>
      </c>
      <c r="K1825" s="34" t="str">
        <f t="shared" si="48"/>
        <v>129100</v>
      </c>
      <c r="L1825" s="34" t="s">
        <v>900</v>
      </c>
      <c r="O1825" t="str" s="35">
        <v>展开护盾，吸收伤害；提高护盾吸收量；减轻火行伤害。</v>
      </c>
      <c r="P1825" t="n" s="35">
        <v>12421001</v>
      </c>
    </row>
    <row r="1826" ht="30" customHeight="1" spans="2:12">
      <c r="B1826" s="34">
        <f>10000000+INDEX(编号表!$B:$B,MATCH(D1826,编号表!$A:$A,0))*10000+J1826</f>
        <v>12910004</v>
      </c>
      <c r="C1826" s="34" t="s">
        <v>1321</v>
      </c>
      <c r="D1826" s="34" t="s">
        <v>1320</v>
      </c>
      <c r="E1826" s="34" t="s">
        <v>775</v>
      </c>
      <c r="F1826" s="39" t="s">
        <v>902</v>
      </c>
      <c r="G1826" s="34" t="s">
        <v>363</v>
      </c>
      <c r="H1826" s="34" t="b">
        <v>0</v>
      </c>
      <c r="I1826" s="34" t="b">
        <v>0</v>
      </c>
      <c r="J1826" s="34">
        <v>4</v>
      </c>
      <c r="K1826" s="34" t="str">
        <f t="shared" si="48"/>
        <v>129100</v>
      </c>
      <c r="L1826" s="34" t="s">
        <v>898</v>
      </c>
      <c r="O1826" t="str" s="35">
        <v>展开护盾，吸收伤害；提高护盾吸收量；减轻火行伤害。</v>
      </c>
      <c r="P1826" t="n" s="35">
        <v>12421001</v>
      </c>
    </row>
    <row r="1827" ht="30" customHeight="1" spans="2:12">
      <c r="B1827" s="34">
        <f>10000000+INDEX(编号表!$B:$B,MATCH(D1827,编号表!$A:$A,0))*10000+J1827</f>
        <v>12910005</v>
      </c>
      <c r="C1827" s="34" t="s">
        <v>1321</v>
      </c>
      <c r="D1827" s="34" t="s">
        <v>1320</v>
      </c>
      <c r="E1827" s="34" t="s">
        <v>775</v>
      </c>
      <c r="F1827" s="39" t="s">
        <v>902</v>
      </c>
      <c r="G1827" s="34" t="s">
        <v>363</v>
      </c>
      <c r="H1827" s="34" t="b">
        <v>0</v>
      </c>
      <c r="I1827" s="34" t="b">
        <v>0</v>
      </c>
      <c r="J1827" s="34">
        <v>5</v>
      </c>
      <c r="K1827" s="34" t="str">
        <f t="shared" si="48"/>
        <v>129100</v>
      </c>
      <c r="L1827" s="34" t="s">
        <v>899</v>
      </c>
      <c r="O1827" t="str" s="35">
        <v>展开护盾，吸收伤害；提高护盾吸收量；减轻火行伤害。</v>
      </c>
      <c r="P1827" t="n" s="35">
        <v>12421001</v>
      </c>
    </row>
    <row r="1828" ht="30" customHeight="1" spans="2:12">
      <c r="B1828" s="34">
        <f>10000000+INDEX(编号表!$B:$B,MATCH(D1828,编号表!$A:$A,0))*10000+J1828</f>
        <v>12910006</v>
      </c>
      <c r="C1828" s="34" t="s">
        <v>1321</v>
      </c>
      <c r="D1828" s="34" t="s">
        <v>1320</v>
      </c>
      <c r="E1828" s="34" t="s">
        <v>775</v>
      </c>
      <c r="F1828" s="39" t="s">
        <v>902</v>
      </c>
      <c r="G1828" s="34" t="s">
        <v>363</v>
      </c>
      <c r="H1828" s="34" t="b">
        <v>0</v>
      </c>
      <c r="I1828" s="34" t="b">
        <v>0</v>
      </c>
      <c r="J1828" s="34">
        <v>6</v>
      </c>
      <c r="K1828" s="34" t="str">
        <f t="shared" si="48"/>
        <v>129100</v>
      </c>
      <c r="L1828" s="34" t="s">
        <v>900</v>
      </c>
      <c r="O1828" t="str" s="35">
        <v>展开护盾，吸收伤害；提高护盾吸收量；减轻火行伤害。</v>
      </c>
      <c r="P1828" t="n" s="35">
        <v>12421001</v>
      </c>
    </row>
    <row r="1829" ht="30" customHeight="1" spans="2:12">
      <c r="B1829" s="34">
        <f>10000000+INDEX(编号表!$B:$B,MATCH(D1829,编号表!$A:$A,0))*10000+J1829</f>
        <v>12910007</v>
      </c>
      <c r="C1829" s="34" t="s">
        <v>1322</v>
      </c>
      <c r="D1829" s="34" t="s">
        <v>1320</v>
      </c>
      <c r="E1829" s="34" t="s">
        <v>775</v>
      </c>
      <c r="F1829" s="39" t="s">
        <v>904</v>
      </c>
      <c r="G1829" s="34" t="s">
        <v>363</v>
      </c>
      <c r="H1829" s="34" t="b">
        <v>0</v>
      </c>
      <c r="I1829" s="34" t="b">
        <v>0</v>
      </c>
      <c r="J1829" s="34">
        <v>7</v>
      </c>
      <c r="K1829" s="34" t="str">
        <f t="shared" si="48"/>
        <v>129100</v>
      </c>
      <c r="L1829" s="34" t="s">
        <v>898</v>
      </c>
      <c r="O1829" t="str" s="35">
        <v>展开护盾，吸收伤害；提高护盾吸收量；减轻火行伤害。</v>
      </c>
      <c r="P1829" t="n" s="35">
        <v>12421001</v>
      </c>
    </row>
    <row r="1830" ht="30" customHeight="1" spans="2:12">
      <c r="B1830" s="34">
        <f>10000000+INDEX(编号表!$B:$B,MATCH(D1830,编号表!$A:$A,0))*10000+J1830</f>
        <v>12910008</v>
      </c>
      <c r="C1830" s="34" t="s">
        <v>1322</v>
      </c>
      <c r="D1830" s="34" t="s">
        <v>1320</v>
      </c>
      <c r="E1830" s="34" t="s">
        <v>775</v>
      </c>
      <c r="F1830" s="39" t="s">
        <v>904</v>
      </c>
      <c r="G1830" s="34" t="s">
        <v>363</v>
      </c>
      <c r="H1830" s="34" t="b">
        <v>0</v>
      </c>
      <c r="I1830" s="34" t="b">
        <v>0</v>
      </c>
      <c r="J1830" s="34">
        <v>8</v>
      </c>
      <c r="K1830" s="34" t="str">
        <f t="shared" si="48"/>
        <v>129100</v>
      </c>
      <c r="L1830" s="34" t="s">
        <v>899</v>
      </c>
      <c r="O1830" t="str" s="35">
        <v>展开护盾，吸收伤害；提高护盾吸收量；减轻火行伤害。</v>
      </c>
      <c r="P1830" t="n" s="35">
        <v>12421001</v>
      </c>
    </row>
    <row r="1831" ht="30" customHeight="1" spans="2:12">
      <c r="B1831" s="34">
        <f>10000000+INDEX(编号表!$B:$B,MATCH(D1831,编号表!$A:$A,0))*10000+J1831</f>
        <v>12910009</v>
      </c>
      <c r="C1831" s="34" t="s">
        <v>1322</v>
      </c>
      <c r="D1831" s="34" t="s">
        <v>1320</v>
      </c>
      <c r="E1831" s="34" t="s">
        <v>775</v>
      </c>
      <c r="F1831" s="39" t="s">
        <v>904</v>
      </c>
      <c r="G1831" s="34" t="s">
        <v>363</v>
      </c>
      <c r="H1831" s="34" t="b">
        <v>0</v>
      </c>
      <c r="I1831" s="34" t="b">
        <v>0</v>
      </c>
      <c r="J1831" s="34">
        <v>9</v>
      </c>
      <c r="K1831" s="34" t="str">
        <f t="shared" si="48"/>
        <v>129100</v>
      </c>
      <c r="L1831" s="34" t="s">
        <v>900</v>
      </c>
      <c r="O1831" t="str" s="35">
        <v>展开护盾，吸收伤害；提高护盾吸收量；减轻火行伤害。</v>
      </c>
      <c r="P1831" t="n" s="35">
        <v>12421001</v>
      </c>
    </row>
    <row r="1832" ht="30" customHeight="1" spans="2:12">
      <c r="B1832" s="34">
        <f>10000000+INDEX(编号表!$B:$B,MATCH(D1832,编号表!$A:$A,0))*10000+J1832</f>
        <v>12910010</v>
      </c>
      <c r="C1832" s="34" t="s">
        <v>1323</v>
      </c>
      <c r="D1832" s="34" t="s">
        <v>1320</v>
      </c>
      <c r="E1832" s="34" t="s">
        <v>775</v>
      </c>
      <c r="F1832" s="39" t="s">
        <v>906</v>
      </c>
      <c r="G1832" s="34" t="s">
        <v>363</v>
      </c>
      <c r="H1832" s="34" t="b">
        <v>0</v>
      </c>
      <c r="I1832" s="34" t="b">
        <v>0</v>
      </c>
      <c r="J1832" s="34">
        <v>10</v>
      </c>
      <c r="K1832" s="34" t="str">
        <f t="shared" si="48"/>
        <v>129100</v>
      </c>
      <c r="L1832" s="34" t="s">
        <v>898</v>
      </c>
      <c r="O1832" t="str" s="35">
        <v>展开护盾，吸收伤害；提高护盾吸收量；减轻火行伤害。</v>
      </c>
      <c r="P1832" t="n" s="35">
        <v>12421001</v>
      </c>
    </row>
    <row r="1833" ht="30" customHeight="1" spans="2:12">
      <c r="B1833" s="34">
        <f>10000000+INDEX(编号表!$B:$B,MATCH(D1833,编号表!$A:$A,0))*10000+J1833</f>
        <v>12910011</v>
      </c>
      <c r="C1833" s="34" t="s">
        <v>1323</v>
      </c>
      <c r="D1833" s="34" t="s">
        <v>1320</v>
      </c>
      <c r="E1833" s="34" t="s">
        <v>775</v>
      </c>
      <c r="F1833" s="39" t="s">
        <v>906</v>
      </c>
      <c r="G1833" s="34" t="s">
        <v>363</v>
      </c>
      <c r="H1833" s="34" t="b">
        <v>0</v>
      </c>
      <c r="I1833" s="34" t="b">
        <v>0</v>
      </c>
      <c r="J1833" s="34">
        <v>11</v>
      </c>
      <c r="K1833" s="34" t="str">
        <f t="shared" si="48"/>
        <v>129100</v>
      </c>
      <c r="L1833" s="34" t="s">
        <v>899</v>
      </c>
      <c r="O1833" t="str" s="35">
        <v>展开护盾，吸收伤害；提高护盾吸收量；减轻火行伤害。</v>
      </c>
      <c r="P1833" t="n" s="35">
        <v>12421001</v>
      </c>
    </row>
    <row r="1834" ht="30" customHeight="1" spans="2:12">
      <c r="B1834" s="34">
        <f>10000000+INDEX(编号表!$B:$B,MATCH(D1834,编号表!$A:$A,0))*10000+J1834</f>
        <v>12910012</v>
      </c>
      <c r="C1834" s="34" t="s">
        <v>1323</v>
      </c>
      <c r="D1834" s="34" t="s">
        <v>1320</v>
      </c>
      <c r="E1834" s="34" t="s">
        <v>775</v>
      </c>
      <c r="F1834" s="39" t="s">
        <v>906</v>
      </c>
      <c r="G1834" s="34" t="s">
        <v>363</v>
      </c>
      <c r="H1834" s="34" t="b">
        <v>0</v>
      </c>
      <c r="I1834" s="34" t="b">
        <v>0</v>
      </c>
      <c r="J1834" s="34">
        <v>12</v>
      </c>
      <c r="K1834" s="34" t="str">
        <f t="shared" si="48"/>
        <v>129100</v>
      </c>
      <c r="L1834" s="34" t="s">
        <v>900</v>
      </c>
      <c r="O1834" t="str" s="35">
        <v>展开护盾，吸收伤害；提高护盾吸收量；减轻火行伤害。</v>
      </c>
      <c r="P1834" t="n" s="35">
        <v>12421001</v>
      </c>
    </row>
    <row r="1835" ht="30" customHeight="1" spans="2:12">
      <c r="B1835" s="34">
        <f>10000000+INDEX(编号表!$B:$B,MATCH(D1835,编号表!$A:$A,0))*10000+J1835</f>
        <v>12910013</v>
      </c>
      <c r="C1835" s="34" t="s">
        <v>1324</v>
      </c>
      <c r="D1835" s="34" t="s">
        <v>1320</v>
      </c>
      <c r="E1835" s="34" t="s">
        <v>775</v>
      </c>
      <c r="F1835" s="39" t="s">
        <v>908</v>
      </c>
      <c r="G1835" s="34" t="s">
        <v>363</v>
      </c>
      <c r="H1835" s="34" t="b">
        <v>0</v>
      </c>
      <c r="I1835" s="34" t="b">
        <v>0</v>
      </c>
      <c r="J1835" s="34">
        <v>13</v>
      </c>
      <c r="K1835" s="34" t="str">
        <f t="shared" si="48"/>
        <v>129100</v>
      </c>
      <c r="L1835" s="34" t="s">
        <v>898</v>
      </c>
      <c r="O1835" t="str" s="35">
        <v>展开护盾，吸收伤害；提高护盾吸收量；减轻火行伤害。</v>
      </c>
      <c r="P1835" t="n" s="35">
        <v>12421001</v>
      </c>
    </row>
    <row r="1836" ht="30" customHeight="1" spans="2:12">
      <c r="B1836" s="34">
        <f>10000000+INDEX(编号表!$B:$B,MATCH(D1836,编号表!$A:$A,0))*10000+J1836</f>
        <v>12910014</v>
      </c>
      <c r="C1836" s="34" t="s">
        <v>1324</v>
      </c>
      <c r="D1836" s="34" t="s">
        <v>1320</v>
      </c>
      <c r="E1836" s="34" t="s">
        <v>775</v>
      </c>
      <c r="F1836" s="39" t="s">
        <v>908</v>
      </c>
      <c r="G1836" s="34" t="s">
        <v>363</v>
      </c>
      <c r="H1836" s="34" t="b">
        <v>0</v>
      </c>
      <c r="I1836" s="34" t="b">
        <v>0</v>
      </c>
      <c r="J1836" s="34">
        <v>14</v>
      </c>
      <c r="K1836" s="34" t="str">
        <f t="shared" si="48"/>
        <v>129100</v>
      </c>
      <c r="L1836" s="34" t="s">
        <v>899</v>
      </c>
      <c r="O1836" t="str" s="35">
        <v>展开护盾，吸收伤害；提高护盾吸收量；减轻火行伤害。</v>
      </c>
      <c r="P1836" t="n" s="35">
        <v>12421001</v>
      </c>
    </row>
    <row r="1837" ht="30" customHeight="1" spans="2:12">
      <c r="B1837" s="34">
        <f>10000000+INDEX(编号表!$B:$B,MATCH(D1837,编号表!$A:$A,0))*10000+J1837</f>
        <v>12910015</v>
      </c>
      <c r="C1837" s="34" t="s">
        <v>1324</v>
      </c>
      <c r="D1837" s="34" t="s">
        <v>1320</v>
      </c>
      <c r="E1837" s="34" t="s">
        <v>775</v>
      </c>
      <c r="F1837" s="39" t="s">
        <v>908</v>
      </c>
      <c r="G1837" s="34" t="s">
        <v>363</v>
      </c>
      <c r="H1837" s="34" t="b">
        <v>0</v>
      </c>
      <c r="I1837" s="34" t="b">
        <v>0</v>
      </c>
      <c r="J1837" s="34">
        <v>15</v>
      </c>
      <c r="K1837" s="34" t="str">
        <f t="shared" si="48"/>
        <v>129100</v>
      </c>
      <c r="L1837" s="34" t="s">
        <v>900</v>
      </c>
      <c r="O1837" t="str" s="35">
        <v>展开护盾，吸收伤害；提高护盾吸收量；减轻火行伤害。</v>
      </c>
      <c r="P1837" t="n" s="35">
        <v>12421001</v>
      </c>
    </row>
    <row r="1838" ht="30" customHeight="1" spans="2:12">
      <c r="B1838" s="34">
        <f>10000000+INDEX(编号表!$B:$B,MATCH(D1838,编号表!$A:$A,0))*10000+J1838</f>
        <v>12910016</v>
      </c>
      <c r="C1838" s="34" t="s">
        <v>1325</v>
      </c>
      <c r="D1838" s="34" t="s">
        <v>1320</v>
      </c>
      <c r="E1838" s="34" t="s">
        <v>775</v>
      </c>
      <c r="F1838" s="39" t="s">
        <v>910</v>
      </c>
      <c r="G1838" s="34" t="s">
        <v>363</v>
      </c>
      <c r="H1838" s="34" t="b">
        <v>0</v>
      </c>
      <c r="I1838" s="34" t="b">
        <v>0</v>
      </c>
      <c r="J1838" s="34">
        <v>16</v>
      </c>
      <c r="K1838" s="34" t="str">
        <f t="shared" si="48"/>
        <v>129100</v>
      </c>
      <c r="L1838" s="34" t="s">
        <v>898</v>
      </c>
      <c r="O1838" t="str" s="35">
        <v>展开护盾，吸收伤害；提高护盾吸收量；减轻火行伤害。</v>
      </c>
      <c r="P1838" t="n" s="35">
        <v>12421001</v>
      </c>
    </row>
    <row r="1839" ht="30" customHeight="1" spans="2:12">
      <c r="B1839" s="34">
        <f>10000000+INDEX(编号表!$B:$B,MATCH(D1839,编号表!$A:$A,0))*10000+J1839</f>
        <v>12910017</v>
      </c>
      <c r="C1839" s="34" t="s">
        <v>1325</v>
      </c>
      <c r="D1839" s="34" t="s">
        <v>1320</v>
      </c>
      <c r="E1839" s="34" t="s">
        <v>775</v>
      </c>
      <c r="F1839" s="39" t="s">
        <v>910</v>
      </c>
      <c r="G1839" s="34" t="s">
        <v>363</v>
      </c>
      <c r="H1839" s="34" t="b">
        <v>0</v>
      </c>
      <c r="I1839" s="34" t="b">
        <v>0</v>
      </c>
      <c r="J1839" s="34">
        <v>17</v>
      </c>
      <c r="K1839" s="34" t="str">
        <f t="shared" si="48"/>
        <v>129100</v>
      </c>
      <c r="L1839" s="34" t="s">
        <v>899</v>
      </c>
      <c r="O1839" t="str" s="35">
        <v>展开护盾，吸收伤害；提高护盾吸收量；减轻火行伤害。</v>
      </c>
      <c r="P1839" t="n" s="35">
        <v>12421001</v>
      </c>
    </row>
    <row r="1840" ht="30" customHeight="1" spans="2:12">
      <c r="B1840" s="34">
        <f>10000000+INDEX(编号表!$B:$B,MATCH(D1840,编号表!$A:$A,0))*10000+J1840</f>
        <v>12910018</v>
      </c>
      <c r="C1840" s="34" t="s">
        <v>1325</v>
      </c>
      <c r="D1840" s="34" t="s">
        <v>1320</v>
      </c>
      <c r="E1840" s="34" t="s">
        <v>775</v>
      </c>
      <c r="F1840" s="39" t="s">
        <v>910</v>
      </c>
      <c r="G1840" s="34" t="s">
        <v>363</v>
      </c>
      <c r="H1840" s="34" t="b">
        <v>0</v>
      </c>
      <c r="I1840" s="34" t="b">
        <v>0</v>
      </c>
      <c r="J1840" s="34">
        <v>18</v>
      </c>
      <c r="K1840" s="34" t="str">
        <f t="shared" si="48"/>
        <v>129100</v>
      </c>
      <c r="L1840" s="34" t="s">
        <v>900</v>
      </c>
      <c r="O1840" t="str" s="35">
        <v>展开护盾，吸收伤害；提高护盾吸收量；减轻火行伤害。</v>
      </c>
      <c r="P1840" t="n" s="35">
        <v>12421001</v>
      </c>
    </row>
    <row r="1841" ht="30" customHeight="1" spans="2:12">
      <c r="B1841" s="34">
        <f>10000000+INDEX(编号表!$B:$B,MATCH(D1841,编号表!$A:$A,0))*10000+J1841</f>
        <v>12910019</v>
      </c>
      <c r="C1841" s="34" t="s">
        <v>1326</v>
      </c>
      <c r="D1841" s="34" t="s">
        <v>1320</v>
      </c>
      <c r="E1841" s="34" t="s">
        <v>775</v>
      </c>
      <c r="F1841" s="39" t="s">
        <v>912</v>
      </c>
      <c r="G1841" s="34" t="s">
        <v>363</v>
      </c>
      <c r="H1841" s="34" t="b">
        <v>0</v>
      </c>
      <c r="I1841" s="34" t="b">
        <v>0</v>
      </c>
      <c r="J1841" s="34">
        <v>19</v>
      </c>
      <c r="K1841" s="34" t="str">
        <f t="shared" si="48"/>
        <v>129100</v>
      </c>
      <c r="L1841" s="34" t="s">
        <v>898</v>
      </c>
      <c r="O1841" t="str" s="35">
        <v>展开护盾，吸收伤害；提高护盾吸收量；减轻火行伤害。</v>
      </c>
      <c r="P1841" t="n" s="35">
        <v>12421001</v>
      </c>
    </row>
    <row r="1842" ht="30" customHeight="1" spans="2:12">
      <c r="B1842" s="34">
        <f>10000000+INDEX(编号表!$B:$B,MATCH(D1842,编号表!$A:$A,0))*10000+J1842</f>
        <v>12910020</v>
      </c>
      <c r="C1842" s="34" t="s">
        <v>1326</v>
      </c>
      <c r="D1842" s="34" t="s">
        <v>1320</v>
      </c>
      <c r="E1842" s="34" t="s">
        <v>775</v>
      </c>
      <c r="F1842" s="39" t="s">
        <v>912</v>
      </c>
      <c r="G1842" s="34" t="s">
        <v>363</v>
      </c>
      <c r="H1842" s="34" t="b">
        <v>0</v>
      </c>
      <c r="I1842" s="34" t="b">
        <v>0</v>
      </c>
      <c r="J1842" s="34">
        <v>20</v>
      </c>
      <c r="K1842" s="34" t="str">
        <f t="shared" si="48"/>
        <v>129100</v>
      </c>
      <c r="L1842" s="34" t="s">
        <v>899</v>
      </c>
      <c r="O1842" t="str" s="35">
        <v>展开护盾，吸收伤害；提高护盾吸收量；减轻火行伤害。</v>
      </c>
      <c r="P1842" t="n" s="35">
        <v>12421001</v>
      </c>
    </row>
    <row r="1843" ht="30" customHeight="1" spans="2:12">
      <c r="B1843" s="34">
        <f>10000000+INDEX(编号表!$B:$B,MATCH(D1843,编号表!$A:$A,0))*10000+J1843</f>
        <v>12910021</v>
      </c>
      <c r="C1843" s="34" t="s">
        <v>1326</v>
      </c>
      <c r="D1843" s="34" t="s">
        <v>1320</v>
      </c>
      <c r="E1843" s="34" t="s">
        <v>775</v>
      </c>
      <c r="F1843" s="39" t="s">
        <v>912</v>
      </c>
      <c r="G1843" s="34" t="s">
        <v>363</v>
      </c>
      <c r="H1843" s="34" t="b">
        <v>0</v>
      </c>
      <c r="I1843" s="34" t="b">
        <v>0</v>
      </c>
      <c r="J1843" s="34">
        <v>21</v>
      </c>
      <c r="K1843" s="34" t="str">
        <f t="shared" si="48"/>
        <v>129100</v>
      </c>
      <c r="L1843" s="34" t="s">
        <v>900</v>
      </c>
      <c r="O1843" t="str" s="35">
        <v>展开护盾，吸收伤害；提高护盾吸收量；减轻火行伤害。</v>
      </c>
      <c r="P1843" t="n" s="35">
        <v>12421001</v>
      </c>
    </row>
    <row r="1844" ht="30" customHeight="1" spans="2:12">
      <c r="B1844" s="34">
        <f>10000000+INDEX(编号表!$B:$B,MATCH(D1844,编号表!$A:$A,0))*10000+J1844</f>
        <v>12920001</v>
      </c>
      <c r="C1844" s="34" t="s">
        <v>1327</v>
      </c>
      <c r="D1844" s="34" t="s">
        <v>1328</v>
      </c>
      <c r="E1844" s="34" t="s">
        <v>775</v>
      </c>
      <c r="F1844" s="39" t="s">
        <v>897</v>
      </c>
      <c r="G1844" s="34" t="s">
        <v>363</v>
      </c>
      <c r="H1844" s="34" t="b">
        <v>0</v>
      </c>
      <c r="I1844" s="34" t="b">
        <v>0</v>
      </c>
      <c r="J1844" s="34">
        <v>1</v>
      </c>
      <c r="K1844" s="34" t="str">
        <f t="shared" si="48"/>
        <v>129200</v>
      </c>
      <c r="L1844" s="34" t="s">
        <v>898</v>
      </c>
      <c r="O1844" t="str" s="35">
        <v>展开护盾，吸收伤害；提高护盾吸收量；减轻土行伤害。</v>
      </c>
      <c r="P1844" t="n" s="35">
        <v>12421001</v>
      </c>
    </row>
    <row r="1845" ht="30" customHeight="1" spans="2:12">
      <c r="B1845" s="34">
        <f>10000000+INDEX(编号表!$B:$B,MATCH(D1845,编号表!$A:$A,0))*10000+J1845</f>
        <v>12920002</v>
      </c>
      <c r="C1845" s="34" t="s">
        <v>1327</v>
      </c>
      <c r="D1845" s="34" t="s">
        <v>1328</v>
      </c>
      <c r="E1845" s="34" t="s">
        <v>775</v>
      </c>
      <c r="F1845" s="39" t="s">
        <v>897</v>
      </c>
      <c r="G1845" s="34" t="s">
        <v>363</v>
      </c>
      <c r="H1845" s="34" t="b">
        <v>0</v>
      </c>
      <c r="I1845" s="34" t="b">
        <v>0</v>
      </c>
      <c r="J1845" s="34">
        <v>2</v>
      </c>
      <c r="K1845" s="34" t="str">
        <f t="shared" si="48"/>
        <v>129200</v>
      </c>
      <c r="L1845" s="34" t="s">
        <v>899</v>
      </c>
      <c r="O1845" t="str" s="35">
        <v>展开护盾，吸收伤害；提高护盾吸收量；减轻土行伤害。</v>
      </c>
      <c r="P1845" t="n" s="35">
        <v>12421001</v>
      </c>
    </row>
    <row r="1846" ht="30" customHeight="1" spans="2:12">
      <c r="B1846" s="34">
        <f>10000000+INDEX(编号表!$B:$B,MATCH(D1846,编号表!$A:$A,0))*10000+J1846</f>
        <v>12920003</v>
      </c>
      <c r="C1846" s="34" t="s">
        <v>1327</v>
      </c>
      <c r="D1846" s="34" t="s">
        <v>1328</v>
      </c>
      <c r="E1846" s="34" t="s">
        <v>775</v>
      </c>
      <c r="F1846" s="39" t="s">
        <v>897</v>
      </c>
      <c r="G1846" s="34" t="s">
        <v>363</v>
      </c>
      <c r="H1846" s="34" t="b">
        <v>0</v>
      </c>
      <c r="I1846" s="34" t="b">
        <v>0</v>
      </c>
      <c r="J1846" s="34">
        <v>3</v>
      </c>
      <c r="K1846" s="34" t="str">
        <f t="shared" si="48"/>
        <v>129200</v>
      </c>
      <c r="L1846" s="34" t="s">
        <v>900</v>
      </c>
      <c r="O1846" t="str" s="35">
        <v>展开护盾，吸收伤害；提高护盾吸收量；减轻土行伤害。</v>
      </c>
      <c r="P1846" t="n" s="35">
        <v>12421001</v>
      </c>
    </row>
    <row r="1847" ht="30" customHeight="1" spans="2:12">
      <c r="B1847" s="34">
        <f>10000000+INDEX(编号表!$B:$B,MATCH(D1847,编号表!$A:$A,0))*10000+J1847</f>
        <v>12920004</v>
      </c>
      <c r="C1847" s="34" t="s">
        <v>1329</v>
      </c>
      <c r="D1847" s="34" t="s">
        <v>1328</v>
      </c>
      <c r="E1847" s="34" t="s">
        <v>775</v>
      </c>
      <c r="F1847" s="39" t="s">
        <v>902</v>
      </c>
      <c r="G1847" s="34" t="s">
        <v>363</v>
      </c>
      <c r="H1847" s="34" t="b">
        <v>0</v>
      </c>
      <c r="I1847" s="34" t="b">
        <v>0</v>
      </c>
      <c r="J1847" s="34">
        <v>4</v>
      </c>
      <c r="K1847" s="34" t="str">
        <f t="shared" si="48"/>
        <v>129200</v>
      </c>
      <c r="L1847" s="34" t="s">
        <v>898</v>
      </c>
      <c r="O1847" t="str" s="35">
        <v>展开护盾，吸收伤害；提高护盾吸收量；减轻土行伤害。</v>
      </c>
      <c r="P1847" t="n" s="35">
        <v>12421001</v>
      </c>
    </row>
    <row r="1848" ht="30" customHeight="1" spans="2:12">
      <c r="B1848" s="34">
        <f>10000000+INDEX(编号表!$B:$B,MATCH(D1848,编号表!$A:$A,0))*10000+J1848</f>
        <v>12920005</v>
      </c>
      <c r="C1848" s="34" t="s">
        <v>1329</v>
      </c>
      <c r="D1848" s="34" t="s">
        <v>1328</v>
      </c>
      <c r="E1848" s="34" t="s">
        <v>775</v>
      </c>
      <c r="F1848" s="39" t="s">
        <v>902</v>
      </c>
      <c r="G1848" s="34" t="s">
        <v>363</v>
      </c>
      <c r="H1848" s="34" t="b">
        <v>0</v>
      </c>
      <c r="I1848" s="34" t="b">
        <v>0</v>
      </c>
      <c r="J1848" s="34">
        <v>5</v>
      </c>
      <c r="K1848" s="34" t="str">
        <f t="shared" si="48"/>
        <v>129200</v>
      </c>
      <c r="L1848" s="34" t="s">
        <v>899</v>
      </c>
      <c r="O1848" t="str" s="35">
        <v>展开护盾，吸收伤害；提高护盾吸收量；减轻土行伤害。</v>
      </c>
      <c r="P1848" t="n" s="35">
        <v>12421001</v>
      </c>
    </row>
    <row r="1849" ht="30" customHeight="1" spans="2:12">
      <c r="B1849" s="34">
        <f>10000000+INDEX(编号表!$B:$B,MATCH(D1849,编号表!$A:$A,0))*10000+J1849</f>
        <v>12920006</v>
      </c>
      <c r="C1849" s="34" t="s">
        <v>1329</v>
      </c>
      <c r="D1849" s="34" t="s">
        <v>1328</v>
      </c>
      <c r="E1849" s="34" t="s">
        <v>775</v>
      </c>
      <c r="F1849" s="39" t="s">
        <v>902</v>
      </c>
      <c r="G1849" s="34" t="s">
        <v>363</v>
      </c>
      <c r="H1849" s="34" t="b">
        <v>0</v>
      </c>
      <c r="I1849" s="34" t="b">
        <v>0</v>
      </c>
      <c r="J1849" s="34">
        <v>6</v>
      </c>
      <c r="K1849" s="34" t="str">
        <f t="shared" si="48"/>
        <v>129200</v>
      </c>
      <c r="L1849" s="34" t="s">
        <v>900</v>
      </c>
      <c r="O1849" t="str" s="35">
        <v>展开护盾，吸收伤害；提高护盾吸收量；减轻土行伤害。</v>
      </c>
      <c r="P1849" t="n" s="35">
        <v>12421001</v>
      </c>
    </row>
    <row r="1850" ht="30" customHeight="1" spans="2:12">
      <c r="B1850" s="34">
        <f>10000000+INDEX(编号表!$B:$B,MATCH(D1850,编号表!$A:$A,0))*10000+J1850</f>
        <v>12920007</v>
      </c>
      <c r="C1850" s="34" t="s">
        <v>1330</v>
      </c>
      <c r="D1850" s="34" t="s">
        <v>1328</v>
      </c>
      <c r="E1850" s="34" t="s">
        <v>775</v>
      </c>
      <c r="F1850" s="39" t="s">
        <v>904</v>
      </c>
      <c r="G1850" s="34" t="s">
        <v>363</v>
      </c>
      <c r="H1850" s="34" t="b">
        <v>0</v>
      </c>
      <c r="I1850" s="34" t="b">
        <v>0</v>
      </c>
      <c r="J1850" s="34">
        <v>7</v>
      </c>
      <c r="K1850" s="34" t="str">
        <f t="shared" si="48"/>
        <v>129200</v>
      </c>
      <c r="L1850" s="34" t="s">
        <v>898</v>
      </c>
      <c r="O1850" t="str" s="35">
        <v>展开护盾，吸收伤害；提高护盾吸收量；减轻土行伤害。</v>
      </c>
      <c r="P1850" t="n" s="35">
        <v>12421001</v>
      </c>
    </row>
    <row r="1851" ht="30" customHeight="1" spans="2:12">
      <c r="B1851" s="34">
        <f>10000000+INDEX(编号表!$B:$B,MATCH(D1851,编号表!$A:$A,0))*10000+J1851</f>
        <v>12920008</v>
      </c>
      <c r="C1851" s="34" t="s">
        <v>1330</v>
      </c>
      <c r="D1851" s="34" t="s">
        <v>1328</v>
      </c>
      <c r="E1851" s="34" t="s">
        <v>775</v>
      </c>
      <c r="F1851" s="39" t="s">
        <v>904</v>
      </c>
      <c r="G1851" s="34" t="s">
        <v>363</v>
      </c>
      <c r="H1851" s="34" t="b">
        <v>0</v>
      </c>
      <c r="I1851" s="34" t="b">
        <v>0</v>
      </c>
      <c r="J1851" s="34">
        <v>8</v>
      </c>
      <c r="K1851" s="34" t="str">
        <f t="shared" si="48"/>
        <v>129200</v>
      </c>
      <c r="L1851" s="34" t="s">
        <v>899</v>
      </c>
      <c r="O1851" t="str" s="35">
        <v>展开护盾，吸收伤害；提高护盾吸收量；减轻土行伤害。</v>
      </c>
      <c r="P1851" t="n" s="35">
        <v>12421001</v>
      </c>
    </row>
    <row r="1852" ht="30" customHeight="1" spans="2:12">
      <c r="B1852" s="34">
        <f>10000000+INDEX(编号表!$B:$B,MATCH(D1852,编号表!$A:$A,0))*10000+J1852</f>
        <v>12920009</v>
      </c>
      <c r="C1852" s="34" t="s">
        <v>1330</v>
      </c>
      <c r="D1852" s="34" t="s">
        <v>1328</v>
      </c>
      <c r="E1852" s="34" t="s">
        <v>775</v>
      </c>
      <c r="F1852" s="39" t="s">
        <v>904</v>
      </c>
      <c r="G1852" s="34" t="s">
        <v>363</v>
      </c>
      <c r="H1852" s="34" t="b">
        <v>0</v>
      </c>
      <c r="I1852" s="34" t="b">
        <v>0</v>
      </c>
      <c r="J1852" s="34">
        <v>9</v>
      </c>
      <c r="K1852" s="34" t="str">
        <f t="shared" si="48"/>
        <v>129200</v>
      </c>
      <c r="L1852" s="34" t="s">
        <v>900</v>
      </c>
      <c r="O1852" t="str" s="35">
        <v>展开护盾，吸收伤害；提高护盾吸收量；减轻土行伤害。</v>
      </c>
      <c r="P1852" t="n" s="35">
        <v>12421001</v>
      </c>
    </row>
    <row r="1853" ht="30" customHeight="1" spans="2:12">
      <c r="B1853" s="34">
        <f>10000000+INDEX(编号表!$B:$B,MATCH(D1853,编号表!$A:$A,0))*10000+J1853</f>
        <v>12920010</v>
      </c>
      <c r="C1853" s="34" t="s">
        <v>1331</v>
      </c>
      <c r="D1853" s="34" t="s">
        <v>1328</v>
      </c>
      <c r="E1853" s="34" t="s">
        <v>775</v>
      </c>
      <c r="F1853" s="39" t="s">
        <v>906</v>
      </c>
      <c r="G1853" s="34" t="s">
        <v>363</v>
      </c>
      <c r="H1853" s="34" t="b">
        <v>0</v>
      </c>
      <c r="I1853" s="34" t="b">
        <v>0</v>
      </c>
      <c r="J1853" s="34">
        <v>10</v>
      </c>
      <c r="K1853" s="34" t="str">
        <f t="shared" si="48"/>
        <v>129200</v>
      </c>
      <c r="L1853" s="34" t="s">
        <v>898</v>
      </c>
      <c r="O1853" t="str" s="35">
        <v>展开护盾，吸收伤害；提高护盾吸收量；减轻土行伤害。</v>
      </c>
      <c r="P1853" t="n" s="35">
        <v>12421001</v>
      </c>
    </row>
    <row r="1854" ht="30" customHeight="1" spans="2:12">
      <c r="B1854" s="34">
        <f>10000000+INDEX(编号表!$B:$B,MATCH(D1854,编号表!$A:$A,0))*10000+J1854</f>
        <v>12920011</v>
      </c>
      <c r="C1854" s="34" t="s">
        <v>1331</v>
      </c>
      <c r="D1854" s="34" t="s">
        <v>1328</v>
      </c>
      <c r="E1854" s="34" t="s">
        <v>775</v>
      </c>
      <c r="F1854" s="39" t="s">
        <v>906</v>
      </c>
      <c r="G1854" s="34" t="s">
        <v>363</v>
      </c>
      <c r="H1854" s="34" t="b">
        <v>0</v>
      </c>
      <c r="I1854" s="34" t="b">
        <v>0</v>
      </c>
      <c r="J1854" s="34">
        <v>11</v>
      </c>
      <c r="K1854" s="34" t="str">
        <f t="shared" si="48"/>
        <v>129200</v>
      </c>
      <c r="L1854" s="34" t="s">
        <v>899</v>
      </c>
      <c r="O1854" t="str" s="35">
        <v>展开护盾，吸收伤害；提高护盾吸收量；减轻土行伤害。</v>
      </c>
      <c r="P1854" t="n" s="35">
        <v>12421001</v>
      </c>
    </row>
    <row r="1855" ht="30" customHeight="1" spans="2:12">
      <c r="B1855" s="34">
        <f>10000000+INDEX(编号表!$B:$B,MATCH(D1855,编号表!$A:$A,0))*10000+J1855</f>
        <v>12920012</v>
      </c>
      <c r="C1855" s="34" t="s">
        <v>1331</v>
      </c>
      <c r="D1855" s="34" t="s">
        <v>1328</v>
      </c>
      <c r="E1855" s="34" t="s">
        <v>775</v>
      </c>
      <c r="F1855" s="39" t="s">
        <v>906</v>
      </c>
      <c r="G1855" s="34" t="s">
        <v>363</v>
      </c>
      <c r="H1855" s="34" t="b">
        <v>0</v>
      </c>
      <c r="I1855" s="34" t="b">
        <v>0</v>
      </c>
      <c r="J1855" s="34">
        <v>12</v>
      </c>
      <c r="K1855" s="34" t="str">
        <f t="shared" si="48"/>
        <v>129200</v>
      </c>
      <c r="L1855" s="34" t="s">
        <v>900</v>
      </c>
      <c r="O1855" t="str" s="35">
        <v>展开护盾，吸收伤害；提高护盾吸收量；减轻土行伤害。</v>
      </c>
      <c r="P1855" t="n" s="35">
        <v>12421001</v>
      </c>
    </row>
    <row r="1856" ht="30" customHeight="1" spans="2:12">
      <c r="B1856" s="34">
        <f>10000000+INDEX(编号表!$B:$B,MATCH(D1856,编号表!$A:$A,0))*10000+J1856</f>
        <v>12920013</v>
      </c>
      <c r="C1856" s="34" t="s">
        <v>1332</v>
      </c>
      <c r="D1856" s="34" t="s">
        <v>1328</v>
      </c>
      <c r="E1856" s="34" t="s">
        <v>775</v>
      </c>
      <c r="F1856" s="39" t="s">
        <v>908</v>
      </c>
      <c r="G1856" s="34" t="s">
        <v>363</v>
      </c>
      <c r="H1856" s="34" t="b">
        <v>0</v>
      </c>
      <c r="I1856" s="34" t="b">
        <v>0</v>
      </c>
      <c r="J1856" s="34">
        <v>13</v>
      </c>
      <c r="K1856" s="34" t="str">
        <f t="shared" si="48"/>
        <v>129200</v>
      </c>
      <c r="L1856" s="34" t="s">
        <v>898</v>
      </c>
      <c r="O1856" t="str" s="35">
        <v>展开护盾，吸收伤害；提高护盾吸收量；减轻土行伤害。</v>
      </c>
      <c r="P1856" t="n" s="35">
        <v>12421001</v>
      </c>
    </row>
    <row r="1857" ht="30" customHeight="1" spans="2:12">
      <c r="B1857" s="34">
        <f>10000000+INDEX(编号表!$B:$B,MATCH(D1857,编号表!$A:$A,0))*10000+J1857</f>
        <v>12920014</v>
      </c>
      <c r="C1857" s="34" t="s">
        <v>1332</v>
      </c>
      <c r="D1857" s="34" t="s">
        <v>1328</v>
      </c>
      <c r="E1857" s="34" t="s">
        <v>775</v>
      </c>
      <c r="F1857" s="39" t="s">
        <v>908</v>
      </c>
      <c r="G1857" s="34" t="s">
        <v>363</v>
      </c>
      <c r="H1857" s="34" t="b">
        <v>0</v>
      </c>
      <c r="I1857" s="34" t="b">
        <v>0</v>
      </c>
      <c r="J1857" s="34">
        <v>14</v>
      </c>
      <c r="K1857" s="34" t="str">
        <f t="shared" si="48"/>
        <v>129200</v>
      </c>
      <c r="L1857" s="34" t="s">
        <v>899</v>
      </c>
      <c r="O1857" t="str" s="35">
        <v>展开护盾，吸收伤害；提高护盾吸收量；减轻土行伤害。</v>
      </c>
      <c r="P1857" t="n" s="35">
        <v>12421001</v>
      </c>
    </row>
    <row r="1858" ht="30" customHeight="1" spans="2:12">
      <c r="B1858" s="34">
        <f>10000000+INDEX(编号表!$B:$B,MATCH(D1858,编号表!$A:$A,0))*10000+J1858</f>
        <v>12920015</v>
      </c>
      <c r="C1858" s="34" t="s">
        <v>1332</v>
      </c>
      <c r="D1858" s="34" t="s">
        <v>1328</v>
      </c>
      <c r="E1858" s="34" t="s">
        <v>775</v>
      </c>
      <c r="F1858" s="39" t="s">
        <v>908</v>
      </c>
      <c r="G1858" s="34" t="s">
        <v>363</v>
      </c>
      <c r="H1858" s="34" t="b">
        <v>0</v>
      </c>
      <c r="I1858" s="34" t="b">
        <v>0</v>
      </c>
      <c r="J1858" s="34">
        <v>15</v>
      </c>
      <c r="K1858" s="34" t="str">
        <f t="shared" si="48"/>
        <v>129200</v>
      </c>
      <c r="L1858" s="34" t="s">
        <v>900</v>
      </c>
      <c r="O1858" t="str" s="35">
        <v>展开护盾，吸收伤害；提高护盾吸收量；减轻土行伤害。</v>
      </c>
      <c r="P1858" t="n" s="35">
        <v>12421001</v>
      </c>
    </row>
    <row r="1859" ht="30" customHeight="1" spans="2:12">
      <c r="B1859" s="34">
        <f>10000000+INDEX(编号表!$B:$B,MATCH(D1859,编号表!$A:$A,0))*10000+J1859</f>
        <v>12920016</v>
      </c>
      <c r="C1859" s="34" t="s">
        <v>1333</v>
      </c>
      <c r="D1859" s="34" t="s">
        <v>1328</v>
      </c>
      <c r="E1859" s="34" t="s">
        <v>775</v>
      </c>
      <c r="F1859" s="39" t="s">
        <v>910</v>
      </c>
      <c r="G1859" s="34" t="s">
        <v>363</v>
      </c>
      <c r="H1859" s="34" t="b">
        <v>0</v>
      </c>
      <c r="I1859" s="34" t="b">
        <v>0</v>
      </c>
      <c r="J1859" s="34">
        <v>16</v>
      </c>
      <c r="K1859" s="34" t="str">
        <f t="shared" si="48"/>
        <v>129200</v>
      </c>
      <c r="L1859" s="34" t="s">
        <v>898</v>
      </c>
      <c r="O1859" t="str" s="35">
        <v>展开护盾，吸收伤害；提高护盾吸收量；减轻土行伤害。</v>
      </c>
      <c r="P1859" t="n" s="35">
        <v>12421001</v>
      </c>
    </row>
    <row r="1860" ht="30" customHeight="1" spans="2:12">
      <c r="B1860" s="34">
        <f>10000000+INDEX(编号表!$B:$B,MATCH(D1860,编号表!$A:$A,0))*10000+J1860</f>
        <v>12920017</v>
      </c>
      <c r="C1860" s="34" t="s">
        <v>1333</v>
      </c>
      <c r="D1860" s="34" t="s">
        <v>1328</v>
      </c>
      <c r="E1860" s="34" t="s">
        <v>775</v>
      </c>
      <c r="F1860" s="39" t="s">
        <v>910</v>
      </c>
      <c r="G1860" s="34" t="s">
        <v>363</v>
      </c>
      <c r="H1860" s="34" t="b">
        <v>0</v>
      </c>
      <c r="I1860" s="34" t="b">
        <v>0</v>
      </c>
      <c r="J1860" s="34">
        <v>17</v>
      </c>
      <c r="K1860" s="34" t="str">
        <f t="shared" si="48"/>
        <v>129200</v>
      </c>
      <c r="L1860" s="34" t="s">
        <v>899</v>
      </c>
      <c r="O1860" t="str" s="35">
        <v>展开护盾，吸收伤害；提高护盾吸收量；减轻土行伤害。</v>
      </c>
      <c r="P1860" t="n" s="35">
        <v>12421001</v>
      </c>
    </row>
    <row r="1861" ht="30" customHeight="1" spans="2:12">
      <c r="B1861" s="34">
        <f>10000000+INDEX(编号表!$B:$B,MATCH(D1861,编号表!$A:$A,0))*10000+J1861</f>
        <v>12920018</v>
      </c>
      <c r="C1861" s="34" t="s">
        <v>1333</v>
      </c>
      <c r="D1861" s="34" t="s">
        <v>1328</v>
      </c>
      <c r="E1861" s="34" t="s">
        <v>775</v>
      </c>
      <c r="F1861" s="39" t="s">
        <v>910</v>
      </c>
      <c r="G1861" s="34" t="s">
        <v>363</v>
      </c>
      <c r="H1861" s="34" t="b">
        <v>0</v>
      </c>
      <c r="I1861" s="34" t="b">
        <v>0</v>
      </c>
      <c r="J1861" s="34">
        <v>18</v>
      </c>
      <c r="K1861" s="34" t="str">
        <f t="shared" si="48"/>
        <v>129200</v>
      </c>
      <c r="L1861" s="34" t="s">
        <v>900</v>
      </c>
      <c r="O1861" t="str" s="35">
        <v>展开护盾，吸收伤害；提高护盾吸收量；减轻土行伤害。</v>
      </c>
      <c r="P1861" t="n" s="35">
        <v>12421001</v>
      </c>
    </row>
    <row r="1862" ht="30" customHeight="1" spans="2:12">
      <c r="B1862" s="34">
        <f>10000000+INDEX(编号表!$B:$B,MATCH(D1862,编号表!$A:$A,0))*10000+J1862</f>
        <v>12920019</v>
      </c>
      <c r="C1862" s="34" t="s">
        <v>1334</v>
      </c>
      <c r="D1862" s="34" t="s">
        <v>1328</v>
      </c>
      <c r="E1862" s="34" t="s">
        <v>775</v>
      </c>
      <c r="F1862" s="39" t="s">
        <v>912</v>
      </c>
      <c r="G1862" s="34" t="s">
        <v>363</v>
      </c>
      <c r="H1862" s="34" t="b">
        <v>0</v>
      </c>
      <c r="I1862" s="34" t="b">
        <v>0</v>
      </c>
      <c r="J1862" s="34">
        <v>19</v>
      </c>
      <c r="K1862" s="34" t="str">
        <f t="shared" si="48"/>
        <v>129200</v>
      </c>
      <c r="L1862" s="34" t="s">
        <v>898</v>
      </c>
      <c r="O1862" t="str" s="35">
        <v>展开护盾，吸收伤害；提高护盾吸收量；减轻土行伤害。</v>
      </c>
      <c r="P1862" t="n" s="35">
        <v>12421001</v>
      </c>
    </row>
    <row r="1863" ht="30" customHeight="1" spans="2:12">
      <c r="B1863" s="34">
        <f>10000000+INDEX(编号表!$B:$B,MATCH(D1863,编号表!$A:$A,0))*10000+J1863</f>
        <v>12920020</v>
      </c>
      <c r="C1863" s="34" t="s">
        <v>1334</v>
      </c>
      <c r="D1863" s="34" t="s">
        <v>1328</v>
      </c>
      <c r="E1863" s="34" t="s">
        <v>775</v>
      </c>
      <c r="F1863" s="39" t="s">
        <v>912</v>
      </c>
      <c r="G1863" s="34" t="s">
        <v>363</v>
      </c>
      <c r="H1863" s="34" t="b">
        <v>0</v>
      </c>
      <c r="I1863" s="34" t="b">
        <v>0</v>
      </c>
      <c r="J1863" s="34">
        <v>20</v>
      </c>
      <c r="K1863" s="34" t="str">
        <f t="shared" ref="K1863:K1926" si="49">LEFT(B1863,6)</f>
        <v>129200</v>
      </c>
      <c r="L1863" s="34" t="s">
        <v>899</v>
      </c>
      <c r="O1863" t="str" s="35">
        <v>展开护盾，吸收伤害；提高护盾吸收量；减轻土行伤害。</v>
      </c>
      <c r="P1863" t="n" s="35">
        <v>12421001</v>
      </c>
    </row>
    <row r="1864" ht="30" customHeight="1" spans="2:12">
      <c r="B1864" s="34">
        <f>10000000+INDEX(编号表!$B:$B,MATCH(D1864,编号表!$A:$A,0))*10000+J1864</f>
        <v>12920021</v>
      </c>
      <c r="C1864" s="34" t="s">
        <v>1334</v>
      </c>
      <c r="D1864" s="34" t="s">
        <v>1328</v>
      </c>
      <c r="E1864" s="34" t="s">
        <v>775</v>
      </c>
      <c r="F1864" s="39" t="s">
        <v>912</v>
      </c>
      <c r="G1864" s="34" t="s">
        <v>363</v>
      </c>
      <c r="H1864" s="34" t="b">
        <v>0</v>
      </c>
      <c r="I1864" s="34" t="b">
        <v>0</v>
      </c>
      <c r="J1864" s="34">
        <v>21</v>
      </c>
      <c r="K1864" s="34" t="str">
        <f t="shared" si="49"/>
        <v>129200</v>
      </c>
      <c r="L1864" s="34" t="s">
        <v>900</v>
      </c>
      <c r="O1864" t="str" s="35">
        <v>展开护盾，吸收伤害；提高护盾吸收量；减轻土行伤害。</v>
      </c>
      <c r="P1864" t="n" s="35">
        <v>12421001</v>
      </c>
    </row>
    <row r="1865" ht="30" customHeight="1" spans="2:12">
      <c r="B1865" s="34">
        <f>10000000+INDEX(编号表!$B:$B,MATCH(D1865,编号表!$A:$A,0))*10000+J1865</f>
        <v>12930001</v>
      </c>
      <c r="C1865" s="34" t="s">
        <v>1335</v>
      </c>
      <c r="D1865" s="34" t="s">
        <v>1336</v>
      </c>
      <c r="E1865" s="34" t="s">
        <v>775</v>
      </c>
      <c r="F1865" s="39" t="s">
        <v>897</v>
      </c>
      <c r="G1865" s="34" t="s">
        <v>363</v>
      </c>
      <c r="H1865" s="34" t="b">
        <v>0</v>
      </c>
      <c r="I1865" s="34" t="b">
        <v>0</v>
      </c>
      <c r="J1865" s="34">
        <v>1</v>
      </c>
      <c r="K1865" s="34" t="str">
        <f t="shared" si="49"/>
        <v>129300</v>
      </c>
      <c r="L1865" s="34" t="s">
        <v>898</v>
      </c>
      <c r="O1865" t="str" s="35">
        <v>展开护盾，吸收伤害；提高护盾吸收量；提供物理减伤。</v>
      </c>
      <c r="P1865" t="n" s="35">
        <v>12421001</v>
      </c>
    </row>
    <row r="1866" ht="30" customHeight="1" spans="2:12">
      <c r="B1866" s="34">
        <f>10000000+INDEX(编号表!$B:$B,MATCH(D1866,编号表!$A:$A,0))*10000+J1866</f>
        <v>12930002</v>
      </c>
      <c r="C1866" s="34" t="s">
        <v>1335</v>
      </c>
      <c r="D1866" s="34" t="s">
        <v>1336</v>
      </c>
      <c r="E1866" s="34" t="s">
        <v>775</v>
      </c>
      <c r="F1866" s="39" t="s">
        <v>897</v>
      </c>
      <c r="G1866" s="34" t="s">
        <v>363</v>
      </c>
      <c r="H1866" s="34" t="b">
        <v>0</v>
      </c>
      <c r="I1866" s="34" t="b">
        <v>0</v>
      </c>
      <c r="J1866" s="34">
        <v>2</v>
      </c>
      <c r="K1866" s="34" t="str">
        <f t="shared" si="49"/>
        <v>129300</v>
      </c>
      <c r="L1866" s="34" t="s">
        <v>899</v>
      </c>
      <c r="O1866" t="str" s="35">
        <v>展开护盾，吸收伤害；提高护盾吸收量；提供物理减伤。</v>
      </c>
      <c r="P1866" t="n" s="35">
        <v>12421001</v>
      </c>
    </row>
    <row r="1867" ht="30" customHeight="1" spans="2:12">
      <c r="B1867" s="34">
        <f>10000000+INDEX(编号表!$B:$B,MATCH(D1867,编号表!$A:$A,0))*10000+J1867</f>
        <v>12930003</v>
      </c>
      <c r="C1867" s="34" t="s">
        <v>1335</v>
      </c>
      <c r="D1867" s="34" t="s">
        <v>1336</v>
      </c>
      <c r="E1867" s="34" t="s">
        <v>775</v>
      </c>
      <c r="F1867" s="39" t="s">
        <v>897</v>
      </c>
      <c r="G1867" s="34" t="s">
        <v>363</v>
      </c>
      <c r="H1867" s="34" t="b">
        <v>0</v>
      </c>
      <c r="I1867" s="34" t="b">
        <v>0</v>
      </c>
      <c r="J1867" s="34">
        <v>3</v>
      </c>
      <c r="K1867" s="34" t="str">
        <f t="shared" si="49"/>
        <v>129300</v>
      </c>
      <c r="L1867" s="34" t="s">
        <v>900</v>
      </c>
      <c r="O1867" t="str" s="35">
        <v>展开护盾，吸收伤害；提高护盾吸收量；提供物理减伤。</v>
      </c>
      <c r="P1867" t="n" s="35">
        <v>12421001</v>
      </c>
    </row>
    <row r="1868" ht="30" customHeight="1" spans="2:12">
      <c r="B1868" s="34">
        <f>10000000+INDEX(编号表!$B:$B,MATCH(D1868,编号表!$A:$A,0))*10000+J1868</f>
        <v>12930004</v>
      </c>
      <c r="C1868" s="34" t="s">
        <v>1337</v>
      </c>
      <c r="D1868" s="34" t="s">
        <v>1336</v>
      </c>
      <c r="E1868" s="34" t="s">
        <v>775</v>
      </c>
      <c r="F1868" s="39" t="s">
        <v>902</v>
      </c>
      <c r="G1868" s="34" t="s">
        <v>363</v>
      </c>
      <c r="H1868" s="34" t="b">
        <v>0</v>
      </c>
      <c r="I1868" s="34" t="b">
        <v>0</v>
      </c>
      <c r="J1868" s="34">
        <v>4</v>
      </c>
      <c r="K1868" s="34" t="str">
        <f t="shared" si="49"/>
        <v>129300</v>
      </c>
      <c r="L1868" s="34" t="s">
        <v>898</v>
      </c>
      <c r="O1868" t="str" s="35">
        <v>展开护盾，吸收伤害；提高护盾吸收量；提供物理减伤。</v>
      </c>
      <c r="P1868" t="n" s="35">
        <v>12421001</v>
      </c>
    </row>
    <row r="1869" ht="30" customHeight="1" spans="2:12">
      <c r="B1869" s="34">
        <f>10000000+INDEX(编号表!$B:$B,MATCH(D1869,编号表!$A:$A,0))*10000+J1869</f>
        <v>12930005</v>
      </c>
      <c r="C1869" s="34" t="s">
        <v>1337</v>
      </c>
      <c r="D1869" s="34" t="s">
        <v>1336</v>
      </c>
      <c r="E1869" s="34" t="s">
        <v>775</v>
      </c>
      <c r="F1869" s="39" t="s">
        <v>902</v>
      </c>
      <c r="G1869" s="34" t="s">
        <v>363</v>
      </c>
      <c r="H1869" s="34" t="b">
        <v>0</v>
      </c>
      <c r="I1869" s="34" t="b">
        <v>0</v>
      </c>
      <c r="J1869" s="34">
        <v>5</v>
      </c>
      <c r="K1869" s="34" t="str">
        <f t="shared" si="49"/>
        <v>129300</v>
      </c>
      <c r="L1869" s="34" t="s">
        <v>899</v>
      </c>
      <c r="O1869" t="str" s="35">
        <v>展开护盾，吸收伤害；提高护盾吸收量；提供物理减伤。</v>
      </c>
      <c r="P1869" t="n" s="35">
        <v>12421001</v>
      </c>
    </row>
    <row r="1870" ht="30" customHeight="1" spans="2:12">
      <c r="B1870" s="34">
        <f>10000000+INDEX(编号表!$B:$B,MATCH(D1870,编号表!$A:$A,0))*10000+J1870</f>
        <v>12930006</v>
      </c>
      <c r="C1870" s="34" t="s">
        <v>1337</v>
      </c>
      <c r="D1870" s="34" t="s">
        <v>1336</v>
      </c>
      <c r="E1870" s="34" t="s">
        <v>775</v>
      </c>
      <c r="F1870" s="39" t="s">
        <v>902</v>
      </c>
      <c r="G1870" s="34" t="s">
        <v>363</v>
      </c>
      <c r="H1870" s="34" t="b">
        <v>0</v>
      </c>
      <c r="I1870" s="34" t="b">
        <v>0</v>
      </c>
      <c r="J1870" s="34">
        <v>6</v>
      </c>
      <c r="K1870" s="34" t="str">
        <f t="shared" si="49"/>
        <v>129300</v>
      </c>
      <c r="L1870" s="34" t="s">
        <v>900</v>
      </c>
      <c r="O1870" t="str" s="35">
        <v>展开护盾，吸收伤害；提高护盾吸收量；提供物理减伤。</v>
      </c>
      <c r="P1870" t="n" s="35">
        <v>12421001</v>
      </c>
    </row>
    <row r="1871" ht="30" customHeight="1" spans="2:12">
      <c r="B1871" s="34">
        <f>10000000+INDEX(编号表!$B:$B,MATCH(D1871,编号表!$A:$A,0))*10000+J1871</f>
        <v>12930007</v>
      </c>
      <c r="C1871" s="34" t="s">
        <v>1338</v>
      </c>
      <c r="D1871" s="34" t="s">
        <v>1336</v>
      </c>
      <c r="E1871" s="34" t="s">
        <v>775</v>
      </c>
      <c r="F1871" s="39" t="s">
        <v>904</v>
      </c>
      <c r="G1871" s="34" t="s">
        <v>363</v>
      </c>
      <c r="H1871" s="34" t="b">
        <v>0</v>
      </c>
      <c r="I1871" s="34" t="b">
        <v>0</v>
      </c>
      <c r="J1871" s="34">
        <v>7</v>
      </c>
      <c r="K1871" s="34" t="str">
        <f t="shared" si="49"/>
        <v>129300</v>
      </c>
      <c r="L1871" s="34" t="s">
        <v>898</v>
      </c>
      <c r="O1871" t="str" s="35">
        <v>展开护盾，吸收伤害；提高护盾吸收量；提供物理减伤。</v>
      </c>
      <c r="P1871" t="n" s="35">
        <v>12421001</v>
      </c>
    </row>
    <row r="1872" ht="30" customHeight="1" spans="2:12">
      <c r="B1872" s="34">
        <f>10000000+INDEX(编号表!$B:$B,MATCH(D1872,编号表!$A:$A,0))*10000+J1872</f>
        <v>12930008</v>
      </c>
      <c r="C1872" s="34" t="s">
        <v>1338</v>
      </c>
      <c r="D1872" s="34" t="s">
        <v>1336</v>
      </c>
      <c r="E1872" s="34" t="s">
        <v>775</v>
      </c>
      <c r="F1872" s="39" t="s">
        <v>904</v>
      </c>
      <c r="G1872" s="34" t="s">
        <v>363</v>
      </c>
      <c r="H1872" s="34" t="b">
        <v>0</v>
      </c>
      <c r="I1872" s="34" t="b">
        <v>0</v>
      </c>
      <c r="J1872" s="34">
        <v>8</v>
      </c>
      <c r="K1872" s="34" t="str">
        <f t="shared" si="49"/>
        <v>129300</v>
      </c>
      <c r="L1872" s="34" t="s">
        <v>899</v>
      </c>
      <c r="O1872" t="str" s="35">
        <v>展开护盾，吸收伤害；提高护盾吸收量；提供物理减伤。</v>
      </c>
      <c r="P1872" t="n" s="35">
        <v>12421001</v>
      </c>
    </row>
    <row r="1873" ht="30" customHeight="1" spans="2:12">
      <c r="B1873" s="34">
        <f>10000000+INDEX(编号表!$B:$B,MATCH(D1873,编号表!$A:$A,0))*10000+J1873</f>
        <v>12930009</v>
      </c>
      <c r="C1873" s="34" t="s">
        <v>1338</v>
      </c>
      <c r="D1873" s="34" t="s">
        <v>1336</v>
      </c>
      <c r="E1873" s="34" t="s">
        <v>775</v>
      </c>
      <c r="F1873" s="39" t="s">
        <v>904</v>
      </c>
      <c r="G1873" s="34" t="s">
        <v>363</v>
      </c>
      <c r="H1873" s="34" t="b">
        <v>0</v>
      </c>
      <c r="I1873" s="34" t="b">
        <v>0</v>
      </c>
      <c r="J1873" s="34">
        <v>9</v>
      </c>
      <c r="K1873" s="34" t="str">
        <f t="shared" si="49"/>
        <v>129300</v>
      </c>
      <c r="L1873" s="34" t="s">
        <v>900</v>
      </c>
      <c r="O1873" t="str" s="35">
        <v>展开护盾，吸收伤害；提高护盾吸收量；提供物理减伤。</v>
      </c>
      <c r="P1873" t="n" s="35">
        <v>12421001</v>
      </c>
    </row>
    <row r="1874" ht="30" customHeight="1" spans="2:12">
      <c r="B1874" s="34">
        <f>10000000+INDEX(编号表!$B:$B,MATCH(D1874,编号表!$A:$A,0))*10000+J1874</f>
        <v>12930010</v>
      </c>
      <c r="C1874" s="34" t="s">
        <v>1339</v>
      </c>
      <c r="D1874" s="34" t="s">
        <v>1336</v>
      </c>
      <c r="E1874" s="34" t="s">
        <v>775</v>
      </c>
      <c r="F1874" s="39" t="s">
        <v>906</v>
      </c>
      <c r="G1874" s="34" t="s">
        <v>363</v>
      </c>
      <c r="H1874" s="34" t="b">
        <v>0</v>
      </c>
      <c r="I1874" s="34" t="b">
        <v>0</v>
      </c>
      <c r="J1874" s="34">
        <v>10</v>
      </c>
      <c r="K1874" s="34" t="str">
        <f t="shared" si="49"/>
        <v>129300</v>
      </c>
      <c r="L1874" s="34" t="s">
        <v>898</v>
      </c>
      <c r="O1874" t="str" s="35">
        <v>展开护盾，吸收伤害；提高护盾吸收量；提供物理减伤。</v>
      </c>
      <c r="P1874" t="n" s="35">
        <v>12421001</v>
      </c>
    </row>
    <row r="1875" ht="30" customHeight="1" spans="2:12">
      <c r="B1875" s="34">
        <f>10000000+INDEX(编号表!$B:$B,MATCH(D1875,编号表!$A:$A,0))*10000+J1875</f>
        <v>12930011</v>
      </c>
      <c r="C1875" s="34" t="s">
        <v>1339</v>
      </c>
      <c r="D1875" s="34" t="s">
        <v>1336</v>
      </c>
      <c r="E1875" s="34" t="s">
        <v>775</v>
      </c>
      <c r="F1875" s="39" t="s">
        <v>906</v>
      </c>
      <c r="G1875" s="34" t="s">
        <v>363</v>
      </c>
      <c r="H1875" s="34" t="b">
        <v>0</v>
      </c>
      <c r="I1875" s="34" t="b">
        <v>0</v>
      </c>
      <c r="J1875" s="34">
        <v>11</v>
      </c>
      <c r="K1875" s="34" t="str">
        <f t="shared" si="49"/>
        <v>129300</v>
      </c>
      <c r="L1875" s="34" t="s">
        <v>899</v>
      </c>
      <c r="O1875" t="str" s="35">
        <v>展开护盾，吸收伤害；提高护盾吸收量；提供物理减伤。</v>
      </c>
      <c r="P1875" t="n" s="35">
        <v>12421001</v>
      </c>
    </row>
    <row r="1876" ht="30" customHeight="1" spans="2:12">
      <c r="B1876" s="34">
        <f>10000000+INDEX(编号表!$B:$B,MATCH(D1876,编号表!$A:$A,0))*10000+J1876</f>
        <v>12930012</v>
      </c>
      <c r="C1876" s="34" t="s">
        <v>1339</v>
      </c>
      <c r="D1876" s="34" t="s">
        <v>1336</v>
      </c>
      <c r="E1876" s="34" t="s">
        <v>775</v>
      </c>
      <c r="F1876" s="39" t="s">
        <v>906</v>
      </c>
      <c r="G1876" s="34" t="s">
        <v>363</v>
      </c>
      <c r="H1876" s="34" t="b">
        <v>0</v>
      </c>
      <c r="I1876" s="34" t="b">
        <v>0</v>
      </c>
      <c r="J1876" s="34">
        <v>12</v>
      </c>
      <c r="K1876" s="34" t="str">
        <f t="shared" si="49"/>
        <v>129300</v>
      </c>
      <c r="L1876" s="34" t="s">
        <v>900</v>
      </c>
      <c r="O1876" t="str" s="35">
        <v>展开护盾，吸收伤害；提高护盾吸收量；提供物理减伤。</v>
      </c>
      <c r="P1876" t="n" s="35">
        <v>12421001</v>
      </c>
    </row>
    <row r="1877" ht="30" customHeight="1" spans="2:12">
      <c r="B1877" s="34">
        <f>10000000+INDEX(编号表!$B:$B,MATCH(D1877,编号表!$A:$A,0))*10000+J1877</f>
        <v>12930013</v>
      </c>
      <c r="C1877" s="34" t="s">
        <v>1340</v>
      </c>
      <c r="D1877" s="34" t="s">
        <v>1336</v>
      </c>
      <c r="E1877" s="34" t="s">
        <v>775</v>
      </c>
      <c r="F1877" s="39" t="s">
        <v>908</v>
      </c>
      <c r="G1877" s="34" t="s">
        <v>363</v>
      </c>
      <c r="H1877" s="34" t="b">
        <v>0</v>
      </c>
      <c r="I1877" s="34" t="b">
        <v>0</v>
      </c>
      <c r="J1877" s="34">
        <v>13</v>
      </c>
      <c r="K1877" s="34" t="str">
        <f t="shared" si="49"/>
        <v>129300</v>
      </c>
      <c r="L1877" s="34" t="s">
        <v>898</v>
      </c>
      <c r="O1877" t="str" s="35">
        <v>展开护盾，吸收伤害；提高护盾吸收量；提供物理减伤。</v>
      </c>
      <c r="P1877" t="n" s="35">
        <v>12421001</v>
      </c>
    </row>
    <row r="1878" ht="30" customHeight="1" spans="2:12">
      <c r="B1878" s="34">
        <f>10000000+INDEX(编号表!$B:$B,MATCH(D1878,编号表!$A:$A,0))*10000+J1878</f>
        <v>12930014</v>
      </c>
      <c r="C1878" s="34" t="s">
        <v>1340</v>
      </c>
      <c r="D1878" s="34" t="s">
        <v>1336</v>
      </c>
      <c r="E1878" s="34" t="s">
        <v>775</v>
      </c>
      <c r="F1878" s="39" t="s">
        <v>908</v>
      </c>
      <c r="G1878" s="34" t="s">
        <v>363</v>
      </c>
      <c r="H1878" s="34" t="b">
        <v>0</v>
      </c>
      <c r="I1878" s="34" t="b">
        <v>0</v>
      </c>
      <c r="J1878" s="34">
        <v>14</v>
      </c>
      <c r="K1878" s="34" t="str">
        <f t="shared" si="49"/>
        <v>129300</v>
      </c>
      <c r="L1878" s="34" t="s">
        <v>899</v>
      </c>
      <c r="O1878" t="str" s="35">
        <v>展开护盾，吸收伤害；提高护盾吸收量；提供物理减伤。</v>
      </c>
      <c r="P1878" t="n" s="35">
        <v>12421001</v>
      </c>
    </row>
    <row r="1879" ht="30" customHeight="1" spans="2:12">
      <c r="B1879" s="34">
        <f>10000000+INDEX(编号表!$B:$B,MATCH(D1879,编号表!$A:$A,0))*10000+J1879</f>
        <v>12930015</v>
      </c>
      <c r="C1879" s="34" t="s">
        <v>1340</v>
      </c>
      <c r="D1879" s="34" t="s">
        <v>1336</v>
      </c>
      <c r="E1879" s="34" t="s">
        <v>775</v>
      </c>
      <c r="F1879" s="39" t="s">
        <v>908</v>
      </c>
      <c r="G1879" s="34" t="s">
        <v>363</v>
      </c>
      <c r="H1879" s="34" t="b">
        <v>0</v>
      </c>
      <c r="I1879" s="34" t="b">
        <v>0</v>
      </c>
      <c r="J1879" s="34">
        <v>15</v>
      </c>
      <c r="K1879" s="34" t="str">
        <f t="shared" si="49"/>
        <v>129300</v>
      </c>
      <c r="L1879" s="34" t="s">
        <v>900</v>
      </c>
      <c r="O1879" t="str" s="35">
        <v>展开护盾，吸收伤害；提高护盾吸收量；提供物理减伤。</v>
      </c>
      <c r="P1879" t="n" s="35">
        <v>12421001</v>
      </c>
    </row>
    <row r="1880" ht="30" customHeight="1" spans="2:12">
      <c r="B1880" s="34">
        <f>10000000+INDEX(编号表!$B:$B,MATCH(D1880,编号表!$A:$A,0))*10000+J1880</f>
        <v>12930016</v>
      </c>
      <c r="C1880" s="34" t="s">
        <v>1341</v>
      </c>
      <c r="D1880" s="34" t="s">
        <v>1336</v>
      </c>
      <c r="E1880" s="34" t="s">
        <v>775</v>
      </c>
      <c r="F1880" s="39" t="s">
        <v>910</v>
      </c>
      <c r="G1880" s="34" t="s">
        <v>363</v>
      </c>
      <c r="H1880" s="34" t="b">
        <v>0</v>
      </c>
      <c r="I1880" s="34" t="b">
        <v>0</v>
      </c>
      <c r="J1880" s="34">
        <v>16</v>
      </c>
      <c r="K1880" s="34" t="str">
        <f t="shared" si="49"/>
        <v>129300</v>
      </c>
      <c r="L1880" s="34" t="s">
        <v>898</v>
      </c>
      <c r="O1880" t="str" s="35">
        <v>展开护盾，吸收伤害；提高护盾吸收量；提供物理减伤。</v>
      </c>
      <c r="P1880" t="n" s="35">
        <v>12421001</v>
      </c>
    </row>
    <row r="1881" ht="30" customHeight="1" spans="2:12">
      <c r="B1881" s="34">
        <f>10000000+INDEX(编号表!$B:$B,MATCH(D1881,编号表!$A:$A,0))*10000+J1881</f>
        <v>12930017</v>
      </c>
      <c r="C1881" s="34" t="s">
        <v>1341</v>
      </c>
      <c r="D1881" s="34" t="s">
        <v>1336</v>
      </c>
      <c r="E1881" s="34" t="s">
        <v>775</v>
      </c>
      <c r="F1881" s="39" t="s">
        <v>910</v>
      </c>
      <c r="G1881" s="34" t="s">
        <v>363</v>
      </c>
      <c r="H1881" s="34" t="b">
        <v>0</v>
      </c>
      <c r="I1881" s="34" t="b">
        <v>0</v>
      </c>
      <c r="J1881" s="34">
        <v>17</v>
      </c>
      <c r="K1881" s="34" t="str">
        <f t="shared" si="49"/>
        <v>129300</v>
      </c>
      <c r="L1881" s="34" t="s">
        <v>899</v>
      </c>
      <c r="O1881" t="str" s="35">
        <v>展开护盾，吸收伤害；提高护盾吸收量；提供物理减伤。</v>
      </c>
      <c r="P1881" t="n" s="35">
        <v>12421001</v>
      </c>
    </row>
    <row r="1882" ht="30" customHeight="1" spans="2:12">
      <c r="B1882" s="34">
        <f>10000000+INDEX(编号表!$B:$B,MATCH(D1882,编号表!$A:$A,0))*10000+J1882</f>
        <v>12930018</v>
      </c>
      <c r="C1882" s="34" t="s">
        <v>1341</v>
      </c>
      <c r="D1882" s="34" t="s">
        <v>1336</v>
      </c>
      <c r="E1882" s="34" t="s">
        <v>775</v>
      </c>
      <c r="F1882" s="39" t="s">
        <v>910</v>
      </c>
      <c r="G1882" s="34" t="s">
        <v>363</v>
      </c>
      <c r="H1882" s="34" t="b">
        <v>0</v>
      </c>
      <c r="I1882" s="34" t="b">
        <v>0</v>
      </c>
      <c r="J1882" s="34">
        <v>18</v>
      </c>
      <c r="K1882" s="34" t="str">
        <f t="shared" si="49"/>
        <v>129300</v>
      </c>
      <c r="L1882" s="34" t="s">
        <v>900</v>
      </c>
      <c r="O1882" t="str" s="35">
        <v>展开护盾，吸收伤害；提高护盾吸收量；提供物理减伤。</v>
      </c>
      <c r="P1882" t="n" s="35">
        <v>12421001</v>
      </c>
    </row>
    <row r="1883" ht="30" customHeight="1" spans="2:12">
      <c r="B1883" s="34">
        <f>10000000+INDEX(编号表!$B:$B,MATCH(D1883,编号表!$A:$A,0))*10000+J1883</f>
        <v>12930019</v>
      </c>
      <c r="C1883" s="34" t="s">
        <v>1342</v>
      </c>
      <c r="D1883" s="34" t="s">
        <v>1336</v>
      </c>
      <c r="E1883" s="34" t="s">
        <v>775</v>
      </c>
      <c r="F1883" s="39" t="s">
        <v>912</v>
      </c>
      <c r="G1883" s="34" t="s">
        <v>363</v>
      </c>
      <c r="H1883" s="34" t="b">
        <v>0</v>
      </c>
      <c r="I1883" s="34" t="b">
        <v>0</v>
      </c>
      <c r="J1883" s="34">
        <v>19</v>
      </c>
      <c r="K1883" s="34" t="str">
        <f t="shared" si="49"/>
        <v>129300</v>
      </c>
      <c r="L1883" s="34" t="s">
        <v>898</v>
      </c>
      <c r="O1883" t="str" s="35">
        <v>展开护盾，吸收伤害；提高护盾吸收量；提供物理减伤。</v>
      </c>
      <c r="P1883" t="n" s="35">
        <v>12421001</v>
      </c>
    </row>
    <row r="1884" ht="30" customHeight="1" spans="2:12">
      <c r="B1884" s="34">
        <f>10000000+INDEX(编号表!$B:$B,MATCH(D1884,编号表!$A:$A,0))*10000+J1884</f>
        <v>12930020</v>
      </c>
      <c r="C1884" s="34" t="s">
        <v>1342</v>
      </c>
      <c r="D1884" s="34" t="s">
        <v>1336</v>
      </c>
      <c r="E1884" s="34" t="s">
        <v>775</v>
      </c>
      <c r="F1884" s="39" t="s">
        <v>912</v>
      </c>
      <c r="G1884" s="34" t="s">
        <v>363</v>
      </c>
      <c r="H1884" s="34" t="b">
        <v>0</v>
      </c>
      <c r="I1884" s="34" t="b">
        <v>0</v>
      </c>
      <c r="J1884" s="34">
        <v>20</v>
      </c>
      <c r="K1884" s="34" t="str">
        <f t="shared" si="49"/>
        <v>129300</v>
      </c>
      <c r="L1884" s="34" t="s">
        <v>899</v>
      </c>
      <c r="O1884" t="str" s="35">
        <v>展开护盾，吸收伤害；提高护盾吸收量；提供物理减伤。</v>
      </c>
      <c r="P1884" t="n" s="35">
        <v>12421001</v>
      </c>
    </row>
    <row r="1885" ht="30" customHeight="1" spans="2:12">
      <c r="B1885" s="34">
        <f>10000000+INDEX(编号表!$B:$B,MATCH(D1885,编号表!$A:$A,0))*10000+J1885</f>
        <v>12930021</v>
      </c>
      <c r="C1885" s="34" t="s">
        <v>1342</v>
      </c>
      <c r="D1885" s="34" t="s">
        <v>1336</v>
      </c>
      <c r="E1885" s="34" t="s">
        <v>775</v>
      </c>
      <c r="F1885" s="39" t="s">
        <v>912</v>
      </c>
      <c r="G1885" s="34" t="s">
        <v>363</v>
      </c>
      <c r="H1885" s="34" t="b">
        <v>0</v>
      </c>
      <c r="I1885" s="34" t="b">
        <v>0</v>
      </c>
      <c r="J1885" s="34">
        <v>21</v>
      </c>
      <c r="K1885" s="34" t="str">
        <f t="shared" si="49"/>
        <v>129300</v>
      </c>
      <c r="L1885" s="34" t="s">
        <v>900</v>
      </c>
      <c r="O1885" t="str" s="35">
        <v>展开护盾，吸收伤害；提高护盾吸收量；提供物理减伤。</v>
      </c>
      <c r="P1885" t="n" s="35">
        <v>12421001</v>
      </c>
    </row>
    <row r="1886" ht="30" customHeight="1" spans="2:12">
      <c r="B1886" s="34">
        <f>10000000+INDEX(编号表!$B:$B,MATCH(D1886,编号表!$A:$A,0))*10000+J1886</f>
        <v>12940001</v>
      </c>
      <c r="C1886" s="34" t="s">
        <v>1343</v>
      </c>
      <c r="D1886" s="34" t="s">
        <v>1344</v>
      </c>
      <c r="E1886" s="34" t="s">
        <v>775</v>
      </c>
      <c r="F1886" s="39" t="s">
        <v>897</v>
      </c>
      <c r="G1886" s="34" t="s">
        <v>363</v>
      </c>
      <c r="H1886" s="34" t="b">
        <v>0</v>
      </c>
      <c r="I1886" s="34" t="b">
        <v>0</v>
      </c>
      <c r="J1886" s="34">
        <v>1</v>
      </c>
      <c r="K1886" s="34" t="str">
        <f t="shared" si="49"/>
        <v>129400</v>
      </c>
      <c r="L1886" s="34" t="s">
        <v>898</v>
      </c>
      <c r="O1886" t="str" s="35">
        <v>展开护盾，吸收伤害；提高护盾吸收量；展开时吸除受护者身上的中毒。</v>
      </c>
      <c r="P1886" t="n" s="35">
        <v>12421001</v>
      </c>
    </row>
    <row r="1887" ht="30" customHeight="1" spans="2:12">
      <c r="B1887" s="34">
        <f>10000000+INDEX(编号表!$B:$B,MATCH(D1887,编号表!$A:$A,0))*10000+J1887</f>
        <v>12940002</v>
      </c>
      <c r="C1887" s="34" t="s">
        <v>1343</v>
      </c>
      <c r="D1887" s="34" t="s">
        <v>1344</v>
      </c>
      <c r="E1887" s="34" t="s">
        <v>775</v>
      </c>
      <c r="F1887" s="39" t="s">
        <v>897</v>
      </c>
      <c r="G1887" s="34" t="s">
        <v>363</v>
      </c>
      <c r="H1887" s="34" t="b">
        <v>0</v>
      </c>
      <c r="I1887" s="34" t="b">
        <v>0</v>
      </c>
      <c r="J1887" s="34">
        <v>2</v>
      </c>
      <c r="K1887" s="34" t="str">
        <f t="shared" si="49"/>
        <v>129400</v>
      </c>
      <c r="L1887" s="34" t="s">
        <v>899</v>
      </c>
      <c r="O1887" t="str" s="35">
        <v>展开护盾，吸收伤害；提高护盾吸收量；展开时吸除受护者身上的中毒。</v>
      </c>
      <c r="P1887" t="n" s="35">
        <v>12421001</v>
      </c>
    </row>
    <row r="1888" ht="30" customHeight="1" spans="2:12">
      <c r="B1888" s="34">
        <f>10000000+INDEX(编号表!$B:$B,MATCH(D1888,编号表!$A:$A,0))*10000+J1888</f>
        <v>12940003</v>
      </c>
      <c r="C1888" s="34" t="s">
        <v>1343</v>
      </c>
      <c r="D1888" s="34" t="s">
        <v>1344</v>
      </c>
      <c r="E1888" s="34" t="s">
        <v>775</v>
      </c>
      <c r="F1888" s="39" t="s">
        <v>897</v>
      </c>
      <c r="G1888" s="34" t="s">
        <v>363</v>
      </c>
      <c r="H1888" s="34" t="b">
        <v>0</v>
      </c>
      <c r="I1888" s="34" t="b">
        <v>0</v>
      </c>
      <c r="J1888" s="34">
        <v>3</v>
      </c>
      <c r="K1888" s="34" t="str">
        <f t="shared" si="49"/>
        <v>129400</v>
      </c>
      <c r="L1888" s="34" t="s">
        <v>900</v>
      </c>
      <c r="O1888" t="str" s="35">
        <v>展开护盾，吸收伤害；提高护盾吸收量；展开时吸除受护者身上的中毒。</v>
      </c>
      <c r="P1888" t="n" s="35">
        <v>12421001</v>
      </c>
    </row>
    <row r="1889" ht="30" customHeight="1" spans="2:12">
      <c r="B1889" s="34">
        <f>10000000+INDEX(编号表!$B:$B,MATCH(D1889,编号表!$A:$A,0))*10000+J1889</f>
        <v>12940004</v>
      </c>
      <c r="C1889" s="34" t="s">
        <v>1345</v>
      </c>
      <c r="D1889" s="34" t="s">
        <v>1344</v>
      </c>
      <c r="E1889" s="34" t="s">
        <v>775</v>
      </c>
      <c r="F1889" s="39" t="s">
        <v>902</v>
      </c>
      <c r="G1889" s="34" t="s">
        <v>363</v>
      </c>
      <c r="H1889" s="34" t="b">
        <v>0</v>
      </c>
      <c r="I1889" s="34" t="b">
        <v>0</v>
      </c>
      <c r="J1889" s="34">
        <v>4</v>
      </c>
      <c r="K1889" s="34" t="str">
        <f t="shared" si="49"/>
        <v>129400</v>
      </c>
      <c r="L1889" s="34" t="s">
        <v>898</v>
      </c>
      <c r="O1889" t="str" s="35">
        <v>展开护盾，吸收伤害；提高护盾吸收量；展开时吸除受护者身上的中毒。</v>
      </c>
      <c r="P1889" t="n" s="35">
        <v>12421001</v>
      </c>
    </row>
    <row r="1890" ht="30" customHeight="1" spans="2:12">
      <c r="B1890" s="34">
        <f>10000000+INDEX(编号表!$B:$B,MATCH(D1890,编号表!$A:$A,0))*10000+J1890</f>
        <v>12940005</v>
      </c>
      <c r="C1890" s="34" t="s">
        <v>1345</v>
      </c>
      <c r="D1890" s="34" t="s">
        <v>1344</v>
      </c>
      <c r="E1890" s="34" t="s">
        <v>775</v>
      </c>
      <c r="F1890" s="39" t="s">
        <v>902</v>
      </c>
      <c r="G1890" s="34" t="s">
        <v>363</v>
      </c>
      <c r="H1890" s="34" t="b">
        <v>0</v>
      </c>
      <c r="I1890" s="34" t="b">
        <v>0</v>
      </c>
      <c r="J1890" s="34">
        <v>5</v>
      </c>
      <c r="K1890" s="34" t="str">
        <f t="shared" si="49"/>
        <v>129400</v>
      </c>
      <c r="L1890" s="34" t="s">
        <v>899</v>
      </c>
      <c r="O1890" t="str" s="35">
        <v>展开护盾，吸收伤害；提高护盾吸收量；展开时吸除受护者身上的中毒。</v>
      </c>
      <c r="P1890" t="n" s="35">
        <v>12421001</v>
      </c>
    </row>
    <row r="1891" ht="30" customHeight="1" spans="2:12">
      <c r="B1891" s="34">
        <f>10000000+INDEX(编号表!$B:$B,MATCH(D1891,编号表!$A:$A,0))*10000+J1891</f>
        <v>12940006</v>
      </c>
      <c r="C1891" s="34" t="s">
        <v>1345</v>
      </c>
      <c r="D1891" s="34" t="s">
        <v>1344</v>
      </c>
      <c r="E1891" s="34" t="s">
        <v>775</v>
      </c>
      <c r="F1891" s="39" t="s">
        <v>902</v>
      </c>
      <c r="G1891" s="34" t="s">
        <v>363</v>
      </c>
      <c r="H1891" s="34" t="b">
        <v>0</v>
      </c>
      <c r="I1891" s="34" t="b">
        <v>0</v>
      </c>
      <c r="J1891" s="34">
        <v>6</v>
      </c>
      <c r="K1891" s="34" t="str">
        <f t="shared" si="49"/>
        <v>129400</v>
      </c>
      <c r="L1891" s="34" t="s">
        <v>900</v>
      </c>
      <c r="O1891" t="str" s="35">
        <v>展开护盾，吸收伤害；提高护盾吸收量；展开时吸除受护者身上的中毒。</v>
      </c>
      <c r="P1891" t="n" s="35">
        <v>12421001</v>
      </c>
    </row>
    <row r="1892" ht="30" customHeight="1" spans="2:12">
      <c r="B1892" s="34">
        <f>10000000+INDEX(编号表!$B:$B,MATCH(D1892,编号表!$A:$A,0))*10000+J1892</f>
        <v>12940007</v>
      </c>
      <c r="C1892" s="34" t="s">
        <v>1346</v>
      </c>
      <c r="D1892" s="34" t="s">
        <v>1344</v>
      </c>
      <c r="E1892" s="34" t="s">
        <v>775</v>
      </c>
      <c r="F1892" s="39" t="s">
        <v>904</v>
      </c>
      <c r="G1892" s="34" t="s">
        <v>363</v>
      </c>
      <c r="H1892" s="34" t="b">
        <v>0</v>
      </c>
      <c r="I1892" s="34" t="b">
        <v>0</v>
      </c>
      <c r="J1892" s="34">
        <v>7</v>
      </c>
      <c r="K1892" s="34" t="str">
        <f t="shared" si="49"/>
        <v>129400</v>
      </c>
      <c r="L1892" s="34" t="s">
        <v>898</v>
      </c>
      <c r="O1892" t="str" s="35">
        <v>展开护盾，吸收伤害；提高护盾吸收量；展开时吸除受护者身上的中毒。</v>
      </c>
      <c r="P1892" t="n" s="35">
        <v>12421001</v>
      </c>
    </row>
    <row r="1893" ht="30" customHeight="1" spans="2:12">
      <c r="B1893" s="34">
        <f>10000000+INDEX(编号表!$B:$B,MATCH(D1893,编号表!$A:$A,0))*10000+J1893</f>
        <v>12940008</v>
      </c>
      <c r="C1893" s="34" t="s">
        <v>1346</v>
      </c>
      <c r="D1893" s="34" t="s">
        <v>1344</v>
      </c>
      <c r="E1893" s="34" t="s">
        <v>775</v>
      </c>
      <c r="F1893" s="39" t="s">
        <v>904</v>
      </c>
      <c r="G1893" s="34" t="s">
        <v>363</v>
      </c>
      <c r="H1893" s="34" t="b">
        <v>0</v>
      </c>
      <c r="I1893" s="34" t="b">
        <v>0</v>
      </c>
      <c r="J1893" s="34">
        <v>8</v>
      </c>
      <c r="K1893" s="34" t="str">
        <f t="shared" si="49"/>
        <v>129400</v>
      </c>
      <c r="L1893" s="34" t="s">
        <v>899</v>
      </c>
      <c r="O1893" t="str" s="35">
        <v>展开护盾，吸收伤害；提高护盾吸收量；展开时吸除受护者身上的中毒。</v>
      </c>
      <c r="P1893" t="n" s="35">
        <v>12421001</v>
      </c>
    </row>
    <row r="1894" ht="30" customHeight="1" spans="2:12">
      <c r="B1894" s="34">
        <f>10000000+INDEX(编号表!$B:$B,MATCH(D1894,编号表!$A:$A,0))*10000+J1894</f>
        <v>12940009</v>
      </c>
      <c r="C1894" s="34" t="s">
        <v>1346</v>
      </c>
      <c r="D1894" s="34" t="s">
        <v>1344</v>
      </c>
      <c r="E1894" s="34" t="s">
        <v>775</v>
      </c>
      <c r="F1894" s="39" t="s">
        <v>904</v>
      </c>
      <c r="G1894" s="34" t="s">
        <v>363</v>
      </c>
      <c r="H1894" s="34" t="b">
        <v>0</v>
      </c>
      <c r="I1894" s="34" t="b">
        <v>0</v>
      </c>
      <c r="J1894" s="34">
        <v>9</v>
      </c>
      <c r="K1894" s="34" t="str">
        <f t="shared" si="49"/>
        <v>129400</v>
      </c>
      <c r="L1894" s="34" t="s">
        <v>900</v>
      </c>
      <c r="O1894" t="str" s="35">
        <v>展开护盾，吸收伤害；提高护盾吸收量；展开时吸除受护者身上的中毒。</v>
      </c>
      <c r="P1894" t="n" s="35">
        <v>12421001</v>
      </c>
    </row>
    <row r="1895" ht="30" customHeight="1" spans="2:12">
      <c r="B1895" s="34">
        <f>10000000+INDEX(编号表!$B:$B,MATCH(D1895,编号表!$A:$A,0))*10000+J1895</f>
        <v>12940010</v>
      </c>
      <c r="C1895" s="34" t="s">
        <v>1347</v>
      </c>
      <c r="D1895" s="34" t="s">
        <v>1344</v>
      </c>
      <c r="E1895" s="34" t="s">
        <v>775</v>
      </c>
      <c r="F1895" s="39" t="s">
        <v>906</v>
      </c>
      <c r="G1895" s="34" t="s">
        <v>363</v>
      </c>
      <c r="H1895" s="34" t="b">
        <v>0</v>
      </c>
      <c r="I1895" s="34" t="b">
        <v>0</v>
      </c>
      <c r="J1895" s="34">
        <v>10</v>
      </c>
      <c r="K1895" s="34" t="str">
        <f t="shared" si="49"/>
        <v>129400</v>
      </c>
      <c r="L1895" s="34" t="s">
        <v>898</v>
      </c>
      <c r="O1895" t="str" s="35">
        <v>展开护盾，吸收伤害；提高护盾吸收量；展开时吸除受护者身上的中毒。</v>
      </c>
      <c r="P1895" t="n" s="35">
        <v>12421001</v>
      </c>
    </row>
    <row r="1896" ht="30" customHeight="1" spans="2:12">
      <c r="B1896" s="34">
        <f>10000000+INDEX(编号表!$B:$B,MATCH(D1896,编号表!$A:$A,0))*10000+J1896</f>
        <v>12940011</v>
      </c>
      <c r="C1896" s="34" t="s">
        <v>1347</v>
      </c>
      <c r="D1896" s="34" t="s">
        <v>1344</v>
      </c>
      <c r="E1896" s="34" t="s">
        <v>775</v>
      </c>
      <c r="F1896" s="39" t="s">
        <v>906</v>
      </c>
      <c r="G1896" s="34" t="s">
        <v>363</v>
      </c>
      <c r="H1896" s="34" t="b">
        <v>0</v>
      </c>
      <c r="I1896" s="34" t="b">
        <v>0</v>
      </c>
      <c r="J1896" s="34">
        <v>11</v>
      </c>
      <c r="K1896" s="34" t="str">
        <f t="shared" si="49"/>
        <v>129400</v>
      </c>
      <c r="L1896" s="34" t="s">
        <v>899</v>
      </c>
      <c r="O1896" t="str" s="35">
        <v>展开护盾，吸收伤害；提高护盾吸收量；展开时吸除受护者身上的中毒。</v>
      </c>
      <c r="P1896" t="n" s="35">
        <v>12421001</v>
      </c>
    </row>
    <row r="1897" ht="30" customHeight="1" spans="2:12">
      <c r="B1897" s="34">
        <f>10000000+INDEX(编号表!$B:$B,MATCH(D1897,编号表!$A:$A,0))*10000+J1897</f>
        <v>12940012</v>
      </c>
      <c r="C1897" s="34" t="s">
        <v>1347</v>
      </c>
      <c r="D1897" s="34" t="s">
        <v>1344</v>
      </c>
      <c r="E1897" s="34" t="s">
        <v>775</v>
      </c>
      <c r="F1897" s="39" t="s">
        <v>906</v>
      </c>
      <c r="G1897" s="34" t="s">
        <v>363</v>
      </c>
      <c r="H1897" s="34" t="b">
        <v>0</v>
      </c>
      <c r="I1897" s="34" t="b">
        <v>0</v>
      </c>
      <c r="J1897" s="34">
        <v>12</v>
      </c>
      <c r="K1897" s="34" t="str">
        <f t="shared" si="49"/>
        <v>129400</v>
      </c>
      <c r="L1897" s="34" t="s">
        <v>900</v>
      </c>
      <c r="O1897" t="str" s="35">
        <v>展开护盾，吸收伤害；提高护盾吸收量；展开时吸除受护者身上的中毒。</v>
      </c>
      <c r="P1897" t="n" s="35">
        <v>12421001</v>
      </c>
    </row>
    <row r="1898" ht="30" customHeight="1" spans="2:12">
      <c r="B1898" s="34">
        <f>10000000+INDEX(编号表!$B:$B,MATCH(D1898,编号表!$A:$A,0))*10000+J1898</f>
        <v>12940013</v>
      </c>
      <c r="C1898" s="34" t="s">
        <v>1348</v>
      </c>
      <c r="D1898" s="34" t="s">
        <v>1344</v>
      </c>
      <c r="E1898" s="34" t="s">
        <v>775</v>
      </c>
      <c r="F1898" s="39" t="s">
        <v>908</v>
      </c>
      <c r="G1898" s="34" t="s">
        <v>363</v>
      </c>
      <c r="H1898" s="34" t="b">
        <v>0</v>
      </c>
      <c r="I1898" s="34" t="b">
        <v>0</v>
      </c>
      <c r="J1898" s="34">
        <v>13</v>
      </c>
      <c r="K1898" s="34" t="str">
        <f t="shared" si="49"/>
        <v>129400</v>
      </c>
      <c r="L1898" s="34" t="s">
        <v>898</v>
      </c>
      <c r="O1898" t="str" s="35">
        <v>展开护盾，吸收伤害；提高护盾吸收量；展开时吸除受护者身上的中毒。</v>
      </c>
      <c r="P1898" t="n" s="35">
        <v>12421001</v>
      </c>
    </row>
    <row r="1899" ht="30" customHeight="1" spans="2:12">
      <c r="B1899" s="34">
        <f>10000000+INDEX(编号表!$B:$B,MATCH(D1899,编号表!$A:$A,0))*10000+J1899</f>
        <v>12940014</v>
      </c>
      <c r="C1899" s="34" t="s">
        <v>1348</v>
      </c>
      <c r="D1899" s="34" t="s">
        <v>1344</v>
      </c>
      <c r="E1899" s="34" t="s">
        <v>775</v>
      </c>
      <c r="F1899" s="39" t="s">
        <v>908</v>
      </c>
      <c r="G1899" s="34" t="s">
        <v>363</v>
      </c>
      <c r="H1899" s="34" t="b">
        <v>0</v>
      </c>
      <c r="I1899" s="34" t="b">
        <v>0</v>
      </c>
      <c r="J1899" s="34">
        <v>14</v>
      </c>
      <c r="K1899" s="34" t="str">
        <f t="shared" si="49"/>
        <v>129400</v>
      </c>
      <c r="L1899" s="34" t="s">
        <v>899</v>
      </c>
      <c r="O1899" t="str" s="35">
        <v>展开护盾，吸收伤害；提高护盾吸收量；展开时吸除受护者身上的中毒。</v>
      </c>
      <c r="P1899" t="n" s="35">
        <v>12421001</v>
      </c>
    </row>
    <row r="1900" ht="30" customHeight="1" spans="2:12">
      <c r="B1900" s="34">
        <f>10000000+INDEX(编号表!$B:$B,MATCH(D1900,编号表!$A:$A,0))*10000+J1900</f>
        <v>12940015</v>
      </c>
      <c r="C1900" s="34" t="s">
        <v>1348</v>
      </c>
      <c r="D1900" s="34" t="s">
        <v>1344</v>
      </c>
      <c r="E1900" s="34" t="s">
        <v>775</v>
      </c>
      <c r="F1900" s="39" t="s">
        <v>908</v>
      </c>
      <c r="G1900" s="34" t="s">
        <v>363</v>
      </c>
      <c r="H1900" s="34" t="b">
        <v>0</v>
      </c>
      <c r="I1900" s="34" t="b">
        <v>0</v>
      </c>
      <c r="J1900" s="34">
        <v>15</v>
      </c>
      <c r="K1900" s="34" t="str">
        <f t="shared" si="49"/>
        <v>129400</v>
      </c>
      <c r="L1900" s="34" t="s">
        <v>900</v>
      </c>
      <c r="O1900" t="str" s="35">
        <v>展开护盾，吸收伤害；提高护盾吸收量；展开时吸除受护者身上的中毒。</v>
      </c>
      <c r="P1900" t="n" s="35">
        <v>12421001</v>
      </c>
    </row>
    <row r="1901" ht="30" customHeight="1" spans="2:12">
      <c r="B1901" s="34">
        <f>10000000+INDEX(编号表!$B:$B,MATCH(D1901,编号表!$A:$A,0))*10000+J1901</f>
        <v>12940016</v>
      </c>
      <c r="C1901" s="34" t="s">
        <v>1349</v>
      </c>
      <c r="D1901" s="34" t="s">
        <v>1344</v>
      </c>
      <c r="E1901" s="34" t="s">
        <v>775</v>
      </c>
      <c r="F1901" s="39" t="s">
        <v>910</v>
      </c>
      <c r="G1901" s="34" t="s">
        <v>363</v>
      </c>
      <c r="H1901" s="34" t="b">
        <v>0</v>
      </c>
      <c r="I1901" s="34" t="b">
        <v>0</v>
      </c>
      <c r="J1901" s="34">
        <v>16</v>
      </c>
      <c r="K1901" s="34" t="str">
        <f t="shared" si="49"/>
        <v>129400</v>
      </c>
      <c r="L1901" s="34" t="s">
        <v>898</v>
      </c>
      <c r="O1901" t="str" s="35">
        <v>展开护盾，吸收伤害；提高护盾吸收量；展开时吸除受护者身上的中毒。</v>
      </c>
      <c r="P1901" t="n" s="35">
        <v>12421001</v>
      </c>
    </row>
    <row r="1902" ht="30" customHeight="1" spans="2:12">
      <c r="B1902" s="34">
        <f>10000000+INDEX(编号表!$B:$B,MATCH(D1902,编号表!$A:$A,0))*10000+J1902</f>
        <v>12940017</v>
      </c>
      <c r="C1902" s="34" t="s">
        <v>1349</v>
      </c>
      <c r="D1902" s="34" t="s">
        <v>1344</v>
      </c>
      <c r="E1902" s="34" t="s">
        <v>775</v>
      </c>
      <c r="F1902" s="39" t="s">
        <v>910</v>
      </c>
      <c r="G1902" s="34" t="s">
        <v>363</v>
      </c>
      <c r="H1902" s="34" t="b">
        <v>0</v>
      </c>
      <c r="I1902" s="34" t="b">
        <v>0</v>
      </c>
      <c r="J1902" s="34">
        <v>17</v>
      </c>
      <c r="K1902" s="34" t="str">
        <f t="shared" si="49"/>
        <v>129400</v>
      </c>
      <c r="L1902" s="34" t="s">
        <v>899</v>
      </c>
      <c r="O1902" t="str" s="35">
        <v>展开护盾，吸收伤害；提高护盾吸收量；展开时吸除受护者身上的中毒。</v>
      </c>
      <c r="P1902" t="n" s="35">
        <v>12421001</v>
      </c>
    </row>
    <row r="1903" ht="30" customHeight="1" spans="2:12">
      <c r="B1903" s="34">
        <f>10000000+INDEX(编号表!$B:$B,MATCH(D1903,编号表!$A:$A,0))*10000+J1903</f>
        <v>12940018</v>
      </c>
      <c r="C1903" s="34" t="s">
        <v>1349</v>
      </c>
      <c r="D1903" s="34" t="s">
        <v>1344</v>
      </c>
      <c r="E1903" s="34" t="s">
        <v>775</v>
      </c>
      <c r="F1903" s="39" t="s">
        <v>910</v>
      </c>
      <c r="G1903" s="34" t="s">
        <v>363</v>
      </c>
      <c r="H1903" s="34" t="b">
        <v>0</v>
      </c>
      <c r="I1903" s="34" t="b">
        <v>0</v>
      </c>
      <c r="J1903" s="34">
        <v>18</v>
      </c>
      <c r="K1903" s="34" t="str">
        <f t="shared" si="49"/>
        <v>129400</v>
      </c>
      <c r="L1903" s="34" t="s">
        <v>900</v>
      </c>
      <c r="O1903" t="str" s="35">
        <v>展开护盾，吸收伤害；提高护盾吸收量；展开时吸除受护者身上的中毒。</v>
      </c>
      <c r="P1903" t="n" s="35">
        <v>12421001</v>
      </c>
    </row>
    <row r="1904" ht="30" customHeight="1" spans="2:12">
      <c r="B1904" s="34">
        <f>10000000+INDEX(编号表!$B:$B,MATCH(D1904,编号表!$A:$A,0))*10000+J1904</f>
        <v>12940019</v>
      </c>
      <c r="C1904" s="34" t="s">
        <v>1350</v>
      </c>
      <c r="D1904" s="34" t="s">
        <v>1344</v>
      </c>
      <c r="E1904" s="34" t="s">
        <v>775</v>
      </c>
      <c r="F1904" s="39" t="s">
        <v>912</v>
      </c>
      <c r="G1904" s="34" t="s">
        <v>363</v>
      </c>
      <c r="H1904" s="34" t="b">
        <v>0</v>
      </c>
      <c r="I1904" s="34" t="b">
        <v>0</v>
      </c>
      <c r="J1904" s="34">
        <v>19</v>
      </c>
      <c r="K1904" s="34" t="str">
        <f t="shared" si="49"/>
        <v>129400</v>
      </c>
      <c r="L1904" s="34" t="s">
        <v>898</v>
      </c>
      <c r="O1904" t="str" s="35">
        <v>展开护盾，吸收伤害；提高护盾吸收量；展开时吸除受护者身上的中毒。</v>
      </c>
      <c r="P1904" t="n" s="35">
        <v>12421001</v>
      </c>
    </row>
    <row r="1905" ht="30" customHeight="1" spans="2:12">
      <c r="B1905" s="34">
        <f>10000000+INDEX(编号表!$B:$B,MATCH(D1905,编号表!$A:$A,0))*10000+J1905</f>
        <v>12940020</v>
      </c>
      <c r="C1905" s="34" t="s">
        <v>1350</v>
      </c>
      <c r="D1905" s="34" t="s">
        <v>1344</v>
      </c>
      <c r="E1905" s="34" t="s">
        <v>775</v>
      </c>
      <c r="F1905" s="39" t="s">
        <v>912</v>
      </c>
      <c r="G1905" s="34" t="s">
        <v>363</v>
      </c>
      <c r="H1905" s="34" t="b">
        <v>0</v>
      </c>
      <c r="I1905" s="34" t="b">
        <v>0</v>
      </c>
      <c r="J1905" s="34">
        <v>20</v>
      </c>
      <c r="K1905" s="34" t="str">
        <f t="shared" si="49"/>
        <v>129400</v>
      </c>
      <c r="L1905" s="34" t="s">
        <v>899</v>
      </c>
      <c r="O1905" t="str" s="35">
        <v>展开护盾，吸收伤害；提高护盾吸收量；展开时吸除受护者身上的中毒。</v>
      </c>
      <c r="P1905" t="n" s="35">
        <v>12421001</v>
      </c>
    </row>
    <row r="1906" ht="30" customHeight="1" spans="2:12">
      <c r="B1906" s="34">
        <f>10000000+INDEX(编号表!$B:$B,MATCH(D1906,编号表!$A:$A,0))*10000+J1906</f>
        <v>12940021</v>
      </c>
      <c r="C1906" s="34" t="s">
        <v>1350</v>
      </c>
      <c r="D1906" s="34" t="s">
        <v>1344</v>
      </c>
      <c r="E1906" s="34" t="s">
        <v>775</v>
      </c>
      <c r="F1906" s="39" t="s">
        <v>912</v>
      </c>
      <c r="G1906" s="34" t="s">
        <v>363</v>
      </c>
      <c r="H1906" s="34" t="b">
        <v>0</v>
      </c>
      <c r="I1906" s="34" t="b">
        <v>0</v>
      </c>
      <c r="J1906" s="34">
        <v>21</v>
      </c>
      <c r="K1906" s="34" t="str">
        <f t="shared" si="49"/>
        <v>129400</v>
      </c>
      <c r="L1906" s="34" t="s">
        <v>900</v>
      </c>
      <c r="O1906" t="str" s="35">
        <v>展开护盾，吸收伤害；提高护盾吸收量；展开时吸除受护者身上的中毒。</v>
      </c>
      <c r="P1906" t="n" s="35">
        <v>12421001</v>
      </c>
    </row>
    <row r="1907" ht="30" customHeight="1" spans="2:12">
      <c r="B1907" s="34">
        <f>10000000+INDEX(编号表!$B:$B,MATCH(D1907,编号表!$A:$A,0))*10000+J1907</f>
        <v>12950001</v>
      </c>
      <c r="C1907" s="34" t="s">
        <v>1351</v>
      </c>
      <c r="D1907" s="34" t="s">
        <v>1352</v>
      </c>
      <c r="E1907" s="34" t="s">
        <v>775</v>
      </c>
      <c r="F1907" s="39" t="s">
        <v>897</v>
      </c>
      <c r="G1907" s="34" t="s">
        <v>363</v>
      </c>
      <c r="H1907" s="34" t="b">
        <v>0</v>
      </c>
      <c r="I1907" s="34" t="b">
        <v>0</v>
      </c>
      <c r="J1907" s="34">
        <v>1</v>
      </c>
      <c r="K1907" s="34" t="str">
        <f t="shared" si="49"/>
        <v>129500</v>
      </c>
      <c r="L1907" s="34" t="s">
        <v>898</v>
      </c>
      <c r="O1907" t="str" s="35">
        <v>展开护盾，吸收伤害；提高护盾吸收量；缩短宝伞技能冷却时间。</v>
      </c>
      <c r="P1907" t="n" s="35">
        <v>12421001</v>
      </c>
    </row>
    <row r="1908" ht="30" customHeight="1" spans="2:12">
      <c r="B1908" s="34">
        <f>10000000+INDEX(编号表!$B:$B,MATCH(D1908,编号表!$A:$A,0))*10000+J1908</f>
        <v>12950002</v>
      </c>
      <c r="C1908" s="34" t="s">
        <v>1351</v>
      </c>
      <c r="D1908" s="34" t="s">
        <v>1352</v>
      </c>
      <c r="E1908" s="34" t="s">
        <v>775</v>
      </c>
      <c r="F1908" s="39" t="s">
        <v>897</v>
      </c>
      <c r="G1908" s="34" t="s">
        <v>363</v>
      </c>
      <c r="H1908" s="34" t="b">
        <v>0</v>
      </c>
      <c r="I1908" s="34" t="b">
        <v>0</v>
      </c>
      <c r="J1908" s="34">
        <v>2</v>
      </c>
      <c r="K1908" s="34" t="str">
        <f t="shared" si="49"/>
        <v>129500</v>
      </c>
      <c r="L1908" s="34" t="s">
        <v>899</v>
      </c>
      <c r="O1908" t="str" s="35">
        <v>展开护盾，吸收伤害；提高护盾吸收量；缩短宝伞技能冷却时间。</v>
      </c>
      <c r="P1908" t="n" s="35">
        <v>12421001</v>
      </c>
    </row>
    <row r="1909" ht="30" customHeight="1" spans="2:12">
      <c r="B1909" s="34">
        <f>10000000+INDEX(编号表!$B:$B,MATCH(D1909,编号表!$A:$A,0))*10000+J1909</f>
        <v>12950003</v>
      </c>
      <c r="C1909" s="34" t="s">
        <v>1351</v>
      </c>
      <c r="D1909" s="34" t="s">
        <v>1352</v>
      </c>
      <c r="E1909" s="34" t="s">
        <v>775</v>
      </c>
      <c r="F1909" s="39" t="s">
        <v>897</v>
      </c>
      <c r="G1909" s="34" t="s">
        <v>363</v>
      </c>
      <c r="H1909" s="34" t="b">
        <v>0</v>
      </c>
      <c r="I1909" s="34" t="b">
        <v>0</v>
      </c>
      <c r="J1909" s="34">
        <v>3</v>
      </c>
      <c r="K1909" s="34" t="str">
        <f t="shared" si="49"/>
        <v>129500</v>
      </c>
      <c r="L1909" s="34" t="s">
        <v>900</v>
      </c>
      <c r="O1909" t="str" s="35">
        <v>展开护盾，吸收伤害；提高护盾吸收量；缩短宝伞技能冷却时间。</v>
      </c>
      <c r="P1909" t="n" s="35">
        <v>12421001</v>
      </c>
    </row>
    <row r="1910" ht="30" customHeight="1" spans="2:12">
      <c r="B1910" s="34">
        <f>10000000+INDEX(编号表!$B:$B,MATCH(D1910,编号表!$A:$A,0))*10000+J1910</f>
        <v>12950004</v>
      </c>
      <c r="C1910" s="34" t="s">
        <v>1353</v>
      </c>
      <c r="D1910" s="34" t="s">
        <v>1352</v>
      </c>
      <c r="E1910" s="34" t="s">
        <v>775</v>
      </c>
      <c r="F1910" s="39" t="s">
        <v>902</v>
      </c>
      <c r="G1910" s="34" t="s">
        <v>363</v>
      </c>
      <c r="H1910" s="34" t="b">
        <v>0</v>
      </c>
      <c r="I1910" s="34" t="b">
        <v>0</v>
      </c>
      <c r="J1910" s="34">
        <v>4</v>
      </c>
      <c r="K1910" s="34" t="str">
        <f t="shared" si="49"/>
        <v>129500</v>
      </c>
      <c r="L1910" s="34" t="s">
        <v>898</v>
      </c>
      <c r="O1910" t="str" s="35">
        <v>展开护盾，吸收伤害；提高护盾吸收量；缩短宝伞技能冷却时间。</v>
      </c>
      <c r="P1910" t="n" s="35">
        <v>12421001</v>
      </c>
    </row>
    <row r="1911" ht="30" customHeight="1" spans="2:12">
      <c r="B1911" s="34">
        <f>10000000+INDEX(编号表!$B:$B,MATCH(D1911,编号表!$A:$A,0))*10000+J1911</f>
        <v>12950005</v>
      </c>
      <c r="C1911" s="34" t="s">
        <v>1353</v>
      </c>
      <c r="D1911" s="34" t="s">
        <v>1352</v>
      </c>
      <c r="E1911" s="34" t="s">
        <v>775</v>
      </c>
      <c r="F1911" s="39" t="s">
        <v>902</v>
      </c>
      <c r="G1911" s="34" t="s">
        <v>363</v>
      </c>
      <c r="H1911" s="34" t="b">
        <v>0</v>
      </c>
      <c r="I1911" s="34" t="b">
        <v>0</v>
      </c>
      <c r="J1911" s="34">
        <v>5</v>
      </c>
      <c r="K1911" s="34" t="str">
        <f t="shared" si="49"/>
        <v>129500</v>
      </c>
      <c r="L1911" s="34" t="s">
        <v>899</v>
      </c>
      <c r="O1911" t="str" s="35">
        <v>展开护盾，吸收伤害；提高护盾吸收量；缩短宝伞技能冷却时间。</v>
      </c>
      <c r="P1911" t="n" s="35">
        <v>12421001</v>
      </c>
    </row>
    <row r="1912" ht="30" customHeight="1" spans="2:12">
      <c r="B1912" s="34">
        <f>10000000+INDEX(编号表!$B:$B,MATCH(D1912,编号表!$A:$A,0))*10000+J1912</f>
        <v>12950006</v>
      </c>
      <c r="C1912" s="34" t="s">
        <v>1353</v>
      </c>
      <c r="D1912" s="34" t="s">
        <v>1352</v>
      </c>
      <c r="E1912" s="34" t="s">
        <v>775</v>
      </c>
      <c r="F1912" s="39" t="s">
        <v>902</v>
      </c>
      <c r="G1912" s="34" t="s">
        <v>363</v>
      </c>
      <c r="H1912" s="34" t="b">
        <v>0</v>
      </c>
      <c r="I1912" s="34" t="b">
        <v>0</v>
      </c>
      <c r="J1912" s="34">
        <v>6</v>
      </c>
      <c r="K1912" s="34" t="str">
        <f t="shared" si="49"/>
        <v>129500</v>
      </c>
      <c r="L1912" s="34" t="s">
        <v>900</v>
      </c>
      <c r="O1912" t="str" s="35">
        <v>展开护盾，吸收伤害；提高护盾吸收量；缩短宝伞技能冷却时间。</v>
      </c>
      <c r="P1912" t="n" s="35">
        <v>12421001</v>
      </c>
    </row>
    <row r="1913" ht="30" customHeight="1" spans="2:12">
      <c r="B1913" s="34">
        <f>10000000+INDEX(编号表!$B:$B,MATCH(D1913,编号表!$A:$A,0))*10000+J1913</f>
        <v>12950007</v>
      </c>
      <c r="C1913" s="34" t="s">
        <v>1354</v>
      </c>
      <c r="D1913" s="34" t="s">
        <v>1352</v>
      </c>
      <c r="E1913" s="34" t="s">
        <v>775</v>
      </c>
      <c r="F1913" s="39" t="s">
        <v>904</v>
      </c>
      <c r="G1913" s="34" t="s">
        <v>363</v>
      </c>
      <c r="H1913" s="34" t="b">
        <v>0</v>
      </c>
      <c r="I1913" s="34" t="b">
        <v>0</v>
      </c>
      <c r="J1913" s="34">
        <v>7</v>
      </c>
      <c r="K1913" s="34" t="str">
        <f t="shared" si="49"/>
        <v>129500</v>
      </c>
      <c r="L1913" s="34" t="s">
        <v>898</v>
      </c>
      <c r="O1913" t="str" s="35">
        <v>展开护盾，吸收伤害；提高护盾吸收量；缩短宝伞技能冷却时间。</v>
      </c>
      <c r="P1913" t="n" s="35">
        <v>12421001</v>
      </c>
    </row>
    <row r="1914" ht="30" customHeight="1" spans="2:12">
      <c r="B1914" s="34">
        <f>10000000+INDEX(编号表!$B:$B,MATCH(D1914,编号表!$A:$A,0))*10000+J1914</f>
        <v>12950008</v>
      </c>
      <c r="C1914" s="34" t="s">
        <v>1354</v>
      </c>
      <c r="D1914" s="34" t="s">
        <v>1352</v>
      </c>
      <c r="E1914" s="34" t="s">
        <v>775</v>
      </c>
      <c r="F1914" s="39" t="s">
        <v>904</v>
      </c>
      <c r="G1914" s="34" t="s">
        <v>363</v>
      </c>
      <c r="H1914" s="34" t="b">
        <v>0</v>
      </c>
      <c r="I1914" s="34" t="b">
        <v>0</v>
      </c>
      <c r="J1914" s="34">
        <v>8</v>
      </c>
      <c r="K1914" s="34" t="str">
        <f t="shared" si="49"/>
        <v>129500</v>
      </c>
      <c r="L1914" s="34" t="s">
        <v>899</v>
      </c>
      <c r="O1914" t="str" s="35">
        <v>展开护盾，吸收伤害；提高护盾吸收量；缩短宝伞技能冷却时间。</v>
      </c>
      <c r="P1914" t="n" s="35">
        <v>12421001</v>
      </c>
    </row>
    <row r="1915" ht="30" customHeight="1" spans="2:12">
      <c r="B1915" s="34">
        <f>10000000+INDEX(编号表!$B:$B,MATCH(D1915,编号表!$A:$A,0))*10000+J1915</f>
        <v>12950009</v>
      </c>
      <c r="C1915" s="34" t="s">
        <v>1354</v>
      </c>
      <c r="D1915" s="34" t="s">
        <v>1352</v>
      </c>
      <c r="E1915" s="34" t="s">
        <v>775</v>
      </c>
      <c r="F1915" s="39" t="s">
        <v>904</v>
      </c>
      <c r="G1915" s="34" t="s">
        <v>363</v>
      </c>
      <c r="H1915" s="34" t="b">
        <v>0</v>
      </c>
      <c r="I1915" s="34" t="b">
        <v>0</v>
      </c>
      <c r="J1915" s="34">
        <v>9</v>
      </c>
      <c r="K1915" s="34" t="str">
        <f t="shared" si="49"/>
        <v>129500</v>
      </c>
      <c r="L1915" s="34" t="s">
        <v>900</v>
      </c>
      <c r="O1915" t="str" s="35">
        <v>展开护盾，吸收伤害；提高护盾吸收量；缩短宝伞技能冷却时间。</v>
      </c>
      <c r="P1915" t="n" s="35">
        <v>12421001</v>
      </c>
    </row>
    <row r="1916" ht="30" customHeight="1" spans="2:12">
      <c r="B1916" s="34">
        <f>10000000+INDEX(编号表!$B:$B,MATCH(D1916,编号表!$A:$A,0))*10000+J1916</f>
        <v>12950010</v>
      </c>
      <c r="C1916" s="34" t="s">
        <v>1355</v>
      </c>
      <c r="D1916" s="34" t="s">
        <v>1352</v>
      </c>
      <c r="E1916" s="34" t="s">
        <v>775</v>
      </c>
      <c r="F1916" s="39" t="s">
        <v>906</v>
      </c>
      <c r="G1916" s="34" t="s">
        <v>363</v>
      </c>
      <c r="H1916" s="34" t="b">
        <v>0</v>
      </c>
      <c r="I1916" s="34" t="b">
        <v>0</v>
      </c>
      <c r="J1916" s="34">
        <v>10</v>
      </c>
      <c r="K1916" s="34" t="str">
        <f t="shared" si="49"/>
        <v>129500</v>
      </c>
      <c r="L1916" s="34" t="s">
        <v>898</v>
      </c>
      <c r="O1916" t="str" s="35">
        <v>展开护盾，吸收伤害；提高护盾吸收量；缩短宝伞技能冷却时间。</v>
      </c>
      <c r="P1916" t="n" s="35">
        <v>12421001</v>
      </c>
    </row>
    <row r="1917" ht="30" customHeight="1" spans="2:12">
      <c r="B1917" s="34">
        <f>10000000+INDEX(编号表!$B:$B,MATCH(D1917,编号表!$A:$A,0))*10000+J1917</f>
        <v>12950011</v>
      </c>
      <c r="C1917" s="34" t="s">
        <v>1355</v>
      </c>
      <c r="D1917" s="34" t="s">
        <v>1352</v>
      </c>
      <c r="E1917" s="34" t="s">
        <v>775</v>
      </c>
      <c r="F1917" s="39" t="s">
        <v>906</v>
      </c>
      <c r="G1917" s="34" t="s">
        <v>363</v>
      </c>
      <c r="H1917" s="34" t="b">
        <v>0</v>
      </c>
      <c r="I1917" s="34" t="b">
        <v>0</v>
      </c>
      <c r="J1917" s="34">
        <v>11</v>
      </c>
      <c r="K1917" s="34" t="str">
        <f t="shared" si="49"/>
        <v>129500</v>
      </c>
      <c r="L1917" s="34" t="s">
        <v>899</v>
      </c>
      <c r="O1917" t="str" s="35">
        <v>展开护盾，吸收伤害；提高护盾吸收量；缩短宝伞技能冷却时间。</v>
      </c>
      <c r="P1917" t="n" s="35">
        <v>12421001</v>
      </c>
    </row>
    <row r="1918" ht="30" customHeight="1" spans="2:12">
      <c r="B1918" s="34">
        <f>10000000+INDEX(编号表!$B:$B,MATCH(D1918,编号表!$A:$A,0))*10000+J1918</f>
        <v>12950012</v>
      </c>
      <c r="C1918" s="34" t="s">
        <v>1355</v>
      </c>
      <c r="D1918" s="34" t="s">
        <v>1352</v>
      </c>
      <c r="E1918" s="34" t="s">
        <v>775</v>
      </c>
      <c r="F1918" s="39" t="s">
        <v>906</v>
      </c>
      <c r="G1918" s="34" t="s">
        <v>363</v>
      </c>
      <c r="H1918" s="34" t="b">
        <v>0</v>
      </c>
      <c r="I1918" s="34" t="b">
        <v>0</v>
      </c>
      <c r="J1918" s="34">
        <v>12</v>
      </c>
      <c r="K1918" s="34" t="str">
        <f t="shared" si="49"/>
        <v>129500</v>
      </c>
      <c r="L1918" s="34" t="s">
        <v>900</v>
      </c>
      <c r="O1918" t="str" s="35">
        <v>展开护盾，吸收伤害；提高护盾吸收量；缩短宝伞技能冷却时间。</v>
      </c>
      <c r="P1918" t="n" s="35">
        <v>12421001</v>
      </c>
    </row>
    <row r="1919" ht="30" customHeight="1" spans="2:12">
      <c r="B1919" s="34">
        <f>10000000+INDEX(编号表!$B:$B,MATCH(D1919,编号表!$A:$A,0))*10000+J1919</f>
        <v>12950013</v>
      </c>
      <c r="C1919" s="34" t="s">
        <v>1356</v>
      </c>
      <c r="D1919" s="34" t="s">
        <v>1352</v>
      </c>
      <c r="E1919" s="34" t="s">
        <v>775</v>
      </c>
      <c r="F1919" s="39" t="s">
        <v>908</v>
      </c>
      <c r="G1919" s="34" t="s">
        <v>363</v>
      </c>
      <c r="H1919" s="34" t="b">
        <v>0</v>
      </c>
      <c r="I1919" s="34" t="b">
        <v>0</v>
      </c>
      <c r="J1919" s="34">
        <v>13</v>
      </c>
      <c r="K1919" s="34" t="str">
        <f t="shared" si="49"/>
        <v>129500</v>
      </c>
      <c r="L1919" s="34" t="s">
        <v>898</v>
      </c>
      <c r="O1919" t="str" s="35">
        <v>展开护盾，吸收伤害；提高护盾吸收量；缩短宝伞技能冷却时间。</v>
      </c>
      <c r="P1919" t="n" s="35">
        <v>12421001</v>
      </c>
    </row>
    <row r="1920" ht="30" customHeight="1" spans="2:12">
      <c r="B1920" s="34">
        <f>10000000+INDEX(编号表!$B:$B,MATCH(D1920,编号表!$A:$A,0))*10000+J1920</f>
        <v>12950014</v>
      </c>
      <c r="C1920" s="34" t="s">
        <v>1356</v>
      </c>
      <c r="D1920" s="34" t="s">
        <v>1352</v>
      </c>
      <c r="E1920" s="34" t="s">
        <v>775</v>
      </c>
      <c r="F1920" s="39" t="s">
        <v>908</v>
      </c>
      <c r="G1920" s="34" t="s">
        <v>363</v>
      </c>
      <c r="H1920" s="34" t="b">
        <v>0</v>
      </c>
      <c r="I1920" s="34" t="b">
        <v>0</v>
      </c>
      <c r="J1920" s="34">
        <v>14</v>
      </c>
      <c r="K1920" s="34" t="str">
        <f t="shared" si="49"/>
        <v>129500</v>
      </c>
      <c r="L1920" s="34" t="s">
        <v>899</v>
      </c>
      <c r="O1920" t="str" s="35">
        <v>展开护盾，吸收伤害；提高护盾吸收量；缩短宝伞技能冷却时间。</v>
      </c>
      <c r="P1920" t="n" s="35">
        <v>12421001</v>
      </c>
    </row>
    <row r="1921" ht="30" customHeight="1" spans="2:12">
      <c r="B1921" s="34">
        <f>10000000+INDEX(编号表!$B:$B,MATCH(D1921,编号表!$A:$A,0))*10000+J1921</f>
        <v>12950015</v>
      </c>
      <c r="C1921" s="34" t="s">
        <v>1356</v>
      </c>
      <c r="D1921" s="34" t="s">
        <v>1352</v>
      </c>
      <c r="E1921" s="34" t="s">
        <v>775</v>
      </c>
      <c r="F1921" s="39" t="s">
        <v>908</v>
      </c>
      <c r="G1921" s="34" t="s">
        <v>363</v>
      </c>
      <c r="H1921" s="34" t="b">
        <v>0</v>
      </c>
      <c r="I1921" s="34" t="b">
        <v>0</v>
      </c>
      <c r="J1921" s="34">
        <v>15</v>
      </c>
      <c r="K1921" s="34" t="str">
        <f t="shared" si="49"/>
        <v>129500</v>
      </c>
      <c r="L1921" s="34" t="s">
        <v>900</v>
      </c>
      <c r="O1921" t="str" s="35">
        <v>展开护盾，吸收伤害；提高护盾吸收量；缩短宝伞技能冷却时间。</v>
      </c>
      <c r="P1921" t="n" s="35">
        <v>12421001</v>
      </c>
    </row>
    <row r="1922" ht="30" customHeight="1" spans="2:12">
      <c r="B1922" s="34">
        <f>10000000+INDEX(编号表!$B:$B,MATCH(D1922,编号表!$A:$A,0))*10000+J1922</f>
        <v>12950016</v>
      </c>
      <c r="C1922" s="34" t="s">
        <v>1357</v>
      </c>
      <c r="D1922" s="34" t="s">
        <v>1352</v>
      </c>
      <c r="E1922" s="34" t="s">
        <v>775</v>
      </c>
      <c r="F1922" s="39" t="s">
        <v>910</v>
      </c>
      <c r="G1922" s="34" t="s">
        <v>363</v>
      </c>
      <c r="H1922" s="34" t="b">
        <v>0</v>
      </c>
      <c r="I1922" s="34" t="b">
        <v>0</v>
      </c>
      <c r="J1922" s="34">
        <v>16</v>
      </c>
      <c r="K1922" s="34" t="str">
        <f t="shared" si="49"/>
        <v>129500</v>
      </c>
      <c r="L1922" s="34" t="s">
        <v>898</v>
      </c>
      <c r="O1922" t="str" s="35">
        <v>展开护盾，吸收伤害；提高护盾吸收量；缩短宝伞技能冷却时间。</v>
      </c>
      <c r="P1922" t="n" s="35">
        <v>12421001</v>
      </c>
    </row>
    <row r="1923" ht="30" customHeight="1" spans="2:12">
      <c r="B1923" s="34">
        <f>10000000+INDEX(编号表!$B:$B,MATCH(D1923,编号表!$A:$A,0))*10000+J1923</f>
        <v>12950017</v>
      </c>
      <c r="C1923" s="34" t="s">
        <v>1357</v>
      </c>
      <c r="D1923" s="34" t="s">
        <v>1352</v>
      </c>
      <c r="E1923" s="34" t="s">
        <v>775</v>
      </c>
      <c r="F1923" s="39" t="s">
        <v>910</v>
      </c>
      <c r="G1923" s="34" t="s">
        <v>363</v>
      </c>
      <c r="H1923" s="34" t="b">
        <v>0</v>
      </c>
      <c r="I1923" s="34" t="b">
        <v>0</v>
      </c>
      <c r="J1923" s="34">
        <v>17</v>
      </c>
      <c r="K1923" s="34" t="str">
        <f t="shared" si="49"/>
        <v>129500</v>
      </c>
      <c r="L1923" s="34" t="s">
        <v>899</v>
      </c>
      <c r="O1923" t="str" s="35">
        <v>展开护盾，吸收伤害；提高护盾吸收量；缩短宝伞技能冷却时间。</v>
      </c>
      <c r="P1923" t="n" s="35">
        <v>12421001</v>
      </c>
    </row>
    <row r="1924" ht="30" customHeight="1" spans="2:12">
      <c r="B1924" s="34">
        <f>10000000+INDEX(编号表!$B:$B,MATCH(D1924,编号表!$A:$A,0))*10000+J1924</f>
        <v>12950018</v>
      </c>
      <c r="C1924" s="34" t="s">
        <v>1357</v>
      </c>
      <c r="D1924" s="34" t="s">
        <v>1352</v>
      </c>
      <c r="E1924" s="34" t="s">
        <v>775</v>
      </c>
      <c r="F1924" s="39" t="s">
        <v>910</v>
      </c>
      <c r="G1924" s="34" t="s">
        <v>363</v>
      </c>
      <c r="H1924" s="34" t="b">
        <v>0</v>
      </c>
      <c r="I1924" s="34" t="b">
        <v>0</v>
      </c>
      <c r="J1924" s="34">
        <v>18</v>
      </c>
      <c r="K1924" s="34" t="str">
        <f t="shared" si="49"/>
        <v>129500</v>
      </c>
      <c r="L1924" s="34" t="s">
        <v>900</v>
      </c>
      <c r="O1924" t="str" s="35">
        <v>展开护盾，吸收伤害；提高护盾吸收量；缩短宝伞技能冷却时间。</v>
      </c>
      <c r="P1924" t="n" s="35">
        <v>12421001</v>
      </c>
    </row>
    <row r="1925" ht="30" customHeight="1" spans="2:12">
      <c r="B1925" s="34">
        <f>10000000+INDEX(编号表!$B:$B,MATCH(D1925,编号表!$A:$A,0))*10000+J1925</f>
        <v>12950019</v>
      </c>
      <c r="C1925" s="34" t="s">
        <v>1358</v>
      </c>
      <c r="D1925" s="34" t="s">
        <v>1352</v>
      </c>
      <c r="E1925" s="34" t="s">
        <v>775</v>
      </c>
      <c r="F1925" s="39" t="s">
        <v>912</v>
      </c>
      <c r="G1925" s="34" t="s">
        <v>363</v>
      </c>
      <c r="H1925" s="34" t="b">
        <v>0</v>
      </c>
      <c r="I1925" s="34" t="b">
        <v>0</v>
      </c>
      <c r="J1925" s="34">
        <v>19</v>
      </c>
      <c r="K1925" s="34" t="str">
        <f t="shared" si="49"/>
        <v>129500</v>
      </c>
      <c r="L1925" s="34" t="s">
        <v>898</v>
      </c>
      <c r="O1925" t="str" s="35">
        <v>展开护盾，吸收伤害；提高护盾吸收量；缩短宝伞技能冷却时间。</v>
      </c>
      <c r="P1925" t="n" s="35">
        <v>12421001</v>
      </c>
    </row>
    <row r="1926" ht="30" customHeight="1" spans="2:12">
      <c r="B1926" s="34">
        <f>10000000+INDEX(编号表!$B:$B,MATCH(D1926,编号表!$A:$A,0))*10000+J1926</f>
        <v>12950020</v>
      </c>
      <c r="C1926" s="34" t="s">
        <v>1358</v>
      </c>
      <c r="D1926" s="34" t="s">
        <v>1352</v>
      </c>
      <c r="E1926" s="34" t="s">
        <v>775</v>
      </c>
      <c r="F1926" s="39" t="s">
        <v>912</v>
      </c>
      <c r="G1926" s="34" t="s">
        <v>363</v>
      </c>
      <c r="H1926" s="34" t="b">
        <v>0</v>
      </c>
      <c r="I1926" s="34" t="b">
        <v>0</v>
      </c>
      <c r="J1926" s="34">
        <v>20</v>
      </c>
      <c r="K1926" s="34" t="str">
        <f t="shared" si="49"/>
        <v>129500</v>
      </c>
      <c r="L1926" s="34" t="s">
        <v>899</v>
      </c>
      <c r="O1926" t="str" s="35">
        <v>展开护盾，吸收伤害；提高护盾吸收量；缩短宝伞技能冷却时间。</v>
      </c>
      <c r="P1926" t="n" s="35">
        <v>12421001</v>
      </c>
    </row>
    <row r="1927" ht="30" customHeight="1" spans="2:12">
      <c r="B1927" s="34">
        <f>10000000+INDEX(编号表!$B:$B,MATCH(D1927,编号表!$A:$A,0))*10000+J1927</f>
        <v>12950021</v>
      </c>
      <c r="C1927" s="34" t="s">
        <v>1358</v>
      </c>
      <c r="D1927" s="34" t="s">
        <v>1352</v>
      </c>
      <c r="E1927" s="34" t="s">
        <v>775</v>
      </c>
      <c r="F1927" s="39" t="s">
        <v>912</v>
      </c>
      <c r="G1927" s="34" t="s">
        <v>363</v>
      </c>
      <c r="H1927" s="34" t="b">
        <v>0</v>
      </c>
      <c r="I1927" s="34" t="b">
        <v>0</v>
      </c>
      <c r="J1927" s="34">
        <v>21</v>
      </c>
      <c r="K1927" s="34" t="str">
        <f t="shared" ref="K1927:K1990" si="50">LEFT(B1927,6)</f>
        <v>129500</v>
      </c>
      <c r="L1927" s="34" t="s">
        <v>900</v>
      </c>
      <c r="O1927" t="str" s="35">
        <v>展开护盾，吸收伤害；提高护盾吸收量；缩短宝伞技能冷却时间。</v>
      </c>
      <c r="P1927" t="n" s="35">
        <v>12421001</v>
      </c>
    </row>
    <row r="1928" ht="30" customHeight="1" spans="2:12">
      <c r="B1928" s="34">
        <f>10000000+INDEX(编号表!$B:$B,MATCH(D1928,编号表!$A:$A,0))*10000+J1928</f>
        <v>12960001</v>
      </c>
      <c r="C1928" s="34" t="s">
        <v>1359</v>
      </c>
      <c r="D1928" s="34" t="s">
        <v>1360</v>
      </c>
      <c r="E1928" s="34" t="s">
        <v>775</v>
      </c>
      <c r="F1928" s="39" t="s">
        <v>897</v>
      </c>
      <c r="G1928" s="34" t="s">
        <v>363</v>
      </c>
      <c r="H1928" s="34" t="b">
        <v>0</v>
      </c>
      <c r="I1928" s="34" t="b">
        <v>0</v>
      </c>
      <c r="J1928" s="34">
        <v>1</v>
      </c>
      <c r="K1928" s="34" t="str">
        <f t="shared" si="50"/>
        <v>129600</v>
      </c>
      <c r="L1928" s="34" t="s">
        <v>898</v>
      </c>
      <c r="O1928" t="str" s="35">
        <v>展开护盾，吸收伤害；延长护盾持续时间；减轻金行伤害。</v>
      </c>
      <c r="P1928" t="n" s="35">
        <v>12421001</v>
      </c>
    </row>
    <row r="1929" ht="30" customHeight="1" spans="2:12">
      <c r="B1929" s="34">
        <f>10000000+INDEX(编号表!$B:$B,MATCH(D1929,编号表!$A:$A,0))*10000+J1929</f>
        <v>12960002</v>
      </c>
      <c r="C1929" s="34" t="s">
        <v>1359</v>
      </c>
      <c r="D1929" s="34" t="s">
        <v>1360</v>
      </c>
      <c r="E1929" s="34" t="s">
        <v>775</v>
      </c>
      <c r="F1929" s="39" t="s">
        <v>897</v>
      </c>
      <c r="G1929" s="34" t="s">
        <v>363</v>
      </c>
      <c r="H1929" s="34" t="b">
        <v>0</v>
      </c>
      <c r="I1929" s="34" t="b">
        <v>0</v>
      </c>
      <c r="J1929" s="34">
        <v>2</v>
      </c>
      <c r="K1929" s="34" t="str">
        <f t="shared" si="50"/>
        <v>129600</v>
      </c>
      <c r="L1929" s="34" t="s">
        <v>899</v>
      </c>
      <c r="O1929" t="str" s="35">
        <v>展开护盾，吸收伤害；延长护盾持续时间；减轻金行伤害。</v>
      </c>
      <c r="P1929" t="n" s="35">
        <v>12421001</v>
      </c>
    </row>
    <row r="1930" ht="30" customHeight="1" spans="2:12">
      <c r="B1930" s="34">
        <f>10000000+INDEX(编号表!$B:$B,MATCH(D1930,编号表!$A:$A,0))*10000+J1930</f>
        <v>12960003</v>
      </c>
      <c r="C1930" s="34" t="s">
        <v>1359</v>
      </c>
      <c r="D1930" s="34" t="s">
        <v>1360</v>
      </c>
      <c r="E1930" s="34" t="s">
        <v>775</v>
      </c>
      <c r="F1930" s="39" t="s">
        <v>897</v>
      </c>
      <c r="G1930" s="34" t="s">
        <v>363</v>
      </c>
      <c r="H1930" s="34" t="b">
        <v>0</v>
      </c>
      <c r="I1930" s="34" t="b">
        <v>0</v>
      </c>
      <c r="J1930" s="34">
        <v>3</v>
      </c>
      <c r="K1930" s="34" t="str">
        <f t="shared" si="50"/>
        <v>129600</v>
      </c>
      <c r="L1930" s="34" t="s">
        <v>900</v>
      </c>
      <c r="O1930" t="str" s="35">
        <v>展开护盾，吸收伤害；延长护盾持续时间；减轻金行伤害。</v>
      </c>
      <c r="P1930" t="n" s="35">
        <v>12421001</v>
      </c>
    </row>
    <row r="1931" ht="30" customHeight="1" spans="2:12">
      <c r="B1931" s="34">
        <f>10000000+INDEX(编号表!$B:$B,MATCH(D1931,编号表!$A:$A,0))*10000+J1931</f>
        <v>12960004</v>
      </c>
      <c r="C1931" s="34" t="s">
        <v>1361</v>
      </c>
      <c r="D1931" s="34" t="s">
        <v>1360</v>
      </c>
      <c r="E1931" s="34" t="s">
        <v>775</v>
      </c>
      <c r="F1931" s="39" t="s">
        <v>902</v>
      </c>
      <c r="G1931" s="34" t="s">
        <v>363</v>
      </c>
      <c r="H1931" s="34" t="b">
        <v>0</v>
      </c>
      <c r="I1931" s="34" t="b">
        <v>0</v>
      </c>
      <c r="J1931" s="34">
        <v>4</v>
      </c>
      <c r="K1931" s="34" t="str">
        <f t="shared" si="50"/>
        <v>129600</v>
      </c>
      <c r="L1931" s="34" t="s">
        <v>898</v>
      </c>
      <c r="O1931" t="str" s="35">
        <v>展开护盾，吸收伤害；延长护盾持续时间；减轻金行伤害。</v>
      </c>
      <c r="P1931" t="n" s="35">
        <v>12421001</v>
      </c>
    </row>
    <row r="1932" ht="30" customHeight="1" spans="2:12">
      <c r="B1932" s="34">
        <f>10000000+INDEX(编号表!$B:$B,MATCH(D1932,编号表!$A:$A,0))*10000+J1932</f>
        <v>12960005</v>
      </c>
      <c r="C1932" s="34" t="s">
        <v>1361</v>
      </c>
      <c r="D1932" s="34" t="s">
        <v>1360</v>
      </c>
      <c r="E1932" s="34" t="s">
        <v>775</v>
      </c>
      <c r="F1932" s="39" t="s">
        <v>902</v>
      </c>
      <c r="G1932" s="34" t="s">
        <v>363</v>
      </c>
      <c r="H1932" s="34" t="b">
        <v>0</v>
      </c>
      <c r="I1932" s="34" t="b">
        <v>0</v>
      </c>
      <c r="J1932" s="34">
        <v>5</v>
      </c>
      <c r="K1932" s="34" t="str">
        <f t="shared" si="50"/>
        <v>129600</v>
      </c>
      <c r="L1932" s="34" t="s">
        <v>899</v>
      </c>
      <c r="O1932" t="str" s="35">
        <v>展开护盾，吸收伤害；延长护盾持续时间；减轻金行伤害。</v>
      </c>
      <c r="P1932" t="n" s="35">
        <v>12421001</v>
      </c>
    </row>
    <row r="1933" ht="30" customHeight="1" spans="2:12">
      <c r="B1933" s="34">
        <f>10000000+INDEX(编号表!$B:$B,MATCH(D1933,编号表!$A:$A,0))*10000+J1933</f>
        <v>12960006</v>
      </c>
      <c r="C1933" s="34" t="s">
        <v>1361</v>
      </c>
      <c r="D1933" s="34" t="s">
        <v>1360</v>
      </c>
      <c r="E1933" s="34" t="s">
        <v>775</v>
      </c>
      <c r="F1933" s="39" t="s">
        <v>902</v>
      </c>
      <c r="G1933" s="34" t="s">
        <v>363</v>
      </c>
      <c r="H1933" s="34" t="b">
        <v>0</v>
      </c>
      <c r="I1933" s="34" t="b">
        <v>0</v>
      </c>
      <c r="J1933" s="34">
        <v>6</v>
      </c>
      <c r="K1933" s="34" t="str">
        <f t="shared" si="50"/>
        <v>129600</v>
      </c>
      <c r="L1933" s="34" t="s">
        <v>900</v>
      </c>
      <c r="O1933" t="str" s="35">
        <v>展开护盾，吸收伤害；延长护盾持续时间；减轻金行伤害。</v>
      </c>
      <c r="P1933" t="n" s="35">
        <v>12421001</v>
      </c>
    </row>
    <row r="1934" ht="30" customHeight="1" spans="2:12">
      <c r="B1934" s="34">
        <f>10000000+INDEX(编号表!$B:$B,MATCH(D1934,编号表!$A:$A,0))*10000+J1934</f>
        <v>12960007</v>
      </c>
      <c r="C1934" s="34" t="s">
        <v>1362</v>
      </c>
      <c r="D1934" s="34" t="s">
        <v>1360</v>
      </c>
      <c r="E1934" s="34" t="s">
        <v>775</v>
      </c>
      <c r="F1934" s="39" t="s">
        <v>904</v>
      </c>
      <c r="G1934" s="34" t="s">
        <v>363</v>
      </c>
      <c r="H1934" s="34" t="b">
        <v>0</v>
      </c>
      <c r="I1934" s="34" t="b">
        <v>0</v>
      </c>
      <c r="J1934" s="34">
        <v>7</v>
      </c>
      <c r="K1934" s="34" t="str">
        <f t="shared" si="50"/>
        <v>129600</v>
      </c>
      <c r="L1934" s="34" t="s">
        <v>898</v>
      </c>
      <c r="O1934" t="str" s="35">
        <v>展开护盾，吸收伤害；延长护盾持续时间；减轻金行伤害。</v>
      </c>
      <c r="P1934" t="n" s="35">
        <v>12421001</v>
      </c>
    </row>
    <row r="1935" ht="30" customHeight="1" spans="2:12">
      <c r="B1935" s="34">
        <f>10000000+INDEX(编号表!$B:$B,MATCH(D1935,编号表!$A:$A,0))*10000+J1935</f>
        <v>12960008</v>
      </c>
      <c r="C1935" s="34" t="s">
        <v>1362</v>
      </c>
      <c r="D1935" s="34" t="s">
        <v>1360</v>
      </c>
      <c r="E1935" s="34" t="s">
        <v>775</v>
      </c>
      <c r="F1935" s="39" t="s">
        <v>904</v>
      </c>
      <c r="G1935" s="34" t="s">
        <v>363</v>
      </c>
      <c r="H1935" s="34" t="b">
        <v>0</v>
      </c>
      <c r="I1935" s="34" t="b">
        <v>0</v>
      </c>
      <c r="J1935" s="34">
        <v>8</v>
      </c>
      <c r="K1935" s="34" t="str">
        <f t="shared" si="50"/>
        <v>129600</v>
      </c>
      <c r="L1935" s="34" t="s">
        <v>899</v>
      </c>
      <c r="O1935" t="str" s="35">
        <v>展开护盾，吸收伤害；延长护盾持续时间；减轻金行伤害。</v>
      </c>
      <c r="P1935" t="n" s="35">
        <v>12421001</v>
      </c>
    </row>
    <row r="1936" ht="30" customHeight="1" spans="2:12">
      <c r="B1936" s="34">
        <f>10000000+INDEX(编号表!$B:$B,MATCH(D1936,编号表!$A:$A,0))*10000+J1936</f>
        <v>12960009</v>
      </c>
      <c r="C1936" s="34" t="s">
        <v>1362</v>
      </c>
      <c r="D1936" s="34" t="s">
        <v>1360</v>
      </c>
      <c r="E1936" s="34" t="s">
        <v>775</v>
      </c>
      <c r="F1936" s="39" t="s">
        <v>904</v>
      </c>
      <c r="G1936" s="34" t="s">
        <v>363</v>
      </c>
      <c r="H1936" s="34" t="b">
        <v>0</v>
      </c>
      <c r="I1936" s="34" t="b">
        <v>0</v>
      </c>
      <c r="J1936" s="34">
        <v>9</v>
      </c>
      <c r="K1936" s="34" t="str">
        <f t="shared" si="50"/>
        <v>129600</v>
      </c>
      <c r="L1936" s="34" t="s">
        <v>900</v>
      </c>
      <c r="O1936" t="str" s="35">
        <v>展开护盾，吸收伤害；延长护盾持续时间；减轻金行伤害。</v>
      </c>
      <c r="P1936" t="n" s="35">
        <v>12421001</v>
      </c>
    </row>
    <row r="1937" ht="30" customHeight="1" spans="2:12">
      <c r="B1937" s="34">
        <f>10000000+INDEX(编号表!$B:$B,MATCH(D1937,编号表!$A:$A,0))*10000+J1937</f>
        <v>12960010</v>
      </c>
      <c r="C1937" s="34" t="s">
        <v>1363</v>
      </c>
      <c r="D1937" s="34" t="s">
        <v>1360</v>
      </c>
      <c r="E1937" s="34" t="s">
        <v>775</v>
      </c>
      <c r="F1937" s="39" t="s">
        <v>906</v>
      </c>
      <c r="G1937" s="34" t="s">
        <v>363</v>
      </c>
      <c r="H1937" s="34" t="b">
        <v>0</v>
      </c>
      <c r="I1937" s="34" t="b">
        <v>0</v>
      </c>
      <c r="J1937" s="34">
        <v>10</v>
      </c>
      <c r="K1937" s="34" t="str">
        <f t="shared" si="50"/>
        <v>129600</v>
      </c>
      <c r="L1937" s="34" t="s">
        <v>898</v>
      </c>
      <c r="O1937" t="str" s="35">
        <v>展开护盾，吸收伤害；延长护盾持续时间；减轻金行伤害。</v>
      </c>
      <c r="P1937" t="n" s="35">
        <v>12421001</v>
      </c>
    </row>
    <row r="1938" ht="30" customHeight="1" spans="2:12">
      <c r="B1938" s="34">
        <f>10000000+INDEX(编号表!$B:$B,MATCH(D1938,编号表!$A:$A,0))*10000+J1938</f>
        <v>12960011</v>
      </c>
      <c r="C1938" s="34" t="s">
        <v>1363</v>
      </c>
      <c r="D1938" s="34" t="s">
        <v>1360</v>
      </c>
      <c r="E1938" s="34" t="s">
        <v>775</v>
      </c>
      <c r="F1938" s="39" t="s">
        <v>906</v>
      </c>
      <c r="G1938" s="34" t="s">
        <v>363</v>
      </c>
      <c r="H1938" s="34" t="b">
        <v>0</v>
      </c>
      <c r="I1938" s="34" t="b">
        <v>0</v>
      </c>
      <c r="J1938" s="34">
        <v>11</v>
      </c>
      <c r="K1938" s="34" t="str">
        <f t="shared" si="50"/>
        <v>129600</v>
      </c>
      <c r="L1938" s="34" t="s">
        <v>899</v>
      </c>
      <c r="O1938" t="str" s="35">
        <v>展开护盾，吸收伤害；延长护盾持续时间；减轻金行伤害。</v>
      </c>
      <c r="P1938" t="n" s="35">
        <v>12421001</v>
      </c>
    </row>
    <row r="1939" ht="30" customHeight="1" spans="2:12">
      <c r="B1939" s="34">
        <f>10000000+INDEX(编号表!$B:$B,MATCH(D1939,编号表!$A:$A,0))*10000+J1939</f>
        <v>12960012</v>
      </c>
      <c r="C1939" s="34" t="s">
        <v>1363</v>
      </c>
      <c r="D1939" s="34" t="s">
        <v>1360</v>
      </c>
      <c r="E1939" s="34" t="s">
        <v>775</v>
      </c>
      <c r="F1939" s="39" t="s">
        <v>906</v>
      </c>
      <c r="G1939" s="34" t="s">
        <v>363</v>
      </c>
      <c r="H1939" s="34" t="b">
        <v>0</v>
      </c>
      <c r="I1939" s="34" t="b">
        <v>0</v>
      </c>
      <c r="J1939" s="34">
        <v>12</v>
      </c>
      <c r="K1939" s="34" t="str">
        <f t="shared" si="50"/>
        <v>129600</v>
      </c>
      <c r="L1939" s="34" t="s">
        <v>900</v>
      </c>
      <c r="O1939" t="str" s="35">
        <v>展开护盾，吸收伤害；延长护盾持续时间；减轻金行伤害。</v>
      </c>
      <c r="P1939" t="n" s="35">
        <v>12421001</v>
      </c>
    </row>
    <row r="1940" ht="30" customHeight="1" spans="2:12">
      <c r="B1940" s="34">
        <f>10000000+INDEX(编号表!$B:$B,MATCH(D1940,编号表!$A:$A,0))*10000+J1940</f>
        <v>12960013</v>
      </c>
      <c r="C1940" s="34" t="s">
        <v>1364</v>
      </c>
      <c r="D1940" s="34" t="s">
        <v>1360</v>
      </c>
      <c r="E1940" s="34" t="s">
        <v>775</v>
      </c>
      <c r="F1940" s="39" t="s">
        <v>908</v>
      </c>
      <c r="G1940" s="34" t="s">
        <v>363</v>
      </c>
      <c r="H1940" s="34" t="b">
        <v>0</v>
      </c>
      <c r="I1940" s="34" t="b">
        <v>0</v>
      </c>
      <c r="J1940" s="34">
        <v>13</v>
      </c>
      <c r="K1940" s="34" t="str">
        <f t="shared" si="50"/>
        <v>129600</v>
      </c>
      <c r="L1940" s="34" t="s">
        <v>898</v>
      </c>
      <c r="O1940" t="str" s="35">
        <v>展开护盾，吸收伤害；延长护盾持续时间；减轻金行伤害。</v>
      </c>
      <c r="P1940" t="n" s="35">
        <v>12421001</v>
      </c>
    </row>
    <row r="1941" ht="30" customHeight="1" spans="2:12">
      <c r="B1941" s="34">
        <f>10000000+INDEX(编号表!$B:$B,MATCH(D1941,编号表!$A:$A,0))*10000+J1941</f>
        <v>12960014</v>
      </c>
      <c r="C1941" s="34" t="s">
        <v>1364</v>
      </c>
      <c r="D1941" s="34" t="s">
        <v>1360</v>
      </c>
      <c r="E1941" s="34" t="s">
        <v>775</v>
      </c>
      <c r="F1941" s="39" t="s">
        <v>908</v>
      </c>
      <c r="G1941" s="34" t="s">
        <v>363</v>
      </c>
      <c r="H1941" s="34" t="b">
        <v>0</v>
      </c>
      <c r="I1941" s="34" t="b">
        <v>0</v>
      </c>
      <c r="J1941" s="34">
        <v>14</v>
      </c>
      <c r="K1941" s="34" t="str">
        <f t="shared" si="50"/>
        <v>129600</v>
      </c>
      <c r="L1941" s="34" t="s">
        <v>899</v>
      </c>
      <c r="O1941" t="str" s="35">
        <v>展开护盾，吸收伤害；延长护盾持续时间；减轻金行伤害。</v>
      </c>
      <c r="P1941" t="n" s="35">
        <v>12421001</v>
      </c>
    </row>
    <row r="1942" ht="30" customHeight="1" spans="2:12">
      <c r="B1942" s="34">
        <f>10000000+INDEX(编号表!$B:$B,MATCH(D1942,编号表!$A:$A,0))*10000+J1942</f>
        <v>12960015</v>
      </c>
      <c r="C1942" s="34" t="s">
        <v>1364</v>
      </c>
      <c r="D1942" s="34" t="s">
        <v>1360</v>
      </c>
      <c r="E1942" s="34" t="s">
        <v>775</v>
      </c>
      <c r="F1942" s="39" t="s">
        <v>908</v>
      </c>
      <c r="G1942" s="34" t="s">
        <v>363</v>
      </c>
      <c r="H1942" s="34" t="b">
        <v>0</v>
      </c>
      <c r="I1942" s="34" t="b">
        <v>0</v>
      </c>
      <c r="J1942" s="34">
        <v>15</v>
      </c>
      <c r="K1942" s="34" t="str">
        <f t="shared" si="50"/>
        <v>129600</v>
      </c>
      <c r="L1942" s="34" t="s">
        <v>900</v>
      </c>
      <c r="O1942" t="str" s="35">
        <v>展开护盾，吸收伤害；延长护盾持续时间；减轻金行伤害。</v>
      </c>
      <c r="P1942" t="n" s="35">
        <v>12421001</v>
      </c>
    </row>
    <row r="1943" ht="30" customHeight="1" spans="2:12">
      <c r="B1943" s="34">
        <f>10000000+INDEX(编号表!$B:$B,MATCH(D1943,编号表!$A:$A,0))*10000+J1943</f>
        <v>12960016</v>
      </c>
      <c r="C1943" s="34" t="s">
        <v>1365</v>
      </c>
      <c r="D1943" s="34" t="s">
        <v>1360</v>
      </c>
      <c r="E1943" s="34" t="s">
        <v>775</v>
      </c>
      <c r="F1943" s="39" t="s">
        <v>910</v>
      </c>
      <c r="G1943" s="34" t="s">
        <v>363</v>
      </c>
      <c r="H1943" s="34" t="b">
        <v>0</v>
      </c>
      <c r="I1943" s="34" t="b">
        <v>0</v>
      </c>
      <c r="J1943" s="34">
        <v>16</v>
      </c>
      <c r="K1943" s="34" t="str">
        <f t="shared" si="50"/>
        <v>129600</v>
      </c>
      <c r="L1943" s="34" t="s">
        <v>898</v>
      </c>
      <c r="O1943" t="str" s="35">
        <v>展开护盾，吸收伤害；延长护盾持续时间；减轻金行伤害。</v>
      </c>
      <c r="P1943" t="n" s="35">
        <v>12421001</v>
      </c>
    </row>
    <row r="1944" ht="30" customHeight="1" spans="2:12">
      <c r="B1944" s="34">
        <f>10000000+INDEX(编号表!$B:$B,MATCH(D1944,编号表!$A:$A,0))*10000+J1944</f>
        <v>12960017</v>
      </c>
      <c r="C1944" s="34" t="s">
        <v>1365</v>
      </c>
      <c r="D1944" s="34" t="s">
        <v>1360</v>
      </c>
      <c r="E1944" s="34" t="s">
        <v>775</v>
      </c>
      <c r="F1944" s="39" t="s">
        <v>910</v>
      </c>
      <c r="G1944" s="34" t="s">
        <v>363</v>
      </c>
      <c r="H1944" s="34" t="b">
        <v>0</v>
      </c>
      <c r="I1944" s="34" t="b">
        <v>0</v>
      </c>
      <c r="J1944" s="34">
        <v>17</v>
      </c>
      <c r="K1944" s="34" t="str">
        <f t="shared" si="50"/>
        <v>129600</v>
      </c>
      <c r="L1944" s="34" t="s">
        <v>899</v>
      </c>
      <c r="O1944" t="str" s="35">
        <v>展开护盾，吸收伤害；延长护盾持续时间；减轻金行伤害。</v>
      </c>
      <c r="P1944" t="n" s="35">
        <v>12421001</v>
      </c>
    </row>
    <row r="1945" ht="30" customHeight="1" spans="2:12">
      <c r="B1945" s="34">
        <f>10000000+INDEX(编号表!$B:$B,MATCH(D1945,编号表!$A:$A,0))*10000+J1945</f>
        <v>12960018</v>
      </c>
      <c r="C1945" s="34" t="s">
        <v>1365</v>
      </c>
      <c r="D1945" s="34" t="s">
        <v>1360</v>
      </c>
      <c r="E1945" s="34" t="s">
        <v>775</v>
      </c>
      <c r="F1945" s="39" t="s">
        <v>910</v>
      </c>
      <c r="G1945" s="34" t="s">
        <v>363</v>
      </c>
      <c r="H1945" s="34" t="b">
        <v>0</v>
      </c>
      <c r="I1945" s="34" t="b">
        <v>0</v>
      </c>
      <c r="J1945" s="34">
        <v>18</v>
      </c>
      <c r="K1945" s="34" t="str">
        <f t="shared" si="50"/>
        <v>129600</v>
      </c>
      <c r="L1945" s="34" t="s">
        <v>900</v>
      </c>
      <c r="O1945" t="str" s="35">
        <v>展开护盾，吸收伤害；延长护盾持续时间；减轻金行伤害。</v>
      </c>
      <c r="P1945" t="n" s="35">
        <v>12421001</v>
      </c>
    </row>
    <row r="1946" ht="30" customHeight="1" spans="2:12">
      <c r="B1946" s="34">
        <f>10000000+INDEX(编号表!$B:$B,MATCH(D1946,编号表!$A:$A,0))*10000+J1946</f>
        <v>12960019</v>
      </c>
      <c r="C1946" s="34" t="s">
        <v>1366</v>
      </c>
      <c r="D1946" s="34" t="s">
        <v>1360</v>
      </c>
      <c r="E1946" s="34" t="s">
        <v>775</v>
      </c>
      <c r="F1946" s="39" t="s">
        <v>912</v>
      </c>
      <c r="G1946" s="34" t="s">
        <v>363</v>
      </c>
      <c r="H1946" s="34" t="b">
        <v>0</v>
      </c>
      <c r="I1946" s="34" t="b">
        <v>0</v>
      </c>
      <c r="J1946" s="34">
        <v>19</v>
      </c>
      <c r="K1946" s="34" t="str">
        <f t="shared" si="50"/>
        <v>129600</v>
      </c>
      <c r="L1946" s="34" t="s">
        <v>898</v>
      </c>
      <c r="O1946" t="str" s="35">
        <v>展开护盾，吸收伤害；延长护盾持续时间；减轻金行伤害。</v>
      </c>
      <c r="P1946" t="n" s="35">
        <v>12421001</v>
      </c>
    </row>
    <row r="1947" ht="30" customHeight="1" spans="2:12">
      <c r="B1947" s="34">
        <f>10000000+INDEX(编号表!$B:$B,MATCH(D1947,编号表!$A:$A,0))*10000+J1947</f>
        <v>12960020</v>
      </c>
      <c r="C1947" s="34" t="s">
        <v>1366</v>
      </c>
      <c r="D1947" s="34" t="s">
        <v>1360</v>
      </c>
      <c r="E1947" s="34" t="s">
        <v>775</v>
      </c>
      <c r="F1947" s="39" t="s">
        <v>912</v>
      </c>
      <c r="G1947" s="34" t="s">
        <v>363</v>
      </c>
      <c r="H1947" s="34" t="b">
        <v>0</v>
      </c>
      <c r="I1947" s="34" t="b">
        <v>0</v>
      </c>
      <c r="J1947" s="34">
        <v>20</v>
      </c>
      <c r="K1947" s="34" t="str">
        <f t="shared" si="50"/>
        <v>129600</v>
      </c>
      <c r="L1947" s="34" t="s">
        <v>899</v>
      </c>
      <c r="O1947" t="str" s="35">
        <v>展开护盾，吸收伤害；延长护盾持续时间；减轻金行伤害。</v>
      </c>
      <c r="P1947" t="n" s="35">
        <v>12421001</v>
      </c>
    </row>
    <row r="1948" ht="30" customHeight="1" spans="2:12">
      <c r="B1948" s="34">
        <f>10000000+INDEX(编号表!$B:$B,MATCH(D1948,编号表!$A:$A,0))*10000+J1948</f>
        <v>12960021</v>
      </c>
      <c r="C1948" s="34" t="s">
        <v>1366</v>
      </c>
      <c r="D1948" s="34" t="s">
        <v>1360</v>
      </c>
      <c r="E1948" s="34" t="s">
        <v>775</v>
      </c>
      <c r="F1948" s="39" t="s">
        <v>912</v>
      </c>
      <c r="G1948" s="34" t="s">
        <v>363</v>
      </c>
      <c r="H1948" s="34" t="b">
        <v>0</v>
      </c>
      <c r="I1948" s="34" t="b">
        <v>0</v>
      </c>
      <c r="J1948" s="34">
        <v>21</v>
      </c>
      <c r="K1948" s="34" t="str">
        <f t="shared" si="50"/>
        <v>129600</v>
      </c>
      <c r="L1948" s="34" t="s">
        <v>900</v>
      </c>
      <c r="O1948" t="str" s="35">
        <v>展开护盾，吸收伤害；延长护盾持续时间；减轻金行伤害。</v>
      </c>
      <c r="P1948" t="n" s="35">
        <v>12421001</v>
      </c>
    </row>
    <row r="1949" ht="30" customHeight="1" spans="2:12">
      <c r="B1949" s="34">
        <f>10000000+INDEX(编号表!$B:$B,MATCH(D1949,编号表!$A:$A,0))*10000+J1949</f>
        <v>12970001</v>
      </c>
      <c r="C1949" s="34" t="s">
        <v>1367</v>
      </c>
      <c r="D1949" s="34" t="s">
        <v>1368</v>
      </c>
      <c r="E1949" s="34" t="s">
        <v>775</v>
      </c>
      <c r="F1949" s="39" t="s">
        <v>897</v>
      </c>
      <c r="G1949" s="34" t="s">
        <v>363</v>
      </c>
      <c r="H1949" s="34" t="b">
        <v>0</v>
      </c>
      <c r="I1949" s="34" t="b">
        <v>0</v>
      </c>
      <c r="J1949" s="34">
        <v>1</v>
      </c>
      <c r="K1949" s="34" t="str">
        <f t="shared" si="50"/>
        <v>129700</v>
      </c>
      <c r="L1949" s="34" t="s">
        <v>898</v>
      </c>
      <c r="O1949" t="str" s="35">
        <v>展开护盾，吸收伤害；延长护盾持续时间；减轻木行伤害。</v>
      </c>
      <c r="P1949" t="n" s="35">
        <v>12421001</v>
      </c>
    </row>
    <row r="1950" ht="30" customHeight="1" spans="2:12">
      <c r="B1950" s="34">
        <f>10000000+INDEX(编号表!$B:$B,MATCH(D1950,编号表!$A:$A,0))*10000+J1950</f>
        <v>12970002</v>
      </c>
      <c r="C1950" s="34" t="s">
        <v>1367</v>
      </c>
      <c r="D1950" s="34" t="s">
        <v>1368</v>
      </c>
      <c r="E1950" s="34" t="s">
        <v>775</v>
      </c>
      <c r="F1950" s="39" t="s">
        <v>897</v>
      </c>
      <c r="G1950" s="34" t="s">
        <v>363</v>
      </c>
      <c r="H1950" s="34" t="b">
        <v>0</v>
      </c>
      <c r="I1950" s="34" t="b">
        <v>0</v>
      </c>
      <c r="J1950" s="34">
        <v>2</v>
      </c>
      <c r="K1950" s="34" t="str">
        <f t="shared" si="50"/>
        <v>129700</v>
      </c>
      <c r="L1950" s="34" t="s">
        <v>899</v>
      </c>
      <c r="O1950" t="str" s="35">
        <v>展开护盾，吸收伤害；延长护盾持续时间；减轻木行伤害。</v>
      </c>
      <c r="P1950" t="n" s="35">
        <v>12421001</v>
      </c>
    </row>
    <row r="1951" ht="30" customHeight="1" spans="2:12">
      <c r="B1951" s="34">
        <f>10000000+INDEX(编号表!$B:$B,MATCH(D1951,编号表!$A:$A,0))*10000+J1951</f>
        <v>12970003</v>
      </c>
      <c r="C1951" s="34" t="s">
        <v>1367</v>
      </c>
      <c r="D1951" s="34" t="s">
        <v>1368</v>
      </c>
      <c r="E1951" s="34" t="s">
        <v>775</v>
      </c>
      <c r="F1951" s="39" t="s">
        <v>897</v>
      </c>
      <c r="G1951" s="34" t="s">
        <v>363</v>
      </c>
      <c r="H1951" s="34" t="b">
        <v>0</v>
      </c>
      <c r="I1951" s="34" t="b">
        <v>0</v>
      </c>
      <c r="J1951" s="34">
        <v>3</v>
      </c>
      <c r="K1951" s="34" t="str">
        <f t="shared" si="50"/>
        <v>129700</v>
      </c>
      <c r="L1951" s="34" t="s">
        <v>900</v>
      </c>
      <c r="O1951" t="str" s="35">
        <v>展开护盾，吸收伤害；延长护盾持续时间；减轻木行伤害。</v>
      </c>
      <c r="P1951" t="n" s="35">
        <v>12421001</v>
      </c>
    </row>
    <row r="1952" ht="30" customHeight="1" spans="2:12">
      <c r="B1952" s="34">
        <f>10000000+INDEX(编号表!$B:$B,MATCH(D1952,编号表!$A:$A,0))*10000+J1952</f>
        <v>12970004</v>
      </c>
      <c r="C1952" s="34" t="s">
        <v>1369</v>
      </c>
      <c r="D1952" s="34" t="s">
        <v>1368</v>
      </c>
      <c r="E1952" s="34" t="s">
        <v>775</v>
      </c>
      <c r="F1952" s="39" t="s">
        <v>902</v>
      </c>
      <c r="G1952" s="34" t="s">
        <v>363</v>
      </c>
      <c r="H1952" s="34" t="b">
        <v>0</v>
      </c>
      <c r="I1952" s="34" t="b">
        <v>0</v>
      </c>
      <c r="J1952" s="34">
        <v>4</v>
      </c>
      <c r="K1952" s="34" t="str">
        <f t="shared" si="50"/>
        <v>129700</v>
      </c>
      <c r="L1952" s="34" t="s">
        <v>898</v>
      </c>
      <c r="O1952" t="str" s="35">
        <v>展开护盾，吸收伤害；延长护盾持续时间；减轻木行伤害。</v>
      </c>
      <c r="P1952" t="n" s="35">
        <v>12421001</v>
      </c>
    </row>
    <row r="1953" ht="30" customHeight="1" spans="2:12">
      <c r="B1953" s="34">
        <f>10000000+INDEX(编号表!$B:$B,MATCH(D1953,编号表!$A:$A,0))*10000+J1953</f>
        <v>12970005</v>
      </c>
      <c r="C1953" s="34" t="s">
        <v>1369</v>
      </c>
      <c r="D1953" s="34" t="s">
        <v>1368</v>
      </c>
      <c r="E1953" s="34" t="s">
        <v>775</v>
      </c>
      <c r="F1953" s="39" t="s">
        <v>902</v>
      </c>
      <c r="G1953" s="34" t="s">
        <v>363</v>
      </c>
      <c r="H1953" s="34" t="b">
        <v>0</v>
      </c>
      <c r="I1953" s="34" t="b">
        <v>0</v>
      </c>
      <c r="J1953" s="34">
        <v>5</v>
      </c>
      <c r="K1953" s="34" t="str">
        <f t="shared" si="50"/>
        <v>129700</v>
      </c>
      <c r="L1953" s="34" t="s">
        <v>899</v>
      </c>
      <c r="O1953" t="str" s="35">
        <v>展开护盾，吸收伤害；延长护盾持续时间；减轻木行伤害。</v>
      </c>
      <c r="P1953" t="n" s="35">
        <v>12421001</v>
      </c>
    </row>
    <row r="1954" ht="30" customHeight="1" spans="2:12">
      <c r="B1954" s="34">
        <f>10000000+INDEX(编号表!$B:$B,MATCH(D1954,编号表!$A:$A,0))*10000+J1954</f>
        <v>12970006</v>
      </c>
      <c r="C1954" s="34" t="s">
        <v>1369</v>
      </c>
      <c r="D1954" s="34" t="s">
        <v>1368</v>
      </c>
      <c r="E1954" s="34" t="s">
        <v>775</v>
      </c>
      <c r="F1954" s="39" t="s">
        <v>902</v>
      </c>
      <c r="G1954" s="34" t="s">
        <v>363</v>
      </c>
      <c r="H1954" s="34" t="b">
        <v>0</v>
      </c>
      <c r="I1954" s="34" t="b">
        <v>0</v>
      </c>
      <c r="J1954" s="34">
        <v>6</v>
      </c>
      <c r="K1954" s="34" t="str">
        <f t="shared" si="50"/>
        <v>129700</v>
      </c>
      <c r="L1954" s="34" t="s">
        <v>900</v>
      </c>
      <c r="O1954" t="str" s="35">
        <v>展开护盾，吸收伤害；延长护盾持续时间；减轻木行伤害。</v>
      </c>
      <c r="P1954" t="n" s="35">
        <v>12421001</v>
      </c>
    </row>
    <row r="1955" ht="30" customHeight="1" spans="2:12">
      <c r="B1955" s="34">
        <f>10000000+INDEX(编号表!$B:$B,MATCH(D1955,编号表!$A:$A,0))*10000+J1955</f>
        <v>12970007</v>
      </c>
      <c r="C1955" s="34" t="s">
        <v>1370</v>
      </c>
      <c r="D1955" s="34" t="s">
        <v>1368</v>
      </c>
      <c r="E1955" s="34" t="s">
        <v>775</v>
      </c>
      <c r="F1955" s="39" t="s">
        <v>904</v>
      </c>
      <c r="G1955" s="34" t="s">
        <v>363</v>
      </c>
      <c r="H1955" s="34" t="b">
        <v>0</v>
      </c>
      <c r="I1955" s="34" t="b">
        <v>0</v>
      </c>
      <c r="J1955" s="34">
        <v>7</v>
      </c>
      <c r="K1955" s="34" t="str">
        <f t="shared" si="50"/>
        <v>129700</v>
      </c>
      <c r="L1955" s="34" t="s">
        <v>898</v>
      </c>
      <c r="O1955" t="str" s="35">
        <v>展开护盾，吸收伤害；延长护盾持续时间；减轻木行伤害。</v>
      </c>
      <c r="P1955" t="n" s="35">
        <v>12421001</v>
      </c>
    </row>
    <row r="1956" ht="30" customHeight="1" spans="2:12">
      <c r="B1956" s="34">
        <f>10000000+INDEX(编号表!$B:$B,MATCH(D1956,编号表!$A:$A,0))*10000+J1956</f>
        <v>12970008</v>
      </c>
      <c r="C1956" s="34" t="s">
        <v>1370</v>
      </c>
      <c r="D1956" s="34" t="s">
        <v>1368</v>
      </c>
      <c r="E1956" s="34" t="s">
        <v>775</v>
      </c>
      <c r="F1956" s="39" t="s">
        <v>904</v>
      </c>
      <c r="G1956" s="34" t="s">
        <v>363</v>
      </c>
      <c r="H1956" s="34" t="b">
        <v>0</v>
      </c>
      <c r="I1956" s="34" t="b">
        <v>0</v>
      </c>
      <c r="J1956" s="34">
        <v>8</v>
      </c>
      <c r="K1956" s="34" t="str">
        <f t="shared" si="50"/>
        <v>129700</v>
      </c>
      <c r="L1956" s="34" t="s">
        <v>899</v>
      </c>
      <c r="O1956" t="str" s="35">
        <v>展开护盾，吸收伤害；延长护盾持续时间；减轻木行伤害。</v>
      </c>
      <c r="P1956" t="n" s="35">
        <v>12421001</v>
      </c>
    </row>
    <row r="1957" ht="30" customHeight="1" spans="2:12">
      <c r="B1957" s="34">
        <f>10000000+INDEX(编号表!$B:$B,MATCH(D1957,编号表!$A:$A,0))*10000+J1957</f>
        <v>12970009</v>
      </c>
      <c r="C1957" s="34" t="s">
        <v>1370</v>
      </c>
      <c r="D1957" s="34" t="s">
        <v>1368</v>
      </c>
      <c r="E1957" s="34" t="s">
        <v>775</v>
      </c>
      <c r="F1957" s="39" t="s">
        <v>904</v>
      </c>
      <c r="G1957" s="34" t="s">
        <v>363</v>
      </c>
      <c r="H1957" s="34" t="b">
        <v>0</v>
      </c>
      <c r="I1957" s="34" t="b">
        <v>0</v>
      </c>
      <c r="J1957" s="34">
        <v>9</v>
      </c>
      <c r="K1957" s="34" t="str">
        <f t="shared" si="50"/>
        <v>129700</v>
      </c>
      <c r="L1957" s="34" t="s">
        <v>900</v>
      </c>
      <c r="O1957" t="str" s="35">
        <v>展开护盾，吸收伤害；延长护盾持续时间；减轻木行伤害。</v>
      </c>
      <c r="P1957" t="n" s="35">
        <v>12421001</v>
      </c>
    </row>
    <row r="1958" ht="30" customHeight="1" spans="2:12">
      <c r="B1958" s="34">
        <f>10000000+INDEX(编号表!$B:$B,MATCH(D1958,编号表!$A:$A,0))*10000+J1958</f>
        <v>12970010</v>
      </c>
      <c r="C1958" s="34" t="s">
        <v>1371</v>
      </c>
      <c r="D1958" s="34" t="s">
        <v>1368</v>
      </c>
      <c r="E1958" s="34" t="s">
        <v>775</v>
      </c>
      <c r="F1958" s="39" t="s">
        <v>906</v>
      </c>
      <c r="G1958" s="34" t="s">
        <v>363</v>
      </c>
      <c r="H1958" s="34" t="b">
        <v>0</v>
      </c>
      <c r="I1958" s="34" t="b">
        <v>0</v>
      </c>
      <c r="J1958" s="34">
        <v>10</v>
      </c>
      <c r="K1958" s="34" t="str">
        <f t="shared" si="50"/>
        <v>129700</v>
      </c>
      <c r="L1958" s="34" t="s">
        <v>898</v>
      </c>
      <c r="O1958" t="str" s="35">
        <v>展开护盾，吸收伤害；延长护盾持续时间；减轻木行伤害。</v>
      </c>
      <c r="P1958" t="n" s="35">
        <v>12421001</v>
      </c>
    </row>
    <row r="1959" ht="30" customHeight="1" spans="2:12">
      <c r="B1959" s="34">
        <f>10000000+INDEX(编号表!$B:$B,MATCH(D1959,编号表!$A:$A,0))*10000+J1959</f>
        <v>12970011</v>
      </c>
      <c r="C1959" s="34" t="s">
        <v>1371</v>
      </c>
      <c r="D1959" s="34" t="s">
        <v>1368</v>
      </c>
      <c r="E1959" s="34" t="s">
        <v>775</v>
      </c>
      <c r="F1959" s="39" t="s">
        <v>906</v>
      </c>
      <c r="G1959" s="34" t="s">
        <v>363</v>
      </c>
      <c r="H1959" s="34" t="b">
        <v>0</v>
      </c>
      <c r="I1959" s="34" t="b">
        <v>0</v>
      </c>
      <c r="J1959" s="34">
        <v>11</v>
      </c>
      <c r="K1959" s="34" t="str">
        <f t="shared" si="50"/>
        <v>129700</v>
      </c>
      <c r="L1959" s="34" t="s">
        <v>899</v>
      </c>
      <c r="O1959" t="str" s="35">
        <v>展开护盾，吸收伤害；延长护盾持续时间；减轻木行伤害。</v>
      </c>
      <c r="P1959" t="n" s="35">
        <v>12421001</v>
      </c>
    </row>
    <row r="1960" ht="30" customHeight="1" spans="2:12">
      <c r="B1960" s="34">
        <f>10000000+INDEX(编号表!$B:$B,MATCH(D1960,编号表!$A:$A,0))*10000+J1960</f>
        <v>12970012</v>
      </c>
      <c r="C1960" s="34" t="s">
        <v>1371</v>
      </c>
      <c r="D1960" s="34" t="s">
        <v>1368</v>
      </c>
      <c r="E1960" s="34" t="s">
        <v>775</v>
      </c>
      <c r="F1960" s="39" t="s">
        <v>906</v>
      </c>
      <c r="G1960" s="34" t="s">
        <v>363</v>
      </c>
      <c r="H1960" s="34" t="b">
        <v>0</v>
      </c>
      <c r="I1960" s="34" t="b">
        <v>0</v>
      </c>
      <c r="J1960" s="34">
        <v>12</v>
      </c>
      <c r="K1960" s="34" t="str">
        <f t="shared" si="50"/>
        <v>129700</v>
      </c>
      <c r="L1960" s="34" t="s">
        <v>900</v>
      </c>
      <c r="O1960" t="str" s="35">
        <v>展开护盾，吸收伤害；延长护盾持续时间；减轻木行伤害。</v>
      </c>
      <c r="P1960" t="n" s="35">
        <v>12421001</v>
      </c>
    </row>
    <row r="1961" ht="30" customHeight="1" spans="2:12">
      <c r="B1961" s="34">
        <f>10000000+INDEX(编号表!$B:$B,MATCH(D1961,编号表!$A:$A,0))*10000+J1961</f>
        <v>12970013</v>
      </c>
      <c r="C1961" s="34" t="s">
        <v>1372</v>
      </c>
      <c r="D1961" s="34" t="s">
        <v>1368</v>
      </c>
      <c r="E1961" s="34" t="s">
        <v>775</v>
      </c>
      <c r="F1961" s="39" t="s">
        <v>908</v>
      </c>
      <c r="G1961" s="34" t="s">
        <v>363</v>
      </c>
      <c r="H1961" s="34" t="b">
        <v>0</v>
      </c>
      <c r="I1961" s="34" t="b">
        <v>0</v>
      </c>
      <c r="J1961" s="34">
        <v>13</v>
      </c>
      <c r="K1961" s="34" t="str">
        <f t="shared" si="50"/>
        <v>129700</v>
      </c>
      <c r="L1961" s="34" t="s">
        <v>898</v>
      </c>
      <c r="O1961" t="str" s="35">
        <v>展开护盾，吸收伤害；延长护盾持续时间；减轻木行伤害。</v>
      </c>
      <c r="P1961" t="n" s="35">
        <v>12421001</v>
      </c>
    </row>
    <row r="1962" ht="30" customHeight="1" spans="2:12">
      <c r="B1962" s="34">
        <f>10000000+INDEX(编号表!$B:$B,MATCH(D1962,编号表!$A:$A,0))*10000+J1962</f>
        <v>12970014</v>
      </c>
      <c r="C1962" s="34" t="s">
        <v>1372</v>
      </c>
      <c r="D1962" s="34" t="s">
        <v>1368</v>
      </c>
      <c r="E1962" s="34" t="s">
        <v>775</v>
      </c>
      <c r="F1962" s="39" t="s">
        <v>908</v>
      </c>
      <c r="G1962" s="34" t="s">
        <v>363</v>
      </c>
      <c r="H1962" s="34" t="b">
        <v>0</v>
      </c>
      <c r="I1962" s="34" t="b">
        <v>0</v>
      </c>
      <c r="J1962" s="34">
        <v>14</v>
      </c>
      <c r="K1962" s="34" t="str">
        <f t="shared" si="50"/>
        <v>129700</v>
      </c>
      <c r="L1962" s="34" t="s">
        <v>899</v>
      </c>
      <c r="O1962" t="str" s="35">
        <v>展开护盾，吸收伤害；延长护盾持续时间；减轻木行伤害。</v>
      </c>
      <c r="P1962" t="n" s="35">
        <v>12421001</v>
      </c>
    </row>
    <row r="1963" ht="30" customHeight="1" spans="2:12">
      <c r="B1963" s="34">
        <f>10000000+INDEX(编号表!$B:$B,MATCH(D1963,编号表!$A:$A,0))*10000+J1963</f>
        <v>12970015</v>
      </c>
      <c r="C1963" s="34" t="s">
        <v>1372</v>
      </c>
      <c r="D1963" s="34" t="s">
        <v>1368</v>
      </c>
      <c r="E1963" s="34" t="s">
        <v>775</v>
      </c>
      <c r="F1963" s="39" t="s">
        <v>908</v>
      </c>
      <c r="G1963" s="34" t="s">
        <v>363</v>
      </c>
      <c r="H1963" s="34" t="b">
        <v>0</v>
      </c>
      <c r="I1963" s="34" t="b">
        <v>0</v>
      </c>
      <c r="J1963" s="34">
        <v>15</v>
      </c>
      <c r="K1963" s="34" t="str">
        <f t="shared" si="50"/>
        <v>129700</v>
      </c>
      <c r="L1963" s="34" t="s">
        <v>900</v>
      </c>
      <c r="O1963" t="str" s="35">
        <v>展开护盾，吸收伤害；延长护盾持续时间；减轻木行伤害。</v>
      </c>
      <c r="P1963" t="n" s="35">
        <v>12421001</v>
      </c>
    </row>
    <row r="1964" ht="30" customHeight="1" spans="2:12">
      <c r="B1964" s="34">
        <f>10000000+INDEX(编号表!$B:$B,MATCH(D1964,编号表!$A:$A,0))*10000+J1964</f>
        <v>12970016</v>
      </c>
      <c r="C1964" s="34" t="s">
        <v>1373</v>
      </c>
      <c r="D1964" s="34" t="s">
        <v>1368</v>
      </c>
      <c r="E1964" s="34" t="s">
        <v>775</v>
      </c>
      <c r="F1964" s="39" t="s">
        <v>910</v>
      </c>
      <c r="G1964" s="34" t="s">
        <v>363</v>
      </c>
      <c r="H1964" s="34" t="b">
        <v>0</v>
      </c>
      <c r="I1964" s="34" t="b">
        <v>0</v>
      </c>
      <c r="J1964" s="34">
        <v>16</v>
      </c>
      <c r="K1964" s="34" t="str">
        <f t="shared" si="50"/>
        <v>129700</v>
      </c>
      <c r="L1964" s="34" t="s">
        <v>898</v>
      </c>
      <c r="O1964" t="str" s="35">
        <v>展开护盾，吸收伤害；延长护盾持续时间；减轻木行伤害。</v>
      </c>
      <c r="P1964" t="n" s="35">
        <v>12421001</v>
      </c>
    </row>
    <row r="1965" ht="30" customHeight="1" spans="2:12">
      <c r="B1965" s="34">
        <f>10000000+INDEX(编号表!$B:$B,MATCH(D1965,编号表!$A:$A,0))*10000+J1965</f>
        <v>12970017</v>
      </c>
      <c r="C1965" s="34" t="s">
        <v>1373</v>
      </c>
      <c r="D1965" s="34" t="s">
        <v>1368</v>
      </c>
      <c r="E1965" s="34" t="s">
        <v>775</v>
      </c>
      <c r="F1965" s="39" t="s">
        <v>910</v>
      </c>
      <c r="G1965" s="34" t="s">
        <v>363</v>
      </c>
      <c r="H1965" s="34" t="b">
        <v>0</v>
      </c>
      <c r="I1965" s="34" t="b">
        <v>0</v>
      </c>
      <c r="J1965" s="34">
        <v>17</v>
      </c>
      <c r="K1965" s="34" t="str">
        <f t="shared" si="50"/>
        <v>129700</v>
      </c>
      <c r="L1965" s="34" t="s">
        <v>899</v>
      </c>
      <c r="O1965" t="str" s="35">
        <v>展开护盾，吸收伤害；延长护盾持续时间；减轻木行伤害。</v>
      </c>
      <c r="P1965" t="n" s="35">
        <v>12421001</v>
      </c>
    </row>
    <row r="1966" ht="30" customHeight="1" spans="2:12">
      <c r="B1966" s="34">
        <f>10000000+INDEX(编号表!$B:$B,MATCH(D1966,编号表!$A:$A,0))*10000+J1966</f>
        <v>12970018</v>
      </c>
      <c r="C1966" s="34" t="s">
        <v>1373</v>
      </c>
      <c r="D1966" s="34" t="s">
        <v>1368</v>
      </c>
      <c r="E1966" s="34" t="s">
        <v>775</v>
      </c>
      <c r="F1966" s="39" t="s">
        <v>910</v>
      </c>
      <c r="G1966" s="34" t="s">
        <v>363</v>
      </c>
      <c r="H1966" s="34" t="b">
        <v>0</v>
      </c>
      <c r="I1966" s="34" t="b">
        <v>0</v>
      </c>
      <c r="J1966" s="34">
        <v>18</v>
      </c>
      <c r="K1966" s="34" t="str">
        <f t="shared" si="50"/>
        <v>129700</v>
      </c>
      <c r="L1966" s="34" t="s">
        <v>900</v>
      </c>
      <c r="O1966" t="str" s="35">
        <v>展开护盾，吸收伤害；延长护盾持续时间；减轻木行伤害。</v>
      </c>
      <c r="P1966" t="n" s="35">
        <v>12421001</v>
      </c>
    </row>
    <row r="1967" ht="30" customHeight="1" spans="2:12">
      <c r="B1967" s="34">
        <f>10000000+INDEX(编号表!$B:$B,MATCH(D1967,编号表!$A:$A,0))*10000+J1967</f>
        <v>12970019</v>
      </c>
      <c r="C1967" s="34" t="s">
        <v>1374</v>
      </c>
      <c r="D1967" s="34" t="s">
        <v>1368</v>
      </c>
      <c r="E1967" s="34" t="s">
        <v>775</v>
      </c>
      <c r="F1967" s="39" t="s">
        <v>912</v>
      </c>
      <c r="G1967" s="34" t="s">
        <v>363</v>
      </c>
      <c r="H1967" s="34" t="b">
        <v>0</v>
      </c>
      <c r="I1967" s="34" t="b">
        <v>0</v>
      </c>
      <c r="J1967" s="34">
        <v>19</v>
      </c>
      <c r="K1967" s="34" t="str">
        <f t="shared" si="50"/>
        <v>129700</v>
      </c>
      <c r="L1967" s="34" t="s">
        <v>898</v>
      </c>
      <c r="O1967" t="str" s="35">
        <v>展开护盾，吸收伤害；延长护盾持续时间；减轻木行伤害。</v>
      </c>
      <c r="P1967" t="n" s="35">
        <v>12421001</v>
      </c>
    </row>
    <row r="1968" ht="30" customHeight="1" spans="2:12">
      <c r="B1968" s="34">
        <f>10000000+INDEX(编号表!$B:$B,MATCH(D1968,编号表!$A:$A,0))*10000+J1968</f>
        <v>12970020</v>
      </c>
      <c r="C1968" s="34" t="s">
        <v>1374</v>
      </c>
      <c r="D1968" s="34" t="s">
        <v>1368</v>
      </c>
      <c r="E1968" s="34" t="s">
        <v>775</v>
      </c>
      <c r="F1968" s="39" t="s">
        <v>912</v>
      </c>
      <c r="G1968" s="34" t="s">
        <v>363</v>
      </c>
      <c r="H1968" s="34" t="b">
        <v>0</v>
      </c>
      <c r="I1968" s="34" t="b">
        <v>0</v>
      </c>
      <c r="J1968" s="34">
        <v>20</v>
      </c>
      <c r="K1968" s="34" t="str">
        <f t="shared" si="50"/>
        <v>129700</v>
      </c>
      <c r="L1968" s="34" t="s">
        <v>899</v>
      </c>
      <c r="O1968" t="str" s="35">
        <v>展开护盾，吸收伤害；延长护盾持续时间；减轻木行伤害。</v>
      </c>
      <c r="P1968" t="n" s="35">
        <v>12421001</v>
      </c>
    </row>
    <row r="1969" ht="30" customHeight="1" spans="2:12">
      <c r="B1969" s="34">
        <f>10000000+INDEX(编号表!$B:$B,MATCH(D1969,编号表!$A:$A,0))*10000+J1969</f>
        <v>12970021</v>
      </c>
      <c r="C1969" s="34" t="s">
        <v>1374</v>
      </c>
      <c r="D1969" s="34" t="s">
        <v>1368</v>
      </c>
      <c r="E1969" s="34" t="s">
        <v>775</v>
      </c>
      <c r="F1969" s="39" t="s">
        <v>912</v>
      </c>
      <c r="G1969" s="34" t="s">
        <v>363</v>
      </c>
      <c r="H1969" s="34" t="b">
        <v>0</v>
      </c>
      <c r="I1969" s="34" t="b">
        <v>0</v>
      </c>
      <c r="J1969" s="34">
        <v>21</v>
      </c>
      <c r="K1969" s="34" t="str">
        <f t="shared" si="50"/>
        <v>129700</v>
      </c>
      <c r="L1969" s="34" t="s">
        <v>900</v>
      </c>
      <c r="O1969" t="str" s="35">
        <v>展开护盾，吸收伤害；延长护盾持续时间；减轻木行伤害。</v>
      </c>
      <c r="P1969" t="n" s="35">
        <v>12421001</v>
      </c>
    </row>
    <row r="1970" ht="30" customHeight="1" spans="2:12">
      <c r="B1970" s="34">
        <f>10000000+INDEX(编号表!$B:$B,MATCH(D1970,编号表!$A:$A,0))*10000+J1970</f>
        <v>12980001</v>
      </c>
      <c r="C1970" s="34" t="s">
        <v>1375</v>
      </c>
      <c r="D1970" s="34" t="s">
        <v>1376</v>
      </c>
      <c r="E1970" s="34" t="s">
        <v>775</v>
      </c>
      <c r="F1970" s="39" t="s">
        <v>897</v>
      </c>
      <c r="G1970" s="34" t="s">
        <v>363</v>
      </c>
      <c r="H1970" s="34" t="b">
        <v>0</v>
      </c>
      <c r="I1970" s="34" t="b">
        <v>0</v>
      </c>
      <c r="J1970" s="34">
        <v>1</v>
      </c>
      <c r="K1970" s="34" t="str">
        <f t="shared" si="50"/>
        <v>129800</v>
      </c>
      <c r="L1970" s="34" t="s">
        <v>898</v>
      </c>
      <c r="O1970" t="str" s="35">
        <v>展开护盾，吸收伤害；延长护盾持续时间；减轻水行伤害。</v>
      </c>
      <c r="P1970" t="n" s="35">
        <v>12421001</v>
      </c>
    </row>
    <row r="1971" ht="30" customHeight="1" spans="2:12">
      <c r="B1971" s="34">
        <f>10000000+INDEX(编号表!$B:$B,MATCH(D1971,编号表!$A:$A,0))*10000+J1971</f>
        <v>12980002</v>
      </c>
      <c r="C1971" s="34" t="s">
        <v>1375</v>
      </c>
      <c r="D1971" s="34" t="s">
        <v>1376</v>
      </c>
      <c r="E1971" s="34" t="s">
        <v>775</v>
      </c>
      <c r="F1971" s="39" t="s">
        <v>897</v>
      </c>
      <c r="G1971" s="34" t="s">
        <v>363</v>
      </c>
      <c r="H1971" s="34" t="b">
        <v>0</v>
      </c>
      <c r="I1971" s="34" t="b">
        <v>0</v>
      </c>
      <c r="J1971" s="34">
        <v>2</v>
      </c>
      <c r="K1971" s="34" t="str">
        <f t="shared" si="50"/>
        <v>129800</v>
      </c>
      <c r="L1971" s="34" t="s">
        <v>899</v>
      </c>
      <c r="O1971" t="str" s="35">
        <v>展开护盾，吸收伤害；延长护盾持续时间；减轻水行伤害。</v>
      </c>
      <c r="P1971" t="n" s="35">
        <v>12421001</v>
      </c>
    </row>
    <row r="1972" ht="30" customHeight="1" spans="2:12">
      <c r="B1972" s="34">
        <f>10000000+INDEX(编号表!$B:$B,MATCH(D1972,编号表!$A:$A,0))*10000+J1972</f>
        <v>12980003</v>
      </c>
      <c r="C1972" s="34" t="s">
        <v>1375</v>
      </c>
      <c r="D1972" s="34" t="s">
        <v>1376</v>
      </c>
      <c r="E1972" s="34" t="s">
        <v>775</v>
      </c>
      <c r="F1972" s="39" t="s">
        <v>897</v>
      </c>
      <c r="G1972" s="34" t="s">
        <v>363</v>
      </c>
      <c r="H1972" s="34" t="b">
        <v>0</v>
      </c>
      <c r="I1972" s="34" t="b">
        <v>0</v>
      </c>
      <c r="J1972" s="34">
        <v>3</v>
      </c>
      <c r="K1972" s="34" t="str">
        <f t="shared" si="50"/>
        <v>129800</v>
      </c>
      <c r="L1972" s="34" t="s">
        <v>900</v>
      </c>
      <c r="O1972" t="str" s="35">
        <v>展开护盾，吸收伤害；延长护盾持续时间；减轻水行伤害。</v>
      </c>
      <c r="P1972" t="n" s="35">
        <v>12421001</v>
      </c>
    </row>
    <row r="1973" ht="30" customHeight="1" spans="2:12">
      <c r="B1973" s="34">
        <f>10000000+INDEX(编号表!$B:$B,MATCH(D1973,编号表!$A:$A,0))*10000+J1973</f>
        <v>12980004</v>
      </c>
      <c r="C1973" s="34" t="s">
        <v>1377</v>
      </c>
      <c r="D1973" s="34" t="s">
        <v>1376</v>
      </c>
      <c r="E1973" s="34" t="s">
        <v>775</v>
      </c>
      <c r="F1973" s="39" t="s">
        <v>902</v>
      </c>
      <c r="G1973" s="34" t="s">
        <v>363</v>
      </c>
      <c r="H1973" s="34" t="b">
        <v>0</v>
      </c>
      <c r="I1973" s="34" t="b">
        <v>0</v>
      </c>
      <c r="J1973" s="34">
        <v>4</v>
      </c>
      <c r="K1973" s="34" t="str">
        <f t="shared" si="50"/>
        <v>129800</v>
      </c>
      <c r="L1973" s="34" t="s">
        <v>898</v>
      </c>
      <c r="O1973" t="str" s="35">
        <v>展开护盾，吸收伤害；延长护盾持续时间；减轻水行伤害。</v>
      </c>
      <c r="P1973" t="n" s="35">
        <v>12421001</v>
      </c>
    </row>
    <row r="1974" ht="30" customHeight="1" spans="2:12">
      <c r="B1974" s="34">
        <f>10000000+INDEX(编号表!$B:$B,MATCH(D1974,编号表!$A:$A,0))*10000+J1974</f>
        <v>12980005</v>
      </c>
      <c r="C1974" s="34" t="s">
        <v>1377</v>
      </c>
      <c r="D1974" s="34" t="s">
        <v>1376</v>
      </c>
      <c r="E1974" s="34" t="s">
        <v>775</v>
      </c>
      <c r="F1974" s="39" t="s">
        <v>902</v>
      </c>
      <c r="G1974" s="34" t="s">
        <v>363</v>
      </c>
      <c r="H1974" s="34" t="b">
        <v>0</v>
      </c>
      <c r="I1974" s="34" t="b">
        <v>0</v>
      </c>
      <c r="J1974" s="34">
        <v>5</v>
      </c>
      <c r="K1974" s="34" t="str">
        <f t="shared" si="50"/>
        <v>129800</v>
      </c>
      <c r="L1974" s="34" t="s">
        <v>899</v>
      </c>
      <c r="O1974" t="str" s="35">
        <v>展开护盾，吸收伤害；延长护盾持续时间；减轻水行伤害。</v>
      </c>
      <c r="P1974" t="n" s="35">
        <v>12421001</v>
      </c>
    </row>
    <row r="1975" ht="30" customHeight="1" spans="2:12">
      <c r="B1975" s="34">
        <f>10000000+INDEX(编号表!$B:$B,MATCH(D1975,编号表!$A:$A,0))*10000+J1975</f>
        <v>12980006</v>
      </c>
      <c r="C1975" s="34" t="s">
        <v>1377</v>
      </c>
      <c r="D1975" s="34" t="s">
        <v>1376</v>
      </c>
      <c r="E1975" s="34" t="s">
        <v>775</v>
      </c>
      <c r="F1975" s="39" t="s">
        <v>902</v>
      </c>
      <c r="G1975" s="34" t="s">
        <v>363</v>
      </c>
      <c r="H1975" s="34" t="b">
        <v>0</v>
      </c>
      <c r="I1975" s="34" t="b">
        <v>0</v>
      </c>
      <c r="J1975" s="34">
        <v>6</v>
      </c>
      <c r="K1975" s="34" t="str">
        <f t="shared" si="50"/>
        <v>129800</v>
      </c>
      <c r="L1975" s="34" t="s">
        <v>900</v>
      </c>
      <c r="O1975" t="str" s="35">
        <v>展开护盾，吸收伤害；延长护盾持续时间；减轻水行伤害。</v>
      </c>
      <c r="P1975" t="n" s="35">
        <v>12421001</v>
      </c>
    </row>
    <row r="1976" ht="30" customHeight="1" spans="2:12">
      <c r="B1976" s="34">
        <f>10000000+INDEX(编号表!$B:$B,MATCH(D1976,编号表!$A:$A,0))*10000+J1976</f>
        <v>12980007</v>
      </c>
      <c r="C1976" s="34" t="s">
        <v>1378</v>
      </c>
      <c r="D1976" s="34" t="s">
        <v>1376</v>
      </c>
      <c r="E1976" s="34" t="s">
        <v>775</v>
      </c>
      <c r="F1976" s="39" t="s">
        <v>904</v>
      </c>
      <c r="G1976" s="34" t="s">
        <v>363</v>
      </c>
      <c r="H1976" s="34" t="b">
        <v>0</v>
      </c>
      <c r="I1976" s="34" t="b">
        <v>0</v>
      </c>
      <c r="J1976" s="34">
        <v>7</v>
      </c>
      <c r="K1976" s="34" t="str">
        <f t="shared" si="50"/>
        <v>129800</v>
      </c>
      <c r="L1976" s="34" t="s">
        <v>898</v>
      </c>
      <c r="O1976" t="str" s="35">
        <v>展开护盾，吸收伤害；延长护盾持续时间；减轻水行伤害。</v>
      </c>
      <c r="P1976" t="n" s="35">
        <v>12421001</v>
      </c>
    </row>
    <row r="1977" ht="30" customHeight="1" spans="2:12">
      <c r="B1977" s="34">
        <f>10000000+INDEX(编号表!$B:$B,MATCH(D1977,编号表!$A:$A,0))*10000+J1977</f>
        <v>12980008</v>
      </c>
      <c r="C1977" s="34" t="s">
        <v>1378</v>
      </c>
      <c r="D1977" s="34" t="s">
        <v>1376</v>
      </c>
      <c r="E1977" s="34" t="s">
        <v>775</v>
      </c>
      <c r="F1977" s="39" t="s">
        <v>904</v>
      </c>
      <c r="G1977" s="34" t="s">
        <v>363</v>
      </c>
      <c r="H1977" s="34" t="b">
        <v>0</v>
      </c>
      <c r="I1977" s="34" t="b">
        <v>0</v>
      </c>
      <c r="J1977" s="34">
        <v>8</v>
      </c>
      <c r="K1977" s="34" t="str">
        <f t="shared" si="50"/>
        <v>129800</v>
      </c>
      <c r="L1977" s="34" t="s">
        <v>899</v>
      </c>
      <c r="O1977" t="str" s="35">
        <v>展开护盾，吸收伤害；延长护盾持续时间；减轻水行伤害。</v>
      </c>
      <c r="P1977" t="n" s="35">
        <v>12421001</v>
      </c>
    </row>
    <row r="1978" ht="30" customHeight="1" spans="2:12">
      <c r="B1978" s="34">
        <f>10000000+INDEX(编号表!$B:$B,MATCH(D1978,编号表!$A:$A,0))*10000+J1978</f>
        <v>12980009</v>
      </c>
      <c r="C1978" s="34" t="s">
        <v>1378</v>
      </c>
      <c r="D1978" s="34" t="s">
        <v>1376</v>
      </c>
      <c r="E1978" s="34" t="s">
        <v>775</v>
      </c>
      <c r="F1978" s="39" t="s">
        <v>904</v>
      </c>
      <c r="G1978" s="34" t="s">
        <v>363</v>
      </c>
      <c r="H1978" s="34" t="b">
        <v>0</v>
      </c>
      <c r="I1978" s="34" t="b">
        <v>0</v>
      </c>
      <c r="J1978" s="34">
        <v>9</v>
      </c>
      <c r="K1978" s="34" t="str">
        <f t="shared" si="50"/>
        <v>129800</v>
      </c>
      <c r="L1978" s="34" t="s">
        <v>900</v>
      </c>
      <c r="O1978" t="str" s="35">
        <v>展开护盾，吸收伤害；延长护盾持续时间；减轻水行伤害。</v>
      </c>
      <c r="P1978" t="n" s="35">
        <v>12421001</v>
      </c>
    </row>
    <row r="1979" ht="30" customHeight="1" spans="2:12">
      <c r="B1979" s="34">
        <f>10000000+INDEX(编号表!$B:$B,MATCH(D1979,编号表!$A:$A,0))*10000+J1979</f>
        <v>12980010</v>
      </c>
      <c r="C1979" s="34" t="s">
        <v>1379</v>
      </c>
      <c r="D1979" s="34" t="s">
        <v>1376</v>
      </c>
      <c r="E1979" s="34" t="s">
        <v>775</v>
      </c>
      <c r="F1979" s="39" t="s">
        <v>906</v>
      </c>
      <c r="G1979" s="34" t="s">
        <v>363</v>
      </c>
      <c r="H1979" s="34" t="b">
        <v>0</v>
      </c>
      <c r="I1979" s="34" t="b">
        <v>0</v>
      </c>
      <c r="J1979" s="34">
        <v>10</v>
      </c>
      <c r="K1979" s="34" t="str">
        <f t="shared" si="50"/>
        <v>129800</v>
      </c>
      <c r="L1979" s="34" t="s">
        <v>898</v>
      </c>
      <c r="O1979" t="str" s="35">
        <v>展开护盾，吸收伤害；延长护盾持续时间；减轻水行伤害。</v>
      </c>
      <c r="P1979" t="n" s="35">
        <v>12421001</v>
      </c>
    </row>
    <row r="1980" ht="30" customHeight="1" spans="2:12">
      <c r="B1980" s="34">
        <f>10000000+INDEX(编号表!$B:$B,MATCH(D1980,编号表!$A:$A,0))*10000+J1980</f>
        <v>12980011</v>
      </c>
      <c r="C1980" s="34" t="s">
        <v>1379</v>
      </c>
      <c r="D1980" s="34" t="s">
        <v>1376</v>
      </c>
      <c r="E1980" s="34" t="s">
        <v>775</v>
      </c>
      <c r="F1980" s="39" t="s">
        <v>906</v>
      </c>
      <c r="G1980" s="34" t="s">
        <v>363</v>
      </c>
      <c r="H1980" s="34" t="b">
        <v>0</v>
      </c>
      <c r="I1980" s="34" t="b">
        <v>0</v>
      </c>
      <c r="J1980" s="34">
        <v>11</v>
      </c>
      <c r="K1980" s="34" t="str">
        <f t="shared" si="50"/>
        <v>129800</v>
      </c>
      <c r="L1980" s="34" t="s">
        <v>899</v>
      </c>
      <c r="O1980" t="str" s="35">
        <v>展开护盾，吸收伤害；延长护盾持续时间；减轻水行伤害。</v>
      </c>
      <c r="P1980" t="n" s="35">
        <v>12421001</v>
      </c>
    </row>
    <row r="1981" ht="30" customHeight="1" spans="2:12">
      <c r="B1981" s="34">
        <f>10000000+INDEX(编号表!$B:$B,MATCH(D1981,编号表!$A:$A,0))*10000+J1981</f>
        <v>12980012</v>
      </c>
      <c r="C1981" s="34" t="s">
        <v>1379</v>
      </c>
      <c r="D1981" s="34" t="s">
        <v>1376</v>
      </c>
      <c r="E1981" s="34" t="s">
        <v>775</v>
      </c>
      <c r="F1981" s="39" t="s">
        <v>906</v>
      </c>
      <c r="G1981" s="34" t="s">
        <v>363</v>
      </c>
      <c r="H1981" s="34" t="b">
        <v>0</v>
      </c>
      <c r="I1981" s="34" t="b">
        <v>0</v>
      </c>
      <c r="J1981" s="34">
        <v>12</v>
      </c>
      <c r="K1981" s="34" t="str">
        <f t="shared" si="50"/>
        <v>129800</v>
      </c>
      <c r="L1981" s="34" t="s">
        <v>900</v>
      </c>
      <c r="O1981" t="str" s="35">
        <v>展开护盾，吸收伤害；延长护盾持续时间；减轻水行伤害。</v>
      </c>
      <c r="P1981" t="n" s="35">
        <v>12421001</v>
      </c>
    </row>
    <row r="1982" ht="30" customHeight="1" spans="2:12">
      <c r="B1982" s="34">
        <f>10000000+INDEX(编号表!$B:$B,MATCH(D1982,编号表!$A:$A,0))*10000+J1982</f>
        <v>12980013</v>
      </c>
      <c r="C1982" s="34" t="s">
        <v>1380</v>
      </c>
      <c r="D1982" s="34" t="s">
        <v>1376</v>
      </c>
      <c r="E1982" s="34" t="s">
        <v>775</v>
      </c>
      <c r="F1982" s="39" t="s">
        <v>908</v>
      </c>
      <c r="G1982" s="34" t="s">
        <v>363</v>
      </c>
      <c r="H1982" s="34" t="b">
        <v>0</v>
      </c>
      <c r="I1982" s="34" t="b">
        <v>0</v>
      </c>
      <c r="J1982" s="34">
        <v>13</v>
      </c>
      <c r="K1982" s="34" t="str">
        <f t="shared" si="50"/>
        <v>129800</v>
      </c>
      <c r="L1982" s="34" t="s">
        <v>898</v>
      </c>
      <c r="O1982" t="str" s="35">
        <v>展开护盾，吸收伤害；延长护盾持续时间；减轻水行伤害。</v>
      </c>
      <c r="P1982" t="n" s="35">
        <v>12421001</v>
      </c>
    </row>
    <row r="1983" ht="30" customHeight="1" spans="2:12">
      <c r="B1983" s="34">
        <f>10000000+INDEX(编号表!$B:$B,MATCH(D1983,编号表!$A:$A,0))*10000+J1983</f>
        <v>12980014</v>
      </c>
      <c r="C1983" s="34" t="s">
        <v>1380</v>
      </c>
      <c r="D1983" s="34" t="s">
        <v>1376</v>
      </c>
      <c r="E1983" s="34" t="s">
        <v>775</v>
      </c>
      <c r="F1983" s="39" t="s">
        <v>908</v>
      </c>
      <c r="G1983" s="34" t="s">
        <v>363</v>
      </c>
      <c r="H1983" s="34" t="b">
        <v>0</v>
      </c>
      <c r="I1983" s="34" t="b">
        <v>0</v>
      </c>
      <c r="J1983" s="34">
        <v>14</v>
      </c>
      <c r="K1983" s="34" t="str">
        <f t="shared" si="50"/>
        <v>129800</v>
      </c>
      <c r="L1983" s="34" t="s">
        <v>899</v>
      </c>
      <c r="O1983" t="str" s="35">
        <v>展开护盾，吸收伤害；延长护盾持续时间；减轻水行伤害。</v>
      </c>
      <c r="P1983" t="n" s="35">
        <v>12421001</v>
      </c>
    </row>
    <row r="1984" ht="30" customHeight="1" spans="2:12">
      <c r="B1984" s="34">
        <f>10000000+INDEX(编号表!$B:$B,MATCH(D1984,编号表!$A:$A,0))*10000+J1984</f>
        <v>12980015</v>
      </c>
      <c r="C1984" s="34" t="s">
        <v>1380</v>
      </c>
      <c r="D1984" s="34" t="s">
        <v>1376</v>
      </c>
      <c r="E1984" s="34" t="s">
        <v>775</v>
      </c>
      <c r="F1984" s="39" t="s">
        <v>908</v>
      </c>
      <c r="G1984" s="34" t="s">
        <v>363</v>
      </c>
      <c r="H1984" s="34" t="b">
        <v>0</v>
      </c>
      <c r="I1984" s="34" t="b">
        <v>0</v>
      </c>
      <c r="J1984" s="34">
        <v>15</v>
      </c>
      <c r="K1984" s="34" t="str">
        <f t="shared" si="50"/>
        <v>129800</v>
      </c>
      <c r="L1984" s="34" t="s">
        <v>900</v>
      </c>
      <c r="O1984" t="str" s="35">
        <v>展开护盾，吸收伤害；延长护盾持续时间；减轻水行伤害。</v>
      </c>
      <c r="P1984" t="n" s="35">
        <v>12421001</v>
      </c>
    </row>
    <row r="1985" ht="30" customHeight="1" spans="2:12">
      <c r="B1985" s="34">
        <f>10000000+INDEX(编号表!$B:$B,MATCH(D1985,编号表!$A:$A,0))*10000+J1985</f>
        <v>12980016</v>
      </c>
      <c r="C1985" s="34" t="s">
        <v>1381</v>
      </c>
      <c r="D1985" s="34" t="s">
        <v>1376</v>
      </c>
      <c r="E1985" s="34" t="s">
        <v>775</v>
      </c>
      <c r="F1985" s="39" t="s">
        <v>910</v>
      </c>
      <c r="G1985" s="34" t="s">
        <v>363</v>
      </c>
      <c r="H1985" s="34" t="b">
        <v>0</v>
      </c>
      <c r="I1985" s="34" t="b">
        <v>0</v>
      </c>
      <c r="J1985" s="34">
        <v>16</v>
      </c>
      <c r="K1985" s="34" t="str">
        <f t="shared" si="50"/>
        <v>129800</v>
      </c>
      <c r="L1985" s="34" t="s">
        <v>898</v>
      </c>
      <c r="O1985" t="str" s="35">
        <v>展开护盾，吸收伤害；延长护盾持续时间；减轻水行伤害。</v>
      </c>
      <c r="P1985" t="n" s="35">
        <v>12421001</v>
      </c>
    </row>
    <row r="1986" ht="30" customHeight="1" spans="2:12">
      <c r="B1986" s="34">
        <f>10000000+INDEX(编号表!$B:$B,MATCH(D1986,编号表!$A:$A,0))*10000+J1986</f>
        <v>12980017</v>
      </c>
      <c r="C1986" s="34" t="s">
        <v>1381</v>
      </c>
      <c r="D1986" s="34" t="s">
        <v>1376</v>
      </c>
      <c r="E1986" s="34" t="s">
        <v>775</v>
      </c>
      <c r="F1986" s="39" t="s">
        <v>910</v>
      </c>
      <c r="G1986" s="34" t="s">
        <v>363</v>
      </c>
      <c r="H1986" s="34" t="b">
        <v>0</v>
      </c>
      <c r="I1986" s="34" t="b">
        <v>0</v>
      </c>
      <c r="J1986" s="34">
        <v>17</v>
      </c>
      <c r="K1986" s="34" t="str">
        <f t="shared" si="50"/>
        <v>129800</v>
      </c>
      <c r="L1986" s="34" t="s">
        <v>899</v>
      </c>
      <c r="O1986" t="str" s="35">
        <v>展开护盾，吸收伤害；延长护盾持续时间；减轻水行伤害。</v>
      </c>
      <c r="P1986" t="n" s="35">
        <v>12421001</v>
      </c>
    </row>
    <row r="1987" ht="30" customHeight="1" spans="2:12">
      <c r="B1987" s="34">
        <f>10000000+INDEX(编号表!$B:$B,MATCH(D1987,编号表!$A:$A,0))*10000+J1987</f>
        <v>12980018</v>
      </c>
      <c r="C1987" s="34" t="s">
        <v>1381</v>
      </c>
      <c r="D1987" s="34" t="s">
        <v>1376</v>
      </c>
      <c r="E1987" s="34" t="s">
        <v>775</v>
      </c>
      <c r="F1987" s="39" t="s">
        <v>910</v>
      </c>
      <c r="G1987" s="34" t="s">
        <v>363</v>
      </c>
      <c r="H1987" s="34" t="b">
        <v>0</v>
      </c>
      <c r="I1987" s="34" t="b">
        <v>0</v>
      </c>
      <c r="J1987" s="34">
        <v>18</v>
      </c>
      <c r="K1987" s="34" t="str">
        <f t="shared" si="50"/>
        <v>129800</v>
      </c>
      <c r="L1987" s="34" t="s">
        <v>900</v>
      </c>
      <c r="O1987" t="str" s="35">
        <v>展开护盾，吸收伤害；延长护盾持续时间；减轻水行伤害。</v>
      </c>
      <c r="P1987" t="n" s="35">
        <v>12421001</v>
      </c>
    </row>
    <row r="1988" ht="30" customHeight="1" spans="2:12">
      <c r="B1988" s="34">
        <f>10000000+INDEX(编号表!$B:$B,MATCH(D1988,编号表!$A:$A,0))*10000+J1988</f>
        <v>12980019</v>
      </c>
      <c r="C1988" s="34" t="s">
        <v>1382</v>
      </c>
      <c r="D1988" s="34" t="s">
        <v>1376</v>
      </c>
      <c r="E1988" s="34" t="s">
        <v>775</v>
      </c>
      <c r="F1988" s="39" t="s">
        <v>912</v>
      </c>
      <c r="G1988" s="34" t="s">
        <v>363</v>
      </c>
      <c r="H1988" s="34" t="b">
        <v>0</v>
      </c>
      <c r="I1988" s="34" t="b">
        <v>0</v>
      </c>
      <c r="J1988" s="34">
        <v>19</v>
      </c>
      <c r="K1988" s="34" t="str">
        <f t="shared" si="50"/>
        <v>129800</v>
      </c>
      <c r="L1988" s="34" t="s">
        <v>898</v>
      </c>
      <c r="O1988" t="str" s="35">
        <v>展开护盾，吸收伤害；延长护盾持续时间；减轻水行伤害。</v>
      </c>
      <c r="P1988" t="n" s="35">
        <v>12421001</v>
      </c>
    </row>
    <row r="1989" ht="30" customHeight="1" spans="2:12">
      <c r="B1989" s="34">
        <f>10000000+INDEX(编号表!$B:$B,MATCH(D1989,编号表!$A:$A,0))*10000+J1989</f>
        <v>12980020</v>
      </c>
      <c r="C1989" s="34" t="s">
        <v>1382</v>
      </c>
      <c r="D1989" s="34" t="s">
        <v>1376</v>
      </c>
      <c r="E1989" s="34" t="s">
        <v>775</v>
      </c>
      <c r="F1989" s="39" t="s">
        <v>912</v>
      </c>
      <c r="G1989" s="34" t="s">
        <v>363</v>
      </c>
      <c r="H1989" s="34" t="b">
        <v>0</v>
      </c>
      <c r="I1989" s="34" t="b">
        <v>0</v>
      </c>
      <c r="J1989" s="34">
        <v>20</v>
      </c>
      <c r="K1989" s="34" t="str">
        <f t="shared" si="50"/>
        <v>129800</v>
      </c>
      <c r="L1989" s="34" t="s">
        <v>899</v>
      </c>
      <c r="O1989" t="str" s="35">
        <v>展开护盾，吸收伤害；延长护盾持续时间；减轻水行伤害。</v>
      </c>
      <c r="P1989" t="n" s="35">
        <v>12421001</v>
      </c>
    </row>
    <row r="1990" ht="30" customHeight="1" spans="2:12">
      <c r="B1990" s="34">
        <f>10000000+INDEX(编号表!$B:$B,MATCH(D1990,编号表!$A:$A,0))*10000+J1990</f>
        <v>12980021</v>
      </c>
      <c r="C1990" s="34" t="s">
        <v>1382</v>
      </c>
      <c r="D1990" s="34" t="s">
        <v>1376</v>
      </c>
      <c r="E1990" s="34" t="s">
        <v>775</v>
      </c>
      <c r="F1990" s="39" t="s">
        <v>912</v>
      </c>
      <c r="G1990" s="34" t="s">
        <v>363</v>
      </c>
      <c r="H1990" s="34" t="b">
        <v>0</v>
      </c>
      <c r="I1990" s="34" t="b">
        <v>0</v>
      </c>
      <c r="J1990" s="34">
        <v>21</v>
      </c>
      <c r="K1990" s="34" t="str">
        <f t="shared" si="50"/>
        <v>129800</v>
      </c>
      <c r="L1990" s="34" t="s">
        <v>900</v>
      </c>
      <c r="O1990" t="str" s="35">
        <v>展开护盾，吸收伤害；延长护盾持续时间；减轻水行伤害。</v>
      </c>
      <c r="P1990" t="n" s="35">
        <v>12421001</v>
      </c>
    </row>
    <row r="1991" ht="30" customHeight="1" spans="2:12">
      <c r="B1991" s="34">
        <f>10000000+INDEX(编号表!$B:$B,MATCH(D1991,编号表!$A:$A,0))*10000+J1991</f>
        <v>12990001</v>
      </c>
      <c r="C1991" s="34" t="s">
        <v>1383</v>
      </c>
      <c r="D1991" s="34" t="s">
        <v>1384</v>
      </c>
      <c r="E1991" s="34" t="s">
        <v>775</v>
      </c>
      <c r="F1991" s="39" t="s">
        <v>897</v>
      </c>
      <c r="G1991" s="34" t="s">
        <v>363</v>
      </c>
      <c r="H1991" s="34" t="b">
        <v>0</v>
      </c>
      <c r="I1991" s="34" t="b">
        <v>0</v>
      </c>
      <c r="J1991" s="34">
        <v>1</v>
      </c>
      <c r="K1991" s="34" t="str">
        <f t="shared" ref="K1991:K2054" si="51">LEFT(B1991,6)</f>
        <v>129900</v>
      </c>
      <c r="L1991" s="34" t="s">
        <v>898</v>
      </c>
      <c r="O1991" t="str" s="35">
        <v>展开护盾，吸收伤害；延长护盾持续时间；减轻火行伤害。</v>
      </c>
      <c r="P1991" t="n" s="35">
        <v>12421001</v>
      </c>
    </row>
    <row r="1992" ht="30" customHeight="1" spans="2:12">
      <c r="B1992" s="34">
        <f>10000000+INDEX(编号表!$B:$B,MATCH(D1992,编号表!$A:$A,0))*10000+J1992</f>
        <v>12990002</v>
      </c>
      <c r="C1992" s="34" t="s">
        <v>1383</v>
      </c>
      <c r="D1992" s="34" t="s">
        <v>1384</v>
      </c>
      <c r="E1992" s="34" t="s">
        <v>775</v>
      </c>
      <c r="F1992" s="39" t="s">
        <v>897</v>
      </c>
      <c r="G1992" s="34" t="s">
        <v>363</v>
      </c>
      <c r="H1992" s="34" t="b">
        <v>0</v>
      </c>
      <c r="I1992" s="34" t="b">
        <v>0</v>
      </c>
      <c r="J1992" s="34">
        <v>2</v>
      </c>
      <c r="K1992" s="34" t="str">
        <f t="shared" si="51"/>
        <v>129900</v>
      </c>
      <c r="L1992" s="34" t="s">
        <v>899</v>
      </c>
      <c r="O1992" t="str" s="35">
        <v>展开护盾，吸收伤害；延长护盾持续时间；减轻火行伤害。</v>
      </c>
      <c r="P1992" t="n" s="35">
        <v>12421001</v>
      </c>
    </row>
    <row r="1993" ht="30" customHeight="1" spans="2:12">
      <c r="B1993" s="34">
        <f>10000000+INDEX(编号表!$B:$B,MATCH(D1993,编号表!$A:$A,0))*10000+J1993</f>
        <v>12990003</v>
      </c>
      <c r="C1993" s="34" t="s">
        <v>1383</v>
      </c>
      <c r="D1993" s="34" t="s">
        <v>1384</v>
      </c>
      <c r="E1993" s="34" t="s">
        <v>775</v>
      </c>
      <c r="F1993" s="39" t="s">
        <v>897</v>
      </c>
      <c r="G1993" s="34" t="s">
        <v>363</v>
      </c>
      <c r="H1993" s="34" t="b">
        <v>0</v>
      </c>
      <c r="I1993" s="34" t="b">
        <v>0</v>
      </c>
      <c r="J1993" s="34">
        <v>3</v>
      </c>
      <c r="K1993" s="34" t="str">
        <f t="shared" si="51"/>
        <v>129900</v>
      </c>
      <c r="L1993" s="34" t="s">
        <v>900</v>
      </c>
      <c r="O1993" t="str" s="35">
        <v>展开护盾，吸收伤害；延长护盾持续时间；减轻火行伤害。</v>
      </c>
      <c r="P1993" t="n" s="35">
        <v>12421001</v>
      </c>
    </row>
    <row r="1994" ht="30" customHeight="1" spans="2:12">
      <c r="B1994" s="34">
        <f>10000000+INDEX(编号表!$B:$B,MATCH(D1994,编号表!$A:$A,0))*10000+J1994</f>
        <v>12990004</v>
      </c>
      <c r="C1994" s="34" t="s">
        <v>1385</v>
      </c>
      <c r="D1994" s="34" t="s">
        <v>1384</v>
      </c>
      <c r="E1994" s="34" t="s">
        <v>775</v>
      </c>
      <c r="F1994" s="39" t="s">
        <v>902</v>
      </c>
      <c r="G1994" s="34" t="s">
        <v>363</v>
      </c>
      <c r="H1994" s="34" t="b">
        <v>0</v>
      </c>
      <c r="I1994" s="34" t="b">
        <v>0</v>
      </c>
      <c r="J1994" s="34">
        <v>4</v>
      </c>
      <c r="K1994" s="34" t="str">
        <f t="shared" si="51"/>
        <v>129900</v>
      </c>
      <c r="L1994" s="34" t="s">
        <v>898</v>
      </c>
      <c r="O1994" t="str" s="35">
        <v>展开护盾，吸收伤害；延长护盾持续时间；减轻火行伤害。</v>
      </c>
      <c r="P1994" t="n" s="35">
        <v>12421001</v>
      </c>
    </row>
    <row r="1995" ht="30" customHeight="1" spans="2:12">
      <c r="B1995" s="34">
        <f>10000000+INDEX(编号表!$B:$B,MATCH(D1995,编号表!$A:$A,0))*10000+J1995</f>
        <v>12990005</v>
      </c>
      <c r="C1995" s="34" t="s">
        <v>1385</v>
      </c>
      <c r="D1995" s="34" t="s">
        <v>1384</v>
      </c>
      <c r="E1995" s="34" t="s">
        <v>775</v>
      </c>
      <c r="F1995" s="39" t="s">
        <v>902</v>
      </c>
      <c r="G1995" s="34" t="s">
        <v>363</v>
      </c>
      <c r="H1995" s="34" t="b">
        <v>0</v>
      </c>
      <c r="I1995" s="34" t="b">
        <v>0</v>
      </c>
      <c r="J1995" s="34">
        <v>5</v>
      </c>
      <c r="K1995" s="34" t="str">
        <f t="shared" si="51"/>
        <v>129900</v>
      </c>
      <c r="L1995" s="34" t="s">
        <v>899</v>
      </c>
      <c r="O1995" t="str" s="35">
        <v>展开护盾，吸收伤害；延长护盾持续时间；减轻火行伤害。</v>
      </c>
      <c r="P1995" t="n" s="35">
        <v>12421001</v>
      </c>
    </row>
    <row r="1996" ht="30" customHeight="1" spans="2:12">
      <c r="B1996" s="34">
        <f>10000000+INDEX(编号表!$B:$B,MATCH(D1996,编号表!$A:$A,0))*10000+J1996</f>
        <v>12990006</v>
      </c>
      <c r="C1996" s="34" t="s">
        <v>1385</v>
      </c>
      <c r="D1996" s="34" t="s">
        <v>1384</v>
      </c>
      <c r="E1996" s="34" t="s">
        <v>775</v>
      </c>
      <c r="F1996" s="39" t="s">
        <v>902</v>
      </c>
      <c r="G1996" s="34" t="s">
        <v>363</v>
      </c>
      <c r="H1996" s="34" t="b">
        <v>0</v>
      </c>
      <c r="I1996" s="34" t="b">
        <v>0</v>
      </c>
      <c r="J1996" s="34">
        <v>6</v>
      </c>
      <c r="K1996" s="34" t="str">
        <f t="shared" si="51"/>
        <v>129900</v>
      </c>
      <c r="L1996" s="34" t="s">
        <v>900</v>
      </c>
      <c r="O1996" t="str" s="35">
        <v>展开护盾，吸收伤害；延长护盾持续时间；减轻火行伤害。</v>
      </c>
      <c r="P1996" t="n" s="35">
        <v>12421001</v>
      </c>
    </row>
    <row r="1997" ht="30" customHeight="1" spans="2:12">
      <c r="B1997" s="34">
        <f>10000000+INDEX(编号表!$B:$B,MATCH(D1997,编号表!$A:$A,0))*10000+J1997</f>
        <v>12990007</v>
      </c>
      <c r="C1997" s="34" t="s">
        <v>1386</v>
      </c>
      <c r="D1997" s="34" t="s">
        <v>1384</v>
      </c>
      <c r="E1997" s="34" t="s">
        <v>775</v>
      </c>
      <c r="F1997" s="39" t="s">
        <v>904</v>
      </c>
      <c r="G1997" s="34" t="s">
        <v>363</v>
      </c>
      <c r="H1997" s="34" t="b">
        <v>0</v>
      </c>
      <c r="I1997" s="34" t="b">
        <v>0</v>
      </c>
      <c r="J1997" s="34">
        <v>7</v>
      </c>
      <c r="K1997" s="34" t="str">
        <f t="shared" si="51"/>
        <v>129900</v>
      </c>
      <c r="L1997" s="34" t="s">
        <v>898</v>
      </c>
      <c r="O1997" t="str" s="35">
        <v>展开护盾，吸收伤害；延长护盾持续时间；减轻火行伤害。</v>
      </c>
      <c r="P1997" t="n" s="35">
        <v>12421001</v>
      </c>
    </row>
    <row r="1998" ht="30" customHeight="1" spans="2:12">
      <c r="B1998" s="34">
        <f>10000000+INDEX(编号表!$B:$B,MATCH(D1998,编号表!$A:$A,0))*10000+J1998</f>
        <v>12990008</v>
      </c>
      <c r="C1998" s="34" t="s">
        <v>1386</v>
      </c>
      <c r="D1998" s="34" t="s">
        <v>1384</v>
      </c>
      <c r="E1998" s="34" t="s">
        <v>775</v>
      </c>
      <c r="F1998" s="39" t="s">
        <v>904</v>
      </c>
      <c r="G1998" s="34" t="s">
        <v>363</v>
      </c>
      <c r="H1998" s="34" t="b">
        <v>0</v>
      </c>
      <c r="I1998" s="34" t="b">
        <v>0</v>
      </c>
      <c r="J1998" s="34">
        <v>8</v>
      </c>
      <c r="K1998" s="34" t="str">
        <f t="shared" si="51"/>
        <v>129900</v>
      </c>
      <c r="L1998" s="34" t="s">
        <v>899</v>
      </c>
      <c r="O1998" t="str" s="35">
        <v>展开护盾，吸收伤害；延长护盾持续时间；减轻火行伤害。</v>
      </c>
      <c r="P1998" t="n" s="35">
        <v>12421001</v>
      </c>
    </row>
    <row r="1999" ht="30" customHeight="1" spans="2:12">
      <c r="B1999" s="34">
        <f>10000000+INDEX(编号表!$B:$B,MATCH(D1999,编号表!$A:$A,0))*10000+J1999</f>
        <v>12990009</v>
      </c>
      <c r="C1999" s="34" t="s">
        <v>1386</v>
      </c>
      <c r="D1999" s="34" t="s">
        <v>1384</v>
      </c>
      <c r="E1999" s="34" t="s">
        <v>775</v>
      </c>
      <c r="F1999" s="39" t="s">
        <v>904</v>
      </c>
      <c r="G1999" s="34" t="s">
        <v>363</v>
      </c>
      <c r="H1999" s="34" t="b">
        <v>0</v>
      </c>
      <c r="I1999" s="34" t="b">
        <v>0</v>
      </c>
      <c r="J1999" s="34">
        <v>9</v>
      </c>
      <c r="K1999" s="34" t="str">
        <f t="shared" si="51"/>
        <v>129900</v>
      </c>
      <c r="L1999" s="34" t="s">
        <v>900</v>
      </c>
      <c r="O1999" t="str" s="35">
        <v>展开护盾，吸收伤害；延长护盾持续时间；减轻火行伤害。</v>
      </c>
      <c r="P1999" t="n" s="35">
        <v>12421001</v>
      </c>
    </row>
    <row r="2000" ht="30" customHeight="1" spans="2:12">
      <c r="B2000" s="34">
        <f>10000000+INDEX(编号表!$B:$B,MATCH(D2000,编号表!$A:$A,0))*10000+J2000</f>
        <v>12990010</v>
      </c>
      <c r="C2000" s="34" t="s">
        <v>1387</v>
      </c>
      <c r="D2000" s="34" t="s">
        <v>1384</v>
      </c>
      <c r="E2000" s="34" t="s">
        <v>775</v>
      </c>
      <c r="F2000" s="39" t="s">
        <v>906</v>
      </c>
      <c r="G2000" s="34" t="s">
        <v>363</v>
      </c>
      <c r="H2000" s="34" t="b">
        <v>0</v>
      </c>
      <c r="I2000" s="34" t="b">
        <v>0</v>
      </c>
      <c r="J2000" s="34">
        <v>10</v>
      </c>
      <c r="K2000" s="34" t="str">
        <f t="shared" si="51"/>
        <v>129900</v>
      </c>
      <c r="L2000" s="34" t="s">
        <v>898</v>
      </c>
      <c r="O2000" t="str" s="35">
        <v>展开护盾，吸收伤害；延长护盾持续时间；减轻火行伤害。</v>
      </c>
      <c r="P2000" t="n" s="35">
        <v>12421001</v>
      </c>
    </row>
    <row r="2001" ht="30" customHeight="1" spans="2:12">
      <c r="B2001" s="34">
        <f>10000000+INDEX(编号表!$B:$B,MATCH(D2001,编号表!$A:$A,0))*10000+J2001</f>
        <v>12990011</v>
      </c>
      <c r="C2001" s="34" t="s">
        <v>1387</v>
      </c>
      <c r="D2001" s="34" t="s">
        <v>1384</v>
      </c>
      <c r="E2001" s="34" t="s">
        <v>775</v>
      </c>
      <c r="F2001" s="39" t="s">
        <v>906</v>
      </c>
      <c r="G2001" s="34" t="s">
        <v>363</v>
      </c>
      <c r="H2001" s="34" t="b">
        <v>0</v>
      </c>
      <c r="I2001" s="34" t="b">
        <v>0</v>
      </c>
      <c r="J2001" s="34">
        <v>11</v>
      </c>
      <c r="K2001" s="34" t="str">
        <f t="shared" si="51"/>
        <v>129900</v>
      </c>
      <c r="L2001" s="34" t="s">
        <v>899</v>
      </c>
      <c r="O2001" t="str" s="35">
        <v>展开护盾，吸收伤害；延长护盾持续时间；减轻火行伤害。</v>
      </c>
      <c r="P2001" t="n" s="35">
        <v>12421001</v>
      </c>
    </row>
    <row r="2002" ht="30" customHeight="1" spans="2:12">
      <c r="B2002" s="34">
        <f>10000000+INDEX(编号表!$B:$B,MATCH(D2002,编号表!$A:$A,0))*10000+J2002</f>
        <v>12990012</v>
      </c>
      <c r="C2002" s="34" t="s">
        <v>1387</v>
      </c>
      <c r="D2002" s="34" t="s">
        <v>1384</v>
      </c>
      <c r="E2002" s="34" t="s">
        <v>775</v>
      </c>
      <c r="F2002" s="39" t="s">
        <v>906</v>
      </c>
      <c r="G2002" s="34" t="s">
        <v>363</v>
      </c>
      <c r="H2002" s="34" t="b">
        <v>0</v>
      </c>
      <c r="I2002" s="34" t="b">
        <v>0</v>
      </c>
      <c r="J2002" s="34">
        <v>12</v>
      </c>
      <c r="K2002" s="34" t="str">
        <f t="shared" si="51"/>
        <v>129900</v>
      </c>
      <c r="L2002" s="34" t="s">
        <v>900</v>
      </c>
      <c r="O2002" t="str" s="35">
        <v>展开护盾，吸收伤害；延长护盾持续时间；减轻火行伤害。</v>
      </c>
      <c r="P2002" t="n" s="35">
        <v>12421001</v>
      </c>
    </row>
    <row r="2003" ht="30" customHeight="1" spans="2:12">
      <c r="B2003" s="34">
        <f>10000000+INDEX(编号表!$B:$B,MATCH(D2003,编号表!$A:$A,0))*10000+J2003</f>
        <v>12990013</v>
      </c>
      <c r="C2003" s="34" t="s">
        <v>1388</v>
      </c>
      <c r="D2003" s="34" t="s">
        <v>1384</v>
      </c>
      <c r="E2003" s="34" t="s">
        <v>775</v>
      </c>
      <c r="F2003" s="39" t="s">
        <v>908</v>
      </c>
      <c r="G2003" s="34" t="s">
        <v>363</v>
      </c>
      <c r="H2003" s="34" t="b">
        <v>0</v>
      </c>
      <c r="I2003" s="34" t="b">
        <v>0</v>
      </c>
      <c r="J2003" s="34">
        <v>13</v>
      </c>
      <c r="K2003" s="34" t="str">
        <f t="shared" si="51"/>
        <v>129900</v>
      </c>
      <c r="L2003" s="34" t="s">
        <v>898</v>
      </c>
      <c r="O2003" t="str" s="35">
        <v>展开护盾，吸收伤害；延长护盾持续时间；减轻火行伤害。</v>
      </c>
      <c r="P2003" t="n" s="35">
        <v>12421001</v>
      </c>
    </row>
    <row r="2004" ht="30" customHeight="1" spans="2:12">
      <c r="B2004" s="34">
        <f>10000000+INDEX(编号表!$B:$B,MATCH(D2004,编号表!$A:$A,0))*10000+J2004</f>
        <v>12990014</v>
      </c>
      <c r="C2004" s="34" t="s">
        <v>1388</v>
      </c>
      <c r="D2004" s="34" t="s">
        <v>1384</v>
      </c>
      <c r="E2004" s="34" t="s">
        <v>775</v>
      </c>
      <c r="F2004" s="39" t="s">
        <v>908</v>
      </c>
      <c r="G2004" s="34" t="s">
        <v>363</v>
      </c>
      <c r="H2004" s="34" t="b">
        <v>0</v>
      </c>
      <c r="I2004" s="34" t="b">
        <v>0</v>
      </c>
      <c r="J2004" s="34">
        <v>14</v>
      </c>
      <c r="K2004" s="34" t="str">
        <f t="shared" si="51"/>
        <v>129900</v>
      </c>
      <c r="L2004" s="34" t="s">
        <v>899</v>
      </c>
      <c r="O2004" t="str" s="35">
        <v>展开护盾，吸收伤害；延长护盾持续时间；减轻火行伤害。</v>
      </c>
      <c r="P2004" t="n" s="35">
        <v>12421001</v>
      </c>
    </row>
    <row r="2005" ht="30" customHeight="1" spans="2:12">
      <c r="B2005" s="34">
        <f>10000000+INDEX(编号表!$B:$B,MATCH(D2005,编号表!$A:$A,0))*10000+J2005</f>
        <v>12990015</v>
      </c>
      <c r="C2005" s="34" t="s">
        <v>1388</v>
      </c>
      <c r="D2005" s="34" t="s">
        <v>1384</v>
      </c>
      <c r="E2005" s="34" t="s">
        <v>775</v>
      </c>
      <c r="F2005" s="39" t="s">
        <v>908</v>
      </c>
      <c r="G2005" s="34" t="s">
        <v>363</v>
      </c>
      <c r="H2005" s="34" t="b">
        <v>0</v>
      </c>
      <c r="I2005" s="34" t="b">
        <v>0</v>
      </c>
      <c r="J2005" s="34">
        <v>15</v>
      </c>
      <c r="K2005" s="34" t="str">
        <f t="shared" si="51"/>
        <v>129900</v>
      </c>
      <c r="L2005" s="34" t="s">
        <v>900</v>
      </c>
      <c r="O2005" t="str" s="35">
        <v>展开护盾，吸收伤害；延长护盾持续时间；减轻火行伤害。</v>
      </c>
      <c r="P2005" t="n" s="35">
        <v>12421001</v>
      </c>
    </row>
    <row r="2006" ht="30" customHeight="1" spans="2:12">
      <c r="B2006" s="34">
        <f>10000000+INDEX(编号表!$B:$B,MATCH(D2006,编号表!$A:$A,0))*10000+J2006</f>
        <v>12990016</v>
      </c>
      <c r="C2006" s="34" t="s">
        <v>1389</v>
      </c>
      <c r="D2006" s="34" t="s">
        <v>1384</v>
      </c>
      <c r="E2006" s="34" t="s">
        <v>775</v>
      </c>
      <c r="F2006" s="39" t="s">
        <v>910</v>
      </c>
      <c r="G2006" s="34" t="s">
        <v>363</v>
      </c>
      <c r="H2006" s="34" t="b">
        <v>0</v>
      </c>
      <c r="I2006" s="34" t="b">
        <v>0</v>
      </c>
      <c r="J2006" s="34">
        <v>16</v>
      </c>
      <c r="K2006" s="34" t="str">
        <f t="shared" si="51"/>
        <v>129900</v>
      </c>
      <c r="L2006" s="34" t="s">
        <v>898</v>
      </c>
      <c r="O2006" t="str" s="35">
        <v>展开护盾，吸收伤害；延长护盾持续时间；减轻火行伤害。</v>
      </c>
      <c r="P2006" t="n" s="35">
        <v>12421001</v>
      </c>
    </row>
    <row r="2007" ht="30" customHeight="1" spans="2:12">
      <c r="B2007" s="34">
        <f>10000000+INDEX(编号表!$B:$B,MATCH(D2007,编号表!$A:$A,0))*10000+J2007</f>
        <v>12990017</v>
      </c>
      <c r="C2007" s="34" t="s">
        <v>1389</v>
      </c>
      <c r="D2007" s="34" t="s">
        <v>1384</v>
      </c>
      <c r="E2007" s="34" t="s">
        <v>775</v>
      </c>
      <c r="F2007" s="39" t="s">
        <v>910</v>
      </c>
      <c r="G2007" s="34" t="s">
        <v>363</v>
      </c>
      <c r="H2007" s="34" t="b">
        <v>0</v>
      </c>
      <c r="I2007" s="34" t="b">
        <v>0</v>
      </c>
      <c r="J2007" s="34">
        <v>17</v>
      </c>
      <c r="K2007" s="34" t="str">
        <f t="shared" si="51"/>
        <v>129900</v>
      </c>
      <c r="L2007" s="34" t="s">
        <v>899</v>
      </c>
      <c r="O2007" t="str" s="35">
        <v>展开护盾，吸收伤害；延长护盾持续时间；减轻火行伤害。</v>
      </c>
      <c r="P2007" t="n" s="35">
        <v>12421001</v>
      </c>
    </row>
    <row r="2008" ht="30" customHeight="1" spans="2:12">
      <c r="B2008" s="34">
        <f>10000000+INDEX(编号表!$B:$B,MATCH(D2008,编号表!$A:$A,0))*10000+J2008</f>
        <v>12990018</v>
      </c>
      <c r="C2008" s="34" t="s">
        <v>1389</v>
      </c>
      <c r="D2008" s="34" t="s">
        <v>1384</v>
      </c>
      <c r="E2008" s="34" t="s">
        <v>775</v>
      </c>
      <c r="F2008" s="39" t="s">
        <v>910</v>
      </c>
      <c r="G2008" s="34" t="s">
        <v>363</v>
      </c>
      <c r="H2008" s="34" t="b">
        <v>0</v>
      </c>
      <c r="I2008" s="34" t="b">
        <v>0</v>
      </c>
      <c r="J2008" s="34">
        <v>18</v>
      </c>
      <c r="K2008" s="34" t="str">
        <f t="shared" si="51"/>
        <v>129900</v>
      </c>
      <c r="L2008" s="34" t="s">
        <v>900</v>
      </c>
      <c r="O2008" t="str" s="35">
        <v>展开护盾，吸收伤害；延长护盾持续时间；减轻火行伤害。</v>
      </c>
      <c r="P2008" t="n" s="35">
        <v>12421001</v>
      </c>
    </row>
    <row r="2009" ht="30" customHeight="1" spans="2:12">
      <c r="B2009" s="34">
        <f>10000000+INDEX(编号表!$B:$B,MATCH(D2009,编号表!$A:$A,0))*10000+J2009</f>
        <v>12990019</v>
      </c>
      <c r="C2009" s="34" t="s">
        <v>1390</v>
      </c>
      <c r="D2009" s="34" t="s">
        <v>1384</v>
      </c>
      <c r="E2009" s="34" t="s">
        <v>775</v>
      </c>
      <c r="F2009" s="39" t="s">
        <v>912</v>
      </c>
      <c r="G2009" s="34" t="s">
        <v>363</v>
      </c>
      <c r="H2009" s="34" t="b">
        <v>0</v>
      </c>
      <c r="I2009" s="34" t="b">
        <v>0</v>
      </c>
      <c r="J2009" s="34">
        <v>19</v>
      </c>
      <c r="K2009" s="34" t="str">
        <f t="shared" si="51"/>
        <v>129900</v>
      </c>
      <c r="L2009" s="34" t="s">
        <v>898</v>
      </c>
      <c r="O2009" t="str" s="35">
        <v>展开护盾，吸收伤害；延长护盾持续时间；减轻火行伤害。</v>
      </c>
      <c r="P2009" t="n" s="35">
        <v>12421001</v>
      </c>
    </row>
    <row r="2010" ht="30" customHeight="1" spans="2:12">
      <c r="B2010" s="34">
        <f>10000000+INDEX(编号表!$B:$B,MATCH(D2010,编号表!$A:$A,0))*10000+J2010</f>
        <v>12990020</v>
      </c>
      <c r="C2010" s="34" t="s">
        <v>1390</v>
      </c>
      <c r="D2010" s="34" t="s">
        <v>1384</v>
      </c>
      <c r="E2010" s="34" t="s">
        <v>775</v>
      </c>
      <c r="F2010" s="39" t="s">
        <v>912</v>
      </c>
      <c r="G2010" s="34" t="s">
        <v>363</v>
      </c>
      <c r="H2010" s="34" t="b">
        <v>0</v>
      </c>
      <c r="I2010" s="34" t="b">
        <v>0</v>
      </c>
      <c r="J2010" s="34">
        <v>20</v>
      </c>
      <c r="K2010" s="34" t="str">
        <f t="shared" si="51"/>
        <v>129900</v>
      </c>
      <c r="L2010" s="34" t="s">
        <v>899</v>
      </c>
      <c r="O2010" t="str" s="35">
        <v>展开护盾，吸收伤害；延长护盾持续时间；减轻火行伤害。</v>
      </c>
      <c r="P2010" t="n" s="35">
        <v>12421001</v>
      </c>
    </row>
    <row r="2011" ht="30" customHeight="1" spans="2:12">
      <c r="B2011" s="34">
        <f>10000000+INDEX(编号表!$B:$B,MATCH(D2011,编号表!$A:$A,0))*10000+J2011</f>
        <v>12990021</v>
      </c>
      <c r="C2011" s="34" t="s">
        <v>1390</v>
      </c>
      <c r="D2011" s="34" t="s">
        <v>1384</v>
      </c>
      <c r="E2011" s="34" t="s">
        <v>775</v>
      </c>
      <c r="F2011" s="39" t="s">
        <v>912</v>
      </c>
      <c r="G2011" s="34" t="s">
        <v>363</v>
      </c>
      <c r="H2011" s="34" t="b">
        <v>0</v>
      </c>
      <c r="I2011" s="34" t="b">
        <v>0</v>
      </c>
      <c r="J2011" s="34">
        <v>21</v>
      </c>
      <c r="K2011" s="34" t="str">
        <f t="shared" si="51"/>
        <v>129900</v>
      </c>
      <c r="L2011" s="34" t="s">
        <v>900</v>
      </c>
      <c r="O2011" t="str" s="35">
        <v>展开护盾，吸收伤害；延长护盾持续时间；减轻火行伤害。</v>
      </c>
      <c r="P2011" t="n" s="35">
        <v>12421001</v>
      </c>
    </row>
    <row r="2012" ht="30" customHeight="1" spans="2:12">
      <c r="B2012" s="34">
        <f>10000000+INDEX(编号表!$B:$B,MATCH(D2012,编号表!$A:$A,0))*10000+J2012</f>
        <v>13000001</v>
      </c>
      <c r="C2012" s="34" t="s">
        <v>1391</v>
      </c>
      <c r="D2012" s="34" t="s">
        <v>1392</v>
      </c>
      <c r="E2012" s="34" t="s">
        <v>775</v>
      </c>
      <c r="F2012" s="39" t="s">
        <v>897</v>
      </c>
      <c r="G2012" s="34" t="s">
        <v>363</v>
      </c>
      <c r="H2012" s="34" t="b">
        <v>0</v>
      </c>
      <c r="I2012" s="34" t="b">
        <v>0</v>
      </c>
      <c r="J2012" s="34">
        <v>1</v>
      </c>
      <c r="K2012" s="34" t="str">
        <f t="shared" si="51"/>
        <v>130000</v>
      </c>
      <c r="L2012" s="34" t="s">
        <v>898</v>
      </c>
      <c r="O2012" t="str" s="35">
        <v>展开护盾，吸收伤害；延长护盾持续时间；减轻土行伤害。</v>
      </c>
      <c r="P2012" t="n" s="35">
        <v>12421001</v>
      </c>
    </row>
    <row r="2013" ht="30" customHeight="1" spans="2:12">
      <c r="B2013" s="34">
        <f>10000000+INDEX(编号表!$B:$B,MATCH(D2013,编号表!$A:$A,0))*10000+J2013</f>
        <v>13000002</v>
      </c>
      <c r="C2013" s="34" t="s">
        <v>1391</v>
      </c>
      <c r="D2013" s="34" t="s">
        <v>1392</v>
      </c>
      <c r="E2013" s="34" t="s">
        <v>775</v>
      </c>
      <c r="F2013" s="39" t="s">
        <v>897</v>
      </c>
      <c r="G2013" s="34" t="s">
        <v>363</v>
      </c>
      <c r="H2013" s="34" t="b">
        <v>0</v>
      </c>
      <c r="I2013" s="34" t="b">
        <v>0</v>
      </c>
      <c r="J2013" s="34">
        <v>2</v>
      </c>
      <c r="K2013" s="34" t="str">
        <f t="shared" si="51"/>
        <v>130000</v>
      </c>
      <c r="L2013" s="34" t="s">
        <v>899</v>
      </c>
      <c r="O2013" t="str" s="35">
        <v>展开护盾，吸收伤害；延长护盾持续时间；减轻土行伤害。</v>
      </c>
      <c r="P2013" t="n" s="35">
        <v>12421001</v>
      </c>
    </row>
    <row r="2014" ht="30" customHeight="1" spans="2:12">
      <c r="B2014" s="34">
        <f>10000000+INDEX(编号表!$B:$B,MATCH(D2014,编号表!$A:$A,0))*10000+J2014</f>
        <v>13000003</v>
      </c>
      <c r="C2014" s="34" t="s">
        <v>1391</v>
      </c>
      <c r="D2014" s="34" t="s">
        <v>1392</v>
      </c>
      <c r="E2014" s="34" t="s">
        <v>775</v>
      </c>
      <c r="F2014" s="39" t="s">
        <v>897</v>
      </c>
      <c r="G2014" s="34" t="s">
        <v>363</v>
      </c>
      <c r="H2014" s="34" t="b">
        <v>0</v>
      </c>
      <c r="I2014" s="34" t="b">
        <v>0</v>
      </c>
      <c r="J2014" s="34">
        <v>3</v>
      </c>
      <c r="K2014" s="34" t="str">
        <f t="shared" si="51"/>
        <v>130000</v>
      </c>
      <c r="L2014" s="34" t="s">
        <v>900</v>
      </c>
      <c r="O2014" t="str" s="35">
        <v>展开护盾，吸收伤害；延长护盾持续时间；减轻土行伤害。</v>
      </c>
      <c r="P2014" t="n" s="35">
        <v>12421001</v>
      </c>
    </row>
    <row r="2015" ht="30" customHeight="1" spans="2:12">
      <c r="B2015" s="34">
        <f>10000000+INDEX(编号表!$B:$B,MATCH(D2015,编号表!$A:$A,0))*10000+J2015</f>
        <v>13000004</v>
      </c>
      <c r="C2015" s="34" t="s">
        <v>1393</v>
      </c>
      <c r="D2015" s="34" t="s">
        <v>1392</v>
      </c>
      <c r="E2015" s="34" t="s">
        <v>775</v>
      </c>
      <c r="F2015" s="39" t="s">
        <v>902</v>
      </c>
      <c r="G2015" s="34" t="s">
        <v>363</v>
      </c>
      <c r="H2015" s="34" t="b">
        <v>0</v>
      </c>
      <c r="I2015" s="34" t="b">
        <v>0</v>
      </c>
      <c r="J2015" s="34">
        <v>4</v>
      </c>
      <c r="K2015" s="34" t="str">
        <f t="shared" si="51"/>
        <v>130000</v>
      </c>
      <c r="L2015" s="34" t="s">
        <v>898</v>
      </c>
      <c r="O2015" t="str" s="35">
        <v>展开护盾，吸收伤害；延长护盾持续时间；减轻土行伤害。</v>
      </c>
      <c r="P2015" t="n" s="35">
        <v>12421001</v>
      </c>
    </row>
    <row r="2016" ht="30" customHeight="1" spans="2:12">
      <c r="B2016" s="34">
        <f>10000000+INDEX(编号表!$B:$B,MATCH(D2016,编号表!$A:$A,0))*10000+J2016</f>
        <v>13000005</v>
      </c>
      <c r="C2016" s="34" t="s">
        <v>1393</v>
      </c>
      <c r="D2016" s="34" t="s">
        <v>1392</v>
      </c>
      <c r="E2016" s="34" t="s">
        <v>775</v>
      </c>
      <c r="F2016" s="39" t="s">
        <v>902</v>
      </c>
      <c r="G2016" s="34" t="s">
        <v>363</v>
      </c>
      <c r="H2016" s="34" t="b">
        <v>0</v>
      </c>
      <c r="I2016" s="34" t="b">
        <v>0</v>
      </c>
      <c r="J2016" s="34">
        <v>5</v>
      </c>
      <c r="K2016" s="34" t="str">
        <f t="shared" si="51"/>
        <v>130000</v>
      </c>
      <c r="L2016" s="34" t="s">
        <v>899</v>
      </c>
      <c r="O2016" t="str" s="35">
        <v>展开护盾，吸收伤害；延长护盾持续时间；减轻土行伤害。</v>
      </c>
      <c r="P2016" t="n" s="35">
        <v>12421001</v>
      </c>
    </row>
    <row r="2017" ht="30" customHeight="1" spans="2:12">
      <c r="B2017" s="34">
        <f>10000000+INDEX(编号表!$B:$B,MATCH(D2017,编号表!$A:$A,0))*10000+J2017</f>
        <v>13000006</v>
      </c>
      <c r="C2017" s="34" t="s">
        <v>1393</v>
      </c>
      <c r="D2017" s="34" t="s">
        <v>1392</v>
      </c>
      <c r="E2017" s="34" t="s">
        <v>775</v>
      </c>
      <c r="F2017" s="39" t="s">
        <v>902</v>
      </c>
      <c r="G2017" s="34" t="s">
        <v>363</v>
      </c>
      <c r="H2017" s="34" t="b">
        <v>0</v>
      </c>
      <c r="I2017" s="34" t="b">
        <v>0</v>
      </c>
      <c r="J2017" s="34">
        <v>6</v>
      </c>
      <c r="K2017" s="34" t="str">
        <f t="shared" si="51"/>
        <v>130000</v>
      </c>
      <c r="L2017" s="34" t="s">
        <v>900</v>
      </c>
      <c r="O2017" t="str" s="35">
        <v>展开护盾，吸收伤害；延长护盾持续时间；减轻土行伤害。</v>
      </c>
      <c r="P2017" t="n" s="35">
        <v>12421001</v>
      </c>
    </row>
    <row r="2018" ht="30" customHeight="1" spans="2:12">
      <c r="B2018" s="34">
        <f>10000000+INDEX(编号表!$B:$B,MATCH(D2018,编号表!$A:$A,0))*10000+J2018</f>
        <v>13000007</v>
      </c>
      <c r="C2018" s="34" t="s">
        <v>1394</v>
      </c>
      <c r="D2018" s="34" t="s">
        <v>1392</v>
      </c>
      <c r="E2018" s="34" t="s">
        <v>775</v>
      </c>
      <c r="F2018" s="39" t="s">
        <v>904</v>
      </c>
      <c r="G2018" s="34" t="s">
        <v>363</v>
      </c>
      <c r="H2018" s="34" t="b">
        <v>0</v>
      </c>
      <c r="I2018" s="34" t="b">
        <v>0</v>
      </c>
      <c r="J2018" s="34">
        <v>7</v>
      </c>
      <c r="K2018" s="34" t="str">
        <f t="shared" si="51"/>
        <v>130000</v>
      </c>
      <c r="L2018" s="34" t="s">
        <v>898</v>
      </c>
      <c r="O2018" t="str" s="35">
        <v>展开护盾，吸收伤害；延长护盾持续时间；减轻土行伤害。</v>
      </c>
      <c r="P2018" t="n" s="35">
        <v>12421001</v>
      </c>
    </row>
    <row r="2019" ht="30" customHeight="1" spans="2:12">
      <c r="B2019" s="34">
        <f>10000000+INDEX(编号表!$B:$B,MATCH(D2019,编号表!$A:$A,0))*10000+J2019</f>
        <v>13000008</v>
      </c>
      <c r="C2019" s="34" t="s">
        <v>1394</v>
      </c>
      <c r="D2019" s="34" t="s">
        <v>1392</v>
      </c>
      <c r="E2019" s="34" t="s">
        <v>775</v>
      </c>
      <c r="F2019" s="39" t="s">
        <v>904</v>
      </c>
      <c r="G2019" s="34" t="s">
        <v>363</v>
      </c>
      <c r="H2019" s="34" t="b">
        <v>0</v>
      </c>
      <c r="I2019" s="34" t="b">
        <v>0</v>
      </c>
      <c r="J2019" s="34">
        <v>8</v>
      </c>
      <c r="K2019" s="34" t="str">
        <f t="shared" si="51"/>
        <v>130000</v>
      </c>
      <c r="L2019" s="34" t="s">
        <v>899</v>
      </c>
      <c r="O2019" t="str" s="35">
        <v>展开护盾，吸收伤害；延长护盾持续时间；减轻土行伤害。</v>
      </c>
      <c r="P2019" t="n" s="35">
        <v>12421001</v>
      </c>
    </row>
    <row r="2020" ht="30" customHeight="1" spans="2:12">
      <c r="B2020" s="34">
        <f>10000000+INDEX(编号表!$B:$B,MATCH(D2020,编号表!$A:$A,0))*10000+J2020</f>
        <v>13000009</v>
      </c>
      <c r="C2020" s="34" t="s">
        <v>1394</v>
      </c>
      <c r="D2020" s="34" t="s">
        <v>1392</v>
      </c>
      <c r="E2020" s="34" t="s">
        <v>775</v>
      </c>
      <c r="F2020" s="39" t="s">
        <v>904</v>
      </c>
      <c r="G2020" s="34" t="s">
        <v>363</v>
      </c>
      <c r="H2020" s="34" t="b">
        <v>0</v>
      </c>
      <c r="I2020" s="34" t="b">
        <v>0</v>
      </c>
      <c r="J2020" s="34">
        <v>9</v>
      </c>
      <c r="K2020" s="34" t="str">
        <f t="shared" si="51"/>
        <v>130000</v>
      </c>
      <c r="L2020" s="34" t="s">
        <v>900</v>
      </c>
      <c r="O2020" t="str" s="35">
        <v>展开护盾，吸收伤害；延长护盾持续时间；减轻土行伤害。</v>
      </c>
      <c r="P2020" t="n" s="35">
        <v>12421001</v>
      </c>
    </row>
    <row r="2021" ht="30" customHeight="1" spans="2:12">
      <c r="B2021" s="34">
        <f>10000000+INDEX(编号表!$B:$B,MATCH(D2021,编号表!$A:$A,0))*10000+J2021</f>
        <v>13000010</v>
      </c>
      <c r="C2021" s="34" t="s">
        <v>1395</v>
      </c>
      <c r="D2021" s="34" t="s">
        <v>1392</v>
      </c>
      <c r="E2021" s="34" t="s">
        <v>775</v>
      </c>
      <c r="F2021" s="39" t="s">
        <v>906</v>
      </c>
      <c r="G2021" s="34" t="s">
        <v>363</v>
      </c>
      <c r="H2021" s="34" t="b">
        <v>0</v>
      </c>
      <c r="I2021" s="34" t="b">
        <v>0</v>
      </c>
      <c r="J2021" s="34">
        <v>10</v>
      </c>
      <c r="K2021" s="34" t="str">
        <f t="shared" si="51"/>
        <v>130000</v>
      </c>
      <c r="L2021" s="34" t="s">
        <v>898</v>
      </c>
      <c r="O2021" t="str" s="35">
        <v>展开护盾，吸收伤害；延长护盾持续时间；减轻土行伤害。</v>
      </c>
      <c r="P2021" t="n" s="35">
        <v>12421001</v>
      </c>
    </row>
    <row r="2022" ht="30" customHeight="1" spans="2:12">
      <c r="B2022" s="34">
        <f>10000000+INDEX(编号表!$B:$B,MATCH(D2022,编号表!$A:$A,0))*10000+J2022</f>
        <v>13000011</v>
      </c>
      <c r="C2022" s="34" t="s">
        <v>1395</v>
      </c>
      <c r="D2022" s="34" t="s">
        <v>1392</v>
      </c>
      <c r="E2022" s="34" t="s">
        <v>775</v>
      </c>
      <c r="F2022" s="39" t="s">
        <v>906</v>
      </c>
      <c r="G2022" s="34" t="s">
        <v>363</v>
      </c>
      <c r="H2022" s="34" t="b">
        <v>0</v>
      </c>
      <c r="I2022" s="34" t="b">
        <v>0</v>
      </c>
      <c r="J2022" s="34">
        <v>11</v>
      </c>
      <c r="K2022" s="34" t="str">
        <f t="shared" si="51"/>
        <v>130000</v>
      </c>
      <c r="L2022" s="34" t="s">
        <v>899</v>
      </c>
      <c r="O2022" t="str" s="35">
        <v>展开护盾，吸收伤害；延长护盾持续时间；减轻土行伤害。</v>
      </c>
      <c r="P2022" t="n" s="35">
        <v>12421001</v>
      </c>
    </row>
    <row r="2023" ht="30" customHeight="1" spans="2:12">
      <c r="B2023" s="34">
        <f>10000000+INDEX(编号表!$B:$B,MATCH(D2023,编号表!$A:$A,0))*10000+J2023</f>
        <v>13000012</v>
      </c>
      <c r="C2023" s="34" t="s">
        <v>1395</v>
      </c>
      <c r="D2023" s="34" t="s">
        <v>1392</v>
      </c>
      <c r="E2023" s="34" t="s">
        <v>775</v>
      </c>
      <c r="F2023" s="39" t="s">
        <v>906</v>
      </c>
      <c r="G2023" s="34" t="s">
        <v>363</v>
      </c>
      <c r="H2023" s="34" t="b">
        <v>0</v>
      </c>
      <c r="I2023" s="34" t="b">
        <v>0</v>
      </c>
      <c r="J2023" s="34">
        <v>12</v>
      </c>
      <c r="K2023" s="34" t="str">
        <f t="shared" si="51"/>
        <v>130000</v>
      </c>
      <c r="L2023" s="34" t="s">
        <v>900</v>
      </c>
      <c r="O2023" t="str" s="35">
        <v>展开护盾，吸收伤害；延长护盾持续时间；减轻土行伤害。</v>
      </c>
      <c r="P2023" t="n" s="35">
        <v>12421001</v>
      </c>
    </row>
    <row r="2024" ht="30" customHeight="1" spans="2:12">
      <c r="B2024" s="34">
        <f>10000000+INDEX(编号表!$B:$B,MATCH(D2024,编号表!$A:$A,0))*10000+J2024</f>
        <v>13000013</v>
      </c>
      <c r="C2024" s="34" t="s">
        <v>1396</v>
      </c>
      <c r="D2024" s="34" t="s">
        <v>1392</v>
      </c>
      <c r="E2024" s="34" t="s">
        <v>775</v>
      </c>
      <c r="F2024" s="39" t="s">
        <v>908</v>
      </c>
      <c r="G2024" s="34" t="s">
        <v>363</v>
      </c>
      <c r="H2024" s="34" t="b">
        <v>0</v>
      </c>
      <c r="I2024" s="34" t="b">
        <v>0</v>
      </c>
      <c r="J2024" s="34">
        <v>13</v>
      </c>
      <c r="K2024" s="34" t="str">
        <f t="shared" si="51"/>
        <v>130000</v>
      </c>
      <c r="L2024" s="34" t="s">
        <v>898</v>
      </c>
      <c r="O2024" t="str" s="35">
        <v>展开护盾，吸收伤害；延长护盾持续时间；减轻土行伤害。</v>
      </c>
      <c r="P2024" t="n" s="35">
        <v>12421001</v>
      </c>
    </row>
    <row r="2025" ht="30" customHeight="1" spans="2:12">
      <c r="B2025" s="34">
        <f>10000000+INDEX(编号表!$B:$B,MATCH(D2025,编号表!$A:$A,0))*10000+J2025</f>
        <v>13000014</v>
      </c>
      <c r="C2025" s="34" t="s">
        <v>1396</v>
      </c>
      <c r="D2025" s="34" t="s">
        <v>1392</v>
      </c>
      <c r="E2025" s="34" t="s">
        <v>775</v>
      </c>
      <c r="F2025" s="39" t="s">
        <v>908</v>
      </c>
      <c r="G2025" s="34" t="s">
        <v>363</v>
      </c>
      <c r="H2025" s="34" t="b">
        <v>0</v>
      </c>
      <c r="I2025" s="34" t="b">
        <v>0</v>
      </c>
      <c r="J2025" s="34">
        <v>14</v>
      </c>
      <c r="K2025" s="34" t="str">
        <f t="shared" si="51"/>
        <v>130000</v>
      </c>
      <c r="L2025" s="34" t="s">
        <v>899</v>
      </c>
      <c r="O2025" t="str" s="35">
        <v>展开护盾，吸收伤害；延长护盾持续时间；减轻土行伤害。</v>
      </c>
      <c r="P2025" t="n" s="35">
        <v>12421001</v>
      </c>
    </row>
    <row r="2026" ht="30" customHeight="1" spans="2:12">
      <c r="B2026" s="34">
        <f>10000000+INDEX(编号表!$B:$B,MATCH(D2026,编号表!$A:$A,0))*10000+J2026</f>
        <v>13000015</v>
      </c>
      <c r="C2026" s="34" t="s">
        <v>1396</v>
      </c>
      <c r="D2026" s="34" t="s">
        <v>1392</v>
      </c>
      <c r="E2026" s="34" t="s">
        <v>775</v>
      </c>
      <c r="F2026" s="39" t="s">
        <v>908</v>
      </c>
      <c r="G2026" s="34" t="s">
        <v>363</v>
      </c>
      <c r="H2026" s="34" t="b">
        <v>0</v>
      </c>
      <c r="I2026" s="34" t="b">
        <v>0</v>
      </c>
      <c r="J2026" s="34">
        <v>15</v>
      </c>
      <c r="K2026" s="34" t="str">
        <f t="shared" si="51"/>
        <v>130000</v>
      </c>
      <c r="L2026" s="34" t="s">
        <v>900</v>
      </c>
      <c r="O2026" t="str" s="35">
        <v>展开护盾，吸收伤害；延长护盾持续时间；减轻土行伤害。</v>
      </c>
      <c r="P2026" t="n" s="35">
        <v>12421001</v>
      </c>
    </row>
    <row r="2027" ht="30" customHeight="1" spans="2:12">
      <c r="B2027" s="34">
        <f>10000000+INDEX(编号表!$B:$B,MATCH(D2027,编号表!$A:$A,0))*10000+J2027</f>
        <v>13000016</v>
      </c>
      <c r="C2027" s="34" t="s">
        <v>1397</v>
      </c>
      <c r="D2027" s="34" t="s">
        <v>1392</v>
      </c>
      <c r="E2027" s="34" t="s">
        <v>775</v>
      </c>
      <c r="F2027" s="39" t="s">
        <v>910</v>
      </c>
      <c r="G2027" s="34" t="s">
        <v>363</v>
      </c>
      <c r="H2027" s="34" t="b">
        <v>0</v>
      </c>
      <c r="I2027" s="34" t="b">
        <v>0</v>
      </c>
      <c r="J2027" s="34">
        <v>16</v>
      </c>
      <c r="K2027" s="34" t="str">
        <f t="shared" si="51"/>
        <v>130000</v>
      </c>
      <c r="L2027" s="34" t="s">
        <v>898</v>
      </c>
      <c r="O2027" t="str" s="35">
        <v>展开护盾，吸收伤害；延长护盾持续时间；减轻土行伤害。</v>
      </c>
      <c r="P2027" t="n" s="35">
        <v>12421001</v>
      </c>
    </row>
    <row r="2028" ht="30" customHeight="1" spans="2:12">
      <c r="B2028" s="34">
        <f>10000000+INDEX(编号表!$B:$B,MATCH(D2028,编号表!$A:$A,0))*10000+J2028</f>
        <v>13000017</v>
      </c>
      <c r="C2028" s="34" t="s">
        <v>1397</v>
      </c>
      <c r="D2028" s="34" t="s">
        <v>1392</v>
      </c>
      <c r="E2028" s="34" t="s">
        <v>775</v>
      </c>
      <c r="F2028" s="39" t="s">
        <v>910</v>
      </c>
      <c r="G2028" s="34" t="s">
        <v>363</v>
      </c>
      <c r="H2028" s="34" t="b">
        <v>0</v>
      </c>
      <c r="I2028" s="34" t="b">
        <v>0</v>
      </c>
      <c r="J2028" s="34">
        <v>17</v>
      </c>
      <c r="K2028" s="34" t="str">
        <f t="shared" si="51"/>
        <v>130000</v>
      </c>
      <c r="L2028" s="34" t="s">
        <v>899</v>
      </c>
      <c r="O2028" t="str" s="35">
        <v>展开护盾，吸收伤害；延长护盾持续时间；减轻土行伤害。</v>
      </c>
      <c r="P2028" t="n" s="35">
        <v>12421001</v>
      </c>
    </row>
    <row r="2029" ht="30" customHeight="1" spans="2:12">
      <c r="B2029" s="34">
        <f>10000000+INDEX(编号表!$B:$B,MATCH(D2029,编号表!$A:$A,0))*10000+J2029</f>
        <v>13000018</v>
      </c>
      <c r="C2029" s="34" t="s">
        <v>1397</v>
      </c>
      <c r="D2029" s="34" t="s">
        <v>1392</v>
      </c>
      <c r="E2029" s="34" t="s">
        <v>775</v>
      </c>
      <c r="F2029" s="39" t="s">
        <v>910</v>
      </c>
      <c r="G2029" s="34" t="s">
        <v>363</v>
      </c>
      <c r="H2029" s="34" t="b">
        <v>0</v>
      </c>
      <c r="I2029" s="34" t="b">
        <v>0</v>
      </c>
      <c r="J2029" s="34">
        <v>18</v>
      </c>
      <c r="K2029" s="34" t="str">
        <f t="shared" si="51"/>
        <v>130000</v>
      </c>
      <c r="L2029" s="34" t="s">
        <v>900</v>
      </c>
      <c r="O2029" t="str" s="35">
        <v>展开护盾，吸收伤害；延长护盾持续时间；减轻土行伤害。</v>
      </c>
      <c r="P2029" t="n" s="35">
        <v>12421001</v>
      </c>
    </row>
    <row r="2030" ht="30" customHeight="1" spans="2:12">
      <c r="B2030" s="34">
        <f>10000000+INDEX(编号表!$B:$B,MATCH(D2030,编号表!$A:$A,0))*10000+J2030</f>
        <v>13000019</v>
      </c>
      <c r="C2030" s="34" t="s">
        <v>1398</v>
      </c>
      <c r="D2030" s="34" t="s">
        <v>1392</v>
      </c>
      <c r="E2030" s="34" t="s">
        <v>775</v>
      </c>
      <c r="F2030" s="39" t="s">
        <v>912</v>
      </c>
      <c r="G2030" s="34" t="s">
        <v>363</v>
      </c>
      <c r="H2030" s="34" t="b">
        <v>0</v>
      </c>
      <c r="I2030" s="34" t="b">
        <v>0</v>
      </c>
      <c r="J2030" s="34">
        <v>19</v>
      </c>
      <c r="K2030" s="34" t="str">
        <f t="shared" si="51"/>
        <v>130000</v>
      </c>
      <c r="L2030" s="34" t="s">
        <v>898</v>
      </c>
      <c r="O2030" t="str" s="35">
        <v>展开护盾，吸收伤害；延长护盾持续时间；减轻土行伤害。</v>
      </c>
      <c r="P2030" t="n" s="35">
        <v>12421001</v>
      </c>
    </row>
    <row r="2031" ht="30" customHeight="1" spans="2:12">
      <c r="B2031" s="34">
        <f>10000000+INDEX(编号表!$B:$B,MATCH(D2031,编号表!$A:$A,0))*10000+J2031</f>
        <v>13000020</v>
      </c>
      <c r="C2031" s="34" t="s">
        <v>1398</v>
      </c>
      <c r="D2031" s="34" t="s">
        <v>1392</v>
      </c>
      <c r="E2031" s="34" t="s">
        <v>775</v>
      </c>
      <c r="F2031" s="39" t="s">
        <v>912</v>
      </c>
      <c r="G2031" s="34" t="s">
        <v>363</v>
      </c>
      <c r="H2031" s="34" t="b">
        <v>0</v>
      </c>
      <c r="I2031" s="34" t="b">
        <v>0</v>
      </c>
      <c r="J2031" s="34">
        <v>20</v>
      </c>
      <c r="K2031" s="34" t="str">
        <f t="shared" si="51"/>
        <v>130000</v>
      </c>
      <c r="L2031" s="34" t="s">
        <v>899</v>
      </c>
      <c r="O2031" t="str" s="35">
        <v>展开护盾，吸收伤害；延长护盾持续时间；减轻土行伤害。</v>
      </c>
      <c r="P2031" t="n" s="35">
        <v>12421001</v>
      </c>
    </row>
    <row r="2032" ht="30" customHeight="1" spans="2:12">
      <c r="B2032" s="34">
        <f>10000000+INDEX(编号表!$B:$B,MATCH(D2032,编号表!$A:$A,0))*10000+J2032</f>
        <v>13000021</v>
      </c>
      <c r="C2032" s="34" t="s">
        <v>1398</v>
      </c>
      <c r="D2032" s="34" t="s">
        <v>1392</v>
      </c>
      <c r="E2032" s="34" t="s">
        <v>775</v>
      </c>
      <c r="F2032" s="39" t="s">
        <v>912</v>
      </c>
      <c r="G2032" s="34" t="s">
        <v>363</v>
      </c>
      <c r="H2032" s="34" t="b">
        <v>0</v>
      </c>
      <c r="I2032" s="34" t="b">
        <v>0</v>
      </c>
      <c r="J2032" s="34">
        <v>21</v>
      </c>
      <c r="K2032" s="34" t="str">
        <f t="shared" si="51"/>
        <v>130000</v>
      </c>
      <c r="L2032" s="34" t="s">
        <v>900</v>
      </c>
      <c r="O2032" t="str" s="35">
        <v>展开护盾，吸收伤害；延长护盾持续时间；减轻土行伤害。</v>
      </c>
      <c r="P2032" t="n" s="35">
        <v>12421001</v>
      </c>
    </row>
    <row r="2033" ht="30" customHeight="1" spans="2:12">
      <c r="B2033" s="34">
        <f>10000000+INDEX(编号表!$B:$B,MATCH(D2033,编号表!$A:$A,0))*10000+J2033</f>
        <v>13010001</v>
      </c>
      <c r="C2033" s="34" t="s">
        <v>1399</v>
      </c>
      <c r="D2033" s="34" t="s">
        <v>1400</v>
      </c>
      <c r="E2033" s="34" t="s">
        <v>775</v>
      </c>
      <c r="F2033" s="39" t="s">
        <v>897</v>
      </c>
      <c r="G2033" s="34" t="s">
        <v>363</v>
      </c>
      <c r="H2033" s="34" t="b">
        <v>0</v>
      </c>
      <c r="I2033" s="34" t="b">
        <v>0</v>
      </c>
      <c r="J2033" s="34">
        <v>1</v>
      </c>
      <c r="K2033" s="34" t="str">
        <f t="shared" si="51"/>
        <v>130100</v>
      </c>
      <c r="L2033" s="34" t="s">
        <v>898</v>
      </c>
      <c r="O2033" t="str" s="35">
        <v>展开护盾，吸收伤害；延长护盾持续时间；提供物理减伤。</v>
      </c>
      <c r="P2033" t="n" s="35">
        <v>12421001</v>
      </c>
    </row>
    <row r="2034" ht="30" customHeight="1" spans="2:12">
      <c r="B2034" s="34">
        <f>10000000+INDEX(编号表!$B:$B,MATCH(D2034,编号表!$A:$A,0))*10000+J2034</f>
        <v>13010002</v>
      </c>
      <c r="C2034" s="34" t="s">
        <v>1399</v>
      </c>
      <c r="D2034" s="34" t="s">
        <v>1400</v>
      </c>
      <c r="E2034" s="34" t="s">
        <v>775</v>
      </c>
      <c r="F2034" s="39" t="s">
        <v>897</v>
      </c>
      <c r="G2034" s="34" t="s">
        <v>363</v>
      </c>
      <c r="H2034" s="34" t="b">
        <v>0</v>
      </c>
      <c r="I2034" s="34" t="b">
        <v>0</v>
      </c>
      <c r="J2034" s="34">
        <v>2</v>
      </c>
      <c r="K2034" s="34" t="str">
        <f t="shared" si="51"/>
        <v>130100</v>
      </c>
      <c r="L2034" s="34" t="s">
        <v>899</v>
      </c>
      <c r="O2034" t="str" s="35">
        <v>展开护盾，吸收伤害；延长护盾持续时间；提供物理减伤。</v>
      </c>
      <c r="P2034" t="n" s="35">
        <v>12421001</v>
      </c>
    </row>
    <row r="2035" ht="30" customHeight="1" spans="2:12">
      <c r="B2035" s="34">
        <f>10000000+INDEX(编号表!$B:$B,MATCH(D2035,编号表!$A:$A,0))*10000+J2035</f>
        <v>13010003</v>
      </c>
      <c r="C2035" s="34" t="s">
        <v>1399</v>
      </c>
      <c r="D2035" s="34" t="s">
        <v>1400</v>
      </c>
      <c r="E2035" s="34" t="s">
        <v>775</v>
      </c>
      <c r="F2035" s="39" t="s">
        <v>897</v>
      </c>
      <c r="G2035" s="34" t="s">
        <v>363</v>
      </c>
      <c r="H2035" s="34" t="b">
        <v>0</v>
      </c>
      <c r="I2035" s="34" t="b">
        <v>0</v>
      </c>
      <c r="J2035" s="34">
        <v>3</v>
      </c>
      <c r="K2035" s="34" t="str">
        <f t="shared" si="51"/>
        <v>130100</v>
      </c>
      <c r="L2035" s="34" t="s">
        <v>900</v>
      </c>
      <c r="O2035" t="str" s="35">
        <v>展开护盾，吸收伤害；延长护盾持续时间；提供物理减伤。</v>
      </c>
      <c r="P2035" t="n" s="35">
        <v>12421001</v>
      </c>
    </row>
    <row r="2036" ht="30" customHeight="1" spans="2:12">
      <c r="B2036" s="34">
        <f>10000000+INDEX(编号表!$B:$B,MATCH(D2036,编号表!$A:$A,0))*10000+J2036</f>
        <v>13010004</v>
      </c>
      <c r="C2036" s="34" t="s">
        <v>1401</v>
      </c>
      <c r="D2036" s="34" t="s">
        <v>1400</v>
      </c>
      <c r="E2036" s="34" t="s">
        <v>775</v>
      </c>
      <c r="F2036" s="39" t="s">
        <v>902</v>
      </c>
      <c r="G2036" s="34" t="s">
        <v>363</v>
      </c>
      <c r="H2036" s="34" t="b">
        <v>0</v>
      </c>
      <c r="I2036" s="34" t="b">
        <v>0</v>
      </c>
      <c r="J2036" s="34">
        <v>4</v>
      </c>
      <c r="K2036" s="34" t="str">
        <f t="shared" si="51"/>
        <v>130100</v>
      </c>
      <c r="L2036" s="34" t="s">
        <v>898</v>
      </c>
      <c r="O2036" t="str" s="35">
        <v>展开护盾，吸收伤害；延长护盾持续时间；提供物理减伤。</v>
      </c>
      <c r="P2036" t="n" s="35">
        <v>12421001</v>
      </c>
    </row>
    <row r="2037" ht="30" customHeight="1" spans="2:12">
      <c r="B2037" s="34">
        <f>10000000+INDEX(编号表!$B:$B,MATCH(D2037,编号表!$A:$A,0))*10000+J2037</f>
        <v>13010005</v>
      </c>
      <c r="C2037" s="34" t="s">
        <v>1401</v>
      </c>
      <c r="D2037" s="34" t="s">
        <v>1400</v>
      </c>
      <c r="E2037" s="34" t="s">
        <v>775</v>
      </c>
      <c r="F2037" s="39" t="s">
        <v>902</v>
      </c>
      <c r="G2037" s="34" t="s">
        <v>363</v>
      </c>
      <c r="H2037" s="34" t="b">
        <v>0</v>
      </c>
      <c r="I2037" s="34" t="b">
        <v>0</v>
      </c>
      <c r="J2037" s="34">
        <v>5</v>
      </c>
      <c r="K2037" s="34" t="str">
        <f t="shared" si="51"/>
        <v>130100</v>
      </c>
      <c r="L2037" s="34" t="s">
        <v>899</v>
      </c>
      <c r="O2037" t="str" s="35">
        <v>展开护盾，吸收伤害；延长护盾持续时间；提供物理减伤。</v>
      </c>
      <c r="P2037" t="n" s="35">
        <v>12421001</v>
      </c>
    </row>
    <row r="2038" ht="30" customHeight="1" spans="2:12">
      <c r="B2038" s="34">
        <f>10000000+INDEX(编号表!$B:$B,MATCH(D2038,编号表!$A:$A,0))*10000+J2038</f>
        <v>13010006</v>
      </c>
      <c r="C2038" s="34" t="s">
        <v>1401</v>
      </c>
      <c r="D2038" s="34" t="s">
        <v>1400</v>
      </c>
      <c r="E2038" s="34" t="s">
        <v>775</v>
      </c>
      <c r="F2038" s="39" t="s">
        <v>902</v>
      </c>
      <c r="G2038" s="34" t="s">
        <v>363</v>
      </c>
      <c r="H2038" s="34" t="b">
        <v>0</v>
      </c>
      <c r="I2038" s="34" t="b">
        <v>0</v>
      </c>
      <c r="J2038" s="34">
        <v>6</v>
      </c>
      <c r="K2038" s="34" t="str">
        <f t="shared" si="51"/>
        <v>130100</v>
      </c>
      <c r="L2038" s="34" t="s">
        <v>900</v>
      </c>
      <c r="O2038" t="str" s="35">
        <v>展开护盾，吸收伤害；延长护盾持续时间；提供物理减伤。</v>
      </c>
      <c r="P2038" t="n" s="35">
        <v>12421001</v>
      </c>
    </row>
    <row r="2039" ht="30" customHeight="1" spans="2:12">
      <c r="B2039" s="34">
        <f>10000000+INDEX(编号表!$B:$B,MATCH(D2039,编号表!$A:$A,0))*10000+J2039</f>
        <v>13010007</v>
      </c>
      <c r="C2039" s="34" t="s">
        <v>1402</v>
      </c>
      <c r="D2039" s="34" t="s">
        <v>1400</v>
      </c>
      <c r="E2039" s="34" t="s">
        <v>775</v>
      </c>
      <c r="F2039" s="39" t="s">
        <v>904</v>
      </c>
      <c r="G2039" s="34" t="s">
        <v>363</v>
      </c>
      <c r="H2039" s="34" t="b">
        <v>0</v>
      </c>
      <c r="I2039" s="34" t="b">
        <v>0</v>
      </c>
      <c r="J2039" s="34">
        <v>7</v>
      </c>
      <c r="K2039" s="34" t="str">
        <f t="shared" si="51"/>
        <v>130100</v>
      </c>
      <c r="L2039" s="34" t="s">
        <v>898</v>
      </c>
      <c r="O2039" t="str" s="35">
        <v>展开护盾，吸收伤害；延长护盾持续时间；提供物理减伤。</v>
      </c>
      <c r="P2039" t="n" s="35">
        <v>12421001</v>
      </c>
    </row>
    <row r="2040" ht="30" customHeight="1" spans="2:12">
      <c r="B2040" s="34">
        <f>10000000+INDEX(编号表!$B:$B,MATCH(D2040,编号表!$A:$A,0))*10000+J2040</f>
        <v>13010008</v>
      </c>
      <c r="C2040" s="34" t="s">
        <v>1402</v>
      </c>
      <c r="D2040" s="34" t="s">
        <v>1400</v>
      </c>
      <c r="E2040" s="34" t="s">
        <v>775</v>
      </c>
      <c r="F2040" s="39" t="s">
        <v>904</v>
      </c>
      <c r="G2040" s="34" t="s">
        <v>363</v>
      </c>
      <c r="H2040" s="34" t="b">
        <v>0</v>
      </c>
      <c r="I2040" s="34" t="b">
        <v>0</v>
      </c>
      <c r="J2040" s="34">
        <v>8</v>
      </c>
      <c r="K2040" s="34" t="str">
        <f t="shared" si="51"/>
        <v>130100</v>
      </c>
      <c r="L2040" s="34" t="s">
        <v>899</v>
      </c>
      <c r="O2040" t="str" s="35">
        <v>展开护盾，吸收伤害；延长护盾持续时间；提供物理减伤。</v>
      </c>
      <c r="P2040" t="n" s="35">
        <v>12421001</v>
      </c>
    </row>
    <row r="2041" ht="30" customHeight="1" spans="2:12">
      <c r="B2041" s="34">
        <f>10000000+INDEX(编号表!$B:$B,MATCH(D2041,编号表!$A:$A,0))*10000+J2041</f>
        <v>13010009</v>
      </c>
      <c r="C2041" s="34" t="s">
        <v>1402</v>
      </c>
      <c r="D2041" s="34" t="s">
        <v>1400</v>
      </c>
      <c r="E2041" s="34" t="s">
        <v>775</v>
      </c>
      <c r="F2041" s="39" t="s">
        <v>904</v>
      </c>
      <c r="G2041" s="34" t="s">
        <v>363</v>
      </c>
      <c r="H2041" s="34" t="b">
        <v>0</v>
      </c>
      <c r="I2041" s="34" t="b">
        <v>0</v>
      </c>
      <c r="J2041" s="34">
        <v>9</v>
      </c>
      <c r="K2041" s="34" t="str">
        <f t="shared" si="51"/>
        <v>130100</v>
      </c>
      <c r="L2041" s="34" t="s">
        <v>900</v>
      </c>
      <c r="O2041" t="str" s="35">
        <v>展开护盾，吸收伤害；延长护盾持续时间；提供物理减伤。</v>
      </c>
      <c r="P2041" t="n" s="35">
        <v>12421001</v>
      </c>
    </row>
    <row r="2042" ht="30" customHeight="1" spans="2:12">
      <c r="B2042" s="34">
        <f>10000000+INDEX(编号表!$B:$B,MATCH(D2042,编号表!$A:$A,0))*10000+J2042</f>
        <v>13010010</v>
      </c>
      <c r="C2042" s="34" t="s">
        <v>1403</v>
      </c>
      <c r="D2042" s="34" t="s">
        <v>1400</v>
      </c>
      <c r="E2042" s="34" t="s">
        <v>775</v>
      </c>
      <c r="F2042" s="39" t="s">
        <v>906</v>
      </c>
      <c r="G2042" s="34" t="s">
        <v>363</v>
      </c>
      <c r="H2042" s="34" t="b">
        <v>0</v>
      </c>
      <c r="I2042" s="34" t="b">
        <v>0</v>
      </c>
      <c r="J2042" s="34">
        <v>10</v>
      </c>
      <c r="K2042" s="34" t="str">
        <f t="shared" si="51"/>
        <v>130100</v>
      </c>
      <c r="L2042" s="34" t="s">
        <v>898</v>
      </c>
      <c r="O2042" t="str" s="35">
        <v>展开护盾，吸收伤害；延长护盾持续时间；提供物理减伤。</v>
      </c>
      <c r="P2042" t="n" s="35">
        <v>12421001</v>
      </c>
    </row>
    <row r="2043" ht="30" customHeight="1" spans="2:12">
      <c r="B2043" s="34">
        <f>10000000+INDEX(编号表!$B:$B,MATCH(D2043,编号表!$A:$A,0))*10000+J2043</f>
        <v>13010011</v>
      </c>
      <c r="C2043" s="34" t="s">
        <v>1403</v>
      </c>
      <c r="D2043" s="34" t="s">
        <v>1400</v>
      </c>
      <c r="E2043" s="34" t="s">
        <v>775</v>
      </c>
      <c r="F2043" s="39" t="s">
        <v>906</v>
      </c>
      <c r="G2043" s="34" t="s">
        <v>363</v>
      </c>
      <c r="H2043" s="34" t="b">
        <v>0</v>
      </c>
      <c r="I2043" s="34" t="b">
        <v>0</v>
      </c>
      <c r="J2043" s="34">
        <v>11</v>
      </c>
      <c r="K2043" s="34" t="str">
        <f t="shared" si="51"/>
        <v>130100</v>
      </c>
      <c r="L2043" s="34" t="s">
        <v>899</v>
      </c>
      <c r="O2043" t="str" s="35">
        <v>展开护盾，吸收伤害；延长护盾持续时间；提供物理减伤。</v>
      </c>
      <c r="P2043" t="n" s="35">
        <v>12421001</v>
      </c>
    </row>
    <row r="2044" ht="30" customHeight="1" spans="2:12">
      <c r="B2044" s="34">
        <f>10000000+INDEX(编号表!$B:$B,MATCH(D2044,编号表!$A:$A,0))*10000+J2044</f>
        <v>13010012</v>
      </c>
      <c r="C2044" s="34" t="s">
        <v>1403</v>
      </c>
      <c r="D2044" s="34" t="s">
        <v>1400</v>
      </c>
      <c r="E2044" s="34" t="s">
        <v>775</v>
      </c>
      <c r="F2044" s="39" t="s">
        <v>906</v>
      </c>
      <c r="G2044" s="34" t="s">
        <v>363</v>
      </c>
      <c r="H2044" s="34" t="b">
        <v>0</v>
      </c>
      <c r="I2044" s="34" t="b">
        <v>0</v>
      </c>
      <c r="J2044" s="34">
        <v>12</v>
      </c>
      <c r="K2044" s="34" t="str">
        <f t="shared" si="51"/>
        <v>130100</v>
      </c>
      <c r="L2044" s="34" t="s">
        <v>900</v>
      </c>
      <c r="O2044" t="str" s="35">
        <v>展开护盾，吸收伤害；延长护盾持续时间；提供物理减伤。</v>
      </c>
      <c r="P2044" t="n" s="35">
        <v>12421001</v>
      </c>
    </row>
    <row r="2045" ht="30" customHeight="1" spans="2:12">
      <c r="B2045" s="34">
        <f>10000000+INDEX(编号表!$B:$B,MATCH(D2045,编号表!$A:$A,0))*10000+J2045</f>
        <v>13010013</v>
      </c>
      <c r="C2045" s="34" t="s">
        <v>1404</v>
      </c>
      <c r="D2045" s="34" t="s">
        <v>1400</v>
      </c>
      <c r="E2045" s="34" t="s">
        <v>775</v>
      </c>
      <c r="F2045" s="39" t="s">
        <v>908</v>
      </c>
      <c r="G2045" s="34" t="s">
        <v>363</v>
      </c>
      <c r="H2045" s="34" t="b">
        <v>0</v>
      </c>
      <c r="I2045" s="34" t="b">
        <v>0</v>
      </c>
      <c r="J2045" s="34">
        <v>13</v>
      </c>
      <c r="K2045" s="34" t="str">
        <f t="shared" si="51"/>
        <v>130100</v>
      </c>
      <c r="L2045" s="34" t="s">
        <v>898</v>
      </c>
      <c r="O2045" t="str" s="35">
        <v>展开护盾，吸收伤害；延长护盾持续时间；提供物理减伤。</v>
      </c>
      <c r="P2045" t="n" s="35">
        <v>12421001</v>
      </c>
    </row>
    <row r="2046" ht="30" customHeight="1" spans="2:12">
      <c r="B2046" s="34">
        <f>10000000+INDEX(编号表!$B:$B,MATCH(D2046,编号表!$A:$A,0))*10000+J2046</f>
        <v>13010014</v>
      </c>
      <c r="C2046" s="34" t="s">
        <v>1404</v>
      </c>
      <c r="D2046" s="34" t="s">
        <v>1400</v>
      </c>
      <c r="E2046" s="34" t="s">
        <v>775</v>
      </c>
      <c r="F2046" s="39" t="s">
        <v>908</v>
      </c>
      <c r="G2046" s="34" t="s">
        <v>363</v>
      </c>
      <c r="H2046" s="34" t="b">
        <v>0</v>
      </c>
      <c r="I2046" s="34" t="b">
        <v>0</v>
      </c>
      <c r="J2046" s="34">
        <v>14</v>
      </c>
      <c r="K2046" s="34" t="str">
        <f t="shared" si="51"/>
        <v>130100</v>
      </c>
      <c r="L2046" s="34" t="s">
        <v>899</v>
      </c>
      <c r="O2046" t="str" s="35">
        <v>展开护盾，吸收伤害；延长护盾持续时间；提供物理减伤。</v>
      </c>
      <c r="P2046" t="n" s="35">
        <v>12421001</v>
      </c>
    </row>
    <row r="2047" ht="30" customHeight="1" spans="2:12">
      <c r="B2047" s="34">
        <f>10000000+INDEX(编号表!$B:$B,MATCH(D2047,编号表!$A:$A,0))*10000+J2047</f>
        <v>13010015</v>
      </c>
      <c r="C2047" s="34" t="s">
        <v>1404</v>
      </c>
      <c r="D2047" s="34" t="s">
        <v>1400</v>
      </c>
      <c r="E2047" s="34" t="s">
        <v>775</v>
      </c>
      <c r="F2047" s="39" t="s">
        <v>908</v>
      </c>
      <c r="G2047" s="34" t="s">
        <v>363</v>
      </c>
      <c r="H2047" s="34" t="b">
        <v>0</v>
      </c>
      <c r="I2047" s="34" t="b">
        <v>0</v>
      </c>
      <c r="J2047" s="34">
        <v>15</v>
      </c>
      <c r="K2047" s="34" t="str">
        <f t="shared" si="51"/>
        <v>130100</v>
      </c>
      <c r="L2047" s="34" t="s">
        <v>900</v>
      </c>
      <c r="O2047" t="str" s="35">
        <v>展开护盾，吸收伤害；延长护盾持续时间；提供物理减伤。</v>
      </c>
      <c r="P2047" t="n" s="35">
        <v>12421001</v>
      </c>
    </row>
    <row r="2048" ht="30" customHeight="1" spans="2:12">
      <c r="B2048" s="34">
        <f>10000000+INDEX(编号表!$B:$B,MATCH(D2048,编号表!$A:$A,0))*10000+J2048</f>
        <v>13010016</v>
      </c>
      <c r="C2048" s="34" t="s">
        <v>1405</v>
      </c>
      <c r="D2048" s="34" t="s">
        <v>1400</v>
      </c>
      <c r="E2048" s="34" t="s">
        <v>775</v>
      </c>
      <c r="F2048" s="39" t="s">
        <v>910</v>
      </c>
      <c r="G2048" s="34" t="s">
        <v>363</v>
      </c>
      <c r="H2048" s="34" t="b">
        <v>0</v>
      </c>
      <c r="I2048" s="34" t="b">
        <v>0</v>
      </c>
      <c r="J2048" s="34">
        <v>16</v>
      </c>
      <c r="K2048" s="34" t="str">
        <f t="shared" si="51"/>
        <v>130100</v>
      </c>
      <c r="L2048" s="34" t="s">
        <v>898</v>
      </c>
      <c r="O2048" t="str" s="35">
        <v>展开护盾，吸收伤害；延长护盾持续时间；提供物理减伤。</v>
      </c>
      <c r="P2048" t="n" s="35">
        <v>12421001</v>
      </c>
    </row>
    <row r="2049" ht="30" customHeight="1" spans="2:12">
      <c r="B2049" s="34">
        <f>10000000+INDEX(编号表!$B:$B,MATCH(D2049,编号表!$A:$A,0))*10000+J2049</f>
        <v>13010017</v>
      </c>
      <c r="C2049" s="34" t="s">
        <v>1405</v>
      </c>
      <c r="D2049" s="34" t="s">
        <v>1400</v>
      </c>
      <c r="E2049" s="34" t="s">
        <v>775</v>
      </c>
      <c r="F2049" s="39" t="s">
        <v>910</v>
      </c>
      <c r="G2049" s="34" t="s">
        <v>363</v>
      </c>
      <c r="H2049" s="34" t="b">
        <v>0</v>
      </c>
      <c r="I2049" s="34" t="b">
        <v>0</v>
      </c>
      <c r="J2049" s="34">
        <v>17</v>
      </c>
      <c r="K2049" s="34" t="str">
        <f t="shared" si="51"/>
        <v>130100</v>
      </c>
      <c r="L2049" s="34" t="s">
        <v>899</v>
      </c>
      <c r="O2049" t="str" s="35">
        <v>展开护盾，吸收伤害；延长护盾持续时间；提供物理减伤。</v>
      </c>
      <c r="P2049" t="n" s="35">
        <v>12421001</v>
      </c>
    </row>
    <row r="2050" ht="30" customHeight="1" spans="2:12">
      <c r="B2050" s="34">
        <f>10000000+INDEX(编号表!$B:$B,MATCH(D2050,编号表!$A:$A,0))*10000+J2050</f>
        <v>13010018</v>
      </c>
      <c r="C2050" s="34" t="s">
        <v>1405</v>
      </c>
      <c r="D2050" s="34" t="s">
        <v>1400</v>
      </c>
      <c r="E2050" s="34" t="s">
        <v>775</v>
      </c>
      <c r="F2050" s="39" t="s">
        <v>910</v>
      </c>
      <c r="G2050" s="34" t="s">
        <v>363</v>
      </c>
      <c r="H2050" s="34" t="b">
        <v>0</v>
      </c>
      <c r="I2050" s="34" t="b">
        <v>0</v>
      </c>
      <c r="J2050" s="34">
        <v>18</v>
      </c>
      <c r="K2050" s="34" t="str">
        <f t="shared" si="51"/>
        <v>130100</v>
      </c>
      <c r="L2050" s="34" t="s">
        <v>900</v>
      </c>
      <c r="O2050" t="str" s="35">
        <v>展开护盾，吸收伤害；延长护盾持续时间；提供物理减伤。</v>
      </c>
      <c r="P2050" t="n" s="35">
        <v>12421001</v>
      </c>
    </row>
    <row r="2051" ht="30" customHeight="1" spans="2:12">
      <c r="B2051" s="34">
        <f>10000000+INDEX(编号表!$B:$B,MATCH(D2051,编号表!$A:$A,0))*10000+J2051</f>
        <v>13010019</v>
      </c>
      <c r="C2051" s="34" t="s">
        <v>1406</v>
      </c>
      <c r="D2051" s="34" t="s">
        <v>1400</v>
      </c>
      <c r="E2051" s="34" t="s">
        <v>775</v>
      </c>
      <c r="F2051" s="39" t="s">
        <v>912</v>
      </c>
      <c r="G2051" s="34" t="s">
        <v>363</v>
      </c>
      <c r="H2051" s="34" t="b">
        <v>0</v>
      </c>
      <c r="I2051" s="34" t="b">
        <v>0</v>
      </c>
      <c r="J2051" s="34">
        <v>19</v>
      </c>
      <c r="K2051" s="34" t="str">
        <f t="shared" si="51"/>
        <v>130100</v>
      </c>
      <c r="L2051" s="34" t="s">
        <v>898</v>
      </c>
      <c r="O2051" t="str" s="35">
        <v>展开护盾，吸收伤害；延长护盾持续时间；提供物理减伤。</v>
      </c>
      <c r="P2051" t="n" s="35">
        <v>12421001</v>
      </c>
    </row>
    <row r="2052" ht="30" customHeight="1" spans="2:12">
      <c r="B2052" s="34">
        <f>10000000+INDEX(编号表!$B:$B,MATCH(D2052,编号表!$A:$A,0))*10000+J2052</f>
        <v>13010020</v>
      </c>
      <c r="C2052" s="34" t="s">
        <v>1406</v>
      </c>
      <c r="D2052" s="34" t="s">
        <v>1400</v>
      </c>
      <c r="E2052" s="34" t="s">
        <v>775</v>
      </c>
      <c r="F2052" s="39" t="s">
        <v>912</v>
      </c>
      <c r="G2052" s="34" t="s">
        <v>363</v>
      </c>
      <c r="H2052" s="34" t="b">
        <v>0</v>
      </c>
      <c r="I2052" s="34" t="b">
        <v>0</v>
      </c>
      <c r="J2052" s="34">
        <v>20</v>
      </c>
      <c r="K2052" s="34" t="str">
        <f t="shared" si="51"/>
        <v>130100</v>
      </c>
      <c r="L2052" s="34" t="s">
        <v>899</v>
      </c>
      <c r="O2052" t="str" s="35">
        <v>展开护盾，吸收伤害；延长护盾持续时间；提供物理减伤。</v>
      </c>
      <c r="P2052" t="n" s="35">
        <v>12421001</v>
      </c>
    </row>
    <row r="2053" ht="30" customHeight="1" spans="2:12">
      <c r="B2053" s="34">
        <f>10000000+INDEX(编号表!$B:$B,MATCH(D2053,编号表!$A:$A,0))*10000+J2053</f>
        <v>13010021</v>
      </c>
      <c r="C2053" s="34" t="s">
        <v>1406</v>
      </c>
      <c r="D2053" s="34" t="s">
        <v>1400</v>
      </c>
      <c r="E2053" s="34" t="s">
        <v>775</v>
      </c>
      <c r="F2053" s="39" t="s">
        <v>912</v>
      </c>
      <c r="G2053" s="34" t="s">
        <v>363</v>
      </c>
      <c r="H2053" s="34" t="b">
        <v>0</v>
      </c>
      <c r="I2053" s="34" t="b">
        <v>0</v>
      </c>
      <c r="J2053" s="34">
        <v>21</v>
      </c>
      <c r="K2053" s="34" t="str">
        <f t="shared" si="51"/>
        <v>130100</v>
      </c>
      <c r="L2053" s="34" t="s">
        <v>900</v>
      </c>
      <c r="O2053" t="str" s="35">
        <v>展开护盾，吸收伤害；延长护盾持续时间；提供物理减伤。</v>
      </c>
      <c r="P2053" t="n" s="35">
        <v>12421001</v>
      </c>
    </row>
    <row r="2054" ht="30" customHeight="1" spans="2:12">
      <c r="B2054" s="34">
        <f>10000000+INDEX(编号表!$B:$B,MATCH(D2054,编号表!$A:$A,0))*10000+J2054</f>
        <v>13020001</v>
      </c>
      <c r="C2054" s="34" t="s">
        <v>1407</v>
      </c>
      <c r="D2054" s="34" t="s">
        <v>1408</v>
      </c>
      <c r="E2054" s="34" t="s">
        <v>775</v>
      </c>
      <c r="F2054" s="39" t="s">
        <v>897</v>
      </c>
      <c r="G2054" s="34" t="s">
        <v>363</v>
      </c>
      <c r="H2054" s="34" t="b">
        <v>0</v>
      </c>
      <c r="I2054" s="34" t="b">
        <v>0</v>
      </c>
      <c r="J2054" s="34">
        <v>1</v>
      </c>
      <c r="K2054" s="34" t="str">
        <f t="shared" si="51"/>
        <v>130200</v>
      </c>
      <c r="L2054" s="34" t="s">
        <v>898</v>
      </c>
      <c r="O2054" t="str" s="35">
        <v>展开护盾，吸收伤害；延长护盾持续时间；展开时吸除受护者身上的中毒。</v>
      </c>
      <c r="P2054" t="n" s="35">
        <v>12421001</v>
      </c>
    </row>
    <row r="2055" ht="30" customHeight="1" spans="2:12">
      <c r="B2055" s="34">
        <f>10000000+INDEX(编号表!$B:$B,MATCH(D2055,编号表!$A:$A,0))*10000+J2055</f>
        <v>13020002</v>
      </c>
      <c r="C2055" s="34" t="s">
        <v>1407</v>
      </c>
      <c r="D2055" s="34" t="s">
        <v>1408</v>
      </c>
      <c r="E2055" s="34" t="s">
        <v>775</v>
      </c>
      <c r="F2055" s="39" t="s">
        <v>897</v>
      </c>
      <c r="G2055" s="34" t="s">
        <v>363</v>
      </c>
      <c r="H2055" s="34" t="b">
        <v>0</v>
      </c>
      <c r="I2055" s="34" t="b">
        <v>0</v>
      </c>
      <c r="J2055" s="34">
        <v>2</v>
      </c>
      <c r="K2055" s="34" t="str">
        <f t="shared" ref="K2055:K2118" si="52">LEFT(B2055,6)</f>
        <v>130200</v>
      </c>
      <c r="L2055" s="34" t="s">
        <v>899</v>
      </c>
      <c r="O2055" t="str" s="35">
        <v>展开护盾，吸收伤害；延长护盾持续时间；展开时吸除受护者身上的中毒。</v>
      </c>
      <c r="P2055" t="n" s="35">
        <v>12421001</v>
      </c>
    </row>
    <row r="2056" ht="30" customHeight="1" spans="2:12">
      <c r="B2056" s="34">
        <f>10000000+INDEX(编号表!$B:$B,MATCH(D2056,编号表!$A:$A,0))*10000+J2056</f>
        <v>13020003</v>
      </c>
      <c r="C2056" s="34" t="s">
        <v>1407</v>
      </c>
      <c r="D2056" s="34" t="s">
        <v>1408</v>
      </c>
      <c r="E2056" s="34" t="s">
        <v>775</v>
      </c>
      <c r="F2056" s="39" t="s">
        <v>897</v>
      </c>
      <c r="G2056" s="34" t="s">
        <v>363</v>
      </c>
      <c r="H2056" s="34" t="b">
        <v>0</v>
      </c>
      <c r="I2056" s="34" t="b">
        <v>0</v>
      </c>
      <c r="J2056" s="34">
        <v>3</v>
      </c>
      <c r="K2056" s="34" t="str">
        <f t="shared" si="52"/>
        <v>130200</v>
      </c>
      <c r="L2056" s="34" t="s">
        <v>900</v>
      </c>
      <c r="O2056" t="str" s="35">
        <v>展开护盾，吸收伤害；延长护盾持续时间；展开时吸除受护者身上的中毒。</v>
      </c>
      <c r="P2056" t="n" s="35">
        <v>12421001</v>
      </c>
    </row>
    <row r="2057" ht="30" customHeight="1" spans="2:12">
      <c r="B2057" s="34">
        <f>10000000+INDEX(编号表!$B:$B,MATCH(D2057,编号表!$A:$A,0))*10000+J2057</f>
        <v>13020004</v>
      </c>
      <c r="C2057" s="34" t="s">
        <v>1409</v>
      </c>
      <c r="D2057" s="34" t="s">
        <v>1408</v>
      </c>
      <c r="E2057" s="34" t="s">
        <v>775</v>
      </c>
      <c r="F2057" s="39" t="s">
        <v>902</v>
      </c>
      <c r="G2057" s="34" t="s">
        <v>363</v>
      </c>
      <c r="H2057" s="34" t="b">
        <v>0</v>
      </c>
      <c r="I2057" s="34" t="b">
        <v>0</v>
      </c>
      <c r="J2057" s="34">
        <v>4</v>
      </c>
      <c r="K2057" s="34" t="str">
        <f t="shared" si="52"/>
        <v>130200</v>
      </c>
      <c r="L2057" s="34" t="s">
        <v>898</v>
      </c>
      <c r="O2057" t="str" s="35">
        <v>展开护盾，吸收伤害；延长护盾持续时间；展开时吸除受护者身上的中毒。</v>
      </c>
      <c r="P2057" t="n" s="35">
        <v>12421001</v>
      </c>
    </row>
    <row r="2058" ht="30" customHeight="1" spans="2:12">
      <c r="B2058" s="34">
        <f>10000000+INDEX(编号表!$B:$B,MATCH(D2058,编号表!$A:$A,0))*10000+J2058</f>
        <v>13020005</v>
      </c>
      <c r="C2058" s="34" t="s">
        <v>1409</v>
      </c>
      <c r="D2058" s="34" t="s">
        <v>1408</v>
      </c>
      <c r="E2058" s="34" t="s">
        <v>775</v>
      </c>
      <c r="F2058" s="39" t="s">
        <v>902</v>
      </c>
      <c r="G2058" s="34" t="s">
        <v>363</v>
      </c>
      <c r="H2058" s="34" t="b">
        <v>0</v>
      </c>
      <c r="I2058" s="34" t="b">
        <v>0</v>
      </c>
      <c r="J2058" s="34">
        <v>5</v>
      </c>
      <c r="K2058" s="34" t="str">
        <f t="shared" si="52"/>
        <v>130200</v>
      </c>
      <c r="L2058" s="34" t="s">
        <v>899</v>
      </c>
      <c r="O2058" t="str" s="35">
        <v>展开护盾，吸收伤害；延长护盾持续时间；展开时吸除受护者身上的中毒。</v>
      </c>
      <c r="P2058" t="n" s="35">
        <v>12421001</v>
      </c>
    </row>
    <row r="2059" ht="30" customHeight="1" spans="2:12">
      <c r="B2059" s="34">
        <f>10000000+INDEX(编号表!$B:$B,MATCH(D2059,编号表!$A:$A,0))*10000+J2059</f>
        <v>13020006</v>
      </c>
      <c r="C2059" s="34" t="s">
        <v>1409</v>
      </c>
      <c r="D2059" s="34" t="s">
        <v>1408</v>
      </c>
      <c r="E2059" s="34" t="s">
        <v>775</v>
      </c>
      <c r="F2059" s="39" t="s">
        <v>902</v>
      </c>
      <c r="G2059" s="34" t="s">
        <v>363</v>
      </c>
      <c r="H2059" s="34" t="b">
        <v>0</v>
      </c>
      <c r="I2059" s="34" t="b">
        <v>0</v>
      </c>
      <c r="J2059" s="34">
        <v>6</v>
      </c>
      <c r="K2059" s="34" t="str">
        <f t="shared" si="52"/>
        <v>130200</v>
      </c>
      <c r="L2059" s="34" t="s">
        <v>900</v>
      </c>
      <c r="O2059" t="str" s="35">
        <v>展开护盾，吸收伤害；延长护盾持续时间；展开时吸除受护者身上的中毒。</v>
      </c>
      <c r="P2059" t="n" s="35">
        <v>12421001</v>
      </c>
    </row>
    <row r="2060" ht="30" customHeight="1" spans="2:12">
      <c r="B2060" s="34">
        <f>10000000+INDEX(编号表!$B:$B,MATCH(D2060,编号表!$A:$A,0))*10000+J2060</f>
        <v>13020007</v>
      </c>
      <c r="C2060" s="34" t="s">
        <v>1410</v>
      </c>
      <c r="D2060" s="34" t="s">
        <v>1408</v>
      </c>
      <c r="E2060" s="34" t="s">
        <v>775</v>
      </c>
      <c r="F2060" s="39" t="s">
        <v>904</v>
      </c>
      <c r="G2060" s="34" t="s">
        <v>363</v>
      </c>
      <c r="H2060" s="34" t="b">
        <v>0</v>
      </c>
      <c r="I2060" s="34" t="b">
        <v>0</v>
      </c>
      <c r="J2060" s="34">
        <v>7</v>
      </c>
      <c r="K2060" s="34" t="str">
        <f t="shared" si="52"/>
        <v>130200</v>
      </c>
      <c r="L2060" s="34" t="s">
        <v>898</v>
      </c>
      <c r="O2060" t="str" s="35">
        <v>展开护盾，吸收伤害；延长护盾持续时间；展开时吸除受护者身上的中毒。</v>
      </c>
      <c r="P2060" t="n" s="35">
        <v>12421001</v>
      </c>
    </row>
    <row r="2061" ht="30" customHeight="1" spans="2:12">
      <c r="B2061" s="34">
        <f>10000000+INDEX(编号表!$B:$B,MATCH(D2061,编号表!$A:$A,0))*10000+J2061</f>
        <v>13020008</v>
      </c>
      <c r="C2061" s="34" t="s">
        <v>1410</v>
      </c>
      <c r="D2061" s="34" t="s">
        <v>1408</v>
      </c>
      <c r="E2061" s="34" t="s">
        <v>775</v>
      </c>
      <c r="F2061" s="39" t="s">
        <v>904</v>
      </c>
      <c r="G2061" s="34" t="s">
        <v>363</v>
      </c>
      <c r="H2061" s="34" t="b">
        <v>0</v>
      </c>
      <c r="I2061" s="34" t="b">
        <v>0</v>
      </c>
      <c r="J2061" s="34">
        <v>8</v>
      </c>
      <c r="K2061" s="34" t="str">
        <f t="shared" si="52"/>
        <v>130200</v>
      </c>
      <c r="L2061" s="34" t="s">
        <v>899</v>
      </c>
      <c r="O2061" t="str" s="35">
        <v>展开护盾，吸收伤害；延长护盾持续时间；展开时吸除受护者身上的中毒。</v>
      </c>
      <c r="P2061" t="n" s="35">
        <v>12421001</v>
      </c>
    </row>
    <row r="2062" ht="30" customHeight="1" spans="2:12">
      <c r="B2062" s="34">
        <f>10000000+INDEX(编号表!$B:$B,MATCH(D2062,编号表!$A:$A,0))*10000+J2062</f>
        <v>13020009</v>
      </c>
      <c r="C2062" s="34" t="s">
        <v>1410</v>
      </c>
      <c r="D2062" s="34" t="s">
        <v>1408</v>
      </c>
      <c r="E2062" s="34" t="s">
        <v>775</v>
      </c>
      <c r="F2062" s="39" t="s">
        <v>904</v>
      </c>
      <c r="G2062" s="34" t="s">
        <v>363</v>
      </c>
      <c r="H2062" s="34" t="b">
        <v>0</v>
      </c>
      <c r="I2062" s="34" t="b">
        <v>0</v>
      </c>
      <c r="J2062" s="34">
        <v>9</v>
      </c>
      <c r="K2062" s="34" t="str">
        <f t="shared" si="52"/>
        <v>130200</v>
      </c>
      <c r="L2062" s="34" t="s">
        <v>900</v>
      </c>
      <c r="O2062" t="str" s="35">
        <v>展开护盾，吸收伤害；延长护盾持续时间；展开时吸除受护者身上的中毒。</v>
      </c>
      <c r="P2062" t="n" s="35">
        <v>12421001</v>
      </c>
    </row>
    <row r="2063" ht="30" customHeight="1" spans="2:12">
      <c r="B2063" s="34">
        <f>10000000+INDEX(编号表!$B:$B,MATCH(D2063,编号表!$A:$A,0))*10000+J2063</f>
        <v>13020010</v>
      </c>
      <c r="C2063" s="34" t="s">
        <v>1411</v>
      </c>
      <c r="D2063" s="34" t="s">
        <v>1408</v>
      </c>
      <c r="E2063" s="34" t="s">
        <v>775</v>
      </c>
      <c r="F2063" s="39" t="s">
        <v>906</v>
      </c>
      <c r="G2063" s="34" t="s">
        <v>363</v>
      </c>
      <c r="H2063" s="34" t="b">
        <v>0</v>
      </c>
      <c r="I2063" s="34" t="b">
        <v>0</v>
      </c>
      <c r="J2063" s="34">
        <v>10</v>
      </c>
      <c r="K2063" s="34" t="str">
        <f t="shared" si="52"/>
        <v>130200</v>
      </c>
      <c r="L2063" s="34" t="s">
        <v>898</v>
      </c>
      <c r="O2063" t="str" s="35">
        <v>展开护盾，吸收伤害；延长护盾持续时间；展开时吸除受护者身上的中毒。</v>
      </c>
      <c r="P2063" t="n" s="35">
        <v>12421001</v>
      </c>
    </row>
    <row r="2064" ht="30" customHeight="1" spans="2:12">
      <c r="B2064" s="34">
        <f>10000000+INDEX(编号表!$B:$B,MATCH(D2064,编号表!$A:$A,0))*10000+J2064</f>
        <v>13020011</v>
      </c>
      <c r="C2064" s="34" t="s">
        <v>1411</v>
      </c>
      <c r="D2064" s="34" t="s">
        <v>1408</v>
      </c>
      <c r="E2064" s="34" t="s">
        <v>775</v>
      </c>
      <c r="F2064" s="39" t="s">
        <v>906</v>
      </c>
      <c r="G2064" s="34" t="s">
        <v>363</v>
      </c>
      <c r="H2064" s="34" t="b">
        <v>0</v>
      </c>
      <c r="I2064" s="34" t="b">
        <v>0</v>
      </c>
      <c r="J2064" s="34">
        <v>11</v>
      </c>
      <c r="K2064" s="34" t="str">
        <f t="shared" si="52"/>
        <v>130200</v>
      </c>
      <c r="L2064" s="34" t="s">
        <v>899</v>
      </c>
      <c r="O2064" t="str" s="35">
        <v>展开护盾，吸收伤害；延长护盾持续时间；展开时吸除受护者身上的中毒。</v>
      </c>
      <c r="P2064" t="n" s="35">
        <v>12421001</v>
      </c>
    </row>
    <row r="2065" ht="30" customHeight="1" spans="2:12">
      <c r="B2065" s="34">
        <f>10000000+INDEX(编号表!$B:$B,MATCH(D2065,编号表!$A:$A,0))*10000+J2065</f>
        <v>13020012</v>
      </c>
      <c r="C2065" s="34" t="s">
        <v>1411</v>
      </c>
      <c r="D2065" s="34" t="s">
        <v>1408</v>
      </c>
      <c r="E2065" s="34" t="s">
        <v>775</v>
      </c>
      <c r="F2065" s="39" t="s">
        <v>906</v>
      </c>
      <c r="G2065" s="34" t="s">
        <v>363</v>
      </c>
      <c r="H2065" s="34" t="b">
        <v>0</v>
      </c>
      <c r="I2065" s="34" t="b">
        <v>0</v>
      </c>
      <c r="J2065" s="34">
        <v>12</v>
      </c>
      <c r="K2065" s="34" t="str">
        <f t="shared" si="52"/>
        <v>130200</v>
      </c>
      <c r="L2065" s="34" t="s">
        <v>900</v>
      </c>
      <c r="O2065" t="str" s="35">
        <v>展开护盾，吸收伤害；延长护盾持续时间；展开时吸除受护者身上的中毒。</v>
      </c>
      <c r="P2065" t="n" s="35">
        <v>12421001</v>
      </c>
    </row>
    <row r="2066" ht="30" customHeight="1" spans="2:12">
      <c r="B2066" s="34">
        <f>10000000+INDEX(编号表!$B:$B,MATCH(D2066,编号表!$A:$A,0))*10000+J2066</f>
        <v>13020013</v>
      </c>
      <c r="C2066" s="34" t="s">
        <v>1412</v>
      </c>
      <c r="D2066" s="34" t="s">
        <v>1408</v>
      </c>
      <c r="E2066" s="34" t="s">
        <v>775</v>
      </c>
      <c r="F2066" s="39" t="s">
        <v>908</v>
      </c>
      <c r="G2066" s="34" t="s">
        <v>363</v>
      </c>
      <c r="H2066" s="34" t="b">
        <v>0</v>
      </c>
      <c r="I2066" s="34" t="b">
        <v>0</v>
      </c>
      <c r="J2066" s="34">
        <v>13</v>
      </c>
      <c r="K2066" s="34" t="str">
        <f t="shared" si="52"/>
        <v>130200</v>
      </c>
      <c r="L2066" s="34" t="s">
        <v>898</v>
      </c>
      <c r="O2066" t="str" s="35">
        <v>展开护盾，吸收伤害；延长护盾持续时间；展开时吸除受护者身上的中毒。</v>
      </c>
      <c r="P2066" t="n" s="35">
        <v>12421001</v>
      </c>
    </row>
    <row r="2067" ht="30" customHeight="1" spans="2:12">
      <c r="B2067" s="34">
        <f>10000000+INDEX(编号表!$B:$B,MATCH(D2067,编号表!$A:$A,0))*10000+J2067</f>
        <v>13020014</v>
      </c>
      <c r="C2067" s="34" t="s">
        <v>1412</v>
      </c>
      <c r="D2067" s="34" t="s">
        <v>1408</v>
      </c>
      <c r="E2067" s="34" t="s">
        <v>775</v>
      </c>
      <c r="F2067" s="39" t="s">
        <v>908</v>
      </c>
      <c r="G2067" s="34" t="s">
        <v>363</v>
      </c>
      <c r="H2067" s="34" t="b">
        <v>0</v>
      </c>
      <c r="I2067" s="34" t="b">
        <v>0</v>
      </c>
      <c r="J2067" s="34">
        <v>14</v>
      </c>
      <c r="K2067" s="34" t="str">
        <f t="shared" si="52"/>
        <v>130200</v>
      </c>
      <c r="L2067" s="34" t="s">
        <v>899</v>
      </c>
      <c r="O2067" t="str" s="35">
        <v>展开护盾，吸收伤害；延长护盾持续时间；展开时吸除受护者身上的中毒。</v>
      </c>
      <c r="P2067" t="n" s="35">
        <v>12421001</v>
      </c>
    </row>
    <row r="2068" ht="30" customHeight="1" spans="2:12">
      <c r="B2068" s="34">
        <f>10000000+INDEX(编号表!$B:$B,MATCH(D2068,编号表!$A:$A,0))*10000+J2068</f>
        <v>13020015</v>
      </c>
      <c r="C2068" s="34" t="s">
        <v>1412</v>
      </c>
      <c r="D2068" s="34" t="s">
        <v>1408</v>
      </c>
      <c r="E2068" s="34" t="s">
        <v>775</v>
      </c>
      <c r="F2068" s="39" t="s">
        <v>908</v>
      </c>
      <c r="G2068" s="34" t="s">
        <v>363</v>
      </c>
      <c r="H2068" s="34" t="b">
        <v>0</v>
      </c>
      <c r="I2068" s="34" t="b">
        <v>0</v>
      </c>
      <c r="J2068" s="34">
        <v>15</v>
      </c>
      <c r="K2068" s="34" t="str">
        <f t="shared" si="52"/>
        <v>130200</v>
      </c>
      <c r="L2068" s="34" t="s">
        <v>900</v>
      </c>
      <c r="O2068" t="str" s="35">
        <v>展开护盾，吸收伤害；延长护盾持续时间；展开时吸除受护者身上的中毒。</v>
      </c>
      <c r="P2068" t="n" s="35">
        <v>12421001</v>
      </c>
    </row>
    <row r="2069" ht="30" customHeight="1" spans="2:12">
      <c r="B2069" s="34">
        <f>10000000+INDEX(编号表!$B:$B,MATCH(D2069,编号表!$A:$A,0))*10000+J2069</f>
        <v>13020016</v>
      </c>
      <c r="C2069" s="34" t="s">
        <v>1413</v>
      </c>
      <c r="D2069" s="34" t="s">
        <v>1408</v>
      </c>
      <c r="E2069" s="34" t="s">
        <v>775</v>
      </c>
      <c r="F2069" s="39" t="s">
        <v>910</v>
      </c>
      <c r="G2069" s="34" t="s">
        <v>363</v>
      </c>
      <c r="H2069" s="34" t="b">
        <v>0</v>
      </c>
      <c r="I2069" s="34" t="b">
        <v>0</v>
      </c>
      <c r="J2069" s="34">
        <v>16</v>
      </c>
      <c r="K2069" s="34" t="str">
        <f t="shared" si="52"/>
        <v>130200</v>
      </c>
      <c r="L2069" s="34" t="s">
        <v>898</v>
      </c>
      <c r="O2069" t="str" s="35">
        <v>展开护盾，吸收伤害；延长护盾持续时间；展开时吸除受护者身上的中毒。</v>
      </c>
      <c r="P2069" t="n" s="35">
        <v>12421001</v>
      </c>
    </row>
    <row r="2070" ht="30" customHeight="1" spans="2:12">
      <c r="B2070" s="34">
        <f>10000000+INDEX(编号表!$B:$B,MATCH(D2070,编号表!$A:$A,0))*10000+J2070</f>
        <v>13020017</v>
      </c>
      <c r="C2070" s="34" t="s">
        <v>1413</v>
      </c>
      <c r="D2070" s="34" t="s">
        <v>1408</v>
      </c>
      <c r="E2070" s="34" t="s">
        <v>775</v>
      </c>
      <c r="F2070" s="39" t="s">
        <v>910</v>
      </c>
      <c r="G2070" s="34" t="s">
        <v>363</v>
      </c>
      <c r="H2070" s="34" t="b">
        <v>0</v>
      </c>
      <c r="I2070" s="34" t="b">
        <v>0</v>
      </c>
      <c r="J2070" s="34">
        <v>17</v>
      </c>
      <c r="K2070" s="34" t="str">
        <f t="shared" si="52"/>
        <v>130200</v>
      </c>
      <c r="L2070" s="34" t="s">
        <v>899</v>
      </c>
      <c r="O2070" t="str" s="35">
        <v>展开护盾，吸收伤害；延长护盾持续时间；展开时吸除受护者身上的中毒。</v>
      </c>
      <c r="P2070" t="n" s="35">
        <v>12421001</v>
      </c>
    </row>
    <row r="2071" ht="30" customHeight="1" spans="2:12">
      <c r="B2071" s="34">
        <f>10000000+INDEX(编号表!$B:$B,MATCH(D2071,编号表!$A:$A,0))*10000+J2071</f>
        <v>13020018</v>
      </c>
      <c r="C2071" s="34" t="s">
        <v>1413</v>
      </c>
      <c r="D2071" s="34" t="s">
        <v>1408</v>
      </c>
      <c r="E2071" s="34" t="s">
        <v>775</v>
      </c>
      <c r="F2071" s="39" t="s">
        <v>910</v>
      </c>
      <c r="G2071" s="34" t="s">
        <v>363</v>
      </c>
      <c r="H2071" s="34" t="b">
        <v>0</v>
      </c>
      <c r="I2071" s="34" t="b">
        <v>0</v>
      </c>
      <c r="J2071" s="34">
        <v>18</v>
      </c>
      <c r="K2071" s="34" t="str">
        <f t="shared" si="52"/>
        <v>130200</v>
      </c>
      <c r="L2071" s="34" t="s">
        <v>900</v>
      </c>
      <c r="O2071" t="str" s="35">
        <v>展开护盾，吸收伤害；延长护盾持续时间；展开时吸除受护者身上的中毒。</v>
      </c>
      <c r="P2071" t="n" s="35">
        <v>12421001</v>
      </c>
    </row>
    <row r="2072" ht="30" customHeight="1" spans="2:12">
      <c r="B2072" s="34">
        <f>10000000+INDEX(编号表!$B:$B,MATCH(D2072,编号表!$A:$A,0))*10000+J2072</f>
        <v>13020019</v>
      </c>
      <c r="C2072" s="34" t="s">
        <v>1414</v>
      </c>
      <c r="D2072" s="34" t="s">
        <v>1408</v>
      </c>
      <c r="E2072" s="34" t="s">
        <v>775</v>
      </c>
      <c r="F2072" s="39" t="s">
        <v>912</v>
      </c>
      <c r="G2072" s="34" t="s">
        <v>363</v>
      </c>
      <c r="H2072" s="34" t="b">
        <v>0</v>
      </c>
      <c r="I2072" s="34" t="b">
        <v>0</v>
      </c>
      <c r="J2072" s="34">
        <v>19</v>
      </c>
      <c r="K2072" s="34" t="str">
        <f t="shared" si="52"/>
        <v>130200</v>
      </c>
      <c r="L2072" s="34" t="s">
        <v>898</v>
      </c>
      <c r="O2072" t="str" s="35">
        <v>展开护盾，吸收伤害；延长护盾持续时间；展开时吸除受护者身上的中毒。</v>
      </c>
      <c r="P2072" t="n" s="35">
        <v>12421001</v>
      </c>
    </row>
    <row r="2073" ht="30" customHeight="1" spans="2:12">
      <c r="B2073" s="34">
        <f>10000000+INDEX(编号表!$B:$B,MATCH(D2073,编号表!$A:$A,0))*10000+J2073</f>
        <v>13020020</v>
      </c>
      <c r="C2073" s="34" t="s">
        <v>1414</v>
      </c>
      <c r="D2073" s="34" t="s">
        <v>1408</v>
      </c>
      <c r="E2073" s="34" t="s">
        <v>775</v>
      </c>
      <c r="F2073" s="39" t="s">
        <v>912</v>
      </c>
      <c r="G2073" s="34" t="s">
        <v>363</v>
      </c>
      <c r="H2073" s="34" t="b">
        <v>0</v>
      </c>
      <c r="I2073" s="34" t="b">
        <v>0</v>
      </c>
      <c r="J2073" s="34">
        <v>20</v>
      </c>
      <c r="K2073" s="34" t="str">
        <f t="shared" si="52"/>
        <v>130200</v>
      </c>
      <c r="L2073" s="34" t="s">
        <v>899</v>
      </c>
      <c r="O2073" t="str" s="35">
        <v>展开护盾，吸收伤害；延长护盾持续时间；展开时吸除受护者身上的中毒。</v>
      </c>
      <c r="P2073" t="n" s="35">
        <v>12421001</v>
      </c>
    </row>
    <row r="2074" ht="30" customHeight="1" spans="2:12">
      <c r="B2074" s="34">
        <f>10000000+INDEX(编号表!$B:$B,MATCH(D2074,编号表!$A:$A,0))*10000+J2074</f>
        <v>13020021</v>
      </c>
      <c r="C2074" s="34" t="s">
        <v>1414</v>
      </c>
      <c r="D2074" s="34" t="s">
        <v>1408</v>
      </c>
      <c r="E2074" s="34" t="s">
        <v>775</v>
      </c>
      <c r="F2074" s="39" t="s">
        <v>912</v>
      </c>
      <c r="G2074" s="34" t="s">
        <v>363</v>
      </c>
      <c r="H2074" s="34" t="b">
        <v>0</v>
      </c>
      <c r="I2074" s="34" t="b">
        <v>0</v>
      </c>
      <c r="J2074" s="34">
        <v>21</v>
      </c>
      <c r="K2074" s="34" t="str">
        <f t="shared" si="52"/>
        <v>130200</v>
      </c>
      <c r="L2074" s="34" t="s">
        <v>900</v>
      </c>
      <c r="O2074" t="str" s="35">
        <v>展开护盾，吸收伤害；延长护盾持续时间；展开时吸除受护者身上的中毒。</v>
      </c>
      <c r="P2074" t="n" s="35">
        <v>12421001</v>
      </c>
    </row>
    <row r="2075" ht="30" customHeight="1" spans="2:12">
      <c r="B2075" s="34">
        <f>10000000+INDEX(编号表!$B:$B,MATCH(D2075,编号表!$A:$A,0))*10000+J2075</f>
        <v>13030001</v>
      </c>
      <c r="C2075" s="34" t="s">
        <v>1415</v>
      </c>
      <c r="D2075" s="34" t="s">
        <v>1416</v>
      </c>
      <c r="E2075" s="34" t="s">
        <v>775</v>
      </c>
      <c r="F2075" s="39" t="s">
        <v>897</v>
      </c>
      <c r="G2075" s="34" t="s">
        <v>363</v>
      </c>
      <c r="H2075" s="34" t="b">
        <v>0</v>
      </c>
      <c r="I2075" s="34" t="b">
        <v>0</v>
      </c>
      <c r="J2075" s="34">
        <v>1</v>
      </c>
      <c r="K2075" s="34" t="str">
        <f t="shared" si="52"/>
        <v>130300</v>
      </c>
      <c r="L2075" s="34" t="s">
        <v>898</v>
      </c>
      <c r="O2075" t="str" s="35">
        <v>展开护盾，吸收伤害；延长护盾持续时间；缩短宝伞技能冷却时间。</v>
      </c>
      <c r="P2075" t="n" s="35">
        <v>12421001</v>
      </c>
    </row>
    <row r="2076" ht="30" customHeight="1" spans="2:12">
      <c r="B2076" s="34">
        <f>10000000+INDEX(编号表!$B:$B,MATCH(D2076,编号表!$A:$A,0))*10000+J2076</f>
        <v>13030002</v>
      </c>
      <c r="C2076" s="34" t="s">
        <v>1415</v>
      </c>
      <c r="D2076" s="34" t="s">
        <v>1416</v>
      </c>
      <c r="E2076" s="34" t="s">
        <v>775</v>
      </c>
      <c r="F2076" s="39" t="s">
        <v>897</v>
      </c>
      <c r="G2076" s="34" t="s">
        <v>363</v>
      </c>
      <c r="H2076" s="34" t="b">
        <v>0</v>
      </c>
      <c r="I2076" s="34" t="b">
        <v>0</v>
      </c>
      <c r="J2076" s="34">
        <v>2</v>
      </c>
      <c r="K2076" s="34" t="str">
        <f t="shared" si="52"/>
        <v>130300</v>
      </c>
      <c r="L2076" s="34" t="s">
        <v>899</v>
      </c>
      <c r="O2076" t="str" s="35">
        <v>展开护盾，吸收伤害；延长护盾持续时间；缩短宝伞技能冷却时间。</v>
      </c>
      <c r="P2076" t="n" s="35">
        <v>12421001</v>
      </c>
    </row>
    <row r="2077" ht="30" customHeight="1" spans="2:12">
      <c r="B2077" s="34">
        <f>10000000+INDEX(编号表!$B:$B,MATCH(D2077,编号表!$A:$A,0))*10000+J2077</f>
        <v>13030003</v>
      </c>
      <c r="C2077" s="34" t="s">
        <v>1415</v>
      </c>
      <c r="D2077" s="34" t="s">
        <v>1416</v>
      </c>
      <c r="E2077" s="34" t="s">
        <v>775</v>
      </c>
      <c r="F2077" s="39" t="s">
        <v>897</v>
      </c>
      <c r="G2077" s="34" t="s">
        <v>363</v>
      </c>
      <c r="H2077" s="34" t="b">
        <v>0</v>
      </c>
      <c r="I2077" s="34" t="b">
        <v>0</v>
      </c>
      <c r="J2077" s="34">
        <v>3</v>
      </c>
      <c r="K2077" s="34" t="str">
        <f t="shared" si="52"/>
        <v>130300</v>
      </c>
      <c r="L2077" s="34" t="s">
        <v>900</v>
      </c>
      <c r="O2077" t="str" s="35">
        <v>展开护盾，吸收伤害；延长护盾持续时间；缩短宝伞技能冷却时间。</v>
      </c>
      <c r="P2077" t="n" s="35">
        <v>12421001</v>
      </c>
    </row>
    <row r="2078" ht="30" customHeight="1" spans="2:12">
      <c r="B2078" s="34">
        <f>10000000+INDEX(编号表!$B:$B,MATCH(D2078,编号表!$A:$A,0))*10000+J2078</f>
        <v>13030004</v>
      </c>
      <c r="C2078" s="34" t="s">
        <v>1417</v>
      </c>
      <c r="D2078" s="34" t="s">
        <v>1416</v>
      </c>
      <c r="E2078" s="34" t="s">
        <v>775</v>
      </c>
      <c r="F2078" s="39" t="s">
        <v>902</v>
      </c>
      <c r="G2078" s="34" t="s">
        <v>363</v>
      </c>
      <c r="H2078" s="34" t="b">
        <v>0</v>
      </c>
      <c r="I2078" s="34" t="b">
        <v>0</v>
      </c>
      <c r="J2078" s="34">
        <v>4</v>
      </c>
      <c r="K2078" s="34" t="str">
        <f t="shared" si="52"/>
        <v>130300</v>
      </c>
      <c r="L2078" s="34" t="s">
        <v>898</v>
      </c>
      <c r="O2078" t="str" s="35">
        <v>展开护盾，吸收伤害；延长护盾持续时间；缩短宝伞技能冷却时间。</v>
      </c>
      <c r="P2078" t="n" s="35">
        <v>12421001</v>
      </c>
    </row>
    <row r="2079" ht="30" customHeight="1" spans="2:12">
      <c r="B2079" s="34">
        <f>10000000+INDEX(编号表!$B:$B,MATCH(D2079,编号表!$A:$A,0))*10000+J2079</f>
        <v>13030005</v>
      </c>
      <c r="C2079" s="34" t="s">
        <v>1417</v>
      </c>
      <c r="D2079" s="34" t="s">
        <v>1416</v>
      </c>
      <c r="E2079" s="34" t="s">
        <v>775</v>
      </c>
      <c r="F2079" s="39" t="s">
        <v>902</v>
      </c>
      <c r="G2079" s="34" t="s">
        <v>363</v>
      </c>
      <c r="H2079" s="34" t="b">
        <v>0</v>
      </c>
      <c r="I2079" s="34" t="b">
        <v>0</v>
      </c>
      <c r="J2079" s="34">
        <v>5</v>
      </c>
      <c r="K2079" s="34" t="str">
        <f t="shared" si="52"/>
        <v>130300</v>
      </c>
      <c r="L2079" s="34" t="s">
        <v>899</v>
      </c>
      <c r="O2079" t="str" s="35">
        <v>展开护盾，吸收伤害；延长护盾持续时间；缩短宝伞技能冷却时间。</v>
      </c>
      <c r="P2079" t="n" s="35">
        <v>12421001</v>
      </c>
    </row>
    <row r="2080" ht="30" customHeight="1" spans="2:12">
      <c r="B2080" s="34">
        <f>10000000+INDEX(编号表!$B:$B,MATCH(D2080,编号表!$A:$A,0))*10000+J2080</f>
        <v>13030006</v>
      </c>
      <c r="C2080" s="34" t="s">
        <v>1417</v>
      </c>
      <c r="D2080" s="34" t="s">
        <v>1416</v>
      </c>
      <c r="E2080" s="34" t="s">
        <v>775</v>
      </c>
      <c r="F2080" s="39" t="s">
        <v>902</v>
      </c>
      <c r="G2080" s="34" t="s">
        <v>363</v>
      </c>
      <c r="H2080" s="34" t="b">
        <v>0</v>
      </c>
      <c r="I2080" s="34" t="b">
        <v>0</v>
      </c>
      <c r="J2080" s="34">
        <v>6</v>
      </c>
      <c r="K2080" s="34" t="str">
        <f t="shared" si="52"/>
        <v>130300</v>
      </c>
      <c r="L2080" s="34" t="s">
        <v>900</v>
      </c>
      <c r="O2080" t="str" s="35">
        <v>展开护盾，吸收伤害；延长护盾持续时间；缩短宝伞技能冷却时间。</v>
      </c>
      <c r="P2080" t="n" s="35">
        <v>12421001</v>
      </c>
    </row>
    <row r="2081" ht="30" customHeight="1" spans="2:12">
      <c r="B2081" s="34">
        <f>10000000+INDEX(编号表!$B:$B,MATCH(D2081,编号表!$A:$A,0))*10000+J2081</f>
        <v>13030007</v>
      </c>
      <c r="C2081" s="34" t="s">
        <v>1418</v>
      </c>
      <c r="D2081" s="34" t="s">
        <v>1416</v>
      </c>
      <c r="E2081" s="34" t="s">
        <v>775</v>
      </c>
      <c r="F2081" s="39" t="s">
        <v>904</v>
      </c>
      <c r="G2081" s="34" t="s">
        <v>363</v>
      </c>
      <c r="H2081" s="34" t="b">
        <v>0</v>
      </c>
      <c r="I2081" s="34" t="b">
        <v>0</v>
      </c>
      <c r="J2081" s="34">
        <v>7</v>
      </c>
      <c r="K2081" s="34" t="str">
        <f t="shared" si="52"/>
        <v>130300</v>
      </c>
      <c r="L2081" s="34" t="s">
        <v>898</v>
      </c>
      <c r="O2081" t="str" s="35">
        <v>展开护盾，吸收伤害；延长护盾持续时间；缩短宝伞技能冷却时间。</v>
      </c>
      <c r="P2081" t="n" s="35">
        <v>12421001</v>
      </c>
    </row>
    <row r="2082" ht="30" customHeight="1" spans="2:12">
      <c r="B2082" s="34">
        <f>10000000+INDEX(编号表!$B:$B,MATCH(D2082,编号表!$A:$A,0))*10000+J2082</f>
        <v>13030008</v>
      </c>
      <c r="C2082" s="34" t="s">
        <v>1418</v>
      </c>
      <c r="D2082" s="34" t="s">
        <v>1416</v>
      </c>
      <c r="E2082" s="34" t="s">
        <v>775</v>
      </c>
      <c r="F2082" s="39" t="s">
        <v>904</v>
      </c>
      <c r="G2082" s="34" t="s">
        <v>363</v>
      </c>
      <c r="H2082" s="34" t="b">
        <v>0</v>
      </c>
      <c r="I2082" s="34" t="b">
        <v>0</v>
      </c>
      <c r="J2082" s="34">
        <v>8</v>
      </c>
      <c r="K2082" s="34" t="str">
        <f t="shared" si="52"/>
        <v>130300</v>
      </c>
      <c r="L2082" s="34" t="s">
        <v>899</v>
      </c>
      <c r="O2082" t="str" s="35">
        <v>展开护盾，吸收伤害；延长护盾持续时间；缩短宝伞技能冷却时间。</v>
      </c>
      <c r="P2082" t="n" s="35">
        <v>12421001</v>
      </c>
    </row>
    <row r="2083" ht="30" customHeight="1" spans="2:12">
      <c r="B2083" s="34">
        <f>10000000+INDEX(编号表!$B:$B,MATCH(D2083,编号表!$A:$A,0))*10000+J2083</f>
        <v>13030009</v>
      </c>
      <c r="C2083" s="34" t="s">
        <v>1418</v>
      </c>
      <c r="D2083" s="34" t="s">
        <v>1416</v>
      </c>
      <c r="E2083" s="34" t="s">
        <v>775</v>
      </c>
      <c r="F2083" s="39" t="s">
        <v>904</v>
      </c>
      <c r="G2083" s="34" t="s">
        <v>363</v>
      </c>
      <c r="H2083" s="34" t="b">
        <v>0</v>
      </c>
      <c r="I2083" s="34" t="b">
        <v>0</v>
      </c>
      <c r="J2083" s="34">
        <v>9</v>
      </c>
      <c r="K2083" s="34" t="str">
        <f t="shared" si="52"/>
        <v>130300</v>
      </c>
      <c r="L2083" s="34" t="s">
        <v>900</v>
      </c>
      <c r="O2083" t="str" s="35">
        <v>展开护盾，吸收伤害；延长护盾持续时间；缩短宝伞技能冷却时间。</v>
      </c>
      <c r="P2083" t="n" s="35">
        <v>12421001</v>
      </c>
    </row>
    <row r="2084" ht="30" customHeight="1" spans="2:12">
      <c r="B2084" s="34">
        <f>10000000+INDEX(编号表!$B:$B,MATCH(D2084,编号表!$A:$A,0))*10000+J2084</f>
        <v>13030010</v>
      </c>
      <c r="C2084" s="34" t="s">
        <v>1419</v>
      </c>
      <c r="D2084" s="34" t="s">
        <v>1416</v>
      </c>
      <c r="E2084" s="34" t="s">
        <v>775</v>
      </c>
      <c r="F2084" s="39" t="s">
        <v>906</v>
      </c>
      <c r="G2084" s="34" t="s">
        <v>363</v>
      </c>
      <c r="H2084" s="34" t="b">
        <v>0</v>
      </c>
      <c r="I2084" s="34" t="b">
        <v>0</v>
      </c>
      <c r="J2084" s="34">
        <v>10</v>
      </c>
      <c r="K2084" s="34" t="str">
        <f t="shared" si="52"/>
        <v>130300</v>
      </c>
      <c r="L2084" s="34" t="s">
        <v>898</v>
      </c>
      <c r="O2084" t="str" s="35">
        <v>展开护盾，吸收伤害；延长护盾持续时间；缩短宝伞技能冷却时间。</v>
      </c>
      <c r="P2084" t="n" s="35">
        <v>12421001</v>
      </c>
    </row>
    <row r="2085" ht="30" customHeight="1" spans="2:12">
      <c r="B2085" s="34">
        <f>10000000+INDEX(编号表!$B:$B,MATCH(D2085,编号表!$A:$A,0))*10000+J2085</f>
        <v>13030011</v>
      </c>
      <c r="C2085" s="34" t="s">
        <v>1419</v>
      </c>
      <c r="D2085" s="34" t="s">
        <v>1416</v>
      </c>
      <c r="E2085" s="34" t="s">
        <v>775</v>
      </c>
      <c r="F2085" s="39" t="s">
        <v>906</v>
      </c>
      <c r="G2085" s="34" t="s">
        <v>363</v>
      </c>
      <c r="H2085" s="34" t="b">
        <v>0</v>
      </c>
      <c r="I2085" s="34" t="b">
        <v>0</v>
      </c>
      <c r="J2085" s="34">
        <v>11</v>
      </c>
      <c r="K2085" s="34" t="str">
        <f t="shared" si="52"/>
        <v>130300</v>
      </c>
      <c r="L2085" s="34" t="s">
        <v>899</v>
      </c>
      <c r="O2085" t="str" s="35">
        <v>展开护盾，吸收伤害；延长护盾持续时间；缩短宝伞技能冷却时间。</v>
      </c>
      <c r="P2085" t="n" s="35">
        <v>12421001</v>
      </c>
    </row>
    <row r="2086" ht="30" customHeight="1" spans="2:12">
      <c r="B2086" s="34">
        <f>10000000+INDEX(编号表!$B:$B,MATCH(D2086,编号表!$A:$A,0))*10000+J2086</f>
        <v>13030012</v>
      </c>
      <c r="C2086" s="34" t="s">
        <v>1419</v>
      </c>
      <c r="D2086" s="34" t="s">
        <v>1416</v>
      </c>
      <c r="E2086" s="34" t="s">
        <v>775</v>
      </c>
      <c r="F2086" s="39" t="s">
        <v>906</v>
      </c>
      <c r="G2086" s="34" t="s">
        <v>363</v>
      </c>
      <c r="H2086" s="34" t="b">
        <v>0</v>
      </c>
      <c r="I2086" s="34" t="b">
        <v>0</v>
      </c>
      <c r="J2086" s="34">
        <v>12</v>
      </c>
      <c r="K2086" s="34" t="str">
        <f t="shared" si="52"/>
        <v>130300</v>
      </c>
      <c r="L2086" s="34" t="s">
        <v>900</v>
      </c>
      <c r="O2086" t="str" s="35">
        <v>展开护盾，吸收伤害；延长护盾持续时间；缩短宝伞技能冷却时间。</v>
      </c>
      <c r="P2086" t="n" s="35">
        <v>12421001</v>
      </c>
    </row>
    <row r="2087" ht="30" customHeight="1" spans="2:12">
      <c r="B2087" s="34">
        <f>10000000+INDEX(编号表!$B:$B,MATCH(D2087,编号表!$A:$A,0))*10000+J2087</f>
        <v>13030013</v>
      </c>
      <c r="C2087" s="34" t="s">
        <v>1420</v>
      </c>
      <c r="D2087" s="34" t="s">
        <v>1416</v>
      </c>
      <c r="E2087" s="34" t="s">
        <v>775</v>
      </c>
      <c r="F2087" s="39" t="s">
        <v>908</v>
      </c>
      <c r="G2087" s="34" t="s">
        <v>363</v>
      </c>
      <c r="H2087" s="34" t="b">
        <v>0</v>
      </c>
      <c r="I2087" s="34" t="b">
        <v>0</v>
      </c>
      <c r="J2087" s="34">
        <v>13</v>
      </c>
      <c r="K2087" s="34" t="str">
        <f t="shared" si="52"/>
        <v>130300</v>
      </c>
      <c r="L2087" s="34" t="s">
        <v>898</v>
      </c>
      <c r="O2087" t="str" s="35">
        <v>展开护盾，吸收伤害；延长护盾持续时间；缩短宝伞技能冷却时间。</v>
      </c>
      <c r="P2087" t="n" s="35">
        <v>12421001</v>
      </c>
    </row>
    <row r="2088" ht="30" customHeight="1" spans="2:12">
      <c r="B2088" s="34">
        <f>10000000+INDEX(编号表!$B:$B,MATCH(D2088,编号表!$A:$A,0))*10000+J2088</f>
        <v>13030014</v>
      </c>
      <c r="C2088" s="34" t="s">
        <v>1420</v>
      </c>
      <c r="D2088" s="34" t="s">
        <v>1416</v>
      </c>
      <c r="E2088" s="34" t="s">
        <v>775</v>
      </c>
      <c r="F2088" s="39" t="s">
        <v>908</v>
      </c>
      <c r="G2088" s="34" t="s">
        <v>363</v>
      </c>
      <c r="H2088" s="34" t="b">
        <v>0</v>
      </c>
      <c r="I2088" s="34" t="b">
        <v>0</v>
      </c>
      <c r="J2088" s="34">
        <v>14</v>
      </c>
      <c r="K2088" s="34" t="str">
        <f t="shared" si="52"/>
        <v>130300</v>
      </c>
      <c r="L2088" s="34" t="s">
        <v>899</v>
      </c>
      <c r="O2088" t="str" s="35">
        <v>展开护盾，吸收伤害；延长护盾持续时间；缩短宝伞技能冷却时间。</v>
      </c>
      <c r="P2088" t="n" s="35">
        <v>12421001</v>
      </c>
    </row>
    <row r="2089" ht="30" customHeight="1" spans="2:12">
      <c r="B2089" s="34">
        <f>10000000+INDEX(编号表!$B:$B,MATCH(D2089,编号表!$A:$A,0))*10000+J2089</f>
        <v>13030015</v>
      </c>
      <c r="C2089" s="34" t="s">
        <v>1420</v>
      </c>
      <c r="D2089" s="34" t="s">
        <v>1416</v>
      </c>
      <c r="E2089" s="34" t="s">
        <v>775</v>
      </c>
      <c r="F2089" s="39" t="s">
        <v>908</v>
      </c>
      <c r="G2089" s="34" t="s">
        <v>363</v>
      </c>
      <c r="H2089" s="34" t="b">
        <v>0</v>
      </c>
      <c r="I2089" s="34" t="b">
        <v>0</v>
      </c>
      <c r="J2089" s="34">
        <v>15</v>
      </c>
      <c r="K2089" s="34" t="str">
        <f t="shared" si="52"/>
        <v>130300</v>
      </c>
      <c r="L2089" s="34" t="s">
        <v>900</v>
      </c>
      <c r="O2089" t="str" s="35">
        <v>展开护盾，吸收伤害；延长护盾持续时间；缩短宝伞技能冷却时间。</v>
      </c>
      <c r="P2089" t="n" s="35">
        <v>12421001</v>
      </c>
    </row>
    <row r="2090" ht="30" customHeight="1" spans="2:12">
      <c r="B2090" s="34">
        <f>10000000+INDEX(编号表!$B:$B,MATCH(D2090,编号表!$A:$A,0))*10000+J2090</f>
        <v>13030016</v>
      </c>
      <c r="C2090" s="34" t="s">
        <v>1421</v>
      </c>
      <c r="D2090" s="34" t="s">
        <v>1416</v>
      </c>
      <c r="E2090" s="34" t="s">
        <v>775</v>
      </c>
      <c r="F2090" s="39" t="s">
        <v>910</v>
      </c>
      <c r="G2090" s="34" t="s">
        <v>363</v>
      </c>
      <c r="H2090" s="34" t="b">
        <v>0</v>
      </c>
      <c r="I2090" s="34" t="b">
        <v>0</v>
      </c>
      <c r="J2090" s="34">
        <v>16</v>
      </c>
      <c r="K2090" s="34" t="str">
        <f t="shared" si="52"/>
        <v>130300</v>
      </c>
      <c r="L2090" s="34" t="s">
        <v>898</v>
      </c>
      <c r="O2090" t="str" s="35">
        <v>展开护盾，吸收伤害；延长护盾持续时间；缩短宝伞技能冷却时间。</v>
      </c>
      <c r="P2090" t="n" s="35">
        <v>12421001</v>
      </c>
    </row>
    <row r="2091" ht="30" customHeight="1" spans="2:12">
      <c r="B2091" s="34">
        <f>10000000+INDEX(编号表!$B:$B,MATCH(D2091,编号表!$A:$A,0))*10000+J2091</f>
        <v>13030017</v>
      </c>
      <c r="C2091" s="34" t="s">
        <v>1421</v>
      </c>
      <c r="D2091" s="34" t="s">
        <v>1416</v>
      </c>
      <c r="E2091" s="34" t="s">
        <v>775</v>
      </c>
      <c r="F2091" s="39" t="s">
        <v>910</v>
      </c>
      <c r="G2091" s="34" t="s">
        <v>363</v>
      </c>
      <c r="H2091" s="34" t="b">
        <v>0</v>
      </c>
      <c r="I2091" s="34" t="b">
        <v>0</v>
      </c>
      <c r="J2091" s="34">
        <v>17</v>
      </c>
      <c r="K2091" s="34" t="str">
        <f t="shared" si="52"/>
        <v>130300</v>
      </c>
      <c r="L2091" s="34" t="s">
        <v>899</v>
      </c>
      <c r="O2091" t="str" s="35">
        <v>展开护盾，吸收伤害；延长护盾持续时间；缩短宝伞技能冷却时间。</v>
      </c>
      <c r="P2091" t="n" s="35">
        <v>12421001</v>
      </c>
    </row>
    <row r="2092" ht="30" customHeight="1" spans="2:12">
      <c r="B2092" s="34">
        <f>10000000+INDEX(编号表!$B:$B,MATCH(D2092,编号表!$A:$A,0))*10000+J2092</f>
        <v>13030018</v>
      </c>
      <c r="C2092" s="34" t="s">
        <v>1421</v>
      </c>
      <c r="D2092" s="34" t="s">
        <v>1416</v>
      </c>
      <c r="E2092" s="34" t="s">
        <v>775</v>
      </c>
      <c r="F2092" s="39" t="s">
        <v>910</v>
      </c>
      <c r="G2092" s="34" t="s">
        <v>363</v>
      </c>
      <c r="H2092" s="34" t="b">
        <v>0</v>
      </c>
      <c r="I2092" s="34" t="b">
        <v>0</v>
      </c>
      <c r="J2092" s="34">
        <v>18</v>
      </c>
      <c r="K2092" s="34" t="str">
        <f t="shared" si="52"/>
        <v>130300</v>
      </c>
      <c r="L2092" s="34" t="s">
        <v>900</v>
      </c>
      <c r="O2092" t="str" s="35">
        <v>展开护盾，吸收伤害；延长护盾持续时间；缩短宝伞技能冷却时间。</v>
      </c>
      <c r="P2092" t="n" s="35">
        <v>12421001</v>
      </c>
    </row>
    <row r="2093" ht="30" customHeight="1" spans="2:12">
      <c r="B2093" s="34">
        <f>10000000+INDEX(编号表!$B:$B,MATCH(D2093,编号表!$A:$A,0))*10000+J2093</f>
        <v>13030019</v>
      </c>
      <c r="C2093" s="34" t="s">
        <v>1422</v>
      </c>
      <c r="D2093" s="34" t="s">
        <v>1416</v>
      </c>
      <c r="E2093" s="34" t="s">
        <v>775</v>
      </c>
      <c r="F2093" s="39" t="s">
        <v>912</v>
      </c>
      <c r="G2093" s="34" t="s">
        <v>363</v>
      </c>
      <c r="H2093" s="34" t="b">
        <v>0</v>
      </c>
      <c r="I2093" s="34" t="b">
        <v>0</v>
      </c>
      <c r="J2093" s="34">
        <v>19</v>
      </c>
      <c r="K2093" s="34" t="str">
        <f t="shared" si="52"/>
        <v>130300</v>
      </c>
      <c r="L2093" s="34" t="s">
        <v>898</v>
      </c>
      <c r="O2093" t="str" s="35">
        <v>展开护盾，吸收伤害；延长护盾持续时间；缩短宝伞技能冷却时间。</v>
      </c>
      <c r="P2093" t="n" s="35">
        <v>12421001</v>
      </c>
    </row>
    <row r="2094" ht="30" customHeight="1" spans="2:12">
      <c r="B2094" s="34">
        <f>10000000+INDEX(编号表!$B:$B,MATCH(D2094,编号表!$A:$A,0))*10000+J2094</f>
        <v>13030020</v>
      </c>
      <c r="C2094" s="34" t="s">
        <v>1422</v>
      </c>
      <c r="D2094" s="34" t="s">
        <v>1416</v>
      </c>
      <c r="E2094" s="34" t="s">
        <v>775</v>
      </c>
      <c r="F2094" s="39" t="s">
        <v>912</v>
      </c>
      <c r="G2094" s="34" t="s">
        <v>363</v>
      </c>
      <c r="H2094" s="34" t="b">
        <v>0</v>
      </c>
      <c r="I2094" s="34" t="b">
        <v>0</v>
      </c>
      <c r="J2094" s="34">
        <v>20</v>
      </c>
      <c r="K2094" s="34" t="str">
        <f t="shared" si="52"/>
        <v>130300</v>
      </c>
      <c r="L2094" s="34" t="s">
        <v>899</v>
      </c>
      <c r="O2094" t="str" s="35">
        <v>展开护盾，吸收伤害；延长护盾持续时间；缩短宝伞技能冷却时间。</v>
      </c>
      <c r="P2094" t="n" s="35">
        <v>12421001</v>
      </c>
    </row>
    <row r="2095" ht="30" customHeight="1" spans="2:12">
      <c r="B2095" s="34">
        <f>10000000+INDEX(编号表!$B:$B,MATCH(D2095,编号表!$A:$A,0))*10000+J2095</f>
        <v>13030021</v>
      </c>
      <c r="C2095" s="34" t="s">
        <v>1422</v>
      </c>
      <c r="D2095" s="34" t="s">
        <v>1416</v>
      </c>
      <c r="E2095" s="34" t="s">
        <v>775</v>
      </c>
      <c r="F2095" s="39" t="s">
        <v>912</v>
      </c>
      <c r="G2095" s="34" t="s">
        <v>363</v>
      </c>
      <c r="H2095" s="34" t="b">
        <v>0</v>
      </c>
      <c r="I2095" s="34" t="b">
        <v>0</v>
      </c>
      <c r="J2095" s="34">
        <v>21</v>
      </c>
      <c r="K2095" s="34" t="str">
        <f t="shared" si="52"/>
        <v>130300</v>
      </c>
      <c r="L2095" s="34" t="s">
        <v>900</v>
      </c>
      <c r="O2095" t="str" s="35">
        <v>展开护盾，吸收伤害；延长护盾持续时间；缩短宝伞技能冷却时间。</v>
      </c>
      <c r="P2095" t="n" s="35">
        <v>12421001</v>
      </c>
    </row>
    <row r="2096" ht="30" customHeight="1" spans="2:12">
      <c r="B2096" s="34">
        <f>10000000+INDEX(编号表!$B:$B,MATCH(D2096,编号表!$A:$A,0))*10000+J2096</f>
        <v>13040013</v>
      </c>
      <c r="C2096" s="34" t="s">
        <v>1423</v>
      </c>
      <c r="D2096" s="34" t="s">
        <v>1424</v>
      </c>
      <c r="E2096" s="34" t="s">
        <v>775</v>
      </c>
      <c r="F2096" s="39" t="s">
        <v>908</v>
      </c>
      <c r="G2096" s="34" t="s">
        <v>363</v>
      </c>
      <c r="H2096" s="34" t="b">
        <v>0</v>
      </c>
      <c r="I2096" s="34" t="b">
        <v>0</v>
      </c>
      <c r="J2096" s="34">
        <v>13</v>
      </c>
      <c r="K2096" s="34" t="str">
        <f t="shared" si="52"/>
        <v>130400</v>
      </c>
      <c r="L2096" s="34" t="s">
        <v>898</v>
      </c>
      <c r="O2096" t="str" s="35">
        <v>展开护盾，吸收伤害；提高护盾吸收量；减轻金行伤害；提高护盾量；护盾期间额外火行减伤。</v>
      </c>
      <c r="P2096" t="n" s="35">
        <v>12461095</v>
      </c>
    </row>
    <row r="2097" ht="30" customHeight="1" spans="2:12">
      <c r="B2097" s="34">
        <f>10000000+INDEX(编号表!$B:$B,MATCH(D2097,编号表!$A:$A,0))*10000+J2097</f>
        <v>13040014</v>
      </c>
      <c r="C2097" s="34" t="s">
        <v>1423</v>
      </c>
      <c r="D2097" s="34" t="s">
        <v>1424</v>
      </c>
      <c r="E2097" s="34" t="s">
        <v>775</v>
      </c>
      <c r="F2097" s="39" t="s">
        <v>908</v>
      </c>
      <c r="G2097" s="34" t="s">
        <v>363</v>
      </c>
      <c r="H2097" s="34" t="b">
        <v>0</v>
      </c>
      <c r="I2097" s="34" t="b">
        <v>0</v>
      </c>
      <c r="J2097" s="34">
        <v>14</v>
      </c>
      <c r="K2097" s="34" t="str">
        <f t="shared" si="52"/>
        <v>130400</v>
      </c>
      <c r="L2097" s="34" t="s">
        <v>899</v>
      </c>
      <c r="O2097" t="str" s="35">
        <v>展开护盾，吸收伤害；提高护盾吸收量；减轻金行伤害；提高护盾量；护盾期间额外火行减伤。</v>
      </c>
      <c r="P2097" t="n" s="35">
        <v>12461095</v>
      </c>
    </row>
    <row r="2098" ht="30" customHeight="1" spans="2:12">
      <c r="B2098" s="34">
        <f>10000000+INDEX(编号表!$B:$B,MATCH(D2098,编号表!$A:$A,0))*10000+J2098</f>
        <v>13040015</v>
      </c>
      <c r="C2098" s="34" t="s">
        <v>1423</v>
      </c>
      <c r="D2098" s="34" t="s">
        <v>1424</v>
      </c>
      <c r="E2098" s="34" t="s">
        <v>775</v>
      </c>
      <c r="F2098" s="39" t="s">
        <v>908</v>
      </c>
      <c r="G2098" s="34" t="s">
        <v>363</v>
      </c>
      <c r="H2098" s="34" t="b">
        <v>0</v>
      </c>
      <c r="I2098" s="34" t="b">
        <v>0</v>
      </c>
      <c r="J2098" s="34">
        <v>15</v>
      </c>
      <c r="K2098" s="34" t="str">
        <f t="shared" si="52"/>
        <v>130400</v>
      </c>
      <c r="L2098" s="34" t="s">
        <v>900</v>
      </c>
      <c r="O2098" t="str" s="35">
        <v>展开护盾，吸收伤害；提高护盾吸收量；减轻金行伤害；提高护盾量；护盾期间额外火行减伤。</v>
      </c>
      <c r="P2098" t="n" s="35">
        <v>12461095</v>
      </c>
    </row>
    <row r="2099" ht="30" customHeight="1" spans="2:12">
      <c r="B2099" s="34">
        <f>10000000+INDEX(编号表!$B:$B,MATCH(D2099,编号表!$A:$A,0))*10000+J2099</f>
        <v>13050013</v>
      </c>
      <c r="C2099" s="34" t="s">
        <v>1425</v>
      </c>
      <c r="D2099" s="34" t="s">
        <v>1426</v>
      </c>
      <c r="E2099" s="34" t="s">
        <v>775</v>
      </c>
      <c r="F2099" s="39" t="s">
        <v>908</v>
      </c>
      <c r="G2099" s="34" t="s">
        <v>363</v>
      </c>
      <c r="H2099" s="34" t="b">
        <v>0</v>
      </c>
      <c r="I2099" s="34" t="b">
        <v>0</v>
      </c>
      <c r="J2099" s="34">
        <v>13</v>
      </c>
      <c r="K2099" s="34" t="str">
        <f t="shared" si="52"/>
        <v>130500</v>
      </c>
      <c r="L2099" s="34" t="s">
        <v>898</v>
      </c>
      <c r="O2099" t="str" s="35">
        <v>展开护盾，吸收伤害；提高护盾吸收量；减轻木行伤害；提高护盾量；护盾期间额外火行减伤。</v>
      </c>
      <c r="P2099" t="n" s="35">
        <v>12461095</v>
      </c>
    </row>
    <row r="2100" ht="30" customHeight="1" spans="2:12">
      <c r="B2100" s="34">
        <f>10000000+INDEX(编号表!$B:$B,MATCH(D2100,编号表!$A:$A,0))*10000+J2100</f>
        <v>13050014</v>
      </c>
      <c r="C2100" s="34" t="s">
        <v>1425</v>
      </c>
      <c r="D2100" s="34" t="s">
        <v>1426</v>
      </c>
      <c r="E2100" s="34" t="s">
        <v>775</v>
      </c>
      <c r="F2100" s="39" t="s">
        <v>908</v>
      </c>
      <c r="G2100" s="34" t="s">
        <v>363</v>
      </c>
      <c r="H2100" s="34" t="b">
        <v>0</v>
      </c>
      <c r="I2100" s="34" t="b">
        <v>0</v>
      </c>
      <c r="J2100" s="34">
        <v>14</v>
      </c>
      <c r="K2100" s="34" t="str">
        <f t="shared" si="52"/>
        <v>130500</v>
      </c>
      <c r="L2100" s="34" t="s">
        <v>899</v>
      </c>
      <c r="O2100" t="str" s="35">
        <v>展开护盾，吸收伤害；提高护盾吸收量；减轻木行伤害；提高护盾量；护盾期间额外火行减伤。</v>
      </c>
      <c r="P2100" t="n" s="35">
        <v>12461095</v>
      </c>
    </row>
    <row r="2101" ht="30" customHeight="1" spans="2:12">
      <c r="B2101" s="34">
        <f>10000000+INDEX(编号表!$B:$B,MATCH(D2101,编号表!$A:$A,0))*10000+J2101</f>
        <v>13050015</v>
      </c>
      <c r="C2101" s="34" t="s">
        <v>1425</v>
      </c>
      <c r="D2101" s="34" t="s">
        <v>1426</v>
      </c>
      <c r="E2101" s="34" t="s">
        <v>775</v>
      </c>
      <c r="F2101" s="39" t="s">
        <v>908</v>
      </c>
      <c r="G2101" s="34" t="s">
        <v>363</v>
      </c>
      <c r="H2101" s="34" t="b">
        <v>0</v>
      </c>
      <c r="I2101" s="34" t="b">
        <v>0</v>
      </c>
      <c r="J2101" s="34">
        <v>15</v>
      </c>
      <c r="K2101" s="34" t="str">
        <f t="shared" si="52"/>
        <v>130500</v>
      </c>
      <c r="L2101" s="34" t="s">
        <v>900</v>
      </c>
      <c r="O2101" t="str" s="35">
        <v>展开护盾，吸收伤害；提高护盾吸收量；减轻木行伤害；提高护盾量；护盾期间额外火行减伤。</v>
      </c>
      <c r="P2101" t="n" s="35">
        <v>12461095</v>
      </c>
    </row>
    <row r="2102" ht="30" customHeight="1" spans="2:12">
      <c r="B2102" s="34">
        <f>10000000+INDEX(编号表!$B:$B,MATCH(D2102,编号表!$A:$A,0))*10000+J2102</f>
        <v>13060013</v>
      </c>
      <c r="C2102" s="34" t="s">
        <v>1427</v>
      </c>
      <c r="D2102" s="34" t="s">
        <v>1428</v>
      </c>
      <c r="E2102" s="34" t="s">
        <v>775</v>
      </c>
      <c r="F2102" s="39" t="s">
        <v>908</v>
      </c>
      <c r="G2102" s="34" t="s">
        <v>363</v>
      </c>
      <c r="H2102" s="34" t="b">
        <v>0</v>
      </c>
      <c r="I2102" s="34" t="b">
        <v>0</v>
      </c>
      <c r="J2102" s="34">
        <v>13</v>
      </c>
      <c r="K2102" s="34" t="str">
        <f t="shared" si="52"/>
        <v>130600</v>
      </c>
      <c r="L2102" s="34" t="s">
        <v>898</v>
      </c>
      <c r="O2102" t="str" s="35">
        <v>展开护盾，吸收伤害；提高护盾吸收量；减轻水行伤害；提高护盾量；护盾期间额外火行减伤。</v>
      </c>
      <c r="P2102" t="n" s="35">
        <v>12461095</v>
      </c>
    </row>
    <row r="2103" ht="30" customHeight="1" spans="2:12">
      <c r="B2103" s="34">
        <f>10000000+INDEX(编号表!$B:$B,MATCH(D2103,编号表!$A:$A,0))*10000+J2103</f>
        <v>13060014</v>
      </c>
      <c r="C2103" s="34" t="s">
        <v>1427</v>
      </c>
      <c r="D2103" s="34" t="s">
        <v>1428</v>
      </c>
      <c r="E2103" s="34" t="s">
        <v>775</v>
      </c>
      <c r="F2103" s="39" t="s">
        <v>908</v>
      </c>
      <c r="G2103" s="34" t="s">
        <v>363</v>
      </c>
      <c r="H2103" s="34" t="b">
        <v>0</v>
      </c>
      <c r="I2103" s="34" t="b">
        <v>0</v>
      </c>
      <c r="J2103" s="34">
        <v>14</v>
      </c>
      <c r="K2103" s="34" t="str">
        <f t="shared" si="52"/>
        <v>130600</v>
      </c>
      <c r="L2103" s="34" t="s">
        <v>899</v>
      </c>
      <c r="O2103" t="str" s="35">
        <v>展开护盾，吸收伤害；提高护盾吸收量；减轻水行伤害；提高护盾量；护盾期间额外火行减伤。</v>
      </c>
      <c r="P2103" t="n" s="35">
        <v>12461095</v>
      </c>
    </row>
    <row r="2104" ht="30" customHeight="1" spans="2:12">
      <c r="B2104" s="34">
        <f>10000000+INDEX(编号表!$B:$B,MATCH(D2104,编号表!$A:$A,0))*10000+J2104</f>
        <v>13060015</v>
      </c>
      <c r="C2104" s="34" t="s">
        <v>1427</v>
      </c>
      <c r="D2104" s="34" t="s">
        <v>1428</v>
      </c>
      <c r="E2104" s="34" t="s">
        <v>775</v>
      </c>
      <c r="F2104" s="39" t="s">
        <v>908</v>
      </c>
      <c r="G2104" s="34" t="s">
        <v>363</v>
      </c>
      <c r="H2104" s="34" t="b">
        <v>0</v>
      </c>
      <c r="I2104" s="34" t="b">
        <v>0</v>
      </c>
      <c r="J2104" s="34">
        <v>15</v>
      </c>
      <c r="K2104" s="34" t="str">
        <f t="shared" si="52"/>
        <v>130600</v>
      </c>
      <c r="L2104" s="34" t="s">
        <v>900</v>
      </c>
      <c r="O2104" t="str" s="35">
        <v>展开护盾，吸收伤害；提高护盾吸收量；减轻水行伤害；提高护盾量；护盾期间额外火行减伤。</v>
      </c>
      <c r="P2104" t="n" s="35">
        <v>12461095</v>
      </c>
    </row>
    <row r="2105" ht="30" customHeight="1" spans="2:12">
      <c r="B2105" s="34">
        <f>10000000+INDEX(编号表!$B:$B,MATCH(D2105,编号表!$A:$A,0))*10000+J2105</f>
        <v>13070013</v>
      </c>
      <c r="C2105" s="34" t="s">
        <v>1429</v>
      </c>
      <c r="D2105" s="34" t="s">
        <v>1430</v>
      </c>
      <c r="E2105" s="34" t="s">
        <v>775</v>
      </c>
      <c r="F2105" s="39" t="s">
        <v>908</v>
      </c>
      <c r="G2105" s="34" t="s">
        <v>363</v>
      </c>
      <c r="H2105" s="34" t="b">
        <v>0</v>
      </c>
      <c r="I2105" s="34" t="b">
        <v>0</v>
      </c>
      <c r="J2105" s="34">
        <v>13</v>
      </c>
      <c r="K2105" s="34" t="str">
        <f t="shared" si="52"/>
        <v>130700</v>
      </c>
      <c r="L2105" s="34" t="s">
        <v>898</v>
      </c>
      <c r="O2105" t="str" s="35">
        <v>展开护盾，吸收伤害；提高护盾吸收量；减轻火行伤害；提高护盾量；护盾期间额外火行减伤。</v>
      </c>
      <c r="P2105" t="n" s="35">
        <v>12461095</v>
      </c>
    </row>
    <row r="2106" ht="30" customHeight="1" spans="2:12">
      <c r="B2106" s="34">
        <f>10000000+INDEX(编号表!$B:$B,MATCH(D2106,编号表!$A:$A,0))*10000+J2106</f>
        <v>13070014</v>
      </c>
      <c r="C2106" s="34" t="s">
        <v>1429</v>
      </c>
      <c r="D2106" s="34" t="s">
        <v>1430</v>
      </c>
      <c r="E2106" s="34" t="s">
        <v>775</v>
      </c>
      <c r="F2106" s="39" t="s">
        <v>908</v>
      </c>
      <c r="G2106" s="34" t="s">
        <v>363</v>
      </c>
      <c r="H2106" s="34" t="b">
        <v>0</v>
      </c>
      <c r="I2106" s="34" t="b">
        <v>0</v>
      </c>
      <c r="J2106" s="34">
        <v>14</v>
      </c>
      <c r="K2106" s="34" t="str">
        <f t="shared" si="52"/>
        <v>130700</v>
      </c>
      <c r="L2106" s="34" t="s">
        <v>899</v>
      </c>
      <c r="O2106" t="str" s="35">
        <v>展开护盾，吸收伤害；提高护盾吸收量；减轻火行伤害；提高护盾量；护盾期间额外火行减伤。</v>
      </c>
      <c r="P2106" t="n" s="35">
        <v>12461095</v>
      </c>
    </row>
    <row r="2107" ht="30" customHeight="1" spans="2:12">
      <c r="B2107" s="34">
        <f>10000000+INDEX(编号表!$B:$B,MATCH(D2107,编号表!$A:$A,0))*10000+J2107</f>
        <v>13070015</v>
      </c>
      <c r="C2107" s="34" t="s">
        <v>1429</v>
      </c>
      <c r="D2107" s="34" t="s">
        <v>1430</v>
      </c>
      <c r="E2107" s="34" t="s">
        <v>775</v>
      </c>
      <c r="F2107" s="39" t="s">
        <v>908</v>
      </c>
      <c r="G2107" s="34" t="s">
        <v>363</v>
      </c>
      <c r="H2107" s="34" t="b">
        <v>0</v>
      </c>
      <c r="I2107" s="34" t="b">
        <v>0</v>
      </c>
      <c r="J2107" s="34">
        <v>15</v>
      </c>
      <c r="K2107" s="34" t="str">
        <f t="shared" si="52"/>
        <v>130700</v>
      </c>
      <c r="L2107" s="34" t="s">
        <v>900</v>
      </c>
      <c r="O2107" t="str" s="35">
        <v>展开护盾，吸收伤害；提高护盾吸收量；减轻火行伤害；提高护盾量；护盾期间额外火行减伤。</v>
      </c>
      <c r="P2107" t="n" s="35">
        <v>12461095</v>
      </c>
    </row>
    <row r="2108" ht="30" customHeight="1" spans="2:12">
      <c r="B2108" s="34">
        <f>10000000+INDEX(编号表!$B:$B,MATCH(D2108,编号表!$A:$A,0))*10000+J2108</f>
        <v>13080013</v>
      </c>
      <c r="C2108" s="34" t="s">
        <v>1431</v>
      </c>
      <c r="D2108" s="34" t="s">
        <v>1432</v>
      </c>
      <c r="E2108" s="34" t="s">
        <v>775</v>
      </c>
      <c r="F2108" s="39" t="s">
        <v>908</v>
      </c>
      <c r="G2108" s="34" t="s">
        <v>363</v>
      </c>
      <c r="H2108" s="34" t="b">
        <v>0</v>
      </c>
      <c r="I2108" s="34" t="b">
        <v>0</v>
      </c>
      <c r="J2108" s="34">
        <v>13</v>
      </c>
      <c r="K2108" s="34" t="str">
        <f t="shared" si="52"/>
        <v>130800</v>
      </c>
      <c r="L2108" s="34" t="s">
        <v>898</v>
      </c>
      <c r="O2108" t="str" s="35">
        <v>展开护盾，吸收伤害；提高护盾吸收量；减轻土行伤害；提高护盾量；护盾期间额外火行减伤。</v>
      </c>
      <c r="P2108" t="n" s="35">
        <v>12461095</v>
      </c>
    </row>
    <row r="2109" ht="30" customHeight="1" spans="2:12">
      <c r="B2109" s="34">
        <f>10000000+INDEX(编号表!$B:$B,MATCH(D2109,编号表!$A:$A,0))*10000+J2109</f>
        <v>13080014</v>
      </c>
      <c r="C2109" s="34" t="s">
        <v>1431</v>
      </c>
      <c r="D2109" s="34" t="s">
        <v>1432</v>
      </c>
      <c r="E2109" s="34" t="s">
        <v>775</v>
      </c>
      <c r="F2109" s="39" t="s">
        <v>908</v>
      </c>
      <c r="G2109" s="34" t="s">
        <v>363</v>
      </c>
      <c r="H2109" s="34" t="b">
        <v>0</v>
      </c>
      <c r="I2109" s="34" t="b">
        <v>0</v>
      </c>
      <c r="J2109" s="34">
        <v>14</v>
      </c>
      <c r="K2109" s="34" t="str">
        <f t="shared" si="52"/>
        <v>130800</v>
      </c>
      <c r="L2109" s="34" t="s">
        <v>899</v>
      </c>
      <c r="O2109" t="str" s="35">
        <v>展开护盾，吸收伤害；提高护盾吸收量；减轻土行伤害；提高护盾量；护盾期间额外火行减伤。</v>
      </c>
      <c r="P2109" t="n" s="35">
        <v>12461095</v>
      </c>
    </row>
    <row r="2110" ht="30" customHeight="1" spans="2:12">
      <c r="B2110" s="34">
        <f>10000000+INDEX(编号表!$B:$B,MATCH(D2110,编号表!$A:$A,0))*10000+J2110</f>
        <v>13080015</v>
      </c>
      <c r="C2110" s="34" t="s">
        <v>1431</v>
      </c>
      <c r="D2110" s="34" t="s">
        <v>1432</v>
      </c>
      <c r="E2110" s="34" t="s">
        <v>775</v>
      </c>
      <c r="F2110" s="39" t="s">
        <v>908</v>
      </c>
      <c r="G2110" s="34" t="s">
        <v>363</v>
      </c>
      <c r="H2110" s="34" t="b">
        <v>0</v>
      </c>
      <c r="I2110" s="34" t="b">
        <v>0</v>
      </c>
      <c r="J2110" s="34">
        <v>15</v>
      </c>
      <c r="K2110" s="34" t="str">
        <f t="shared" si="52"/>
        <v>130800</v>
      </c>
      <c r="L2110" s="34" t="s">
        <v>900</v>
      </c>
      <c r="O2110" t="str" s="35">
        <v>展开护盾，吸收伤害；提高护盾吸收量；减轻土行伤害；提高护盾量；护盾期间额外火行减伤。</v>
      </c>
      <c r="P2110" t="n" s="35">
        <v>12461095</v>
      </c>
    </row>
    <row r="2111" ht="30" customHeight="1" spans="2:12">
      <c r="B2111" s="34">
        <f>10000000+INDEX(编号表!$B:$B,MATCH(D2111,编号表!$A:$A,0))*10000+J2111</f>
        <v>13090013</v>
      </c>
      <c r="C2111" s="34" t="s">
        <v>1433</v>
      </c>
      <c r="D2111" s="34" t="s">
        <v>1434</v>
      </c>
      <c r="E2111" s="34" t="s">
        <v>775</v>
      </c>
      <c r="F2111" s="39" t="s">
        <v>908</v>
      </c>
      <c r="G2111" s="34" t="s">
        <v>363</v>
      </c>
      <c r="H2111" s="34" t="b">
        <v>0</v>
      </c>
      <c r="I2111" s="34" t="b">
        <v>0</v>
      </c>
      <c r="J2111" s="34">
        <v>13</v>
      </c>
      <c r="K2111" s="34" t="str">
        <f t="shared" si="52"/>
        <v>130900</v>
      </c>
      <c r="L2111" s="34" t="s">
        <v>898</v>
      </c>
      <c r="O2111" t="str" s="35">
        <v>展开护盾，吸收伤害；提高护盾吸收量；提供物理减伤；提高护盾量；护盾期间额外火行减伤。</v>
      </c>
      <c r="P2111" t="n" s="35">
        <v>12461095</v>
      </c>
    </row>
    <row r="2112" ht="30" customHeight="1" spans="2:12">
      <c r="B2112" s="34">
        <f>10000000+INDEX(编号表!$B:$B,MATCH(D2112,编号表!$A:$A,0))*10000+J2112</f>
        <v>13090014</v>
      </c>
      <c r="C2112" s="34" t="s">
        <v>1433</v>
      </c>
      <c r="D2112" s="34" t="s">
        <v>1434</v>
      </c>
      <c r="E2112" s="34" t="s">
        <v>775</v>
      </c>
      <c r="F2112" s="39" t="s">
        <v>908</v>
      </c>
      <c r="G2112" s="34" t="s">
        <v>363</v>
      </c>
      <c r="H2112" s="34" t="b">
        <v>0</v>
      </c>
      <c r="I2112" s="34" t="b">
        <v>0</v>
      </c>
      <c r="J2112" s="34">
        <v>14</v>
      </c>
      <c r="K2112" s="34" t="str">
        <f t="shared" si="52"/>
        <v>130900</v>
      </c>
      <c r="L2112" s="34" t="s">
        <v>899</v>
      </c>
      <c r="O2112" t="str" s="35">
        <v>展开护盾，吸收伤害；提高护盾吸收量；提供物理减伤；提高护盾量；护盾期间额外火行减伤。</v>
      </c>
      <c r="P2112" t="n" s="35">
        <v>12461095</v>
      </c>
    </row>
    <row r="2113" ht="30" customHeight="1" spans="2:12">
      <c r="B2113" s="34">
        <f>10000000+INDEX(编号表!$B:$B,MATCH(D2113,编号表!$A:$A,0))*10000+J2113</f>
        <v>13090015</v>
      </c>
      <c r="C2113" s="34" t="s">
        <v>1433</v>
      </c>
      <c r="D2113" s="34" t="s">
        <v>1434</v>
      </c>
      <c r="E2113" s="34" t="s">
        <v>775</v>
      </c>
      <c r="F2113" s="39" t="s">
        <v>908</v>
      </c>
      <c r="G2113" s="34" t="s">
        <v>363</v>
      </c>
      <c r="H2113" s="34" t="b">
        <v>0</v>
      </c>
      <c r="I2113" s="34" t="b">
        <v>0</v>
      </c>
      <c r="J2113" s="34">
        <v>15</v>
      </c>
      <c r="K2113" s="34" t="str">
        <f t="shared" si="52"/>
        <v>130900</v>
      </c>
      <c r="L2113" s="34" t="s">
        <v>900</v>
      </c>
      <c r="O2113" t="str" s="35">
        <v>展开护盾，吸收伤害；提高护盾吸收量；提供物理减伤；提高护盾量；护盾期间额外火行减伤。</v>
      </c>
      <c r="P2113" t="n" s="35">
        <v>12461095</v>
      </c>
    </row>
    <row r="2114" ht="30" customHeight="1" spans="2:12">
      <c r="B2114" s="34">
        <f>10000000+INDEX(编号表!$B:$B,MATCH(D2114,编号表!$A:$A,0))*10000+J2114</f>
        <v>13100013</v>
      </c>
      <c r="C2114" s="34" t="s">
        <v>1435</v>
      </c>
      <c r="D2114" s="34" t="s">
        <v>1436</v>
      </c>
      <c r="E2114" s="34" t="s">
        <v>775</v>
      </c>
      <c r="F2114" s="39" t="s">
        <v>908</v>
      </c>
      <c r="G2114" s="34" t="s">
        <v>363</v>
      </c>
      <c r="H2114" s="34" t="b">
        <v>0</v>
      </c>
      <c r="I2114" s="34" t="b">
        <v>0</v>
      </c>
      <c r="J2114" s="34">
        <v>13</v>
      </c>
      <c r="K2114" s="34" t="str">
        <f t="shared" si="52"/>
        <v>131000</v>
      </c>
      <c r="L2114" s="34" t="s">
        <v>898</v>
      </c>
      <c r="O2114" t="str" s="35">
        <v>展开护盾，吸收伤害；提高护盾吸收量；展开时吸除受护者身上的中毒；提高护盾量；护盾期间额外火行减伤。</v>
      </c>
      <c r="P2114" t="n" s="35">
        <v>12461095</v>
      </c>
    </row>
    <row r="2115" ht="30" customHeight="1" spans="2:12">
      <c r="B2115" s="34">
        <f>10000000+INDEX(编号表!$B:$B,MATCH(D2115,编号表!$A:$A,0))*10000+J2115</f>
        <v>13100014</v>
      </c>
      <c r="C2115" s="34" t="s">
        <v>1435</v>
      </c>
      <c r="D2115" s="34" t="s">
        <v>1436</v>
      </c>
      <c r="E2115" s="34" t="s">
        <v>775</v>
      </c>
      <c r="F2115" s="39" t="s">
        <v>908</v>
      </c>
      <c r="G2115" s="34" t="s">
        <v>363</v>
      </c>
      <c r="H2115" s="34" t="b">
        <v>0</v>
      </c>
      <c r="I2115" s="34" t="b">
        <v>0</v>
      </c>
      <c r="J2115" s="34">
        <v>14</v>
      </c>
      <c r="K2115" s="34" t="str">
        <f t="shared" si="52"/>
        <v>131000</v>
      </c>
      <c r="L2115" s="34" t="s">
        <v>899</v>
      </c>
      <c r="O2115" t="str" s="35">
        <v>展开护盾，吸收伤害；提高护盾吸收量；展开时吸除受护者身上的中毒；提高护盾量；护盾期间额外火行减伤。</v>
      </c>
      <c r="P2115" t="n" s="35">
        <v>12461095</v>
      </c>
    </row>
    <row r="2116" ht="30" customHeight="1" spans="2:12">
      <c r="B2116" s="34">
        <f>10000000+INDEX(编号表!$B:$B,MATCH(D2116,编号表!$A:$A,0))*10000+J2116</f>
        <v>13100015</v>
      </c>
      <c r="C2116" s="34" t="s">
        <v>1435</v>
      </c>
      <c r="D2116" s="34" t="s">
        <v>1436</v>
      </c>
      <c r="E2116" s="34" t="s">
        <v>775</v>
      </c>
      <c r="F2116" s="39" t="s">
        <v>908</v>
      </c>
      <c r="G2116" s="34" t="s">
        <v>363</v>
      </c>
      <c r="H2116" s="34" t="b">
        <v>0</v>
      </c>
      <c r="I2116" s="34" t="b">
        <v>0</v>
      </c>
      <c r="J2116" s="34">
        <v>15</v>
      </c>
      <c r="K2116" s="34" t="str">
        <f t="shared" si="52"/>
        <v>131000</v>
      </c>
      <c r="L2116" s="34" t="s">
        <v>900</v>
      </c>
      <c r="O2116" t="str" s="35">
        <v>展开护盾，吸收伤害；提高护盾吸收量；展开时吸除受护者身上的中毒；提高护盾量；护盾期间额外火行减伤。</v>
      </c>
      <c r="P2116" t="n" s="35">
        <v>12461095</v>
      </c>
    </row>
    <row r="2117" ht="30" customHeight="1" spans="2:12">
      <c r="B2117" s="34">
        <f>10000000+INDEX(编号表!$B:$B,MATCH(D2117,编号表!$A:$A,0))*10000+J2117</f>
        <v>13110013</v>
      </c>
      <c r="C2117" s="34" t="s">
        <v>1437</v>
      </c>
      <c r="D2117" s="34" t="s">
        <v>1438</v>
      </c>
      <c r="E2117" s="34" t="s">
        <v>775</v>
      </c>
      <c r="F2117" s="39" t="s">
        <v>908</v>
      </c>
      <c r="G2117" s="34" t="s">
        <v>363</v>
      </c>
      <c r="H2117" s="34" t="b">
        <v>0</v>
      </c>
      <c r="I2117" s="34" t="b">
        <v>0</v>
      </c>
      <c r="J2117" s="34">
        <v>13</v>
      </c>
      <c r="K2117" s="34" t="str">
        <f t="shared" si="52"/>
        <v>131100</v>
      </c>
      <c r="L2117" s="34" t="s">
        <v>898</v>
      </c>
      <c r="O2117" t="str" s="35">
        <v>展开护盾，吸收伤害；提高护盾吸收量；缩短宝伞技能冷却时间；提高护盾量；护盾期间额外火行减伤。</v>
      </c>
      <c r="P2117" t="n" s="35">
        <v>12461095</v>
      </c>
    </row>
    <row r="2118" ht="30" customHeight="1" spans="2:12">
      <c r="B2118" s="34">
        <f>10000000+INDEX(编号表!$B:$B,MATCH(D2118,编号表!$A:$A,0))*10000+J2118</f>
        <v>13110014</v>
      </c>
      <c r="C2118" s="34" t="s">
        <v>1437</v>
      </c>
      <c r="D2118" s="34" t="s">
        <v>1438</v>
      </c>
      <c r="E2118" s="34" t="s">
        <v>775</v>
      </c>
      <c r="F2118" s="39" t="s">
        <v>908</v>
      </c>
      <c r="G2118" s="34" t="s">
        <v>363</v>
      </c>
      <c r="H2118" s="34" t="b">
        <v>0</v>
      </c>
      <c r="I2118" s="34" t="b">
        <v>0</v>
      </c>
      <c r="J2118" s="34">
        <v>14</v>
      </c>
      <c r="K2118" s="34" t="str">
        <f t="shared" si="52"/>
        <v>131100</v>
      </c>
      <c r="L2118" s="34" t="s">
        <v>899</v>
      </c>
      <c r="O2118" t="str" s="35">
        <v>展开护盾，吸收伤害；提高护盾吸收量；缩短宝伞技能冷却时间；提高护盾量；护盾期间额外火行减伤。</v>
      </c>
      <c r="P2118" t="n" s="35">
        <v>12461095</v>
      </c>
    </row>
    <row r="2119" ht="30" customHeight="1" spans="2:12">
      <c r="B2119" s="34">
        <f>10000000+INDEX(编号表!$B:$B,MATCH(D2119,编号表!$A:$A,0))*10000+J2119</f>
        <v>13110015</v>
      </c>
      <c r="C2119" s="34" t="s">
        <v>1437</v>
      </c>
      <c r="D2119" s="34" t="s">
        <v>1438</v>
      </c>
      <c r="E2119" s="34" t="s">
        <v>775</v>
      </c>
      <c r="F2119" s="39" t="s">
        <v>908</v>
      </c>
      <c r="G2119" s="34" t="s">
        <v>363</v>
      </c>
      <c r="H2119" s="34" t="b">
        <v>0</v>
      </c>
      <c r="I2119" s="34" t="b">
        <v>0</v>
      </c>
      <c r="J2119" s="34">
        <v>15</v>
      </c>
      <c r="K2119" s="34" t="str">
        <f t="shared" ref="K2119:K2182" si="53">LEFT(B2119,6)</f>
        <v>131100</v>
      </c>
      <c r="L2119" s="34" t="s">
        <v>900</v>
      </c>
      <c r="O2119" t="str" s="35">
        <v>展开护盾，吸收伤害；提高护盾吸收量；缩短宝伞技能冷却时间；提高护盾量；护盾期间额外火行减伤。</v>
      </c>
      <c r="P2119" t="n" s="35">
        <v>12461095</v>
      </c>
    </row>
    <row r="2120" ht="30" customHeight="1" spans="2:12">
      <c r="B2120" s="34">
        <f>10000000+INDEX(编号表!$B:$B,MATCH(D2120,编号表!$A:$A,0))*10000+J2120</f>
        <v>13120013</v>
      </c>
      <c r="C2120" s="34" t="s">
        <v>1439</v>
      </c>
      <c r="D2120" s="34" t="s">
        <v>1440</v>
      </c>
      <c r="E2120" s="34" t="s">
        <v>775</v>
      </c>
      <c r="F2120" s="39" t="s">
        <v>908</v>
      </c>
      <c r="G2120" s="34" t="s">
        <v>363</v>
      </c>
      <c r="H2120" s="34" t="b">
        <v>0</v>
      </c>
      <c r="I2120" s="34" t="b">
        <v>0</v>
      </c>
      <c r="J2120" s="34">
        <v>13</v>
      </c>
      <c r="K2120" s="34" t="str">
        <f t="shared" si="53"/>
        <v>131200</v>
      </c>
      <c r="L2120" s="34" t="s">
        <v>898</v>
      </c>
      <c r="O2120" t="str" s="35">
        <v>展开护盾，吸收伤害；延长护盾持续时间；减轻金行伤害；提高护盾量；护盾期间额外火行减伤。</v>
      </c>
      <c r="P2120" t="n" s="35">
        <v>12461095</v>
      </c>
    </row>
    <row r="2121" ht="30" customHeight="1" spans="2:12">
      <c r="B2121" s="34">
        <f>10000000+INDEX(编号表!$B:$B,MATCH(D2121,编号表!$A:$A,0))*10000+J2121</f>
        <v>13120014</v>
      </c>
      <c r="C2121" s="34" t="s">
        <v>1439</v>
      </c>
      <c r="D2121" s="34" t="s">
        <v>1440</v>
      </c>
      <c r="E2121" s="34" t="s">
        <v>775</v>
      </c>
      <c r="F2121" s="39" t="s">
        <v>908</v>
      </c>
      <c r="G2121" s="34" t="s">
        <v>363</v>
      </c>
      <c r="H2121" s="34" t="b">
        <v>0</v>
      </c>
      <c r="I2121" s="34" t="b">
        <v>0</v>
      </c>
      <c r="J2121" s="34">
        <v>14</v>
      </c>
      <c r="K2121" s="34" t="str">
        <f t="shared" si="53"/>
        <v>131200</v>
      </c>
      <c r="L2121" s="34" t="s">
        <v>899</v>
      </c>
      <c r="O2121" t="str" s="35">
        <v>展开护盾，吸收伤害；延长护盾持续时间；减轻金行伤害；提高护盾量；护盾期间额外火行减伤。</v>
      </c>
      <c r="P2121" t="n" s="35">
        <v>12461095</v>
      </c>
    </row>
    <row r="2122" ht="30" customHeight="1" spans="2:12">
      <c r="B2122" s="34">
        <f>10000000+INDEX(编号表!$B:$B,MATCH(D2122,编号表!$A:$A,0))*10000+J2122</f>
        <v>13120015</v>
      </c>
      <c r="C2122" s="34" t="s">
        <v>1439</v>
      </c>
      <c r="D2122" s="34" t="s">
        <v>1440</v>
      </c>
      <c r="E2122" s="34" t="s">
        <v>775</v>
      </c>
      <c r="F2122" s="39" t="s">
        <v>908</v>
      </c>
      <c r="G2122" s="34" t="s">
        <v>363</v>
      </c>
      <c r="H2122" s="34" t="b">
        <v>0</v>
      </c>
      <c r="I2122" s="34" t="b">
        <v>0</v>
      </c>
      <c r="J2122" s="34">
        <v>15</v>
      </c>
      <c r="K2122" s="34" t="str">
        <f t="shared" si="53"/>
        <v>131200</v>
      </c>
      <c r="L2122" s="34" t="s">
        <v>900</v>
      </c>
      <c r="O2122" t="str" s="35">
        <v>展开护盾，吸收伤害；延长护盾持续时间；减轻金行伤害；提高护盾量；护盾期间额外火行减伤。</v>
      </c>
      <c r="P2122" t="n" s="35">
        <v>12461095</v>
      </c>
    </row>
    <row r="2123" ht="30" customHeight="1" spans="2:12">
      <c r="B2123" s="34">
        <f>10000000+INDEX(编号表!$B:$B,MATCH(D2123,编号表!$A:$A,0))*10000+J2123</f>
        <v>13130013</v>
      </c>
      <c r="C2123" s="34" t="s">
        <v>1441</v>
      </c>
      <c r="D2123" s="34" t="s">
        <v>1442</v>
      </c>
      <c r="E2123" s="34" t="s">
        <v>775</v>
      </c>
      <c r="F2123" s="39" t="s">
        <v>908</v>
      </c>
      <c r="G2123" s="34" t="s">
        <v>363</v>
      </c>
      <c r="H2123" s="34" t="b">
        <v>0</v>
      </c>
      <c r="I2123" s="34" t="b">
        <v>0</v>
      </c>
      <c r="J2123" s="34">
        <v>13</v>
      </c>
      <c r="K2123" s="34" t="str">
        <f t="shared" si="53"/>
        <v>131300</v>
      </c>
      <c r="L2123" s="34" t="s">
        <v>898</v>
      </c>
      <c r="O2123" t="str" s="35">
        <v>展开护盾，吸收伤害；延长护盾持续时间；减轻木行伤害；提高护盾量；护盾期间额外火行减伤。</v>
      </c>
      <c r="P2123" t="n" s="35">
        <v>12461095</v>
      </c>
    </row>
    <row r="2124" ht="30" customHeight="1" spans="2:12">
      <c r="B2124" s="34">
        <f>10000000+INDEX(编号表!$B:$B,MATCH(D2124,编号表!$A:$A,0))*10000+J2124</f>
        <v>13130014</v>
      </c>
      <c r="C2124" s="34" t="s">
        <v>1441</v>
      </c>
      <c r="D2124" s="34" t="s">
        <v>1442</v>
      </c>
      <c r="E2124" s="34" t="s">
        <v>775</v>
      </c>
      <c r="F2124" s="39" t="s">
        <v>908</v>
      </c>
      <c r="G2124" s="34" t="s">
        <v>363</v>
      </c>
      <c r="H2124" s="34" t="b">
        <v>0</v>
      </c>
      <c r="I2124" s="34" t="b">
        <v>0</v>
      </c>
      <c r="J2124" s="34">
        <v>14</v>
      </c>
      <c r="K2124" s="34" t="str">
        <f t="shared" si="53"/>
        <v>131300</v>
      </c>
      <c r="L2124" s="34" t="s">
        <v>899</v>
      </c>
      <c r="O2124" t="str" s="35">
        <v>展开护盾，吸收伤害；延长护盾持续时间；减轻木行伤害；提高护盾量；护盾期间额外火行减伤。</v>
      </c>
      <c r="P2124" t="n" s="35">
        <v>12461095</v>
      </c>
    </row>
    <row r="2125" ht="30" customHeight="1" spans="2:12">
      <c r="B2125" s="34">
        <f>10000000+INDEX(编号表!$B:$B,MATCH(D2125,编号表!$A:$A,0))*10000+J2125</f>
        <v>13130015</v>
      </c>
      <c r="C2125" s="34" t="s">
        <v>1441</v>
      </c>
      <c r="D2125" s="34" t="s">
        <v>1442</v>
      </c>
      <c r="E2125" s="34" t="s">
        <v>775</v>
      </c>
      <c r="F2125" s="39" t="s">
        <v>908</v>
      </c>
      <c r="G2125" s="34" t="s">
        <v>363</v>
      </c>
      <c r="H2125" s="34" t="b">
        <v>0</v>
      </c>
      <c r="I2125" s="34" t="b">
        <v>0</v>
      </c>
      <c r="J2125" s="34">
        <v>15</v>
      </c>
      <c r="K2125" s="34" t="str">
        <f t="shared" si="53"/>
        <v>131300</v>
      </c>
      <c r="L2125" s="34" t="s">
        <v>900</v>
      </c>
      <c r="O2125" t="str" s="35">
        <v>展开护盾，吸收伤害；延长护盾持续时间；减轻木行伤害；提高护盾量；护盾期间额外火行减伤。</v>
      </c>
      <c r="P2125" t="n" s="35">
        <v>12461095</v>
      </c>
    </row>
    <row r="2126" ht="30" customHeight="1" spans="2:12">
      <c r="B2126" s="34">
        <f>10000000+INDEX(编号表!$B:$B,MATCH(D2126,编号表!$A:$A,0))*10000+J2126</f>
        <v>13140013</v>
      </c>
      <c r="C2126" s="34" t="s">
        <v>1443</v>
      </c>
      <c r="D2126" s="34" t="s">
        <v>1444</v>
      </c>
      <c r="E2126" s="34" t="s">
        <v>775</v>
      </c>
      <c r="F2126" s="39" t="s">
        <v>908</v>
      </c>
      <c r="G2126" s="34" t="s">
        <v>363</v>
      </c>
      <c r="H2126" s="34" t="b">
        <v>0</v>
      </c>
      <c r="I2126" s="34" t="b">
        <v>0</v>
      </c>
      <c r="J2126" s="34">
        <v>13</v>
      </c>
      <c r="K2126" s="34" t="str">
        <f t="shared" si="53"/>
        <v>131400</v>
      </c>
      <c r="L2126" s="34" t="s">
        <v>898</v>
      </c>
      <c r="O2126" t="str" s="35">
        <v>展开护盾，吸收伤害；延长护盾持续时间；减轻水行伤害；提高护盾量；护盾期间额外火行减伤。</v>
      </c>
      <c r="P2126" t="n" s="35">
        <v>12461095</v>
      </c>
    </row>
    <row r="2127" ht="30" customHeight="1" spans="2:12">
      <c r="B2127" s="34">
        <f>10000000+INDEX(编号表!$B:$B,MATCH(D2127,编号表!$A:$A,0))*10000+J2127</f>
        <v>13140014</v>
      </c>
      <c r="C2127" s="34" t="s">
        <v>1443</v>
      </c>
      <c r="D2127" s="34" t="s">
        <v>1444</v>
      </c>
      <c r="E2127" s="34" t="s">
        <v>775</v>
      </c>
      <c r="F2127" s="39" t="s">
        <v>908</v>
      </c>
      <c r="G2127" s="34" t="s">
        <v>363</v>
      </c>
      <c r="H2127" s="34" t="b">
        <v>0</v>
      </c>
      <c r="I2127" s="34" t="b">
        <v>0</v>
      </c>
      <c r="J2127" s="34">
        <v>14</v>
      </c>
      <c r="K2127" s="34" t="str">
        <f t="shared" si="53"/>
        <v>131400</v>
      </c>
      <c r="L2127" s="34" t="s">
        <v>899</v>
      </c>
      <c r="O2127" t="str" s="35">
        <v>展开护盾，吸收伤害；延长护盾持续时间；减轻水行伤害；提高护盾量；护盾期间额外火行减伤。</v>
      </c>
      <c r="P2127" t="n" s="35">
        <v>12461095</v>
      </c>
    </row>
    <row r="2128" ht="30" customHeight="1" spans="2:12">
      <c r="B2128" s="34">
        <f>10000000+INDEX(编号表!$B:$B,MATCH(D2128,编号表!$A:$A,0))*10000+J2128</f>
        <v>13140015</v>
      </c>
      <c r="C2128" s="34" t="s">
        <v>1443</v>
      </c>
      <c r="D2128" s="34" t="s">
        <v>1444</v>
      </c>
      <c r="E2128" s="34" t="s">
        <v>775</v>
      </c>
      <c r="F2128" s="39" t="s">
        <v>908</v>
      </c>
      <c r="G2128" s="34" t="s">
        <v>363</v>
      </c>
      <c r="H2128" s="34" t="b">
        <v>0</v>
      </c>
      <c r="I2128" s="34" t="b">
        <v>0</v>
      </c>
      <c r="J2128" s="34">
        <v>15</v>
      </c>
      <c r="K2128" s="34" t="str">
        <f t="shared" si="53"/>
        <v>131400</v>
      </c>
      <c r="L2128" s="34" t="s">
        <v>900</v>
      </c>
      <c r="O2128" t="str" s="35">
        <v>展开护盾，吸收伤害；延长护盾持续时间；减轻水行伤害；提高护盾量；护盾期间额外火行减伤。</v>
      </c>
      <c r="P2128" t="n" s="35">
        <v>12461095</v>
      </c>
    </row>
    <row r="2129" ht="30" customHeight="1" spans="2:12">
      <c r="B2129" s="34">
        <f>10000000+INDEX(编号表!$B:$B,MATCH(D2129,编号表!$A:$A,0))*10000+J2129</f>
        <v>13150013</v>
      </c>
      <c r="C2129" s="34" t="s">
        <v>1445</v>
      </c>
      <c r="D2129" s="34" t="s">
        <v>1446</v>
      </c>
      <c r="E2129" s="34" t="s">
        <v>775</v>
      </c>
      <c r="F2129" s="39" t="s">
        <v>908</v>
      </c>
      <c r="G2129" s="34" t="s">
        <v>363</v>
      </c>
      <c r="H2129" s="34" t="b">
        <v>0</v>
      </c>
      <c r="I2129" s="34" t="b">
        <v>0</v>
      </c>
      <c r="J2129" s="34">
        <v>13</v>
      </c>
      <c r="K2129" s="34" t="str">
        <f t="shared" si="53"/>
        <v>131500</v>
      </c>
      <c r="L2129" s="34" t="s">
        <v>898</v>
      </c>
      <c r="O2129" t="str" s="35">
        <v>展开护盾，吸收伤害；延长护盾持续时间；减轻火行伤害；提高护盾量；护盾期间额外火行减伤。</v>
      </c>
      <c r="P2129" t="n" s="35">
        <v>12461095</v>
      </c>
    </row>
    <row r="2130" ht="30" customHeight="1" spans="2:12">
      <c r="B2130" s="34">
        <f>10000000+INDEX(编号表!$B:$B,MATCH(D2130,编号表!$A:$A,0))*10000+J2130</f>
        <v>13150014</v>
      </c>
      <c r="C2130" s="34" t="s">
        <v>1445</v>
      </c>
      <c r="D2130" s="34" t="s">
        <v>1446</v>
      </c>
      <c r="E2130" s="34" t="s">
        <v>775</v>
      </c>
      <c r="F2130" s="39" t="s">
        <v>908</v>
      </c>
      <c r="G2130" s="34" t="s">
        <v>363</v>
      </c>
      <c r="H2130" s="34" t="b">
        <v>0</v>
      </c>
      <c r="I2130" s="34" t="b">
        <v>0</v>
      </c>
      <c r="J2130" s="34">
        <v>14</v>
      </c>
      <c r="K2130" s="34" t="str">
        <f t="shared" si="53"/>
        <v>131500</v>
      </c>
      <c r="L2130" s="34" t="s">
        <v>899</v>
      </c>
      <c r="O2130" t="str" s="35">
        <v>展开护盾，吸收伤害；延长护盾持续时间；减轻火行伤害；提高护盾量；护盾期间额外火行减伤。</v>
      </c>
      <c r="P2130" t="n" s="35">
        <v>12461095</v>
      </c>
    </row>
    <row r="2131" ht="30" customHeight="1" spans="2:12">
      <c r="B2131" s="34">
        <f>10000000+INDEX(编号表!$B:$B,MATCH(D2131,编号表!$A:$A,0))*10000+J2131</f>
        <v>13150015</v>
      </c>
      <c r="C2131" s="34" t="s">
        <v>1445</v>
      </c>
      <c r="D2131" s="34" t="s">
        <v>1446</v>
      </c>
      <c r="E2131" s="34" t="s">
        <v>775</v>
      </c>
      <c r="F2131" s="39" t="s">
        <v>908</v>
      </c>
      <c r="G2131" s="34" t="s">
        <v>363</v>
      </c>
      <c r="H2131" s="34" t="b">
        <v>0</v>
      </c>
      <c r="I2131" s="34" t="b">
        <v>0</v>
      </c>
      <c r="J2131" s="34">
        <v>15</v>
      </c>
      <c r="K2131" s="34" t="str">
        <f t="shared" si="53"/>
        <v>131500</v>
      </c>
      <c r="L2131" s="34" t="s">
        <v>900</v>
      </c>
      <c r="O2131" t="str" s="35">
        <v>展开护盾，吸收伤害；延长护盾持续时间；减轻火行伤害；提高护盾量；护盾期间额外火行减伤。</v>
      </c>
      <c r="P2131" t="n" s="35">
        <v>12461095</v>
      </c>
    </row>
    <row r="2132" ht="30" customHeight="1" spans="2:12">
      <c r="B2132" s="34">
        <f>10000000+INDEX(编号表!$B:$B,MATCH(D2132,编号表!$A:$A,0))*10000+J2132</f>
        <v>13160013</v>
      </c>
      <c r="C2132" s="34" t="s">
        <v>1447</v>
      </c>
      <c r="D2132" s="34" t="s">
        <v>1448</v>
      </c>
      <c r="E2132" s="34" t="s">
        <v>775</v>
      </c>
      <c r="F2132" s="39" t="s">
        <v>908</v>
      </c>
      <c r="G2132" s="34" t="s">
        <v>363</v>
      </c>
      <c r="H2132" s="34" t="b">
        <v>0</v>
      </c>
      <c r="I2132" s="34" t="b">
        <v>0</v>
      </c>
      <c r="J2132" s="34">
        <v>13</v>
      </c>
      <c r="K2132" s="34" t="str">
        <f t="shared" si="53"/>
        <v>131600</v>
      </c>
      <c r="L2132" s="34" t="s">
        <v>898</v>
      </c>
      <c r="O2132" t="str" s="35">
        <v>展开护盾，吸收伤害；延长护盾持续时间；减轻土行伤害；提高护盾量；护盾期间额外火行减伤。</v>
      </c>
      <c r="P2132" t="n" s="35">
        <v>12461095</v>
      </c>
    </row>
    <row r="2133" ht="30" customHeight="1" spans="2:12">
      <c r="B2133" s="34">
        <f>10000000+INDEX(编号表!$B:$B,MATCH(D2133,编号表!$A:$A,0))*10000+J2133</f>
        <v>13160014</v>
      </c>
      <c r="C2133" s="34" t="s">
        <v>1447</v>
      </c>
      <c r="D2133" s="34" t="s">
        <v>1448</v>
      </c>
      <c r="E2133" s="34" t="s">
        <v>775</v>
      </c>
      <c r="F2133" s="39" t="s">
        <v>908</v>
      </c>
      <c r="G2133" s="34" t="s">
        <v>363</v>
      </c>
      <c r="H2133" s="34" t="b">
        <v>0</v>
      </c>
      <c r="I2133" s="34" t="b">
        <v>0</v>
      </c>
      <c r="J2133" s="34">
        <v>14</v>
      </c>
      <c r="K2133" s="34" t="str">
        <f t="shared" si="53"/>
        <v>131600</v>
      </c>
      <c r="L2133" s="34" t="s">
        <v>899</v>
      </c>
      <c r="O2133" t="str" s="35">
        <v>展开护盾，吸收伤害；延长护盾持续时间；减轻土行伤害；提高护盾量；护盾期间额外火行减伤。</v>
      </c>
      <c r="P2133" t="n" s="35">
        <v>12461095</v>
      </c>
    </row>
    <row r="2134" ht="30" customHeight="1" spans="2:12">
      <c r="B2134" s="34">
        <f>10000000+INDEX(编号表!$B:$B,MATCH(D2134,编号表!$A:$A,0))*10000+J2134</f>
        <v>13160015</v>
      </c>
      <c r="C2134" s="34" t="s">
        <v>1447</v>
      </c>
      <c r="D2134" s="34" t="s">
        <v>1448</v>
      </c>
      <c r="E2134" s="34" t="s">
        <v>775</v>
      </c>
      <c r="F2134" s="39" t="s">
        <v>908</v>
      </c>
      <c r="G2134" s="34" t="s">
        <v>363</v>
      </c>
      <c r="H2134" s="34" t="b">
        <v>0</v>
      </c>
      <c r="I2134" s="34" t="b">
        <v>0</v>
      </c>
      <c r="J2134" s="34">
        <v>15</v>
      </c>
      <c r="K2134" s="34" t="str">
        <f t="shared" si="53"/>
        <v>131600</v>
      </c>
      <c r="L2134" s="34" t="s">
        <v>900</v>
      </c>
      <c r="O2134" t="str" s="35">
        <v>展开护盾，吸收伤害；延长护盾持续时间；减轻土行伤害；提高护盾量；护盾期间额外火行减伤。</v>
      </c>
      <c r="P2134" t="n" s="35">
        <v>12461095</v>
      </c>
    </row>
    <row r="2135" ht="30" customHeight="1" spans="2:12">
      <c r="B2135" s="34">
        <f>10000000+INDEX(编号表!$B:$B,MATCH(D2135,编号表!$A:$A,0))*10000+J2135</f>
        <v>13170013</v>
      </c>
      <c r="C2135" s="34" t="s">
        <v>1449</v>
      </c>
      <c r="D2135" s="34" t="s">
        <v>1450</v>
      </c>
      <c r="E2135" s="34" t="s">
        <v>775</v>
      </c>
      <c r="F2135" s="39" t="s">
        <v>908</v>
      </c>
      <c r="G2135" s="34" t="s">
        <v>363</v>
      </c>
      <c r="H2135" s="34" t="b">
        <v>0</v>
      </c>
      <c r="I2135" s="34" t="b">
        <v>0</v>
      </c>
      <c r="J2135" s="34">
        <v>13</v>
      </c>
      <c r="K2135" s="34" t="str">
        <f t="shared" si="53"/>
        <v>131700</v>
      </c>
      <c r="L2135" s="34" t="s">
        <v>898</v>
      </c>
      <c r="O2135" t="str" s="35">
        <v>展开护盾，吸收伤害；延长护盾持续时间；提供物理减伤；提高护盾量；护盾期间额外火行减伤。</v>
      </c>
      <c r="P2135" t="n" s="35">
        <v>12461095</v>
      </c>
    </row>
    <row r="2136" ht="30" customHeight="1" spans="2:12">
      <c r="B2136" s="34">
        <f>10000000+INDEX(编号表!$B:$B,MATCH(D2136,编号表!$A:$A,0))*10000+J2136</f>
        <v>13170014</v>
      </c>
      <c r="C2136" s="34" t="s">
        <v>1449</v>
      </c>
      <c r="D2136" s="34" t="s">
        <v>1450</v>
      </c>
      <c r="E2136" s="34" t="s">
        <v>775</v>
      </c>
      <c r="F2136" s="39" t="s">
        <v>908</v>
      </c>
      <c r="G2136" s="34" t="s">
        <v>363</v>
      </c>
      <c r="H2136" s="34" t="b">
        <v>0</v>
      </c>
      <c r="I2136" s="34" t="b">
        <v>0</v>
      </c>
      <c r="J2136" s="34">
        <v>14</v>
      </c>
      <c r="K2136" s="34" t="str">
        <f t="shared" si="53"/>
        <v>131700</v>
      </c>
      <c r="L2136" s="34" t="s">
        <v>899</v>
      </c>
      <c r="O2136" t="str" s="35">
        <v>展开护盾，吸收伤害；延长护盾持续时间；提供物理减伤；提高护盾量；护盾期间额外火行减伤。</v>
      </c>
      <c r="P2136" t="n" s="35">
        <v>12461095</v>
      </c>
    </row>
    <row r="2137" ht="30" customHeight="1" spans="2:12">
      <c r="B2137" s="34">
        <f>10000000+INDEX(编号表!$B:$B,MATCH(D2137,编号表!$A:$A,0))*10000+J2137</f>
        <v>13170015</v>
      </c>
      <c r="C2137" s="34" t="s">
        <v>1449</v>
      </c>
      <c r="D2137" s="34" t="s">
        <v>1450</v>
      </c>
      <c r="E2137" s="34" t="s">
        <v>775</v>
      </c>
      <c r="F2137" s="39" t="s">
        <v>908</v>
      </c>
      <c r="G2137" s="34" t="s">
        <v>363</v>
      </c>
      <c r="H2137" s="34" t="b">
        <v>0</v>
      </c>
      <c r="I2137" s="34" t="b">
        <v>0</v>
      </c>
      <c r="J2137" s="34">
        <v>15</v>
      </c>
      <c r="K2137" s="34" t="str">
        <f t="shared" si="53"/>
        <v>131700</v>
      </c>
      <c r="L2137" s="34" t="s">
        <v>900</v>
      </c>
      <c r="O2137" t="str" s="35">
        <v>展开护盾，吸收伤害；延长护盾持续时间；提供物理减伤；提高护盾量；护盾期间额外火行减伤。</v>
      </c>
      <c r="P2137" t="n" s="35">
        <v>12461095</v>
      </c>
    </row>
    <row r="2138" ht="30" customHeight="1" spans="2:12">
      <c r="B2138" s="34">
        <f>10000000+INDEX(编号表!$B:$B,MATCH(D2138,编号表!$A:$A,0))*10000+J2138</f>
        <v>13180013</v>
      </c>
      <c r="C2138" s="34" t="s">
        <v>1451</v>
      </c>
      <c r="D2138" s="34" t="s">
        <v>1452</v>
      </c>
      <c r="E2138" s="34" t="s">
        <v>775</v>
      </c>
      <c r="F2138" s="39" t="s">
        <v>908</v>
      </c>
      <c r="G2138" s="34" t="s">
        <v>363</v>
      </c>
      <c r="H2138" s="34" t="b">
        <v>0</v>
      </c>
      <c r="I2138" s="34" t="b">
        <v>0</v>
      </c>
      <c r="J2138" s="34">
        <v>13</v>
      </c>
      <c r="K2138" s="34" t="str">
        <f t="shared" si="53"/>
        <v>131800</v>
      </c>
      <c r="L2138" s="34" t="s">
        <v>898</v>
      </c>
      <c r="O2138" t="str" s="35">
        <v>展开护盾，吸收伤害；延长护盾持续时间；展开时吸除受护者身上的中毒；提高护盾量；护盾期间额外火行减伤。</v>
      </c>
      <c r="P2138" t="n" s="35">
        <v>12461095</v>
      </c>
    </row>
    <row r="2139" ht="30" customHeight="1" spans="2:12">
      <c r="B2139" s="34">
        <f>10000000+INDEX(编号表!$B:$B,MATCH(D2139,编号表!$A:$A,0))*10000+J2139</f>
        <v>13180014</v>
      </c>
      <c r="C2139" s="34" t="s">
        <v>1451</v>
      </c>
      <c r="D2139" s="34" t="s">
        <v>1452</v>
      </c>
      <c r="E2139" s="34" t="s">
        <v>775</v>
      </c>
      <c r="F2139" s="39" t="s">
        <v>908</v>
      </c>
      <c r="G2139" s="34" t="s">
        <v>363</v>
      </c>
      <c r="H2139" s="34" t="b">
        <v>0</v>
      </c>
      <c r="I2139" s="34" t="b">
        <v>0</v>
      </c>
      <c r="J2139" s="34">
        <v>14</v>
      </c>
      <c r="K2139" s="34" t="str">
        <f t="shared" si="53"/>
        <v>131800</v>
      </c>
      <c r="L2139" s="34" t="s">
        <v>899</v>
      </c>
      <c r="O2139" t="str" s="35">
        <v>展开护盾，吸收伤害；延长护盾持续时间；展开时吸除受护者身上的中毒；提高护盾量；护盾期间额外火行减伤。</v>
      </c>
      <c r="P2139" t="n" s="35">
        <v>12461095</v>
      </c>
    </row>
    <row r="2140" ht="30" customHeight="1" spans="2:12">
      <c r="B2140" s="34">
        <f>10000000+INDEX(编号表!$B:$B,MATCH(D2140,编号表!$A:$A,0))*10000+J2140</f>
        <v>13180015</v>
      </c>
      <c r="C2140" s="34" t="s">
        <v>1451</v>
      </c>
      <c r="D2140" s="34" t="s">
        <v>1452</v>
      </c>
      <c r="E2140" s="34" t="s">
        <v>775</v>
      </c>
      <c r="F2140" s="39" t="s">
        <v>908</v>
      </c>
      <c r="G2140" s="34" t="s">
        <v>363</v>
      </c>
      <c r="H2140" s="34" t="b">
        <v>0</v>
      </c>
      <c r="I2140" s="34" t="b">
        <v>0</v>
      </c>
      <c r="J2140" s="34">
        <v>15</v>
      </c>
      <c r="K2140" s="34" t="str">
        <f t="shared" si="53"/>
        <v>131800</v>
      </c>
      <c r="L2140" s="34" t="s">
        <v>900</v>
      </c>
      <c r="O2140" t="str" s="35">
        <v>展开护盾，吸收伤害；延长护盾持续时间；展开时吸除受护者身上的中毒；提高护盾量；护盾期间额外火行减伤。</v>
      </c>
      <c r="P2140" t="n" s="35">
        <v>12461095</v>
      </c>
    </row>
    <row r="2141" ht="30" customHeight="1" spans="2:12">
      <c r="B2141" s="34">
        <f>10000000+INDEX(编号表!$B:$B,MATCH(D2141,编号表!$A:$A,0))*10000+J2141</f>
        <v>13190013</v>
      </c>
      <c r="C2141" s="34" t="s">
        <v>1453</v>
      </c>
      <c r="D2141" s="34" t="s">
        <v>1454</v>
      </c>
      <c r="E2141" s="34" t="s">
        <v>775</v>
      </c>
      <c r="F2141" s="39" t="s">
        <v>908</v>
      </c>
      <c r="G2141" s="34" t="s">
        <v>363</v>
      </c>
      <c r="H2141" s="34" t="b">
        <v>0</v>
      </c>
      <c r="I2141" s="34" t="b">
        <v>0</v>
      </c>
      <c r="J2141" s="34">
        <v>13</v>
      </c>
      <c r="K2141" s="34" t="str">
        <f t="shared" si="53"/>
        <v>131900</v>
      </c>
      <c r="L2141" s="34" t="s">
        <v>898</v>
      </c>
      <c r="O2141" t="str" s="35">
        <v>展开护盾，吸收伤害；延长护盾持续时间；缩短宝伞技能冷却时间；提高护盾量；护盾期间额外火行减伤。</v>
      </c>
      <c r="P2141" t="n" s="35">
        <v>12461095</v>
      </c>
    </row>
    <row r="2142" ht="30" customHeight="1" spans="2:12">
      <c r="B2142" s="34">
        <f>10000000+INDEX(编号表!$B:$B,MATCH(D2142,编号表!$A:$A,0))*10000+J2142</f>
        <v>13190014</v>
      </c>
      <c r="C2142" s="34" t="s">
        <v>1453</v>
      </c>
      <c r="D2142" s="34" t="s">
        <v>1454</v>
      </c>
      <c r="E2142" s="34" t="s">
        <v>775</v>
      </c>
      <c r="F2142" s="39" t="s">
        <v>908</v>
      </c>
      <c r="G2142" s="34" t="s">
        <v>363</v>
      </c>
      <c r="H2142" s="34" t="b">
        <v>0</v>
      </c>
      <c r="I2142" s="34" t="b">
        <v>0</v>
      </c>
      <c r="J2142" s="34">
        <v>14</v>
      </c>
      <c r="K2142" s="34" t="str">
        <f t="shared" si="53"/>
        <v>131900</v>
      </c>
      <c r="L2142" s="34" t="s">
        <v>899</v>
      </c>
      <c r="O2142" t="str" s="35">
        <v>展开护盾，吸收伤害；延长护盾持续时间；缩短宝伞技能冷却时间；提高护盾量；护盾期间额外火行减伤。</v>
      </c>
      <c r="P2142" t="n" s="35">
        <v>12461095</v>
      </c>
    </row>
    <row r="2143" ht="30" customHeight="1" spans="2:12">
      <c r="B2143" s="34">
        <f>10000000+INDEX(编号表!$B:$B,MATCH(D2143,编号表!$A:$A,0))*10000+J2143</f>
        <v>13190015</v>
      </c>
      <c r="C2143" s="34" t="s">
        <v>1453</v>
      </c>
      <c r="D2143" s="34" t="s">
        <v>1454</v>
      </c>
      <c r="E2143" s="34" t="s">
        <v>775</v>
      </c>
      <c r="F2143" s="39" t="s">
        <v>908</v>
      </c>
      <c r="G2143" s="34" t="s">
        <v>363</v>
      </c>
      <c r="H2143" s="34" t="b">
        <v>0</v>
      </c>
      <c r="I2143" s="34" t="b">
        <v>0</v>
      </c>
      <c r="J2143" s="34">
        <v>15</v>
      </c>
      <c r="K2143" s="34" t="str">
        <f t="shared" si="53"/>
        <v>131900</v>
      </c>
      <c r="L2143" s="34" t="s">
        <v>900</v>
      </c>
      <c r="O2143" t="str" s="35">
        <v>展开护盾，吸收伤害；延长护盾持续时间；缩短宝伞技能冷却时间；提高护盾量；护盾期间额外火行减伤。</v>
      </c>
      <c r="P2143" t="n" s="35">
        <v>12461095</v>
      </c>
    </row>
    <row r="2144" ht="30" customHeight="1" spans="2:12">
      <c r="B2144" s="34">
        <f>10000000+INDEX(编号表!$B:$B,MATCH(D2144,编号表!$A:$A,0))*10000+J2144</f>
        <v>13200001</v>
      </c>
      <c r="C2144" s="34" t="s">
        <v>1455</v>
      </c>
      <c r="D2144" s="34" t="s">
        <v>1456</v>
      </c>
      <c r="E2144" s="34" t="s">
        <v>775</v>
      </c>
      <c r="F2144" s="39" t="s">
        <v>897</v>
      </c>
      <c r="G2144" s="34" t="s">
        <v>363</v>
      </c>
      <c r="H2144" s="34" t="b">
        <v>0</v>
      </c>
      <c r="I2144" s="34" t="b">
        <v>0</v>
      </c>
      <c r="J2144" s="34">
        <v>1</v>
      </c>
      <c r="K2144" s="34" t="str">
        <f t="shared" si="53"/>
        <v>132000</v>
      </c>
      <c r="L2144" s="34" t="s">
        <v>898</v>
      </c>
      <c r="O2144" t="str" s="35">
        <v>持续恢复生命；提高每次生命恢复量；每轮温养开始时额外恢复一次生命。</v>
      </c>
      <c r="P2144" t="n" s="35">
        <v>12421010</v>
      </c>
    </row>
    <row r="2145" ht="30" customHeight="1" spans="2:12">
      <c r="B2145" s="34">
        <f>10000000+INDEX(编号表!$B:$B,MATCH(D2145,编号表!$A:$A,0))*10000+J2145</f>
        <v>13200002</v>
      </c>
      <c r="C2145" s="34" t="s">
        <v>1455</v>
      </c>
      <c r="D2145" s="34" t="s">
        <v>1456</v>
      </c>
      <c r="E2145" s="34" t="s">
        <v>775</v>
      </c>
      <c r="F2145" s="39" t="s">
        <v>897</v>
      </c>
      <c r="G2145" s="34" t="s">
        <v>363</v>
      </c>
      <c r="H2145" s="34" t="b">
        <v>0</v>
      </c>
      <c r="I2145" s="34" t="b">
        <v>0</v>
      </c>
      <c r="J2145" s="34">
        <v>2</v>
      </c>
      <c r="K2145" s="34" t="str">
        <f t="shared" si="53"/>
        <v>132000</v>
      </c>
      <c r="L2145" s="34" t="s">
        <v>899</v>
      </c>
      <c r="O2145" t="str" s="35">
        <v>持续恢复生命；提高每次生命恢复量；每轮温养开始时额外恢复一次生命。</v>
      </c>
      <c r="P2145" t="n" s="35">
        <v>12421010</v>
      </c>
    </row>
    <row r="2146" ht="30" customHeight="1" spans="2:12">
      <c r="B2146" s="34">
        <f>10000000+INDEX(编号表!$B:$B,MATCH(D2146,编号表!$A:$A,0))*10000+J2146</f>
        <v>13200003</v>
      </c>
      <c r="C2146" s="34" t="s">
        <v>1455</v>
      </c>
      <c r="D2146" s="34" t="s">
        <v>1456</v>
      </c>
      <c r="E2146" s="34" t="s">
        <v>775</v>
      </c>
      <c r="F2146" s="39" t="s">
        <v>897</v>
      </c>
      <c r="G2146" s="34" t="s">
        <v>363</v>
      </c>
      <c r="H2146" s="34" t="b">
        <v>0</v>
      </c>
      <c r="I2146" s="34" t="b">
        <v>0</v>
      </c>
      <c r="J2146" s="34">
        <v>3</v>
      </c>
      <c r="K2146" s="34" t="str">
        <f t="shared" si="53"/>
        <v>132000</v>
      </c>
      <c r="L2146" s="34" t="s">
        <v>900</v>
      </c>
      <c r="O2146" t="str" s="35">
        <v>持续恢复生命；提高每次生命恢复量；每轮温养开始时额外恢复一次生命。</v>
      </c>
      <c r="P2146" t="n" s="35">
        <v>12421010</v>
      </c>
    </row>
    <row r="2147" ht="30" customHeight="1" spans="2:12">
      <c r="B2147" s="34">
        <f>10000000+INDEX(编号表!$B:$B,MATCH(D2147,编号表!$A:$A,0))*10000+J2147</f>
        <v>13200004</v>
      </c>
      <c r="C2147" s="34" t="s">
        <v>1457</v>
      </c>
      <c r="D2147" s="34" t="s">
        <v>1456</v>
      </c>
      <c r="E2147" s="34" t="s">
        <v>775</v>
      </c>
      <c r="F2147" s="39" t="s">
        <v>902</v>
      </c>
      <c r="G2147" s="34" t="s">
        <v>363</v>
      </c>
      <c r="H2147" s="34" t="b">
        <v>0</v>
      </c>
      <c r="I2147" s="34" t="b">
        <v>0</v>
      </c>
      <c r="J2147" s="34">
        <v>4</v>
      </c>
      <c r="K2147" s="34" t="str">
        <f t="shared" si="53"/>
        <v>132000</v>
      </c>
      <c r="L2147" s="34" t="s">
        <v>898</v>
      </c>
      <c r="O2147" t="str" s="35">
        <v>持续恢复生命；提高每次生命恢复量；每轮温养开始时额外恢复一次生命。</v>
      </c>
      <c r="P2147" t="n" s="35">
        <v>12421010</v>
      </c>
    </row>
    <row r="2148" ht="30" customHeight="1" spans="2:12">
      <c r="B2148" s="34">
        <f>10000000+INDEX(编号表!$B:$B,MATCH(D2148,编号表!$A:$A,0))*10000+J2148</f>
        <v>13200005</v>
      </c>
      <c r="C2148" s="34" t="s">
        <v>1457</v>
      </c>
      <c r="D2148" s="34" t="s">
        <v>1456</v>
      </c>
      <c r="E2148" s="34" t="s">
        <v>775</v>
      </c>
      <c r="F2148" s="39" t="s">
        <v>902</v>
      </c>
      <c r="G2148" s="34" t="s">
        <v>363</v>
      </c>
      <c r="H2148" s="34" t="b">
        <v>0</v>
      </c>
      <c r="I2148" s="34" t="b">
        <v>0</v>
      </c>
      <c r="J2148" s="34">
        <v>5</v>
      </c>
      <c r="K2148" s="34" t="str">
        <f t="shared" si="53"/>
        <v>132000</v>
      </c>
      <c r="L2148" s="34" t="s">
        <v>899</v>
      </c>
      <c r="O2148" t="str" s="35">
        <v>持续恢复生命；提高每次生命恢复量；每轮温养开始时额外恢复一次生命。</v>
      </c>
      <c r="P2148" t="n" s="35">
        <v>12421010</v>
      </c>
    </row>
    <row r="2149" ht="30" customHeight="1" spans="2:12">
      <c r="B2149" s="34">
        <f>10000000+INDEX(编号表!$B:$B,MATCH(D2149,编号表!$A:$A,0))*10000+J2149</f>
        <v>13200006</v>
      </c>
      <c r="C2149" s="34" t="s">
        <v>1457</v>
      </c>
      <c r="D2149" s="34" t="s">
        <v>1456</v>
      </c>
      <c r="E2149" s="34" t="s">
        <v>775</v>
      </c>
      <c r="F2149" s="39" t="s">
        <v>902</v>
      </c>
      <c r="G2149" s="34" t="s">
        <v>363</v>
      </c>
      <c r="H2149" s="34" t="b">
        <v>0</v>
      </c>
      <c r="I2149" s="34" t="b">
        <v>0</v>
      </c>
      <c r="J2149" s="34">
        <v>6</v>
      </c>
      <c r="K2149" s="34" t="str">
        <f t="shared" si="53"/>
        <v>132000</v>
      </c>
      <c r="L2149" s="34" t="s">
        <v>900</v>
      </c>
      <c r="O2149" t="str" s="35">
        <v>持续恢复生命；提高每次生命恢复量；每轮温养开始时额外恢复一次生命。</v>
      </c>
      <c r="P2149" t="n" s="35">
        <v>12421010</v>
      </c>
    </row>
    <row r="2150" ht="30" customHeight="1" spans="2:12">
      <c r="B2150" s="34">
        <f>10000000+INDEX(编号表!$B:$B,MATCH(D2150,编号表!$A:$A,0))*10000+J2150</f>
        <v>13200007</v>
      </c>
      <c r="C2150" s="34" t="s">
        <v>1458</v>
      </c>
      <c r="D2150" s="34" t="s">
        <v>1456</v>
      </c>
      <c r="E2150" s="34" t="s">
        <v>775</v>
      </c>
      <c r="F2150" s="39" t="s">
        <v>904</v>
      </c>
      <c r="G2150" s="34" t="s">
        <v>363</v>
      </c>
      <c r="H2150" s="34" t="b">
        <v>0</v>
      </c>
      <c r="I2150" s="34" t="b">
        <v>0</v>
      </c>
      <c r="J2150" s="34">
        <v>7</v>
      </c>
      <c r="K2150" s="34" t="str">
        <f t="shared" si="53"/>
        <v>132000</v>
      </c>
      <c r="L2150" s="34" t="s">
        <v>898</v>
      </c>
      <c r="O2150" t="str" s="35">
        <v>持续恢复生命；提高每次生命恢复量；每轮温养开始时额外恢复一次生命。</v>
      </c>
      <c r="P2150" t="n" s="35">
        <v>12421010</v>
      </c>
    </row>
    <row r="2151" ht="30" customHeight="1" spans="2:12">
      <c r="B2151" s="34">
        <f>10000000+INDEX(编号表!$B:$B,MATCH(D2151,编号表!$A:$A,0))*10000+J2151</f>
        <v>13200008</v>
      </c>
      <c r="C2151" s="34" t="s">
        <v>1458</v>
      </c>
      <c r="D2151" s="34" t="s">
        <v>1456</v>
      </c>
      <c r="E2151" s="34" t="s">
        <v>775</v>
      </c>
      <c r="F2151" s="39" t="s">
        <v>904</v>
      </c>
      <c r="G2151" s="34" t="s">
        <v>363</v>
      </c>
      <c r="H2151" s="34" t="b">
        <v>0</v>
      </c>
      <c r="I2151" s="34" t="b">
        <v>0</v>
      </c>
      <c r="J2151" s="34">
        <v>8</v>
      </c>
      <c r="K2151" s="34" t="str">
        <f t="shared" si="53"/>
        <v>132000</v>
      </c>
      <c r="L2151" s="34" t="s">
        <v>899</v>
      </c>
      <c r="O2151" t="str" s="35">
        <v>持续恢复生命；提高每次生命恢复量；每轮温养开始时额外恢复一次生命。</v>
      </c>
      <c r="P2151" t="n" s="35">
        <v>12421010</v>
      </c>
    </row>
    <row r="2152" ht="30" customHeight="1" spans="2:12">
      <c r="B2152" s="34">
        <f>10000000+INDEX(编号表!$B:$B,MATCH(D2152,编号表!$A:$A,0))*10000+J2152</f>
        <v>13200009</v>
      </c>
      <c r="C2152" s="34" t="s">
        <v>1458</v>
      </c>
      <c r="D2152" s="34" t="s">
        <v>1456</v>
      </c>
      <c r="E2152" s="34" t="s">
        <v>775</v>
      </c>
      <c r="F2152" s="39" t="s">
        <v>904</v>
      </c>
      <c r="G2152" s="34" t="s">
        <v>363</v>
      </c>
      <c r="H2152" s="34" t="b">
        <v>0</v>
      </c>
      <c r="I2152" s="34" t="b">
        <v>0</v>
      </c>
      <c r="J2152" s="34">
        <v>9</v>
      </c>
      <c r="K2152" s="34" t="str">
        <f t="shared" si="53"/>
        <v>132000</v>
      </c>
      <c r="L2152" s="34" t="s">
        <v>900</v>
      </c>
      <c r="O2152" t="str" s="35">
        <v>持续恢复生命；提高每次生命恢复量；每轮温养开始时额外恢复一次生命。</v>
      </c>
      <c r="P2152" t="n" s="35">
        <v>12421010</v>
      </c>
    </row>
    <row r="2153" ht="30" customHeight="1" spans="2:12">
      <c r="B2153" s="34">
        <f>10000000+INDEX(编号表!$B:$B,MATCH(D2153,编号表!$A:$A,0))*10000+J2153</f>
        <v>13200010</v>
      </c>
      <c r="C2153" s="34" t="s">
        <v>1459</v>
      </c>
      <c r="D2153" s="34" t="s">
        <v>1456</v>
      </c>
      <c r="E2153" s="34" t="s">
        <v>775</v>
      </c>
      <c r="F2153" s="39" t="s">
        <v>906</v>
      </c>
      <c r="G2153" s="34" t="s">
        <v>363</v>
      </c>
      <c r="H2153" s="34" t="b">
        <v>0</v>
      </c>
      <c r="I2153" s="34" t="b">
        <v>0</v>
      </c>
      <c r="J2153" s="34">
        <v>10</v>
      </c>
      <c r="K2153" s="34" t="str">
        <f t="shared" si="53"/>
        <v>132000</v>
      </c>
      <c r="L2153" s="34" t="s">
        <v>898</v>
      </c>
      <c r="O2153" t="str" s="35">
        <v>持续恢复生命；提高每次生命恢复量；每轮温养开始时额外恢复一次生命。</v>
      </c>
      <c r="P2153" t="n" s="35">
        <v>12421010</v>
      </c>
    </row>
    <row r="2154" ht="30" customHeight="1" spans="2:12">
      <c r="B2154" s="34">
        <f>10000000+INDEX(编号表!$B:$B,MATCH(D2154,编号表!$A:$A,0))*10000+J2154</f>
        <v>13200011</v>
      </c>
      <c r="C2154" s="34" t="s">
        <v>1459</v>
      </c>
      <c r="D2154" s="34" t="s">
        <v>1456</v>
      </c>
      <c r="E2154" s="34" t="s">
        <v>775</v>
      </c>
      <c r="F2154" s="39" t="s">
        <v>906</v>
      </c>
      <c r="G2154" s="34" t="s">
        <v>363</v>
      </c>
      <c r="H2154" s="34" t="b">
        <v>0</v>
      </c>
      <c r="I2154" s="34" t="b">
        <v>0</v>
      </c>
      <c r="J2154" s="34">
        <v>11</v>
      </c>
      <c r="K2154" s="34" t="str">
        <f t="shared" si="53"/>
        <v>132000</v>
      </c>
      <c r="L2154" s="34" t="s">
        <v>899</v>
      </c>
      <c r="O2154" t="str" s="35">
        <v>持续恢复生命；提高每次生命恢复量；每轮温养开始时额外恢复一次生命。</v>
      </c>
      <c r="P2154" t="n" s="35">
        <v>12421010</v>
      </c>
    </row>
    <row r="2155" ht="30" customHeight="1" spans="2:12">
      <c r="B2155" s="34">
        <f>10000000+INDEX(编号表!$B:$B,MATCH(D2155,编号表!$A:$A,0))*10000+J2155</f>
        <v>13200012</v>
      </c>
      <c r="C2155" s="34" t="s">
        <v>1459</v>
      </c>
      <c r="D2155" s="34" t="s">
        <v>1456</v>
      </c>
      <c r="E2155" s="34" t="s">
        <v>775</v>
      </c>
      <c r="F2155" s="39" t="s">
        <v>906</v>
      </c>
      <c r="G2155" s="34" t="s">
        <v>363</v>
      </c>
      <c r="H2155" s="34" t="b">
        <v>0</v>
      </c>
      <c r="I2155" s="34" t="b">
        <v>0</v>
      </c>
      <c r="J2155" s="34">
        <v>12</v>
      </c>
      <c r="K2155" s="34" t="str">
        <f t="shared" si="53"/>
        <v>132000</v>
      </c>
      <c r="L2155" s="34" t="s">
        <v>900</v>
      </c>
      <c r="O2155" t="str" s="35">
        <v>持续恢复生命；提高每次生命恢复量；每轮温养开始时额外恢复一次生命。</v>
      </c>
      <c r="P2155" t="n" s="35">
        <v>12421010</v>
      </c>
    </row>
    <row r="2156" ht="30" customHeight="1" spans="2:12">
      <c r="B2156" s="34">
        <f>10000000+INDEX(编号表!$B:$B,MATCH(D2156,编号表!$A:$A,0))*10000+J2156</f>
        <v>13200013</v>
      </c>
      <c r="C2156" s="34" t="s">
        <v>1460</v>
      </c>
      <c r="D2156" s="34" t="s">
        <v>1456</v>
      </c>
      <c r="E2156" s="34" t="s">
        <v>775</v>
      </c>
      <c r="F2156" s="39" t="s">
        <v>908</v>
      </c>
      <c r="G2156" s="34" t="s">
        <v>363</v>
      </c>
      <c r="H2156" s="34" t="b">
        <v>0</v>
      </c>
      <c r="I2156" s="34" t="b">
        <v>0</v>
      </c>
      <c r="J2156" s="34">
        <v>13</v>
      </c>
      <c r="K2156" s="34" t="str">
        <f t="shared" si="53"/>
        <v>132000</v>
      </c>
      <c r="L2156" s="34" t="s">
        <v>898</v>
      </c>
      <c r="O2156" t="str" s="35">
        <v>持续恢复生命；提高每次生命恢复量；每轮温养开始时额外恢复一次生命。</v>
      </c>
      <c r="P2156" t="n" s="35">
        <v>12421010</v>
      </c>
    </row>
    <row r="2157" ht="30" customHeight="1" spans="2:12">
      <c r="B2157" s="34">
        <f>10000000+INDEX(编号表!$B:$B,MATCH(D2157,编号表!$A:$A,0))*10000+J2157</f>
        <v>13200014</v>
      </c>
      <c r="C2157" s="34" t="s">
        <v>1460</v>
      </c>
      <c r="D2157" s="34" t="s">
        <v>1456</v>
      </c>
      <c r="E2157" s="34" t="s">
        <v>775</v>
      </c>
      <c r="F2157" s="39" t="s">
        <v>908</v>
      </c>
      <c r="G2157" s="34" t="s">
        <v>363</v>
      </c>
      <c r="H2157" s="34" t="b">
        <v>0</v>
      </c>
      <c r="I2157" s="34" t="b">
        <v>0</v>
      </c>
      <c r="J2157" s="34">
        <v>14</v>
      </c>
      <c r="K2157" s="34" t="str">
        <f t="shared" si="53"/>
        <v>132000</v>
      </c>
      <c r="L2157" s="34" t="s">
        <v>899</v>
      </c>
      <c r="O2157" t="str" s="35">
        <v>持续恢复生命；提高每次生命恢复量；每轮温养开始时额外恢复一次生命。</v>
      </c>
      <c r="P2157" t="n" s="35">
        <v>12421010</v>
      </c>
    </row>
    <row r="2158" ht="30" customHeight="1" spans="2:12">
      <c r="B2158" s="34">
        <f>10000000+INDEX(编号表!$B:$B,MATCH(D2158,编号表!$A:$A,0))*10000+J2158</f>
        <v>13200015</v>
      </c>
      <c r="C2158" s="34" t="s">
        <v>1460</v>
      </c>
      <c r="D2158" s="34" t="s">
        <v>1456</v>
      </c>
      <c r="E2158" s="34" t="s">
        <v>775</v>
      </c>
      <c r="F2158" s="39" t="s">
        <v>908</v>
      </c>
      <c r="G2158" s="34" t="s">
        <v>363</v>
      </c>
      <c r="H2158" s="34" t="b">
        <v>0</v>
      </c>
      <c r="I2158" s="34" t="b">
        <v>0</v>
      </c>
      <c r="J2158" s="34">
        <v>15</v>
      </c>
      <c r="K2158" s="34" t="str">
        <f t="shared" si="53"/>
        <v>132000</v>
      </c>
      <c r="L2158" s="34" t="s">
        <v>900</v>
      </c>
      <c r="O2158" t="str" s="35">
        <v>持续恢复生命；提高每次生命恢复量；每轮温养开始时额外恢复一次生命。</v>
      </c>
      <c r="P2158" t="n" s="35">
        <v>12421010</v>
      </c>
    </row>
    <row r="2159" ht="30" customHeight="1" spans="2:12">
      <c r="B2159" s="34">
        <f>10000000+INDEX(编号表!$B:$B,MATCH(D2159,编号表!$A:$A,0))*10000+J2159</f>
        <v>13200016</v>
      </c>
      <c r="C2159" s="34" t="s">
        <v>1461</v>
      </c>
      <c r="D2159" s="34" t="s">
        <v>1456</v>
      </c>
      <c r="E2159" s="34" t="s">
        <v>775</v>
      </c>
      <c r="F2159" s="39" t="s">
        <v>910</v>
      </c>
      <c r="G2159" s="34" t="s">
        <v>363</v>
      </c>
      <c r="H2159" s="34" t="b">
        <v>0</v>
      </c>
      <c r="I2159" s="34" t="b">
        <v>0</v>
      </c>
      <c r="J2159" s="34">
        <v>16</v>
      </c>
      <c r="K2159" s="34" t="str">
        <f t="shared" si="53"/>
        <v>132000</v>
      </c>
      <c r="L2159" s="34" t="s">
        <v>898</v>
      </c>
      <c r="O2159" t="str" s="35">
        <v>持续恢复生命；提高每次生命恢复量；每轮温养开始时额外恢复一次生命。</v>
      </c>
      <c r="P2159" t="n" s="35">
        <v>12421010</v>
      </c>
    </row>
    <row r="2160" ht="30" customHeight="1" spans="2:12">
      <c r="B2160" s="34">
        <f>10000000+INDEX(编号表!$B:$B,MATCH(D2160,编号表!$A:$A,0))*10000+J2160</f>
        <v>13200017</v>
      </c>
      <c r="C2160" s="34" t="s">
        <v>1461</v>
      </c>
      <c r="D2160" s="34" t="s">
        <v>1456</v>
      </c>
      <c r="E2160" s="34" t="s">
        <v>775</v>
      </c>
      <c r="F2160" s="39" t="s">
        <v>910</v>
      </c>
      <c r="G2160" s="34" t="s">
        <v>363</v>
      </c>
      <c r="H2160" s="34" t="b">
        <v>0</v>
      </c>
      <c r="I2160" s="34" t="b">
        <v>0</v>
      </c>
      <c r="J2160" s="34">
        <v>17</v>
      </c>
      <c r="K2160" s="34" t="str">
        <f t="shared" si="53"/>
        <v>132000</v>
      </c>
      <c r="L2160" s="34" t="s">
        <v>899</v>
      </c>
      <c r="O2160" t="str" s="35">
        <v>持续恢复生命；提高每次生命恢复量；每轮温养开始时额外恢复一次生命。</v>
      </c>
      <c r="P2160" t="n" s="35">
        <v>12421010</v>
      </c>
    </row>
    <row r="2161" ht="30" customHeight="1" spans="2:12">
      <c r="B2161" s="34">
        <f>10000000+INDEX(编号表!$B:$B,MATCH(D2161,编号表!$A:$A,0))*10000+J2161</f>
        <v>13200018</v>
      </c>
      <c r="C2161" s="34" t="s">
        <v>1461</v>
      </c>
      <c r="D2161" s="34" t="s">
        <v>1456</v>
      </c>
      <c r="E2161" s="34" t="s">
        <v>775</v>
      </c>
      <c r="F2161" s="39" t="s">
        <v>910</v>
      </c>
      <c r="G2161" s="34" t="s">
        <v>363</v>
      </c>
      <c r="H2161" s="34" t="b">
        <v>0</v>
      </c>
      <c r="I2161" s="34" t="b">
        <v>0</v>
      </c>
      <c r="J2161" s="34">
        <v>18</v>
      </c>
      <c r="K2161" s="34" t="str">
        <f t="shared" si="53"/>
        <v>132000</v>
      </c>
      <c r="L2161" s="34" t="s">
        <v>900</v>
      </c>
      <c r="O2161" t="str" s="35">
        <v>持续恢复生命；提高每次生命恢复量；每轮温养开始时额外恢复一次生命。</v>
      </c>
      <c r="P2161" t="n" s="35">
        <v>12421010</v>
      </c>
    </row>
    <row r="2162" ht="30" customHeight="1" spans="2:12">
      <c r="B2162" s="34">
        <f>10000000+INDEX(编号表!$B:$B,MATCH(D2162,编号表!$A:$A,0))*10000+J2162</f>
        <v>13200019</v>
      </c>
      <c r="C2162" s="34" t="s">
        <v>1462</v>
      </c>
      <c r="D2162" s="34" t="s">
        <v>1456</v>
      </c>
      <c r="E2162" s="34" t="s">
        <v>775</v>
      </c>
      <c r="F2162" s="39" t="s">
        <v>912</v>
      </c>
      <c r="G2162" s="34" t="s">
        <v>363</v>
      </c>
      <c r="H2162" s="34" t="b">
        <v>0</v>
      </c>
      <c r="I2162" s="34" t="b">
        <v>0</v>
      </c>
      <c r="J2162" s="34">
        <v>19</v>
      </c>
      <c r="K2162" s="34" t="str">
        <f t="shared" si="53"/>
        <v>132000</v>
      </c>
      <c r="L2162" s="34" t="s">
        <v>898</v>
      </c>
      <c r="O2162" t="str" s="35">
        <v>持续恢复生命；提高每次生命恢复量；每轮温养开始时额外恢复一次生命。</v>
      </c>
      <c r="P2162" t="n" s="35">
        <v>12421010</v>
      </c>
    </row>
    <row r="2163" ht="30" customHeight="1" spans="2:12">
      <c r="B2163" s="34">
        <f>10000000+INDEX(编号表!$B:$B,MATCH(D2163,编号表!$A:$A,0))*10000+J2163</f>
        <v>13200020</v>
      </c>
      <c r="C2163" s="34" t="s">
        <v>1462</v>
      </c>
      <c r="D2163" s="34" t="s">
        <v>1456</v>
      </c>
      <c r="E2163" s="34" t="s">
        <v>775</v>
      </c>
      <c r="F2163" s="39" t="s">
        <v>912</v>
      </c>
      <c r="G2163" s="34" t="s">
        <v>363</v>
      </c>
      <c r="H2163" s="34" t="b">
        <v>0</v>
      </c>
      <c r="I2163" s="34" t="b">
        <v>0</v>
      </c>
      <c r="J2163" s="34">
        <v>20</v>
      </c>
      <c r="K2163" s="34" t="str">
        <f t="shared" si="53"/>
        <v>132000</v>
      </c>
      <c r="L2163" s="34" t="s">
        <v>899</v>
      </c>
      <c r="O2163" t="str" s="35">
        <v>持续恢复生命；提高每次生命恢复量；每轮温养开始时额外恢复一次生命。</v>
      </c>
      <c r="P2163" t="n" s="35">
        <v>12421010</v>
      </c>
    </row>
    <row r="2164" ht="30" customHeight="1" spans="2:12">
      <c r="B2164" s="34">
        <f>10000000+INDEX(编号表!$B:$B,MATCH(D2164,编号表!$A:$A,0))*10000+J2164</f>
        <v>13200021</v>
      </c>
      <c r="C2164" s="34" t="s">
        <v>1462</v>
      </c>
      <c r="D2164" s="34" t="s">
        <v>1456</v>
      </c>
      <c r="E2164" s="34" t="s">
        <v>775</v>
      </c>
      <c r="F2164" s="39" t="s">
        <v>912</v>
      </c>
      <c r="G2164" s="34" t="s">
        <v>363</v>
      </c>
      <c r="H2164" s="34" t="b">
        <v>0</v>
      </c>
      <c r="I2164" s="34" t="b">
        <v>0</v>
      </c>
      <c r="J2164" s="34">
        <v>21</v>
      </c>
      <c r="K2164" s="34" t="str">
        <f t="shared" si="53"/>
        <v>132000</v>
      </c>
      <c r="L2164" s="34" t="s">
        <v>900</v>
      </c>
      <c r="O2164" t="str" s="35">
        <v>持续恢复生命；提高每次生命恢复量；每轮温养开始时额外恢复一次生命。</v>
      </c>
      <c r="P2164" t="n" s="35">
        <v>12421010</v>
      </c>
    </row>
    <row r="2165" ht="30" customHeight="1" spans="2:12">
      <c r="B2165" s="34">
        <f>10000000+INDEX(编号表!$B:$B,MATCH(D2165,编号表!$A:$A,0))*10000+J2165</f>
        <v>13210001</v>
      </c>
      <c r="C2165" s="34" t="s">
        <v>1463</v>
      </c>
      <c r="D2165" s="34" t="s">
        <v>1464</v>
      </c>
      <c r="E2165" s="34" t="s">
        <v>775</v>
      </c>
      <c r="F2165" s="39" t="s">
        <v>897</v>
      </c>
      <c r="G2165" s="34" t="s">
        <v>363</v>
      </c>
      <c r="H2165" s="34" t="b">
        <v>0</v>
      </c>
      <c r="I2165" s="34" t="b">
        <v>0</v>
      </c>
      <c r="J2165" s="34">
        <v>1</v>
      </c>
      <c r="K2165" s="34" t="str">
        <f t="shared" si="53"/>
        <v>132100</v>
      </c>
      <c r="L2165" s="34" t="s">
        <v>898</v>
      </c>
      <c r="O2165" t="str" s="35">
        <v>持续恢复生命；提高每次生命恢复量；温养生机，增强持续生命恢复。</v>
      </c>
      <c r="P2165" t="n" s="35">
        <v>12421010</v>
      </c>
    </row>
    <row r="2166" ht="30" customHeight="1" spans="2:12">
      <c r="B2166" s="34">
        <f>10000000+INDEX(编号表!$B:$B,MATCH(D2166,编号表!$A:$A,0))*10000+J2166</f>
        <v>13210002</v>
      </c>
      <c r="C2166" s="34" t="s">
        <v>1463</v>
      </c>
      <c r="D2166" s="34" t="s">
        <v>1464</v>
      </c>
      <c r="E2166" s="34" t="s">
        <v>775</v>
      </c>
      <c r="F2166" s="39" t="s">
        <v>897</v>
      </c>
      <c r="G2166" s="34" t="s">
        <v>363</v>
      </c>
      <c r="H2166" s="34" t="b">
        <v>0</v>
      </c>
      <c r="I2166" s="34" t="b">
        <v>0</v>
      </c>
      <c r="J2166" s="34">
        <v>2</v>
      </c>
      <c r="K2166" s="34" t="str">
        <f t="shared" si="53"/>
        <v>132100</v>
      </c>
      <c r="L2166" s="34" t="s">
        <v>899</v>
      </c>
      <c r="O2166" t="str" s="35">
        <v>持续恢复生命；提高每次生命恢复量；温养生机，增强持续生命恢复。</v>
      </c>
      <c r="P2166" t="n" s="35">
        <v>12421010</v>
      </c>
    </row>
    <row r="2167" ht="30" customHeight="1" spans="2:12">
      <c r="B2167" s="34">
        <f>10000000+INDEX(编号表!$B:$B,MATCH(D2167,编号表!$A:$A,0))*10000+J2167</f>
        <v>13210003</v>
      </c>
      <c r="C2167" s="34" t="s">
        <v>1463</v>
      </c>
      <c r="D2167" s="34" t="s">
        <v>1464</v>
      </c>
      <c r="E2167" s="34" t="s">
        <v>775</v>
      </c>
      <c r="F2167" s="39" t="s">
        <v>897</v>
      </c>
      <c r="G2167" s="34" t="s">
        <v>363</v>
      </c>
      <c r="H2167" s="34" t="b">
        <v>0</v>
      </c>
      <c r="I2167" s="34" t="b">
        <v>0</v>
      </c>
      <c r="J2167" s="34">
        <v>3</v>
      </c>
      <c r="K2167" s="34" t="str">
        <f t="shared" si="53"/>
        <v>132100</v>
      </c>
      <c r="L2167" s="34" t="s">
        <v>900</v>
      </c>
      <c r="O2167" t="str" s="35">
        <v>持续恢复生命；提高每次生命恢复量；温养生机，增强持续生命恢复。</v>
      </c>
      <c r="P2167" t="n" s="35">
        <v>12421010</v>
      </c>
    </row>
    <row r="2168" ht="30" customHeight="1" spans="2:12">
      <c r="B2168" s="34">
        <f>10000000+INDEX(编号表!$B:$B,MATCH(D2168,编号表!$A:$A,0))*10000+J2168</f>
        <v>13210004</v>
      </c>
      <c r="C2168" s="34" t="s">
        <v>1465</v>
      </c>
      <c r="D2168" s="34" t="s">
        <v>1464</v>
      </c>
      <c r="E2168" s="34" t="s">
        <v>775</v>
      </c>
      <c r="F2168" s="39" t="s">
        <v>902</v>
      </c>
      <c r="G2168" s="34" t="s">
        <v>363</v>
      </c>
      <c r="H2168" s="34" t="b">
        <v>0</v>
      </c>
      <c r="I2168" s="34" t="b">
        <v>0</v>
      </c>
      <c r="J2168" s="34">
        <v>4</v>
      </c>
      <c r="K2168" s="34" t="str">
        <f t="shared" si="53"/>
        <v>132100</v>
      </c>
      <c r="L2168" s="34" t="s">
        <v>898</v>
      </c>
      <c r="O2168" t="str" s="35">
        <v>持续恢复生命；提高每次生命恢复量；温养生机，增强持续生命恢复。</v>
      </c>
      <c r="P2168" t="n" s="35">
        <v>12421010</v>
      </c>
    </row>
    <row r="2169" ht="30" customHeight="1" spans="2:12">
      <c r="B2169" s="34">
        <f>10000000+INDEX(编号表!$B:$B,MATCH(D2169,编号表!$A:$A,0))*10000+J2169</f>
        <v>13210005</v>
      </c>
      <c r="C2169" s="34" t="s">
        <v>1465</v>
      </c>
      <c r="D2169" s="34" t="s">
        <v>1464</v>
      </c>
      <c r="E2169" s="34" t="s">
        <v>775</v>
      </c>
      <c r="F2169" s="39" t="s">
        <v>902</v>
      </c>
      <c r="G2169" s="34" t="s">
        <v>363</v>
      </c>
      <c r="H2169" s="34" t="b">
        <v>0</v>
      </c>
      <c r="I2169" s="34" t="b">
        <v>0</v>
      </c>
      <c r="J2169" s="34">
        <v>5</v>
      </c>
      <c r="K2169" s="34" t="str">
        <f t="shared" si="53"/>
        <v>132100</v>
      </c>
      <c r="L2169" s="34" t="s">
        <v>899</v>
      </c>
      <c r="O2169" t="str" s="35">
        <v>持续恢复生命；提高每次生命恢复量；温养生机，增强持续生命恢复。</v>
      </c>
      <c r="P2169" t="n" s="35">
        <v>12421010</v>
      </c>
    </row>
    <row r="2170" ht="30" customHeight="1" spans="2:12">
      <c r="B2170" s="34">
        <f>10000000+INDEX(编号表!$B:$B,MATCH(D2170,编号表!$A:$A,0))*10000+J2170</f>
        <v>13210006</v>
      </c>
      <c r="C2170" s="34" t="s">
        <v>1465</v>
      </c>
      <c r="D2170" s="34" t="s">
        <v>1464</v>
      </c>
      <c r="E2170" s="34" t="s">
        <v>775</v>
      </c>
      <c r="F2170" s="39" t="s">
        <v>902</v>
      </c>
      <c r="G2170" s="34" t="s">
        <v>363</v>
      </c>
      <c r="H2170" s="34" t="b">
        <v>0</v>
      </c>
      <c r="I2170" s="34" t="b">
        <v>0</v>
      </c>
      <c r="J2170" s="34">
        <v>6</v>
      </c>
      <c r="K2170" s="34" t="str">
        <f t="shared" si="53"/>
        <v>132100</v>
      </c>
      <c r="L2170" s="34" t="s">
        <v>900</v>
      </c>
      <c r="O2170" t="str" s="35">
        <v>持续恢复生命；提高每次生命恢复量；温养生机，增强持续生命恢复。</v>
      </c>
      <c r="P2170" t="n" s="35">
        <v>12421010</v>
      </c>
    </row>
    <row r="2171" ht="30" customHeight="1" spans="2:12">
      <c r="B2171" s="34">
        <f>10000000+INDEX(编号表!$B:$B,MATCH(D2171,编号表!$A:$A,0))*10000+J2171</f>
        <v>13210007</v>
      </c>
      <c r="C2171" s="34" t="s">
        <v>1466</v>
      </c>
      <c r="D2171" s="34" t="s">
        <v>1464</v>
      </c>
      <c r="E2171" s="34" t="s">
        <v>775</v>
      </c>
      <c r="F2171" s="39" t="s">
        <v>904</v>
      </c>
      <c r="G2171" s="34" t="s">
        <v>363</v>
      </c>
      <c r="H2171" s="34" t="b">
        <v>0</v>
      </c>
      <c r="I2171" s="34" t="b">
        <v>0</v>
      </c>
      <c r="J2171" s="34">
        <v>7</v>
      </c>
      <c r="K2171" s="34" t="str">
        <f t="shared" si="53"/>
        <v>132100</v>
      </c>
      <c r="L2171" s="34" t="s">
        <v>898</v>
      </c>
      <c r="O2171" t="str" s="35">
        <v>持续恢复生命；提高每次生命恢复量；温养生机，增强持续生命恢复。</v>
      </c>
      <c r="P2171" t="n" s="35">
        <v>12421010</v>
      </c>
    </row>
    <row r="2172" ht="30" customHeight="1" spans="2:12">
      <c r="B2172" s="34">
        <f>10000000+INDEX(编号表!$B:$B,MATCH(D2172,编号表!$A:$A,0))*10000+J2172</f>
        <v>13210008</v>
      </c>
      <c r="C2172" s="34" t="s">
        <v>1466</v>
      </c>
      <c r="D2172" s="34" t="s">
        <v>1464</v>
      </c>
      <c r="E2172" s="34" t="s">
        <v>775</v>
      </c>
      <c r="F2172" s="39" t="s">
        <v>904</v>
      </c>
      <c r="G2172" s="34" t="s">
        <v>363</v>
      </c>
      <c r="H2172" s="34" t="b">
        <v>0</v>
      </c>
      <c r="I2172" s="34" t="b">
        <v>0</v>
      </c>
      <c r="J2172" s="34">
        <v>8</v>
      </c>
      <c r="K2172" s="34" t="str">
        <f t="shared" si="53"/>
        <v>132100</v>
      </c>
      <c r="L2172" s="34" t="s">
        <v>899</v>
      </c>
      <c r="O2172" t="str" s="35">
        <v>持续恢复生命；提高每次生命恢复量；温养生机，增强持续生命恢复。</v>
      </c>
      <c r="P2172" t="n" s="35">
        <v>12421010</v>
      </c>
    </row>
    <row r="2173" ht="30" customHeight="1" spans="2:12">
      <c r="B2173" s="34">
        <f>10000000+INDEX(编号表!$B:$B,MATCH(D2173,编号表!$A:$A,0))*10000+J2173</f>
        <v>13210009</v>
      </c>
      <c r="C2173" s="34" t="s">
        <v>1466</v>
      </c>
      <c r="D2173" s="34" t="s">
        <v>1464</v>
      </c>
      <c r="E2173" s="34" t="s">
        <v>775</v>
      </c>
      <c r="F2173" s="39" t="s">
        <v>904</v>
      </c>
      <c r="G2173" s="34" t="s">
        <v>363</v>
      </c>
      <c r="H2173" s="34" t="b">
        <v>0</v>
      </c>
      <c r="I2173" s="34" t="b">
        <v>0</v>
      </c>
      <c r="J2173" s="34">
        <v>9</v>
      </c>
      <c r="K2173" s="34" t="str">
        <f t="shared" si="53"/>
        <v>132100</v>
      </c>
      <c r="L2173" s="34" t="s">
        <v>900</v>
      </c>
      <c r="O2173" t="str" s="35">
        <v>持续恢复生命；提高每次生命恢复量；温养生机，增强持续生命恢复。</v>
      </c>
      <c r="P2173" t="n" s="35">
        <v>12421010</v>
      </c>
    </row>
    <row r="2174" ht="30" customHeight="1" spans="2:12">
      <c r="B2174" s="34">
        <f>10000000+INDEX(编号表!$B:$B,MATCH(D2174,编号表!$A:$A,0))*10000+J2174</f>
        <v>13210010</v>
      </c>
      <c r="C2174" s="34" t="s">
        <v>1467</v>
      </c>
      <c r="D2174" s="34" t="s">
        <v>1464</v>
      </c>
      <c r="E2174" s="34" t="s">
        <v>775</v>
      </c>
      <c r="F2174" s="39" t="s">
        <v>906</v>
      </c>
      <c r="G2174" s="34" t="s">
        <v>363</v>
      </c>
      <c r="H2174" s="34" t="b">
        <v>0</v>
      </c>
      <c r="I2174" s="34" t="b">
        <v>0</v>
      </c>
      <c r="J2174" s="34">
        <v>10</v>
      </c>
      <c r="K2174" s="34" t="str">
        <f t="shared" si="53"/>
        <v>132100</v>
      </c>
      <c r="L2174" s="34" t="s">
        <v>898</v>
      </c>
      <c r="O2174" t="str" s="35">
        <v>持续恢复生命；提高每次生命恢复量；温养生机，增强持续生命恢复。</v>
      </c>
      <c r="P2174" t="n" s="35">
        <v>12421010</v>
      </c>
    </row>
    <row r="2175" ht="30" customHeight="1" spans="2:12">
      <c r="B2175" s="34">
        <f>10000000+INDEX(编号表!$B:$B,MATCH(D2175,编号表!$A:$A,0))*10000+J2175</f>
        <v>13210011</v>
      </c>
      <c r="C2175" s="34" t="s">
        <v>1467</v>
      </c>
      <c r="D2175" s="34" t="s">
        <v>1464</v>
      </c>
      <c r="E2175" s="34" t="s">
        <v>775</v>
      </c>
      <c r="F2175" s="39" t="s">
        <v>906</v>
      </c>
      <c r="G2175" s="34" t="s">
        <v>363</v>
      </c>
      <c r="H2175" s="34" t="b">
        <v>0</v>
      </c>
      <c r="I2175" s="34" t="b">
        <v>0</v>
      </c>
      <c r="J2175" s="34">
        <v>11</v>
      </c>
      <c r="K2175" s="34" t="str">
        <f t="shared" si="53"/>
        <v>132100</v>
      </c>
      <c r="L2175" s="34" t="s">
        <v>899</v>
      </c>
      <c r="O2175" t="str" s="35">
        <v>持续恢复生命；提高每次生命恢复量；温养生机，增强持续生命恢复。</v>
      </c>
      <c r="P2175" t="n" s="35">
        <v>12421010</v>
      </c>
    </row>
    <row r="2176" ht="30" customHeight="1" spans="2:12">
      <c r="B2176" s="34">
        <f>10000000+INDEX(编号表!$B:$B,MATCH(D2176,编号表!$A:$A,0))*10000+J2176</f>
        <v>13210012</v>
      </c>
      <c r="C2176" s="34" t="s">
        <v>1467</v>
      </c>
      <c r="D2176" s="34" t="s">
        <v>1464</v>
      </c>
      <c r="E2176" s="34" t="s">
        <v>775</v>
      </c>
      <c r="F2176" s="39" t="s">
        <v>906</v>
      </c>
      <c r="G2176" s="34" t="s">
        <v>363</v>
      </c>
      <c r="H2176" s="34" t="b">
        <v>0</v>
      </c>
      <c r="I2176" s="34" t="b">
        <v>0</v>
      </c>
      <c r="J2176" s="34">
        <v>12</v>
      </c>
      <c r="K2176" s="34" t="str">
        <f t="shared" si="53"/>
        <v>132100</v>
      </c>
      <c r="L2176" s="34" t="s">
        <v>900</v>
      </c>
      <c r="O2176" t="str" s="35">
        <v>持续恢复生命；提高每次生命恢复量；温养生机，增强持续生命恢复。</v>
      </c>
      <c r="P2176" t="n" s="35">
        <v>12421010</v>
      </c>
    </row>
    <row r="2177" ht="30" customHeight="1" spans="2:12">
      <c r="B2177" s="34">
        <f>10000000+INDEX(编号表!$B:$B,MATCH(D2177,编号表!$A:$A,0))*10000+J2177</f>
        <v>13210013</v>
      </c>
      <c r="C2177" s="34" t="s">
        <v>1468</v>
      </c>
      <c r="D2177" s="34" t="s">
        <v>1464</v>
      </c>
      <c r="E2177" s="34" t="s">
        <v>775</v>
      </c>
      <c r="F2177" s="39" t="s">
        <v>908</v>
      </c>
      <c r="G2177" s="34" t="s">
        <v>363</v>
      </c>
      <c r="H2177" s="34" t="b">
        <v>0</v>
      </c>
      <c r="I2177" s="34" t="b">
        <v>0</v>
      </c>
      <c r="J2177" s="34">
        <v>13</v>
      </c>
      <c r="K2177" s="34" t="str">
        <f t="shared" si="53"/>
        <v>132100</v>
      </c>
      <c r="L2177" s="34" t="s">
        <v>898</v>
      </c>
      <c r="O2177" t="str" s="35">
        <v>持续恢复生命；提高每次生命恢复量；温养生机，增强持续生命恢复。</v>
      </c>
      <c r="P2177" t="n" s="35">
        <v>12421010</v>
      </c>
    </row>
    <row r="2178" ht="30" customHeight="1" spans="2:12">
      <c r="B2178" s="34">
        <f>10000000+INDEX(编号表!$B:$B,MATCH(D2178,编号表!$A:$A,0))*10000+J2178</f>
        <v>13210014</v>
      </c>
      <c r="C2178" s="34" t="s">
        <v>1468</v>
      </c>
      <c r="D2178" s="34" t="s">
        <v>1464</v>
      </c>
      <c r="E2178" s="34" t="s">
        <v>775</v>
      </c>
      <c r="F2178" s="39" t="s">
        <v>908</v>
      </c>
      <c r="G2178" s="34" t="s">
        <v>363</v>
      </c>
      <c r="H2178" s="34" t="b">
        <v>0</v>
      </c>
      <c r="I2178" s="34" t="b">
        <v>0</v>
      </c>
      <c r="J2178" s="34">
        <v>14</v>
      </c>
      <c r="K2178" s="34" t="str">
        <f t="shared" si="53"/>
        <v>132100</v>
      </c>
      <c r="L2178" s="34" t="s">
        <v>899</v>
      </c>
      <c r="O2178" t="str" s="35">
        <v>持续恢复生命；提高每次生命恢复量；温养生机，增强持续生命恢复。</v>
      </c>
      <c r="P2178" t="n" s="35">
        <v>12421010</v>
      </c>
    </row>
    <row r="2179" ht="30" customHeight="1" spans="2:12">
      <c r="B2179" s="34">
        <f>10000000+INDEX(编号表!$B:$B,MATCH(D2179,编号表!$A:$A,0))*10000+J2179</f>
        <v>13210015</v>
      </c>
      <c r="C2179" s="34" t="s">
        <v>1468</v>
      </c>
      <c r="D2179" s="34" t="s">
        <v>1464</v>
      </c>
      <c r="E2179" s="34" t="s">
        <v>775</v>
      </c>
      <c r="F2179" s="39" t="s">
        <v>908</v>
      </c>
      <c r="G2179" s="34" t="s">
        <v>363</v>
      </c>
      <c r="H2179" s="34" t="b">
        <v>0</v>
      </c>
      <c r="I2179" s="34" t="b">
        <v>0</v>
      </c>
      <c r="J2179" s="34">
        <v>15</v>
      </c>
      <c r="K2179" s="34" t="str">
        <f t="shared" si="53"/>
        <v>132100</v>
      </c>
      <c r="L2179" s="34" t="s">
        <v>900</v>
      </c>
      <c r="O2179" t="str" s="35">
        <v>持续恢复生命；提高每次生命恢复量；温养生机，增强持续生命恢复。</v>
      </c>
      <c r="P2179" t="n" s="35">
        <v>12421010</v>
      </c>
    </row>
    <row r="2180" ht="30" customHeight="1" spans="2:12">
      <c r="B2180" s="34">
        <f>10000000+INDEX(编号表!$B:$B,MATCH(D2180,编号表!$A:$A,0))*10000+J2180</f>
        <v>13210016</v>
      </c>
      <c r="C2180" s="34" t="s">
        <v>1469</v>
      </c>
      <c r="D2180" s="34" t="s">
        <v>1464</v>
      </c>
      <c r="E2180" s="34" t="s">
        <v>775</v>
      </c>
      <c r="F2180" s="39" t="s">
        <v>910</v>
      </c>
      <c r="G2180" s="34" t="s">
        <v>363</v>
      </c>
      <c r="H2180" s="34" t="b">
        <v>0</v>
      </c>
      <c r="I2180" s="34" t="b">
        <v>0</v>
      </c>
      <c r="J2180" s="34">
        <v>16</v>
      </c>
      <c r="K2180" s="34" t="str">
        <f t="shared" si="53"/>
        <v>132100</v>
      </c>
      <c r="L2180" s="34" t="s">
        <v>898</v>
      </c>
      <c r="O2180" t="str" s="35">
        <v>持续恢复生命；提高每次生命恢复量；温养生机，增强持续生命恢复。</v>
      </c>
      <c r="P2180" t="n" s="35">
        <v>12421010</v>
      </c>
    </row>
    <row r="2181" ht="30" customHeight="1" spans="2:12">
      <c r="B2181" s="34">
        <f>10000000+INDEX(编号表!$B:$B,MATCH(D2181,编号表!$A:$A,0))*10000+J2181</f>
        <v>13210017</v>
      </c>
      <c r="C2181" s="34" t="s">
        <v>1469</v>
      </c>
      <c r="D2181" s="34" t="s">
        <v>1464</v>
      </c>
      <c r="E2181" s="34" t="s">
        <v>775</v>
      </c>
      <c r="F2181" s="39" t="s">
        <v>910</v>
      </c>
      <c r="G2181" s="34" t="s">
        <v>363</v>
      </c>
      <c r="H2181" s="34" t="b">
        <v>0</v>
      </c>
      <c r="I2181" s="34" t="b">
        <v>0</v>
      </c>
      <c r="J2181" s="34">
        <v>17</v>
      </c>
      <c r="K2181" s="34" t="str">
        <f t="shared" si="53"/>
        <v>132100</v>
      </c>
      <c r="L2181" s="34" t="s">
        <v>899</v>
      </c>
      <c r="O2181" t="str" s="35">
        <v>持续恢复生命；提高每次生命恢复量；温养生机，增强持续生命恢复。</v>
      </c>
      <c r="P2181" t="n" s="35">
        <v>12421010</v>
      </c>
    </row>
    <row r="2182" ht="30" customHeight="1" spans="2:12">
      <c r="B2182" s="34">
        <f>10000000+INDEX(编号表!$B:$B,MATCH(D2182,编号表!$A:$A,0))*10000+J2182</f>
        <v>13210018</v>
      </c>
      <c r="C2182" s="34" t="s">
        <v>1469</v>
      </c>
      <c r="D2182" s="34" t="s">
        <v>1464</v>
      </c>
      <c r="E2182" s="34" t="s">
        <v>775</v>
      </c>
      <c r="F2182" s="39" t="s">
        <v>910</v>
      </c>
      <c r="G2182" s="34" t="s">
        <v>363</v>
      </c>
      <c r="H2182" s="34" t="b">
        <v>0</v>
      </c>
      <c r="I2182" s="34" t="b">
        <v>0</v>
      </c>
      <c r="J2182" s="34">
        <v>18</v>
      </c>
      <c r="K2182" s="34" t="str">
        <f t="shared" si="53"/>
        <v>132100</v>
      </c>
      <c r="L2182" s="34" t="s">
        <v>900</v>
      </c>
      <c r="O2182" t="str" s="35">
        <v>持续恢复生命；提高每次生命恢复量；温养生机，增强持续生命恢复。</v>
      </c>
      <c r="P2182" t="n" s="35">
        <v>12421010</v>
      </c>
    </row>
    <row r="2183" ht="30" customHeight="1" spans="2:12">
      <c r="B2183" s="34">
        <f>10000000+INDEX(编号表!$B:$B,MATCH(D2183,编号表!$A:$A,0))*10000+J2183</f>
        <v>13210019</v>
      </c>
      <c r="C2183" s="34" t="s">
        <v>1470</v>
      </c>
      <c r="D2183" s="34" t="s">
        <v>1464</v>
      </c>
      <c r="E2183" s="34" t="s">
        <v>775</v>
      </c>
      <c r="F2183" s="39" t="s">
        <v>912</v>
      </c>
      <c r="G2183" s="34" t="s">
        <v>363</v>
      </c>
      <c r="H2183" s="34" t="b">
        <v>0</v>
      </c>
      <c r="I2183" s="34" t="b">
        <v>0</v>
      </c>
      <c r="J2183" s="34">
        <v>19</v>
      </c>
      <c r="K2183" s="34" t="str">
        <f t="shared" ref="K2183:K2246" si="54">LEFT(B2183,6)</f>
        <v>132100</v>
      </c>
      <c r="L2183" s="34" t="s">
        <v>898</v>
      </c>
      <c r="O2183" t="str" s="35">
        <v>持续恢复生命；提高每次生命恢复量；温养生机，增强持续生命恢复。</v>
      </c>
      <c r="P2183" t="n" s="35">
        <v>12421010</v>
      </c>
    </row>
    <row r="2184" ht="30" customHeight="1" spans="2:12">
      <c r="B2184" s="34">
        <f>10000000+INDEX(编号表!$B:$B,MATCH(D2184,编号表!$A:$A,0))*10000+J2184</f>
        <v>13210020</v>
      </c>
      <c r="C2184" s="34" t="s">
        <v>1470</v>
      </c>
      <c r="D2184" s="34" t="s">
        <v>1464</v>
      </c>
      <c r="E2184" s="34" t="s">
        <v>775</v>
      </c>
      <c r="F2184" s="39" t="s">
        <v>912</v>
      </c>
      <c r="G2184" s="34" t="s">
        <v>363</v>
      </c>
      <c r="H2184" s="34" t="b">
        <v>0</v>
      </c>
      <c r="I2184" s="34" t="b">
        <v>0</v>
      </c>
      <c r="J2184" s="34">
        <v>20</v>
      </c>
      <c r="K2184" s="34" t="str">
        <f t="shared" si="54"/>
        <v>132100</v>
      </c>
      <c r="L2184" s="34" t="s">
        <v>899</v>
      </c>
      <c r="O2184" t="str" s="35">
        <v>持续恢复生命；提高每次生命恢复量；温养生机，增强持续生命恢复。</v>
      </c>
      <c r="P2184" t="n" s="35">
        <v>12421010</v>
      </c>
    </row>
    <row r="2185" ht="30" customHeight="1" spans="2:12">
      <c r="B2185" s="34">
        <f>10000000+INDEX(编号表!$B:$B,MATCH(D2185,编号表!$A:$A,0))*10000+J2185</f>
        <v>13210021</v>
      </c>
      <c r="C2185" s="34" t="s">
        <v>1470</v>
      </c>
      <c r="D2185" s="34" t="s">
        <v>1464</v>
      </c>
      <c r="E2185" s="34" t="s">
        <v>775</v>
      </c>
      <c r="F2185" s="39" t="s">
        <v>912</v>
      </c>
      <c r="G2185" s="34" t="s">
        <v>363</v>
      </c>
      <c r="H2185" s="34" t="b">
        <v>0</v>
      </c>
      <c r="I2185" s="34" t="b">
        <v>0</v>
      </c>
      <c r="J2185" s="34">
        <v>21</v>
      </c>
      <c r="K2185" s="34" t="str">
        <f t="shared" si="54"/>
        <v>132100</v>
      </c>
      <c r="L2185" s="34" t="s">
        <v>900</v>
      </c>
      <c r="O2185" t="str" s="35">
        <v>持续恢复生命；提高每次生命恢复量；温养生机，增强持续生命恢复。</v>
      </c>
      <c r="P2185" t="n" s="35">
        <v>12421010</v>
      </c>
    </row>
    <row r="2186" ht="30" customHeight="1" spans="2:12">
      <c r="B2186" s="34">
        <f>10000000+INDEX(编号表!$B:$B,MATCH(D2186,编号表!$A:$A,0))*10000+J2186</f>
        <v>13220001</v>
      </c>
      <c r="C2186" s="34" t="s">
        <v>1471</v>
      </c>
      <c r="D2186" s="34" t="s">
        <v>1472</v>
      </c>
      <c r="E2186" s="34" t="s">
        <v>775</v>
      </c>
      <c r="F2186" s="39" t="s">
        <v>897</v>
      </c>
      <c r="G2186" s="34" t="s">
        <v>363</v>
      </c>
      <c r="H2186" s="34" t="b">
        <v>0</v>
      </c>
      <c r="I2186" s="34" t="b">
        <v>0</v>
      </c>
      <c r="J2186" s="34">
        <v>1</v>
      </c>
      <c r="K2186" s="34" t="str">
        <f t="shared" si="54"/>
        <v>132200</v>
      </c>
      <c r="L2186" s="34" t="s">
        <v>898</v>
      </c>
      <c r="O2186" t="str" s="35">
        <v>持续恢复生命；使生机传导更连续，缩短恢复间隔；每轮温养开始时额外恢复一次生命。</v>
      </c>
      <c r="P2186" t="n" s="35">
        <v>12421010</v>
      </c>
    </row>
    <row r="2187" ht="30" customHeight="1" spans="2:12">
      <c r="B2187" s="34">
        <f>10000000+INDEX(编号表!$B:$B,MATCH(D2187,编号表!$A:$A,0))*10000+J2187</f>
        <v>13220002</v>
      </c>
      <c r="C2187" s="34" t="s">
        <v>1471</v>
      </c>
      <c r="D2187" s="34" t="s">
        <v>1472</v>
      </c>
      <c r="E2187" s="34" t="s">
        <v>775</v>
      </c>
      <c r="F2187" s="39" t="s">
        <v>897</v>
      </c>
      <c r="G2187" s="34" t="s">
        <v>363</v>
      </c>
      <c r="H2187" s="34" t="b">
        <v>0</v>
      </c>
      <c r="I2187" s="34" t="b">
        <v>0</v>
      </c>
      <c r="J2187" s="34">
        <v>2</v>
      </c>
      <c r="K2187" s="34" t="str">
        <f t="shared" si="54"/>
        <v>132200</v>
      </c>
      <c r="L2187" s="34" t="s">
        <v>899</v>
      </c>
      <c r="O2187" t="str" s="35">
        <v>持续恢复生命；使生机传导更连续，缩短恢复间隔；每轮温养开始时额外恢复一次生命。</v>
      </c>
      <c r="P2187" t="n" s="35">
        <v>12421010</v>
      </c>
    </row>
    <row r="2188" ht="30" customHeight="1" spans="2:12">
      <c r="B2188" s="34">
        <f>10000000+INDEX(编号表!$B:$B,MATCH(D2188,编号表!$A:$A,0))*10000+J2188</f>
        <v>13220003</v>
      </c>
      <c r="C2188" s="34" t="s">
        <v>1471</v>
      </c>
      <c r="D2188" s="34" t="s">
        <v>1472</v>
      </c>
      <c r="E2188" s="34" t="s">
        <v>775</v>
      </c>
      <c r="F2188" s="39" t="s">
        <v>897</v>
      </c>
      <c r="G2188" s="34" t="s">
        <v>363</v>
      </c>
      <c r="H2188" s="34" t="b">
        <v>0</v>
      </c>
      <c r="I2188" s="34" t="b">
        <v>0</v>
      </c>
      <c r="J2188" s="34">
        <v>3</v>
      </c>
      <c r="K2188" s="34" t="str">
        <f t="shared" si="54"/>
        <v>132200</v>
      </c>
      <c r="L2188" s="34" t="s">
        <v>900</v>
      </c>
      <c r="O2188" t="str" s="35">
        <v>持续恢复生命；使生机传导更连续，缩短恢复间隔；每轮温养开始时额外恢复一次生命。</v>
      </c>
      <c r="P2188" t="n" s="35">
        <v>12421010</v>
      </c>
    </row>
    <row r="2189" ht="30" customHeight="1" spans="2:12">
      <c r="B2189" s="34">
        <f>10000000+INDEX(编号表!$B:$B,MATCH(D2189,编号表!$A:$A,0))*10000+J2189</f>
        <v>13220004</v>
      </c>
      <c r="C2189" s="34" t="s">
        <v>1473</v>
      </c>
      <c r="D2189" s="34" t="s">
        <v>1472</v>
      </c>
      <c r="E2189" s="34" t="s">
        <v>775</v>
      </c>
      <c r="F2189" s="39" t="s">
        <v>902</v>
      </c>
      <c r="G2189" s="34" t="s">
        <v>363</v>
      </c>
      <c r="H2189" s="34" t="b">
        <v>0</v>
      </c>
      <c r="I2189" s="34" t="b">
        <v>0</v>
      </c>
      <c r="J2189" s="34">
        <v>4</v>
      </c>
      <c r="K2189" s="34" t="str">
        <f t="shared" si="54"/>
        <v>132200</v>
      </c>
      <c r="L2189" s="34" t="s">
        <v>898</v>
      </c>
      <c r="O2189" t="str" s="35">
        <v>持续恢复生命；使生机传导更连续，缩短恢复间隔；每轮温养开始时额外恢复一次生命。</v>
      </c>
      <c r="P2189" t="n" s="35">
        <v>12421010</v>
      </c>
    </row>
    <row r="2190" ht="30" customHeight="1" spans="2:12">
      <c r="B2190" s="34">
        <f>10000000+INDEX(编号表!$B:$B,MATCH(D2190,编号表!$A:$A,0))*10000+J2190</f>
        <v>13220005</v>
      </c>
      <c r="C2190" s="34" t="s">
        <v>1473</v>
      </c>
      <c r="D2190" s="34" t="s">
        <v>1472</v>
      </c>
      <c r="E2190" s="34" t="s">
        <v>775</v>
      </c>
      <c r="F2190" s="39" t="s">
        <v>902</v>
      </c>
      <c r="G2190" s="34" t="s">
        <v>363</v>
      </c>
      <c r="H2190" s="34" t="b">
        <v>0</v>
      </c>
      <c r="I2190" s="34" t="b">
        <v>0</v>
      </c>
      <c r="J2190" s="34">
        <v>5</v>
      </c>
      <c r="K2190" s="34" t="str">
        <f t="shared" si="54"/>
        <v>132200</v>
      </c>
      <c r="L2190" s="34" t="s">
        <v>899</v>
      </c>
      <c r="O2190" t="str" s="35">
        <v>持续恢复生命；使生机传导更连续，缩短恢复间隔；每轮温养开始时额外恢复一次生命。</v>
      </c>
      <c r="P2190" t="n" s="35">
        <v>12421010</v>
      </c>
    </row>
    <row r="2191" ht="30" customHeight="1" spans="2:12">
      <c r="B2191" s="34">
        <f>10000000+INDEX(编号表!$B:$B,MATCH(D2191,编号表!$A:$A,0))*10000+J2191</f>
        <v>13220006</v>
      </c>
      <c r="C2191" s="34" t="s">
        <v>1473</v>
      </c>
      <c r="D2191" s="34" t="s">
        <v>1472</v>
      </c>
      <c r="E2191" s="34" t="s">
        <v>775</v>
      </c>
      <c r="F2191" s="39" t="s">
        <v>902</v>
      </c>
      <c r="G2191" s="34" t="s">
        <v>363</v>
      </c>
      <c r="H2191" s="34" t="b">
        <v>0</v>
      </c>
      <c r="I2191" s="34" t="b">
        <v>0</v>
      </c>
      <c r="J2191" s="34">
        <v>6</v>
      </c>
      <c r="K2191" s="34" t="str">
        <f t="shared" si="54"/>
        <v>132200</v>
      </c>
      <c r="L2191" s="34" t="s">
        <v>900</v>
      </c>
      <c r="O2191" t="str" s="35">
        <v>持续恢复生命；使生机传导更连续，缩短恢复间隔；每轮温养开始时额外恢复一次生命。</v>
      </c>
      <c r="P2191" t="n" s="35">
        <v>12421010</v>
      </c>
    </row>
    <row r="2192" ht="30" customHeight="1" spans="2:12">
      <c r="B2192" s="34">
        <f>10000000+INDEX(编号表!$B:$B,MATCH(D2192,编号表!$A:$A,0))*10000+J2192</f>
        <v>13220007</v>
      </c>
      <c r="C2192" s="34" t="s">
        <v>1474</v>
      </c>
      <c r="D2192" s="34" t="s">
        <v>1472</v>
      </c>
      <c r="E2192" s="34" t="s">
        <v>775</v>
      </c>
      <c r="F2192" s="39" t="s">
        <v>904</v>
      </c>
      <c r="G2192" s="34" t="s">
        <v>363</v>
      </c>
      <c r="H2192" s="34" t="b">
        <v>0</v>
      </c>
      <c r="I2192" s="34" t="b">
        <v>0</v>
      </c>
      <c r="J2192" s="34">
        <v>7</v>
      </c>
      <c r="K2192" s="34" t="str">
        <f t="shared" si="54"/>
        <v>132200</v>
      </c>
      <c r="L2192" s="34" t="s">
        <v>898</v>
      </c>
      <c r="O2192" t="str" s="35">
        <v>持续恢复生命；使生机传导更连续，缩短恢复间隔；每轮温养开始时额外恢复一次生命。</v>
      </c>
      <c r="P2192" t="n" s="35">
        <v>12421010</v>
      </c>
    </row>
    <row r="2193" ht="30" customHeight="1" spans="2:12">
      <c r="B2193" s="34">
        <f>10000000+INDEX(编号表!$B:$B,MATCH(D2193,编号表!$A:$A,0))*10000+J2193</f>
        <v>13220008</v>
      </c>
      <c r="C2193" s="34" t="s">
        <v>1474</v>
      </c>
      <c r="D2193" s="34" t="s">
        <v>1472</v>
      </c>
      <c r="E2193" s="34" t="s">
        <v>775</v>
      </c>
      <c r="F2193" s="39" t="s">
        <v>904</v>
      </c>
      <c r="G2193" s="34" t="s">
        <v>363</v>
      </c>
      <c r="H2193" s="34" t="b">
        <v>0</v>
      </c>
      <c r="I2193" s="34" t="b">
        <v>0</v>
      </c>
      <c r="J2193" s="34">
        <v>8</v>
      </c>
      <c r="K2193" s="34" t="str">
        <f t="shared" si="54"/>
        <v>132200</v>
      </c>
      <c r="L2193" s="34" t="s">
        <v>899</v>
      </c>
      <c r="O2193" t="str" s="35">
        <v>持续恢复生命；使生机传导更连续，缩短恢复间隔；每轮温养开始时额外恢复一次生命。</v>
      </c>
      <c r="P2193" t="n" s="35">
        <v>12421010</v>
      </c>
    </row>
    <row r="2194" ht="30" customHeight="1" spans="2:12">
      <c r="B2194" s="34">
        <f>10000000+INDEX(编号表!$B:$B,MATCH(D2194,编号表!$A:$A,0))*10000+J2194</f>
        <v>13220009</v>
      </c>
      <c r="C2194" s="34" t="s">
        <v>1474</v>
      </c>
      <c r="D2194" s="34" t="s">
        <v>1472</v>
      </c>
      <c r="E2194" s="34" t="s">
        <v>775</v>
      </c>
      <c r="F2194" s="39" t="s">
        <v>904</v>
      </c>
      <c r="G2194" s="34" t="s">
        <v>363</v>
      </c>
      <c r="H2194" s="34" t="b">
        <v>0</v>
      </c>
      <c r="I2194" s="34" t="b">
        <v>0</v>
      </c>
      <c r="J2194" s="34">
        <v>9</v>
      </c>
      <c r="K2194" s="34" t="str">
        <f t="shared" si="54"/>
        <v>132200</v>
      </c>
      <c r="L2194" s="34" t="s">
        <v>900</v>
      </c>
      <c r="O2194" t="str" s="35">
        <v>持续恢复生命；使生机传导更连续，缩短恢复间隔；每轮温养开始时额外恢复一次生命。</v>
      </c>
      <c r="P2194" t="n" s="35">
        <v>12421010</v>
      </c>
    </row>
    <row r="2195" ht="30" customHeight="1" spans="2:12">
      <c r="B2195" s="34">
        <f>10000000+INDEX(编号表!$B:$B,MATCH(D2195,编号表!$A:$A,0))*10000+J2195</f>
        <v>13220010</v>
      </c>
      <c r="C2195" s="34" t="s">
        <v>1475</v>
      </c>
      <c r="D2195" s="34" t="s">
        <v>1472</v>
      </c>
      <c r="E2195" s="34" t="s">
        <v>775</v>
      </c>
      <c r="F2195" s="39" t="s">
        <v>906</v>
      </c>
      <c r="G2195" s="34" t="s">
        <v>363</v>
      </c>
      <c r="H2195" s="34" t="b">
        <v>0</v>
      </c>
      <c r="I2195" s="34" t="b">
        <v>0</v>
      </c>
      <c r="J2195" s="34">
        <v>10</v>
      </c>
      <c r="K2195" s="34" t="str">
        <f t="shared" si="54"/>
        <v>132200</v>
      </c>
      <c r="L2195" s="34" t="s">
        <v>898</v>
      </c>
      <c r="O2195" t="str" s="35">
        <v>持续恢复生命；使生机传导更连续，缩短恢复间隔；每轮温养开始时额外恢复一次生命。</v>
      </c>
      <c r="P2195" t="n" s="35">
        <v>12421010</v>
      </c>
    </row>
    <row r="2196" ht="30" customHeight="1" spans="2:12">
      <c r="B2196" s="34">
        <f>10000000+INDEX(编号表!$B:$B,MATCH(D2196,编号表!$A:$A,0))*10000+J2196</f>
        <v>13220011</v>
      </c>
      <c r="C2196" s="34" t="s">
        <v>1475</v>
      </c>
      <c r="D2196" s="34" t="s">
        <v>1472</v>
      </c>
      <c r="E2196" s="34" t="s">
        <v>775</v>
      </c>
      <c r="F2196" s="39" t="s">
        <v>906</v>
      </c>
      <c r="G2196" s="34" t="s">
        <v>363</v>
      </c>
      <c r="H2196" s="34" t="b">
        <v>0</v>
      </c>
      <c r="I2196" s="34" t="b">
        <v>0</v>
      </c>
      <c r="J2196" s="34">
        <v>11</v>
      </c>
      <c r="K2196" s="34" t="str">
        <f t="shared" si="54"/>
        <v>132200</v>
      </c>
      <c r="L2196" s="34" t="s">
        <v>899</v>
      </c>
      <c r="O2196" t="str" s="35">
        <v>持续恢复生命；使生机传导更连续，缩短恢复间隔；每轮温养开始时额外恢复一次生命。</v>
      </c>
      <c r="P2196" t="n" s="35">
        <v>12421010</v>
      </c>
    </row>
    <row r="2197" ht="30" customHeight="1" spans="2:12">
      <c r="B2197" s="34">
        <f>10000000+INDEX(编号表!$B:$B,MATCH(D2197,编号表!$A:$A,0))*10000+J2197</f>
        <v>13220012</v>
      </c>
      <c r="C2197" s="34" t="s">
        <v>1475</v>
      </c>
      <c r="D2197" s="34" t="s">
        <v>1472</v>
      </c>
      <c r="E2197" s="34" t="s">
        <v>775</v>
      </c>
      <c r="F2197" s="39" t="s">
        <v>906</v>
      </c>
      <c r="G2197" s="34" t="s">
        <v>363</v>
      </c>
      <c r="H2197" s="34" t="b">
        <v>0</v>
      </c>
      <c r="I2197" s="34" t="b">
        <v>0</v>
      </c>
      <c r="J2197" s="34">
        <v>12</v>
      </c>
      <c r="K2197" s="34" t="str">
        <f t="shared" si="54"/>
        <v>132200</v>
      </c>
      <c r="L2197" s="34" t="s">
        <v>900</v>
      </c>
      <c r="O2197" t="str" s="35">
        <v>持续恢复生命；使生机传导更连续，缩短恢复间隔；每轮温养开始时额外恢复一次生命。</v>
      </c>
      <c r="P2197" t="n" s="35">
        <v>12421010</v>
      </c>
    </row>
    <row r="2198" ht="30" customHeight="1" spans="2:12">
      <c r="B2198" s="34">
        <f>10000000+INDEX(编号表!$B:$B,MATCH(D2198,编号表!$A:$A,0))*10000+J2198</f>
        <v>13220013</v>
      </c>
      <c r="C2198" s="34" t="s">
        <v>1476</v>
      </c>
      <c r="D2198" s="34" t="s">
        <v>1472</v>
      </c>
      <c r="E2198" s="34" t="s">
        <v>775</v>
      </c>
      <c r="F2198" s="39" t="s">
        <v>908</v>
      </c>
      <c r="G2198" s="34" t="s">
        <v>363</v>
      </c>
      <c r="H2198" s="34" t="b">
        <v>0</v>
      </c>
      <c r="I2198" s="34" t="b">
        <v>0</v>
      </c>
      <c r="J2198" s="34">
        <v>13</v>
      </c>
      <c r="K2198" s="34" t="str">
        <f t="shared" si="54"/>
        <v>132200</v>
      </c>
      <c r="L2198" s="34" t="s">
        <v>898</v>
      </c>
      <c r="O2198" t="str" s="35">
        <v>持续恢复生命；使生机传导更连续，缩短恢复间隔；每轮温养开始时额外恢复一次生命。</v>
      </c>
      <c r="P2198" t="n" s="35">
        <v>12421010</v>
      </c>
    </row>
    <row r="2199" ht="30" customHeight="1" spans="2:12">
      <c r="B2199" s="34">
        <f>10000000+INDEX(编号表!$B:$B,MATCH(D2199,编号表!$A:$A,0))*10000+J2199</f>
        <v>13220014</v>
      </c>
      <c r="C2199" s="34" t="s">
        <v>1476</v>
      </c>
      <c r="D2199" s="34" t="s">
        <v>1472</v>
      </c>
      <c r="E2199" s="34" t="s">
        <v>775</v>
      </c>
      <c r="F2199" s="39" t="s">
        <v>908</v>
      </c>
      <c r="G2199" s="34" t="s">
        <v>363</v>
      </c>
      <c r="H2199" s="34" t="b">
        <v>0</v>
      </c>
      <c r="I2199" s="34" t="b">
        <v>0</v>
      </c>
      <c r="J2199" s="34">
        <v>14</v>
      </c>
      <c r="K2199" s="34" t="str">
        <f t="shared" si="54"/>
        <v>132200</v>
      </c>
      <c r="L2199" s="34" t="s">
        <v>899</v>
      </c>
      <c r="O2199" t="str" s="35">
        <v>持续恢复生命；使生机传导更连续，缩短恢复间隔；每轮温养开始时额外恢复一次生命。</v>
      </c>
      <c r="P2199" t="n" s="35">
        <v>12421010</v>
      </c>
    </row>
    <row r="2200" ht="30" customHeight="1" spans="2:12">
      <c r="B2200" s="34">
        <f>10000000+INDEX(编号表!$B:$B,MATCH(D2200,编号表!$A:$A,0))*10000+J2200</f>
        <v>13220015</v>
      </c>
      <c r="C2200" s="34" t="s">
        <v>1476</v>
      </c>
      <c r="D2200" s="34" t="s">
        <v>1472</v>
      </c>
      <c r="E2200" s="34" t="s">
        <v>775</v>
      </c>
      <c r="F2200" s="39" t="s">
        <v>908</v>
      </c>
      <c r="G2200" s="34" t="s">
        <v>363</v>
      </c>
      <c r="H2200" s="34" t="b">
        <v>0</v>
      </c>
      <c r="I2200" s="34" t="b">
        <v>0</v>
      </c>
      <c r="J2200" s="34">
        <v>15</v>
      </c>
      <c r="K2200" s="34" t="str">
        <f t="shared" si="54"/>
        <v>132200</v>
      </c>
      <c r="L2200" s="34" t="s">
        <v>900</v>
      </c>
      <c r="O2200" t="str" s="35">
        <v>持续恢复生命；使生机传导更连续，缩短恢复间隔；每轮温养开始时额外恢复一次生命。</v>
      </c>
      <c r="P2200" t="n" s="35">
        <v>12421010</v>
      </c>
    </row>
    <row r="2201" ht="30" customHeight="1" spans="2:12">
      <c r="B2201" s="34">
        <f>10000000+INDEX(编号表!$B:$B,MATCH(D2201,编号表!$A:$A,0))*10000+J2201</f>
        <v>13220016</v>
      </c>
      <c r="C2201" s="34" t="s">
        <v>1477</v>
      </c>
      <c r="D2201" s="34" t="s">
        <v>1472</v>
      </c>
      <c r="E2201" s="34" t="s">
        <v>775</v>
      </c>
      <c r="F2201" s="39" t="s">
        <v>910</v>
      </c>
      <c r="G2201" s="34" t="s">
        <v>363</v>
      </c>
      <c r="H2201" s="34" t="b">
        <v>0</v>
      </c>
      <c r="I2201" s="34" t="b">
        <v>0</v>
      </c>
      <c r="J2201" s="34">
        <v>16</v>
      </c>
      <c r="K2201" s="34" t="str">
        <f t="shared" si="54"/>
        <v>132200</v>
      </c>
      <c r="L2201" s="34" t="s">
        <v>898</v>
      </c>
      <c r="O2201" t="str" s="35">
        <v>持续恢复生命；使生机传导更连续，缩短恢复间隔；每轮温养开始时额外恢复一次生命。</v>
      </c>
      <c r="P2201" t="n" s="35">
        <v>12421010</v>
      </c>
    </row>
    <row r="2202" ht="30" customHeight="1" spans="2:12">
      <c r="B2202" s="34">
        <f>10000000+INDEX(编号表!$B:$B,MATCH(D2202,编号表!$A:$A,0))*10000+J2202</f>
        <v>13220017</v>
      </c>
      <c r="C2202" s="34" t="s">
        <v>1477</v>
      </c>
      <c r="D2202" s="34" t="s">
        <v>1472</v>
      </c>
      <c r="E2202" s="34" t="s">
        <v>775</v>
      </c>
      <c r="F2202" s="39" t="s">
        <v>910</v>
      </c>
      <c r="G2202" s="34" t="s">
        <v>363</v>
      </c>
      <c r="H2202" s="34" t="b">
        <v>0</v>
      </c>
      <c r="I2202" s="34" t="b">
        <v>0</v>
      </c>
      <c r="J2202" s="34">
        <v>17</v>
      </c>
      <c r="K2202" s="34" t="str">
        <f t="shared" si="54"/>
        <v>132200</v>
      </c>
      <c r="L2202" s="34" t="s">
        <v>899</v>
      </c>
      <c r="O2202" t="str" s="35">
        <v>持续恢复生命；使生机传导更连续，缩短恢复间隔；每轮温养开始时额外恢复一次生命。</v>
      </c>
      <c r="P2202" t="n" s="35">
        <v>12421010</v>
      </c>
    </row>
    <row r="2203" ht="30" customHeight="1" spans="2:12">
      <c r="B2203" s="34">
        <f>10000000+INDEX(编号表!$B:$B,MATCH(D2203,编号表!$A:$A,0))*10000+J2203</f>
        <v>13220018</v>
      </c>
      <c r="C2203" s="34" t="s">
        <v>1477</v>
      </c>
      <c r="D2203" s="34" t="s">
        <v>1472</v>
      </c>
      <c r="E2203" s="34" t="s">
        <v>775</v>
      </c>
      <c r="F2203" s="39" t="s">
        <v>910</v>
      </c>
      <c r="G2203" s="34" t="s">
        <v>363</v>
      </c>
      <c r="H2203" s="34" t="b">
        <v>0</v>
      </c>
      <c r="I2203" s="34" t="b">
        <v>0</v>
      </c>
      <c r="J2203" s="34">
        <v>18</v>
      </c>
      <c r="K2203" s="34" t="str">
        <f t="shared" si="54"/>
        <v>132200</v>
      </c>
      <c r="L2203" s="34" t="s">
        <v>900</v>
      </c>
      <c r="O2203" t="str" s="35">
        <v>持续恢复生命；使生机传导更连续，缩短恢复间隔；每轮温养开始时额外恢复一次生命。</v>
      </c>
      <c r="P2203" t="n" s="35">
        <v>12421010</v>
      </c>
    </row>
    <row r="2204" ht="30" customHeight="1" spans="2:12">
      <c r="B2204" s="34">
        <f>10000000+INDEX(编号表!$B:$B,MATCH(D2204,编号表!$A:$A,0))*10000+J2204</f>
        <v>13220019</v>
      </c>
      <c r="C2204" s="34" t="s">
        <v>1478</v>
      </c>
      <c r="D2204" s="34" t="s">
        <v>1472</v>
      </c>
      <c r="E2204" s="34" t="s">
        <v>775</v>
      </c>
      <c r="F2204" s="39" t="s">
        <v>912</v>
      </c>
      <c r="G2204" s="34" t="s">
        <v>363</v>
      </c>
      <c r="H2204" s="34" t="b">
        <v>0</v>
      </c>
      <c r="I2204" s="34" t="b">
        <v>0</v>
      </c>
      <c r="J2204" s="34">
        <v>19</v>
      </c>
      <c r="K2204" s="34" t="str">
        <f t="shared" si="54"/>
        <v>132200</v>
      </c>
      <c r="L2204" s="34" t="s">
        <v>898</v>
      </c>
      <c r="O2204" t="str" s="35">
        <v>持续恢复生命；使生机传导更连续，缩短恢复间隔；每轮温养开始时额外恢复一次生命。</v>
      </c>
      <c r="P2204" t="n" s="35">
        <v>12421010</v>
      </c>
    </row>
    <row r="2205" ht="30" customHeight="1" spans="2:12">
      <c r="B2205" s="34">
        <f>10000000+INDEX(编号表!$B:$B,MATCH(D2205,编号表!$A:$A,0))*10000+J2205</f>
        <v>13220020</v>
      </c>
      <c r="C2205" s="34" t="s">
        <v>1478</v>
      </c>
      <c r="D2205" s="34" t="s">
        <v>1472</v>
      </c>
      <c r="E2205" s="34" t="s">
        <v>775</v>
      </c>
      <c r="F2205" s="39" t="s">
        <v>912</v>
      </c>
      <c r="G2205" s="34" t="s">
        <v>363</v>
      </c>
      <c r="H2205" s="34" t="b">
        <v>0</v>
      </c>
      <c r="I2205" s="34" t="b">
        <v>0</v>
      </c>
      <c r="J2205" s="34">
        <v>20</v>
      </c>
      <c r="K2205" s="34" t="str">
        <f t="shared" si="54"/>
        <v>132200</v>
      </c>
      <c r="L2205" s="34" t="s">
        <v>899</v>
      </c>
      <c r="O2205" t="str" s="35">
        <v>持续恢复生命；使生机传导更连续，缩短恢复间隔；每轮温养开始时额外恢复一次生命。</v>
      </c>
      <c r="P2205" t="n" s="35">
        <v>12421010</v>
      </c>
    </row>
    <row r="2206" ht="30" customHeight="1" spans="2:12">
      <c r="B2206" s="34">
        <f>10000000+INDEX(编号表!$B:$B,MATCH(D2206,编号表!$A:$A,0))*10000+J2206</f>
        <v>13220021</v>
      </c>
      <c r="C2206" s="34" t="s">
        <v>1478</v>
      </c>
      <c r="D2206" s="34" t="s">
        <v>1472</v>
      </c>
      <c r="E2206" s="34" t="s">
        <v>775</v>
      </c>
      <c r="F2206" s="39" t="s">
        <v>912</v>
      </c>
      <c r="G2206" s="34" t="s">
        <v>363</v>
      </c>
      <c r="H2206" s="34" t="b">
        <v>0</v>
      </c>
      <c r="I2206" s="34" t="b">
        <v>0</v>
      </c>
      <c r="J2206" s="34">
        <v>21</v>
      </c>
      <c r="K2206" s="34" t="str">
        <f t="shared" si="54"/>
        <v>132200</v>
      </c>
      <c r="L2206" s="34" t="s">
        <v>900</v>
      </c>
      <c r="O2206" t="str" s="35">
        <v>持续恢复生命；使生机传导更连续，缩短恢复间隔；每轮温养开始时额外恢复一次生命。</v>
      </c>
      <c r="P2206" t="n" s="35">
        <v>12421010</v>
      </c>
    </row>
    <row r="2207" ht="30" customHeight="1" spans="2:12">
      <c r="B2207" s="34">
        <f>10000000+INDEX(编号表!$B:$B,MATCH(D2207,编号表!$A:$A,0))*10000+J2207</f>
        <v>13230001</v>
      </c>
      <c r="C2207" s="34" t="s">
        <v>1479</v>
      </c>
      <c r="D2207" s="34" t="s">
        <v>1480</v>
      </c>
      <c r="E2207" s="34" t="s">
        <v>775</v>
      </c>
      <c r="F2207" s="39" t="s">
        <v>897</v>
      </c>
      <c r="G2207" s="34" t="s">
        <v>363</v>
      </c>
      <c r="H2207" s="34" t="b">
        <v>0</v>
      </c>
      <c r="I2207" s="34" t="b">
        <v>0</v>
      </c>
      <c r="J2207" s="34">
        <v>1</v>
      </c>
      <c r="K2207" s="34" t="str">
        <f t="shared" si="54"/>
        <v>132300</v>
      </c>
      <c r="L2207" s="34" t="s">
        <v>898</v>
      </c>
      <c r="O2207" t="str" s="35">
        <v>持续恢复生命；使生机传导更连续，缩短恢复间隔；温养生机，增强持续生命恢复。</v>
      </c>
      <c r="P2207" t="n" s="35">
        <v>12421010</v>
      </c>
    </row>
    <row r="2208" ht="30" customHeight="1" spans="2:12">
      <c r="B2208" s="34">
        <f>10000000+INDEX(编号表!$B:$B,MATCH(D2208,编号表!$A:$A,0))*10000+J2208</f>
        <v>13230002</v>
      </c>
      <c r="C2208" s="34" t="s">
        <v>1479</v>
      </c>
      <c r="D2208" s="34" t="s">
        <v>1480</v>
      </c>
      <c r="E2208" s="34" t="s">
        <v>775</v>
      </c>
      <c r="F2208" s="39" t="s">
        <v>897</v>
      </c>
      <c r="G2208" s="34" t="s">
        <v>363</v>
      </c>
      <c r="H2208" s="34" t="b">
        <v>0</v>
      </c>
      <c r="I2208" s="34" t="b">
        <v>0</v>
      </c>
      <c r="J2208" s="34">
        <v>2</v>
      </c>
      <c r="K2208" s="34" t="str">
        <f t="shared" si="54"/>
        <v>132300</v>
      </c>
      <c r="L2208" s="34" t="s">
        <v>899</v>
      </c>
      <c r="O2208" t="str" s="35">
        <v>持续恢复生命；使生机传导更连续，缩短恢复间隔；温养生机，增强持续生命恢复。</v>
      </c>
      <c r="P2208" t="n" s="35">
        <v>12421010</v>
      </c>
    </row>
    <row r="2209" ht="30" customHeight="1" spans="2:12">
      <c r="B2209" s="34">
        <f>10000000+INDEX(编号表!$B:$B,MATCH(D2209,编号表!$A:$A,0))*10000+J2209</f>
        <v>13230003</v>
      </c>
      <c r="C2209" s="34" t="s">
        <v>1479</v>
      </c>
      <c r="D2209" s="34" t="s">
        <v>1480</v>
      </c>
      <c r="E2209" s="34" t="s">
        <v>775</v>
      </c>
      <c r="F2209" s="39" t="s">
        <v>897</v>
      </c>
      <c r="G2209" s="34" t="s">
        <v>363</v>
      </c>
      <c r="H2209" s="34" t="b">
        <v>0</v>
      </c>
      <c r="I2209" s="34" t="b">
        <v>0</v>
      </c>
      <c r="J2209" s="34">
        <v>3</v>
      </c>
      <c r="K2209" s="34" t="str">
        <f t="shared" si="54"/>
        <v>132300</v>
      </c>
      <c r="L2209" s="34" t="s">
        <v>900</v>
      </c>
      <c r="O2209" t="str" s="35">
        <v>持续恢复生命；使生机传导更连续，缩短恢复间隔；温养生机，增强持续生命恢复。</v>
      </c>
      <c r="P2209" t="n" s="35">
        <v>12421010</v>
      </c>
    </row>
    <row r="2210" ht="30" customHeight="1" spans="2:12">
      <c r="B2210" s="34">
        <f>10000000+INDEX(编号表!$B:$B,MATCH(D2210,编号表!$A:$A,0))*10000+J2210</f>
        <v>13230004</v>
      </c>
      <c r="C2210" s="34" t="s">
        <v>1481</v>
      </c>
      <c r="D2210" s="34" t="s">
        <v>1480</v>
      </c>
      <c r="E2210" s="34" t="s">
        <v>775</v>
      </c>
      <c r="F2210" s="39" t="s">
        <v>902</v>
      </c>
      <c r="G2210" s="34" t="s">
        <v>363</v>
      </c>
      <c r="H2210" s="34" t="b">
        <v>0</v>
      </c>
      <c r="I2210" s="34" t="b">
        <v>0</v>
      </c>
      <c r="J2210" s="34">
        <v>4</v>
      </c>
      <c r="K2210" s="34" t="str">
        <f t="shared" si="54"/>
        <v>132300</v>
      </c>
      <c r="L2210" s="34" t="s">
        <v>898</v>
      </c>
      <c r="O2210" t="str" s="35">
        <v>持续恢复生命；使生机传导更连续，缩短恢复间隔；温养生机，增强持续生命恢复。</v>
      </c>
      <c r="P2210" t="n" s="35">
        <v>12421010</v>
      </c>
    </row>
    <row r="2211" ht="30" customHeight="1" spans="2:12">
      <c r="B2211" s="34">
        <f>10000000+INDEX(编号表!$B:$B,MATCH(D2211,编号表!$A:$A,0))*10000+J2211</f>
        <v>13230005</v>
      </c>
      <c r="C2211" s="34" t="s">
        <v>1481</v>
      </c>
      <c r="D2211" s="34" t="s">
        <v>1480</v>
      </c>
      <c r="E2211" s="34" t="s">
        <v>775</v>
      </c>
      <c r="F2211" s="39" t="s">
        <v>902</v>
      </c>
      <c r="G2211" s="34" t="s">
        <v>363</v>
      </c>
      <c r="H2211" s="34" t="b">
        <v>0</v>
      </c>
      <c r="I2211" s="34" t="b">
        <v>0</v>
      </c>
      <c r="J2211" s="34">
        <v>5</v>
      </c>
      <c r="K2211" s="34" t="str">
        <f t="shared" si="54"/>
        <v>132300</v>
      </c>
      <c r="L2211" s="34" t="s">
        <v>899</v>
      </c>
      <c r="O2211" t="str" s="35">
        <v>持续恢复生命；使生机传导更连续，缩短恢复间隔；温养生机，增强持续生命恢复。</v>
      </c>
      <c r="P2211" t="n" s="35">
        <v>12421010</v>
      </c>
    </row>
    <row r="2212" ht="30" customHeight="1" spans="2:12">
      <c r="B2212" s="34">
        <f>10000000+INDEX(编号表!$B:$B,MATCH(D2212,编号表!$A:$A,0))*10000+J2212</f>
        <v>13230006</v>
      </c>
      <c r="C2212" s="34" t="s">
        <v>1481</v>
      </c>
      <c r="D2212" s="34" t="s">
        <v>1480</v>
      </c>
      <c r="E2212" s="34" t="s">
        <v>775</v>
      </c>
      <c r="F2212" s="39" t="s">
        <v>902</v>
      </c>
      <c r="G2212" s="34" t="s">
        <v>363</v>
      </c>
      <c r="H2212" s="34" t="b">
        <v>0</v>
      </c>
      <c r="I2212" s="34" t="b">
        <v>0</v>
      </c>
      <c r="J2212" s="34">
        <v>6</v>
      </c>
      <c r="K2212" s="34" t="str">
        <f t="shared" si="54"/>
        <v>132300</v>
      </c>
      <c r="L2212" s="34" t="s">
        <v>900</v>
      </c>
      <c r="O2212" t="str" s="35">
        <v>持续恢复生命；使生机传导更连续，缩短恢复间隔；温养生机，增强持续生命恢复。</v>
      </c>
      <c r="P2212" t="n" s="35">
        <v>12421010</v>
      </c>
    </row>
    <row r="2213" ht="30" customHeight="1" spans="2:12">
      <c r="B2213" s="34">
        <f>10000000+INDEX(编号表!$B:$B,MATCH(D2213,编号表!$A:$A,0))*10000+J2213</f>
        <v>13230007</v>
      </c>
      <c r="C2213" s="34" t="s">
        <v>1482</v>
      </c>
      <c r="D2213" s="34" t="s">
        <v>1480</v>
      </c>
      <c r="E2213" s="34" t="s">
        <v>775</v>
      </c>
      <c r="F2213" s="39" t="s">
        <v>904</v>
      </c>
      <c r="G2213" s="34" t="s">
        <v>363</v>
      </c>
      <c r="H2213" s="34" t="b">
        <v>0</v>
      </c>
      <c r="I2213" s="34" t="b">
        <v>0</v>
      </c>
      <c r="J2213" s="34">
        <v>7</v>
      </c>
      <c r="K2213" s="34" t="str">
        <f t="shared" si="54"/>
        <v>132300</v>
      </c>
      <c r="L2213" s="34" t="s">
        <v>898</v>
      </c>
      <c r="O2213" t="str" s="35">
        <v>持续恢复生命；使生机传导更连续，缩短恢复间隔；温养生机，增强持续生命恢复。</v>
      </c>
      <c r="P2213" t="n" s="35">
        <v>12421010</v>
      </c>
    </row>
    <row r="2214" ht="30" customHeight="1" spans="2:12">
      <c r="B2214" s="34">
        <f>10000000+INDEX(编号表!$B:$B,MATCH(D2214,编号表!$A:$A,0))*10000+J2214</f>
        <v>13230008</v>
      </c>
      <c r="C2214" s="34" t="s">
        <v>1482</v>
      </c>
      <c r="D2214" s="34" t="s">
        <v>1480</v>
      </c>
      <c r="E2214" s="34" t="s">
        <v>775</v>
      </c>
      <c r="F2214" s="39" t="s">
        <v>904</v>
      </c>
      <c r="G2214" s="34" t="s">
        <v>363</v>
      </c>
      <c r="H2214" s="34" t="b">
        <v>0</v>
      </c>
      <c r="I2214" s="34" t="b">
        <v>0</v>
      </c>
      <c r="J2214" s="34">
        <v>8</v>
      </c>
      <c r="K2214" s="34" t="str">
        <f t="shared" si="54"/>
        <v>132300</v>
      </c>
      <c r="L2214" s="34" t="s">
        <v>899</v>
      </c>
      <c r="O2214" t="str" s="35">
        <v>持续恢复生命；使生机传导更连续，缩短恢复间隔；温养生机，增强持续生命恢复。</v>
      </c>
      <c r="P2214" t="n" s="35">
        <v>12421010</v>
      </c>
    </row>
    <row r="2215" ht="30" customHeight="1" spans="2:12">
      <c r="B2215" s="34">
        <f>10000000+INDEX(编号表!$B:$B,MATCH(D2215,编号表!$A:$A,0))*10000+J2215</f>
        <v>13230009</v>
      </c>
      <c r="C2215" s="34" t="s">
        <v>1482</v>
      </c>
      <c r="D2215" s="34" t="s">
        <v>1480</v>
      </c>
      <c r="E2215" s="34" t="s">
        <v>775</v>
      </c>
      <c r="F2215" s="39" t="s">
        <v>904</v>
      </c>
      <c r="G2215" s="34" t="s">
        <v>363</v>
      </c>
      <c r="H2215" s="34" t="b">
        <v>0</v>
      </c>
      <c r="I2215" s="34" t="b">
        <v>0</v>
      </c>
      <c r="J2215" s="34">
        <v>9</v>
      </c>
      <c r="K2215" s="34" t="str">
        <f t="shared" si="54"/>
        <v>132300</v>
      </c>
      <c r="L2215" s="34" t="s">
        <v>900</v>
      </c>
      <c r="O2215" t="str" s="35">
        <v>持续恢复生命；使生机传导更连续，缩短恢复间隔；温养生机，增强持续生命恢复。</v>
      </c>
      <c r="P2215" t="n" s="35">
        <v>12421010</v>
      </c>
    </row>
    <row r="2216" ht="30" customHeight="1" spans="2:12">
      <c r="B2216" s="34">
        <f>10000000+INDEX(编号表!$B:$B,MATCH(D2216,编号表!$A:$A,0))*10000+J2216</f>
        <v>13230010</v>
      </c>
      <c r="C2216" s="34" t="s">
        <v>1483</v>
      </c>
      <c r="D2216" s="34" t="s">
        <v>1480</v>
      </c>
      <c r="E2216" s="34" t="s">
        <v>775</v>
      </c>
      <c r="F2216" s="39" t="s">
        <v>906</v>
      </c>
      <c r="G2216" s="34" t="s">
        <v>363</v>
      </c>
      <c r="H2216" s="34" t="b">
        <v>0</v>
      </c>
      <c r="I2216" s="34" t="b">
        <v>0</v>
      </c>
      <c r="J2216" s="34">
        <v>10</v>
      </c>
      <c r="K2216" s="34" t="str">
        <f t="shared" si="54"/>
        <v>132300</v>
      </c>
      <c r="L2216" s="34" t="s">
        <v>898</v>
      </c>
      <c r="O2216" t="str" s="35">
        <v>持续恢复生命；使生机传导更连续，缩短恢复间隔；温养生机，增强持续生命恢复。</v>
      </c>
      <c r="P2216" t="n" s="35">
        <v>12421010</v>
      </c>
    </row>
    <row r="2217" ht="30" customHeight="1" spans="2:12">
      <c r="B2217" s="34">
        <f>10000000+INDEX(编号表!$B:$B,MATCH(D2217,编号表!$A:$A,0))*10000+J2217</f>
        <v>13230011</v>
      </c>
      <c r="C2217" s="34" t="s">
        <v>1483</v>
      </c>
      <c r="D2217" s="34" t="s">
        <v>1480</v>
      </c>
      <c r="E2217" s="34" t="s">
        <v>775</v>
      </c>
      <c r="F2217" s="39" t="s">
        <v>906</v>
      </c>
      <c r="G2217" s="34" t="s">
        <v>363</v>
      </c>
      <c r="H2217" s="34" t="b">
        <v>0</v>
      </c>
      <c r="I2217" s="34" t="b">
        <v>0</v>
      </c>
      <c r="J2217" s="34">
        <v>11</v>
      </c>
      <c r="K2217" s="34" t="str">
        <f t="shared" si="54"/>
        <v>132300</v>
      </c>
      <c r="L2217" s="34" t="s">
        <v>899</v>
      </c>
      <c r="O2217" t="str" s="35">
        <v>持续恢复生命；使生机传导更连续，缩短恢复间隔；温养生机，增强持续生命恢复。</v>
      </c>
      <c r="P2217" t="n" s="35">
        <v>12421010</v>
      </c>
    </row>
    <row r="2218" ht="30" customHeight="1" spans="2:12">
      <c r="B2218" s="34">
        <f>10000000+INDEX(编号表!$B:$B,MATCH(D2218,编号表!$A:$A,0))*10000+J2218</f>
        <v>13230012</v>
      </c>
      <c r="C2218" s="34" t="s">
        <v>1483</v>
      </c>
      <c r="D2218" s="34" t="s">
        <v>1480</v>
      </c>
      <c r="E2218" s="34" t="s">
        <v>775</v>
      </c>
      <c r="F2218" s="39" t="s">
        <v>906</v>
      </c>
      <c r="G2218" s="34" t="s">
        <v>363</v>
      </c>
      <c r="H2218" s="34" t="b">
        <v>0</v>
      </c>
      <c r="I2218" s="34" t="b">
        <v>0</v>
      </c>
      <c r="J2218" s="34">
        <v>12</v>
      </c>
      <c r="K2218" s="34" t="str">
        <f t="shared" si="54"/>
        <v>132300</v>
      </c>
      <c r="L2218" s="34" t="s">
        <v>900</v>
      </c>
      <c r="O2218" t="str" s="35">
        <v>持续恢复生命；使生机传导更连续，缩短恢复间隔；温养生机，增强持续生命恢复。</v>
      </c>
      <c r="P2218" t="n" s="35">
        <v>12421010</v>
      </c>
    </row>
    <row r="2219" ht="30" customHeight="1" spans="2:12">
      <c r="B2219" s="34">
        <f>10000000+INDEX(编号表!$B:$B,MATCH(D2219,编号表!$A:$A,0))*10000+J2219</f>
        <v>13230013</v>
      </c>
      <c r="C2219" s="34" t="s">
        <v>1484</v>
      </c>
      <c r="D2219" s="34" t="s">
        <v>1480</v>
      </c>
      <c r="E2219" s="34" t="s">
        <v>775</v>
      </c>
      <c r="F2219" s="39" t="s">
        <v>908</v>
      </c>
      <c r="G2219" s="34" t="s">
        <v>363</v>
      </c>
      <c r="H2219" s="34" t="b">
        <v>0</v>
      </c>
      <c r="I2219" s="34" t="b">
        <v>0</v>
      </c>
      <c r="J2219" s="34">
        <v>13</v>
      </c>
      <c r="K2219" s="34" t="str">
        <f t="shared" si="54"/>
        <v>132300</v>
      </c>
      <c r="L2219" s="34" t="s">
        <v>898</v>
      </c>
      <c r="O2219" t="str" s="35">
        <v>持续恢复生命；使生机传导更连续，缩短恢复间隔；温养生机，增强持续生命恢复。</v>
      </c>
      <c r="P2219" t="n" s="35">
        <v>12421010</v>
      </c>
    </row>
    <row r="2220" ht="30" customHeight="1" spans="2:12">
      <c r="B2220" s="34">
        <f>10000000+INDEX(编号表!$B:$B,MATCH(D2220,编号表!$A:$A,0))*10000+J2220</f>
        <v>13230014</v>
      </c>
      <c r="C2220" s="34" t="s">
        <v>1484</v>
      </c>
      <c r="D2220" s="34" t="s">
        <v>1480</v>
      </c>
      <c r="E2220" s="34" t="s">
        <v>775</v>
      </c>
      <c r="F2220" s="39" t="s">
        <v>908</v>
      </c>
      <c r="G2220" s="34" t="s">
        <v>363</v>
      </c>
      <c r="H2220" s="34" t="b">
        <v>0</v>
      </c>
      <c r="I2220" s="34" t="b">
        <v>0</v>
      </c>
      <c r="J2220" s="34">
        <v>14</v>
      </c>
      <c r="K2220" s="34" t="str">
        <f t="shared" si="54"/>
        <v>132300</v>
      </c>
      <c r="L2220" s="34" t="s">
        <v>899</v>
      </c>
      <c r="O2220" t="str" s="35">
        <v>持续恢复生命；使生机传导更连续，缩短恢复间隔；温养生机，增强持续生命恢复。</v>
      </c>
      <c r="P2220" t="n" s="35">
        <v>12421010</v>
      </c>
    </row>
    <row r="2221" ht="30" customHeight="1" spans="2:12">
      <c r="B2221" s="34">
        <f>10000000+INDEX(编号表!$B:$B,MATCH(D2221,编号表!$A:$A,0))*10000+J2221</f>
        <v>13230015</v>
      </c>
      <c r="C2221" s="34" t="s">
        <v>1484</v>
      </c>
      <c r="D2221" s="34" t="s">
        <v>1480</v>
      </c>
      <c r="E2221" s="34" t="s">
        <v>775</v>
      </c>
      <c r="F2221" s="39" t="s">
        <v>908</v>
      </c>
      <c r="G2221" s="34" t="s">
        <v>363</v>
      </c>
      <c r="H2221" s="34" t="b">
        <v>0</v>
      </c>
      <c r="I2221" s="34" t="b">
        <v>0</v>
      </c>
      <c r="J2221" s="34">
        <v>15</v>
      </c>
      <c r="K2221" s="34" t="str">
        <f t="shared" si="54"/>
        <v>132300</v>
      </c>
      <c r="L2221" s="34" t="s">
        <v>900</v>
      </c>
      <c r="O2221" t="str" s="35">
        <v>持续恢复生命；使生机传导更连续，缩短恢复间隔；温养生机，增强持续生命恢复。</v>
      </c>
      <c r="P2221" t="n" s="35">
        <v>12421010</v>
      </c>
    </row>
    <row r="2222" ht="30" customHeight="1" spans="2:12">
      <c r="B2222" s="34">
        <f>10000000+INDEX(编号表!$B:$B,MATCH(D2222,编号表!$A:$A,0))*10000+J2222</f>
        <v>13230016</v>
      </c>
      <c r="C2222" s="34" t="s">
        <v>1485</v>
      </c>
      <c r="D2222" s="34" t="s">
        <v>1480</v>
      </c>
      <c r="E2222" s="34" t="s">
        <v>775</v>
      </c>
      <c r="F2222" s="39" t="s">
        <v>910</v>
      </c>
      <c r="G2222" s="34" t="s">
        <v>363</v>
      </c>
      <c r="H2222" s="34" t="b">
        <v>0</v>
      </c>
      <c r="I2222" s="34" t="b">
        <v>0</v>
      </c>
      <c r="J2222" s="34">
        <v>16</v>
      </c>
      <c r="K2222" s="34" t="str">
        <f t="shared" si="54"/>
        <v>132300</v>
      </c>
      <c r="L2222" s="34" t="s">
        <v>898</v>
      </c>
      <c r="O2222" t="str" s="35">
        <v>持续恢复生命；使生机传导更连续，缩短恢复间隔；温养生机，增强持续生命恢复。</v>
      </c>
      <c r="P2222" t="n" s="35">
        <v>12421010</v>
      </c>
    </row>
    <row r="2223" ht="30" customHeight="1" spans="2:12">
      <c r="B2223" s="34">
        <f>10000000+INDEX(编号表!$B:$B,MATCH(D2223,编号表!$A:$A,0))*10000+J2223</f>
        <v>13230017</v>
      </c>
      <c r="C2223" s="34" t="s">
        <v>1485</v>
      </c>
      <c r="D2223" s="34" t="s">
        <v>1480</v>
      </c>
      <c r="E2223" s="34" t="s">
        <v>775</v>
      </c>
      <c r="F2223" s="39" t="s">
        <v>910</v>
      </c>
      <c r="G2223" s="34" t="s">
        <v>363</v>
      </c>
      <c r="H2223" s="34" t="b">
        <v>0</v>
      </c>
      <c r="I2223" s="34" t="b">
        <v>0</v>
      </c>
      <c r="J2223" s="34">
        <v>17</v>
      </c>
      <c r="K2223" s="34" t="str">
        <f t="shared" si="54"/>
        <v>132300</v>
      </c>
      <c r="L2223" s="34" t="s">
        <v>899</v>
      </c>
      <c r="O2223" t="str" s="35">
        <v>持续恢复生命；使生机传导更连续，缩短恢复间隔；温养生机，增强持续生命恢复。</v>
      </c>
      <c r="P2223" t="n" s="35">
        <v>12421010</v>
      </c>
    </row>
    <row r="2224" ht="30" customHeight="1" spans="2:12">
      <c r="B2224" s="34">
        <f>10000000+INDEX(编号表!$B:$B,MATCH(D2224,编号表!$A:$A,0))*10000+J2224</f>
        <v>13230018</v>
      </c>
      <c r="C2224" s="34" t="s">
        <v>1485</v>
      </c>
      <c r="D2224" s="34" t="s">
        <v>1480</v>
      </c>
      <c r="E2224" s="34" t="s">
        <v>775</v>
      </c>
      <c r="F2224" s="39" t="s">
        <v>910</v>
      </c>
      <c r="G2224" s="34" t="s">
        <v>363</v>
      </c>
      <c r="H2224" s="34" t="b">
        <v>0</v>
      </c>
      <c r="I2224" s="34" t="b">
        <v>0</v>
      </c>
      <c r="J2224" s="34">
        <v>18</v>
      </c>
      <c r="K2224" s="34" t="str">
        <f t="shared" si="54"/>
        <v>132300</v>
      </c>
      <c r="L2224" s="34" t="s">
        <v>900</v>
      </c>
      <c r="O2224" t="str" s="35">
        <v>持续恢复生命；使生机传导更连续，缩短恢复间隔；温养生机，增强持续生命恢复。</v>
      </c>
      <c r="P2224" t="n" s="35">
        <v>12421010</v>
      </c>
    </row>
    <row r="2225" ht="30" customHeight="1" spans="2:12">
      <c r="B2225" s="34">
        <f>10000000+INDEX(编号表!$B:$B,MATCH(D2225,编号表!$A:$A,0))*10000+J2225</f>
        <v>13230019</v>
      </c>
      <c r="C2225" s="34" t="s">
        <v>1486</v>
      </c>
      <c r="D2225" s="34" t="s">
        <v>1480</v>
      </c>
      <c r="E2225" s="34" t="s">
        <v>775</v>
      </c>
      <c r="F2225" s="39" t="s">
        <v>912</v>
      </c>
      <c r="G2225" s="34" t="s">
        <v>363</v>
      </c>
      <c r="H2225" s="34" t="b">
        <v>0</v>
      </c>
      <c r="I2225" s="34" t="b">
        <v>0</v>
      </c>
      <c r="J2225" s="34">
        <v>19</v>
      </c>
      <c r="K2225" s="34" t="str">
        <f t="shared" si="54"/>
        <v>132300</v>
      </c>
      <c r="L2225" s="34" t="s">
        <v>898</v>
      </c>
      <c r="O2225" t="str" s="35">
        <v>持续恢复生命；使生机传导更连续，缩短恢复间隔；温养生机，增强持续生命恢复。</v>
      </c>
      <c r="P2225" t="n" s="35">
        <v>12421010</v>
      </c>
    </row>
    <row r="2226" ht="30" customHeight="1" spans="2:12">
      <c r="B2226" s="34">
        <f>10000000+INDEX(编号表!$B:$B,MATCH(D2226,编号表!$A:$A,0))*10000+J2226</f>
        <v>13230020</v>
      </c>
      <c r="C2226" s="34" t="s">
        <v>1486</v>
      </c>
      <c r="D2226" s="34" t="s">
        <v>1480</v>
      </c>
      <c r="E2226" s="34" t="s">
        <v>775</v>
      </c>
      <c r="F2226" s="39" t="s">
        <v>912</v>
      </c>
      <c r="G2226" s="34" t="s">
        <v>363</v>
      </c>
      <c r="H2226" s="34" t="b">
        <v>0</v>
      </c>
      <c r="I2226" s="34" t="b">
        <v>0</v>
      </c>
      <c r="J2226" s="34">
        <v>20</v>
      </c>
      <c r="K2226" s="34" t="str">
        <f t="shared" si="54"/>
        <v>132300</v>
      </c>
      <c r="L2226" s="34" t="s">
        <v>899</v>
      </c>
      <c r="O2226" t="str" s="35">
        <v>持续恢复生命；使生机传导更连续，缩短恢复间隔；温养生机，增强持续生命恢复。</v>
      </c>
      <c r="P2226" t="n" s="35">
        <v>12421010</v>
      </c>
    </row>
    <row r="2227" ht="30" customHeight="1" spans="2:12">
      <c r="B2227" s="34">
        <f>10000000+INDEX(编号表!$B:$B,MATCH(D2227,编号表!$A:$A,0))*10000+J2227</f>
        <v>13230021</v>
      </c>
      <c r="C2227" s="34" t="s">
        <v>1486</v>
      </c>
      <c r="D2227" s="34" t="s">
        <v>1480</v>
      </c>
      <c r="E2227" s="34" t="s">
        <v>775</v>
      </c>
      <c r="F2227" s="39" t="s">
        <v>912</v>
      </c>
      <c r="G2227" s="34" t="s">
        <v>363</v>
      </c>
      <c r="H2227" s="34" t="b">
        <v>0</v>
      </c>
      <c r="I2227" s="34" t="b">
        <v>0</v>
      </c>
      <c r="J2227" s="34">
        <v>21</v>
      </c>
      <c r="K2227" s="34" t="str">
        <f t="shared" si="54"/>
        <v>132300</v>
      </c>
      <c r="L2227" s="34" t="s">
        <v>900</v>
      </c>
      <c r="O2227" t="str" s="35">
        <v>持续恢复生命；使生机传导更连续，缩短恢复间隔；温养生机，增强持续生命恢复。</v>
      </c>
      <c r="P2227" t="n" s="35">
        <v>12421010</v>
      </c>
    </row>
    <row r="2228" ht="30" customHeight="1" spans="2:12">
      <c r="B2228" s="34">
        <f>10000000+INDEX(编号表!$B:$B,MATCH(D2228,编号表!$A:$A,0))*10000+J2228</f>
        <v>13240004</v>
      </c>
      <c r="C2228" s="34" t="s">
        <v>1487</v>
      </c>
      <c r="D2228" s="34" t="s">
        <v>1488</v>
      </c>
      <c r="E2228" s="34" t="s">
        <v>775</v>
      </c>
      <c r="F2228" s="39" t="s">
        <v>902</v>
      </c>
      <c r="G2228" s="34" t="s">
        <v>363</v>
      </c>
      <c r="H2228" s="34" t="b">
        <v>0</v>
      </c>
      <c r="I2228" s="34" t="b">
        <v>0</v>
      </c>
      <c r="J2228" s="34">
        <v>4</v>
      </c>
      <c r="K2228" s="34" t="str">
        <f t="shared" si="54"/>
        <v>132400</v>
      </c>
      <c r="L2228" s="34" t="s">
        <v>898</v>
      </c>
      <c r="O2228" t="str" s="35">
        <v>持续恢复生命；提高每次生命恢复量；每轮温养开始时额外恢复一次生命；提高持续回血量。</v>
      </c>
      <c r="P2228" t="n" s="35">
        <v>12431081</v>
      </c>
    </row>
    <row r="2229" ht="30" customHeight="1" spans="2:12">
      <c r="B2229" s="34">
        <f>10000000+INDEX(编号表!$B:$B,MATCH(D2229,编号表!$A:$A,0))*10000+J2229</f>
        <v>13240005</v>
      </c>
      <c r="C2229" s="34" t="s">
        <v>1487</v>
      </c>
      <c r="D2229" s="34" t="s">
        <v>1488</v>
      </c>
      <c r="E2229" s="34" t="s">
        <v>775</v>
      </c>
      <c r="F2229" s="39" t="s">
        <v>902</v>
      </c>
      <c r="G2229" s="34" t="s">
        <v>363</v>
      </c>
      <c r="H2229" s="34" t="b">
        <v>0</v>
      </c>
      <c r="I2229" s="34" t="b">
        <v>0</v>
      </c>
      <c r="J2229" s="34">
        <v>5</v>
      </c>
      <c r="K2229" s="34" t="str">
        <f t="shared" si="54"/>
        <v>132400</v>
      </c>
      <c r="L2229" s="34" t="s">
        <v>899</v>
      </c>
      <c r="O2229" t="str" s="35">
        <v>持续恢复生命；提高每次生命恢复量；每轮温养开始时额外恢复一次生命；提高持续回血量。</v>
      </c>
      <c r="P2229" t="n" s="35">
        <v>12431081</v>
      </c>
    </row>
    <row r="2230" ht="30" customHeight="1" spans="2:12">
      <c r="B2230" s="34">
        <f>10000000+INDEX(编号表!$B:$B,MATCH(D2230,编号表!$A:$A,0))*10000+J2230</f>
        <v>13240006</v>
      </c>
      <c r="C2230" s="34" t="s">
        <v>1487</v>
      </c>
      <c r="D2230" s="34" t="s">
        <v>1488</v>
      </c>
      <c r="E2230" s="34" t="s">
        <v>775</v>
      </c>
      <c r="F2230" s="39" t="s">
        <v>902</v>
      </c>
      <c r="G2230" s="34" t="s">
        <v>363</v>
      </c>
      <c r="H2230" s="34" t="b">
        <v>0</v>
      </c>
      <c r="I2230" s="34" t="b">
        <v>0</v>
      </c>
      <c r="J2230" s="34">
        <v>6</v>
      </c>
      <c r="K2230" s="34" t="str">
        <f t="shared" si="54"/>
        <v>132400</v>
      </c>
      <c r="L2230" s="34" t="s">
        <v>900</v>
      </c>
      <c r="O2230" t="str" s="35">
        <v>持续恢复生命；提高每次生命恢复量；每轮温养开始时额外恢复一次生命；提高持续回血量。</v>
      </c>
      <c r="P2230" t="n" s="35">
        <v>12431081</v>
      </c>
    </row>
    <row r="2231" ht="30" customHeight="1" spans="2:12">
      <c r="B2231" s="34">
        <f>10000000+INDEX(编号表!$B:$B,MATCH(D2231,编号表!$A:$A,0))*10000+J2231</f>
        <v>13250004</v>
      </c>
      <c r="C2231" s="34" t="s">
        <v>1489</v>
      </c>
      <c r="D2231" s="34" t="s">
        <v>1490</v>
      </c>
      <c r="E2231" s="34" t="s">
        <v>775</v>
      </c>
      <c r="F2231" s="39" t="s">
        <v>902</v>
      </c>
      <c r="G2231" s="34" t="s">
        <v>363</v>
      </c>
      <c r="H2231" s="34" t="b">
        <v>0</v>
      </c>
      <c r="I2231" s="34" t="b">
        <v>0</v>
      </c>
      <c r="J2231" s="34">
        <v>4</v>
      </c>
      <c r="K2231" s="34" t="str">
        <f t="shared" si="54"/>
        <v>132500</v>
      </c>
      <c r="L2231" s="34" t="s">
        <v>898</v>
      </c>
      <c r="O2231" t="str" s="35">
        <v>持续恢复生命；提高每次生命恢复量；温养生机，增强持续生命恢复；提高持续回血量。</v>
      </c>
      <c r="P2231" t="n" s="35">
        <v>12431081</v>
      </c>
    </row>
    <row r="2232" ht="30" customHeight="1" spans="2:12">
      <c r="B2232" s="34">
        <f>10000000+INDEX(编号表!$B:$B,MATCH(D2232,编号表!$A:$A,0))*10000+J2232</f>
        <v>13250005</v>
      </c>
      <c r="C2232" s="34" t="s">
        <v>1489</v>
      </c>
      <c r="D2232" s="34" t="s">
        <v>1490</v>
      </c>
      <c r="E2232" s="34" t="s">
        <v>775</v>
      </c>
      <c r="F2232" s="39" t="s">
        <v>902</v>
      </c>
      <c r="G2232" s="34" t="s">
        <v>363</v>
      </c>
      <c r="H2232" s="34" t="b">
        <v>0</v>
      </c>
      <c r="I2232" s="34" t="b">
        <v>0</v>
      </c>
      <c r="J2232" s="34">
        <v>5</v>
      </c>
      <c r="K2232" s="34" t="str">
        <f t="shared" si="54"/>
        <v>132500</v>
      </c>
      <c r="L2232" s="34" t="s">
        <v>899</v>
      </c>
      <c r="O2232" t="str" s="35">
        <v>持续恢复生命；提高每次生命恢复量；温养生机，增强持续生命恢复；提高持续回血量。</v>
      </c>
      <c r="P2232" t="n" s="35">
        <v>12431081</v>
      </c>
    </row>
    <row r="2233" ht="30" customHeight="1" spans="2:12">
      <c r="B2233" s="34">
        <f>10000000+INDEX(编号表!$B:$B,MATCH(D2233,编号表!$A:$A,0))*10000+J2233</f>
        <v>13250006</v>
      </c>
      <c r="C2233" s="34" t="s">
        <v>1489</v>
      </c>
      <c r="D2233" s="34" t="s">
        <v>1490</v>
      </c>
      <c r="E2233" s="34" t="s">
        <v>775</v>
      </c>
      <c r="F2233" s="39" t="s">
        <v>902</v>
      </c>
      <c r="G2233" s="34" t="s">
        <v>363</v>
      </c>
      <c r="H2233" s="34" t="b">
        <v>0</v>
      </c>
      <c r="I2233" s="34" t="b">
        <v>0</v>
      </c>
      <c r="J2233" s="34">
        <v>6</v>
      </c>
      <c r="K2233" s="34" t="str">
        <f t="shared" si="54"/>
        <v>132500</v>
      </c>
      <c r="L2233" s="34" t="s">
        <v>900</v>
      </c>
      <c r="O2233" t="str" s="35">
        <v>持续恢复生命；提高每次生命恢复量；温养生机，增强持续生命恢复；提高持续回血量。</v>
      </c>
      <c r="P2233" t="n" s="35">
        <v>12431081</v>
      </c>
    </row>
    <row r="2234" ht="30" customHeight="1" spans="2:12">
      <c r="B2234" s="34">
        <f>10000000+INDEX(编号表!$B:$B,MATCH(D2234,编号表!$A:$A,0))*10000+J2234</f>
        <v>13260004</v>
      </c>
      <c r="C2234" s="34" t="s">
        <v>1491</v>
      </c>
      <c r="D2234" s="34" t="s">
        <v>1492</v>
      </c>
      <c r="E2234" s="34" t="s">
        <v>775</v>
      </c>
      <c r="F2234" s="39" t="s">
        <v>902</v>
      </c>
      <c r="G2234" s="34" t="s">
        <v>363</v>
      </c>
      <c r="H2234" s="34" t="b">
        <v>0</v>
      </c>
      <c r="I2234" s="34" t="b">
        <v>0</v>
      </c>
      <c r="J2234" s="34">
        <v>4</v>
      </c>
      <c r="K2234" s="34" t="str">
        <f t="shared" si="54"/>
        <v>132600</v>
      </c>
      <c r="L2234" s="34" t="s">
        <v>898</v>
      </c>
      <c r="O2234" t="str" s="35">
        <v>持续恢复生命；使生机传导更连续，缩短恢复间隔；每轮温养开始时额外恢复一次生命；提高持续回血量。</v>
      </c>
      <c r="P2234" t="n" s="35">
        <v>12431081</v>
      </c>
    </row>
    <row r="2235" ht="30" customHeight="1" spans="2:12">
      <c r="B2235" s="34">
        <f>10000000+INDEX(编号表!$B:$B,MATCH(D2235,编号表!$A:$A,0))*10000+J2235</f>
        <v>13260005</v>
      </c>
      <c r="C2235" s="34" t="s">
        <v>1491</v>
      </c>
      <c r="D2235" s="34" t="s">
        <v>1492</v>
      </c>
      <c r="E2235" s="34" t="s">
        <v>775</v>
      </c>
      <c r="F2235" s="39" t="s">
        <v>902</v>
      </c>
      <c r="G2235" s="34" t="s">
        <v>363</v>
      </c>
      <c r="H2235" s="34" t="b">
        <v>0</v>
      </c>
      <c r="I2235" s="34" t="b">
        <v>0</v>
      </c>
      <c r="J2235" s="34">
        <v>5</v>
      </c>
      <c r="K2235" s="34" t="str">
        <f t="shared" si="54"/>
        <v>132600</v>
      </c>
      <c r="L2235" s="34" t="s">
        <v>899</v>
      </c>
      <c r="O2235" t="str" s="35">
        <v>持续恢复生命；使生机传导更连续，缩短恢复间隔；每轮温养开始时额外恢复一次生命；提高持续回血量。</v>
      </c>
      <c r="P2235" t="n" s="35">
        <v>12431081</v>
      </c>
    </row>
    <row r="2236" ht="30" customHeight="1" spans="2:12">
      <c r="B2236" s="34">
        <f>10000000+INDEX(编号表!$B:$B,MATCH(D2236,编号表!$A:$A,0))*10000+J2236</f>
        <v>13260006</v>
      </c>
      <c r="C2236" s="34" t="s">
        <v>1491</v>
      </c>
      <c r="D2236" s="34" t="s">
        <v>1492</v>
      </c>
      <c r="E2236" s="34" t="s">
        <v>775</v>
      </c>
      <c r="F2236" s="39" t="s">
        <v>902</v>
      </c>
      <c r="G2236" s="34" t="s">
        <v>363</v>
      </c>
      <c r="H2236" s="34" t="b">
        <v>0</v>
      </c>
      <c r="I2236" s="34" t="b">
        <v>0</v>
      </c>
      <c r="J2236" s="34">
        <v>6</v>
      </c>
      <c r="K2236" s="34" t="str">
        <f t="shared" si="54"/>
        <v>132600</v>
      </c>
      <c r="L2236" s="34" t="s">
        <v>900</v>
      </c>
      <c r="O2236" t="str" s="35">
        <v>持续恢复生命；使生机传导更连续，缩短恢复间隔；每轮温养开始时额外恢复一次生命；提高持续回血量。</v>
      </c>
      <c r="P2236" t="n" s="35">
        <v>12431081</v>
      </c>
    </row>
    <row r="2237" ht="30" customHeight="1" spans="2:12">
      <c r="B2237" s="34">
        <f>10000000+INDEX(编号表!$B:$B,MATCH(D2237,编号表!$A:$A,0))*10000+J2237</f>
        <v>13270004</v>
      </c>
      <c r="C2237" s="34" t="s">
        <v>1493</v>
      </c>
      <c r="D2237" s="34" t="s">
        <v>1494</v>
      </c>
      <c r="E2237" s="34" t="s">
        <v>775</v>
      </c>
      <c r="F2237" s="39" t="s">
        <v>902</v>
      </c>
      <c r="G2237" s="34" t="s">
        <v>363</v>
      </c>
      <c r="H2237" s="34" t="b">
        <v>0</v>
      </c>
      <c r="I2237" s="34" t="b">
        <v>0</v>
      </c>
      <c r="J2237" s="34">
        <v>4</v>
      </c>
      <c r="K2237" s="34" t="str">
        <f t="shared" si="54"/>
        <v>132700</v>
      </c>
      <c r="L2237" s="34" t="s">
        <v>898</v>
      </c>
      <c r="O2237" t="str" s="35">
        <v>持续恢复生命；使生机传导更连续，缩短恢复间隔；温养生机，增强持续生命恢复；提高持续回血量。</v>
      </c>
      <c r="P2237" t="n" s="35">
        <v>12431081</v>
      </c>
    </row>
    <row r="2238" ht="30" customHeight="1" spans="2:12">
      <c r="B2238" s="34">
        <f>10000000+INDEX(编号表!$B:$B,MATCH(D2238,编号表!$A:$A,0))*10000+J2238</f>
        <v>13270005</v>
      </c>
      <c r="C2238" s="34" t="s">
        <v>1493</v>
      </c>
      <c r="D2238" s="34" t="s">
        <v>1494</v>
      </c>
      <c r="E2238" s="34" t="s">
        <v>775</v>
      </c>
      <c r="F2238" s="39" t="s">
        <v>902</v>
      </c>
      <c r="G2238" s="34" t="s">
        <v>363</v>
      </c>
      <c r="H2238" s="34" t="b">
        <v>0</v>
      </c>
      <c r="I2238" s="34" t="b">
        <v>0</v>
      </c>
      <c r="J2238" s="34">
        <v>5</v>
      </c>
      <c r="K2238" s="34" t="str">
        <f t="shared" si="54"/>
        <v>132700</v>
      </c>
      <c r="L2238" s="34" t="s">
        <v>899</v>
      </c>
      <c r="O2238" t="str" s="35">
        <v>持续恢复生命；使生机传导更连续，缩短恢复间隔；温养生机，增强持续生命恢复；提高持续回血量。</v>
      </c>
      <c r="P2238" t="n" s="35">
        <v>12431081</v>
      </c>
    </row>
    <row r="2239" ht="30" customHeight="1" spans="2:12">
      <c r="B2239" s="34">
        <f>10000000+INDEX(编号表!$B:$B,MATCH(D2239,编号表!$A:$A,0))*10000+J2239</f>
        <v>13270006</v>
      </c>
      <c r="C2239" s="34" t="s">
        <v>1493</v>
      </c>
      <c r="D2239" s="34" t="s">
        <v>1494</v>
      </c>
      <c r="E2239" s="34" t="s">
        <v>775</v>
      </c>
      <c r="F2239" s="39" t="s">
        <v>902</v>
      </c>
      <c r="G2239" s="34" t="s">
        <v>363</v>
      </c>
      <c r="H2239" s="34" t="b">
        <v>0</v>
      </c>
      <c r="I2239" s="34" t="b">
        <v>0</v>
      </c>
      <c r="J2239" s="34">
        <v>6</v>
      </c>
      <c r="K2239" s="34" t="str">
        <f t="shared" si="54"/>
        <v>132700</v>
      </c>
      <c r="L2239" s="34" t="s">
        <v>900</v>
      </c>
      <c r="O2239" t="str" s="35">
        <v>持续恢复生命；使生机传导更连续，缩短恢复间隔；温养生机，增强持续生命恢复；提高持续回血量。</v>
      </c>
      <c r="P2239" t="n" s="35">
        <v>12431081</v>
      </c>
    </row>
    <row r="2240" ht="30" customHeight="1" spans="2:12">
      <c r="B2240" s="34">
        <f>10000000+INDEX(编号表!$B:$B,MATCH(D2240,编号表!$A:$A,0))*10000+J2240</f>
        <v>13280001</v>
      </c>
      <c r="C2240" s="34" t="s">
        <v>1495</v>
      </c>
      <c r="D2240" s="34" t="s">
        <v>1496</v>
      </c>
      <c r="E2240" s="34" t="s">
        <v>775</v>
      </c>
      <c r="F2240" s="39" t="s">
        <v>897</v>
      </c>
      <c r="G2240" s="34" t="s">
        <v>363</v>
      </c>
      <c r="H2240" s="34" t="b">
        <v>0</v>
      </c>
      <c r="I2240" s="34" t="b">
        <v>0</v>
      </c>
      <c r="J2240" s="34">
        <v>1</v>
      </c>
      <c r="K2240" s="34" t="str">
        <f t="shared" si="54"/>
        <v>132800</v>
      </c>
      <c r="L2240" s="34" t="s">
        <v>898</v>
      </c>
      <c r="O2240" t="str" s="35">
        <v>温养灵植，促进生长；浸养，提高催生效果；提供通用催生加成。</v>
      </c>
      <c r="P2240" t="n" s="35">
        <v>12421006</v>
      </c>
    </row>
    <row r="2241" ht="30" customHeight="1" spans="2:12">
      <c r="B2241" s="34">
        <f>10000000+INDEX(编号表!$B:$B,MATCH(D2241,编号表!$A:$A,0))*10000+J2241</f>
        <v>13280002</v>
      </c>
      <c r="C2241" s="34" t="s">
        <v>1495</v>
      </c>
      <c r="D2241" s="34" t="s">
        <v>1496</v>
      </c>
      <c r="E2241" s="34" t="s">
        <v>775</v>
      </c>
      <c r="F2241" s="39" t="s">
        <v>897</v>
      </c>
      <c r="G2241" s="34" t="s">
        <v>363</v>
      </c>
      <c r="H2241" s="34" t="b">
        <v>0</v>
      </c>
      <c r="I2241" s="34" t="b">
        <v>0</v>
      </c>
      <c r="J2241" s="34">
        <v>2</v>
      </c>
      <c r="K2241" s="34" t="str">
        <f t="shared" si="54"/>
        <v>132800</v>
      </c>
      <c r="L2241" s="34" t="s">
        <v>899</v>
      </c>
      <c r="O2241" t="str" s="35">
        <v>温养灵植，促进生长；浸养，提高催生效果；提供通用催生加成。</v>
      </c>
      <c r="P2241" t="n" s="35">
        <v>12421006</v>
      </c>
    </row>
    <row r="2242" ht="30" customHeight="1" spans="2:12">
      <c r="B2242" s="34">
        <f>10000000+INDEX(编号表!$B:$B,MATCH(D2242,编号表!$A:$A,0))*10000+J2242</f>
        <v>13280003</v>
      </c>
      <c r="C2242" s="34" t="s">
        <v>1495</v>
      </c>
      <c r="D2242" s="34" t="s">
        <v>1496</v>
      </c>
      <c r="E2242" s="34" t="s">
        <v>775</v>
      </c>
      <c r="F2242" s="39" t="s">
        <v>897</v>
      </c>
      <c r="G2242" s="34" t="s">
        <v>363</v>
      </c>
      <c r="H2242" s="34" t="b">
        <v>0</v>
      </c>
      <c r="I2242" s="34" t="b">
        <v>0</v>
      </c>
      <c r="J2242" s="34">
        <v>3</v>
      </c>
      <c r="K2242" s="34" t="str">
        <f t="shared" si="54"/>
        <v>132800</v>
      </c>
      <c r="L2242" s="34" t="s">
        <v>900</v>
      </c>
      <c r="O2242" t="str" s="35">
        <v>温养灵植，促进生长；浸养，提高催生效果；提供通用催生加成。</v>
      </c>
      <c r="P2242" t="n" s="35">
        <v>12421006</v>
      </c>
    </row>
    <row r="2243" ht="30" customHeight="1" spans="2:12">
      <c r="B2243" s="34">
        <f>10000000+INDEX(编号表!$B:$B,MATCH(D2243,编号表!$A:$A,0))*10000+J2243</f>
        <v>13280004</v>
      </c>
      <c r="C2243" s="34" t="s">
        <v>1497</v>
      </c>
      <c r="D2243" s="34" t="s">
        <v>1496</v>
      </c>
      <c r="E2243" s="34" t="s">
        <v>775</v>
      </c>
      <c r="F2243" s="39" t="s">
        <v>902</v>
      </c>
      <c r="G2243" s="34" t="s">
        <v>363</v>
      </c>
      <c r="H2243" s="34" t="b">
        <v>0</v>
      </c>
      <c r="I2243" s="34" t="b">
        <v>0</v>
      </c>
      <c r="J2243" s="34">
        <v>4</v>
      </c>
      <c r="K2243" s="34" t="str">
        <f t="shared" si="54"/>
        <v>132800</v>
      </c>
      <c r="L2243" s="34" t="s">
        <v>898</v>
      </c>
      <c r="O2243" t="str" s="35">
        <v>温养灵植，促进生长；浸养，提高催生效果；提供通用催生加成。</v>
      </c>
      <c r="P2243" t="n" s="35">
        <v>12421006</v>
      </c>
    </row>
    <row r="2244" ht="30" customHeight="1" spans="2:12">
      <c r="B2244" s="34">
        <f>10000000+INDEX(编号表!$B:$B,MATCH(D2244,编号表!$A:$A,0))*10000+J2244</f>
        <v>13280005</v>
      </c>
      <c r="C2244" s="34" t="s">
        <v>1497</v>
      </c>
      <c r="D2244" s="34" t="s">
        <v>1496</v>
      </c>
      <c r="E2244" s="34" t="s">
        <v>775</v>
      </c>
      <c r="F2244" s="39" t="s">
        <v>902</v>
      </c>
      <c r="G2244" s="34" t="s">
        <v>363</v>
      </c>
      <c r="H2244" s="34" t="b">
        <v>0</v>
      </c>
      <c r="I2244" s="34" t="b">
        <v>0</v>
      </c>
      <c r="J2244" s="34">
        <v>5</v>
      </c>
      <c r="K2244" s="34" t="str">
        <f t="shared" si="54"/>
        <v>132800</v>
      </c>
      <c r="L2244" s="34" t="s">
        <v>899</v>
      </c>
      <c r="O2244" t="str" s="35">
        <v>温养灵植，促进生长；浸养，提高催生效果；提供通用催生加成。</v>
      </c>
      <c r="P2244" t="n" s="35">
        <v>12421006</v>
      </c>
    </row>
    <row r="2245" ht="30" customHeight="1" spans="2:12">
      <c r="B2245" s="34">
        <f>10000000+INDEX(编号表!$B:$B,MATCH(D2245,编号表!$A:$A,0))*10000+J2245</f>
        <v>13280006</v>
      </c>
      <c r="C2245" s="34" t="s">
        <v>1497</v>
      </c>
      <c r="D2245" s="34" t="s">
        <v>1496</v>
      </c>
      <c r="E2245" s="34" t="s">
        <v>775</v>
      </c>
      <c r="F2245" s="39" t="s">
        <v>902</v>
      </c>
      <c r="G2245" s="34" t="s">
        <v>363</v>
      </c>
      <c r="H2245" s="34" t="b">
        <v>0</v>
      </c>
      <c r="I2245" s="34" t="b">
        <v>0</v>
      </c>
      <c r="J2245" s="34">
        <v>6</v>
      </c>
      <c r="K2245" s="34" t="str">
        <f t="shared" si="54"/>
        <v>132800</v>
      </c>
      <c r="L2245" s="34" t="s">
        <v>900</v>
      </c>
      <c r="O2245" t="str" s="35">
        <v>温养灵植，促进生长；浸养，提高催生效果；提供通用催生加成。</v>
      </c>
      <c r="P2245" t="n" s="35">
        <v>12421006</v>
      </c>
    </row>
    <row r="2246" ht="30" customHeight="1" spans="2:12">
      <c r="B2246" s="34">
        <f>10000000+INDEX(编号表!$B:$B,MATCH(D2246,编号表!$A:$A,0))*10000+J2246</f>
        <v>13280007</v>
      </c>
      <c r="C2246" s="34" t="s">
        <v>1498</v>
      </c>
      <c r="D2246" s="34" t="s">
        <v>1496</v>
      </c>
      <c r="E2246" s="34" t="s">
        <v>775</v>
      </c>
      <c r="F2246" s="39" t="s">
        <v>904</v>
      </c>
      <c r="G2246" s="34" t="s">
        <v>363</v>
      </c>
      <c r="H2246" s="34" t="b">
        <v>0</v>
      </c>
      <c r="I2246" s="34" t="b">
        <v>0</v>
      </c>
      <c r="J2246" s="34">
        <v>7</v>
      </c>
      <c r="K2246" s="34" t="str">
        <f t="shared" si="54"/>
        <v>132800</v>
      </c>
      <c r="L2246" s="34" t="s">
        <v>898</v>
      </c>
      <c r="O2246" t="str" s="35">
        <v>温养灵植，促进生长；浸养，提高催生效果；提供通用催生加成。</v>
      </c>
      <c r="P2246" t="n" s="35">
        <v>12421006</v>
      </c>
    </row>
    <row r="2247" ht="30" customHeight="1" spans="2:12">
      <c r="B2247" s="34">
        <f>10000000+INDEX(编号表!$B:$B,MATCH(D2247,编号表!$A:$A,0))*10000+J2247</f>
        <v>13280008</v>
      </c>
      <c r="C2247" s="34" t="s">
        <v>1498</v>
      </c>
      <c r="D2247" s="34" t="s">
        <v>1496</v>
      </c>
      <c r="E2247" s="34" t="s">
        <v>775</v>
      </c>
      <c r="F2247" s="39" t="s">
        <v>904</v>
      </c>
      <c r="G2247" s="34" t="s">
        <v>363</v>
      </c>
      <c r="H2247" s="34" t="b">
        <v>0</v>
      </c>
      <c r="I2247" s="34" t="b">
        <v>0</v>
      </c>
      <c r="J2247" s="34">
        <v>8</v>
      </c>
      <c r="K2247" s="34" t="str">
        <f t="shared" ref="K2247:K2310" si="55">LEFT(B2247,6)</f>
        <v>132800</v>
      </c>
      <c r="L2247" s="34" t="s">
        <v>899</v>
      </c>
      <c r="O2247" t="str" s="35">
        <v>温养灵植，促进生长；浸养，提高催生效果；提供通用催生加成。</v>
      </c>
      <c r="P2247" t="n" s="35">
        <v>12421006</v>
      </c>
    </row>
    <row r="2248" ht="30" customHeight="1" spans="2:12">
      <c r="B2248" s="34">
        <f>10000000+INDEX(编号表!$B:$B,MATCH(D2248,编号表!$A:$A,0))*10000+J2248</f>
        <v>13280009</v>
      </c>
      <c r="C2248" s="34" t="s">
        <v>1498</v>
      </c>
      <c r="D2248" s="34" t="s">
        <v>1496</v>
      </c>
      <c r="E2248" s="34" t="s">
        <v>775</v>
      </c>
      <c r="F2248" s="39" t="s">
        <v>904</v>
      </c>
      <c r="G2248" s="34" t="s">
        <v>363</v>
      </c>
      <c r="H2248" s="34" t="b">
        <v>0</v>
      </c>
      <c r="I2248" s="34" t="b">
        <v>0</v>
      </c>
      <c r="J2248" s="34">
        <v>9</v>
      </c>
      <c r="K2248" s="34" t="str">
        <f t="shared" si="55"/>
        <v>132800</v>
      </c>
      <c r="L2248" s="34" t="s">
        <v>900</v>
      </c>
      <c r="O2248" t="str" s="35">
        <v>温养灵植，促进生长；浸养，提高催生效果；提供通用催生加成。</v>
      </c>
      <c r="P2248" t="n" s="35">
        <v>12421006</v>
      </c>
    </row>
    <row r="2249" ht="30" customHeight="1" spans="2:12">
      <c r="B2249" s="34">
        <f>10000000+INDEX(编号表!$B:$B,MATCH(D2249,编号表!$A:$A,0))*10000+J2249</f>
        <v>13280010</v>
      </c>
      <c r="C2249" s="34" t="s">
        <v>1499</v>
      </c>
      <c r="D2249" s="34" t="s">
        <v>1496</v>
      </c>
      <c r="E2249" s="34" t="s">
        <v>775</v>
      </c>
      <c r="F2249" s="39" t="s">
        <v>906</v>
      </c>
      <c r="G2249" s="34" t="s">
        <v>363</v>
      </c>
      <c r="H2249" s="34" t="b">
        <v>0</v>
      </c>
      <c r="I2249" s="34" t="b">
        <v>0</v>
      </c>
      <c r="J2249" s="34">
        <v>10</v>
      </c>
      <c r="K2249" s="34" t="str">
        <f t="shared" si="55"/>
        <v>132800</v>
      </c>
      <c r="L2249" s="34" t="s">
        <v>898</v>
      </c>
      <c r="O2249" t="str" s="35">
        <v>温养灵植，促进生长；浸养，提高催生效果；提供通用催生加成。</v>
      </c>
      <c r="P2249" t="n" s="35">
        <v>12421006</v>
      </c>
    </row>
    <row r="2250" ht="30" customHeight="1" spans="2:12">
      <c r="B2250" s="34">
        <f>10000000+INDEX(编号表!$B:$B,MATCH(D2250,编号表!$A:$A,0))*10000+J2250</f>
        <v>13280011</v>
      </c>
      <c r="C2250" s="34" t="s">
        <v>1499</v>
      </c>
      <c r="D2250" s="34" t="s">
        <v>1496</v>
      </c>
      <c r="E2250" s="34" t="s">
        <v>775</v>
      </c>
      <c r="F2250" s="39" t="s">
        <v>906</v>
      </c>
      <c r="G2250" s="34" t="s">
        <v>363</v>
      </c>
      <c r="H2250" s="34" t="b">
        <v>0</v>
      </c>
      <c r="I2250" s="34" t="b">
        <v>0</v>
      </c>
      <c r="J2250" s="34">
        <v>11</v>
      </c>
      <c r="K2250" s="34" t="str">
        <f t="shared" si="55"/>
        <v>132800</v>
      </c>
      <c r="L2250" s="34" t="s">
        <v>899</v>
      </c>
      <c r="O2250" t="str" s="35">
        <v>温养灵植，促进生长；浸养，提高催生效果；提供通用催生加成。</v>
      </c>
      <c r="P2250" t="n" s="35">
        <v>12421006</v>
      </c>
    </row>
    <row r="2251" ht="30" customHeight="1" spans="2:12">
      <c r="B2251" s="34">
        <f>10000000+INDEX(编号表!$B:$B,MATCH(D2251,编号表!$A:$A,0))*10000+J2251</f>
        <v>13280012</v>
      </c>
      <c r="C2251" s="34" t="s">
        <v>1499</v>
      </c>
      <c r="D2251" s="34" t="s">
        <v>1496</v>
      </c>
      <c r="E2251" s="34" t="s">
        <v>775</v>
      </c>
      <c r="F2251" s="39" t="s">
        <v>906</v>
      </c>
      <c r="G2251" s="34" t="s">
        <v>363</v>
      </c>
      <c r="H2251" s="34" t="b">
        <v>0</v>
      </c>
      <c r="I2251" s="34" t="b">
        <v>0</v>
      </c>
      <c r="J2251" s="34">
        <v>12</v>
      </c>
      <c r="K2251" s="34" t="str">
        <f t="shared" si="55"/>
        <v>132800</v>
      </c>
      <c r="L2251" s="34" t="s">
        <v>900</v>
      </c>
      <c r="O2251" t="str" s="35">
        <v>温养灵植，促进生长；浸养，提高催生效果；提供通用催生加成。</v>
      </c>
      <c r="P2251" t="n" s="35">
        <v>12421006</v>
      </c>
    </row>
    <row r="2252" ht="30" customHeight="1" spans="2:12">
      <c r="B2252" s="34">
        <f>10000000+INDEX(编号表!$B:$B,MATCH(D2252,编号表!$A:$A,0))*10000+J2252</f>
        <v>13280013</v>
      </c>
      <c r="C2252" s="34" t="s">
        <v>1500</v>
      </c>
      <c r="D2252" s="34" t="s">
        <v>1496</v>
      </c>
      <c r="E2252" s="34" t="s">
        <v>775</v>
      </c>
      <c r="F2252" s="39" t="s">
        <v>908</v>
      </c>
      <c r="G2252" s="34" t="s">
        <v>363</v>
      </c>
      <c r="H2252" s="34" t="b">
        <v>0</v>
      </c>
      <c r="I2252" s="34" t="b">
        <v>0</v>
      </c>
      <c r="J2252" s="34">
        <v>13</v>
      </c>
      <c r="K2252" s="34" t="str">
        <f t="shared" si="55"/>
        <v>132800</v>
      </c>
      <c r="L2252" s="34" t="s">
        <v>898</v>
      </c>
      <c r="O2252" t="str" s="35">
        <v>温养灵植，促进生长；浸养，提高催生效果；提供通用催生加成。</v>
      </c>
      <c r="P2252" t="n" s="35">
        <v>12421006</v>
      </c>
    </row>
    <row r="2253" ht="30" customHeight="1" spans="2:12">
      <c r="B2253" s="34">
        <f>10000000+INDEX(编号表!$B:$B,MATCH(D2253,编号表!$A:$A,0))*10000+J2253</f>
        <v>13280014</v>
      </c>
      <c r="C2253" s="34" t="s">
        <v>1500</v>
      </c>
      <c r="D2253" s="34" t="s">
        <v>1496</v>
      </c>
      <c r="E2253" s="34" t="s">
        <v>775</v>
      </c>
      <c r="F2253" s="39" t="s">
        <v>908</v>
      </c>
      <c r="G2253" s="34" t="s">
        <v>363</v>
      </c>
      <c r="H2253" s="34" t="b">
        <v>0</v>
      </c>
      <c r="I2253" s="34" t="b">
        <v>0</v>
      </c>
      <c r="J2253" s="34">
        <v>14</v>
      </c>
      <c r="K2253" s="34" t="str">
        <f t="shared" si="55"/>
        <v>132800</v>
      </c>
      <c r="L2253" s="34" t="s">
        <v>899</v>
      </c>
      <c r="O2253" t="str" s="35">
        <v>温养灵植，促进生长；浸养，提高催生效果；提供通用催生加成。</v>
      </c>
      <c r="P2253" t="n" s="35">
        <v>12421006</v>
      </c>
    </row>
    <row r="2254" ht="30" customHeight="1" spans="2:12">
      <c r="B2254" s="34">
        <f>10000000+INDEX(编号表!$B:$B,MATCH(D2254,编号表!$A:$A,0))*10000+J2254</f>
        <v>13280015</v>
      </c>
      <c r="C2254" s="34" t="s">
        <v>1500</v>
      </c>
      <c r="D2254" s="34" t="s">
        <v>1496</v>
      </c>
      <c r="E2254" s="34" t="s">
        <v>775</v>
      </c>
      <c r="F2254" s="39" t="s">
        <v>908</v>
      </c>
      <c r="G2254" s="34" t="s">
        <v>363</v>
      </c>
      <c r="H2254" s="34" t="b">
        <v>0</v>
      </c>
      <c r="I2254" s="34" t="b">
        <v>0</v>
      </c>
      <c r="J2254" s="34">
        <v>15</v>
      </c>
      <c r="K2254" s="34" t="str">
        <f t="shared" si="55"/>
        <v>132800</v>
      </c>
      <c r="L2254" s="34" t="s">
        <v>900</v>
      </c>
      <c r="O2254" t="str" s="35">
        <v>温养灵植，促进生长；浸养，提高催生效果；提供通用催生加成。</v>
      </c>
      <c r="P2254" t="n" s="35">
        <v>12421006</v>
      </c>
    </row>
    <row r="2255" ht="30" customHeight="1" spans="2:12">
      <c r="B2255" s="34">
        <f>10000000+INDEX(编号表!$B:$B,MATCH(D2255,编号表!$A:$A,0))*10000+J2255</f>
        <v>13280016</v>
      </c>
      <c r="C2255" s="34" t="s">
        <v>1501</v>
      </c>
      <c r="D2255" s="34" t="s">
        <v>1496</v>
      </c>
      <c r="E2255" s="34" t="s">
        <v>775</v>
      </c>
      <c r="F2255" s="39" t="s">
        <v>910</v>
      </c>
      <c r="G2255" s="34" t="s">
        <v>363</v>
      </c>
      <c r="H2255" s="34" t="b">
        <v>0</v>
      </c>
      <c r="I2255" s="34" t="b">
        <v>0</v>
      </c>
      <c r="J2255" s="34">
        <v>16</v>
      </c>
      <c r="K2255" s="34" t="str">
        <f t="shared" si="55"/>
        <v>132800</v>
      </c>
      <c r="L2255" s="34" t="s">
        <v>898</v>
      </c>
      <c r="O2255" t="str" s="35">
        <v>温养灵植，促进生长；浸养，提高催生效果；提供通用催生加成。</v>
      </c>
      <c r="P2255" t="n" s="35">
        <v>12421006</v>
      </c>
    </row>
    <row r="2256" ht="30" customHeight="1" spans="2:12">
      <c r="B2256" s="34">
        <f>10000000+INDEX(编号表!$B:$B,MATCH(D2256,编号表!$A:$A,0))*10000+J2256</f>
        <v>13280017</v>
      </c>
      <c r="C2256" s="34" t="s">
        <v>1501</v>
      </c>
      <c r="D2256" s="34" t="s">
        <v>1496</v>
      </c>
      <c r="E2256" s="34" t="s">
        <v>775</v>
      </c>
      <c r="F2256" s="39" t="s">
        <v>910</v>
      </c>
      <c r="G2256" s="34" t="s">
        <v>363</v>
      </c>
      <c r="H2256" s="34" t="b">
        <v>0</v>
      </c>
      <c r="I2256" s="34" t="b">
        <v>0</v>
      </c>
      <c r="J2256" s="34">
        <v>17</v>
      </c>
      <c r="K2256" s="34" t="str">
        <f t="shared" si="55"/>
        <v>132800</v>
      </c>
      <c r="L2256" s="34" t="s">
        <v>899</v>
      </c>
      <c r="O2256" t="str" s="35">
        <v>温养灵植，促进生长；浸养，提高催生效果；提供通用催生加成。</v>
      </c>
      <c r="P2256" t="n" s="35">
        <v>12421006</v>
      </c>
    </row>
    <row r="2257" ht="30" customHeight="1" spans="2:12">
      <c r="B2257" s="34">
        <f>10000000+INDEX(编号表!$B:$B,MATCH(D2257,编号表!$A:$A,0))*10000+J2257</f>
        <v>13280018</v>
      </c>
      <c r="C2257" s="34" t="s">
        <v>1501</v>
      </c>
      <c r="D2257" s="34" t="s">
        <v>1496</v>
      </c>
      <c r="E2257" s="34" t="s">
        <v>775</v>
      </c>
      <c r="F2257" s="39" t="s">
        <v>910</v>
      </c>
      <c r="G2257" s="34" t="s">
        <v>363</v>
      </c>
      <c r="H2257" s="34" t="b">
        <v>0</v>
      </c>
      <c r="I2257" s="34" t="b">
        <v>0</v>
      </c>
      <c r="J2257" s="34">
        <v>18</v>
      </c>
      <c r="K2257" s="34" t="str">
        <f t="shared" si="55"/>
        <v>132800</v>
      </c>
      <c r="L2257" s="34" t="s">
        <v>900</v>
      </c>
      <c r="O2257" t="str" s="35">
        <v>温养灵植，促进生长；浸养，提高催生效果；提供通用催生加成。</v>
      </c>
      <c r="P2257" t="n" s="35">
        <v>12421006</v>
      </c>
    </row>
    <row r="2258" ht="30" customHeight="1" spans="2:12">
      <c r="B2258" s="34">
        <f>10000000+INDEX(编号表!$B:$B,MATCH(D2258,编号表!$A:$A,0))*10000+J2258</f>
        <v>13280019</v>
      </c>
      <c r="C2258" s="34" t="s">
        <v>1502</v>
      </c>
      <c r="D2258" s="34" t="s">
        <v>1496</v>
      </c>
      <c r="E2258" s="34" t="s">
        <v>775</v>
      </c>
      <c r="F2258" s="39" t="s">
        <v>912</v>
      </c>
      <c r="G2258" s="34" t="s">
        <v>363</v>
      </c>
      <c r="H2258" s="34" t="b">
        <v>0</v>
      </c>
      <c r="I2258" s="34" t="b">
        <v>0</v>
      </c>
      <c r="J2258" s="34">
        <v>19</v>
      </c>
      <c r="K2258" s="34" t="str">
        <f t="shared" si="55"/>
        <v>132800</v>
      </c>
      <c r="L2258" s="34" t="s">
        <v>898</v>
      </c>
      <c r="O2258" t="str" s="35">
        <v>温养灵植，促进生长；浸养，提高催生效果；提供通用催生加成。</v>
      </c>
      <c r="P2258" t="n" s="35">
        <v>12421006</v>
      </c>
    </row>
    <row r="2259" ht="30" customHeight="1" spans="2:12">
      <c r="B2259" s="34">
        <f>10000000+INDEX(编号表!$B:$B,MATCH(D2259,编号表!$A:$A,0))*10000+J2259</f>
        <v>13280020</v>
      </c>
      <c r="C2259" s="34" t="s">
        <v>1502</v>
      </c>
      <c r="D2259" s="34" t="s">
        <v>1496</v>
      </c>
      <c r="E2259" s="34" t="s">
        <v>775</v>
      </c>
      <c r="F2259" s="39" t="s">
        <v>912</v>
      </c>
      <c r="G2259" s="34" t="s">
        <v>363</v>
      </c>
      <c r="H2259" s="34" t="b">
        <v>0</v>
      </c>
      <c r="I2259" s="34" t="b">
        <v>0</v>
      </c>
      <c r="J2259" s="34">
        <v>20</v>
      </c>
      <c r="K2259" s="34" t="str">
        <f t="shared" si="55"/>
        <v>132800</v>
      </c>
      <c r="L2259" s="34" t="s">
        <v>899</v>
      </c>
      <c r="O2259" t="str" s="35">
        <v>温养灵植，促进生长；浸养，提高催生效果；提供通用催生加成。</v>
      </c>
      <c r="P2259" t="n" s="35">
        <v>12421006</v>
      </c>
    </row>
    <row r="2260" ht="30" customHeight="1" spans="2:12">
      <c r="B2260" s="34">
        <f>10000000+INDEX(编号表!$B:$B,MATCH(D2260,编号表!$A:$A,0))*10000+J2260</f>
        <v>13280021</v>
      </c>
      <c r="C2260" s="34" t="s">
        <v>1502</v>
      </c>
      <c r="D2260" s="34" t="s">
        <v>1496</v>
      </c>
      <c r="E2260" s="34" t="s">
        <v>775</v>
      </c>
      <c r="F2260" s="39" t="s">
        <v>912</v>
      </c>
      <c r="G2260" s="34" t="s">
        <v>363</v>
      </c>
      <c r="H2260" s="34" t="b">
        <v>0</v>
      </c>
      <c r="I2260" s="34" t="b">
        <v>0</v>
      </c>
      <c r="J2260" s="34">
        <v>21</v>
      </c>
      <c r="K2260" s="34" t="str">
        <f t="shared" si="55"/>
        <v>132800</v>
      </c>
      <c r="L2260" s="34" t="s">
        <v>900</v>
      </c>
      <c r="O2260" t="str" s="35">
        <v>温养灵植，促进生长；浸养，提高催生效果；提供通用催生加成。</v>
      </c>
      <c r="P2260" t="n" s="35">
        <v>12421006</v>
      </c>
    </row>
    <row r="2261" ht="30" customHeight="1" spans="2:12">
      <c r="B2261" s="34">
        <f>10000000+INDEX(编号表!$B:$B,MATCH(D2261,编号表!$A:$A,0))*10000+J2261</f>
        <v>13290001</v>
      </c>
      <c r="C2261" s="34" t="s">
        <v>1503</v>
      </c>
      <c r="D2261" s="34" t="s">
        <v>1504</v>
      </c>
      <c r="E2261" s="34" t="s">
        <v>775</v>
      </c>
      <c r="F2261" s="39" t="s">
        <v>897</v>
      </c>
      <c r="G2261" s="34" t="s">
        <v>363</v>
      </c>
      <c r="H2261" s="34" t="b">
        <v>0</v>
      </c>
      <c r="I2261" s="34" t="b">
        <v>0</v>
      </c>
      <c r="J2261" s="34">
        <v>1</v>
      </c>
      <c r="K2261" s="34" t="str">
        <f t="shared" si="55"/>
        <v>132900</v>
      </c>
      <c r="L2261" s="34" t="s">
        <v>898</v>
      </c>
      <c r="O2261" t="str" s="35">
        <v>温养灵植，促进生长；浸养，提高催生效果；加强对金行灵植的催生。</v>
      </c>
      <c r="P2261" t="n" s="35">
        <v>12421006</v>
      </c>
    </row>
    <row r="2262" ht="30" customHeight="1" spans="2:12">
      <c r="B2262" s="34">
        <f>10000000+INDEX(编号表!$B:$B,MATCH(D2262,编号表!$A:$A,0))*10000+J2262</f>
        <v>13290002</v>
      </c>
      <c r="C2262" s="34" t="s">
        <v>1503</v>
      </c>
      <c r="D2262" s="34" t="s">
        <v>1504</v>
      </c>
      <c r="E2262" s="34" t="s">
        <v>775</v>
      </c>
      <c r="F2262" s="39" t="s">
        <v>897</v>
      </c>
      <c r="G2262" s="34" t="s">
        <v>363</v>
      </c>
      <c r="H2262" s="34" t="b">
        <v>0</v>
      </c>
      <c r="I2262" s="34" t="b">
        <v>0</v>
      </c>
      <c r="J2262" s="34">
        <v>2</v>
      </c>
      <c r="K2262" s="34" t="str">
        <f t="shared" si="55"/>
        <v>132900</v>
      </c>
      <c r="L2262" s="34" t="s">
        <v>899</v>
      </c>
      <c r="O2262" t="str" s="35">
        <v>温养灵植，促进生长；浸养，提高催生效果；加强对金行灵植的催生。</v>
      </c>
      <c r="P2262" t="n" s="35">
        <v>12421006</v>
      </c>
    </row>
    <row r="2263" ht="30" customHeight="1" spans="2:12">
      <c r="B2263" s="34">
        <f>10000000+INDEX(编号表!$B:$B,MATCH(D2263,编号表!$A:$A,0))*10000+J2263</f>
        <v>13290003</v>
      </c>
      <c r="C2263" s="34" t="s">
        <v>1503</v>
      </c>
      <c r="D2263" s="34" t="s">
        <v>1504</v>
      </c>
      <c r="E2263" s="34" t="s">
        <v>775</v>
      </c>
      <c r="F2263" s="39" t="s">
        <v>897</v>
      </c>
      <c r="G2263" s="34" t="s">
        <v>363</v>
      </c>
      <c r="H2263" s="34" t="b">
        <v>0</v>
      </c>
      <c r="I2263" s="34" t="b">
        <v>0</v>
      </c>
      <c r="J2263" s="34">
        <v>3</v>
      </c>
      <c r="K2263" s="34" t="str">
        <f t="shared" si="55"/>
        <v>132900</v>
      </c>
      <c r="L2263" s="34" t="s">
        <v>900</v>
      </c>
      <c r="O2263" t="str" s="35">
        <v>温养灵植，促进生长；浸养，提高催生效果；加强对金行灵植的催生。</v>
      </c>
      <c r="P2263" t="n" s="35">
        <v>12421006</v>
      </c>
    </row>
    <row r="2264" ht="30" customHeight="1" spans="2:12">
      <c r="B2264" s="34">
        <f>10000000+INDEX(编号表!$B:$B,MATCH(D2264,编号表!$A:$A,0))*10000+J2264</f>
        <v>13290004</v>
      </c>
      <c r="C2264" s="34" t="s">
        <v>1505</v>
      </c>
      <c r="D2264" s="34" t="s">
        <v>1504</v>
      </c>
      <c r="E2264" s="34" t="s">
        <v>775</v>
      </c>
      <c r="F2264" s="39" t="s">
        <v>902</v>
      </c>
      <c r="G2264" s="34" t="s">
        <v>363</v>
      </c>
      <c r="H2264" s="34" t="b">
        <v>0</v>
      </c>
      <c r="I2264" s="34" t="b">
        <v>0</v>
      </c>
      <c r="J2264" s="34">
        <v>4</v>
      </c>
      <c r="K2264" s="34" t="str">
        <f t="shared" si="55"/>
        <v>132900</v>
      </c>
      <c r="L2264" s="34" t="s">
        <v>898</v>
      </c>
      <c r="O2264" t="str" s="35">
        <v>温养灵植，促进生长；浸养，提高催生效果；加强对金行灵植的催生。</v>
      </c>
      <c r="P2264" t="n" s="35">
        <v>12421006</v>
      </c>
    </row>
    <row r="2265" ht="30" customHeight="1" spans="2:12">
      <c r="B2265" s="34">
        <f>10000000+INDEX(编号表!$B:$B,MATCH(D2265,编号表!$A:$A,0))*10000+J2265</f>
        <v>13290005</v>
      </c>
      <c r="C2265" s="34" t="s">
        <v>1505</v>
      </c>
      <c r="D2265" s="34" t="s">
        <v>1504</v>
      </c>
      <c r="E2265" s="34" t="s">
        <v>775</v>
      </c>
      <c r="F2265" s="39" t="s">
        <v>902</v>
      </c>
      <c r="G2265" s="34" t="s">
        <v>363</v>
      </c>
      <c r="H2265" s="34" t="b">
        <v>0</v>
      </c>
      <c r="I2265" s="34" t="b">
        <v>0</v>
      </c>
      <c r="J2265" s="34">
        <v>5</v>
      </c>
      <c r="K2265" s="34" t="str">
        <f t="shared" si="55"/>
        <v>132900</v>
      </c>
      <c r="L2265" s="34" t="s">
        <v>899</v>
      </c>
      <c r="O2265" t="str" s="35">
        <v>温养灵植，促进生长；浸养，提高催生效果；加强对金行灵植的催生。</v>
      </c>
      <c r="P2265" t="n" s="35">
        <v>12421006</v>
      </c>
    </row>
    <row r="2266" ht="30" customHeight="1" spans="2:12">
      <c r="B2266" s="34">
        <f>10000000+INDEX(编号表!$B:$B,MATCH(D2266,编号表!$A:$A,0))*10000+J2266</f>
        <v>13290006</v>
      </c>
      <c r="C2266" s="34" t="s">
        <v>1505</v>
      </c>
      <c r="D2266" s="34" t="s">
        <v>1504</v>
      </c>
      <c r="E2266" s="34" t="s">
        <v>775</v>
      </c>
      <c r="F2266" s="39" t="s">
        <v>902</v>
      </c>
      <c r="G2266" s="34" t="s">
        <v>363</v>
      </c>
      <c r="H2266" s="34" t="b">
        <v>0</v>
      </c>
      <c r="I2266" s="34" t="b">
        <v>0</v>
      </c>
      <c r="J2266" s="34">
        <v>6</v>
      </c>
      <c r="K2266" s="34" t="str">
        <f t="shared" si="55"/>
        <v>132900</v>
      </c>
      <c r="L2266" s="34" t="s">
        <v>900</v>
      </c>
      <c r="O2266" t="str" s="35">
        <v>温养灵植，促进生长；浸养，提高催生效果；加强对金行灵植的催生。</v>
      </c>
      <c r="P2266" t="n" s="35">
        <v>12421006</v>
      </c>
    </row>
    <row r="2267" ht="30" customHeight="1" spans="2:12">
      <c r="B2267" s="34">
        <f>10000000+INDEX(编号表!$B:$B,MATCH(D2267,编号表!$A:$A,0))*10000+J2267</f>
        <v>13290007</v>
      </c>
      <c r="C2267" s="34" t="s">
        <v>1506</v>
      </c>
      <c r="D2267" s="34" t="s">
        <v>1504</v>
      </c>
      <c r="E2267" s="34" t="s">
        <v>775</v>
      </c>
      <c r="F2267" s="39" t="s">
        <v>904</v>
      </c>
      <c r="G2267" s="34" t="s">
        <v>363</v>
      </c>
      <c r="H2267" s="34" t="b">
        <v>0</v>
      </c>
      <c r="I2267" s="34" t="b">
        <v>0</v>
      </c>
      <c r="J2267" s="34">
        <v>7</v>
      </c>
      <c r="K2267" s="34" t="str">
        <f t="shared" si="55"/>
        <v>132900</v>
      </c>
      <c r="L2267" s="34" t="s">
        <v>898</v>
      </c>
      <c r="O2267" t="str" s="35">
        <v>温养灵植，促进生长；浸养，提高催生效果；加强对金行灵植的催生。</v>
      </c>
      <c r="P2267" t="n" s="35">
        <v>12421006</v>
      </c>
    </row>
    <row r="2268" ht="30" customHeight="1" spans="2:12">
      <c r="B2268" s="34">
        <f>10000000+INDEX(编号表!$B:$B,MATCH(D2268,编号表!$A:$A,0))*10000+J2268</f>
        <v>13290008</v>
      </c>
      <c r="C2268" s="34" t="s">
        <v>1506</v>
      </c>
      <c r="D2268" s="34" t="s">
        <v>1504</v>
      </c>
      <c r="E2268" s="34" t="s">
        <v>775</v>
      </c>
      <c r="F2268" s="39" t="s">
        <v>904</v>
      </c>
      <c r="G2268" s="34" t="s">
        <v>363</v>
      </c>
      <c r="H2268" s="34" t="b">
        <v>0</v>
      </c>
      <c r="I2268" s="34" t="b">
        <v>0</v>
      </c>
      <c r="J2268" s="34">
        <v>8</v>
      </c>
      <c r="K2268" s="34" t="str">
        <f t="shared" si="55"/>
        <v>132900</v>
      </c>
      <c r="L2268" s="34" t="s">
        <v>899</v>
      </c>
      <c r="O2268" t="str" s="35">
        <v>温养灵植，促进生长；浸养，提高催生效果；加强对金行灵植的催生。</v>
      </c>
      <c r="P2268" t="n" s="35">
        <v>12421006</v>
      </c>
    </row>
    <row r="2269" ht="30" customHeight="1" spans="2:12">
      <c r="B2269" s="34">
        <f>10000000+INDEX(编号表!$B:$B,MATCH(D2269,编号表!$A:$A,0))*10000+J2269</f>
        <v>13290009</v>
      </c>
      <c r="C2269" s="34" t="s">
        <v>1506</v>
      </c>
      <c r="D2269" s="34" t="s">
        <v>1504</v>
      </c>
      <c r="E2269" s="34" t="s">
        <v>775</v>
      </c>
      <c r="F2269" s="39" t="s">
        <v>904</v>
      </c>
      <c r="G2269" s="34" t="s">
        <v>363</v>
      </c>
      <c r="H2269" s="34" t="b">
        <v>0</v>
      </c>
      <c r="I2269" s="34" t="b">
        <v>0</v>
      </c>
      <c r="J2269" s="34">
        <v>9</v>
      </c>
      <c r="K2269" s="34" t="str">
        <f t="shared" si="55"/>
        <v>132900</v>
      </c>
      <c r="L2269" s="34" t="s">
        <v>900</v>
      </c>
      <c r="O2269" t="str" s="35">
        <v>温养灵植，促进生长；浸养，提高催生效果；加强对金行灵植的催生。</v>
      </c>
      <c r="P2269" t="n" s="35">
        <v>12421006</v>
      </c>
    </row>
    <row r="2270" ht="30" customHeight="1" spans="2:12">
      <c r="B2270" s="34">
        <f>10000000+INDEX(编号表!$B:$B,MATCH(D2270,编号表!$A:$A,0))*10000+J2270</f>
        <v>13290010</v>
      </c>
      <c r="C2270" s="34" t="s">
        <v>1507</v>
      </c>
      <c r="D2270" s="34" t="s">
        <v>1504</v>
      </c>
      <c r="E2270" s="34" t="s">
        <v>775</v>
      </c>
      <c r="F2270" s="39" t="s">
        <v>906</v>
      </c>
      <c r="G2270" s="34" t="s">
        <v>363</v>
      </c>
      <c r="H2270" s="34" t="b">
        <v>0</v>
      </c>
      <c r="I2270" s="34" t="b">
        <v>0</v>
      </c>
      <c r="J2270" s="34">
        <v>10</v>
      </c>
      <c r="K2270" s="34" t="str">
        <f t="shared" si="55"/>
        <v>132900</v>
      </c>
      <c r="L2270" s="34" t="s">
        <v>898</v>
      </c>
      <c r="O2270" t="str" s="35">
        <v>温养灵植，促进生长；浸养，提高催生效果；加强对金行灵植的催生。</v>
      </c>
      <c r="P2270" t="n" s="35">
        <v>12421006</v>
      </c>
    </row>
    <row r="2271" ht="30" customHeight="1" spans="2:12">
      <c r="B2271" s="34">
        <f>10000000+INDEX(编号表!$B:$B,MATCH(D2271,编号表!$A:$A,0))*10000+J2271</f>
        <v>13290011</v>
      </c>
      <c r="C2271" s="34" t="s">
        <v>1507</v>
      </c>
      <c r="D2271" s="34" t="s">
        <v>1504</v>
      </c>
      <c r="E2271" s="34" t="s">
        <v>775</v>
      </c>
      <c r="F2271" s="39" t="s">
        <v>906</v>
      </c>
      <c r="G2271" s="34" t="s">
        <v>363</v>
      </c>
      <c r="H2271" s="34" t="b">
        <v>0</v>
      </c>
      <c r="I2271" s="34" t="b">
        <v>0</v>
      </c>
      <c r="J2271" s="34">
        <v>11</v>
      </c>
      <c r="K2271" s="34" t="str">
        <f t="shared" si="55"/>
        <v>132900</v>
      </c>
      <c r="L2271" s="34" t="s">
        <v>899</v>
      </c>
      <c r="O2271" t="str" s="35">
        <v>温养灵植，促进生长；浸养，提高催生效果；加强对金行灵植的催生。</v>
      </c>
      <c r="P2271" t="n" s="35">
        <v>12421006</v>
      </c>
    </row>
    <row r="2272" ht="30" customHeight="1" spans="2:12">
      <c r="B2272" s="34">
        <f>10000000+INDEX(编号表!$B:$B,MATCH(D2272,编号表!$A:$A,0))*10000+J2272</f>
        <v>13290012</v>
      </c>
      <c r="C2272" s="34" t="s">
        <v>1507</v>
      </c>
      <c r="D2272" s="34" t="s">
        <v>1504</v>
      </c>
      <c r="E2272" s="34" t="s">
        <v>775</v>
      </c>
      <c r="F2272" s="39" t="s">
        <v>906</v>
      </c>
      <c r="G2272" s="34" t="s">
        <v>363</v>
      </c>
      <c r="H2272" s="34" t="b">
        <v>0</v>
      </c>
      <c r="I2272" s="34" t="b">
        <v>0</v>
      </c>
      <c r="J2272" s="34">
        <v>12</v>
      </c>
      <c r="K2272" s="34" t="str">
        <f t="shared" si="55"/>
        <v>132900</v>
      </c>
      <c r="L2272" s="34" t="s">
        <v>900</v>
      </c>
      <c r="O2272" t="str" s="35">
        <v>温养灵植，促进生长；浸养，提高催生效果；加强对金行灵植的催生。</v>
      </c>
      <c r="P2272" t="n" s="35">
        <v>12421006</v>
      </c>
    </row>
    <row r="2273" ht="30" customHeight="1" spans="2:12">
      <c r="B2273" s="34">
        <f>10000000+INDEX(编号表!$B:$B,MATCH(D2273,编号表!$A:$A,0))*10000+J2273</f>
        <v>13290013</v>
      </c>
      <c r="C2273" s="34" t="s">
        <v>1508</v>
      </c>
      <c r="D2273" s="34" t="s">
        <v>1504</v>
      </c>
      <c r="E2273" s="34" t="s">
        <v>775</v>
      </c>
      <c r="F2273" s="39" t="s">
        <v>908</v>
      </c>
      <c r="G2273" s="34" t="s">
        <v>363</v>
      </c>
      <c r="H2273" s="34" t="b">
        <v>0</v>
      </c>
      <c r="I2273" s="34" t="b">
        <v>0</v>
      </c>
      <c r="J2273" s="34">
        <v>13</v>
      </c>
      <c r="K2273" s="34" t="str">
        <f t="shared" si="55"/>
        <v>132900</v>
      </c>
      <c r="L2273" s="34" t="s">
        <v>898</v>
      </c>
      <c r="O2273" t="str" s="35">
        <v>温养灵植，促进生长；浸养，提高催生效果；加强对金行灵植的催生。</v>
      </c>
      <c r="P2273" t="n" s="35">
        <v>12421006</v>
      </c>
    </row>
    <row r="2274" ht="30" customHeight="1" spans="2:12">
      <c r="B2274" s="34">
        <f>10000000+INDEX(编号表!$B:$B,MATCH(D2274,编号表!$A:$A,0))*10000+J2274</f>
        <v>13290014</v>
      </c>
      <c r="C2274" s="34" t="s">
        <v>1508</v>
      </c>
      <c r="D2274" s="34" t="s">
        <v>1504</v>
      </c>
      <c r="E2274" s="34" t="s">
        <v>775</v>
      </c>
      <c r="F2274" s="39" t="s">
        <v>908</v>
      </c>
      <c r="G2274" s="34" t="s">
        <v>363</v>
      </c>
      <c r="H2274" s="34" t="b">
        <v>0</v>
      </c>
      <c r="I2274" s="34" t="b">
        <v>0</v>
      </c>
      <c r="J2274" s="34">
        <v>14</v>
      </c>
      <c r="K2274" s="34" t="str">
        <f t="shared" si="55"/>
        <v>132900</v>
      </c>
      <c r="L2274" s="34" t="s">
        <v>899</v>
      </c>
      <c r="O2274" t="str" s="35">
        <v>温养灵植，促进生长；浸养，提高催生效果；加强对金行灵植的催生。</v>
      </c>
      <c r="P2274" t="n" s="35">
        <v>12421006</v>
      </c>
    </row>
    <row r="2275" ht="30" customHeight="1" spans="2:12">
      <c r="B2275" s="34">
        <f>10000000+INDEX(编号表!$B:$B,MATCH(D2275,编号表!$A:$A,0))*10000+J2275</f>
        <v>13290015</v>
      </c>
      <c r="C2275" s="34" t="s">
        <v>1508</v>
      </c>
      <c r="D2275" s="34" t="s">
        <v>1504</v>
      </c>
      <c r="E2275" s="34" t="s">
        <v>775</v>
      </c>
      <c r="F2275" s="39" t="s">
        <v>908</v>
      </c>
      <c r="G2275" s="34" t="s">
        <v>363</v>
      </c>
      <c r="H2275" s="34" t="b">
        <v>0</v>
      </c>
      <c r="I2275" s="34" t="b">
        <v>0</v>
      </c>
      <c r="J2275" s="34">
        <v>15</v>
      </c>
      <c r="K2275" s="34" t="str">
        <f t="shared" si="55"/>
        <v>132900</v>
      </c>
      <c r="L2275" s="34" t="s">
        <v>900</v>
      </c>
      <c r="O2275" t="str" s="35">
        <v>温养灵植，促进生长；浸养，提高催生效果；加强对金行灵植的催生。</v>
      </c>
      <c r="P2275" t="n" s="35">
        <v>12421006</v>
      </c>
    </row>
    <row r="2276" ht="30" customHeight="1" spans="2:12">
      <c r="B2276" s="34">
        <f>10000000+INDEX(编号表!$B:$B,MATCH(D2276,编号表!$A:$A,0))*10000+J2276</f>
        <v>13290016</v>
      </c>
      <c r="C2276" s="34" t="s">
        <v>1509</v>
      </c>
      <c r="D2276" s="34" t="s">
        <v>1504</v>
      </c>
      <c r="E2276" s="34" t="s">
        <v>775</v>
      </c>
      <c r="F2276" s="39" t="s">
        <v>910</v>
      </c>
      <c r="G2276" s="34" t="s">
        <v>363</v>
      </c>
      <c r="H2276" s="34" t="b">
        <v>0</v>
      </c>
      <c r="I2276" s="34" t="b">
        <v>0</v>
      </c>
      <c r="J2276" s="34">
        <v>16</v>
      </c>
      <c r="K2276" s="34" t="str">
        <f t="shared" si="55"/>
        <v>132900</v>
      </c>
      <c r="L2276" s="34" t="s">
        <v>898</v>
      </c>
      <c r="O2276" t="str" s="35">
        <v>温养灵植，促进生长；浸养，提高催生效果；加强对金行灵植的催生。</v>
      </c>
      <c r="P2276" t="n" s="35">
        <v>12421006</v>
      </c>
    </row>
    <row r="2277" ht="30" customHeight="1" spans="2:12">
      <c r="B2277" s="34">
        <f>10000000+INDEX(编号表!$B:$B,MATCH(D2277,编号表!$A:$A,0))*10000+J2277</f>
        <v>13290017</v>
      </c>
      <c r="C2277" s="34" t="s">
        <v>1509</v>
      </c>
      <c r="D2277" s="34" t="s">
        <v>1504</v>
      </c>
      <c r="E2277" s="34" t="s">
        <v>775</v>
      </c>
      <c r="F2277" s="39" t="s">
        <v>910</v>
      </c>
      <c r="G2277" s="34" t="s">
        <v>363</v>
      </c>
      <c r="H2277" s="34" t="b">
        <v>0</v>
      </c>
      <c r="I2277" s="34" t="b">
        <v>0</v>
      </c>
      <c r="J2277" s="34">
        <v>17</v>
      </c>
      <c r="K2277" s="34" t="str">
        <f t="shared" si="55"/>
        <v>132900</v>
      </c>
      <c r="L2277" s="34" t="s">
        <v>899</v>
      </c>
      <c r="O2277" t="str" s="35">
        <v>温养灵植，促进生长；浸养，提高催生效果；加强对金行灵植的催生。</v>
      </c>
      <c r="P2277" t="n" s="35">
        <v>12421006</v>
      </c>
    </row>
    <row r="2278" ht="30" customHeight="1" spans="2:12">
      <c r="B2278" s="34">
        <f>10000000+INDEX(编号表!$B:$B,MATCH(D2278,编号表!$A:$A,0))*10000+J2278</f>
        <v>13290018</v>
      </c>
      <c r="C2278" s="34" t="s">
        <v>1509</v>
      </c>
      <c r="D2278" s="34" t="s">
        <v>1504</v>
      </c>
      <c r="E2278" s="34" t="s">
        <v>775</v>
      </c>
      <c r="F2278" s="39" t="s">
        <v>910</v>
      </c>
      <c r="G2278" s="34" t="s">
        <v>363</v>
      </c>
      <c r="H2278" s="34" t="b">
        <v>0</v>
      </c>
      <c r="I2278" s="34" t="b">
        <v>0</v>
      </c>
      <c r="J2278" s="34">
        <v>18</v>
      </c>
      <c r="K2278" s="34" t="str">
        <f t="shared" si="55"/>
        <v>132900</v>
      </c>
      <c r="L2278" s="34" t="s">
        <v>900</v>
      </c>
      <c r="O2278" t="str" s="35">
        <v>温养灵植，促进生长；浸养，提高催生效果；加强对金行灵植的催生。</v>
      </c>
      <c r="P2278" t="n" s="35">
        <v>12421006</v>
      </c>
    </row>
    <row r="2279" ht="30" customHeight="1" spans="2:12">
      <c r="B2279" s="34">
        <f>10000000+INDEX(编号表!$B:$B,MATCH(D2279,编号表!$A:$A,0))*10000+J2279</f>
        <v>13290019</v>
      </c>
      <c r="C2279" s="34" t="s">
        <v>1510</v>
      </c>
      <c r="D2279" s="34" t="s">
        <v>1504</v>
      </c>
      <c r="E2279" s="34" t="s">
        <v>775</v>
      </c>
      <c r="F2279" s="39" t="s">
        <v>912</v>
      </c>
      <c r="G2279" s="34" t="s">
        <v>363</v>
      </c>
      <c r="H2279" s="34" t="b">
        <v>0</v>
      </c>
      <c r="I2279" s="34" t="b">
        <v>0</v>
      </c>
      <c r="J2279" s="34">
        <v>19</v>
      </c>
      <c r="K2279" s="34" t="str">
        <f t="shared" si="55"/>
        <v>132900</v>
      </c>
      <c r="L2279" s="34" t="s">
        <v>898</v>
      </c>
      <c r="O2279" t="str" s="35">
        <v>温养灵植，促进生长；浸养，提高催生效果；加强对金行灵植的催生。</v>
      </c>
      <c r="P2279" t="n" s="35">
        <v>12421006</v>
      </c>
    </row>
    <row r="2280" ht="30" customHeight="1" spans="2:12">
      <c r="B2280" s="34">
        <f>10000000+INDEX(编号表!$B:$B,MATCH(D2280,编号表!$A:$A,0))*10000+J2280</f>
        <v>13290020</v>
      </c>
      <c r="C2280" s="34" t="s">
        <v>1510</v>
      </c>
      <c r="D2280" s="34" t="s">
        <v>1504</v>
      </c>
      <c r="E2280" s="34" t="s">
        <v>775</v>
      </c>
      <c r="F2280" s="39" t="s">
        <v>912</v>
      </c>
      <c r="G2280" s="34" t="s">
        <v>363</v>
      </c>
      <c r="H2280" s="34" t="b">
        <v>0</v>
      </c>
      <c r="I2280" s="34" t="b">
        <v>0</v>
      </c>
      <c r="J2280" s="34">
        <v>20</v>
      </c>
      <c r="K2280" s="34" t="str">
        <f t="shared" si="55"/>
        <v>132900</v>
      </c>
      <c r="L2280" s="34" t="s">
        <v>899</v>
      </c>
      <c r="O2280" t="str" s="35">
        <v>温养灵植，促进生长；浸养，提高催生效果；加强对金行灵植的催生。</v>
      </c>
      <c r="P2280" t="n" s="35">
        <v>12421006</v>
      </c>
    </row>
    <row r="2281" ht="30" customHeight="1" spans="2:12">
      <c r="B2281" s="34">
        <f>10000000+INDEX(编号表!$B:$B,MATCH(D2281,编号表!$A:$A,0))*10000+J2281</f>
        <v>13290021</v>
      </c>
      <c r="C2281" s="34" t="s">
        <v>1510</v>
      </c>
      <c r="D2281" s="34" t="s">
        <v>1504</v>
      </c>
      <c r="E2281" s="34" t="s">
        <v>775</v>
      </c>
      <c r="F2281" s="39" t="s">
        <v>912</v>
      </c>
      <c r="G2281" s="34" t="s">
        <v>363</v>
      </c>
      <c r="H2281" s="34" t="b">
        <v>0</v>
      </c>
      <c r="I2281" s="34" t="b">
        <v>0</v>
      </c>
      <c r="J2281" s="34">
        <v>21</v>
      </c>
      <c r="K2281" s="34" t="str">
        <f t="shared" si="55"/>
        <v>132900</v>
      </c>
      <c r="L2281" s="34" t="s">
        <v>900</v>
      </c>
      <c r="O2281" t="str" s="35">
        <v>温养灵植，促进生长；浸养，提高催生效果；加强对金行灵植的催生。</v>
      </c>
      <c r="P2281" t="n" s="35">
        <v>12421006</v>
      </c>
    </row>
    <row r="2282" ht="30" customHeight="1" spans="2:12">
      <c r="B2282" s="34">
        <f>10000000+INDEX(编号表!$B:$B,MATCH(D2282,编号表!$A:$A,0))*10000+J2282</f>
        <v>13300001</v>
      </c>
      <c r="C2282" s="34" t="s">
        <v>1511</v>
      </c>
      <c r="D2282" s="34" t="s">
        <v>1512</v>
      </c>
      <c r="E2282" s="34" t="s">
        <v>775</v>
      </c>
      <c r="F2282" s="39" t="s">
        <v>897</v>
      </c>
      <c r="G2282" s="34" t="s">
        <v>363</v>
      </c>
      <c r="H2282" s="34" t="b">
        <v>0</v>
      </c>
      <c r="I2282" s="34" t="b">
        <v>0</v>
      </c>
      <c r="J2282" s="34">
        <v>1</v>
      </c>
      <c r="K2282" s="34" t="str">
        <f t="shared" si="55"/>
        <v>133000</v>
      </c>
      <c r="L2282" s="34" t="s">
        <v>898</v>
      </c>
      <c r="O2282" t="str" s="35">
        <v>温养灵植，促进生长；浸养，提高催生效果；加强对木行灵植的催生。</v>
      </c>
      <c r="P2282" t="n" s="35">
        <v>12421006</v>
      </c>
    </row>
    <row r="2283" ht="30" customHeight="1" spans="2:12">
      <c r="B2283" s="34">
        <f>10000000+INDEX(编号表!$B:$B,MATCH(D2283,编号表!$A:$A,0))*10000+J2283</f>
        <v>13300002</v>
      </c>
      <c r="C2283" s="34" t="s">
        <v>1511</v>
      </c>
      <c r="D2283" s="34" t="s">
        <v>1512</v>
      </c>
      <c r="E2283" s="34" t="s">
        <v>775</v>
      </c>
      <c r="F2283" s="39" t="s">
        <v>897</v>
      </c>
      <c r="G2283" s="34" t="s">
        <v>363</v>
      </c>
      <c r="H2283" s="34" t="b">
        <v>0</v>
      </c>
      <c r="I2283" s="34" t="b">
        <v>0</v>
      </c>
      <c r="J2283" s="34">
        <v>2</v>
      </c>
      <c r="K2283" s="34" t="str">
        <f t="shared" si="55"/>
        <v>133000</v>
      </c>
      <c r="L2283" s="34" t="s">
        <v>899</v>
      </c>
      <c r="O2283" t="str" s="35">
        <v>温养灵植，促进生长；浸养，提高催生效果；加强对木行灵植的催生。</v>
      </c>
      <c r="P2283" t="n" s="35">
        <v>12421006</v>
      </c>
    </row>
    <row r="2284" ht="30" customHeight="1" spans="2:12">
      <c r="B2284" s="34">
        <f>10000000+INDEX(编号表!$B:$B,MATCH(D2284,编号表!$A:$A,0))*10000+J2284</f>
        <v>13300003</v>
      </c>
      <c r="C2284" s="34" t="s">
        <v>1511</v>
      </c>
      <c r="D2284" s="34" t="s">
        <v>1512</v>
      </c>
      <c r="E2284" s="34" t="s">
        <v>775</v>
      </c>
      <c r="F2284" s="39" t="s">
        <v>897</v>
      </c>
      <c r="G2284" s="34" t="s">
        <v>363</v>
      </c>
      <c r="H2284" s="34" t="b">
        <v>0</v>
      </c>
      <c r="I2284" s="34" t="b">
        <v>0</v>
      </c>
      <c r="J2284" s="34">
        <v>3</v>
      </c>
      <c r="K2284" s="34" t="str">
        <f t="shared" si="55"/>
        <v>133000</v>
      </c>
      <c r="L2284" s="34" t="s">
        <v>900</v>
      </c>
      <c r="O2284" t="str" s="35">
        <v>温养灵植，促进生长；浸养，提高催生效果；加强对木行灵植的催生。</v>
      </c>
      <c r="P2284" t="n" s="35">
        <v>12421006</v>
      </c>
    </row>
    <row r="2285" ht="30" customHeight="1" spans="2:12">
      <c r="B2285" s="34">
        <f>10000000+INDEX(编号表!$B:$B,MATCH(D2285,编号表!$A:$A,0))*10000+J2285</f>
        <v>13300004</v>
      </c>
      <c r="C2285" s="34" t="s">
        <v>1513</v>
      </c>
      <c r="D2285" s="34" t="s">
        <v>1512</v>
      </c>
      <c r="E2285" s="34" t="s">
        <v>775</v>
      </c>
      <c r="F2285" s="39" t="s">
        <v>902</v>
      </c>
      <c r="G2285" s="34" t="s">
        <v>363</v>
      </c>
      <c r="H2285" s="34" t="b">
        <v>0</v>
      </c>
      <c r="I2285" s="34" t="b">
        <v>0</v>
      </c>
      <c r="J2285" s="34">
        <v>4</v>
      </c>
      <c r="K2285" s="34" t="str">
        <f t="shared" si="55"/>
        <v>133000</v>
      </c>
      <c r="L2285" s="34" t="s">
        <v>898</v>
      </c>
      <c r="O2285" t="str" s="35">
        <v>温养灵植，促进生长；浸养，提高催生效果；加强对木行灵植的催生。</v>
      </c>
      <c r="P2285" t="n" s="35">
        <v>12421006</v>
      </c>
    </row>
    <row r="2286" ht="30" customHeight="1" spans="2:12">
      <c r="B2286" s="34">
        <f>10000000+INDEX(编号表!$B:$B,MATCH(D2286,编号表!$A:$A,0))*10000+J2286</f>
        <v>13300005</v>
      </c>
      <c r="C2286" s="34" t="s">
        <v>1513</v>
      </c>
      <c r="D2286" s="34" t="s">
        <v>1512</v>
      </c>
      <c r="E2286" s="34" t="s">
        <v>775</v>
      </c>
      <c r="F2286" s="39" t="s">
        <v>902</v>
      </c>
      <c r="G2286" s="34" t="s">
        <v>363</v>
      </c>
      <c r="H2286" s="34" t="b">
        <v>0</v>
      </c>
      <c r="I2286" s="34" t="b">
        <v>0</v>
      </c>
      <c r="J2286" s="34">
        <v>5</v>
      </c>
      <c r="K2286" s="34" t="str">
        <f t="shared" si="55"/>
        <v>133000</v>
      </c>
      <c r="L2286" s="34" t="s">
        <v>899</v>
      </c>
      <c r="O2286" t="str" s="35">
        <v>温养灵植，促进生长；浸养，提高催生效果；加强对木行灵植的催生。</v>
      </c>
      <c r="P2286" t="n" s="35">
        <v>12421006</v>
      </c>
    </row>
    <row r="2287" ht="30" customHeight="1" spans="2:12">
      <c r="B2287" s="34">
        <f>10000000+INDEX(编号表!$B:$B,MATCH(D2287,编号表!$A:$A,0))*10000+J2287</f>
        <v>13300006</v>
      </c>
      <c r="C2287" s="34" t="s">
        <v>1513</v>
      </c>
      <c r="D2287" s="34" t="s">
        <v>1512</v>
      </c>
      <c r="E2287" s="34" t="s">
        <v>775</v>
      </c>
      <c r="F2287" s="39" t="s">
        <v>902</v>
      </c>
      <c r="G2287" s="34" t="s">
        <v>363</v>
      </c>
      <c r="H2287" s="34" t="b">
        <v>0</v>
      </c>
      <c r="I2287" s="34" t="b">
        <v>0</v>
      </c>
      <c r="J2287" s="34">
        <v>6</v>
      </c>
      <c r="K2287" s="34" t="str">
        <f t="shared" si="55"/>
        <v>133000</v>
      </c>
      <c r="L2287" s="34" t="s">
        <v>900</v>
      </c>
      <c r="O2287" t="str" s="35">
        <v>温养灵植，促进生长；浸养，提高催生效果；加强对木行灵植的催生。</v>
      </c>
      <c r="P2287" t="n" s="35">
        <v>12421006</v>
      </c>
    </row>
    <row r="2288" ht="30" customHeight="1" spans="2:12">
      <c r="B2288" s="34">
        <f>10000000+INDEX(编号表!$B:$B,MATCH(D2288,编号表!$A:$A,0))*10000+J2288</f>
        <v>13300007</v>
      </c>
      <c r="C2288" s="34" t="s">
        <v>1514</v>
      </c>
      <c r="D2288" s="34" t="s">
        <v>1512</v>
      </c>
      <c r="E2288" s="34" t="s">
        <v>775</v>
      </c>
      <c r="F2288" s="39" t="s">
        <v>904</v>
      </c>
      <c r="G2288" s="34" t="s">
        <v>363</v>
      </c>
      <c r="H2288" s="34" t="b">
        <v>0</v>
      </c>
      <c r="I2288" s="34" t="b">
        <v>0</v>
      </c>
      <c r="J2288" s="34">
        <v>7</v>
      </c>
      <c r="K2288" s="34" t="str">
        <f t="shared" si="55"/>
        <v>133000</v>
      </c>
      <c r="L2288" s="34" t="s">
        <v>898</v>
      </c>
      <c r="O2288" t="str" s="35">
        <v>温养灵植，促进生长；浸养，提高催生效果；加强对木行灵植的催生。</v>
      </c>
      <c r="P2288" t="n" s="35">
        <v>12421006</v>
      </c>
    </row>
    <row r="2289" ht="30" customHeight="1" spans="2:12">
      <c r="B2289" s="34">
        <f>10000000+INDEX(编号表!$B:$B,MATCH(D2289,编号表!$A:$A,0))*10000+J2289</f>
        <v>13300008</v>
      </c>
      <c r="C2289" s="34" t="s">
        <v>1514</v>
      </c>
      <c r="D2289" s="34" t="s">
        <v>1512</v>
      </c>
      <c r="E2289" s="34" t="s">
        <v>775</v>
      </c>
      <c r="F2289" s="39" t="s">
        <v>904</v>
      </c>
      <c r="G2289" s="34" t="s">
        <v>363</v>
      </c>
      <c r="H2289" s="34" t="b">
        <v>0</v>
      </c>
      <c r="I2289" s="34" t="b">
        <v>0</v>
      </c>
      <c r="J2289" s="34">
        <v>8</v>
      </c>
      <c r="K2289" s="34" t="str">
        <f t="shared" si="55"/>
        <v>133000</v>
      </c>
      <c r="L2289" s="34" t="s">
        <v>899</v>
      </c>
      <c r="O2289" t="str" s="35">
        <v>温养灵植，促进生长；浸养，提高催生效果；加强对木行灵植的催生。</v>
      </c>
      <c r="P2289" t="n" s="35">
        <v>12421006</v>
      </c>
    </row>
    <row r="2290" ht="30" customHeight="1" spans="2:12">
      <c r="B2290" s="34">
        <f>10000000+INDEX(编号表!$B:$B,MATCH(D2290,编号表!$A:$A,0))*10000+J2290</f>
        <v>13300009</v>
      </c>
      <c r="C2290" s="34" t="s">
        <v>1514</v>
      </c>
      <c r="D2290" s="34" t="s">
        <v>1512</v>
      </c>
      <c r="E2290" s="34" t="s">
        <v>775</v>
      </c>
      <c r="F2290" s="39" t="s">
        <v>904</v>
      </c>
      <c r="G2290" s="34" t="s">
        <v>363</v>
      </c>
      <c r="H2290" s="34" t="b">
        <v>0</v>
      </c>
      <c r="I2290" s="34" t="b">
        <v>0</v>
      </c>
      <c r="J2290" s="34">
        <v>9</v>
      </c>
      <c r="K2290" s="34" t="str">
        <f t="shared" si="55"/>
        <v>133000</v>
      </c>
      <c r="L2290" s="34" t="s">
        <v>900</v>
      </c>
      <c r="O2290" t="str" s="35">
        <v>温养灵植，促进生长；浸养，提高催生效果；加强对木行灵植的催生。</v>
      </c>
      <c r="P2290" t="n" s="35">
        <v>12421006</v>
      </c>
    </row>
    <row r="2291" ht="30" customHeight="1" spans="2:12">
      <c r="B2291" s="34">
        <f>10000000+INDEX(编号表!$B:$B,MATCH(D2291,编号表!$A:$A,0))*10000+J2291</f>
        <v>13300010</v>
      </c>
      <c r="C2291" s="34" t="s">
        <v>1515</v>
      </c>
      <c r="D2291" s="34" t="s">
        <v>1512</v>
      </c>
      <c r="E2291" s="34" t="s">
        <v>775</v>
      </c>
      <c r="F2291" s="39" t="s">
        <v>906</v>
      </c>
      <c r="G2291" s="34" t="s">
        <v>363</v>
      </c>
      <c r="H2291" s="34" t="b">
        <v>0</v>
      </c>
      <c r="I2291" s="34" t="b">
        <v>0</v>
      </c>
      <c r="J2291" s="34">
        <v>10</v>
      </c>
      <c r="K2291" s="34" t="str">
        <f t="shared" si="55"/>
        <v>133000</v>
      </c>
      <c r="L2291" s="34" t="s">
        <v>898</v>
      </c>
      <c r="O2291" t="str" s="35">
        <v>温养灵植，促进生长；浸养，提高催生效果；加强对木行灵植的催生。</v>
      </c>
      <c r="P2291" t="n" s="35">
        <v>12421006</v>
      </c>
    </row>
    <row r="2292" ht="30" customHeight="1" spans="2:12">
      <c r="B2292" s="34">
        <f>10000000+INDEX(编号表!$B:$B,MATCH(D2292,编号表!$A:$A,0))*10000+J2292</f>
        <v>13300011</v>
      </c>
      <c r="C2292" s="34" t="s">
        <v>1515</v>
      </c>
      <c r="D2292" s="34" t="s">
        <v>1512</v>
      </c>
      <c r="E2292" s="34" t="s">
        <v>775</v>
      </c>
      <c r="F2292" s="39" t="s">
        <v>906</v>
      </c>
      <c r="G2292" s="34" t="s">
        <v>363</v>
      </c>
      <c r="H2292" s="34" t="b">
        <v>0</v>
      </c>
      <c r="I2292" s="34" t="b">
        <v>0</v>
      </c>
      <c r="J2292" s="34">
        <v>11</v>
      </c>
      <c r="K2292" s="34" t="str">
        <f t="shared" si="55"/>
        <v>133000</v>
      </c>
      <c r="L2292" s="34" t="s">
        <v>899</v>
      </c>
      <c r="O2292" t="str" s="35">
        <v>温养灵植，促进生长；浸养，提高催生效果；加强对木行灵植的催生。</v>
      </c>
      <c r="P2292" t="n" s="35">
        <v>12421006</v>
      </c>
    </row>
    <row r="2293" ht="30" customHeight="1" spans="2:12">
      <c r="B2293" s="34">
        <f>10000000+INDEX(编号表!$B:$B,MATCH(D2293,编号表!$A:$A,0))*10000+J2293</f>
        <v>13300012</v>
      </c>
      <c r="C2293" s="34" t="s">
        <v>1515</v>
      </c>
      <c r="D2293" s="34" t="s">
        <v>1512</v>
      </c>
      <c r="E2293" s="34" t="s">
        <v>775</v>
      </c>
      <c r="F2293" s="39" t="s">
        <v>906</v>
      </c>
      <c r="G2293" s="34" t="s">
        <v>363</v>
      </c>
      <c r="H2293" s="34" t="b">
        <v>0</v>
      </c>
      <c r="I2293" s="34" t="b">
        <v>0</v>
      </c>
      <c r="J2293" s="34">
        <v>12</v>
      </c>
      <c r="K2293" s="34" t="str">
        <f t="shared" si="55"/>
        <v>133000</v>
      </c>
      <c r="L2293" s="34" t="s">
        <v>900</v>
      </c>
      <c r="O2293" t="str" s="35">
        <v>温养灵植，促进生长；浸养，提高催生效果；加强对木行灵植的催生。</v>
      </c>
      <c r="P2293" t="n" s="35">
        <v>12421006</v>
      </c>
    </row>
    <row r="2294" ht="30" customHeight="1" spans="2:12">
      <c r="B2294" s="34">
        <f>10000000+INDEX(编号表!$B:$B,MATCH(D2294,编号表!$A:$A,0))*10000+J2294</f>
        <v>13300013</v>
      </c>
      <c r="C2294" s="34" t="s">
        <v>1516</v>
      </c>
      <c r="D2294" s="34" t="s">
        <v>1512</v>
      </c>
      <c r="E2294" s="34" t="s">
        <v>775</v>
      </c>
      <c r="F2294" s="39" t="s">
        <v>908</v>
      </c>
      <c r="G2294" s="34" t="s">
        <v>363</v>
      </c>
      <c r="H2294" s="34" t="b">
        <v>0</v>
      </c>
      <c r="I2294" s="34" t="b">
        <v>0</v>
      </c>
      <c r="J2294" s="34">
        <v>13</v>
      </c>
      <c r="K2294" s="34" t="str">
        <f t="shared" si="55"/>
        <v>133000</v>
      </c>
      <c r="L2294" s="34" t="s">
        <v>898</v>
      </c>
      <c r="O2294" t="str" s="35">
        <v>温养灵植，促进生长；浸养，提高催生效果；加强对木行灵植的催生。</v>
      </c>
      <c r="P2294" t="n" s="35">
        <v>12421006</v>
      </c>
    </row>
    <row r="2295" ht="30" customHeight="1" spans="2:12">
      <c r="B2295" s="34">
        <f>10000000+INDEX(编号表!$B:$B,MATCH(D2295,编号表!$A:$A,0))*10000+J2295</f>
        <v>13300014</v>
      </c>
      <c r="C2295" s="34" t="s">
        <v>1516</v>
      </c>
      <c r="D2295" s="34" t="s">
        <v>1512</v>
      </c>
      <c r="E2295" s="34" t="s">
        <v>775</v>
      </c>
      <c r="F2295" s="39" t="s">
        <v>908</v>
      </c>
      <c r="G2295" s="34" t="s">
        <v>363</v>
      </c>
      <c r="H2295" s="34" t="b">
        <v>0</v>
      </c>
      <c r="I2295" s="34" t="b">
        <v>0</v>
      </c>
      <c r="J2295" s="34">
        <v>14</v>
      </c>
      <c r="K2295" s="34" t="str">
        <f t="shared" si="55"/>
        <v>133000</v>
      </c>
      <c r="L2295" s="34" t="s">
        <v>899</v>
      </c>
      <c r="O2295" t="str" s="35">
        <v>温养灵植，促进生长；浸养，提高催生效果；加强对木行灵植的催生。</v>
      </c>
      <c r="P2295" t="n" s="35">
        <v>12421006</v>
      </c>
    </row>
    <row r="2296" ht="30" customHeight="1" spans="2:12">
      <c r="B2296" s="34">
        <f>10000000+INDEX(编号表!$B:$B,MATCH(D2296,编号表!$A:$A,0))*10000+J2296</f>
        <v>13300015</v>
      </c>
      <c r="C2296" s="34" t="s">
        <v>1516</v>
      </c>
      <c r="D2296" s="34" t="s">
        <v>1512</v>
      </c>
      <c r="E2296" s="34" t="s">
        <v>775</v>
      </c>
      <c r="F2296" s="39" t="s">
        <v>908</v>
      </c>
      <c r="G2296" s="34" t="s">
        <v>363</v>
      </c>
      <c r="H2296" s="34" t="b">
        <v>0</v>
      </c>
      <c r="I2296" s="34" t="b">
        <v>0</v>
      </c>
      <c r="J2296" s="34">
        <v>15</v>
      </c>
      <c r="K2296" s="34" t="str">
        <f t="shared" si="55"/>
        <v>133000</v>
      </c>
      <c r="L2296" s="34" t="s">
        <v>900</v>
      </c>
      <c r="O2296" t="str" s="35">
        <v>温养灵植，促进生长；浸养，提高催生效果；加强对木行灵植的催生。</v>
      </c>
      <c r="P2296" t="n" s="35">
        <v>12421006</v>
      </c>
    </row>
    <row r="2297" ht="30" customHeight="1" spans="2:12">
      <c r="B2297" s="34">
        <f>10000000+INDEX(编号表!$B:$B,MATCH(D2297,编号表!$A:$A,0))*10000+J2297</f>
        <v>13300016</v>
      </c>
      <c r="C2297" s="34" t="s">
        <v>1517</v>
      </c>
      <c r="D2297" s="34" t="s">
        <v>1512</v>
      </c>
      <c r="E2297" s="34" t="s">
        <v>775</v>
      </c>
      <c r="F2297" s="39" t="s">
        <v>910</v>
      </c>
      <c r="G2297" s="34" t="s">
        <v>363</v>
      </c>
      <c r="H2297" s="34" t="b">
        <v>0</v>
      </c>
      <c r="I2297" s="34" t="b">
        <v>0</v>
      </c>
      <c r="J2297" s="34">
        <v>16</v>
      </c>
      <c r="K2297" s="34" t="str">
        <f t="shared" si="55"/>
        <v>133000</v>
      </c>
      <c r="L2297" s="34" t="s">
        <v>898</v>
      </c>
      <c r="O2297" t="str" s="35">
        <v>温养灵植，促进生长；浸养，提高催生效果；加强对木行灵植的催生。</v>
      </c>
      <c r="P2297" t="n" s="35">
        <v>12421006</v>
      </c>
    </row>
    <row r="2298" ht="30" customHeight="1" spans="2:12">
      <c r="B2298" s="34">
        <f>10000000+INDEX(编号表!$B:$B,MATCH(D2298,编号表!$A:$A,0))*10000+J2298</f>
        <v>13300017</v>
      </c>
      <c r="C2298" s="34" t="s">
        <v>1517</v>
      </c>
      <c r="D2298" s="34" t="s">
        <v>1512</v>
      </c>
      <c r="E2298" s="34" t="s">
        <v>775</v>
      </c>
      <c r="F2298" s="39" t="s">
        <v>910</v>
      </c>
      <c r="G2298" s="34" t="s">
        <v>363</v>
      </c>
      <c r="H2298" s="34" t="b">
        <v>0</v>
      </c>
      <c r="I2298" s="34" t="b">
        <v>0</v>
      </c>
      <c r="J2298" s="34">
        <v>17</v>
      </c>
      <c r="K2298" s="34" t="str">
        <f t="shared" si="55"/>
        <v>133000</v>
      </c>
      <c r="L2298" s="34" t="s">
        <v>899</v>
      </c>
      <c r="O2298" t="str" s="35">
        <v>温养灵植，促进生长；浸养，提高催生效果；加强对木行灵植的催生。</v>
      </c>
      <c r="P2298" t="n" s="35">
        <v>12421006</v>
      </c>
    </row>
    <row r="2299" ht="30" customHeight="1" spans="2:12">
      <c r="B2299" s="34">
        <f>10000000+INDEX(编号表!$B:$B,MATCH(D2299,编号表!$A:$A,0))*10000+J2299</f>
        <v>13300018</v>
      </c>
      <c r="C2299" s="34" t="s">
        <v>1517</v>
      </c>
      <c r="D2299" s="34" t="s">
        <v>1512</v>
      </c>
      <c r="E2299" s="34" t="s">
        <v>775</v>
      </c>
      <c r="F2299" s="39" t="s">
        <v>910</v>
      </c>
      <c r="G2299" s="34" t="s">
        <v>363</v>
      </c>
      <c r="H2299" s="34" t="b">
        <v>0</v>
      </c>
      <c r="I2299" s="34" t="b">
        <v>0</v>
      </c>
      <c r="J2299" s="34">
        <v>18</v>
      </c>
      <c r="K2299" s="34" t="str">
        <f t="shared" si="55"/>
        <v>133000</v>
      </c>
      <c r="L2299" s="34" t="s">
        <v>900</v>
      </c>
      <c r="O2299" t="str" s="35">
        <v>温养灵植，促进生长；浸养，提高催生效果；加强对木行灵植的催生。</v>
      </c>
      <c r="P2299" t="n" s="35">
        <v>12421006</v>
      </c>
    </row>
    <row r="2300" ht="30" customHeight="1" spans="2:12">
      <c r="B2300" s="34">
        <f>10000000+INDEX(编号表!$B:$B,MATCH(D2300,编号表!$A:$A,0))*10000+J2300</f>
        <v>13300019</v>
      </c>
      <c r="C2300" s="34" t="s">
        <v>1518</v>
      </c>
      <c r="D2300" s="34" t="s">
        <v>1512</v>
      </c>
      <c r="E2300" s="34" t="s">
        <v>775</v>
      </c>
      <c r="F2300" s="39" t="s">
        <v>912</v>
      </c>
      <c r="G2300" s="34" t="s">
        <v>363</v>
      </c>
      <c r="H2300" s="34" t="b">
        <v>0</v>
      </c>
      <c r="I2300" s="34" t="b">
        <v>0</v>
      </c>
      <c r="J2300" s="34">
        <v>19</v>
      </c>
      <c r="K2300" s="34" t="str">
        <f t="shared" si="55"/>
        <v>133000</v>
      </c>
      <c r="L2300" s="34" t="s">
        <v>898</v>
      </c>
      <c r="O2300" t="str" s="35">
        <v>温养灵植，促进生长；浸养，提高催生效果；加强对木行灵植的催生。</v>
      </c>
      <c r="P2300" t="n" s="35">
        <v>12421006</v>
      </c>
    </row>
    <row r="2301" ht="30" customHeight="1" spans="2:12">
      <c r="B2301" s="34">
        <f>10000000+INDEX(编号表!$B:$B,MATCH(D2301,编号表!$A:$A,0))*10000+J2301</f>
        <v>13300020</v>
      </c>
      <c r="C2301" s="34" t="s">
        <v>1518</v>
      </c>
      <c r="D2301" s="34" t="s">
        <v>1512</v>
      </c>
      <c r="E2301" s="34" t="s">
        <v>775</v>
      </c>
      <c r="F2301" s="39" t="s">
        <v>912</v>
      </c>
      <c r="G2301" s="34" t="s">
        <v>363</v>
      </c>
      <c r="H2301" s="34" t="b">
        <v>0</v>
      </c>
      <c r="I2301" s="34" t="b">
        <v>0</v>
      </c>
      <c r="J2301" s="34">
        <v>20</v>
      </c>
      <c r="K2301" s="34" t="str">
        <f t="shared" si="55"/>
        <v>133000</v>
      </c>
      <c r="L2301" s="34" t="s">
        <v>899</v>
      </c>
      <c r="O2301" t="str" s="35">
        <v>温养灵植，促进生长；浸养，提高催生效果；加强对木行灵植的催生。</v>
      </c>
      <c r="P2301" t="n" s="35">
        <v>12421006</v>
      </c>
    </row>
    <row r="2302" ht="30" customHeight="1" spans="2:12">
      <c r="B2302" s="34">
        <f>10000000+INDEX(编号表!$B:$B,MATCH(D2302,编号表!$A:$A,0))*10000+J2302</f>
        <v>13300021</v>
      </c>
      <c r="C2302" s="34" t="s">
        <v>1518</v>
      </c>
      <c r="D2302" s="34" t="s">
        <v>1512</v>
      </c>
      <c r="E2302" s="34" t="s">
        <v>775</v>
      </c>
      <c r="F2302" s="39" t="s">
        <v>912</v>
      </c>
      <c r="G2302" s="34" t="s">
        <v>363</v>
      </c>
      <c r="H2302" s="34" t="b">
        <v>0</v>
      </c>
      <c r="I2302" s="34" t="b">
        <v>0</v>
      </c>
      <c r="J2302" s="34">
        <v>21</v>
      </c>
      <c r="K2302" s="34" t="str">
        <f t="shared" si="55"/>
        <v>133000</v>
      </c>
      <c r="L2302" s="34" t="s">
        <v>900</v>
      </c>
      <c r="O2302" t="str" s="35">
        <v>温养灵植，促进生长；浸养，提高催生效果；加强对木行灵植的催生。</v>
      </c>
      <c r="P2302" t="n" s="35">
        <v>12421006</v>
      </c>
    </row>
    <row r="2303" ht="30" customHeight="1" spans="2:12">
      <c r="B2303" s="34">
        <f>10000000+INDEX(编号表!$B:$B,MATCH(D2303,编号表!$A:$A,0))*10000+J2303</f>
        <v>13310001</v>
      </c>
      <c r="C2303" s="34" t="s">
        <v>1519</v>
      </c>
      <c r="D2303" s="34" t="s">
        <v>1520</v>
      </c>
      <c r="E2303" s="34" t="s">
        <v>775</v>
      </c>
      <c r="F2303" s="39" t="s">
        <v>897</v>
      </c>
      <c r="G2303" s="34" t="s">
        <v>363</v>
      </c>
      <c r="H2303" s="34" t="b">
        <v>0</v>
      </c>
      <c r="I2303" s="34" t="b">
        <v>0</v>
      </c>
      <c r="J2303" s="34">
        <v>1</v>
      </c>
      <c r="K2303" s="34" t="str">
        <f t="shared" si="55"/>
        <v>133100</v>
      </c>
      <c r="L2303" s="34" t="s">
        <v>898</v>
      </c>
      <c r="O2303" t="str" s="35">
        <v>温养灵植，促进生长；浸养，提高催生效果；加强对水行灵植的催生。</v>
      </c>
      <c r="P2303" t="n" s="35">
        <v>12421006</v>
      </c>
    </row>
    <row r="2304" ht="30" customHeight="1" spans="2:12">
      <c r="B2304" s="34">
        <f>10000000+INDEX(编号表!$B:$B,MATCH(D2304,编号表!$A:$A,0))*10000+J2304</f>
        <v>13310002</v>
      </c>
      <c r="C2304" s="34" t="s">
        <v>1519</v>
      </c>
      <c r="D2304" s="34" t="s">
        <v>1520</v>
      </c>
      <c r="E2304" s="34" t="s">
        <v>775</v>
      </c>
      <c r="F2304" s="39" t="s">
        <v>897</v>
      </c>
      <c r="G2304" s="34" t="s">
        <v>363</v>
      </c>
      <c r="H2304" s="34" t="b">
        <v>0</v>
      </c>
      <c r="I2304" s="34" t="b">
        <v>0</v>
      </c>
      <c r="J2304" s="34">
        <v>2</v>
      </c>
      <c r="K2304" s="34" t="str">
        <f t="shared" si="55"/>
        <v>133100</v>
      </c>
      <c r="L2304" s="34" t="s">
        <v>899</v>
      </c>
      <c r="O2304" t="str" s="35">
        <v>温养灵植，促进生长；浸养，提高催生效果；加强对水行灵植的催生。</v>
      </c>
      <c r="P2304" t="n" s="35">
        <v>12421006</v>
      </c>
    </row>
    <row r="2305" ht="30" customHeight="1" spans="2:12">
      <c r="B2305" s="34">
        <f>10000000+INDEX(编号表!$B:$B,MATCH(D2305,编号表!$A:$A,0))*10000+J2305</f>
        <v>13310003</v>
      </c>
      <c r="C2305" s="34" t="s">
        <v>1519</v>
      </c>
      <c r="D2305" s="34" t="s">
        <v>1520</v>
      </c>
      <c r="E2305" s="34" t="s">
        <v>775</v>
      </c>
      <c r="F2305" s="39" t="s">
        <v>897</v>
      </c>
      <c r="G2305" s="34" t="s">
        <v>363</v>
      </c>
      <c r="H2305" s="34" t="b">
        <v>0</v>
      </c>
      <c r="I2305" s="34" t="b">
        <v>0</v>
      </c>
      <c r="J2305" s="34">
        <v>3</v>
      </c>
      <c r="K2305" s="34" t="str">
        <f t="shared" si="55"/>
        <v>133100</v>
      </c>
      <c r="L2305" s="34" t="s">
        <v>900</v>
      </c>
      <c r="O2305" t="str" s="35">
        <v>温养灵植，促进生长；浸养，提高催生效果；加强对水行灵植的催生。</v>
      </c>
      <c r="P2305" t="n" s="35">
        <v>12421006</v>
      </c>
    </row>
    <row r="2306" ht="30" customHeight="1" spans="2:12">
      <c r="B2306" s="34">
        <f>10000000+INDEX(编号表!$B:$B,MATCH(D2306,编号表!$A:$A,0))*10000+J2306</f>
        <v>13310004</v>
      </c>
      <c r="C2306" s="34" t="s">
        <v>1521</v>
      </c>
      <c r="D2306" s="34" t="s">
        <v>1520</v>
      </c>
      <c r="E2306" s="34" t="s">
        <v>775</v>
      </c>
      <c r="F2306" s="39" t="s">
        <v>902</v>
      </c>
      <c r="G2306" s="34" t="s">
        <v>363</v>
      </c>
      <c r="H2306" s="34" t="b">
        <v>0</v>
      </c>
      <c r="I2306" s="34" t="b">
        <v>0</v>
      </c>
      <c r="J2306" s="34">
        <v>4</v>
      </c>
      <c r="K2306" s="34" t="str">
        <f t="shared" si="55"/>
        <v>133100</v>
      </c>
      <c r="L2306" s="34" t="s">
        <v>898</v>
      </c>
      <c r="O2306" t="str" s="35">
        <v>温养灵植，促进生长；浸养，提高催生效果；加强对水行灵植的催生。</v>
      </c>
      <c r="P2306" t="n" s="35">
        <v>12421006</v>
      </c>
    </row>
    <row r="2307" ht="30" customHeight="1" spans="2:12">
      <c r="B2307" s="34">
        <f>10000000+INDEX(编号表!$B:$B,MATCH(D2307,编号表!$A:$A,0))*10000+J2307</f>
        <v>13310005</v>
      </c>
      <c r="C2307" s="34" t="s">
        <v>1521</v>
      </c>
      <c r="D2307" s="34" t="s">
        <v>1520</v>
      </c>
      <c r="E2307" s="34" t="s">
        <v>775</v>
      </c>
      <c r="F2307" s="39" t="s">
        <v>902</v>
      </c>
      <c r="G2307" s="34" t="s">
        <v>363</v>
      </c>
      <c r="H2307" s="34" t="b">
        <v>0</v>
      </c>
      <c r="I2307" s="34" t="b">
        <v>0</v>
      </c>
      <c r="J2307" s="34">
        <v>5</v>
      </c>
      <c r="K2307" s="34" t="str">
        <f t="shared" si="55"/>
        <v>133100</v>
      </c>
      <c r="L2307" s="34" t="s">
        <v>899</v>
      </c>
      <c r="O2307" t="str" s="35">
        <v>温养灵植，促进生长；浸养，提高催生效果；加强对水行灵植的催生。</v>
      </c>
      <c r="P2307" t="n" s="35">
        <v>12421006</v>
      </c>
    </row>
    <row r="2308" ht="30" customHeight="1" spans="2:12">
      <c r="B2308" s="34">
        <f>10000000+INDEX(编号表!$B:$B,MATCH(D2308,编号表!$A:$A,0))*10000+J2308</f>
        <v>13310006</v>
      </c>
      <c r="C2308" s="34" t="s">
        <v>1521</v>
      </c>
      <c r="D2308" s="34" t="s">
        <v>1520</v>
      </c>
      <c r="E2308" s="34" t="s">
        <v>775</v>
      </c>
      <c r="F2308" s="39" t="s">
        <v>902</v>
      </c>
      <c r="G2308" s="34" t="s">
        <v>363</v>
      </c>
      <c r="H2308" s="34" t="b">
        <v>0</v>
      </c>
      <c r="I2308" s="34" t="b">
        <v>0</v>
      </c>
      <c r="J2308" s="34">
        <v>6</v>
      </c>
      <c r="K2308" s="34" t="str">
        <f t="shared" si="55"/>
        <v>133100</v>
      </c>
      <c r="L2308" s="34" t="s">
        <v>900</v>
      </c>
      <c r="O2308" t="str" s="35">
        <v>温养灵植，促进生长；浸养，提高催生效果；加强对水行灵植的催生。</v>
      </c>
      <c r="P2308" t="n" s="35">
        <v>12421006</v>
      </c>
    </row>
    <row r="2309" ht="30" customHeight="1" spans="2:12">
      <c r="B2309" s="34">
        <f>10000000+INDEX(编号表!$B:$B,MATCH(D2309,编号表!$A:$A,0))*10000+J2309</f>
        <v>13310007</v>
      </c>
      <c r="C2309" s="34" t="s">
        <v>1522</v>
      </c>
      <c r="D2309" s="34" t="s">
        <v>1520</v>
      </c>
      <c r="E2309" s="34" t="s">
        <v>775</v>
      </c>
      <c r="F2309" s="39" t="s">
        <v>904</v>
      </c>
      <c r="G2309" s="34" t="s">
        <v>363</v>
      </c>
      <c r="H2309" s="34" t="b">
        <v>0</v>
      </c>
      <c r="I2309" s="34" t="b">
        <v>0</v>
      </c>
      <c r="J2309" s="34">
        <v>7</v>
      </c>
      <c r="K2309" s="34" t="str">
        <f t="shared" si="55"/>
        <v>133100</v>
      </c>
      <c r="L2309" s="34" t="s">
        <v>898</v>
      </c>
      <c r="O2309" t="str" s="35">
        <v>温养灵植，促进生长；浸养，提高催生效果；加强对水行灵植的催生。</v>
      </c>
      <c r="P2309" t="n" s="35">
        <v>12421006</v>
      </c>
    </row>
    <row r="2310" ht="30" customHeight="1" spans="2:12">
      <c r="B2310" s="34">
        <f>10000000+INDEX(编号表!$B:$B,MATCH(D2310,编号表!$A:$A,0))*10000+J2310</f>
        <v>13310008</v>
      </c>
      <c r="C2310" s="34" t="s">
        <v>1522</v>
      </c>
      <c r="D2310" s="34" t="s">
        <v>1520</v>
      </c>
      <c r="E2310" s="34" t="s">
        <v>775</v>
      </c>
      <c r="F2310" s="39" t="s">
        <v>904</v>
      </c>
      <c r="G2310" s="34" t="s">
        <v>363</v>
      </c>
      <c r="H2310" s="34" t="b">
        <v>0</v>
      </c>
      <c r="I2310" s="34" t="b">
        <v>0</v>
      </c>
      <c r="J2310" s="34">
        <v>8</v>
      </c>
      <c r="K2310" s="34" t="str">
        <f t="shared" si="55"/>
        <v>133100</v>
      </c>
      <c r="L2310" s="34" t="s">
        <v>899</v>
      </c>
      <c r="O2310" t="str" s="35">
        <v>温养灵植，促进生长；浸养，提高催生效果；加强对水行灵植的催生。</v>
      </c>
      <c r="P2310" t="n" s="35">
        <v>12421006</v>
      </c>
    </row>
    <row r="2311" ht="30" customHeight="1" spans="2:12">
      <c r="B2311" s="34">
        <f>10000000+INDEX(编号表!$B:$B,MATCH(D2311,编号表!$A:$A,0))*10000+J2311</f>
        <v>13310009</v>
      </c>
      <c r="C2311" s="34" t="s">
        <v>1522</v>
      </c>
      <c r="D2311" s="34" t="s">
        <v>1520</v>
      </c>
      <c r="E2311" s="34" t="s">
        <v>775</v>
      </c>
      <c r="F2311" s="39" t="s">
        <v>904</v>
      </c>
      <c r="G2311" s="34" t="s">
        <v>363</v>
      </c>
      <c r="H2311" s="34" t="b">
        <v>0</v>
      </c>
      <c r="I2311" s="34" t="b">
        <v>0</v>
      </c>
      <c r="J2311" s="34">
        <v>9</v>
      </c>
      <c r="K2311" s="34" t="str">
        <f t="shared" ref="K2311:K2374" si="56">LEFT(B2311,6)</f>
        <v>133100</v>
      </c>
      <c r="L2311" s="34" t="s">
        <v>900</v>
      </c>
      <c r="O2311" t="str" s="35">
        <v>温养灵植，促进生长；浸养，提高催生效果；加强对水行灵植的催生。</v>
      </c>
      <c r="P2311" t="n" s="35">
        <v>12421006</v>
      </c>
    </row>
    <row r="2312" ht="30" customHeight="1" spans="2:12">
      <c r="B2312" s="34">
        <f>10000000+INDEX(编号表!$B:$B,MATCH(D2312,编号表!$A:$A,0))*10000+J2312</f>
        <v>13310010</v>
      </c>
      <c r="C2312" s="34" t="s">
        <v>1523</v>
      </c>
      <c r="D2312" s="34" t="s">
        <v>1520</v>
      </c>
      <c r="E2312" s="34" t="s">
        <v>775</v>
      </c>
      <c r="F2312" s="39" t="s">
        <v>906</v>
      </c>
      <c r="G2312" s="34" t="s">
        <v>363</v>
      </c>
      <c r="H2312" s="34" t="b">
        <v>0</v>
      </c>
      <c r="I2312" s="34" t="b">
        <v>0</v>
      </c>
      <c r="J2312" s="34">
        <v>10</v>
      </c>
      <c r="K2312" s="34" t="str">
        <f t="shared" si="56"/>
        <v>133100</v>
      </c>
      <c r="L2312" s="34" t="s">
        <v>898</v>
      </c>
      <c r="O2312" t="str" s="35">
        <v>温养灵植，促进生长；浸养，提高催生效果；加强对水行灵植的催生。</v>
      </c>
      <c r="P2312" t="n" s="35">
        <v>12421006</v>
      </c>
    </row>
    <row r="2313" ht="30" customHeight="1" spans="2:12">
      <c r="B2313" s="34">
        <f>10000000+INDEX(编号表!$B:$B,MATCH(D2313,编号表!$A:$A,0))*10000+J2313</f>
        <v>13310011</v>
      </c>
      <c r="C2313" s="34" t="s">
        <v>1523</v>
      </c>
      <c r="D2313" s="34" t="s">
        <v>1520</v>
      </c>
      <c r="E2313" s="34" t="s">
        <v>775</v>
      </c>
      <c r="F2313" s="39" t="s">
        <v>906</v>
      </c>
      <c r="G2313" s="34" t="s">
        <v>363</v>
      </c>
      <c r="H2313" s="34" t="b">
        <v>0</v>
      </c>
      <c r="I2313" s="34" t="b">
        <v>0</v>
      </c>
      <c r="J2313" s="34">
        <v>11</v>
      </c>
      <c r="K2313" s="34" t="str">
        <f t="shared" si="56"/>
        <v>133100</v>
      </c>
      <c r="L2313" s="34" t="s">
        <v>899</v>
      </c>
      <c r="O2313" t="str" s="35">
        <v>温养灵植，促进生长；浸养，提高催生效果；加强对水行灵植的催生。</v>
      </c>
      <c r="P2313" t="n" s="35">
        <v>12421006</v>
      </c>
    </row>
    <row r="2314" ht="30" customHeight="1" spans="2:12">
      <c r="B2314" s="34">
        <f>10000000+INDEX(编号表!$B:$B,MATCH(D2314,编号表!$A:$A,0))*10000+J2314</f>
        <v>13310012</v>
      </c>
      <c r="C2314" s="34" t="s">
        <v>1523</v>
      </c>
      <c r="D2314" s="34" t="s">
        <v>1520</v>
      </c>
      <c r="E2314" s="34" t="s">
        <v>775</v>
      </c>
      <c r="F2314" s="39" t="s">
        <v>906</v>
      </c>
      <c r="G2314" s="34" t="s">
        <v>363</v>
      </c>
      <c r="H2314" s="34" t="b">
        <v>0</v>
      </c>
      <c r="I2314" s="34" t="b">
        <v>0</v>
      </c>
      <c r="J2314" s="34">
        <v>12</v>
      </c>
      <c r="K2314" s="34" t="str">
        <f t="shared" si="56"/>
        <v>133100</v>
      </c>
      <c r="L2314" s="34" t="s">
        <v>900</v>
      </c>
      <c r="O2314" t="str" s="35">
        <v>温养灵植，促进生长；浸养，提高催生效果；加强对水行灵植的催生。</v>
      </c>
      <c r="P2314" t="n" s="35">
        <v>12421006</v>
      </c>
    </row>
    <row r="2315" ht="30" customHeight="1" spans="2:12">
      <c r="B2315" s="34">
        <f>10000000+INDEX(编号表!$B:$B,MATCH(D2315,编号表!$A:$A,0))*10000+J2315</f>
        <v>13310013</v>
      </c>
      <c r="C2315" s="34" t="s">
        <v>1524</v>
      </c>
      <c r="D2315" s="34" t="s">
        <v>1520</v>
      </c>
      <c r="E2315" s="34" t="s">
        <v>775</v>
      </c>
      <c r="F2315" s="39" t="s">
        <v>908</v>
      </c>
      <c r="G2315" s="34" t="s">
        <v>363</v>
      </c>
      <c r="H2315" s="34" t="b">
        <v>0</v>
      </c>
      <c r="I2315" s="34" t="b">
        <v>0</v>
      </c>
      <c r="J2315" s="34">
        <v>13</v>
      </c>
      <c r="K2315" s="34" t="str">
        <f t="shared" si="56"/>
        <v>133100</v>
      </c>
      <c r="L2315" s="34" t="s">
        <v>898</v>
      </c>
      <c r="O2315" t="str" s="35">
        <v>温养灵植，促进生长；浸养，提高催生效果；加强对水行灵植的催生。</v>
      </c>
      <c r="P2315" t="n" s="35">
        <v>12421006</v>
      </c>
    </row>
    <row r="2316" ht="30" customHeight="1" spans="2:12">
      <c r="B2316" s="34">
        <f>10000000+INDEX(编号表!$B:$B,MATCH(D2316,编号表!$A:$A,0))*10000+J2316</f>
        <v>13310014</v>
      </c>
      <c r="C2316" s="34" t="s">
        <v>1524</v>
      </c>
      <c r="D2316" s="34" t="s">
        <v>1520</v>
      </c>
      <c r="E2316" s="34" t="s">
        <v>775</v>
      </c>
      <c r="F2316" s="39" t="s">
        <v>908</v>
      </c>
      <c r="G2316" s="34" t="s">
        <v>363</v>
      </c>
      <c r="H2316" s="34" t="b">
        <v>0</v>
      </c>
      <c r="I2316" s="34" t="b">
        <v>0</v>
      </c>
      <c r="J2316" s="34">
        <v>14</v>
      </c>
      <c r="K2316" s="34" t="str">
        <f t="shared" si="56"/>
        <v>133100</v>
      </c>
      <c r="L2316" s="34" t="s">
        <v>899</v>
      </c>
      <c r="O2316" t="str" s="35">
        <v>温养灵植，促进生长；浸养，提高催生效果；加强对水行灵植的催生。</v>
      </c>
      <c r="P2316" t="n" s="35">
        <v>12421006</v>
      </c>
    </row>
    <row r="2317" ht="30" customHeight="1" spans="2:12">
      <c r="B2317" s="34">
        <f>10000000+INDEX(编号表!$B:$B,MATCH(D2317,编号表!$A:$A,0))*10000+J2317</f>
        <v>13310015</v>
      </c>
      <c r="C2317" s="34" t="s">
        <v>1524</v>
      </c>
      <c r="D2317" s="34" t="s">
        <v>1520</v>
      </c>
      <c r="E2317" s="34" t="s">
        <v>775</v>
      </c>
      <c r="F2317" s="39" t="s">
        <v>908</v>
      </c>
      <c r="G2317" s="34" t="s">
        <v>363</v>
      </c>
      <c r="H2317" s="34" t="b">
        <v>0</v>
      </c>
      <c r="I2317" s="34" t="b">
        <v>0</v>
      </c>
      <c r="J2317" s="34">
        <v>15</v>
      </c>
      <c r="K2317" s="34" t="str">
        <f t="shared" si="56"/>
        <v>133100</v>
      </c>
      <c r="L2317" s="34" t="s">
        <v>900</v>
      </c>
      <c r="O2317" t="str" s="35">
        <v>温养灵植，促进生长；浸养，提高催生效果；加强对水行灵植的催生。</v>
      </c>
      <c r="P2317" t="n" s="35">
        <v>12421006</v>
      </c>
    </row>
    <row r="2318" ht="30" customHeight="1" spans="2:12">
      <c r="B2318" s="34">
        <f>10000000+INDEX(编号表!$B:$B,MATCH(D2318,编号表!$A:$A,0))*10000+J2318</f>
        <v>13310016</v>
      </c>
      <c r="C2318" s="34" t="s">
        <v>1525</v>
      </c>
      <c r="D2318" s="34" t="s">
        <v>1520</v>
      </c>
      <c r="E2318" s="34" t="s">
        <v>775</v>
      </c>
      <c r="F2318" s="39" t="s">
        <v>910</v>
      </c>
      <c r="G2318" s="34" t="s">
        <v>363</v>
      </c>
      <c r="H2318" s="34" t="b">
        <v>0</v>
      </c>
      <c r="I2318" s="34" t="b">
        <v>0</v>
      </c>
      <c r="J2318" s="34">
        <v>16</v>
      </c>
      <c r="K2318" s="34" t="str">
        <f t="shared" si="56"/>
        <v>133100</v>
      </c>
      <c r="L2318" s="34" t="s">
        <v>898</v>
      </c>
      <c r="O2318" t="str" s="35">
        <v>温养灵植，促进生长；浸养，提高催生效果；加强对水行灵植的催生。</v>
      </c>
      <c r="P2318" t="n" s="35">
        <v>12421006</v>
      </c>
    </row>
    <row r="2319" ht="30" customHeight="1" spans="2:12">
      <c r="B2319" s="34">
        <f>10000000+INDEX(编号表!$B:$B,MATCH(D2319,编号表!$A:$A,0))*10000+J2319</f>
        <v>13310017</v>
      </c>
      <c r="C2319" s="34" t="s">
        <v>1525</v>
      </c>
      <c r="D2319" s="34" t="s">
        <v>1520</v>
      </c>
      <c r="E2319" s="34" t="s">
        <v>775</v>
      </c>
      <c r="F2319" s="39" t="s">
        <v>910</v>
      </c>
      <c r="G2319" s="34" t="s">
        <v>363</v>
      </c>
      <c r="H2319" s="34" t="b">
        <v>0</v>
      </c>
      <c r="I2319" s="34" t="b">
        <v>0</v>
      </c>
      <c r="J2319" s="34">
        <v>17</v>
      </c>
      <c r="K2319" s="34" t="str">
        <f t="shared" si="56"/>
        <v>133100</v>
      </c>
      <c r="L2319" s="34" t="s">
        <v>899</v>
      </c>
      <c r="O2319" t="str" s="35">
        <v>温养灵植，促进生长；浸养，提高催生效果；加强对水行灵植的催生。</v>
      </c>
      <c r="P2319" t="n" s="35">
        <v>12421006</v>
      </c>
    </row>
    <row r="2320" ht="30" customHeight="1" spans="2:12">
      <c r="B2320" s="34">
        <f>10000000+INDEX(编号表!$B:$B,MATCH(D2320,编号表!$A:$A,0))*10000+J2320</f>
        <v>13310018</v>
      </c>
      <c r="C2320" s="34" t="s">
        <v>1525</v>
      </c>
      <c r="D2320" s="34" t="s">
        <v>1520</v>
      </c>
      <c r="E2320" s="34" t="s">
        <v>775</v>
      </c>
      <c r="F2320" s="39" t="s">
        <v>910</v>
      </c>
      <c r="G2320" s="34" t="s">
        <v>363</v>
      </c>
      <c r="H2320" s="34" t="b">
        <v>0</v>
      </c>
      <c r="I2320" s="34" t="b">
        <v>0</v>
      </c>
      <c r="J2320" s="34">
        <v>18</v>
      </c>
      <c r="K2320" s="34" t="str">
        <f t="shared" si="56"/>
        <v>133100</v>
      </c>
      <c r="L2320" s="34" t="s">
        <v>900</v>
      </c>
      <c r="O2320" t="str" s="35">
        <v>温养灵植，促进生长；浸养，提高催生效果；加强对水行灵植的催生。</v>
      </c>
      <c r="P2320" t="n" s="35">
        <v>12421006</v>
      </c>
    </row>
    <row r="2321" ht="30" customHeight="1" spans="2:12">
      <c r="B2321" s="34">
        <f>10000000+INDEX(编号表!$B:$B,MATCH(D2321,编号表!$A:$A,0))*10000+J2321</f>
        <v>13310019</v>
      </c>
      <c r="C2321" s="34" t="s">
        <v>1526</v>
      </c>
      <c r="D2321" s="34" t="s">
        <v>1520</v>
      </c>
      <c r="E2321" s="34" t="s">
        <v>775</v>
      </c>
      <c r="F2321" s="39" t="s">
        <v>912</v>
      </c>
      <c r="G2321" s="34" t="s">
        <v>363</v>
      </c>
      <c r="H2321" s="34" t="b">
        <v>0</v>
      </c>
      <c r="I2321" s="34" t="b">
        <v>0</v>
      </c>
      <c r="J2321" s="34">
        <v>19</v>
      </c>
      <c r="K2321" s="34" t="str">
        <f t="shared" si="56"/>
        <v>133100</v>
      </c>
      <c r="L2321" s="34" t="s">
        <v>898</v>
      </c>
      <c r="O2321" t="str" s="35">
        <v>温养灵植，促进生长；浸养，提高催生效果；加强对水行灵植的催生。</v>
      </c>
      <c r="P2321" t="n" s="35">
        <v>12421006</v>
      </c>
    </row>
    <row r="2322" ht="30" customHeight="1" spans="2:12">
      <c r="B2322" s="34">
        <f>10000000+INDEX(编号表!$B:$B,MATCH(D2322,编号表!$A:$A,0))*10000+J2322</f>
        <v>13310020</v>
      </c>
      <c r="C2322" s="34" t="s">
        <v>1526</v>
      </c>
      <c r="D2322" s="34" t="s">
        <v>1520</v>
      </c>
      <c r="E2322" s="34" t="s">
        <v>775</v>
      </c>
      <c r="F2322" s="39" t="s">
        <v>912</v>
      </c>
      <c r="G2322" s="34" t="s">
        <v>363</v>
      </c>
      <c r="H2322" s="34" t="b">
        <v>0</v>
      </c>
      <c r="I2322" s="34" t="b">
        <v>0</v>
      </c>
      <c r="J2322" s="34">
        <v>20</v>
      </c>
      <c r="K2322" s="34" t="str">
        <f t="shared" si="56"/>
        <v>133100</v>
      </c>
      <c r="L2322" s="34" t="s">
        <v>899</v>
      </c>
      <c r="O2322" t="str" s="35">
        <v>温养灵植，促进生长；浸养，提高催生效果；加强对水行灵植的催生。</v>
      </c>
      <c r="P2322" t="n" s="35">
        <v>12421006</v>
      </c>
    </row>
    <row r="2323" ht="30" customHeight="1" spans="2:12">
      <c r="B2323" s="34">
        <f>10000000+INDEX(编号表!$B:$B,MATCH(D2323,编号表!$A:$A,0))*10000+J2323</f>
        <v>13310021</v>
      </c>
      <c r="C2323" s="34" t="s">
        <v>1526</v>
      </c>
      <c r="D2323" s="34" t="s">
        <v>1520</v>
      </c>
      <c r="E2323" s="34" t="s">
        <v>775</v>
      </c>
      <c r="F2323" s="39" t="s">
        <v>912</v>
      </c>
      <c r="G2323" s="34" t="s">
        <v>363</v>
      </c>
      <c r="H2323" s="34" t="b">
        <v>0</v>
      </c>
      <c r="I2323" s="34" t="b">
        <v>0</v>
      </c>
      <c r="J2323" s="34">
        <v>21</v>
      </c>
      <c r="K2323" s="34" t="str">
        <f t="shared" si="56"/>
        <v>133100</v>
      </c>
      <c r="L2323" s="34" t="s">
        <v>900</v>
      </c>
      <c r="O2323" t="str" s="35">
        <v>温养灵植，促进生长；浸养，提高催生效果；加强对水行灵植的催生。</v>
      </c>
      <c r="P2323" t="n" s="35">
        <v>12421006</v>
      </c>
    </row>
    <row r="2324" ht="30" customHeight="1" spans="2:12">
      <c r="B2324" s="34">
        <f>10000000+INDEX(编号表!$B:$B,MATCH(D2324,编号表!$A:$A,0))*10000+J2324</f>
        <v>13320001</v>
      </c>
      <c r="C2324" s="34" t="s">
        <v>1527</v>
      </c>
      <c r="D2324" s="34" t="s">
        <v>1528</v>
      </c>
      <c r="E2324" s="34" t="s">
        <v>775</v>
      </c>
      <c r="F2324" s="39" t="s">
        <v>897</v>
      </c>
      <c r="G2324" s="34" t="s">
        <v>363</v>
      </c>
      <c r="H2324" s="34" t="b">
        <v>0</v>
      </c>
      <c r="I2324" s="34" t="b">
        <v>0</v>
      </c>
      <c r="J2324" s="34">
        <v>1</v>
      </c>
      <c r="K2324" s="34" t="str">
        <f t="shared" si="56"/>
        <v>133200</v>
      </c>
      <c r="L2324" s="34" t="s">
        <v>898</v>
      </c>
      <c r="O2324" t="str" s="35">
        <v>温养灵植，促进生长；浸养，提高催生效果；加强对火行灵植的催生。</v>
      </c>
      <c r="P2324" t="n" s="35">
        <v>12421006</v>
      </c>
    </row>
    <row r="2325" ht="30" customHeight="1" spans="2:12">
      <c r="B2325" s="34">
        <f>10000000+INDEX(编号表!$B:$B,MATCH(D2325,编号表!$A:$A,0))*10000+J2325</f>
        <v>13320002</v>
      </c>
      <c r="C2325" s="34" t="s">
        <v>1527</v>
      </c>
      <c r="D2325" s="34" t="s">
        <v>1528</v>
      </c>
      <c r="E2325" s="34" t="s">
        <v>775</v>
      </c>
      <c r="F2325" s="39" t="s">
        <v>897</v>
      </c>
      <c r="G2325" s="34" t="s">
        <v>363</v>
      </c>
      <c r="H2325" s="34" t="b">
        <v>0</v>
      </c>
      <c r="I2325" s="34" t="b">
        <v>0</v>
      </c>
      <c r="J2325" s="34">
        <v>2</v>
      </c>
      <c r="K2325" s="34" t="str">
        <f t="shared" si="56"/>
        <v>133200</v>
      </c>
      <c r="L2325" s="34" t="s">
        <v>899</v>
      </c>
      <c r="O2325" t="str" s="35">
        <v>温养灵植，促进生长；浸养，提高催生效果；加强对火行灵植的催生。</v>
      </c>
      <c r="P2325" t="n" s="35">
        <v>12421006</v>
      </c>
    </row>
    <row r="2326" ht="30" customHeight="1" spans="2:12">
      <c r="B2326" s="34">
        <f>10000000+INDEX(编号表!$B:$B,MATCH(D2326,编号表!$A:$A,0))*10000+J2326</f>
        <v>13320003</v>
      </c>
      <c r="C2326" s="34" t="s">
        <v>1527</v>
      </c>
      <c r="D2326" s="34" t="s">
        <v>1528</v>
      </c>
      <c r="E2326" s="34" t="s">
        <v>775</v>
      </c>
      <c r="F2326" s="39" t="s">
        <v>897</v>
      </c>
      <c r="G2326" s="34" t="s">
        <v>363</v>
      </c>
      <c r="H2326" s="34" t="b">
        <v>0</v>
      </c>
      <c r="I2326" s="34" t="b">
        <v>0</v>
      </c>
      <c r="J2326" s="34">
        <v>3</v>
      </c>
      <c r="K2326" s="34" t="str">
        <f t="shared" si="56"/>
        <v>133200</v>
      </c>
      <c r="L2326" s="34" t="s">
        <v>900</v>
      </c>
      <c r="O2326" t="str" s="35">
        <v>温养灵植，促进生长；浸养，提高催生效果；加强对火行灵植的催生。</v>
      </c>
      <c r="P2326" t="n" s="35">
        <v>12421006</v>
      </c>
    </row>
    <row r="2327" ht="30" customHeight="1" spans="2:12">
      <c r="B2327" s="34">
        <f>10000000+INDEX(编号表!$B:$B,MATCH(D2327,编号表!$A:$A,0))*10000+J2327</f>
        <v>13320004</v>
      </c>
      <c r="C2327" s="34" t="s">
        <v>1529</v>
      </c>
      <c r="D2327" s="34" t="s">
        <v>1528</v>
      </c>
      <c r="E2327" s="34" t="s">
        <v>775</v>
      </c>
      <c r="F2327" s="39" t="s">
        <v>902</v>
      </c>
      <c r="G2327" s="34" t="s">
        <v>363</v>
      </c>
      <c r="H2327" s="34" t="b">
        <v>0</v>
      </c>
      <c r="I2327" s="34" t="b">
        <v>0</v>
      </c>
      <c r="J2327" s="34">
        <v>4</v>
      </c>
      <c r="K2327" s="34" t="str">
        <f t="shared" si="56"/>
        <v>133200</v>
      </c>
      <c r="L2327" s="34" t="s">
        <v>898</v>
      </c>
      <c r="O2327" t="str" s="35">
        <v>温养灵植，促进生长；浸养，提高催生效果；加强对火行灵植的催生。</v>
      </c>
      <c r="P2327" t="n" s="35">
        <v>12421006</v>
      </c>
    </row>
    <row r="2328" ht="30" customHeight="1" spans="2:12">
      <c r="B2328" s="34">
        <f>10000000+INDEX(编号表!$B:$B,MATCH(D2328,编号表!$A:$A,0))*10000+J2328</f>
        <v>13320005</v>
      </c>
      <c r="C2328" s="34" t="s">
        <v>1529</v>
      </c>
      <c r="D2328" s="34" t="s">
        <v>1528</v>
      </c>
      <c r="E2328" s="34" t="s">
        <v>775</v>
      </c>
      <c r="F2328" s="39" t="s">
        <v>902</v>
      </c>
      <c r="G2328" s="34" t="s">
        <v>363</v>
      </c>
      <c r="H2328" s="34" t="b">
        <v>0</v>
      </c>
      <c r="I2328" s="34" t="b">
        <v>0</v>
      </c>
      <c r="J2328" s="34">
        <v>5</v>
      </c>
      <c r="K2328" s="34" t="str">
        <f t="shared" si="56"/>
        <v>133200</v>
      </c>
      <c r="L2328" s="34" t="s">
        <v>899</v>
      </c>
      <c r="O2328" t="str" s="35">
        <v>温养灵植，促进生长；浸养，提高催生效果；加强对火行灵植的催生。</v>
      </c>
      <c r="P2328" t="n" s="35">
        <v>12421006</v>
      </c>
    </row>
    <row r="2329" ht="30" customHeight="1" spans="2:12">
      <c r="B2329" s="34">
        <f>10000000+INDEX(编号表!$B:$B,MATCH(D2329,编号表!$A:$A,0))*10000+J2329</f>
        <v>13320006</v>
      </c>
      <c r="C2329" s="34" t="s">
        <v>1529</v>
      </c>
      <c r="D2329" s="34" t="s">
        <v>1528</v>
      </c>
      <c r="E2329" s="34" t="s">
        <v>775</v>
      </c>
      <c r="F2329" s="39" t="s">
        <v>902</v>
      </c>
      <c r="G2329" s="34" t="s">
        <v>363</v>
      </c>
      <c r="H2329" s="34" t="b">
        <v>0</v>
      </c>
      <c r="I2329" s="34" t="b">
        <v>0</v>
      </c>
      <c r="J2329" s="34">
        <v>6</v>
      </c>
      <c r="K2329" s="34" t="str">
        <f t="shared" si="56"/>
        <v>133200</v>
      </c>
      <c r="L2329" s="34" t="s">
        <v>900</v>
      </c>
      <c r="O2329" t="str" s="35">
        <v>温养灵植，促进生长；浸养，提高催生效果；加强对火行灵植的催生。</v>
      </c>
      <c r="P2329" t="n" s="35">
        <v>12421006</v>
      </c>
    </row>
    <row r="2330" ht="30" customHeight="1" spans="2:12">
      <c r="B2330" s="34">
        <f>10000000+INDEX(编号表!$B:$B,MATCH(D2330,编号表!$A:$A,0))*10000+J2330</f>
        <v>13320007</v>
      </c>
      <c r="C2330" s="34" t="s">
        <v>1530</v>
      </c>
      <c r="D2330" s="34" t="s">
        <v>1528</v>
      </c>
      <c r="E2330" s="34" t="s">
        <v>775</v>
      </c>
      <c r="F2330" s="39" t="s">
        <v>904</v>
      </c>
      <c r="G2330" s="34" t="s">
        <v>363</v>
      </c>
      <c r="H2330" s="34" t="b">
        <v>0</v>
      </c>
      <c r="I2330" s="34" t="b">
        <v>0</v>
      </c>
      <c r="J2330" s="34">
        <v>7</v>
      </c>
      <c r="K2330" s="34" t="str">
        <f t="shared" si="56"/>
        <v>133200</v>
      </c>
      <c r="L2330" s="34" t="s">
        <v>898</v>
      </c>
      <c r="O2330" t="str" s="35">
        <v>温养灵植，促进生长；浸养，提高催生效果；加强对火行灵植的催生。</v>
      </c>
      <c r="P2330" t="n" s="35">
        <v>12421006</v>
      </c>
    </row>
    <row r="2331" ht="30" customHeight="1" spans="2:12">
      <c r="B2331" s="34">
        <f>10000000+INDEX(编号表!$B:$B,MATCH(D2331,编号表!$A:$A,0))*10000+J2331</f>
        <v>13320008</v>
      </c>
      <c r="C2331" s="34" t="s">
        <v>1530</v>
      </c>
      <c r="D2331" s="34" t="s">
        <v>1528</v>
      </c>
      <c r="E2331" s="34" t="s">
        <v>775</v>
      </c>
      <c r="F2331" s="39" t="s">
        <v>904</v>
      </c>
      <c r="G2331" s="34" t="s">
        <v>363</v>
      </c>
      <c r="H2331" s="34" t="b">
        <v>0</v>
      </c>
      <c r="I2331" s="34" t="b">
        <v>0</v>
      </c>
      <c r="J2331" s="34">
        <v>8</v>
      </c>
      <c r="K2331" s="34" t="str">
        <f t="shared" si="56"/>
        <v>133200</v>
      </c>
      <c r="L2331" s="34" t="s">
        <v>899</v>
      </c>
      <c r="O2331" t="str" s="35">
        <v>温养灵植，促进生长；浸养，提高催生效果；加强对火行灵植的催生。</v>
      </c>
      <c r="P2331" t="n" s="35">
        <v>12421006</v>
      </c>
    </row>
    <row r="2332" ht="30" customHeight="1" spans="2:12">
      <c r="B2332" s="34">
        <f>10000000+INDEX(编号表!$B:$B,MATCH(D2332,编号表!$A:$A,0))*10000+J2332</f>
        <v>13320009</v>
      </c>
      <c r="C2332" s="34" t="s">
        <v>1530</v>
      </c>
      <c r="D2332" s="34" t="s">
        <v>1528</v>
      </c>
      <c r="E2332" s="34" t="s">
        <v>775</v>
      </c>
      <c r="F2332" s="39" t="s">
        <v>904</v>
      </c>
      <c r="G2332" s="34" t="s">
        <v>363</v>
      </c>
      <c r="H2332" s="34" t="b">
        <v>0</v>
      </c>
      <c r="I2332" s="34" t="b">
        <v>0</v>
      </c>
      <c r="J2332" s="34">
        <v>9</v>
      </c>
      <c r="K2332" s="34" t="str">
        <f t="shared" si="56"/>
        <v>133200</v>
      </c>
      <c r="L2332" s="34" t="s">
        <v>900</v>
      </c>
      <c r="O2332" t="str" s="35">
        <v>温养灵植，促进生长；浸养，提高催生效果；加强对火行灵植的催生。</v>
      </c>
      <c r="P2332" t="n" s="35">
        <v>12421006</v>
      </c>
    </row>
    <row r="2333" ht="30" customHeight="1" spans="2:12">
      <c r="B2333" s="34">
        <f>10000000+INDEX(编号表!$B:$B,MATCH(D2333,编号表!$A:$A,0))*10000+J2333</f>
        <v>13320010</v>
      </c>
      <c r="C2333" s="34" t="s">
        <v>1531</v>
      </c>
      <c r="D2333" s="34" t="s">
        <v>1528</v>
      </c>
      <c r="E2333" s="34" t="s">
        <v>775</v>
      </c>
      <c r="F2333" s="39" t="s">
        <v>906</v>
      </c>
      <c r="G2333" s="34" t="s">
        <v>363</v>
      </c>
      <c r="H2333" s="34" t="b">
        <v>0</v>
      </c>
      <c r="I2333" s="34" t="b">
        <v>0</v>
      </c>
      <c r="J2333" s="34">
        <v>10</v>
      </c>
      <c r="K2333" s="34" t="str">
        <f t="shared" si="56"/>
        <v>133200</v>
      </c>
      <c r="L2333" s="34" t="s">
        <v>898</v>
      </c>
      <c r="O2333" t="str" s="35">
        <v>温养灵植，促进生长；浸养，提高催生效果；加强对火行灵植的催生。</v>
      </c>
      <c r="P2333" t="n" s="35">
        <v>12421006</v>
      </c>
    </row>
    <row r="2334" ht="30" customHeight="1" spans="2:12">
      <c r="B2334" s="34">
        <f>10000000+INDEX(编号表!$B:$B,MATCH(D2334,编号表!$A:$A,0))*10000+J2334</f>
        <v>13320011</v>
      </c>
      <c r="C2334" s="34" t="s">
        <v>1531</v>
      </c>
      <c r="D2334" s="34" t="s">
        <v>1528</v>
      </c>
      <c r="E2334" s="34" t="s">
        <v>775</v>
      </c>
      <c r="F2334" s="39" t="s">
        <v>906</v>
      </c>
      <c r="G2334" s="34" t="s">
        <v>363</v>
      </c>
      <c r="H2334" s="34" t="b">
        <v>0</v>
      </c>
      <c r="I2334" s="34" t="b">
        <v>0</v>
      </c>
      <c r="J2334" s="34">
        <v>11</v>
      </c>
      <c r="K2334" s="34" t="str">
        <f t="shared" si="56"/>
        <v>133200</v>
      </c>
      <c r="L2334" s="34" t="s">
        <v>899</v>
      </c>
      <c r="O2334" t="str" s="35">
        <v>温养灵植，促进生长；浸养，提高催生效果；加强对火行灵植的催生。</v>
      </c>
      <c r="P2334" t="n" s="35">
        <v>12421006</v>
      </c>
    </row>
    <row r="2335" ht="30" customHeight="1" spans="2:12">
      <c r="B2335" s="34">
        <f>10000000+INDEX(编号表!$B:$B,MATCH(D2335,编号表!$A:$A,0))*10000+J2335</f>
        <v>13320012</v>
      </c>
      <c r="C2335" s="34" t="s">
        <v>1531</v>
      </c>
      <c r="D2335" s="34" t="s">
        <v>1528</v>
      </c>
      <c r="E2335" s="34" t="s">
        <v>775</v>
      </c>
      <c r="F2335" s="39" t="s">
        <v>906</v>
      </c>
      <c r="G2335" s="34" t="s">
        <v>363</v>
      </c>
      <c r="H2335" s="34" t="b">
        <v>0</v>
      </c>
      <c r="I2335" s="34" t="b">
        <v>0</v>
      </c>
      <c r="J2335" s="34">
        <v>12</v>
      </c>
      <c r="K2335" s="34" t="str">
        <f t="shared" si="56"/>
        <v>133200</v>
      </c>
      <c r="L2335" s="34" t="s">
        <v>900</v>
      </c>
      <c r="O2335" t="str" s="35">
        <v>温养灵植，促进生长；浸养，提高催生效果；加强对火行灵植的催生。</v>
      </c>
      <c r="P2335" t="n" s="35">
        <v>12421006</v>
      </c>
    </row>
    <row r="2336" ht="30" customHeight="1" spans="2:12">
      <c r="B2336" s="34">
        <f>10000000+INDEX(编号表!$B:$B,MATCH(D2336,编号表!$A:$A,0))*10000+J2336</f>
        <v>13320013</v>
      </c>
      <c r="C2336" s="34" t="s">
        <v>1532</v>
      </c>
      <c r="D2336" s="34" t="s">
        <v>1528</v>
      </c>
      <c r="E2336" s="34" t="s">
        <v>775</v>
      </c>
      <c r="F2336" s="39" t="s">
        <v>908</v>
      </c>
      <c r="G2336" s="34" t="s">
        <v>363</v>
      </c>
      <c r="H2336" s="34" t="b">
        <v>0</v>
      </c>
      <c r="I2336" s="34" t="b">
        <v>0</v>
      </c>
      <c r="J2336" s="34">
        <v>13</v>
      </c>
      <c r="K2336" s="34" t="str">
        <f t="shared" si="56"/>
        <v>133200</v>
      </c>
      <c r="L2336" s="34" t="s">
        <v>898</v>
      </c>
      <c r="O2336" t="str" s="35">
        <v>温养灵植，促进生长；浸养，提高催生效果；加强对火行灵植的催生。</v>
      </c>
      <c r="P2336" t="n" s="35">
        <v>12421006</v>
      </c>
    </row>
    <row r="2337" ht="30" customHeight="1" spans="2:12">
      <c r="B2337" s="34">
        <f>10000000+INDEX(编号表!$B:$B,MATCH(D2337,编号表!$A:$A,0))*10000+J2337</f>
        <v>13320014</v>
      </c>
      <c r="C2337" s="34" t="s">
        <v>1532</v>
      </c>
      <c r="D2337" s="34" t="s">
        <v>1528</v>
      </c>
      <c r="E2337" s="34" t="s">
        <v>775</v>
      </c>
      <c r="F2337" s="39" t="s">
        <v>908</v>
      </c>
      <c r="G2337" s="34" t="s">
        <v>363</v>
      </c>
      <c r="H2337" s="34" t="b">
        <v>0</v>
      </c>
      <c r="I2337" s="34" t="b">
        <v>0</v>
      </c>
      <c r="J2337" s="34">
        <v>14</v>
      </c>
      <c r="K2337" s="34" t="str">
        <f t="shared" si="56"/>
        <v>133200</v>
      </c>
      <c r="L2337" s="34" t="s">
        <v>899</v>
      </c>
      <c r="O2337" t="str" s="35">
        <v>温养灵植，促进生长；浸养，提高催生效果；加强对火行灵植的催生。</v>
      </c>
      <c r="P2337" t="n" s="35">
        <v>12421006</v>
      </c>
    </row>
    <row r="2338" ht="30" customHeight="1" spans="2:12">
      <c r="B2338" s="34">
        <f>10000000+INDEX(编号表!$B:$B,MATCH(D2338,编号表!$A:$A,0))*10000+J2338</f>
        <v>13320015</v>
      </c>
      <c r="C2338" s="34" t="s">
        <v>1532</v>
      </c>
      <c r="D2338" s="34" t="s">
        <v>1528</v>
      </c>
      <c r="E2338" s="34" t="s">
        <v>775</v>
      </c>
      <c r="F2338" s="39" t="s">
        <v>908</v>
      </c>
      <c r="G2338" s="34" t="s">
        <v>363</v>
      </c>
      <c r="H2338" s="34" t="b">
        <v>0</v>
      </c>
      <c r="I2338" s="34" t="b">
        <v>0</v>
      </c>
      <c r="J2338" s="34">
        <v>15</v>
      </c>
      <c r="K2338" s="34" t="str">
        <f t="shared" si="56"/>
        <v>133200</v>
      </c>
      <c r="L2338" s="34" t="s">
        <v>900</v>
      </c>
      <c r="O2338" t="str" s="35">
        <v>温养灵植，促进生长；浸养，提高催生效果；加强对火行灵植的催生。</v>
      </c>
      <c r="P2338" t="n" s="35">
        <v>12421006</v>
      </c>
    </row>
    <row r="2339" ht="30" customHeight="1" spans="2:12">
      <c r="B2339" s="34">
        <f>10000000+INDEX(编号表!$B:$B,MATCH(D2339,编号表!$A:$A,0))*10000+J2339</f>
        <v>13320016</v>
      </c>
      <c r="C2339" s="34" t="s">
        <v>1533</v>
      </c>
      <c r="D2339" s="34" t="s">
        <v>1528</v>
      </c>
      <c r="E2339" s="34" t="s">
        <v>775</v>
      </c>
      <c r="F2339" s="39" t="s">
        <v>910</v>
      </c>
      <c r="G2339" s="34" t="s">
        <v>363</v>
      </c>
      <c r="H2339" s="34" t="b">
        <v>0</v>
      </c>
      <c r="I2339" s="34" t="b">
        <v>0</v>
      </c>
      <c r="J2339" s="34">
        <v>16</v>
      </c>
      <c r="K2339" s="34" t="str">
        <f t="shared" si="56"/>
        <v>133200</v>
      </c>
      <c r="L2339" s="34" t="s">
        <v>898</v>
      </c>
      <c r="O2339" t="str" s="35">
        <v>温养灵植，促进生长；浸养，提高催生效果；加强对火行灵植的催生。</v>
      </c>
      <c r="P2339" t="n" s="35">
        <v>12421006</v>
      </c>
    </row>
    <row r="2340" ht="30" customHeight="1" spans="2:12">
      <c r="B2340" s="34">
        <f>10000000+INDEX(编号表!$B:$B,MATCH(D2340,编号表!$A:$A,0))*10000+J2340</f>
        <v>13320017</v>
      </c>
      <c r="C2340" s="34" t="s">
        <v>1533</v>
      </c>
      <c r="D2340" s="34" t="s">
        <v>1528</v>
      </c>
      <c r="E2340" s="34" t="s">
        <v>775</v>
      </c>
      <c r="F2340" s="39" t="s">
        <v>910</v>
      </c>
      <c r="G2340" s="34" t="s">
        <v>363</v>
      </c>
      <c r="H2340" s="34" t="b">
        <v>0</v>
      </c>
      <c r="I2340" s="34" t="b">
        <v>0</v>
      </c>
      <c r="J2340" s="34">
        <v>17</v>
      </c>
      <c r="K2340" s="34" t="str">
        <f t="shared" si="56"/>
        <v>133200</v>
      </c>
      <c r="L2340" s="34" t="s">
        <v>899</v>
      </c>
      <c r="O2340" t="str" s="35">
        <v>温养灵植，促进生长；浸养，提高催生效果；加强对火行灵植的催生。</v>
      </c>
      <c r="P2340" t="n" s="35">
        <v>12421006</v>
      </c>
    </row>
    <row r="2341" ht="30" customHeight="1" spans="2:12">
      <c r="B2341" s="34">
        <f>10000000+INDEX(编号表!$B:$B,MATCH(D2341,编号表!$A:$A,0))*10000+J2341</f>
        <v>13320018</v>
      </c>
      <c r="C2341" s="34" t="s">
        <v>1533</v>
      </c>
      <c r="D2341" s="34" t="s">
        <v>1528</v>
      </c>
      <c r="E2341" s="34" t="s">
        <v>775</v>
      </c>
      <c r="F2341" s="39" t="s">
        <v>910</v>
      </c>
      <c r="G2341" s="34" t="s">
        <v>363</v>
      </c>
      <c r="H2341" s="34" t="b">
        <v>0</v>
      </c>
      <c r="I2341" s="34" t="b">
        <v>0</v>
      </c>
      <c r="J2341" s="34">
        <v>18</v>
      </c>
      <c r="K2341" s="34" t="str">
        <f t="shared" si="56"/>
        <v>133200</v>
      </c>
      <c r="L2341" s="34" t="s">
        <v>900</v>
      </c>
      <c r="O2341" t="str" s="35">
        <v>温养灵植，促进生长；浸养，提高催生效果；加强对火行灵植的催生。</v>
      </c>
      <c r="P2341" t="n" s="35">
        <v>12421006</v>
      </c>
    </row>
    <row r="2342" ht="30" customHeight="1" spans="2:12">
      <c r="B2342" s="34">
        <f>10000000+INDEX(编号表!$B:$B,MATCH(D2342,编号表!$A:$A,0))*10000+J2342</f>
        <v>13320019</v>
      </c>
      <c r="C2342" s="34" t="s">
        <v>1534</v>
      </c>
      <c r="D2342" s="34" t="s">
        <v>1528</v>
      </c>
      <c r="E2342" s="34" t="s">
        <v>775</v>
      </c>
      <c r="F2342" s="39" t="s">
        <v>912</v>
      </c>
      <c r="G2342" s="34" t="s">
        <v>363</v>
      </c>
      <c r="H2342" s="34" t="b">
        <v>0</v>
      </c>
      <c r="I2342" s="34" t="b">
        <v>0</v>
      </c>
      <c r="J2342" s="34">
        <v>19</v>
      </c>
      <c r="K2342" s="34" t="str">
        <f t="shared" si="56"/>
        <v>133200</v>
      </c>
      <c r="L2342" s="34" t="s">
        <v>898</v>
      </c>
      <c r="O2342" t="str" s="35">
        <v>温养灵植，促进生长；浸养，提高催生效果；加强对火行灵植的催生。</v>
      </c>
      <c r="P2342" t="n" s="35">
        <v>12421006</v>
      </c>
    </row>
    <row r="2343" ht="30" customHeight="1" spans="2:12">
      <c r="B2343" s="34">
        <f>10000000+INDEX(编号表!$B:$B,MATCH(D2343,编号表!$A:$A,0))*10000+J2343</f>
        <v>13320020</v>
      </c>
      <c r="C2343" s="34" t="s">
        <v>1534</v>
      </c>
      <c r="D2343" s="34" t="s">
        <v>1528</v>
      </c>
      <c r="E2343" s="34" t="s">
        <v>775</v>
      </c>
      <c r="F2343" s="39" t="s">
        <v>912</v>
      </c>
      <c r="G2343" s="34" t="s">
        <v>363</v>
      </c>
      <c r="H2343" s="34" t="b">
        <v>0</v>
      </c>
      <c r="I2343" s="34" t="b">
        <v>0</v>
      </c>
      <c r="J2343" s="34">
        <v>20</v>
      </c>
      <c r="K2343" s="34" t="str">
        <f t="shared" si="56"/>
        <v>133200</v>
      </c>
      <c r="L2343" s="34" t="s">
        <v>899</v>
      </c>
      <c r="O2343" t="str" s="35">
        <v>温养灵植，促进生长；浸养，提高催生效果；加强对火行灵植的催生。</v>
      </c>
      <c r="P2343" t="n" s="35">
        <v>12421006</v>
      </c>
    </row>
    <row r="2344" ht="30" customHeight="1" spans="2:12">
      <c r="B2344" s="34">
        <f>10000000+INDEX(编号表!$B:$B,MATCH(D2344,编号表!$A:$A,0))*10000+J2344</f>
        <v>13320021</v>
      </c>
      <c r="C2344" s="34" t="s">
        <v>1534</v>
      </c>
      <c r="D2344" s="34" t="s">
        <v>1528</v>
      </c>
      <c r="E2344" s="34" t="s">
        <v>775</v>
      </c>
      <c r="F2344" s="39" t="s">
        <v>912</v>
      </c>
      <c r="G2344" s="34" t="s">
        <v>363</v>
      </c>
      <c r="H2344" s="34" t="b">
        <v>0</v>
      </c>
      <c r="I2344" s="34" t="b">
        <v>0</v>
      </c>
      <c r="J2344" s="34">
        <v>21</v>
      </c>
      <c r="K2344" s="34" t="str">
        <f t="shared" si="56"/>
        <v>133200</v>
      </c>
      <c r="L2344" s="34" t="s">
        <v>900</v>
      </c>
      <c r="O2344" t="str" s="35">
        <v>温养灵植，促进生长；浸养，提高催生效果；加强对火行灵植的催生。</v>
      </c>
      <c r="P2344" t="n" s="35">
        <v>12421006</v>
      </c>
    </row>
    <row r="2345" ht="30" customHeight="1" spans="2:12">
      <c r="B2345" s="34">
        <f>10000000+INDEX(编号表!$B:$B,MATCH(D2345,编号表!$A:$A,0))*10000+J2345</f>
        <v>13330001</v>
      </c>
      <c r="C2345" s="34" t="s">
        <v>1535</v>
      </c>
      <c r="D2345" s="34" t="s">
        <v>1536</v>
      </c>
      <c r="E2345" s="34" t="s">
        <v>775</v>
      </c>
      <c r="F2345" s="39" t="s">
        <v>897</v>
      </c>
      <c r="G2345" s="34" t="s">
        <v>363</v>
      </c>
      <c r="H2345" s="34" t="b">
        <v>0</v>
      </c>
      <c r="I2345" s="34" t="b">
        <v>0</v>
      </c>
      <c r="J2345" s="34">
        <v>1</v>
      </c>
      <c r="K2345" s="34" t="str">
        <f t="shared" si="56"/>
        <v>133300</v>
      </c>
      <c r="L2345" s="34" t="s">
        <v>898</v>
      </c>
      <c r="O2345" t="str" s="35">
        <v>温养灵植，促进生长；浸养，提高催生效果；加强对土行灵植的催生。</v>
      </c>
      <c r="P2345" t="n" s="35">
        <v>12421006</v>
      </c>
    </row>
    <row r="2346" ht="30" customHeight="1" spans="2:12">
      <c r="B2346" s="34">
        <f>10000000+INDEX(编号表!$B:$B,MATCH(D2346,编号表!$A:$A,0))*10000+J2346</f>
        <v>13330002</v>
      </c>
      <c r="C2346" s="34" t="s">
        <v>1535</v>
      </c>
      <c r="D2346" s="34" t="s">
        <v>1536</v>
      </c>
      <c r="E2346" s="34" t="s">
        <v>775</v>
      </c>
      <c r="F2346" s="39" t="s">
        <v>897</v>
      </c>
      <c r="G2346" s="34" t="s">
        <v>363</v>
      </c>
      <c r="H2346" s="34" t="b">
        <v>0</v>
      </c>
      <c r="I2346" s="34" t="b">
        <v>0</v>
      </c>
      <c r="J2346" s="34">
        <v>2</v>
      </c>
      <c r="K2346" s="34" t="str">
        <f t="shared" si="56"/>
        <v>133300</v>
      </c>
      <c r="L2346" s="34" t="s">
        <v>899</v>
      </c>
      <c r="O2346" t="str" s="35">
        <v>温养灵植，促进生长；浸养，提高催生效果；加强对土行灵植的催生。</v>
      </c>
      <c r="P2346" t="n" s="35">
        <v>12421006</v>
      </c>
    </row>
    <row r="2347" ht="30" customHeight="1" spans="2:12">
      <c r="B2347" s="34">
        <f>10000000+INDEX(编号表!$B:$B,MATCH(D2347,编号表!$A:$A,0))*10000+J2347</f>
        <v>13330003</v>
      </c>
      <c r="C2347" s="34" t="s">
        <v>1535</v>
      </c>
      <c r="D2347" s="34" t="s">
        <v>1536</v>
      </c>
      <c r="E2347" s="34" t="s">
        <v>775</v>
      </c>
      <c r="F2347" s="39" t="s">
        <v>897</v>
      </c>
      <c r="G2347" s="34" t="s">
        <v>363</v>
      </c>
      <c r="H2347" s="34" t="b">
        <v>0</v>
      </c>
      <c r="I2347" s="34" t="b">
        <v>0</v>
      </c>
      <c r="J2347" s="34">
        <v>3</v>
      </c>
      <c r="K2347" s="34" t="str">
        <f t="shared" si="56"/>
        <v>133300</v>
      </c>
      <c r="L2347" s="34" t="s">
        <v>900</v>
      </c>
      <c r="O2347" t="str" s="35">
        <v>温养灵植，促进生长；浸养，提高催生效果；加强对土行灵植的催生。</v>
      </c>
      <c r="P2347" t="n" s="35">
        <v>12421006</v>
      </c>
    </row>
    <row r="2348" ht="30" customHeight="1" spans="2:12">
      <c r="B2348" s="34">
        <f>10000000+INDEX(编号表!$B:$B,MATCH(D2348,编号表!$A:$A,0))*10000+J2348</f>
        <v>13330004</v>
      </c>
      <c r="C2348" s="34" t="s">
        <v>1537</v>
      </c>
      <c r="D2348" s="34" t="s">
        <v>1536</v>
      </c>
      <c r="E2348" s="34" t="s">
        <v>775</v>
      </c>
      <c r="F2348" s="39" t="s">
        <v>902</v>
      </c>
      <c r="G2348" s="34" t="s">
        <v>363</v>
      </c>
      <c r="H2348" s="34" t="b">
        <v>0</v>
      </c>
      <c r="I2348" s="34" t="b">
        <v>0</v>
      </c>
      <c r="J2348" s="34">
        <v>4</v>
      </c>
      <c r="K2348" s="34" t="str">
        <f t="shared" si="56"/>
        <v>133300</v>
      </c>
      <c r="L2348" s="34" t="s">
        <v>898</v>
      </c>
      <c r="O2348" t="str" s="35">
        <v>温养灵植，促进生长；浸养，提高催生效果；加强对土行灵植的催生。</v>
      </c>
      <c r="P2348" t="n" s="35">
        <v>12421006</v>
      </c>
    </row>
    <row r="2349" ht="30" customHeight="1" spans="2:12">
      <c r="B2349" s="34">
        <f>10000000+INDEX(编号表!$B:$B,MATCH(D2349,编号表!$A:$A,0))*10000+J2349</f>
        <v>13330005</v>
      </c>
      <c r="C2349" s="34" t="s">
        <v>1537</v>
      </c>
      <c r="D2349" s="34" t="s">
        <v>1536</v>
      </c>
      <c r="E2349" s="34" t="s">
        <v>775</v>
      </c>
      <c r="F2349" s="39" t="s">
        <v>902</v>
      </c>
      <c r="G2349" s="34" t="s">
        <v>363</v>
      </c>
      <c r="H2349" s="34" t="b">
        <v>0</v>
      </c>
      <c r="I2349" s="34" t="b">
        <v>0</v>
      </c>
      <c r="J2349" s="34">
        <v>5</v>
      </c>
      <c r="K2349" s="34" t="str">
        <f t="shared" si="56"/>
        <v>133300</v>
      </c>
      <c r="L2349" s="34" t="s">
        <v>899</v>
      </c>
      <c r="O2349" t="str" s="35">
        <v>温养灵植，促进生长；浸养，提高催生效果；加强对土行灵植的催生。</v>
      </c>
      <c r="P2349" t="n" s="35">
        <v>12421006</v>
      </c>
    </row>
    <row r="2350" ht="30" customHeight="1" spans="2:12">
      <c r="B2350" s="34">
        <f>10000000+INDEX(编号表!$B:$B,MATCH(D2350,编号表!$A:$A,0))*10000+J2350</f>
        <v>13330006</v>
      </c>
      <c r="C2350" s="34" t="s">
        <v>1537</v>
      </c>
      <c r="D2350" s="34" t="s">
        <v>1536</v>
      </c>
      <c r="E2350" s="34" t="s">
        <v>775</v>
      </c>
      <c r="F2350" s="39" t="s">
        <v>902</v>
      </c>
      <c r="G2350" s="34" t="s">
        <v>363</v>
      </c>
      <c r="H2350" s="34" t="b">
        <v>0</v>
      </c>
      <c r="I2350" s="34" t="b">
        <v>0</v>
      </c>
      <c r="J2350" s="34">
        <v>6</v>
      </c>
      <c r="K2350" s="34" t="str">
        <f t="shared" si="56"/>
        <v>133300</v>
      </c>
      <c r="L2350" s="34" t="s">
        <v>900</v>
      </c>
      <c r="O2350" t="str" s="35">
        <v>温养灵植，促进生长；浸养，提高催生效果；加强对土行灵植的催生。</v>
      </c>
      <c r="P2350" t="n" s="35">
        <v>12421006</v>
      </c>
    </row>
    <row r="2351" ht="30" customHeight="1" spans="2:12">
      <c r="B2351" s="34">
        <f>10000000+INDEX(编号表!$B:$B,MATCH(D2351,编号表!$A:$A,0))*10000+J2351</f>
        <v>13330007</v>
      </c>
      <c r="C2351" s="34" t="s">
        <v>1538</v>
      </c>
      <c r="D2351" s="34" t="s">
        <v>1536</v>
      </c>
      <c r="E2351" s="34" t="s">
        <v>775</v>
      </c>
      <c r="F2351" s="39" t="s">
        <v>904</v>
      </c>
      <c r="G2351" s="34" t="s">
        <v>363</v>
      </c>
      <c r="H2351" s="34" t="b">
        <v>0</v>
      </c>
      <c r="I2351" s="34" t="b">
        <v>0</v>
      </c>
      <c r="J2351" s="34">
        <v>7</v>
      </c>
      <c r="K2351" s="34" t="str">
        <f t="shared" si="56"/>
        <v>133300</v>
      </c>
      <c r="L2351" s="34" t="s">
        <v>898</v>
      </c>
      <c r="O2351" t="str" s="35">
        <v>温养灵植，促进生长；浸养，提高催生效果；加强对土行灵植的催生。</v>
      </c>
      <c r="P2351" t="n" s="35">
        <v>12421006</v>
      </c>
    </row>
    <row r="2352" ht="30" customHeight="1" spans="2:12">
      <c r="B2352" s="34">
        <f>10000000+INDEX(编号表!$B:$B,MATCH(D2352,编号表!$A:$A,0))*10000+J2352</f>
        <v>13330008</v>
      </c>
      <c r="C2352" s="34" t="s">
        <v>1538</v>
      </c>
      <c r="D2352" s="34" t="s">
        <v>1536</v>
      </c>
      <c r="E2352" s="34" t="s">
        <v>775</v>
      </c>
      <c r="F2352" s="39" t="s">
        <v>904</v>
      </c>
      <c r="G2352" s="34" t="s">
        <v>363</v>
      </c>
      <c r="H2352" s="34" t="b">
        <v>0</v>
      </c>
      <c r="I2352" s="34" t="b">
        <v>0</v>
      </c>
      <c r="J2352" s="34">
        <v>8</v>
      </c>
      <c r="K2352" s="34" t="str">
        <f t="shared" si="56"/>
        <v>133300</v>
      </c>
      <c r="L2352" s="34" t="s">
        <v>899</v>
      </c>
      <c r="O2352" t="str" s="35">
        <v>温养灵植，促进生长；浸养，提高催生效果；加强对土行灵植的催生。</v>
      </c>
      <c r="P2352" t="n" s="35">
        <v>12421006</v>
      </c>
    </row>
    <row r="2353" ht="30" customHeight="1" spans="2:12">
      <c r="B2353" s="34">
        <f>10000000+INDEX(编号表!$B:$B,MATCH(D2353,编号表!$A:$A,0))*10000+J2353</f>
        <v>13330009</v>
      </c>
      <c r="C2353" s="34" t="s">
        <v>1538</v>
      </c>
      <c r="D2353" s="34" t="s">
        <v>1536</v>
      </c>
      <c r="E2353" s="34" t="s">
        <v>775</v>
      </c>
      <c r="F2353" s="39" t="s">
        <v>904</v>
      </c>
      <c r="G2353" s="34" t="s">
        <v>363</v>
      </c>
      <c r="H2353" s="34" t="b">
        <v>0</v>
      </c>
      <c r="I2353" s="34" t="b">
        <v>0</v>
      </c>
      <c r="J2353" s="34">
        <v>9</v>
      </c>
      <c r="K2353" s="34" t="str">
        <f t="shared" si="56"/>
        <v>133300</v>
      </c>
      <c r="L2353" s="34" t="s">
        <v>900</v>
      </c>
      <c r="O2353" t="str" s="35">
        <v>温养灵植，促进生长；浸养，提高催生效果；加强对土行灵植的催生。</v>
      </c>
      <c r="P2353" t="n" s="35">
        <v>12421006</v>
      </c>
    </row>
    <row r="2354" ht="30" customHeight="1" spans="2:12">
      <c r="B2354" s="34">
        <f>10000000+INDEX(编号表!$B:$B,MATCH(D2354,编号表!$A:$A,0))*10000+J2354</f>
        <v>13330010</v>
      </c>
      <c r="C2354" s="34" t="s">
        <v>1539</v>
      </c>
      <c r="D2354" s="34" t="s">
        <v>1536</v>
      </c>
      <c r="E2354" s="34" t="s">
        <v>775</v>
      </c>
      <c r="F2354" s="39" t="s">
        <v>906</v>
      </c>
      <c r="G2354" s="34" t="s">
        <v>363</v>
      </c>
      <c r="H2354" s="34" t="b">
        <v>0</v>
      </c>
      <c r="I2354" s="34" t="b">
        <v>0</v>
      </c>
      <c r="J2354" s="34">
        <v>10</v>
      </c>
      <c r="K2354" s="34" t="str">
        <f t="shared" si="56"/>
        <v>133300</v>
      </c>
      <c r="L2354" s="34" t="s">
        <v>898</v>
      </c>
      <c r="O2354" t="str" s="35">
        <v>温养灵植，促进生长；浸养，提高催生效果；加强对土行灵植的催生。</v>
      </c>
      <c r="P2354" t="n" s="35">
        <v>12421006</v>
      </c>
    </row>
    <row r="2355" ht="30" customHeight="1" spans="2:12">
      <c r="B2355" s="34">
        <f>10000000+INDEX(编号表!$B:$B,MATCH(D2355,编号表!$A:$A,0))*10000+J2355</f>
        <v>13330011</v>
      </c>
      <c r="C2355" s="34" t="s">
        <v>1539</v>
      </c>
      <c r="D2355" s="34" t="s">
        <v>1536</v>
      </c>
      <c r="E2355" s="34" t="s">
        <v>775</v>
      </c>
      <c r="F2355" s="39" t="s">
        <v>906</v>
      </c>
      <c r="G2355" s="34" t="s">
        <v>363</v>
      </c>
      <c r="H2355" s="34" t="b">
        <v>0</v>
      </c>
      <c r="I2355" s="34" t="b">
        <v>0</v>
      </c>
      <c r="J2355" s="34">
        <v>11</v>
      </c>
      <c r="K2355" s="34" t="str">
        <f t="shared" si="56"/>
        <v>133300</v>
      </c>
      <c r="L2355" s="34" t="s">
        <v>899</v>
      </c>
      <c r="O2355" t="str" s="35">
        <v>温养灵植，促进生长；浸养，提高催生效果；加强对土行灵植的催生。</v>
      </c>
      <c r="P2355" t="n" s="35">
        <v>12421006</v>
      </c>
    </row>
    <row r="2356" ht="30" customHeight="1" spans="2:12">
      <c r="B2356" s="34">
        <f>10000000+INDEX(编号表!$B:$B,MATCH(D2356,编号表!$A:$A,0))*10000+J2356</f>
        <v>13330012</v>
      </c>
      <c r="C2356" s="34" t="s">
        <v>1539</v>
      </c>
      <c r="D2356" s="34" t="s">
        <v>1536</v>
      </c>
      <c r="E2356" s="34" t="s">
        <v>775</v>
      </c>
      <c r="F2356" s="39" t="s">
        <v>906</v>
      </c>
      <c r="G2356" s="34" t="s">
        <v>363</v>
      </c>
      <c r="H2356" s="34" t="b">
        <v>0</v>
      </c>
      <c r="I2356" s="34" t="b">
        <v>0</v>
      </c>
      <c r="J2356" s="34">
        <v>12</v>
      </c>
      <c r="K2356" s="34" t="str">
        <f t="shared" si="56"/>
        <v>133300</v>
      </c>
      <c r="L2356" s="34" t="s">
        <v>900</v>
      </c>
      <c r="O2356" t="str" s="35">
        <v>温养灵植，促进生长；浸养，提高催生效果；加强对土行灵植的催生。</v>
      </c>
      <c r="P2356" t="n" s="35">
        <v>12421006</v>
      </c>
    </row>
    <row r="2357" ht="30" customHeight="1" spans="2:12">
      <c r="B2357" s="34">
        <f>10000000+INDEX(编号表!$B:$B,MATCH(D2357,编号表!$A:$A,0))*10000+J2357</f>
        <v>13330013</v>
      </c>
      <c r="C2357" s="34" t="s">
        <v>1540</v>
      </c>
      <c r="D2357" s="34" t="s">
        <v>1536</v>
      </c>
      <c r="E2357" s="34" t="s">
        <v>775</v>
      </c>
      <c r="F2357" s="39" t="s">
        <v>908</v>
      </c>
      <c r="G2357" s="34" t="s">
        <v>363</v>
      </c>
      <c r="H2357" s="34" t="b">
        <v>0</v>
      </c>
      <c r="I2357" s="34" t="b">
        <v>0</v>
      </c>
      <c r="J2357" s="34">
        <v>13</v>
      </c>
      <c r="K2357" s="34" t="str">
        <f t="shared" si="56"/>
        <v>133300</v>
      </c>
      <c r="L2357" s="34" t="s">
        <v>898</v>
      </c>
      <c r="O2357" t="str" s="35">
        <v>温养灵植，促进生长；浸养，提高催生效果；加强对土行灵植的催生。</v>
      </c>
      <c r="P2357" t="n" s="35">
        <v>12421006</v>
      </c>
    </row>
    <row r="2358" ht="30" customHeight="1" spans="2:12">
      <c r="B2358" s="34">
        <f>10000000+INDEX(编号表!$B:$B,MATCH(D2358,编号表!$A:$A,0))*10000+J2358</f>
        <v>13330014</v>
      </c>
      <c r="C2358" s="34" t="s">
        <v>1540</v>
      </c>
      <c r="D2358" s="34" t="s">
        <v>1536</v>
      </c>
      <c r="E2358" s="34" t="s">
        <v>775</v>
      </c>
      <c r="F2358" s="39" t="s">
        <v>908</v>
      </c>
      <c r="G2358" s="34" t="s">
        <v>363</v>
      </c>
      <c r="H2358" s="34" t="b">
        <v>0</v>
      </c>
      <c r="I2358" s="34" t="b">
        <v>0</v>
      </c>
      <c r="J2358" s="34">
        <v>14</v>
      </c>
      <c r="K2358" s="34" t="str">
        <f t="shared" si="56"/>
        <v>133300</v>
      </c>
      <c r="L2358" s="34" t="s">
        <v>899</v>
      </c>
      <c r="O2358" t="str" s="35">
        <v>温养灵植，促进生长；浸养，提高催生效果；加强对土行灵植的催生。</v>
      </c>
      <c r="P2358" t="n" s="35">
        <v>12421006</v>
      </c>
    </row>
    <row r="2359" ht="30" customHeight="1" spans="2:12">
      <c r="B2359" s="34">
        <f>10000000+INDEX(编号表!$B:$B,MATCH(D2359,编号表!$A:$A,0))*10000+J2359</f>
        <v>13330015</v>
      </c>
      <c r="C2359" s="34" t="s">
        <v>1540</v>
      </c>
      <c r="D2359" s="34" t="s">
        <v>1536</v>
      </c>
      <c r="E2359" s="34" t="s">
        <v>775</v>
      </c>
      <c r="F2359" s="39" t="s">
        <v>908</v>
      </c>
      <c r="G2359" s="34" t="s">
        <v>363</v>
      </c>
      <c r="H2359" s="34" t="b">
        <v>0</v>
      </c>
      <c r="I2359" s="34" t="b">
        <v>0</v>
      </c>
      <c r="J2359" s="34">
        <v>15</v>
      </c>
      <c r="K2359" s="34" t="str">
        <f t="shared" si="56"/>
        <v>133300</v>
      </c>
      <c r="L2359" s="34" t="s">
        <v>900</v>
      </c>
      <c r="O2359" t="str" s="35">
        <v>温养灵植，促进生长；浸养，提高催生效果；加强对土行灵植的催生。</v>
      </c>
      <c r="P2359" t="n" s="35">
        <v>12421006</v>
      </c>
    </row>
    <row r="2360" ht="30" customHeight="1" spans="2:12">
      <c r="B2360" s="34">
        <f>10000000+INDEX(编号表!$B:$B,MATCH(D2360,编号表!$A:$A,0))*10000+J2360</f>
        <v>13330016</v>
      </c>
      <c r="C2360" s="34" t="s">
        <v>1541</v>
      </c>
      <c r="D2360" s="34" t="s">
        <v>1536</v>
      </c>
      <c r="E2360" s="34" t="s">
        <v>775</v>
      </c>
      <c r="F2360" s="39" t="s">
        <v>910</v>
      </c>
      <c r="G2360" s="34" t="s">
        <v>363</v>
      </c>
      <c r="H2360" s="34" t="b">
        <v>0</v>
      </c>
      <c r="I2360" s="34" t="b">
        <v>0</v>
      </c>
      <c r="J2360" s="34">
        <v>16</v>
      </c>
      <c r="K2360" s="34" t="str">
        <f t="shared" si="56"/>
        <v>133300</v>
      </c>
      <c r="L2360" s="34" t="s">
        <v>898</v>
      </c>
      <c r="O2360" t="str" s="35">
        <v>温养灵植，促进生长；浸养，提高催生效果；加强对土行灵植的催生。</v>
      </c>
      <c r="P2360" t="n" s="35">
        <v>12421006</v>
      </c>
    </row>
    <row r="2361" ht="30" customHeight="1" spans="2:12">
      <c r="B2361" s="34">
        <f>10000000+INDEX(编号表!$B:$B,MATCH(D2361,编号表!$A:$A,0))*10000+J2361</f>
        <v>13330017</v>
      </c>
      <c r="C2361" s="34" t="s">
        <v>1541</v>
      </c>
      <c r="D2361" s="34" t="s">
        <v>1536</v>
      </c>
      <c r="E2361" s="34" t="s">
        <v>775</v>
      </c>
      <c r="F2361" s="39" t="s">
        <v>910</v>
      </c>
      <c r="G2361" s="34" t="s">
        <v>363</v>
      </c>
      <c r="H2361" s="34" t="b">
        <v>0</v>
      </c>
      <c r="I2361" s="34" t="b">
        <v>0</v>
      </c>
      <c r="J2361" s="34">
        <v>17</v>
      </c>
      <c r="K2361" s="34" t="str">
        <f t="shared" si="56"/>
        <v>133300</v>
      </c>
      <c r="L2361" s="34" t="s">
        <v>899</v>
      </c>
      <c r="O2361" t="str" s="35">
        <v>温养灵植，促进生长；浸养，提高催生效果；加强对土行灵植的催生。</v>
      </c>
      <c r="P2361" t="n" s="35">
        <v>12421006</v>
      </c>
    </row>
    <row r="2362" ht="30" customHeight="1" spans="2:12">
      <c r="B2362" s="34">
        <f>10000000+INDEX(编号表!$B:$B,MATCH(D2362,编号表!$A:$A,0))*10000+J2362</f>
        <v>13330018</v>
      </c>
      <c r="C2362" s="34" t="s">
        <v>1541</v>
      </c>
      <c r="D2362" s="34" t="s">
        <v>1536</v>
      </c>
      <c r="E2362" s="34" t="s">
        <v>775</v>
      </c>
      <c r="F2362" s="39" t="s">
        <v>910</v>
      </c>
      <c r="G2362" s="34" t="s">
        <v>363</v>
      </c>
      <c r="H2362" s="34" t="b">
        <v>0</v>
      </c>
      <c r="I2362" s="34" t="b">
        <v>0</v>
      </c>
      <c r="J2362" s="34">
        <v>18</v>
      </c>
      <c r="K2362" s="34" t="str">
        <f t="shared" si="56"/>
        <v>133300</v>
      </c>
      <c r="L2362" s="34" t="s">
        <v>900</v>
      </c>
      <c r="O2362" t="str" s="35">
        <v>温养灵植，促进生长；浸养，提高催生效果；加强对土行灵植的催生。</v>
      </c>
      <c r="P2362" t="n" s="35">
        <v>12421006</v>
      </c>
    </row>
    <row r="2363" ht="30" customHeight="1" spans="2:12">
      <c r="B2363" s="34">
        <f>10000000+INDEX(编号表!$B:$B,MATCH(D2363,编号表!$A:$A,0))*10000+J2363</f>
        <v>13330019</v>
      </c>
      <c r="C2363" s="34" t="s">
        <v>1542</v>
      </c>
      <c r="D2363" s="34" t="s">
        <v>1536</v>
      </c>
      <c r="E2363" s="34" t="s">
        <v>775</v>
      </c>
      <c r="F2363" s="39" t="s">
        <v>912</v>
      </c>
      <c r="G2363" s="34" t="s">
        <v>363</v>
      </c>
      <c r="H2363" s="34" t="b">
        <v>0</v>
      </c>
      <c r="I2363" s="34" t="b">
        <v>0</v>
      </c>
      <c r="J2363" s="34">
        <v>19</v>
      </c>
      <c r="K2363" s="34" t="str">
        <f t="shared" si="56"/>
        <v>133300</v>
      </c>
      <c r="L2363" s="34" t="s">
        <v>898</v>
      </c>
      <c r="O2363" t="str" s="35">
        <v>温养灵植，促进生长；浸养，提高催生效果；加强对土行灵植的催生。</v>
      </c>
      <c r="P2363" t="n" s="35">
        <v>12421006</v>
      </c>
    </row>
    <row r="2364" ht="30" customHeight="1" spans="2:12">
      <c r="B2364" s="34">
        <f>10000000+INDEX(编号表!$B:$B,MATCH(D2364,编号表!$A:$A,0))*10000+J2364</f>
        <v>13330020</v>
      </c>
      <c r="C2364" s="34" t="s">
        <v>1542</v>
      </c>
      <c r="D2364" s="34" t="s">
        <v>1536</v>
      </c>
      <c r="E2364" s="34" t="s">
        <v>775</v>
      </c>
      <c r="F2364" s="39" t="s">
        <v>912</v>
      </c>
      <c r="G2364" s="34" t="s">
        <v>363</v>
      </c>
      <c r="H2364" s="34" t="b">
        <v>0</v>
      </c>
      <c r="I2364" s="34" t="b">
        <v>0</v>
      </c>
      <c r="J2364" s="34">
        <v>20</v>
      </c>
      <c r="K2364" s="34" t="str">
        <f t="shared" si="56"/>
        <v>133300</v>
      </c>
      <c r="L2364" s="34" t="s">
        <v>899</v>
      </c>
      <c r="O2364" t="str" s="35">
        <v>温养灵植，促进生长；浸养，提高催生效果；加强对土行灵植的催生。</v>
      </c>
      <c r="P2364" t="n" s="35">
        <v>12421006</v>
      </c>
    </row>
    <row r="2365" ht="30" customHeight="1" spans="2:12">
      <c r="B2365" s="34">
        <f>10000000+INDEX(编号表!$B:$B,MATCH(D2365,编号表!$A:$A,0))*10000+J2365</f>
        <v>13330021</v>
      </c>
      <c r="C2365" s="34" t="s">
        <v>1542</v>
      </c>
      <c r="D2365" s="34" t="s">
        <v>1536</v>
      </c>
      <c r="E2365" s="34" t="s">
        <v>775</v>
      </c>
      <c r="F2365" s="39" t="s">
        <v>912</v>
      </c>
      <c r="G2365" s="34" t="s">
        <v>363</v>
      </c>
      <c r="H2365" s="34" t="b">
        <v>0</v>
      </c>
      <c r="I2365" s="34" t="b">
        <v>0</v>
      </c>
      <c r="J2365" s="34">
        <v>21</v>
      </c>
      <c r="K2365" s="34" t="str">
        <f t="shared" si="56"/>
        <v>133300</v>
      </c>
      <c r="L2365" s="34" t="s">
        <v>900</v>
      </c>
      <c r="O2365" t="str" s="35">
        <v>温养灵植，促进生长；浸养，提高催生效果；加强对土行灵植的催生。</v>
      </c>
      <c r="P2365" t="n" s="35">
        <v>12421006</v>
      </c>
    </row>
    <row r="2366" ht="30" customHeight="1" spans="2:12">
      <c r="B2366" s="34">
        <f>10000000+INDEX(编号表!$B:$B,MATCH(D2366,编号表!$A:$A,0))*10000+J2366</f>
        <v>13340001</v>
      </c>
      <c r="C2366" s="34" t="s">
        <v>1543</v>
      </c>
      <c r="D2366" s="34" t="s">
        <v>1544</v>
      </c>
      <c r="E2366" s="34" t="s">
        <v>775</v>
      </c>
      <c r="F2366" s="39" t="s">
        <v>897</v>
      </c>
      <c r="G2366" s="34" t="s">
        <v>363</v>
      </c>
      <c r="H2366" s="34" t="b">
        <v>0</v>
      </c>
      <c r="I2366" s="34" t="b">
        <v>0</v>
      </c>
      <c r="J2366" s="34">
        <v>1</v>
      </c>
      <c r="K2366" s="34" t="str">
        <f t="shared" si="56"/>
        <v>133400</v>
      </c>
      <c r="L2366" s="34" t="s">
        <v>898</v>
      </c>
      <c r="O2366" t="str" s="35">
        <v>温养灵植，促进生长；润通，提高催生效果；提供通用催生加成。</v>
      </c>
      <c r="P2366" t="n" s="35">
        <v>12421006</v>
      </c>
    </row>
    <row r="2367" ht="30" customHeight="1" spans="2:12">
      <c r="B2367" s="34">
        <f>10000000+INDEX(编号表!$B:$B,MATCH(D2367,编号表!$A:$A,0))*10000+J2367</f>
        <v>13340002</v>
      </c>
      <c r="C2367" s="34" t="s">
        <v>1543</v>
      </c>
      <c r="D2367" s="34" t="s">
        <v>1544</v>
      </c>
      <c r="E2367" s="34" t="s">
        <v>775</v>
      </c>
      <c r="F2367" s="39" t="s">
        <v>897</v>
      </c>
      <c r="G2367" s="34" t="s">
        <v>363</v>
      </c>
      <c r="H2367" s="34" t="b">
        <v>0</v>
      </c>
      <c r="I2367" s="34" t="b">
        <v>0</v>
      </c>
      <c r="J2367" s="34">
        <v>2</v>
      </c>
      <c r="K2367" s="34" t="str">
        <f t="shared" si="56"/>
        <v>133400</v>
      </c>
      <c r="L2367" s="34" t="s">
        <v>899</v>
      </c>
      <c r="O2367" t="str" s="35">
        <v>温养灵植，促进生长；润通，提高催生效果；提供通用催生加成。</v>
      </c>
      <c r="P2367" t="n" s="35">
        <v>12421006</v>
      </c>
    </row>
    <row r="2368" ht="30" customHeight="1" spans="2:12">
      <c r="B2368" s="34">
        <f>10000000+INDEX(编号表!$B:$B,MATCH(D2368,编号表!$A:$A,0))*10000+J2368</f>
        <v>13340003</v>
      </c>
      <c r="C2368" s="34" t="s">
        <v>1543</v>
      </c>
      <c r="D2368" s="34" t="s">
        <v>1544</v>
      </c>
      <c r="E2368" s="34" t="s">
        <v>775</v>
      </c>
      <c r="F2368" s="39" t="s">
        <v>897</v>
      </c>
      <c r="G2368" s="34" t="s">
        <v>363</v>
      </c>
      <c r="H2368" s="34" t="b">
        <v>0</v>
      </c>
      <c r="I2368" s="34" t="b">
        <v>0</v>
      </c>
      <c r="J2368" s="34">
        <v>3</v>
      </c>
      <c r="K2368" s="34" t="str">
        <f t="shared" si="56"/>
        <v>133400</v>
      </c>
      <c r="L2368" s="34" t="s">
        <v>900</v>
      </c>
      <c r="O2368" t="str" s="35">
        <v>温养灵植，促进生长；润通，提高催生效果；提供通用催生加成。</v>
      </c>
      <c r="P2368" t="n" s="35">
        <v>12421006</v>
      </c>
    </row>
    <row r="2369" ht="30" customHeight="1" spans="2:12">
      <c r="B2369" s="34">
        <f>10000000+INDEX(编号表!$B:$B,MATCH(D2369,编号表!$A:$A,0))*10000+J2369</f>
        <v>13340004</v>
      </c>
      <c r="C2369" s="34" t="s">
        <v>1545</v>
      </c>
      <c r="D2369" s="34" t="s">
        <v>1544</v>
      </c>
      <c r="E2369" s="34" t="s">
        <v>775</v>
      </c>
      <c r="F2369" s="39" t="s">
        <v>902</v>
      </c>
      <c r="G2369" s="34" t="s">
        <v>363</v>
      </c>
      <c r="H2369" s="34" t="b">
        <v>0</v>
      </c>
      <c r="I2369" s="34" t="b">
        <v>0</v>
      </c>
      <c r="J2369" s="34">
        <v>4</v>
      </c>
      <c r="K2369" s="34" t="str">
        <f t="shared" si="56"/>
        <v>133400</v>
      </c>
      <c r="L2369" s="34" t="s">
        <v>898</v>
      </c>
      <c r="O2369" t="str" s="35">
        <v>温养灵植，促进生长；润通，提高催生效果；提供通用催生加成。</v>
      </c>
      <c r="P2369" t="n" s="35">
        <v>12421006</v>
      </c>
    </row>
    <row r="2370" ht="30" customHeight="1" spans="2:12">
      <c r="B2370" s="34">
        <f>10000000+INDEX(编号表!$B:$B,MATCH(D2370,编号表!$A:$A,0))*10000+J2370</f>
        <v>13340005</v>
      </c>
      <c r="C2370" s="34" t="s">
        <v>1545</v>
      </c>
      <c r="D2370" s="34" t="s">
        <v>1544</v>
      </c>
      <c r="E2370" s="34" t="s">
        <v>775</v>
      </c>
      <c r="F2370" s="39" t="s">
        <v>902</v>
      </c>
      <c r="G2370" s="34" t="s">
        <v>363</v>
      </c>
      <c r="H2370" s="34" t="b">
        <v>0</v>
      </c>
      <c r="I2370" s="34" t="b">
        <v>0</v>
      </c>
      <c r="J2370" s="34">
        <v>5</v>
      </c>
      <c r="K2370" s="34" t="str">
        <f t="shared" si="56"/>
        <v>133400</v>
      </c>
      <c r="L2370" s="34" t="s">
        <v>899</v>
      </c>
      <c r="O2370" t="str" s="35">
        <v>温养灵植，促进生长；润通，提高催生效果；提供通用催生加成。</v>
      </c>
      <c r="P2370" t="n" s="35">
        <v>12421006</v>
      </c>
    </row>
    <row r="2371" ht="30" customHeight="1" spans="2:12">
      <c r="B2371" s="34">
        <f>10000000+INDEX(编号表!$B:$B,MATCH(D2371,编号表!$A:$A,0))*10000+J2371</f>
        <v>13340006</v>
      </c>
      <c r="C2371" s="34" t="s">
        <v>1545</v>
      </c>
      <c r="D2371" s="34" t="s">
        <v>1544</v>
      </c>
      <c r="E2371" s="34" t="s">
        <v>775</v>
      </c>
      <c r="F2371" s="39" t="s">
        <v>902</v>
      </c>
      <c r="G2371" s="34" t="s">
        <v>363</v>
      </c>
      <c r="H2371" s="34" t="b">
        <v>0</v>
      </c>
      <c r="I2371" s="34" t="b">
        <v>0</v>
      </c>
      <c r="J2371" s="34">
        <v>6</v>
      </c>
      <c r="K2371" s="34" t="str">
        <f t="shared" si="56"/>
        <v>133400</v>
      </c>
      <c r="L2371" s="34" t="s">
        <v>900</v>
      </c>
      <c r="O2371" t="str" s="35">
        <v>温养灵植，促进生长；润通，提高催生效果；提供通用催生加成。</v>
      </c>
      <c r="P2371" t="n" s="35">
        <v>12421006</v>
      </c>
    </row>
    <row r="2372" ht="30" customHeight="1" spans="2:12">
      <c r="B2372" s="34">
        <f>10000000+INDEX(编号表!$B:$B,MATCH(D2372,编号表!$A:$A,0))*10000+J2372</f>
        <v>13340007</v>
      </c>
      <c r="C2372" s="34" t="s">
        <v>1546</v>
      </c>
      <c r="D2372" s="34" t="s">
        <v>1544</v>
      </c>
      <c r="E2372" s="34" t="s">
        <v>775</v>
      </c>
      <c r="F2372" s="39" t="s">
        <v>904</v>
      </c>
      <c r="G2372" s="34" t="s">
        <v>363</v>
      </c>
      <c r="H2372" s="34" t="b">
        <v>0</v>
      </c>
      <c r="I2372" s="34" t="b">
        <v>0</v>
      </c>
      <c r="J2372" s="34">
        <v>7</v>
      </c>
      <c r="K2372" s="34" t="str">
        <f t="shared" si="56"/>
        <v>133400</v>
      </c>
      <c r="L2372" s="34" t="s">
        <v>898</v>
      </c>
      <c r="O2372" t="str" s="35">
        <v>温养灵植，促进生长；润通，提高催生效果；提供通用催生加成。</v>
      </c>
      <c r="P2372" t="n" s="35">
        <v>12421006</v>
      </c>
    </row>
    <row r="2373" ht="30" customHeight="1" spans="2:12">
      <c r="B2373" s="34">
        <f>10000000+INDEX(编号表!$B:$B,MATCH(D2373,编号表!$A:$A,0))*10000+J2373</f>
        <v>13340008</v>
      </c>
      <c r="C2373" s="34" t="s">
        <v>1546</v>
      </c>
      <c r="D2373" s="34" t="s">
        <v>1544</v>
      </c>
      <c r="E2373" s="34" t="s">
        <v>775</v>
      </c>
      <c r="F2373" s="39" t="s">
        <v>904</v>
      </c>
      <c r="G2373" s="34" t="s">
        <v>363</v>
      </c>
      <c r="H2373" s="34" t="b">
        <v>0</v>
      </c>
      <c r="I2373" s="34" t="b">
        <v>0</v>
      </c>
      <c r="J2373" s="34">
        <v>8</v>
      </c>
      <c r="K2373" s="34" t="str">
        <f t="shared" si="56"/>
        <v>133400</v>
      </c>
      <c r="L2373" s="34" t="s">
        <v>899</v>
      </c>
      <c r="O2373" t="str" s="35">
        <v>温养灵植，促进生长；润通，提高催生效果；提供通用催生加成。</v>
      </c>
      <c r="P2373" t="n" s="35">
        <v>12421006</v>
      </c>
    </row>
    <row r="2374" ht="30" customHeight="1" spans="2:12">
      <c r="B2374" s="34">
        <f>10000000+INDEX(编号表!$B:$B,MATCH(D2374,编号表!$A:$A,0))*10000+J2374</f>
        <v>13340009</v>
      </c>
      <c r="C2374" s="34" t="s">
        <v>1546</v>
      </c>
      <c r="D2374" s="34" t="s">
        <v>1544</v>
      </c>
      <c r="E2374" s="34" t="s">
        <v>775</v>
      </c>
      <c r="F2374" s="39" t="s">
        <v>904</v>
      </c>
      <c r="G2374" s="34" t="s">
        <v>363</v>
      </c>
      <c r="H2374" s="34" t="b">
        <v>0</v>
      </c>
      <c r="I2374" s="34" t="b">
        <v>0</v>
      </c>
      <c r="J2374" s="34">
        <v>9</v>
      </c>
      <c r="K2374" s="34" t="str">
        <f t="shared" si="56"/>
        <v>133400</v>
      </c>
      <c r="L2374" s="34" t="s">
        <v>900</v>
      </c>
      <c r="O2374" t="str" s="35">
        <v>温养灵植，促进生长；润通，提高催生效果；提供通用催生加成。</v>
      </c>
      <c r="P2374" t="n" s="35">
        <v>12421006</v>
      </c>
    </row>
    <row r="2375" ht="30" customHeight="1" spans="2:12">
      <c r="B2375" s="34">
        <f>10000000+INDEX(编号表!$B:$B,MATCH(D2375,编号表!$A:$A,0))*10000+J2375</f>
        <v>13340010</v>
      </c>
      <c r="C2375" s="34" t="s">
        <v>1547</v>
      </c>
      <c r="D2375" s="34" t="s">
        <v>1544</v>
      </c>
      <c r="E2375" s="34" t="s">
        <v>775</v>
      </c>
      <c r="F2375" s="39" t="s">
        <v>906</v>
      </c>
      <c r="G2375" s="34" t="s">
        <v>363</v>
      </c>
      <c r="H2375" s="34" t="b">
        <v>0</v>
      </c>
      <c r="I2375" s="34" t="b">
        <v>0</v>
      </c>
      <c r="J2375" s="34">
        <v>10</v>
      </c>
      <c r="K2375" s="34" t="str">
        <f t="shared" ref="K2375:K2438" si="57">LEFT(B2375,6)</f>
        <v>133400</v>
      </c>
      <c r="L2375" s="34" t="s">
        <v>898</v>
      </c>
      <c r="O2375" t="str" s="35">
        <v>温养灵植，促进生长；润通，提高催生效果；提供通用催生加成。</v>
      </c>
      <c r="P2375" t="n" s="35">
        <v>12421006</v>
      </c>
    </row>
    <row r="2376" ht="30" customHeight="1" spans="2:12">
      <c r="B2376" s="34">
        <f>10000000+INDEX(编号表!$B:$B,MATCH(D2376,编号表!$A:$A,0))*10000+J2376</f>
        <v>13340011</v>
      </c>
      <c r="C2376" s="34" t="s">
        <v>1547</v>
      </c>
      <c r="D2376" s="34" t="s">
        <v>1544</v>
      </c>
      <c r="E2376" s="34" t="s">
        <v>775</v>
      </c>
      <c r="F2376" s="39" t="s">
        <v>906</v>
      </c>
      <c r="G2376" s="34" t="s">
        <v>363</v>
      </c>
      <c r="H2376" s="34" t="b">
        <v>0</v>
      </c>
      <c r="I2376" s="34" t="b">
        <v>0</v>
      </c>
      <c r="J2376" s="34">
        <v>11</v>
      </c>
      <c r="K2376" s="34" t="str">
        <f t="shared" si="57"/>
        <v>133400</v>
      </c>
      <c r="L2376" s="34" t="s">
        <v>899</v>
      </c>
      <c r="O2376" t="str" s="35">
        <v>温养灵植，促进生长；润通，提高催生效果；提供通用催生加成。</v>
      </c>
      <c r="P2376" t="n" s="35">
        <v>12421006</v>
      </c>
    </row>
    <row r="2377" ht="30" customHeight="1" spans="2:12">
      <c r="B2377" s="34">
        <f>10000000+INDEX(编号表!$B:$B,MATCH(D2377,编号表!$A:$A,0))*10000+J2377</f>
        <v>13340012</v>
      </c>
      <c r="C2377" s="34" t="s">
        <v>1547</v>
      </c>
      <c r="D2377" s="34" t="s">
        <v>1544</v>
      </c>
      <c r="E2377" s="34" t="s">
        <v>775</v>
      </c>
      <c r="F2377" s="39" t="s">
        <v>906</v>
      </c>
      <c r="G2377" s="34" t="s">
        <v>363</v>
      </c>
      <c r="H2377" s="34" t="b">
        <v>0</v>
      </c>
      <c r="I2377" s="34" t="b">
        <v>0</v>
      </c>
      <c r="J2377" s="34">
        <v>12</v>
      </c>
      <c r="K2377" s="34" t="str">
        <f t="shared" si="57"/>
        <v>133400</v>
      </c>
      <c r="L2377" s="34" t="s">
        <v>900</v>
      </c>
      <c r="O2377" t="str" s="35">
        <v>温养灵植，促进生长；润通，提高催生效果；提供通用催生加成。</v>
      </c>
      <c r="P2377" t="n" s="35">
        <v>12421006</v>
      </c>
    </row>
    <row r="2378" ht="30" customHeight="1" spans="2:12">
      <c r="B2378" s="34">
        <f>10000000+INDEX(编号表!$B:$B,MATCH(D2378,编号表!$A:$A,0))*10000+J2378</f>
        <v>13340013</v>
      </c>
      <c r="C2378" s="34" t="s">
        <v>1548</v>
      </c>
      <c r="D2378" s="34" t="s">
        <v>1544</v>
      </c>
      <c r="E2378" s="34" t="s">
        <v>775</v>
      </c>
      <c r="F2378" s="39" t="s">
        <v>908</v>
      </c>
      <c r="G2378" s="34" t="s">
        <v>363</v>
      </c>
      <c r="H2378" s="34" t="b">
        <v>0</v>
      </c>
      <c r="I2378" s="34" t="b">
        <v>0</v>
      </c>
      <c r="J2378" s="34">
        <v>13</v>
      </c>
      <c r="K2378" s="34" t="str">
        <f t="shared" si="57"/>
        <v>133400</v>
      </c>
      <c r="L2378" s="34" t="s">
        <v>898</v>
      </c>
      <c r="O2378" t="str" s="35">
        <v>温养灵植，促进生长；润通，提高催生效果；提供通用催生加成。</v>
      </c>
      <c r="P2378" t="n" s="35">
        <v>12421006</v>
      </c>
    </row>
    <row r="2379" ht="30" customHeight="1" spans="2:12">
      <c r="B2379" s="34">
        <f>10000000+INDEX(编号表!$B:$B,MATCH(D2379,编号表!$A:$A,0))*10000+J2379</f>
        <v>13340014</v>
      </c>
      <c r="C2379" s="34" t="s">
        <v>1548</v>
      </c>
      <c r="D2379" s="34" t="s">
        <v>1544</v>
      </c>
      <c r="E2379" s="34" t="s">
        <v>775</v>
      </c>
      <c r="F2379" s="39" t="s">
        <v>908</v>
      </c>
      <c r="G2379" s="34" t="s">
        <v>363</v>
      </c>
      <c r="H2379" s="34" t="b">
        <v>0</v>
      </c>
      <c r="I2379" s="34" t="b">
        <v>0</v>
      </c>
      <c r="J2379" s="34">
        <v>14</v>
      </c>
      <c r="K2379" s="34" t="str">
        <f t="shared" si="57"/>
        <v>133400</v>
      </c>
      <c r="L2379" s="34" t="s">
        <v>899</v>
      </c>
      <c r="O2379" t="str" s="35">
        <v>温养灵植，促进生长；润通，提高催生效果；提供通用催生加成。</v>
      </c>
      <c r="P2379" t="n" s="35">
        <v>12421006</v>
      </c>
    </row>
    <row r="2380" ht="30" customHeight="1" spans="2:12">
      <c r="B2380" s="34">
        <f>10000000+INDEX(编号表!$B:$B,MATCH(D2380,编号表!$A:$A,0))*10000+J2380</f>
        <v>13340015</v>
      </c>
      <c r="C2380" s="34" t="s">
        <v>1548</v>
      </c>
      <c r="D2380" s="34" t="s">
        <v>1544</v>
      </c>
      <c r="E2380" s="34" t="s">
        <v>775</v>
      </c>
      <c r="F2380" s="39" t="s">
        <v>908</v>
      </c>
      <c r="G2380" s="34" t="s">
        <v>363</v>
      </c>
      <c r="H2380" s="34" t="b">
        <v>0</v>
      </c>
      <c r="I2380" s="34" t="b">
        <v>0</v>
      </c>
      <c r="J2380" s="34">
        <v>15</v>
      </c>
      <c r="K2380" s="34" t="str">
        <f t="shared" si="57"/>
        <v>133400</v>
      </c>
      <c r="L2380" s="34" t="s">
        <v>900</v>
      </c>
      <c r="O2380" t="str" s="35">
        <v>温养灵植，促进生长；润通，提高催生效果；提供通用催生加成。</v>
      </c>
      <c r="P2380" t="n" s="35">
        <v>12421006</v>
      </c>
    </row>
    <row r="2381" ht="30" customHeight="1" spans="2:12">
      <c r="B2381" s="34">
        <f>10000000+INDEX(编号表!$B:$B,MATCH(D2381,编号表!$A:$A,0))*10000+J2381</f>
        <v>13340016</v>
      </c>
      <c r="C2381" s="34" t="s">
        <v>1549</v>
      </c>
      <c r="D2381" s="34" t="s">
        <v>1544</v>
      </c>
      <c r="E2381" s="34" t="s">
        <v>775</v>
      </c>
      <c r="F2381" s="39" t="s">
        <v>910</v>
      </c>
      <c r="G2381" s="34" t="s">
        <v>363</v>
      </c>
      <c r="H2381" s="34" t="b">
        <v>0</v>
      </c>
      <c r="I2381" s="34" t="b">
        <v>0</v>
      </c>
      <c r="J2381" s="34">
        <v>16</v>
      </c>
      <c r="K2381" s="34" t="str">
        <f t="shared" si="57"/>
        <v>133400</v>
      </c>
      <c r="L2381" s="34" t="s">
        <v>898</v>
      </c>
      <c r="O2381" t="str" s="35">
        <v>温养灵植，促进生长；润通，提高催生效果；提供通用催生加成。</v>
      </c>
      <c r="P2381" t="n" s="35">
        <v>12421006</v>
      </c>
    </row>
    <row r="2382" ht="30" customHeight="1" spans="2:12">
      <c r="B2382" s="34">
        <f>10000000+INDEX(编号表!$B:$B,MATCH(D2382,编号表!$A:$A,0))*10000+J2382</f>
        <v>13340017</v>
      </c>
      <c r="C2382" s="34" t="s">
        <v>1549</v>
      </c>
      <c r="D2382" s="34" t="s">
        <v>1544</v>
      </c>
      <c r="E2382" s="34" t="s">
        <v>775</v>
      </c>
      <c r="F2382" s="39" t="s">
        <v>910</v>
      </c>
      <c r="G2382" s="34" t="s">
        <v>363</v>
      </c>
      <c r="H2382" s="34" t="b">
        <v>0</v>
      </c>
      <c r="I2382" s="34" t="b">
        <v>0</v>
      </c>
      <c r="J2382" s="34">
        <v>17</v>
      </c>
      <c r="K2382" s="34" t="str">
        <f t="shared" si="57"/>
        <v>133400</v>
      </c>
      <c r="L2382" s="34" t="s">
        <v>899</v>
      </c>
      <c r="O2382" t="str" s="35">
        <v>温养灵植，促进生长；润通，提高催生效果；提供通用催生加成。</v>
      </c>
      <c r="P2382" t="n" s="35">
        <v>12421006</v>
      </c>
    </row>
    <row r="2383" ht="30" customHeight="1" spans="2:12">
      <c r="B2383" s="34">
        <f>10000000+INDEX(编号表!$B:$B,MATCH(D2383,编号表!$A:$A,0))*10000+J2383</f>
        <v>13340018</v>
      </c>
      <c r="C2383" s="34" t="s">
        <v>1549</v>
      </c>
      <c r="D2383" s="34" t="s">
        <v>1544</v>
      </c>
      <c r="E2383" s="34" t="s">
        <v>775</v>
      </c>
      <c r="F2383" s="39" t="s">
        <v>910</v>
      </c>
      <c r="G2383" s="34" t="s">
        <v>363</v>
      </c>
      <c r="H2383" s="34" t="b">
        <v>0</v>
      </c>
      <c r="I2383" s="34" t="b">
        <v>0</v>
      </c>
      <c r="J2383" s="34">
        <v>18</v>
      </c>
      <c r="K2383" s="34" t="str">
        <f t="shared" si="57"/>
        <v>133400</v>
      </c>
      <c r="L2383" s="34" t="s">
        <v>900</v>
      </c>
      <c r="O2383" t="str" s="35">
        <v>温养灵植，促进生长；润通，提高催生效果；提供通用催生加成。</v>
      </c>
      <c r="P2383" t="n" s="35">
        <v>12421006</v>
      </c>
    </row>
    <row r="2384" ht="30" customHeight="1" spans="2:12">
      <c r="B2384" s="34">
        <f>10000000+INDEX(编号表!$B:$B,MATCH(D2384,编号表!$A:$A,0))*10000+J2384</f>
        <v>13340019</v>
      </c>
      <c r="C2384" s="34" t="s">
        <v>1550</v>
      </c>
      <c r="D2384" s="34" t="s">
        <v>1544</v>
      </c>
      <c r="E2384" s="34" t="s">
        <v>775</v>
      </c>
      <c r="F2384" s="39" t="s">
        <v>912</v>
      </c>
      <c r="G2384" s="34" t="s">
        <v>363</v>
      </c>
      <c r="H2384" s="34" t="b">
        <v>0</v>
      </c>
      <c r="I2384" s="34" t="b">
        <v>0</v>
      </c>
      <c r="J2384" s="34">
        <v>19</v>
      </c>
      <c r="K2384" s="34" t="str">
        <f t="shared" si="57"/>
        <v>133400</v>
      </c>
      <c r="L2384" s="34" t="s">
        <v>898</v>
      </c>
      <c r="O2384" t="str" s="35">
        <v>温养灵植，促进生长；润通，提高催生效果；提供通用催生加成。</v>
      </c>
      <c r="P2384" t="n" s="35">
        <v>12421006</v>
      </c>
    </row>
    <row r="2385" ht="30" customHeight="1" spans="2:12">
      <c r="B2385" s="34">
        <f>10000000+INDEX(编号表!$B:$B,MATCH(D2385,编号表!$A:$A,0))*10000+J2385</f>
        <v>13340020</v>
      </c>
      <c r="C2385" s="34" t="s">
        <v>1550</v>
      </c>
      <c r="D2385" s="34" t="s">
        <v>1544</v>
      </c>
      <c r="E2385" s="34" t="s">
        <v>775</v>
      </c>
      <c r="F2385" s="39" t="s">
        <v>912</v>
      </c>
      <c r="G2385" s="34" t="s">
        <v>363</v>
      </c>
      <c r="H2385" s="34" t="b">
        <v>0</v>
      </c>
      <c r="I2385" s="34" t="b">
        <v>0</v>
      </c>
      <c r="J2385" s="34">
        <v>20</v>
      </c>
      <c r="K2385" s="34" t="str">
        <f t="shared" si="57"/>
        <v>133400</v>
      </c>
      <c r="L2385" s="34" t="s">
        <v>899</v>
      </c>
      <c r="O2385" t="str" s="35">
        <v>温养灵植，促进生长；润通，提高催生效果；提供通用催生加成。</v>
      </c>
      <c r="P2385" t="n" s="35">
        <v>12421006</v>
      </c>
    </row>
    <row r="2386" ht="30" customHeight="1" spans="2:12">
      <c r="B2386" s="34">
        <f>10000000+INDEX(编号表!$B:$B,MATCH(D2386,编号表!$A:$A,0))*10000+J2386</f>
        <v>13340021</v>
      </c>
      <c r="C2386" s="34" t="s">
        <v>1550</v>
      </c>
      <c r="D2386" s="34" t="s">
        <v>1544</v>
      </c>
      <c r="E2386" s="34" t="s">
        <v>775</v>
      </c>
      <c r="F2386" s="39" t="s">
        <v>912</v>
      </c>
      <c r="G2386" s="34" t="s">
        <v>363</v>
      </c>
      <c r="H2386" s="34" t="b">
        <v>0</v>
      </c>
      <c r="I2386" s="34" t="b">
        <v>0</v>
      </c>
      <c r="J2386" s="34">
        <v>21</v>
      </c>
      <c r="K2386" s="34" t="str">
        <f t="shared" si="57"/>
        <v>133400</v>
      </c>
      <c r="L2386" s="34" t="s">
        <v>900</v>
      </c>
      <c r="O2386" t="str" s="35">
        <v>温养灵植，促进生长；润通，提高催生效果；提供通用催生加成。</v>
      </c>
      <c r="P2386" t="n" s="35">
        <v>12421006</v>
      </c>
    </row>
    <row r="2387" ht="30" customHeight="1" spans="2:12">
      <c r="B2387" s="34">
        <f>10000000+INDEX(编号表!$B:$B,MATCH(D2387,编号表!$A:$A,0))*10000+J2387</f>
        <v>13350001</v>
      </c>
      <c r="C2387" s="34" t="s">
        <v>1551</v>
      </c>
      <c r="D2387" s="34" t="s">
        <v>1552</v>
      </c>
      <c r="E2387" s="34" t="s">
        <v>775</v>
      </c>
      <c r="F2387" s="39" t="s">
        <v>897</v>
      </c>
      <c r="G2387" s="34" t="s">
        <v>363</v>
      </c>
      <c r="H2387" s="34" t="b">
        <v>0</v>
      </c>
      <c r="I2387" s="34" t="b">
        <v>0</v>
      </c>
      <c r="J2387" s="34">
        <v>1</v>
      </c>
      <c r="K2387" s="34" t="str">
        <f t="shared" si="57"/>
        <v>133500</v>
      </c>
      <c r="L2387" s="34" t="s">
        <v>898</v>
      </c>
      <c r="O2387" t="str" s="35">
        <v>温养灵植，促进生长；润通，提高催生效果；加强对金行灵植的催生。</v>
      </c>
      <c r="P2387" t="n" s="35">
        <v>12421006</v>
      </c>
    </row>
    <row r="2388" ht="30" customHeight="1" spans="2:12">
      <c r="B2388" s="34">
        <f>10000000+INDEX(编号表!$B:$B,MATCH(D2388,编号表!$A:$A,0))*10000+J2388</f>
        <v>13350002</v>
      </c>
      <c r="C2388" s="34" t="s">
        <v>1551</v>
      </c>
      <c r="D2388" s="34" t="s">
        <v>1552</v>
      </c>
      <c r="E2388" s="34" t="s">
        <v>775</v>
      </c>
      <c r="F2388" s="39" t="s">
        <v>897</v>
      </c>
      <c r="G2388" s="34" t="s">
        <v>363</v>
      </c>
      <c r="H2388" s="34" t="b">
        <v>0</v>
      </c>
      <c r="I2388" s="34" t="b">
        <v>0</v>
      </c>
      <c r="J2388" s="34">
        <v>2</v>
      </c>
      <c r="K2388" s="34" t="str">
        <f t="shared" si="57"/>
        <v>133500</v>
      </c>
      <c r="L2388" s="34" t="s">
        <v>899</v>
      </c>
      <c r="O2388" t="str" s="35">
        <v>温养灵植，促进生长；润通，提高催生效果；加强对金行灵植的催生。</v>
      </c>
      <c r="P2388" t="n" s="35">
        <v>12421006</v>
      </c>
    </row>
    <row r="2389" ht="30" customHeight="1" spans="2:12">
      <c r="B2389" s="34">
        <f>10000000+INDEX(编号表!$B:$B,MATCH(D2389,编号表!$A:$A,0))*10000+J2389</f>
        <v>13350003</v>
      </c>
      <c r="C2389" s="34" t="s">
        <v>1551</v>
      </c>
      <c r="D2389" s="34" t="s">
        <v>1552</v>
      </c>
      <c r="E2389" s="34" t="s">
        <v>775</v>
      </c>
      <c r="F2389" s="39" t="s">
        <v>897</v>
      </c>
      <c r="G2389" s="34" t="s">
        <v>363</v>
      </c>
      <c r="H2389" s="34" t="b">
        <v>0</v>
      </c>
      <c r="I2389" s="34" t="b">
        <v>0</v>
      </c>
      <c r="J2389" s="34">
        <v>3</v>
      </c>
      <c r="K2389" s="34" t="str">
        <f t="shared" si="57"/>
        <v>133500</v>
      </c>
      <c r="L2389" s="34" t="s">
        <v>900</v>
      </c>
      <c r="O2389" t="str" s="35">
        <v>温养灵植，促进生长；润通，提高催生效果；加强对金行灵植的催生。</v>
      </c>
      <c r="P2389" t="n" s="35">
        <v>12421006</v>
      </c>
    </row>
    <row r="2390" ht="30" customHeight="1" spans="2:12">
      <c r="B2390" s="34">
        <f>10000000+INDEX(编号表!$B:$B,MATCH(D2390,编号表!$A:$A,0))*10000+J2390</f>
        <v>13350004</v>
      </c>
      <c r="C2390" s="34" t="s">
        <v>1553</v>
      </c>
      <c r="D2390" s="34" t="s">
        <v>1552</v>
      </c>
      <c r="E2390" s="34" t="s">
        <v>775</v>
      </c>
      <c r="F2390" s="39" t="s">
        <v>902</v>
      </c>
      <c r="G2390" s="34" t="s">
        <v>363</v>
      </c>
      <c r="H2390" s="34" t="b">
        <v>0</v>
      </c>
      <c r="I2390" s="34" t="b">
        <v>0</v>
      </c>
      <c r="J2390" s="34">
        <v>4</v>
      </c>
      <c r="K2390" s="34" t="str">
        <f t="shared" si="57"/>
        <v>133500</v>
      </c>
      <c r="L2390" s="34" t="s">
        <v>898</v>
      </c>
      <c r="O2390" t="str" s="35">
        <v>温养灵植，促进生长；润通，提高催生效果；加强对金行灵植的催生。</v>
      </c>
      <c r="P2390" t="n" s="35">
        <v>12421006</v>
      </c>
    </row>
    <row r="2391" ht="30" customHeight="1" spans="2:12">
      <c r="B2391" s="34">
        <f>10000000+INDEX(编号表!$B:$B,MATCH(D2391,编号表!$A:$A,0))*10000+J2391</f>
        <v>13350005</v>
      </c>
      <c r="C2391" s="34" t="s">
        <v>1553</v>
      </c>
      <c r="D2391" s="34" t="s">
        <v>1552</v>
      </c>
      <c r="E2391" s="34" t="s">
        <v>775</v>
      </c>
      <c r="F2391" s="39" t="s">
        <v>902</v>
      </c>
      <c r="G2391" s="34" t="s">
        <v>363</v>
      </c>
      <c r="H2391" s="34" t="b">
        <v>0</v>
      </c>
      <c r="I2391" s="34" t="b">
        <v>0</v>
      </c>
      <c r="J2391" s="34">
        <v>5</v>
      </c>
      <c r="K2391" s="34" t="str">
        <f t="shared" si="57"/>
        <v>133500</v>
      </c>
      <c r="L2391" s="34" t="s">
        <v>899</v>
      </c>
      <c r="O2391" t="str" s="35">
        <v>温养灵植，促进生长；润通，提高催生效果；加强对金行灵植的催生。</v>
      </c>
      <c r="P2391" t="n" s="35">
        <v>12421006</v>
      </c>
    </row>
    <row r="2392" ht="30" customHeight="1" spans="2:12">
      <c r="B2392" s="34">
        <f>10000000+INDEX(编号表!$B:$B,MATCH(D2392,编号表!$A:$A,0))*10000+J2392</f>
        <v>13350006</v>
      </c>
      <c r="C2392" s="34" t="s">
        <v>1553</v>
      </c>
      <c r="D2392" s="34" t="s">
        <v>1552</v>
      </c>
      <c r="E2392" s="34" t="s">
        <v>775</v>
      </c>
      <c r="F2392" s="39" t="s">
        <v>902</v>
      </c>
      <c r="G2392" s="34" t="s">
        <v>363</v>
      </c>
      <c r="H2392" s="34" t="b">
        <v>0</v>
      </c>
      <c r="I2392" s="34" t="b">
        <v>0</v>
      </c>
      <c r="J2392" s="34">
        <v>6</v>
      </c>
      <c r="K2392" s="34" t="str">
        <f t="shared" si="57"/>
        <v>133500</v>
      </c>
      <c r="L2392" s="34" t="s">
        <v>900</v>
      </c>
      <c r="O2392" t="str" s="35">
        <v>温养灵植，促进生长；润通，提高催生效果；加强对金行灵植的催生。</v>
      </c>
      <c r="P2392" t="n" s="35">
        <v>12421006</v>
      </c>
    </row>
    <row r="2393" ht="30" customHeight="1" spans="2:12">
      <c r="B2393" s="34">
        <f>10000000+INDEX(编号表!$B:$B,MATCH(D2393,编号表!$A:$A,0))*10000+J2393</f>
        <v>13350007</v>
      </c>
      <c r="C2393" s="34" t="s">
        <v>1554</v>
      </c>
      <c r="D2393" s="34" t="s">
        <v>1552</v>
      </c>
      <c r="E2393" s="34" t="s">
        <v>775</v>
      </c>
      <c r="F2393" s="39" t="s">
        <v>904</v>
      </c>
      <c r="G2393" s="34" t="s">
        <v>363</v>
      </c>
      <c r="H2393" s="34" t="b">
        <v>0</v>
      </c>
      <c r="I2393" s="34" t="b">
        <v>0</v>
      </c>
      <c r="J2393" s="34">
        <v>7</v>
      </c>
      <c r="K2393" s="34" t="str">
        <f t="shared" si="57"/>
        <v>133500</v>
      </c>
      <c r="L2393" s="34" t="s">
        <v>898</v>
      </c>
      <c r="O2393" t="str" s="35">
        <v>温养灵植，促进生长；润通，提高催生效果；加强对金行灵植的催生。</v>
      </c>
      <c r="P2393" t="n" s="35">
        <v>12421006</v>
      </c>
    </row>
    <row r="2394" ht="30" customHeight="1" spans="2:12">
      <c r="B2394" s="34">
        <f>10000000+INDEX(编号表!$B:$B,MATCH(D2394,编号表!$A:$A,0))*10000+J2394</f>
        <v>13350008</v>
      </c>
      <c r="C2394" s="34" t="s">
        <v>1554</v>
      </c>
      <c r="D2394" s="34" t="s">
        <v>1552</v>
      </c>
      <c r="E2394" s="34" t="s">
        <v>775</v>
      </c>
      <c r="F2394" s="39" t="s">
        <v>904</v>
      </c>
      <c r="G2394" s="34" t="s">
        <v>363</v>
      </c>
      <c r="H2394" s="34" t="b">
        <v>0</v>
      </c>
      <c r="I2394" s="34" t="b">
        <v>0</v>
      </c>
      <c r="J2394" s="34">
        <v>8</v>
      </c>
      <c r="K2394" s="34" t="str">
        <f t="shared" si="57"/>
        <v>133500</v>
      </c>
      <c r="L2394" s="34" t="s">
        <v>899</v>
      </c>
      <c r="O2394" t="str" s="35">
        <v>温养灵植，促进生长；润通，提高催生效果；加强对金行灵植的催生。</v>
      </c>
      <c r="P2394" t="n" s="35">
        <v>12421006</v>
      </c>
    </row>
    <row r="2395" ht="30" customHeight="1" spans="2:12">
      <c r="B2395" s="34">
        <f>10000000+INDEX(编号表!$B:$B,MATCH(D2395,编号表!$A:$A,0))*10000+J2395</f>
        <v>13350009</v>
      </c>
      <c r="C2395" s="34" t="s">
        <v>1554</v>
      </c>
      <c r="D2395" s="34" t="s">
        <v>1552</v>
      </c>
      <c r="E2395" s="34" t="s">
        <v>775</v>
      </c>
      <c r="F2395" s="39" t="s">
        <v>904</v>
      </c>
      <c r="G2395" s="34" t="s">
        <v>363</v>
      </c>
      <c r="H2395" s="34" t="b">
        <v>0</v>
      </c>
      <c r="I2395" s="34" t="b">
        <v>0</v>
      </c>
      <c r="J2395" s="34">
        <v>9</v>
      </c>
      <c r="K2395" s="34" t="str">
        <f t="shared" si="57"/>
        <v>133500</v>
      </c>
      <c r="L2395" s="34" t="s">
        <v>900</v>
      </c>
      <c r="O2395" t="str" s="35">
        <v>温养灵植，促进生长；润通，提高催生效果；加强对金行灵植的催生。</v>
      </c>
      <c r="P2395" t="n" s="35">
        <v>12421006</v>
      </c>
    </row>
    <row r="2396" ht="30" customHeight="1" spans="2:12">
      <c r="B2396" s="34">
        <f>10000000+INDEX(编号表!$B:$B,MATCH(D2396,编号表!$A:$A,0))*10000+J2396</f>
        <v>13350010</v>
      </c>
      <c r="C2396" s="34" t="s">
        <v>1555</v>
      </c>
      <c r="D2396" s="34" t="s">
        <v>1552</v>
      </c>
      <c r="E2396" s="34" t="s">
        <v>775</v>
      </c>
      <c r="F2396" s="39" t="s">
        <v>906</v>
      </c>
      <c r="G2396" s="34" t="s">
        <v>363</v>
      </c>
      <c r="H2396" s="34" t="b">
        <v>0</v>
      </c>
      <c r="I2396" s="34" t="b">
        <v>0</v>
      </c>
      <c r="J2396" s="34">
        <v>10</v>
      </c>
      <c r="K2396" s="34" t="str">
        <f t="shared" si="57"/>
        <v>133500</v>
      </c>
      <c r="L2396" s="34" t="s">
        <v>898</v>
      </c>
      <c r="O2396" t="str" s="35">
        <v>温养灵植，促进生长；润通，提高催生效果；加强对金行灵植的催生。</v>
      </c>
      <c r="P2396" t="n" s="35">
        <v>12421006</v>
      </c>
    </row>
    <row r="2397" ht="30" customHeight="1" spans="2:12">
      <c r="B2397" s="34">
        <f>10000000+INDEX(编号表!$B:$B,MATCH(D2397,编号表!$A:$A,0))*10000+J2397</f>
        <v>13350011</v>
      </c>
      <c r="C2397" s="34" t="s">
        <v>1555</v>
      </c>
      <c r="D2397" s="34" t="s">
        <v>1552</v>
      </c>
      <c r="E2397" s="34" t="s">
        <v>775</v>
      </c>
      <c r="F2397" s="39" t="s">
        <v>906</v>
      </c>
      <c r="G2397" s="34" t="s">
        <v>363</v>
      </c>
      <c r="H2397" s="34" t="b">
        <v>0</v>
      </c>
      <c r="I2397" s="34" t="b">
        <v>0</v>
      </c>
      <c r="J2397" s="34">
        <v>11</v>
      </c>
      <c r="K2397" s="34" t="str">
        <f t="shared" si="57"/>
        <v>133500</v>
      </c>
      <c r="L2397" s="34" t="s">
        <v>899</v>
      </c>
      <c r="O2397" t="str" s="35">
        <v>温养灵植，促进生长；润通，提高催生效果；加强对金行灵植的催生。</v>
      </c>
      <c r="P2397" t="n" s="35">
        <v>12421006</v>
      </c>
    </row>
    <row r="2398" ht="30" customHeight="1" spans="2:12">
      <c r="B2398" s="34">
        <f>10000000+INDEX(编号表!$B:$B,MATCH(D2398,编号表!$A:$A,0))*10000+J2398</f>
        <v>13350012</v>
      </c>
      <c r="C2398" s="34" t="s">
        <v>1555</v>
      </c>
      <c r="D2398" s="34" t="s">
        <v>1552</v>
      </c>
      <c r="E2398" s="34" t="s">
        <v>775</v>
      </c>
      <c r="F2398" s="39" t="s">
        <v>906</v>
      </c>
      <c r="G2398" s="34" t="s">
        <v>363</v>
      </c>
      <c r="H2398" s="34" t="b">
        <v>0</v>
      </c>
      <c r="I2398" s="34" t="b">
        <v>0</v>
      </c>
      <c r="J2398" s="34">
        <v>12</v>
      </c>
      <c r="K2398" s="34" t="str">
        <f t="shared" si="57"/>
        <v>133500</v>
      </c>
      <c r="L2398" s="34" t="s">
        <v>900</v>
      </c>
      <c r="O2398" t="str" s="35">
        <v>温养灵植，促进生长；润通，提高催生效果；加强对金行灵植的催生。</v>
      </c>
      <c r="P2398" t="n" s="35">
        <v>12421006</v>
      </c>
    </row>
    <row r="2399" ht="30" customHeight="1" spans="2:12">
      <c r="B2399" s="34">
        <f>10000000+INDEX(编号表!$B:$B,MATCH(D2399,编号表!$A:$A,0))*10000+J2399</f>
        <v>13350013</v>
      </c>
      <c r="C2399" s="34" t="s">
        <v>1556</v>
      </c>
      <c r="D2399" s="34" t="s">
        <v>1552</v>
      </c>
      <c r="E2399" s="34" t="s">
        <v>775</v>
      </c>
      <c r="F2399" s="39" t="s">
        <v>908</v>
      </c>
      <c r="G2399" s="34" t="s">
        <v>363</v>
      </c>
      <c r="H2399" s="34" t="b">
        <v>0</v>
      </c>
      <c r="I2399" s="34" t="b">
        <v>0</v>
      </c>
      <c r="J2399" s="34">
        <v>13</v>
      </c>
      <c r="K2399" s="34" t="str">
        <f t="shared" si="57"/>
        <v>133500</v>
      </c>
      <c r="L2399" s="34" t="s">
        <v>898</v>
      </c>
      <c r="O2399" t="str" s="35">
        <v>温养灵植，促进生长；润通，提高催生效果；加强对金行灵植的催生。</v>
      </c>
      <c r="P2399" t="n" s="35">
        <v>12421006</v>
      </c>
    </row>
    <row r="2400" ht="30" customHeight="1" spans="2:12">
      <c r="B2400" s="34">
        <f>10000000+INDEX(编号表!$B:$B,MATCH(D2400,编号表!$A:$A,0))*10000+J2400</f>
        <v>13350014</v>
      </c>
      <c r="C2400" s="34" t="s">
        <v>1556</v>
      </c>
      <c r="D2400" s="34" t="s">
        <v>1552</v>
      </c>
      <c r="E2400" s="34" t="s">
        <v>775</v>
      </c>
      <c r="F2400" s="39" t="s">
        <v>908</v>
      </c>
      <c r="G2400" s="34" t="s">
        <v>363</v>
      </c>
      <c r="H2400" s="34" t="b">
        <v>0</v>
      </c>
      <c r="I2400" s="34" t="b">
        <v>0</v>
      </c>
      <c r="J2400" s="34">
        <v>14</v>
      </c>
      <c r="K2400" s="34" t="str">
        <f t="shared" si="57"/>
        <v>133500</v>
      </c>
      <c r="L2400" s="34" t="s">
        <v>899</v>
      </c>
      <c r="O2400" t="str" s="35">
        <v>温养灵植，促进生长；润通，提高催生效果；加强对金行灵植的催生。</v>
      </c>
      <c r="P2400" t="n" s="35">
        <v>12421006</v>
      </c>
    </row>
    <row r="2401" ht="30" customHeight="1" spans="2:12">
      <c r="B2401" s="34">
        <f>10000000+INDEX(编号表!$B:$B,MATCH(D2401,编号表!$A:$A,0))*10000+J2401</f>
        <v>13350015</v>
      </c>
      <c r="C2401" s="34" t="s">
        <v>1556</v>
      </c>
      <c r="D2401" s="34" t="s">
        <v>1552</v>
      </c>
      <c r="E2401" s="34" t="s">
        <v>775</v>
      </c>
      <c r="F2401" s="39" t="s">
        <v>908</v>
      </c>
      <c r="G2401" s="34" t="s">
        <v>363</v>
      </c>
      <c r="H2401" s="34" t="b">
        <v>0</v>
      </c>
      <c r="I2401" s="34" t="b">
        <v>0</v>
      </c>
      <c r="J2401" s="34">
        <v>15</v>
      </c>
      <c r="K2401" s="34" t="str">
        <f t="shared" si="57"/>
        <v>133500</v>
      </c>
      <c r="L2401" s="34" t="s">
        <v>900</v>
      </c>
      <c r="O2401" t="str" s="35">
        <v>温养灵植，促进生长；润通，提高催生效果；加强对金行灵植的催生。</v>
      </c>
      <c r="P2401" t="n" s="35">
        <v>12421006</v>
      </c>
    </row>
    <row r="2402" ht="30" customHeight="1" spans="2:12">
      <c r="B2402" s="34">
        <f>10000000+INDEX(编号表!$B:$B,MATCH(D2402,编号表!$A:$A,0))*10000+J2402</f>
        <v>13350016</v>
      </c>
      <c r="C2402" s="34" t="s">
        <v>1557</v>
      </c>
      <c r="D2402" s="34" t="s">
        <v>1552</v>
      </c>
      <c r="E2402" s="34" t="s">
        <v>775</v>
      </c>
      <c r="F2402" s="39" t="s">
        <v>910</v>
      </c>
      <c r="G2402" s="34" t="s">
        <v>363</v>
      </c>
      <c r="H2402" s="34" t="b">
        <v>0</v>
      </c>
      <c r="I2402" s="34" t="b">
        <v>0</v>
      </c>
      <c r="J2402" s="34">
        <v>16</v>
      </c>
      <c r="K2402" s="34" t="str">
        <f t="shared" si="57"/>
        <v>133500</v>
      </c>
      <c r="L2402" s="34" t="s">
        <v>898</v>
      </c>
      <c r="O2402" t="str" s="35">
        <v>温养灵植，促进生长；润通，提高催生效果；加强对金行灵植的催生。</v>
      </c>
      <c r="P2402" t="n" s="35">
        <v>12421006</v>
      </c>
    </row>
    <row r="2403" ht="30" customHeight="1" spans="2:12">
      <c r="B2403" s="34">
        <f>10000000+INDEX(编号表!$B:$B,MATCH(D2403,编号表!$A:$A,0))*10000+J2403</f>
        <v>13350017</v>
      </c>
      <c r="C2403" s="34" t="s">
        <v>1557</v>
      </c>
      <c r="D2403" s="34" t="s">
        <v>1552</v>
      </c>
      <c r="E2403" s="34" t="s">
        <v>775</v>
      </c>
      <c r="F2403" s="39" t="s">
        <v>910</v>
      </c>
      <c r="G2403" s="34" t="s">
        <v>363</v>
      </c>
      <c r="H2403" s="34" t="b">
        <v>0</v>
      </c>
      <c r="I2403" s="34" t="b">
        <v>0</v>
      </c>
      <c r="J2403" s="34">
        <v>17</v>
      </c>
      <c r="K2403" s="34" t="str">
        <f t="shared" si="57"/>
        <v>133500</v>
      </c>
      <c r="L2403" s="34" t="s">
        <v>899</v>
      </c>
      <c r="O2403" t="str" s="35">
        <v>温养灵植，促进生长；润通，提高催生效果；加强对金行灵植的催生。</v>
      </c>
      <c r="P2403" t="n" s="35">
        <v>12421006</v>
      </c>
    </row>
    <row r="2404" ht="30" customHeight="1" spans="2:12">
      <c r="B2404" s="34">
        <f>10000000+INDEX(编号表!$B:$B,MATCH(D2404,编号表!$A:$A,0))*10000+J2404</f>
        <v>13350018</v>
      </c>
      <c r="C2404" s="34" t="s">
        <v>1557</v>
      </c>
      <c r="D2404" s="34" t="s">
        <v>1552</v>
      </c>
      <c r="E2404" s="34" t="s">
        <v>775</v>
      </c>
      <c r="F2404" s="39" t="s">
        <v>910</v>
      </c>
      <c r="G2404" s="34" t="s">
        <v>363</v>
      </c>
      <c r="H2404" s="34" t="b">
        <v>0</v>
      </c>
      <c r="I2404" s="34" t="b">
        <v>0</v>
      </c>
      <c r="J2404" s="34">
        <v>18</v>
      </c>
      <c r="K2404" s="34" t="str">
        <f t="shared" si="57"/>
        <v>133500</v>
      </c>
      <c r="L2404" s="34" t="s">
        <v>900</v>
      </c>
      <c r="O2404" t="str" s="35">
        <v>温养灵植，促进生长；润通，提高催生效果；加强对金行灵植的催生。</v>
      </c>
      <c r="P2404" t="n" s="35">
        <v>12421006</v>
      </c>
    </row>
    <row r="2405" ht="30" customHeight="1" spans="2:12">
      <c r="B2405" s="34">
        <f>10000000+INDEX(编号表!$B:$B,MATCH(D2405,编号表!$A:$A,0))*10000+J2405</f>
        <v>13350019</v>
      </c>
      <c r="C2405" s="34" t="s">
        <v>1558</v>
      </c>
      <c r="D2405" s="34" t="s">
        <v>1552</v>
      </c>
      <c r="E2405" s="34" t="s">
        <v>775</v>
      </c>
      <c r="F2405" s="39" t="s">
        <v>912</v>
      </c>
      <c r="G2405" s="34" t="s">
        <v>363</v>
      </c>
      <c r="H2405" s="34" t="b">
        <v>0</v>
      </c>
      <c r="I2405" s="34" t="b">
        <v>0</v>
      </c>
      <c r="J2405" s="34">
        <v>19</v>
      </c>
      <c r="K2405" s="34" t="str">
        <f t="shared" si="57"/>
        <v>133500</v>
      </c>
      <c r="L2405" s="34" t="s">
        <v>898</v>
      </c>
      <c r="O2405" t="str" s="35">
        <v>温养灵植，促进生长；润通，提高催生效果；加强对金行灵植的催生。</v>
      </c>
      <c r="P2405" t="n" s="35">
        <v>12421006</v>
      </c>
    </row>
    <row r="2406" ht="30" customHeight="1" spans="2:12">
      <c r="B2406" s="34">
        <f>10000000+INDEX(编号表!$B:$B,MATCH(D2406,编号表!$A:$A,0))*10000+J2406</f>
        <v>13350020</v>
      </c>
      <c r="C2406" s="34" t="s">
        <v>1558</v>
      </c>
      <c r="D2406" s="34" t="s">
        <v>1552</v>
      </c>
      <c r="E2406" s="34" t="s">
        <v>775</v>
      </c>
      <c r="F2406" s="39" t="s">
        <v>912</v>
      </c>
      <c r="G2406" s="34" t="s">
        <v>363</v>
      </c>
      <c r="H2406" s="34" t="b">
        <v>0</v>
      </c>
      <c r="I2406" s="34" t="b">
        <v>0</v>
      </c>
      <c r="J2406" s="34">
        <v>20</v>
      </c>
      <c r="K2406" s="34" t="str">
        <f t="shared" si="57"/>
        <v>133500</v>
      </c>
      <c r="L2406" s="34" t="s">
        <v>899</v>
      </c>
      <c r="O2406" t="str" s="35">
        <v>温养灵植，促进生长；润通，提高催生效果；加强对金行灵植的催生。</v>
      </c>
      <c r="P2406" t="n" s="35">
        <v>12421006</v>
      </c>
    </row>
    <row r="2407" ht="30" customHeight="1" spans="2:12">
      <c r="B2407" s="34">
        <f>10000000+INDEX(编号表!$B:$B,MATCH(D2407,编号表!$A:$A,0))*10000+J2407</f>
        <v>13350021</v>
      </c>
      <c r="C2407" s="34" t="s">
        <v>1558</v>
      </c>
      <c r="D2407" s="34" t="s">
        <v>1552</v>
      </c>
      <c r="E2407" s="34" t="s">
        <v>775</v>
      </c>
      <c r="F2407" s="39" t="s">
        <v>912</v>
      </c>
      <c r="G2407" s="34" t="s">
        <v>363</v>
      </c>
      <c r="H2407" s="34" t="b">
        <v>0</v>
      </c>
      <c r="I2407" s="34" t="b">
        <v>0</v>
      </c>
      <c r="J2407" s="34">
        <v>21</v>
      </c>
      <c r="K2407" s="34" t="str">
        <f t="shared" si="57"/>
        <v>133500</v>
      </c>
      <c r="L2407" s="34" t="s">
        <v>900</v>
      </c>
      <c r="O2407" t="str" s="35">
        <v>温养灵植，促进生长；润通，提高催生效果；加强对金行灵植的催生。</v>
      </c>
      <c r="P2407" t="n" s="35">
        <v>12421006</v>
      </c>
    </row>
    <row r="2408" ht="30" customHeight="1" spans="2:12">
      <c r="B2408" s="34">
        <f>10000000+INDEX(编号表!$B:$B,MATCH(D2408,编号表!$A:$A,0))*10000+J2408</f>
        <v>13360001</v>
      </c>
      <c r="C2408" s="34" t="s">
        <v>1559</v>
      </c>
      <c r="D2408" s="34" t="s">
        <v>1560</v>
      </c>
      <c r="E2408" s="34" t="s">
        <v>775</v>
      </c>
      <c r="F2408" s="39" t="s">
        <v>897</v>
      </c>
      <c r="G2408" s="34" t="s">
        <v>363</v>
      </c>
      <c r="H2408" s="34" t="b">
        <v>0</v>
      </c>
      <c r="I2408" s="34" t="b">
        <v>0</v>
      </c>
      <c r="J2408" s="34">
        <v>1</v>
      </c>
      <c r="K2408" s="34" t="str">
        <f t="shared" si="57"/>
        <v>133600</v>
      </c>
      <c r="L2408" s="34" t="s">
        <v>898</v>
      </c>
      <c r="O2408" t="str" s="35">
        <v>温养灵植，促进生长；润通，提高催生效果；加强对木行灵植的催生。</v>
      </c>
      <c r="P2408" t="n" s="35">
        <v>12421006</v>
      </c>
    </row>
    <row r="2409" ht="30" customHeight="1" spans="2:12">
      <c r="B2409" s="34">
        <f>10000000+INDEX(编号表!$B:$B,MATCH(D2409,编号表!$A:$A,0))*10000+J2409</f>
        <v>13360002</v>
      </c>
      <c r="C2409" s="34" t="s">
        <v>1559</v>
      </c>
      <c r="D2409" s="34" t="s">
        <v>1560</v>
      </c>
      <c r="E2409" s="34" t="s">
        <v>775</v>
      </c>
      <c r="F2409" s="39" t="s">
        <v>897</v>
      </c>
      <c r="G2409" s="34" t="s">
        <v>363</v>
      </c>
      <c r="H2409" s="34" t="b">
        <v>0</v>
      </c>
      <c r="I2409" s="34" t="b">
        <v>0</v>
      </c>
      <c r="J2409" s="34">
        <v>2</v>
      </c>
      <c r="K2409" s="34" t="str">
        <f t="shared" si="57"/>
        <v>133600</v>
      </c>
      <c r="L2409" s="34" t="s">
        <v>899</v>
      </c>
      <c r="O2409" t="str" s="35">
        <v>温养灵植，促进生长；润通，提高催生效果；加强对木行灵植的催生。</v>
      </c>
      <c r="P2409" t="n" s="35">
        <v>12421006</v>
      </c>
    </row>
    <row r="2410" ht="30" customHeight="1" spans="2:12">
      <c r="B2410" s="34">
        <f>10000000+INDEX(编号表!$B:$B,MATCH(D2410,编号表!$A:$A,0))*10000+J2410</f>
        <v>13360003</v>
      </c>
      <c r="C2410" s="34" t="s">
        <v>1559</v>
      </c>
      <c r="D2410" s="34" t="s">
        <v>1560</v>
      </c>
      <c r="E2410" s="34" t="s">
        <v>775</v>
      </c>
      <c r="F2410" s="39" t="s">
        <v>897</v>
      </c>
      <c r="G2410" s="34" t="s">
        <v>363</v>
      </c>
      <c r="H2410" s="34" t="b">
        <v>0</v>
      </c>
      <c r="I2410" s="34" t="b">
        <v>0</v>
      </c>
      <c r="J2410" s="34">
        <v>3</v>
      </c>
      <c r="K2410" s="34" t="str">
        <f t="shared" si="57"/>
        <v>133600</v>
      </c>
      <c r="L2410" s="34" t="s">
        <v>900</v>
      </c>
      <c r="O2410" t="str" s="35">
        <v>温养灵植，促进生长；润通，提高催生效果；加强对木行灵植的催生。</v>
      </c>
      <c r="P2410" t="n" s="35">
        <v>12421006</v>
      </c>
    </row>
    <row r="2411" ht="30" customHeight="1" spans="2:12">
      <c r="B2411" s="34">
        <f>10000000+INDEX(编号表!$B:$B,MATCH(D2411,编号表!$A:$A,0))*10000+J2411</f>
        <v>13360004</v>
      </c>
      <c r="C2411" s="34" t="s">
        <v>1561</v>
      </c>
      <c r="D2411" s="34" t="s">
        <v>1560</v>
      </c>
      <c r="E2411" s="34" t="s">
        <v>775</v>
      </c>
      <c r="F2411" s="39" t="s">
        <v>902</v>
      </c>
      <c r="G2411" s="34" t="s">
        <v>363</v>
      </c>
      <c r="H2411" s="34" t="b">
        <v>0</v>
      </c>
      <c r="I2411" s="34" t="b">
        <v>0</v>
      </c>
      <c r="J2411" s="34">
        <v>4</v>
      </c>
      <c r="K2411" s="34" t="str">
        <f t="shared" si="57"/>
        <v>133600</v>
      </c>
      <c r="L2411" s="34" t="s">
        <v>898</v>
      </c>
      <c r="O2411" t="str" s="35">
        <v>温养灵植，促进生长；润通，提高催生效果；加强对木行灵植的催生。</v>
      </c>
      <c r="P2411" t="n" s="35">
        <v>12421006</v>
      </c>
    </row>
    <row r="2412" ht="30" customHeight="1" spans="2:12">
      <c r="B2412" s="34">
        <f>10000000+INDEX(编号表!$B:$B,MATCH(D2412,编号表!$A:$A,0))*10000+J2412</f>
        <v>13360005</v>
      </c>
      <c r="C2412" s="34" t="s">
        <v>1561</v>
      </c>
      <c r="D2412" s="34" t="s">
        <v>1560</v>
      </c>
      <c r="E2412" s="34" t="s">
        <v>775</v>
      </c>
      <c r="F2412" s="39" t="s">
        <v>902</v>
      </c>
      <c r="G2412" s="34" t="s">
        <v>363</v>
      </c>
      <c r="H2412" s="34" t="b">
        <v>0</v>
      </c>
      <c r="I2412" s="34" t="b">
        <v>0</v>
      </c>
      <c r="J2412" s="34">
        <v>5</v>
      </c>
      <c r="K2412" s="34" t="str">
        <f t="shared" si="57"/>
        <v>133600</v>
      </c>
      <c r="L2412" s="34" t="s">
        <v>899</v>
      </c>
      <c r="O2412" t="str" s="35">
        <v>温养灵植，促进生长；润通，提高催生效果；加强对木行灵植的催生。</v>
      </c>
      <c r="P2412" t="n" s="35">
        <v>12421006</v>
      </c>
    </row>
    <row r="2413" ht="30" customHeight="1" spans="2:12">
      <c r="B2413" s="34">
        <f>10000000+INDEX(编号表!$B:$B,MATCH(D2413,编号表!$A:$A,0))*10000+J2413</f>
        <v>13360006</v>
      </c>
      <c r="C2413" s="34" t="s">
        <v>1561</v>
      </c>
      <c r="D2413" s="34" t="s">
        <v>1560</v>
      </c>
      <c r="E2413" s="34" t="s">
        <v>775</v>
      </c>
      <c r="F2413" s="39" t="s">
        <v>902</v>
      </c>
      <c r="G2413" s="34" t="s">
        <v>363</v>
      </c>
      <c r="H2413" s="34" t="b">
        <v>0</v>
      </c>
      <c r="I2413" s="34" t="b">
        <v>0</v>
      </c>
      <c r="J2413" s="34">
        <v>6</v>
      </c>
      <c r="K2413" s="34" t="str">
        <f t="shared" si="57"/>
        <v>133600</v>
      </c>
      <c r="L2413" s="34" t="s">
        <v>900</v>
      </c>
      <c r="O2413" t="str" s="35">
        <v>温养灵植，促进生长；润通，提高催生效果；加强对木行灵植的催生。</v>
      </c>
      <c r="P2413" t="n" s="35">
        <v>12421006</v>
      </c>
    </row>
    <row r="2414" ht="30" customHeight="1" spans="2:12">
      <c r="B2414" s="34">
        <f>10000000+INDEX(编号表!$B:$B,MATCH(D2414,编号表!$A:$A,0))*10000+J2414</f>
        <v>13360007</v>
      </c>
      <c r="C2414" s="34" t="s">
        <v>1562</v>
      </c>
      <c r="D2414" s="34" t="s">
        <v>1560</v>
      </c>
      <c r="E2414" s="34" t="s">
        <v>775</v>
      </c>
      <c r="F2414" s="39" t="s">
        <v>904</v>
      </c>
      <c r="G2414" s="34" t="s">
        <v>363</v>
      </c>
      <c r="H2414" s="34" t="b">
        <v>0</v>
      </c>
      <c r="I2414" s="34" t="b">
        <v>0</v>
      </c>
      <c r="J2414" s="34">
        <v>7</v>
      </c>
      <c r="K2414" s="34" t="str">
        <f t="shared" si="57"/>
        <v>133600</v>
      </c>
      <c r="L2414" s="34" t="s">
        <v>898</v>
      </c>
      <c r="O2414" t="str" s="35">
        <v>温养灵植，促进生长；润通，提高催生效果；加强对木行灵植的催生。</v>
      </c>
      <c r="P2414" t="n" s="35">
        <v>12421006</v>
      </c>
    </row>
    <row r="2415" ht="30" customHeight="1" spans="2:12">
      <c r="B2415" s="34">
        <f>10000000+INDEX(编号表!$B:$B,MATCH(D2415,编号表!$A:$A,0))*10000+J2415</f>
        <v>13360008</v>
      </c>
      <c r="C2415" s="34" t="s">
        <v>1562</v>
      </c>
      <c r="D2415" s="34" t="s">
        <v>1560</v>
      </c>
      <c r="E2415" s="34" t="s">
        <v>775</v>
      </c>
      <c r="F2415" s="39" t="s">
        <v>904</v>
      </c>
      <c r="G2415" s="34" t="s">
        <v>363</v>
      </c>
      <c r="H2415" s="34" t="b">
        <v>0</v>
      </c>
      <c r="I2415" s="34" t="b">
        <v>0</v>
      </c>
      <c r="J2415" s="34">
        <v>8</v>
      </c>
      <c r="K2415" s="34" t="str">
        <f t="shared" si="57"/>
        <v>133600</v>
      </c>
      <c r="L2415" s="34" t="s">
        <v>899</v>
      </c>
      <c r="O2415" t="str" s="35">
        <v>温养灵植，促进生长；润通，提高催生效果；加强对木行灵植的催生。</v>
      </c>
      <c r="P2415" t="n" s="35">
        <v>12421006</v>
      </c>
    </row>
    <row r="2416" ht="30" customHeight="1" spans="2:12">
      <c r="B2416" s="34">
        <f>10000000+INDEX(编号表!$B:$B,MATCH(D2416,编号表!$A:$A,0))*10000+J2416</f>
        <v>13360009</v>
      </c>
      <c r="C2416" s="34" t="s">
        <v>1562</v>
      </c>
      <c r="D2416" s="34" t="s">
        <v>1560</v>
      </c>
      <c r="E2416" s="34" t="s">
        <v>775</v>
      </c>
      <c r="F2416" s="39" t="s">
        <v>904</v>
      </c>
      <c r="G2416" s="34" t="s">
        <v>363</v>
      </c>
      <c r="H2416" s="34" t="b">
        <v>0</v>
      </c>
      <c r="I2416" s="34" t="b">
        <v>0</v>
      </c>
      <c r="J2416" s="34">
        <v>9</v>
      </c>
      <c r="K2416" s="34" t="str">
        <f t="shared" si="57"/>
        <v>133600</v>
      </c>
      <c r="L2416" s="34" t="s">
        <v>900</v>
      </c>
      <c r="O2416" t="str" s="35">
        <v>温养灵植，促进生长；润通，提高催生效果；加强对木行灵植的催生。</v>
      </c>
      <c r="P2416" t="n" s="35">
        <v>12421006</v>
      </c>
    </row>
    <row r="2417" ht="30" customHeight="1" spans="2:12">
      <c r="B2417" s="34">
        <f>10000000+INDEX(编号表!$B:$B,MATCH(D2417,编号表!$A:$A,0))*10000+J2417</f>
        <v>13360010</v>
      </c>
      <c r="C2417" s="34" t="s">
        <v>1563</v>
      </c>
      <c r="D2417" s="34" t="s">
        <v>1560</v>
      </c>
      <c r="E2417" s="34" t="s">
        <v>775</v>
      </c>
      <c r="F2417" s="39" t="s">
        <v>906</v>
      </c>
      <c r="G2417" s="34" t="s">
        <v>363</v>
      </c>
      <c r="H2417" s="34" t="b">
        <v>0</v>
      </c>
      <c r="I2417" s="34" t="b">
        <v>0</v>
      </c>
      <c r="J2417" s="34">
        <v>10</v>
      </c>
      <c r="K2417" s="34" t="str">
        <f t="shared" si="57"/>
        <v>133600</v>
      </c>
      <c r="L2417" s="34" t="s">
        <v>898</v>
      </c>
      <c r="O2417" t="str" s="35">
        <v>温养灵植，促进生长；润通，提高催生效果；加强对木行灵植的催生。</v>
      </c>
      <c r="P2417" t="n" s="35">
        <v>12421006</v>
      </c>
    </row>
    <row r="2418" ht="30" customHeight="1" spans="2:12">
      <c r="B2418" s="34">
        <f>10000000+INDEX(编号表!$B:$B,MATCH(D2418,编号表!$A:$A,0))*10000+J2418</f>
        <v>13360011</v>
      </c>
      <c r="C2418" s="34" t="s">
        <v>1563</v>
      </c>
      <c r="D2418" s="34" t="s">
        <v>1560</v>
      </c>
      <c r="E2418" s="34" t="s">
        <v>775</v>
      </c>
      <c r="F2418" s="39" t="s">
        <v>906</v>
      </c>
      <c r="G2418" s="34" t="s">
        <v>363</v>
      </c>
      <c r="H2418" s="34" t="b">
        <v>0</v>
      </c>
      <c r="I2418" s="34" t="b">
        <v>0</v>
      </c>
      <c r="J2418" s="34">
        <v>11</v>
      </c>
      <c r="K2418" s="34" t="str">
        <f t="shared" si="57"/>
        <v>133600</v>
      </c>
      <c r="L2418" s="34" t="s">
        <v>899</v>
      </c>
      <c r="O2418" t="str" s="35">
        <v>温养灵植，促进生长；润通，提高催生效果；加强对木行灵植的催生。</v>
      </c>
      <c r="P2418" t="n" s="35">
        <v>12421006</v>
      </c>
    </row>
    <row r="2419" ht="30" customHeight="1" spans="2:12">
      <c r="B2419" s="34">
        <f>10000000+INDEX(编号表!$B:$B,MATCH(D2419,编号表!$A:$A,0))*10000+J2419</f>
        <v>13360012</v>
      </c>
      <c r="C2419" s="34" t="s">
        <v>1563</v>
      </c>
      <c r="D2419" s="34" t="s">
        <v>1560</v>
      </c>
      <c r="E2419" s="34" t="s">
        <v>775</v>
      </c>
      <c r="F2419" s="39" t="s">
        <v>906</v>
      </c>
      <c r="G2419" s="34" t="s">
        <v>363</v>
      </c>
      <c r="H2419" s="34" t="b">
        <v>0</v>
      </c>
      <c r="I2419" s="34" t="b">
        <v>0</v>
      </c>
      <c r="J2419" s="34">
        <v>12</v>
      </c>
      <c r="K2419" s="34" t="str">
        <f t="shared" si="57"/>
        <v>133600</v>
      </c>
      <c r="L2419" s="34" t="s">
        <v>900</v>
      </c>
      <c r="O2419" t="str" s="35">
        <v>温养灵植，促进生长；润通，提高催生效果；加强对木行灵植的催生。</v>
      </c>
      <c r="P2419" t="n" s="35">
        <v>12421006</v>
      </c>
    </row>
    <row r="2420" ht="30" customHeight="1" spans="2:12">
      <c r="B2420" s="34">
        <f>10000000+INDEX(编号表!$B:$B,MATCH(D2420,编号表!$A:$A,0))*10000+J2420</f>
        <v>13360013</v>
      </c>
      <c r="C2420" s="34" t="s">
        <v>1564</v>
      </c>
      <c r="D2420" s="34" t="s">
        <v>1560</v>
      </c>
      <c r="E2420" s="34" t="s">
        <v>775</v>
      </c>
      <c r="F2420" s="39" t="s">
        <v>908</v>
      </c>
      <c r="G2420" s="34" t="s">
        <v>363</v>
      </c>
      <c r="H2420" s="34" t="b">
        <v>0</v>
      </c>
      <c r="I2420" s="34" t="b">
        <v>0</v>
      </c>
      <c r="J2420" s="34">
        <v>13</v>
      </c>
      <c r="K2420" s="34" t="str">
        <f t="shared" si="57"/>
        <v>133600</v>
      </c>
      <c r="L2420" s="34" t="s">
        <v>898</v>
      </c>
      <c r="O2420" t="str" s="35">
        <v>温养灵植，促进生长；润通，提高催生效果；加强对木行灵植的催生。</v>
      </c>
      <c r="P2420" t="n" s="35">
        <v>12421006</v>
      </c>
    </row>
    <row r="2421" ht="30" customHeight="1" spans="2:12">
      <c r="B2421" s="34">
        <f>10000000+INDEX(编号表!$B:$B,MATCH(D2421,编号表!$A:$A,0))*10000+J2421</f>
        <v>13360014</v>
      </c>
      <c r="C2421" s="34" t="s">
        <v>1564</v>
      </c>
      <c r="D2421" s="34" t="s">
        <v>1560</v>
      </c>
      <c r="E2421" s="34" t="s">
        <v>775</v>
      </c>
      <c r="F2421" s="39" t="s">
        <v>908</v>
      </c>
      <c r="G2421" s="34" t="s">
        <v>363</v>
      </c>
      <c r="H2421" s="34" t="b">
        <v>0</v>
      </c>
      <c r="I2421" s="34" t="b">
        <v>0</v>
      </c>
      <c r="J2421" s="34">
        <v>14</v>
      </c>
      <c r="K2421" s="34" t="str">
        <f t="shared" si="57"/>
        <v>133600</v>
      </c>
      <c r="L2421" s="34" t="s">
        <v>899</v>
      </c>
      <c r="O2421" t="str" s="35">
        <v>温养灵植，促进生长；润通，提高催生效果；加强对木行灵植的催生。</v>
      </c>
      <c r="P2421" t="n" s="35">
        <v>12421006</v>
      </c>
    </row>
    <row r="2422" ht="30" customHeight="1" spans="2:12">
      <c r="B2422" s="34">
        <f>10000000+INDEX(编号表!$B:$B,MATCH(D2422,编号表!$A:$A,0))*10000+J2422</f>
        <v>13360015</v>
      </c>
      <c r="C2422" s="34" t="s">
        <v>1564</v>
      </c>
      <c r="D2422" s="34" t="s">
        <v>1560</v>
      </c>
      <c r="E2422" s="34" t="s">
        <v>775</v>
      </c>
      <c r="F2422" s="39" t="s">
        <v>908</v>
      </c>
      <c r="G2422" s="34" t="s">
        <v>363</v>
      </c>
      <c r="H2422" s="34" t="b">
        <v>0</v>
      </c>
      <c r="I2422" s="34" t="b">
        <v>0</v>
      </c>
      <c r="J2422" s="34">
        <v>15</v>
      </c>
      <c r="K2422" s="34" t="str">
        <f t="shared" si="57"/>
        <v>133600</v>
      </c>
      <c r="L2422" s="34" t="s">
        <v>900</v>
      </c>
      <c r="O2422" t="str" s="35">
        <v>温养灵植，促进生长；润通，提高催生效果；加强对木行灵植的催生。</v>
      </c>
      <c r="P2422" t="n" s="35">
        <v>12421006</v>
      </c>
    </row>
    <row r="2423" ht="30" customHeight="1" spans="2:12">
      <c r="B2423" s="34">
        <f>10000000+INDEX(编号表!$B:$B,MATCH(D2423,编号表!$A:$A,0))*10000+J2423</f>
        <v>13360016</v>
      </c>
      <c r="C2423" s="34" t="s">
        <v>1565</v>
      </c>
      <c r="D2423" s="34" t="s">
        <v>1560</v>
      </c>
      <c r="E2423" s="34" t="s">
        <v>775</v>
      </c>
      <c r="F2423" s="39" t="s">
        <v>910</v>
      </c>
      <c r="G2423" s="34" t="s">
        <v>363</v>
      </c>
      <c r="H2423" s="34" t="b">
        <v>0</v>
      </c>
      <c r="I2423" s="34" t="b">
        <v>0</v>
      </c>
      <c r="J2423" s="34">
        <v>16</v>
      </c>
      <c r="K2423" s="34" t="str">
        <f t="shared" si="57"/>
        <v>133600</v>
      </c>
      <c r="L2423" s="34" t="s">
        <v>898</v>
      </c>
      <c r="O2423" t="str" s="35">
        <v>温养灵植，促进生长；润通，提高催生效果；加强对木行灵植的催生。</v>
      </c>
      <c r="P2423" t="n" s="35">
        <v>12421006</v>
      </c>
    </row>
    <row r="2424" ht="30" customHeight="1" spans="2:12">
      <c r="B2424" s="34">
        <f>10000000+INDEX(编号表!$B:$B,MATCH(D2424,编号表!$A:$A,0))*10000+J2424</f>
        <v>13360017</v>
      </c>
      <c r="C2424" s="34" t="s">
        <v>1565</v>
      </c>
      <c r="D2424" s="34" t="s">
        <v>1560</v>
      </c>
      <c r="E2424" s="34" t="s">
        <v>775</v>
      </c>
      <c r="F2424" s="39" t="s">
        <v>910</v>
      </c>
      <c r="G2424" s="34" t="s">
        <v>363</v>
      </c>
      <c r="H2424" s="34" t="b">
        <v>0</v>
      </c>
      <c r="I2424" s="34" t="b">
        <v>0</v>
      </c>
      <c r="J2424" s="34">
        <v>17</v>
      </c>
      <c r="K2424" s="34" t="str">
        <f t="shared" si="57"/>
        <v>133600</v>
      </c>
      <c r="L2424" s="34" t="s">
        <v>899</v>
      </c>
      <c r="O2424" t="str" s="35">
        <v>温养灵植，促进生长；润通，提高催生效果；加强对木行灵植的催生。</v>
      </c>
      <c r="P2424" t="n" s="35">
        <v>12421006</v>
      </c>
    </row>
    <row r="2425" ht="30" customHeight="1" spans="2:12">
      <c r="B2425" s="34">
        <f>10000000+INDEX(编号表!$B:$B,MATCH(D2425,编号表!$A:$A,0))*10000+J2425</f>
        <v>13360018</v>
      </c>
      <c r="C2425" s="34" t="s">
        <v>1565</v>
      </c>
      <c r="D2425" s="34" t="s">
        <v>1560</v>
      </c>
      <c r="E2425" s="34" t="s">
        <v>775</v>
      </c>
      <c r="F2425" s="39" t="s">
        <v>910</v>
      </c>
      <c r="G2425" s="34" t="s">
        <v>363</v>
      </c>
      <c r="H2425" s="34" t="b">
        <v>0</v>
      </c>
      <c r="I2425" s="34" t="b">
        <v>0</v>
      </c>
      <c r="J2425" s="34">
        <v>18</v>
      </c>
      <c r="K2425" s="34" t="str">
        <f t="shared" si="57"/>
        <v>133600</v>
      </c>
      <c r="L2425" s="34" t="s">
        <v>900</v>
      </c>
      <c r="O2425" t="str" s="35">
        <v>温养灵植，促进生长；润通，提高催生效果；加强对木行灵植的催生。</v>
      </c>
      <c r="P2425" t="n" s="35">
        <v>12421006</v>
      </c>
    </row>
    <row r="2426" ht="30" customHeight="1" spans="2:12">
      <c r="B2426" s="34">
        <f>10000000+INDEX(编号表!$B:$B,MATCH(D2426,编号表!$A:$A,0))*10000+J2426</f>
        <v>13360019</v>
      </c>
      <c r="C2426" s="34" t="s">
        <v>1566</v>
      </c>
      <c r="D2426" s="34" t="s">
        <v>1560</v>
      </c>
      <c r="E2426" s="34" t="s">
        <v>775</v>
      </c>
      <c r="F2426" s="39" t="s">
        <v>912</v>
      </c>
      <c r="G2426" s="34" t="s">
        <v>363</v>
      </c>
      <c r="H2426" s="34" t="b">
        <v>0</v>
      </c>
      <c r="I2426" s="34" t="b">
        <v>0</v>
      </c>
      <c r="J2426" s="34">
        <v>19</v>
      </c>
      <c r="K2426" s="34" t="str">
        <f t="shared" si="57"/>
        <v>133600</v>
      </c>
      <c r="L2426" s="34" t="s">
        <v>898</v>
      </c>
      <c r="O2426" t="str" s="35">
        <v>温养灵植，促进生长；润通，提高催生效果；加强对木行灵植的催生。</v>
      </c>
      <c r="P2426" t="n" s="35">
        <v>12421006</v>
      </c>
    </row>
    <row r="2427" ht="30" customHeight="1" spans="2:12">
      <c r="B2427" s="34">
        <f>10000000+INDEX(编号表!$B:$B,MATCH(D2427,编号表!$A:$A,0))*10000+J2427</f>
        <v>13360020</v>
      </c>
      <c r="C2427" s="34" t="s">
        <v>1566</v>
      </c>
      <c r="D2427" s="34" t="s">
        <v>1560</v>
      </c>
      <c r="E2427" s="34" t="s">
        <v>775</v>
      </c>
      <c r="F2427" s="39" t="s">
        <v>912</v>
      </c>
      <c r="G2427" s="34" t="s">
        <v>363</v>
      </c>
      <c r="H2427" s="34" t="b">
        <v>0</v>
      </c>
      <c r="I2427" s="34" t="b">
        <v>0</v>
      </c>
      <c r="J2427" s="34">
        <v>20</v>
      </c>
      <c r="K2427" s="34" t="str">
        <f t="shared" si="57"/>
        <v>133600</v>
      </c>
      <c r="L2427" s="34" t="s">
        <v>899</v>
      </c>
      <c r="O2427" t="str" s="35">
        <v>温养灵植，促进生长；润通，提高催生效果；加强对木行灵植的催生。</v>
      </c>
      <c r="P2427" t="n" s="35">
        <v>12421006</v>
      </c>
    </row>
    <row r="2428" ht="30" customHeight="1" spans="2:12">
      <c r="B2428" s="34">
        <f>10000000+INDEX(编号表!$B:$B,MATCH(D2428,编号表!$A:$A,0))*10000+J2428</f>
        <v>13360021</v>
      </c>
      <c r="C2428" s="34" t="s">
        <v>1566</v>
      </c>
      <c r="D2428" s="34" t="s">
        <v>1560</v>
      </c>
      <c r="E2428" s="34" t="s">
        <v>775</v>
      </c>
      <c r="F2428" s="39" t="s">
        <v>912</v>
      </c>
      <c r="G2428" s="34" t="s">
        <v>363</v>
      </c>
      <c r="H2428" s="34" t="b">
        <v>0</v>
      </c>
      <c r="I2428" s="34" t="b">
        <v>0</v>
      </c>
      <c r="J2428" s="34">
        <v>21</v>
      </c>
      <c r="K2428" s="34" t="str">
        <f t="shared" si="57"/>
        <v>133600</v>
      </c>
      <c r="L2428" s="34" t="s">
        <v>900</v>
      </c>
      <c r="O2428" t="str" s="35">
        <v>温养灵植，促进生长；润通，提高催生效果；加强对木行灵植的催生。</v>
      </c>
      <c r="P2428" t="n" s="35">
        <v>12421006</v>
      </c>
    </row>
    <row r="2429" ht="30" customHeight="1" spans="2:12">
      <c r="B2429" s="34">
        <f>10000000+INDEX(编号表!$B:$B,MATCH(D2429,编号表!$A:$A,0))*10000+J2429</f>
        <v>13370001</v>
      </c>
      <c r="C2429" s="34" t="s">
        <v>1567</v>
      </c>
      <c r="D2429" s="34" t="s">
        <v>1568</v>
      </c>
      <c r="E2429" s="34" t="s">
        <v>775</v>
      </c>
      <c r="F2429" s="39" t="s">
        <v>897</v>
      </c>
      <c r="G2429" s="34" t="s">
        <v>363</v>
      </c>
      <c r="H2429" s="34" t="b">
        <v>0</v>
      </c>
      <c r="I2429" s="34" t="b">
        <v>0</v>
      </c>
      <c r="J2429" s="34">
        <v>1</v>
      </c>
      <c r="K2429" s="34" t="str">
        <f t="shared" si="57"/>
        <v>133700</v>
      </c>
      <c r="L2429" s="34" t="s">
        <v>898</v>
      </c>
      <c r="O2429" t="str" s="35">
        <v>温养灵植，促进生长；润通，提高催生效果；加强对水行灵植的催生。</v>
      </c>
      <c r="P2429" t="n" s="35">
        <v>12421006</v>
      </c>
    </row>
    <row r="2430" ht="30" customHeight="1" spans="2:12">
      <c r="B2430" s="34">
        <f>10000000+INDEX(编号表!$B:$B,MATCH(D2430,编号表!$A:$A,0))*10000+J2430</f>
        <v>13370002</v>
      </c>
      <c r="C2430" s="34" t="s">
        <v>1567</v>
      </c>
      <c r="D2430" s="34" t="s">
        <v>1568</v>
      </c>
      <c r="E2430" s="34" t="s">
        <v>775</v>
      </c>
      <c r="F2430" s="39" t="s">
        <v>897</v>
      </c>
      <c r="G2430" s="34" t="s">
        <v>363</v>
      </c>
      <c r="H2430" s="34" t="b">
        <v>0</v>
      </c>
      <c r="I2430" s="34" t="b">
        <v>0</v>
      </c>
      <c r="J2430" s="34">
        <v>2</v>
      </c>
      <c r="K2430" s="34" t="str">
        <f t="shared" si="57"/>
        <v>133700</v>
      </c>
      <c r="L2430" s="34" t="s">
        <v>899</v>
      </c>
      <c r="O2430" t="str" s="35">
        <v>温养灵植，促进生长；润通，提高催生效果；加强对水行灵植的催生。</v>
      </c>
      <c r="P2430" t="n" s="35">
        <v>12421006</v>
      </c>
    </row>
    <row r="2431" ht="30" customHeight="1" spans="2:12">
      <c r="B2431" s="34">
        <f>10000000+INDEX(编号表!$B:$B,MATCH(D2431,编号表!$A:$A,0))*10000+J2431</f>
        <v>13370003</v>
      </c>
      <c r="C2431" s="34" t="s">
        <v>1567</v>
      </c>
      <c r="D2431" s="34" t="s">
        <v>1568</v>
      </c>
      <c r="E2431" s="34" t="s">
        <v>775</v>
      </c>
      <c r="F2431" s="39" t="s">
        <v>897</v>
      </c>
      <c r="G2431" s="34" t="s">
        <v>363</v>
      </c>
      <c r="H2431" s="34" t="b">
        <v>0</v>
      </c>
      <c r="I2431" s="34" t="b">
        <v>0</v>
      </c>
      <c r="J2431" s="34">
        <v>3</v>
      </c>
      <c r="K2431" s="34" t="str">
        <f t="shared" si="57"/>
        <v>133700</v>
      </c>
      <c r="L2431" s="34" t="s">
        <v>900</v>
      </c>
      <c r="O2431" t="str" s="35">
        <v>温养灵植，促进生长；润通，提高催生效果；加强对水行灵植的催生。</v>
      </c>
      <c r="P2431" t="n" s="35">
        <v>12421006</v>
      </c>
    </row>
    <row r="2432" ht="30" customHeight="1" spans="2:12">
      <c r="B2432" s="34">
        <f>10000000+INDEX(编号表!$B:$B,MATCH(D2432,编号表!$A:$A,0))*10000+J2432</f>
        <v>13370004</v>
      </c>
      <c r="C2432" s="34" t="s">
        <v>1569</v>
      </c>
      <c r="D2432" s="34" t="s">
        <v>1568</v>
      </c>
      <c r="E2432" s="34" t="s">
        <v>775</v>
      </c>
      <c r="F2432" s="39" t="s">
        <v>902</v>
      </c>
      <c r="G2432" s="34" t="s">
        <v>363</v>
      </c>
      <c r="H2432" s="34" t="b">
        <v>0</v>
      </c>
      <c r="I2432" s="34" t="b">
        <v>0</v>
      </c>
      <c r="J2432" s="34">
        <v>4</v>
      </c>
      <c r="K2432" s="34" t="str">
        <f t="shared" si="57"/>
        <v>133700</v>
      </c>
      <c r="L2432" s="34" t="s">
        <v>898</v>
      </c>
      <c r="O2432" t="str" s="35">
        <v>温养灵植，促进生长；润通，提高催生效果；加强对水行灵植的催生。</v>
      </c>
      <c r="P2432" t="n" s="35">
        <v>12421006</v>
      </c>
    </row>
    <row r="2433" ht="30" customHeight="1" spans="2:12">
      <c r="B2433" s="34">
        <f>10000000+INDEX(编号表!$B:$B,MATCH(D2433,编号表!$A:$A,0))*10000+J2433</f>
        <v>13370005</v>
      </c>
      <c r="C2433" s="34" t="s">
        <v>1569</v>
      </c>
      <c r="D2433" s="34" t="s">
        <v>1568</v>
      </c>
      <c r="E2433" s="34" t="s">
        <v>775</v>
      </c>
      <c r="F2433" s="39" t="s">
        <v>902</v>
      </c>
      <c r="G2433" s="34" t="s">
        <v>363</v>
      </c>
      <c r="H2433" s="34" t="b">
        <v>0</v>
      </c>
      <c r="I2433" s="34" t="b">
        <v>0</v>
      </c>
      <c r="J2433" s="34">
        <v>5</v>
      </c>
      <c r="K2433" s="34" t="str">
        <f t="shared" si="57"/>
        <v>133700</v>
      </c>
      <c r="L2433" s="34" t="s">
        <v>899</v>
      </c>
      <c r="O2433" t="str" s="35">
        <v>温养灵植，促进生长；润通，提高催生效果；加强对水行灵植的催生。</v>
      </c>
      <c r="P2433" t="n" s="35">
        <v>12421006</v>
      </c>
    </row>
    <row r="2434" ht="30" customHeight="1" spans="2:12">
      <c r="B2434" s="34">
        <f>10000000+INDEX(编号表!$B:$B,MATCH(D2434,编号表!$A:$A,0))*10000+J2434</f>
        <v>13370006</v>
      </c>
      <c r="C2434" s="34" t="s">
        <v>1569</v>
      </c>
      <c r="D2434" s="34" t="s">
        <v>1568</v>
      </c>
      <c r="E2434" s="34" t="s">
        <v>775</v>
      </c>
      <c r="F2434" s="39" t="s">
        <v>902</v>
      </c>
      <c r="G2434" s="34" t="s">
        <v>363</v>
      </c>
      <c r="H2434" s="34" t="b">
        <v>0</v>
      </c>
      <c r="I2434" s="34" t="b">
        <v>0</v>
      </c>
      <c r="J2434" s="34">
        <v>6</v>
      </c>
      <c r="K2434" s="34" t="str">
        <f t="shared" si="57"/>
        <v>133700</v>
      </c>
      <c r="L2434" s="34" t="s">
        <v>900</v>
      </c>
      <c r="O2434" t="str" s="35">
        <v>温养灵植，促进生长；润通，提高催生效果；加强对水行灵植的催生。</v>
      </c>
      <c r="P2434" t="n" s="35">
        <v>12421006</v>
      </c>
    </row>
    <row r="2435" ht="30" customHeight="1" spans="2:12">
      <c r="B2435" s="34">
        <f>10000000+INDEX(编号表!$B:$B,MATCH(D2435,编号表!$A:$A,0))*10000+J2435</f>
        <v>13370007</v>
      </c>
      <c r="C2435" s="34" t="s">
        <v>1570</v>
      </c>
      <c r="D2435" s="34" t="s">
        <v>1568</v>
      </c>
      <c r="E2435" s="34" t="s">
        <v>775</v>
      </c>
      <c r="F2435" s="39" t="s">
        <v>904</v>
      </c>
      <c r="G2435" s="34" t="s">
        <v>363</v>
      </c>
      <c r="H2435" s="34" t="b">
        <v>0</v>
      </c>
      <c r="I2435" s="34" t="b">
        <v>0</v>
      </c>
      <c r="J2435" s="34">
        <v>7</v>
      </c>
      <c r="K2435" s="34" t="str">
        <f t="shared" si="57"/>
        <v>133700</v>
      </c>
      <c r="L2435" s="34" t="s">
        <v>898</v>
      </c>
      <c r="O2435" t="str" s="35">
        <v>温养灵植，促进生长；润通，提高催生效果；加强对水行灵植的催生。</v>
      </c>
      <c r="P2435" t="n" s="35">
        <v>12421006</v>
      </c>
    </row>
    <row r="2436" ht="30" customHeight="1" spans="2:12">
      <c r="B2436" s="34">
        <f>10000000+INDEX(编号表!$B:$B,MATCH(D2436,编号表!$A:$A,0))*10000+J2436</f>
        <v>13370008</v>
      </c>
      <c r="C2436" s="34" t="s">
        <v>1570</v>
      </c>
      <c r="D2436" s="34" t="s">
        <v>1568</v>
      </c>
      <c r="E2436" s="34" t="s">
        <v>775</v>
      </c>
      <c r="F2436" s="39" t="s">
        <v>904</v>
      </c>
      <c r="G2436" s="34" t="s">
        <v>363</v>
      </c>
      <c r="H2436" s="34" t="b">
        <v>0</v>
      </c>
      <c r="I2436" s="34" t="b">
        <v>0</v>
      </c>
      <c r="J2436" s="34">
        <v>8</v>
      </c>
      <c r="K2436" s="34" t="str">
        <f t="shared" si="57"/>
        <v>133700</v>
      </c>
      <c r="L2436" s="34" t="s">
        <v>899</v>
      </c>
      <c r="O2436" t="str" s="35">
        <v>温养灵植，促进生长；润通，提高催生效果；加强对水行灵植的催生。</v>
      </c>
      <c r="P2436" t="n" s="35">
        <v>12421006</v>
      </c>
    </row>
    <row r="2437" ht="30" customHeight="1" spans="2:12">
      <c r="B2437" s="34">
        <f>10000000+INDEX(编号表!$B:$B,MATCH(D2437,编号表!$A:$A,0))*10000+J2437</f>
        <v>13370009</v>
      </c>
      <c r="C2437" s="34" t="s">
        <v>1570</v>
      </c>
      <c r="D2437" s="34" t="s">
        <v>1568</v>
      </c>
      <c r="E2437" s="34" t="s">
        <v>775</v>
      </c>
      <c r="F2437" s="39" t="s">
        <v>904</v>
      </c>
      <c r="G2437" s="34" t="s">
        <v>363</v>
      </c>
      <c r="H2437" s="34" t="b">
        <v>0</v>
      </c>
      <c r="I2437" s="34" t="b">
        <v>0</v>
      </c>
      <c r="J2437" s="34">
        <v>9</v>
      </c>
      <c r="K2437" s="34" t="str">
        <f t="shared" si="57"/>
        <v>133700</v>
      </c>
      <c r="L2437" s="34" t="s">
        <v>900</v>
      </c>
      <c r="O2437" t="str" s="35">
        <v>温养灵植，促进生长；润通，提高催生效果；加强对水行灵植的催生。</v>
      </c>
      <c r="P2437" t="n" s="35">
        <v>12421006</v>
      </c>
    </row>
    <row r="2438" ht="30" customHeight="1" spans="2:12">
      <c r="B2438" s="34">
        <f>10000000+INDEX(编号表!$B:$B,MATCH(D2438,编号表!$A:$A,0))*10000+J2438</f>
        <v>13370010</v>
      </c>
      <c r="C2438" s="34" t="s">
        <v>1571</v>
      </c>
      <c r="D2438" s="34" t="s">
        <v>1568</v>
      </c>
      <c r="E2438" s="34" t="s">
        <v>775</v>
      </c>
      <c r="F2438" s="39" t="s">
        <v>906</v>
      </c>
      <c r="G2438" s="34" t="s">
        <v>363</v>
      </c>
      <c r="H2438" s="34" t="b">
        <v>0</v>
      </c>
      <c r="I2438" s="34" t="b">
        <v>0</v>
      </c>
      <c r="J2438" s="34">
        <v>10</v>
      </c>
      <c r="K2438" s="34" t="str">
        <f t="shared" si="57"/>
        <v>133700</v>
      </c>
      <c r="L2438" s="34" t="s">
        <v>898</v>
      </c>
      <c r="O2438" t="str" s="35">
        <v>温养灵植，促进生长；润通，提高催生效果；加强对水行灵植的催生。</v>
      </c>
      <c r="P2438" t="n" s="35">
        <v>12421006</v>
      </c>
    </row>
    <row r="2439" ht="30" customHeight="1" spans="2:12">
      <c r="B2439" s="34">
        <f>10000000+INDEX(编号表!$B:$B,MATCH(D2439,编号表!$A:$A,0))*10000+J2439</f>
        <v>13370011</v>
      </c>
      <c r="C2439" s="34" t="s">
        <v>1571</v>
      </c>
      <c r="D2439" s="34" t="s">
        <v>1568</v>
      </c>
      <c r="E2439" s="34" t="s">
        <v>775</v>
      </c>
      <c r="F2439" s="39" t="s">
        <v>906</v>
      </c>
      <c r="G2439" s="34" t="s">
        <v>363</v>
      </c>
      <c r="H2439" s="34" t="b">
        <v>0</v>
      </c>
      <c r="I2439" s="34" t="b">
        <v>0</v>
      </c>
      <c r="J2439" s="34">
        <v>11</v>
      </c>
      <c r="K2439" s="34" t="str">
        <f t="shared" ref="K2439:K2502" si="58">LEFT(B2439,6)</f>
        <v>133700</v>
      </c>
      <c r="L2439" s="34" t="s">
        <v>899</v>
      </c>
      <c r="O2439" t="str" s="35">
        <v>温养灵植，促进生长；润通，提高催生效果；加强对水行灵植的催生。</v>
      </c>
      <c r="P2439" t="n" s="35">
        <v>12421006</v>
      </c>
    </row>
    <row r="2440" ht="30" customHeight="1" spans="2:12">
      <c r="B2440" s="34">
        <f>10000000+INDEX(编号表!$B:$B,MATCH(D2440,编号表!$A:$A,0))*10000+J2440</f>
        <v>13370012</v>
      </c>
      <c r="C2440" s="34" t="s">
        <v>1571</v>
      </c>
      <c r="D2440" s="34" t="s">
        <v>1568</v>
      </c>
      <c r="E2440" s="34" t="s">
        <v>775</v>
      </c>
      <c r="F2440" s="39" t="s">
        <v>906</v>
      </c>
      <c r="G2440" s="34" t="s">
        <v>363</v>
      </c>
      <c r="H2440" s="34" t="b">
        <v>0</v>
      </c>
      <c r="I2440" s="34" t="b">
        <v>0</v>
      </c>
      <c r="J2440" s="34">
        <v>12</v>
      </c>
      <c r="K2440" s="34" t="str">
        <f t="shared" si="58"/>
        <v>133700</v>
      </c>
      <c r="L2440" s="34" t="s">
        <v>900</v>
      </c>
      <c r="O2440" t="str" s="35">
        <v>温养灵植，促进生长；润通，提高催生效果；加强对水行灵植的催生。</v>
      </c>
      <c r="P2440" t="n" s="35">
        <v>12421006</v>
      </c>
    </row>
    <row r="2441" ht="30" customHeight="1" spans="2:12">
      <c r="B2441" s="34">
        <f>10000000+INDEX(编号表!$B:$B,MATCH(D2441,编号表!$A:$A,0))*10000+J2441</f>
        <v>13370013</v>
      </c>
      <c r="C2441" s="34" t="s">
        <v>1572</v>
      </c>
      <c r="D2441" s="34" t="s">
        <v>1568</v>
      </c>
      <c r="E2441" s="34" t="s">
        <v>775</v>
      </c>
      <c r="F2441" s="39" t="s">
        <v>908</v>
      </c>
      <c r="G2441" s="34" t="s">
        <v>363</v>
      </c>
      <c r="H2441" s="34" t="b">
        <v>0</v>
      </c>
      <c r="I2441" s="34" t="b">
        <v>0</v>
      </c>
      <c r="J2441" s="34">
        <v>13</v>
      </c>
      <c r="K2441" s="34" t="str">
        <f t="shared" si="58"/>
        <v>133700</v>
      </c>
      <c r="L2441" s="34" t="s">
        <v>898</v>
      </c>
      <c r="O2441" t="str" s="35">
        <v>温养灵植，促进生长；润通，提高催生效果；加强对水行灵植的催生。</v>
      </c>
      <c r="P2441" t="n" s="35">
        <v>12421006</v>
      </c>
    </row>
    <row r="2442" ht="30" customHeight="1" spans="2:12">
      <c r="B2442" s="34">
        <f>10000000+INDEX(编号表!$B:$B,MATCH(D2442,编号表!$A:$A,0))*10000+J2442</f>
        <v>13370014</v>
      </c>
      <c r="C2442" s="34" t="s">
        <v>1572</v>
      </c>
      <c r="D2442" s="34" t="s">
        <v>1568</v>
      </c>
      <c r="E2442" s="34" t="s">
        <v>775</v>
      </c>
      <c r="F2442" s="39" t="s">
        <v>908</v>
      </c>
      <c r="G2442" s="34" t="s">
        <v>363</v>
      </c>
      <c r="H2442" s="34" t="b">
        <v>0</v>
      </c>
      <c r="I2442" s="34" t="b">
        <v>0</v>
      </c>
      <c r="J2442" s="34">
        <v>14</v>
      </c>
      <c r="K2442" s="34" t="str">
        <f t="shared" si="58"/>
        <v>133700</v>
      </c>
      <c r="L2442" s="34" t="s">
        <v>899</v>
      </c>
      <c r="O2442" t="str" s="35">
        <v>温养灵植，促进生长；润通，提高催生效果；加强对水行灵植的催生。</v>
      </c>
      <c r="P2442" t="n" s="35">
        <v>12421006</v>
      </c>
    </row>
    <row r="2443" ht="30" customHeight="1" spans="2:12">
      <c r="B2443" s="34">
        <f>10000000+INDEX(编号表!$B:$B,MATCH(D2443,编号表!$A:$A,0))*10000+J2443</f>
        <v>13370015</v>
      </c>
      <c r="C2443" s="34" t="s">
        <v>1572</v>
      </c>
      <c r="D2443" s="34" t="s">
        <v>1568</v>
      </c>
      <c r="E2443" s="34" t="s">
        <v>775</v>
      </c>
      <c r="F2443" s="39" t="s">
        <v>908</v>
      </c>
      <c r="G2443" s="34" t="s">
        <v>363</v>
      </c>
      <c r="H2443" s="34" t="b">
        <v>0</v>
      </c>
      <c r="I2443" s="34" t="b">
        <v>0</v>
      </c>
      <c r="J2443" s="34">
        <v>15</v>
      </c>
      <c r="K2443" s="34" t="str">
        <f t="shared" si="58"/>
        <v>133700</v>
      </c>
      <c r="L2443" s="34" t="s">
        <v>900</v>
      </c>
      <c r="O2443" t="str" s="35">
        <v>温养灵植，促进生长；润通，提高催生效果；加强对水行灵植的催生。</v>
      </c>
      <c r="P2443" t="n" s="35">
        <v>12421006</v>
      </c>
    </row>
    <row r="2444" ht="30" customHeight="1" spans="2:12">
      <c r="B2444" s="34">
        <f>10000000+INDEX(编号表!$B:$B,MATCH(D2444,编号表!$A:$A,0))*10000+J2444</f>
        <v>13370016</v>
      </c>
      <c r="C2444" s="34" t="s">
        <v>1573</v>
      </c>
      <c r="D2444" s="34" t="s">
        <v>1568</v>
      </c>
      <c r="E2444" s="34" t="s">
        <v>775</v>
      </c>
      <c r="F2444" s="39" t="s">
        <v>910</v>
      </c>
      <c r="G2444" s="34" t="s">
        <v>363</v>
      </c>
      <c r="H2444" s="34" t="b">
        <v>0</v>
      </c>
      <c r="I2444" s="34" t="b">
        <v>0</v>
      </c>
      <c r="J2444" s="34">
        <v>16</v>
      </c>
      <c r="K2444" s="34" t="str">
        <f t="shared" si="58"/>
        <v>133700</v>
      </c>
      <c r="L2444" s="34" t="s">
        <v>898</v>
      </c>
      <c r="O2444" t="str" s="35">
        <v>温养灵植，促进生长；润通，提高催生效果；加强对水行灵植的催生。</v>
      </c>
      <c r="P2444" t="n" s="35">
        <v>12421006</v>
      </c>
    </row>
    <row r="2445" ht="30" customHeight="1" spans="2:12">
      <c r="B2445" s="34">
        <f>10000000+INDEX(编号表!$B:$B,MATCH(D2445,编号表!$A:$A,0))*10000+J2445</f>
        <v>13370017</v>
      </c>
      <c r="C2445" s="34" t="s">
        <v>1573</v>
      </c>
      <c r="D2445" s="34" t="s">
        <v>1568</v>
      </c>
      <c r="E2445" s="34" t="s">
        <v>775</v>
      </c>
      <c r="F2445" s="39" t="s">
        <v>910</v>
      </c>
      <c r="G2445" s="34" t="s">
        <v>363</v>
      </c>
      <c r="H2445" s="34" t="b">
        <v>0</v>
      </c>
      <c r="I2445" s="34" t="b">
        <v>0</v>
      </c>
      <c r="J2445" s="34">
        <v>17</v>
      </c>
      <c r="K2445" s="34" t="str">
        <f t="shared" si="58"/>
        <v>133700</v>
      </c>
      <c r="L2445" s="34" t="s">
        <v>899</v>
      </c>
      <c r="O2445" t="str" s="35">
        <v>温养灵植，促进生长；润通，提高催生效果；加强对水行灵植的催生。</v>
      </c>
      <c r="P2445" t="n" s="35">
        <v>12421006</v>
      </c>
    </row>
    <row r="2446" ht="30" customHeight="1" spans="2:12">
      <c r="B2446" s="34">
        <f>10000000+INDEX(编号表!$B:$B,MATCH(D2446,编号表!$A:$A,0))*10000+J2446</f>
        <v>13370018</v>
      </c>
      <c r="C2446" s="34" t="s">
        <v>1573</v>
      </c>
      <c r="D2446" s="34" t="s">
        <v>1568</v>
      </c>
      <c r="E2446" s="34" t="s">
        <v>775</v>
      </c>
      <c r="F2446" s="39" t="s">
        <v>910</v>
      </c>
      <c r="G2446" s="34" t="s">
        <v>363</v>
      </c>
      <c r="H2446" s="34" t="b">
        <v>0</v>
      </c>
      <c r="I2446" s="34" t="b">
        <v>0</v>
      </c>
      <c r="J2446" s="34">
        <v>18</v>
      </c>
      <c r="K2446" s="34" t="str">
        <f t="shared" si="58"/>
        <v>133700</v>
      </c>
      <c r="L2446" s="34" t="s">
        <v>900</v>
      </c>
      <c r="O2446" t="str" s="35">
        <v>温养灵植，促进生长；润通，提高催生效果；加强对水行灵植的催生。</v>
      </c>
      <c r="P2446" t="n" s="35">
        <v>12421006</v>
      </c>
    </row>
    <row r="2447" ht="30" customHeight="1" spans="2:12">
      <c r="B2447" s="34">
        <f>10000000+INDEX(编号表!$B:$B,MATCH(D2447,编号表!$A:$A,0))*10000+J2447</f>
        <v>13370019</v>
      </c>
      <c r="C2447" s="34" t="s">
        <v>1574</v>
      </c>
      <c r="D2447" s="34" t="s">
        <v>1568</v>
      </c>
      <c r="E2447" s="34" t="s">
        <v>775</v>
      </c>
      <c r="F2447" s="39" t="s">
        <v>912</v>
      </c>
      <c r="G2447" s="34" t="s">
        <v>363</v>
      </c>
      <c r="H2447" s="34" t="b">
        <v>0</v>
      </c>
      <c r="I2447" s="34" t="b">
        <v>0</v>
      </c>
      <c r="J2447" s="34">
        <v>19</v>
      </c>
      <c r="K2447" s="34" t="str">
        <f t="shared" si="58"/>
        <v>133700</v>
      </c>
      <c r="L2447" s="34" t="s">
        <v>898</v>
      </c>
      <c r="O2447" t="str" s="35">
        <v>温养灵植，促进生长；润通，提高催生效果；加强对水行灵植的催生。</v>
      </c>
      <c r="P2447" t="n" s="35">
        <v>12421006</v>
      </c>
    </row>
    <row r="2448" ht="30" customHeight="1" spans="2:12">
      <c r="B2448" s="34">
        <f>10000000+INDEX(编号表!$B:$B,MATCH(D2448,编号表!$A:$A,0))*10000+J2448</f>
        <v>13370020</v>
      </c>
      <c r="C2448" s="34" t="s">
        <v>1574</v>
      </c>
      <c r="D2448" s="34" t="s">
        <v>1568</v>
      </c>
      <c r="E2448" s="34" t="s">
        <v>775</v>
      </c>
      <c r="F2448" s="39" t="s">
        <v>912</v>
      </c>
      <c r="G2448" s="34" t="s">
        <v>363</v>
      </c>
      <c r="H2448" s="34" t="b">
        <v>0</v>
      </c>
      <c r="I2448" s="34" t="b">
        <v>0</v>
      </c>
      <c r="J2448" s="34">
        <v>20</v>
      </c>
      <c r="K2448" s="34" t="str">
        <f t="shared" si="58"/>
        <v>133700</v>
      </c>
      <c r="L2448" s="34" t="s">
        <v>899</v>
      </c>
      <c r="O2448" t="str" s="35">
        <v>温养灵植，促进生长；润通，提高催生效果；加强对水行灵植的催生。</v>
      </c>
      <c r="P2448" t="n" s="35">
        <v>12421006</v>
      </c>
    </row>
    <row r="2449" ht="30" customHeight="1" spans="2:12">
      <c r="B2449" s="34">
        <f>10000000+INDEX(编号表!$B:$B,MATCH(D2449,编号表!$A:$A,0))*10000+J2449</f>
        <v>13370021</v>
      </c>
      <c r="C2449" s="34" t="s">
        <v>1574</v>
      </c>
      <c r="D2449" s="34" t="s">
        <v>1568</v>
      </c>
      <c r="E2449" s="34" t="s">
        <v>775</v>
      </c>
      <c r="F2449" s="39" t="s">
        <v>912</v>
      </c>
      <c r="G2449" s="34" t="s">
        <v>363</v>
      </c>
      <c r="H2449" s="34" t="b">
        <v>0</v>
      </c>
      <c r="I2449" s="34" t="b">
        <v>0</v>
      </c>
      <c r="J2449" s="34">
        <v>21</v>
      </c>
      <c r="K2449" s="34" t="str">
        <f t="shared" si="58"/>
        <v>133700</v>
      </c>
      <c r="L2449" s="34" t="s">
        <v>900</v>
      </c>
      <c r="O2449" t="str" s="35">
        <v>温养灵植，促进生长；润通，提高催生效果；加强对水行灵植的催生。</v>
      </c>
      <c r="P2449" t="n" s="35">
        <v>12421006</v>
      </c>
    </row>
    <row r="2450" ht="30" customHeight="1" spans="2:12">
      <c r="B2450" s="34">
        <f>10000000+INDEX(编号表!$B:$B,MATCH(D2450,编号表!$A:$A,0))*10000+J2450</f>
        <v>13380001</v>
      </c>
      <c r="C2450" s="34" t="s">
        <v>1575</v>
      </c>
      <c r="D2450" s="34" t="s">
        <v>1576</v>
      </c>
      <c r="E2450" s="34" t="s">
        <v>775</v>
      </c>
      <c r="F2450" s="39" t="s">
        <v>897</v>
      </c>
      <c r="G2450" s="34" t="s">
        <v>363</v>
      </c>
      <c r="H2450" s="34" t="b">
        <v>0</v>
      </c>
      <c r="I2450" s="34" t="b">
        <v>0</v>
      </c>
      <c r="J2450" s="34">
        <v>1</v>
      </c>
      <c r="K2450" s="34" t="str">
        <f t="shared" si="58"/>
        <v>133800</v>
      </c>
      <c r="L2450" s="34" t="s">
        <v>898</v>
      </c>
      <c r="O2450" t="str" s="35">
        <v>温养灵植，促进生长；润通，提高催生效果；加强对火行灵植的催生。</v>
      </c>
      <c r="P2450" t="n" s="35">
        <v>12421006</v>
      </c>
    </row>
    <row r="2451" ht="30" customHeight="1" spans="2:12">
      <c r="B2451" s="34">
        <f>10000000+INDEX(编号表!$B:$B,MATCH(D2451,编号表!$A:$A,0))*10000+J2451</f>
        <v>13380002</v>
      </c>
      <c r="C2451" s="34" t="s">
        <v>1575</v>
      </c>
      <c r="D2451" s="34" t="s">
        <v>1576</v>
      </c>
      <c r="E2451" s="34" t="s">
        <v>775</v>
      </c>
      <c r="F2451" s="39" t="s">
        <v>897</v>
      </c>
      <c r="G2451" s="34" t="s">
        <v>363</v>
      </c>
      <c r="H2451" s="34" t="b">
        <v>0</v>
      </c>
      <c r="I2451" s="34" t="b">
        <v>0</v>
      </c>
      <c r="J2451" s="34">
        <v>2</v>
      </c>
      <c r="K2451" s="34" t="str">
        <f t="shared" si="58"/>
        <v>133800</v>
      </c>
      <c r="L2451" s="34" t="s">
        <v>899</v>
      </c>
      <c r="O2451" t="str" s="35">
        <v>温养灵植，促进生长；润通，提高催生效果；加强对火行灵植的催生。</v>
      </c>
      <c r="P2451" t="n" s="35">
        <v>12421006</v>
      </c>
    </row>
    <row r="2452" ht="30" customHeight="1" spans="2:12">
      <c r="B2452" s="34">
        <f>10000000+INDEX(编号表!$B:$B,MATCH(D2452,编号表!$A:$A,0))*10000+J2452</f>
        <v>13380003</v>
      </c>
      <c r="C2452" s="34" t="s">
        <v>1575</v>
      </c>
      <c r="D2452" s="34" t="s">
        <v>1576</v>
      </c>
      <c r="E2452" s="34" t="s">
        <v>775</v>
      </c>
      <c r="F2452" s="39" t="s">
        <v>897</v>
      </c>
      <c r="G2452" s="34" t="s">
        <v>363</v>
      </c>
      <c r="H2452" s="34" t="b">
        <v>0</v>
      </c>
      <c r="I2452" s="34" t="b">
        <v>0</v>
      </c>
      <c r="J2452" s="34">
        <v>3</v>
      </c>
      <c r="K2452" s="34" t="str">
        <f t="shared" si="58"/>
        <v>133800</v>
      </c>
      <c r="L2452" s="34" t="s">
        <v>900</v>
      </c>
      <c r="O2452" t="str" s="35">
        <v>温养灵植，促进生长；润通，提高催生效果；加强对火行灵植的催生。</v>
      </c>
      <c r="P2452" t="n" s="35">
        <v>12421006</v>
      </c>
    </row>
    <row r="2453" ht="30" customHeight="1" spans="2:12">
      <c r="B2453" s="34">
        <f>10000000+INDEX(编号表!$B:$B,MATCH(D2453,编号表!$A:$A,0))*10000+J2453</f>
        <v>13380004</v>
      </c>
      <c r="C2453" s="34" t="s">
        <v>1577</v>
      </c>
      <c r="D2453" s="34" t="s">
        <v>1576</v>
      </c>
      <c r="E2453" s="34" t="s">
        <v>775</v>
      </c>
      <c r="F2453" s="39" t="s">
        <v>902</v>
      </c>
      <c r="G2453" s="34" t="s">
        <v>363</v>
      </c>
      <c r="H2453" s="34" t="b">
        <v>0</v>
      </c>
      <c r="I2453" s="34" t="b">
        <v>0</v>
      </c>
      <c r="J2453" s="34">
        <v>4</v>
      </c>
      <c r="K2453" s="34" t="str">
        <f t="shared" si="58"/>
        <v>133800</v>
      </c>
      <c r="L2453" s="34" t="s">
        <v>898</v>
      </c>
      <c r="O2453" t="str" s="35">
        <v>温养灵植，促进生长；润通，提高催生效果；加强对火行灵植的催生。</v>
      </c>
      <c r="P2453" t="n" s="35">
        <v>12421006</v>
      </c>
    </row>
    <row r="2454" ht="30" customHeight="1" spans="2:12">
      <c r="B2454" s="34">
        <f>10000000+INDEX(编号表!$B:$B,MATCH(D2454,编号表!$A:$A,0))*10000+J2454</f>
        <v>13380005</v>
      </c>
      <c r="C2454" s="34" t="s">
        <v>1577</v>
      </c>
      <c r="D2454" s="34" t="s">
        <v>1576</v>
      </c>
      <c r="E2454" s="34" t="s">
        <v>775</v>
      </c>
      <c r="F2454" s="39" t="s">
        <v>902</v>
      </c>
      <c r="G2454" s="34" t="s">
        <v>363</v>
      </c>
      <c r="H2454" s="34" t="b">
        <v>0</v>
      </c>
      <c r="I2454" s="34" t="b">
        <v>0</v>
      </c>
      <c r="J2454" s="34">
        <v>5</v>
      </c>
      <c r="K2454" s="34" t="str">
        <f t="shared" si="58"/>
        <v>133800</v>
      </c>
      <c r="L2454" s="34" t="s">
        <v>899</v>
      </c>
      <c r="O2454" t="str" s="35">
        <v>温养灵植，促进生长；润通，提高催生效果；加强对火行灵植的催生。</v>
      </c>
      <c r="P2454" t="n" s="35">
        <v>12421006</v>
      </c>
    </row>
    <row r="2455" ht="30" customHeight="1" spans="2:12">
      <c r="B2455" s="34">
        <f>10000000+INDEX(编号表!$B:$B,MATCH(D2455,编号表!$A:$A,0))*10000+J2455</f>
        <v>13380006</v>
      </c>
      <c r="C2455" s="34" t="s">
        <v>1577</v>
      </c>
      <c r="D2455" s="34" t="s">
        <v>1576</v>
      </c>
      <c r="E2455" s="34" t="s">
        <v>775</v>
      </c>
      <c r="F2455" s="39" t="s">
        <v>902</v>
      </c>
      <c r="G2455" s="34" t="s">
        <v>363</v>
      </c>
      <c r="H2455" s="34" t="b">
        <v>0</v>
      </c>
      <c r="I2455" s="34" t="b">
        <v>0</v>
      </c>
      <c r="J2455" s="34">
        <v>6</v>
      </c>
      <c r="K2455" s="34" t="str">
        <f t="shared" si="58"/>
        <v>133800</v>
      </c>
      <c r="L2455" s="34" t="s">
        <v>900</v>
      </c>
      <c r="O2455" t="str" s="35">
        <v>温养灵植，促进生长；润通，提高催生效果；加强对火行灵植的催生。</v>
      </c>
      <c r="P2455" t="n" s="35">
        <v>12421006</v>
      </c>
    </row>
    <row r="2456" ht="30" customHeight="1" spans="2:12">
      <c r="B2456" s="34">
        <f>10000000+INDEX(编号表!$B:$B,MATCH(D2456,编号表!$A:$A,0))*10000+J2456</f>
        <v>13380007</v>
      </c>
      <c r="C2456" s="34" t="s">
        <v>1578</v>
      </c>
      <c r="D2456" s="34" t="s">
        <v>1576</v>
      </c>
      <c r="E2456" s="34" t="s">
        <v>775</v>
      </c>
      <c r="F2456" s="39" t="s">
        <v>904</v>
      </c>
      <c r="G2456" s="34" t="s">
        <v>363</v>
      </c>
      <c r="H2456" s="34" t="b">
        <v>0</v>
      </c>
      <c r="I2456" s="34" t="b">
        <v>0</v>
      </c>
      <c r="J2456" s="34">
        <v>7</v>
      </c>
      <c r="K2456" s="34" t="str">
        <f t="shared" si="58"/>
        <v>133800</v>
      </c>
      <c r="L2456" s="34" t="s">
        <v>898</v>
      </c>
      <c r="O2456" t="str" s="35">
        <v>温养灵植，促进生长；润通，提高催生效果；加强对火行灵植的催生。</v>
      </c>
      <c r="P2456" t="n" s="35">
        <v>12421006</v>
      </c>
    </row>
    <row r="2457" ht="30" customHeight="1" spans="2:12">
      <c r="B2457" s="34">
        <f>10000000+INDEX(编号表!$B:$B,MATCH(D2457,编号表!$A:$A,0))*10000+J2457</f>
        <v>13380008</v>
      </c>
      <c r="C2457" s="34" t="s">
        <v>1578</v>
      </c>
      <c r="D2457" s="34" t="s">
        <v>1576</v>
      </c>
      <c r="E2457" s="34" t="s">
        <v>775</v>
      </c>
      <c r="F2457" s="39" t="s">
        <v>904</v>
      </c>
      <c r="G2457" s="34" t="s">
        <v>363</v>
      </c>
      <c r="H2457" s="34" t="b">
        <v>0</v>
      </c>
      <c r="I2457" s="34" t="b">
        <v>0</v>
      </c>
      <c r="J2457" s="34">
        <v>8</v>
      </c>
      <c r="K2457" s="34" t="str">
        <f t="shared" si="58"/>
        <v>133800</v>
      </c>
      <c r="L2457" s="34" t="s">
        <v>899</v>
      </c>
      <c r="O2457" t="str" s="35">
        <v>温养灵植，促进生长；润通，提高催生效果；加强对火行灵植的催生。</v>
      </c>
      <c r="P2457" t="n" s="35">
        <v>12421006</v>
      </c>
    </row>
    <row r="2458" ht="30" customHeight="1" spans="2:12">
      <c r="B2458" s="34">
        <f>10000000+INDEX(编号表!$B:$B,MATCH(D2458,编号表!$A:$A,0))*10000+J2458</f>
        <v>13380009</v>
      </c>
      <c r="C2458" s="34" t="s">
        <v>1578</v>
      </c>
      <c r="D2458" s="34" t="s">
        <v>1576</v>
      </c>
      <c r="E2458" s="34" t="s">
        <v>775</v>
      </c>
      <c r="F2458" s="39" t="s">
        <v>904</v>
      </c>
      <c r="G2458" s="34" t="s">
        <v>363</v>
      </c>
      <c r="H2458" s="34" t="b">
        <v>0</v>
      </c>
      <c r="I2458" s="34" t="b">
        <v>0</v>
      </c>
      <c r="J2458" s="34">
        <v>9</v>
      </c>
      <c r="K2458" s="34" t="str">
        <f t="shared" si="58"/>
        <v>133800</v>
      </c>
      <c r="L2458" s="34" t="s">
        <v>900</v>
      </c>
      <c r="O2458" t="str" s="35">
        <v>温养灵植，促进生长；润通，提高催生效果；加强对火行灵植的催生。</v>
      </c>
      <c r="P2458" t="n" s="35">
        <v>12421006</v>
      </c>
    </row>
    <row r="2459" ht="30" customHeight="1" spans="2:12">
      <c r="B2459" s="34">
        <f>10000000+INDEX(编号表!$B:$B,MATCH(D2459,编号表!$A:$A,0))*10000+J2459</f>
        <v>13380010</v>
      </c>
      <c r="C2459" s="34" t="s">
        <v>1579</v>
      </c>
      <c r="D2459" s="34" t="s">
        <v>1576</v>
      </c>
      <c r="E2459" s="34" t="s">
        <v>775</v>
      </c>
      <c r="F2459" s="39" t="s">
        <v>906</v>
      </c>
      <c r="G2459" s="34" t="s">
        <v>363</v>
      </c>
      <c r="H2459" s="34" t="b">
        <v>0</v>
      </c>
      <c r="I2459" s="34" t="b">
        <v>0</v>
      </c>
      <c r="J2459" s="34">
        <v>10</v>
      </c>
      <c r="K2459" s="34" t="str">
        <f t="shared" si="58"/>
        <v>133800</v>
      </c>
      <c r="L2459" s="34" t="s">
        <v>898</v>
      </c>
      <c r="O2459" t="str" s="35">
        <v>温养灵植，促进生长；润通，提高催生效果；加强对火行灵植的催生。</v>
      </c>
      <c r="P2459" t="n" s="35">
        <v>12421006</v>
      </c>
    </row>
    <row r="2460" ht="30" customHeight="1" spans="2:12">
      <c r="B2460" s="34">
        <f>10000000+INDEX(编号表!$B:$B,MATCH(D2460,编号表!$A:$A,0))*10000+J2460</f>
        <v>13380011</v>
      </c>
      <c r="C2460" s="34" t="s">
        <v>1579</v>
      </c>
      <c r="D2460" s="34" t="s">
        <v>1576</v>
      </c>
      <c r="E2460" s="34" t="s">
        <v>775</v>
      </c>
      <c r="F2460" s="39" t="s">
        <v>906</v>
      </c>
      <c r="G2460" s="34" t="s">
        <v>363</v>
      </c>
      <c r="H2460" s="34" t="b">
        <v>0</v>
      </c>
      <c r="I2460" s="34" t="b">
        <v>0</v>
      </c>
      <c r="J2460" s="34">
        <v>11</v>
      </c>
      <c r="K2460" s="34" t="str">
        <f t="shared" si="58"/>
        <v>133800</v>
      </c>
      <c r="L2460" s="34" t="s">
        <v>899</v>
      </c>
      <c r="O2460" t="str" s="35">
        <v>温养灵植，促进生长；润通，提高催生效果；加强对火行灵植的催生。</v>
      </c>
      <c r="P2460" t="n" s="35">
        <v>12421006</v>
      </c>
    </row>
    <row r="2461" ht="30" customHeight="1" spans="2:12">
      <c r="B2461" s="34">
        <f>10000000+INDEX(编号表!$B:$B,MATCH(D2461,编号表!$A:$A,0))*10000+J2461</f>
        <v>13380012</v>
      </c>
      <c r="C2461" s="34" t="s">
        <v>1579</v>
      </c>
      <c r="D2461" s="34" t="s">
        <v>1576</v>
      </c>
      <c r="E2461" s="34" t="s">
        <v>775</v>
      </c>
      <c r="F2461" s="39" t="s">
        <v>906</v>
      </c>
      <c r="G2461" s="34" t="s">
        <v>363</v>
      </c>
      <c r="H2461" s="34" t="b">
        <v>0</v>
      </c>
      <c r="I2461" s="34" t="b">
        <v>0</v>
      </c>
      <c r="J2461" s="34">
        <v>12</v>
      </c>
      <c r="K2461" s="34" t="str">
        <f t="shared" si="58"/>
        <v>133800</v>
      </c>
      <c r="L2461" s="34" t="s">
        <v>900</v>
      </c>
      <c r="O2461" t="str" s="35">
        <v>温养灵植，促进生长；润通，提高催生效果；加强对火行灵植的催生。</v>
      </c>
      <c r="P2461" t="n" s="35">
        <v>12421006</v>
      </c>
    </row>
    <row r="2462" ht="30" customHeight="1" spans="2:12">
      <c r="B2462" s="34">
        <f>10000000+INDEX(编号表!$B:$B,MATCH(D2462,编号表!$A:$A,0))*10000+J2462</f>
        <v>13380013</v>
      </c>
      <c r="C2462" s="34" t="s">
        <v>1580</v>
      </c>
      <c r="D2462" s="34" t="s">
        <v>1576</v>
      </c>
      <c r="E2462" s="34" t="s">
        <v>775</v>
      </c>
      <c r="F2462" s="39" t="s">
        <v>908</v>
      </c>
      <c r="G2462" s="34" t="s">
        <v>363</v>
      </c>
      <c r="H2462" s="34" t="b">
        <v>0</v>
      </c>
      <c r="I2462" s="34" t="b">
        <v>0</v>
      </c>
      <c r="J2462" s="34">
        <v>13</v>
      </c>
      <c r="K2462" s="34" t="str">
        <f t="shared" si="58"/>
        <v>133800</v>
      </c>
      <c r="L2462" s="34" t="s">
        <v>898</v>
      </c>
      <c r="O2462" t="str" s="35">
        <v>温养灵植，促进生长；润通，提高催生效果；加强对火行灵植的催生。</v>
      </c>
      <c r="P2462" t="n" s="35">
        <v>12421006</v>
      </c>
    </row>
    <row r="2463" ht="30" customHeight="1" spans="2:12">
      <c r="B2463" s="34">
        <f>10000000+INDEX(编号表!$B:$B,MATCH(D2463,编号表!$A:$A,0))*10000+J2463</f>
        <v>13380014</v>
      </c>
      <c r="C2463" s="34" t="s">
        <v>1580</v>
      </c>
      <c r="D2463" s="34" t="s">
        <v>1576</v>
      </c>
      <c r="E2463" s="34" t="s">
        <v>775</v>
      </c>
      <c r="F2463" s="39" t="s">
        <v>908</v>
      </c>
      <c r="G2463" s="34" t="s">
        <v>363</v>
      </c>
      <c r="H2463" s="34" t="b">
        <v>0</v>
      </c>
      <c r="I2463" s="34" t="b">
        <v>0</v>
      </c>
      <c r="J2463" s="34">
        <v>14</v>
      </c>
      <c r="K2463" s="34" t="str">
        <f t="shared" si="58"/>
        <v>133800</v>
      </c>
      <c r="L2463" s="34" t="s">
        <v>899</v>
      </c>
      <c r="O2463" t="str" s="35">
        <v>温养灵植，促进生长；润通，提高催生效果；加强对火行灵植的催生。</v>
      </c>
      <c r="P2463" t="n" s="35">
        <v>12421006</v>
      </c>
    </row>
    <row r="2464" ht="30" customHeight="1" spans="2:12">
      <c r="B2464" s="34">
        <f>10000000+INDEX(编号表!$B:$B,MATCH(D2464,编号表!$A:$A,0))*10000+J2464</f>
        <v>13380015</v>
      </c>
      <c r="C2464" s="34" t="s">
        <v>1580</v>
      </c>
      <c r="D2464" s="34" t="s">
        <v>1576</v>
      </c>
      <c r="E2464" s="34" t="s">
        <v>775</v>
      </c>
      <c r="F2464" s="39" t="s">
        <v>908</v>
      </c>
      <c r="G2464" s="34" t="s">
        <v>363</v>
      </c>
      <c r="H2464" s="34" t="b">
        <v>0</v>
      </c>
      <c r="I2464" s="34" t="b">
        <v>0</v>
      </c>
      <c r="J2464" s="34">
        <v>15</v>
      </c>
      <c r="K2464" s="34" t="str">
        <f t="shared" si="58"/>
        <v>133800</v>
      </c>
      <c r="L2464" s="34" t="s">
        <v>900</v>
      </c>
      <c r="O2464" t="str" s="35">
        <v>温养灵植，促进生长；润通，提高催生效果；加强对火行灵植的催生。</v>
      </c>
      <c r="P2464" t="n" s="35">
        <v>12421006</v>
      </c>
    </row>
    <row r="2465" ht="30" customHeight="1" spans="2:12">
      <c r="B2465" s="34">
        <f>10000000+INDEX(编号表!$B:$B,MATCH(D2465,编号表!$A:$A,0))*10000+J2465</f>
        <v>13380016</v>
      </c>
      <c r="C2465" s="34" t="s">
        <v>1581</v>
      </c>
      <c r="D2465" s="34" t="s">
        <v>1576</v>
      </c>
      <c r="E2465" s="34" t="s">
        <v>775</v>
      </c>
      <c r="F2465" s="39" t="s">
        <v>910</v>
      </c>
      <c r="G2465" s="34" t="s">
        <v>363</v>
      </c>
      <c r="H2465" s="34" t="b">
        <v>0</v>
      </c>
      <c r="I2465" s="34" t="b">
        <v>0</v>
      </c>
      <c r="J2465" s="34">
        <v>16</v>
      </c>
      <c r="K2465" s="34" t="str">
        <f t="shared" si="58"/>
        <v>133800</v>
      </c>
      <c r="L2465" s="34" t="s">
        <v>898</v>
      </c>
      <c r="O2465" t="str" s="35">
        <v>温养灵植，促进生长；润通，提高催生效果；加强对火行灵植的催生。</v>
      </c>
      <c r="P2465" t="n" s="35">
        <v>12421006</v>
      </c>
    </row>
    <row r="2466" ht="30" customHeight="1" spans="2:12">
      <c r="B2466" s="34">
        <f>10000000+INDEX(编号表!$B:$B,MATCH(D2466,编号表!$A:$A,0))*10000+J2466</f>
        <v>13380017</v>
      </c>
      <c r="C2466" s="34" t="s">
        <v>1581</v>
      </c>
      <c r="D2466" s="34" t="s">
        <v>1576</v>
      </c>
      <c r="E2466" s="34" t="s">
        <v>775</v>
      </c>
      <c r="F2466" s="39" t="s">
        <v>910</v>
      </c>
      <c r="G2466" s="34" t="s">
        <v>363</v>
      </c>
      <c r="H2466" s="34" t="b">
        <v>0</v>
      </c>
      <c r="I2466" s="34" t="b">
        <v>0</v>
      </c>
      <c r="J2466" s="34">
        <v>17</v>
      </c>
      <c r="K2466" s="34" t="str">
        <f t="shared" si="58"/>
        <v>133800</v>
      </c>
      <c r="L2466" s="34" t="s">
        <v>899</v>
      </c>
      <c r="O2466" t="str" s="35">
        <v>温养灵植，促进生长；润通，提高催生效果；加强对火行灵植的催生。</v>
      </c>
      <c r="P2466" t="n" s="35">
        <v>12421006</v>
      </c>
    </row>
    <row r="2467" ht="30" customHeight="1" spans="2:12">
      <c r="B2467" s="34">
        <f>10000000+INDEX(编号表!$B:$B,MATCH(D2467,编号表!$A:$A,0))*10000+J2467</f>
        <v>13380018</v>
      </c>
      <c r="C2467" s="34" t="s">
        <v>1581</v>
      </c>
      <c r="D2467" s="34" t="s">
        <v>1576</v>
      </c>
      <c r="E2467" s="34" t="s">
        <v>775</v>
      </c>
      <c r="F2467" s="39" t="s">
        <v>910</v>
      </c>
      <c r="G2467" s="34" t="s">
        <v>363</v>
      </c>
      <c r="H2467" s="34" t="b">
        <v>0</v>
      </c>
      <c r="I2467" s="34" t="b">
        <v>0</v>
      </c>
      <c r="J2467" s="34">
        <v>18</v>
      </c>
      <c r="K2467" s="34" t="str">
        <f t="shared" si="58"/>
        <v>133800</v>
      </c>
      <c r="L2467" s="34" t="s">
        <v>900</v>
      </c>
      <c r="O2467" t="str" s="35">
        <v>温养灵植，促进生长；润通，提高催生效果；加强对火行灵植的催生。</v>
      </c>
      <c r="P2467" t="n" s="35">
        <v>12421006</v>
      </c>
    </row>
    <row r="2468" ht="30" customHeight="1" spans="2:12">
      <c r="B2468" s="34">
        <f>10000000+INDEX(编号表!$B:$B,MATCH(D2468,编号表!$A:$A,0))*10000+J2468</f>
        <v>13380019</v>
      </c>
      <c r="C2468" s="34" t="s">
        <v>1582</v>
      </c>
      <c r="D2468" s="34" t="s">
        <v>1576</v>
      </c>
      <c r="E2468" s="34" t="s">
        <v>775</v>
      </c>
      <c r="F2468" s="39" t="s">
        <v>912</v>
      </c>
      <c r="G2468" s="34" t="s">
        <v>363</v>
      </c>
      <c r="H2468" s="34" t="b">
        <v>0</v>
      </c>
      <c r="I2468" s="34" t="b">
        <v>0</v>
      </c>
      <c r="J2468" s="34">
        <v>19</v>
      </c>
      <c r="K2468" s="34" t="str">
        <f t="shared" si="58"/>
        <v>133800</v>
      </c>
      <c r="L2468" s="34" t="s">
        <v>898</v>
      </c>
      <c r="O2468" t="str" s="35">
        <v>温养灵植，促进生长；润通，提高催生效果；加强对火行灵植的催生。</v>
      </c>
      <c r="P2468" t="n" s="35">
        <v>12421006</v>
      </c>
    </row>
    <row r="2469" ht="30" customHeight="1" spans="2:12">
      <c r="B2469" s="34">
        <f>10000000+INDEX(编号表!$B:$B,MATCH(D2469,编号表!$A:$A,0))*10000+J2469</f>
        <v>13380020</v>
      </c>
      <c r="C2469" s="34" t="s">
        <v>1582</v>
      </c>
      <c r="D2469" s="34" t="s">
        <v>1576</v>
      </c>
      <c r="E2469" s="34" t="s">
        <v>775</v>
      </c>
      <c r="F2469" s="39" t="s">
        <v>912</v>
      </c>
      <c r="G2469" s="34" t="s">
        <v>363</v>
      </c>
      <c r="H2469" s="34" t="b">
        <v>0</v>
      </c>
      <c r="I2469" s="34" t="b">
        <v>0</v>
      </c>
      <c r="J2469" s="34">
        <v>20</v>
      </c>
      <c r="K2469" s="34" t="str">
        <f t="shared" si="58"/>
        <v>133800</v>
      </c>
      <c r="L2469" s="34" t="s">
        <v>899</v>
      </c>
      <c r="O2469" t="str" s="35">
        <v>温养灵植，促进生长；润通，提高催生效果；加强对火行灵植的催生。</v>
      </c>
      <c r="P2469" t="n" s="35">
        <v>12421006</v>
      </c>
    </row>
    <row r="2470" ht="30" customHeight="1" spans="2:12">
      <c r="B2470" s="34">
        <f>10000000+INDEX(编号表!$B:$B,MATCH(D2470,编号表!$A:$A,0))*10000+J2470</f>
        <v>13380021</v>
      </c>
      <c r="C2470" s="34" t="s">
        <v>1582</v>
      </c>
      <c r="D2470" s="34" t="s">
        <v>1576</v>
      </c>
      <c r="E2470" s="34" t="s">
        <v>775</v>
      </c>
      <c r="F2470" s="39" t="s">
        <v>912</v>
      </c>
      <c r="G2470" s="34" t="s">
        <v>363</v>
      </c>
      <c r="H2470" s="34" t="b">
        <v>0</v>
      </c>
      <c r="I2470" s="34" t="b">
        <v>0</v>
      </c>
      <c r="J2470" s="34">
        <v>21</v>
      </c>
      <c r="K2470" s="34" t="str">
        <f t="shared" si="58"/>
        <v>133800</v>
      </c>
      <c r="L2470" s="34" t="s">
        <v>900</v>
      </c>
      <c r="O2470" t="str" s="35">
        <v>温养灵植，促进生长；润通，提高催生效果；加强对火行灵植的催生。</v>
      </c>
      <c r="P2470" t="n" s="35">
        <v>12421006</v>
      </c>
    </row>
    <row r="2471" ht="30" customHeight="1" spans="2:12">
      <c r="B2471" s="34">
        <f>10000000+INDEX(编号表!$B:$B,MATCH(D2471,编号表!$A:$A,0))*10000+J2471</f>
        <v>13390001</v>
      </c>
      <c r="C2471" s="34" t="s">
        <v>1583</v>
      </c>
      <c r="D2471" s="34" t="s">
        <v>1584</v>
      </c>
      <c r="E2471" s="34" t="s">
        <v>775</v>
      </c>
      <c r="F2471" s="39" t="s">
        <v>897</v>
      </c>
      <c r="G2471" s="34" t="s">
        <v>363</v>
      </c>
      <c r="H2471" s="34" t="b">
        <v>0</v>
      </c>
      <c r="I2471" s="34" t="b">
        <v>0</v>
      </c>
      <c r="J2471" s="34">
        <v>1</v>
      </c>
      <c r="K2471" s="34" t="str">
        <f t="shared" si="58"/>
        <v>133900</v>
      </c>
      <c r="L2471" s="34" t="s">
        <v>898</v>
      </c>
      <c r="O2471" t="str" s="35">
        <v>温养灵植，促进生长；润通，提高催生效果；加强对土行灵植的催生。</v>
      </c>
      <c r="P2471" t="n" s="35">
        <v>12421006</v>
      </c>
    </row>
    <row r="2472" ht="30" customHeight="1" spans="2:12">
      <c r="B2472" s="34">
        <f>10000000+INDEX(编号表!$B:$B,MATCH(D2472,编号表!$A:$A,0))*10000+J2472</f>
        <v>13390002</v>
      </c>
      <c r="C2472" s="34" t="s">
        <v>1583</v>
      </c>
      <c r="D2472" s="34" t="s">
        <v>1584</v>
      </c>
      <c r="E2472" s="34" t="s">
        <v>775</v>
      </c>
      <c r="F2472" s="39" t="s">
        <v>897</v>
      </c>
      <c r="G2472" s="34" t="s">
        <v>363</v>
      </c>
      <c r="H2472" s="34" t="b">
        <v>0</v>
      </c>
      <c r="I2472" s="34" t="b">
        <v>0</v>
      </c>
      <c r="J2472" s="34">
        <v>2</v>
      </c>
      <c r="K2472" s="34" t="str">
        <f t="shared" si="58"/>
        <v>133900</v>
      </c>
      <c r="L2472" s="34" t="s">
        <v>899</v>
      </c>
      <c r="O2472" t="str" s="35">
        <v>温养灵植，促进生长；润通，提高催生效果；加强对土行灵植的催生。</v>
      </c>
      <c r="P2472" t="n" s="35">
        <v>12421006</v>
      </c>
    </row>
    <row r="2473" ht="30" customHeight="1" spans="2:12">
      <c r="B2473" s="34">
        <f>10000000+INDEX(编号表!$B:$B,MATCH(D2473,编号表!$A:$A,0))*10000+J2473</f>
        <v>13390003</v>
      </c>
      <c r="C2473" s="34" t="s">
        <v>1583</v>
      </c>
      <c r="D2473" s="34" t="s">
        <v>1584</v>
      </c>
      <c r="E2473" s="34" t="s">
        <v>775</v>
      </c>
      <c r="F2473" s="39" t="s">
        <v>897</v>
      </c>
      <c r="G2473" s="34" t="s">
        <v>363</v>
      </c>
      <c r="H2473" s="34" t="b">
        <v>0</v>
      </c>
      <c r="I2473" s="34" t="b">
        <v>0</v>
      </c>
      <c r="J2473" s="34">
        <v>3</v>
      </c>
      <c r="K2473" s="34" t="str">
        <f t="shared" si="58"/>
        <v>133900</v>
      </c>
      <c r="L2473" s="34" t="s">
        <v>900</v>
      </c>
      <c r="O2473" t="str" s="35">
        <v>温养灵植，促进生长；润通，提高催生效果；加强对土行灵植的催生。</v>
      </c>
      <c r="P2473" t="n" s="35">
        <v>12421006</v>
      </c>
    </row>
    <row r="2474" ht="30" customHeight="1" spans="2:12">
      <c r="B2474" s="34">
        <f>10000000+INDEX(编号表!$B:$B,MATCH(D2474,编号表!$A:$A,0))*10000+J2474</f>
        <v>13390004</v>
      </c>
      <c r="C2474" s="34" t="s">
        <v>1585</v>
      </c>
      <c r="D2474" s="34" t="s">
        <v>1584</v>
      </c>
      <c r="E2474" s="34" t="s">
        <v>775</v>
      </c>
      <c r="F2474" s="39" t="s">
        <v>902</v>
      </c>
      <c r="G2474" s="34" t="s">
        <v>363</v>
      </c>
      <c r="H2474" s="34" t="b">
        <v>0</v>
      </c>
      <c r="I2474" s="34" t="b">
        <v>0</v>
      </c>
      <c r="J2474" s="34">
        <v>4</v>
      </c>
      <c r="K2474" s="34" t="str">
        <f t="shared" si="58"/>
        <v>133900</v>
      </c>
      <c r="L2474" s="34" t="s">
        <v>898</v>
      </c>
      <c r="O2474" t="str" s="35">
        <v>温养灵植，促进生长；润通，提高催生效果；加强对土行灵植的催生。</v>
      </c>
      <c r="P2474" t="n" s="35">
        <v>12421006</v>
      </c>
    </row>
    <row r="2475" ht="30" customHeight="1" spans="2:12">
      <c r="B2475" s="34">
        <f>10000000+INDEX(编号表!$B:$B,MATCH(D2475,编号表!$A:$A,0))*10000+J2475</f>
        <v>13390005</v>
      </c>
      <c r="C2475" s="34" t="s">
        <v>1585</v>
      </c>
      <c r="D2475" s="34" t="s">
        <v>1584</v>
      </c>
      <c r="E2475" s="34" t="s">
        <v>775</v>
      </c>
      <c r="F2475" s="39" t="s">
        <v>902</v>
      </c>
      <c r="G2475" s="34" t="s">
        <v>363</v>
      </c>
      <c r="H2475" s="34" t="b">
        <v>0</v>
      </c>
      <c r="I2475" s="34" t="b">
        <v>0</v>
      </c>
      <c r="J2475" s="34">
        <v>5</v>
      </c>
      <c r="K2475" s="34" t="str">
        <f t="shared" si="58"/>
        <v>133900</v>
      </c>
      <c r="L2475" s="34" t="s">
        <v>899</v>
      </c>
      <c r="O2475" t="str" s="35">
        <v>温养灵植，促进生长；润通，提高催生效果；加强对土行灵植的催生。</v>
      </c>
      <c r="P2475" t="n" s="35">
        <v>12421006</v>
      </c>
    </row>
    <row r="2476" ht="30" customHeight="1" spans="2:12">
      <c r="B2476" s="34">
        <f>10000000+INDEX(编号表!$B:$B,MATCH(D2476,编号表!$A:$A,0))*10000+J2476</f>
        <v>13390006</v>
      </c>
      <c r="C2476" s="34" t="s">
        <v>1585</v>
      </c>
      <c r="D2476" s="34" t="s">
        <v>1584</v>
      </c>
      <c r="E2476" s="34" t="s">
        <v>775</v>
      </c>
      <c r="F2476" s="39" t="s">
        <v>902</v>
      </c>
      <c r="G2476" s="34" t="s">
        <v>363</v>
      </c>
      <c r="H2476" s="34" t="b">
        <v>0</v>
      </c>
      <c r="I2476" s="34" t="b">
        <v>0</v>
      </c>
      <c r="J2476" s="34">
        <v>6</v>
      </c>
      <c r="K2476" s="34" t="str">
        <f t="shared" si="58"/>
        <v>133900</v>
      </c>
      <c r="L2476" s="34" t="s">
        <v>900</v>
      </c>
      <c r="O2476" t="str" s="35">
        <v>温养灵植，促进生长；润通，提高催生效果；加强对土行灵植的催生。</v>
      </c>
      <c r="P2476" t="n" s="35">
        <v>12421006</v>
      </c>
    </row>
    <row r="2477" ht="30" customHeight="1" spans="2:12">
      <c r="B2477" s="34">
        <f>10000000+INDEX(编号表!$B:$B,MATCH(D2477,编号表!$A:$A,0))*10000+J2477</f>
        <v>13390007</v>
      </c>
      <c r="C2477" s="34" t="s">
        <v>1586</v>
      </c>
      <c r="D2477" s="34" t="s">
        <v>1584</v>
      </c>
      <c r="E2477" s="34" t="s">
        <v>775</v>
      </c>
      <c r="F2477" s="39" t="s">
        <v>904</v>
      </c>
      <c r="G2477" s="34" t="s">
        <v>363</v>
      </c>
      <c r="H2477" s="34" t="b">
        <v>0</v>
      </c>
      <c r="I2477" s="34" t="b">
        <v>0</v>
      </c>
      <c r="J2477" s="34">
        <v>7</v>
      </c>
      <c r="K2477" s="34" t="str">
        <f t="shared" si="58"/>
        <v>133900</v>
      </c>
      <c r="L2477" s="34" t="s">
        <v>898</v>
      </c>
      <c r="O2477" t="str" s="35">
        <v>温养灵植，促进生长；润通，提高催生效果；加强对土行灵植的催生。</v>
      </c>
      <c r="P2477" t="n" s="35">
        <v>12421006</v>
      </c>
    </row>
    <row r="2478" ht="30" customHeight="1" spans="2:12">
      <c r="B2478" s="34">
        <f>10000000+INDEX(编号表!$B:$B,MATCH(D2478,编号表!$A:$A,0))*10000+J2478</f>
        <v>13390008</v>
      </c>
      <c r="C2478" s="34" t="s">
        <v>1586</v>
      </c>
      <c r="D2478" s="34" t="s">
        <v>1584</v>
      </c>
      <c r="E2478" s="34" t="s">
        <v>775</v>
      </c>
      <c r="F2478" s="39" t="s">
        <v>904</v>
      </c>
      <c r="G2478" s="34" t="s">
        <v>363</v>
      </c>
      <c r="H2478" s="34" t="b">
        <v>0</v>
      </c>
      <c r="I2478" s="34" t="b">
        <v>0</v>
      </c>
      <c r="J2478" s="34">
        <v>8</v>
      </c>
      <c r="K2478" s="34" t="str">
        <f t="shared" si="58"/>
        <v>133900</v>
      </c>
      <c r="L2478" s="34" t="s">
        <v>899</v>
      </c>
      <c r="O2478" t="str" s="35">
        <v>温养灵植，促进生长；润通，提高催生效果；加强对土行灵植的催生。</v>
      </c>
      <c r="P2478" t="n" s="35">
        <v>12421006</v>
      </c>
    </row>
    <row r="2479" ht="30" customHeight="1" spans="2:12">
      <c r="B2479" s="34">
        <f>10000000+INDEX(编号表!$B:$B,MATCH(D2479,编号表!$A:$A,0))*10000+J2479</f>
        <v>13390009</v>
      </c>
      <c r="C2479" s="34" t="s">
        <v>1586</v>
      </c>
      <c r="D2479" s="34" t="s">
        <v>1584</v>
      </c>
      <c r="E2479" s="34" t="s">
        <v>775</v>
      </c>
      <c r="F2479" s="39" t="s">
        <v>904</v>
      </c>
      <c r="G2479" s="34" t="s">
        <v>363</v>
      </c>
      <c r="H2479" s="34" t="b">
        <v>0</v>
      </c>
      <c r="I2479" s="34" t="b">
        <v>0</v>
      </c>
      <c r="J2479" s="34">
        <v>9</v>
      </c>
      <c r="K2479" s="34" t="str">
        <f t="shared" si="58"/>
        <v>133900</v>
      </c>
      <c r="L2479" s="34" t="s">
        <v>900</v>
      </c>
      <c r="O2479" t="str" s="35">
        <v>温养灵植，促进生长；润通，提高催生效果；加强对土行灵植的催生。</v>
      </c>
      <c r="P2479" t="n" s="35">
        <v>12421006</v>
      </c>
    </row>
    <row r="2480" ht="30" customHeight="1" spans="2:12">
      <c r="B2480" s="34">
        <f>10000000+INDEX(编号表!$B:$B,MATCH(D2480,编号表!$A:$A,0))*10000+J2480</f>
        <v>13390010</v>
      </c>
      <c r="C2480" s="34" t="s">
        <v>1587</v>
      </c>
      <c r="D2480" s="34" t="s">
        <v>1584</v>
      </c>
      <c r="E2480" s="34" t="s">
        <v>775</v>
      </c>
      <c r="F2480" s="39" t="s">
        <v>906</v>
      </c>
      <c r="G2480" s="34" t="s">
        <v>363</v>
      </c>
      <c r="H2480" s="34" t="b">
        <v>0</v>
      </c>
      <c r="I2480" s="34" t="b">
        <v>0</v>
      </c>
      <c r="J2480" s="34">
        <v>10</v>
      </c>
      <c r="K2480" s="34" t="str">
        <f t="shared" si="58"/>
        <v>133900</v>
      </c>
      <c r="L2480" s="34" t="s">
        <v>898</v>
      </c>
      <c r="O2480" t="str" s="35">
        <v>温养灵植，促进生长；润通，提高催生效果；加强对土行灵植的催生。</v>
      </c>
      <c r="P2480" t="n" s="35">
        <v>12421006</v>
      </c>
    </row>
    <row r="2481" ht="30" customHeight="1" spans="2:12">
      <c r="B2481" s="34">
        <f>10000000+INDEX(编号表!$B:$B,MATCH(D2481,编号表!$A:$A,0))*10000+J2481</f>
        <v>13390011</v>
      </c>
      <c r="C2481" s="34" t="s">
        <v>1587</v>
      </c>
      <c r="D2481" s="34" t="s">
        <v>1584</v>
      </c>
      <c r="E2481" s="34" t="s">
        <v>775</v>
      </c>
      <c r="F2481" s="39" t="s">
        <v>906</v>
      </c>
      <c r="G2481" s="34" t="s">
        <v>363</v>
      </c>
      <c r="H2481" s="34" t="b">
        <v>0</v>
      </c>
      <c r="I2481" s="34" t="b">
        <v>0</v>
      </c>
      <c r="J2481" s="34">
        <v>11</v>
      </c>
      <c r="K2481" s="34" t="str">
        <f t="shared" si="58"/>
        <v>133900</v>
      </c>
      <c r="L2481" s="34" t="s">
        <v>899</v>
      </c>
      <c r="O2481" t="str" s="35">
        <v>温养灵植，促进生长；润通，提高催生效果；加强对土行灵植的催生。</v>
      </c>
      <c r="P2481" t="n" s="35">
        <v>12421006</v>
      </c>
    </row>
    <row r="2482" ht="30" customHeight="1" spans="2:12">
      <c r="B2482" s="34">
        <f>10000000+INDEX(编号表!$B:$B,MATCH(D2482,编号表!$A:$A,0))*10000+J2482</f>
        <v>13390012</v>
      </c>
      <c r="C2482" s="34" t="s">
        <v>1587</v>
      </c>
      <c r="D2482" s="34" t="s">
        <v>1584</v>
      </c>
      <c r="E2482" s="34" t="s">
        <v>775</v>
      </c>
      <c r="F2482" s="39" t="s">
        <v>906</v>
      </c>
      <c r="G2482" s="34" t="s">
        <v>363</v>
      </c>
      <c r="H2482" s="34" t="b">
        <v>0</v>
      </c>
      <c r="I2482" s="34" t="b">
        <v>0</v>
      </c>
      <c r="J2482" s="34">
        <v>12</v>
      </c>
      <c r="K2482" s="34" t="str">
        <f t="shared" si="58"/>
        <v>133900</v>
      </c>
      <c r="L2482" s="34" t="s">
        <v>900</v>
      </c>
      <c r="O2482" t="str" s="35">
        <v>温养灵植，促进生长；润通，提高催生效果；加强对土行灵植的催生。</v>
      </c>
      <c r="P2482" t="n" s="35">
        <v>12421006</v>
      </c>
    </row>
    <row r="2483" ht="30" customHeight="1" spans="2:12">
      <c r="B2483" s="34">
        <f>10000000+INDEX(编号表!$B:$B,MATCH(D2483,编号表!$A:$A,0))*10000+J2483</f>
        <v>13390013</v>
      </c>
      <c r="C2483" s="34" t="s">
        <v>1588</v>
      </c>
      <c r="D2483" s="34" t="s">
        <v>1584</v>
      </c>
      <c r="E2483" s="34" t="s">
        <v>775</v>
      </c>
      <c r="F2483" s="39" t="s">
        <v>908</v>
      </c>
      <c r="G2483" s="34" t="s">
        <v>363</v>
      </c>
      <c r="H2483" s="34" t="b">
        <v>0</v>
      </c>
      <c r="I2483" s="34" t="b">
        <v>0</v>
      </c>
      <c r="J2483" s="34">
        <v>13</v>
      </c>
      <c r="K2483" s="34" t="str">
        <f t="shared" si="58"/>
        <v>133900</v>
      </c>
      <c r="L2483" s="34" t="s">
        <v>898</v>
      </c>
      <c r="O2483" t="str" s="35">
        <v>温养灵植，促进生长；润通，提高催生效果；加强对土行灵植的催生。</v>
      </c>
      <c r="P2483" t="n" s="35">
        <v>12421006</v>
      </c>
    </row>
    <row r="2484" ht="30" customHeight="1" spans="2:12">
      <c r="B2484" s="34">
        <f>10000000+INDEX(编号表!$B:$B,MATCH(D2484,编号表!$A:$A,0))*10000+J2484</f>
        <v>13390014</v>
      </c>
      <c r="C2484" s="34" t="s">
        <v>1588</v>
      </c>
      <c r="D2484" s="34" t="s">
        <v>1584</v>
      </c>
      <c r="E2484" s="34" t="s">
        <v>775</v>
      </c>
      <c r="F2484" s="39" t="s">
        <v>908</v>
      </c>
      <c r="G2484" s="34" t="s">
        <v>363</v>
      </c>
      <c r="H2484" s="34" t="b">
        <v>0</v>
      </c>
      <c r="I2484" s="34" t="b">
        <v>0</v>
      </c>
      <c r="J2484" s="34">
        <v>14</v>
      </c>
      <c r="K2484" s="34" t="str">
        <f t="shared" si="58"/>
        <v>133900</v>
      </c>
      <c r="L2484" s="34" t="s">
        <v>899</v>
      </c>
      <c r="O2484" t="str" s="35">
        <v>温养灵植，促进生长；润通，提高催生效果；加强对土行灵植的催生。</v>
      </c>
      <c r="P2484" t="n" s="35">
        <v>12421006</v>
      </c>
    </row>
    <row r="2485" ht="30" customHeight="1" spans="2:12">
      <c r="B2485" s="34">
        <f>10000000+INDEX(编号表!$B:$B,MATCH(D2485,编号表!$A:$A,0))*10000+J2485</f>
        <v>13390015</v>
      </c>
      <c r="C2485" s="34" t="s">
        <v>1588</v>
      </c>
      <c r="D2485" s="34" t="s">
        <v>1584</v>
      </c>
      <c r="E2485" s="34" t="s">
        <v>775</v>
      </c>
      <c r="F2485" s="39" t="s">
        <v>908</v>
      </c>
      <c r="G2485" s="34" t="s">
        <v>363</v>
      </c>
      <c r="H2485" s="34" t="b">
        <v>0</v>
      </c>
      <c r="I2485" s="34" t="b">
        <v>0</v>
      </c>
      <c r="J2485" s="34">
        <v>15</v>
      </c>
      <c r="K2485" s="34" t="str">
        <f t="shared" si="58"/>
        <v>133900</v>
      </c>
      <c r="L2485" s="34" t="s">
        <v>900</v>
      </c>
      <c r="O2485" t="str" s="35">
        <v>温养灵植，促进生长；润通，提高催生效果；加强对土行灵植的催生。</v>
      </c>
      <c r="P2485" t="n" s="35">
        <v>12421006</v>
      </c>
    </row>
    <row r="2486" ht="30" customHeight="1" spans="2:12">
      <c r="B2486" s="34">
        <f>10000000+INDEX(编号表!$B:$B,MATCH(D2486,编号表!$A:$A,0))*10000+J2486</f>
        <v>13390016</v>
      </c>
      <c r="C2486" s="34" t="s">
        <v>1589</v>
      </c>
      <c r="D2486" s="34" t="s">
        <v>1584</v>
      </c>
      <c r="E2486" s="34" t="s">
        <v>775</v>
      </c>
      <c r="F2486" s="39" t="s">
        <v>910</v>
      </c>
      <c r="G2486" s="34" t="s">
        <v>363</v>
      </c>
      <c r="H2486" s="34" t="b">
        <v>0</v>
      </c>
      <c r="I2486" s="34" t="b">
        <v>0</v>
      </c>
      <c r="J2486" s="34">
        <v>16</v>
      </c>
      <c r="K2486" s="34" t="str">
        <f t="shared" si="58"/>
        <v>133900</v>
      </c>
      <c r="L2486" s="34" t="s">
        <v>898</v>
      </c>
      <c r="O2486" t="str" s="35">
        <v>温养灵植，促进生长；润通，提高催生效果；加强对土行灵植的催生。</v>
      </c>
      <c r="P2486" t="n" s="35">
        <v>12421006</v>
      </c>
    </row>
    <row r="2487" ht="30" customHeight="1" spans="2:12">
      <c r="B2487" s="34">
        <f>10000000+INDEX(编号表!$B:$B,MATCH(D2487,编号表!$A:$A,0))*10000+J2487</f>
        <v>13390017</v>
      </c>
      <c r="C2487" s="34" t="s">
        <v>1589</v>
      </c>
      <c r="D2487" s="34" t="s">
        <v>1584</v>
      </c>
      <c r="E2487" s="34" t="s">
        <v>775</v>
      </c>
      <c r="F2487" s="39" t="s">
        <v>910</v>
      </c>
      <c r="G2487" s="34" t="s">
        <v>363</v>
      </c>
      <c r="H2487" s="34" t="b">
        <v>0</v>
      </c>
      <c r="I2487" s="34" t="b">
        <v>0</v>
      </c>
      <c r="J2487" s="34">
        <v>17</v>
      </c>
      <c r="K2487" s="34" t="str">
        <f t="shared" si="58"/>
        <v>133900</v>
      </c>
      <c r="L2487" s="34" t="s">
        <v>899</v>
      </c>
      <c r="O2487" t="str" s="35">
        <v>温养灵植，促进生长；润通，提高催生效果；加强对土行灵植的催生。</v>
      </c>
      <c r="P2487" t="n" s="35">
        <v>12421006</v>
      </c>
    </row>
    <row r="2488" ht="30" customHeight="1" spans="2:12">
      <c r="B2488" s="34">
        <f>10000000+INDEX(编号表!$B:$B,MATCH(D2488,编号表!$A:$A,0))*10000+J2488</f>
        <v>13390018</v>
      </c>
      <c r="C2488" s="34" t="s">
        <v>1589</v>
      </c>
      <c r="D2488" s="34" t="s">
        <v>1584</v>
      </c>
      <c r="E2488" s="34" t="s">
        <v>775</v>
      </c>
      <c r="F2488" s="39" t="s">
        <v>910</v>
      </c>
      <c r="G2488" s="34" t="s">
        <v>363</v>
      </c>
      <c r="H2488" s="34" t="b">
        <v>0</v>
      </c>
      <c r="I2488" s="34" t="b">
        <v>0</v>
      </c>
      <c r="J2488" s="34">
        <v>18</v>
      </c>
      <c r="K2488" s="34" t="str">
        <f t="shared" si="58"/>
        <v>133900</v>
      </c>
      <c r="L2488" s="34" t="s">
        <v>900</v>
      </c>
      <c r="O2488" t="str" s="35">
        <v>温养灵植，促进生长；润通，提高催生效果；加强对土行灵植的催生。</v>
      </c>
      <c r="P2488" t="n" s="35">
        <v>12421006</v>
      </c>
    </row>
    <row r="2489" ht="30" customHeight="1" spans="2:12">
      <c r="B2489" s="34">
        <f>10000000+INDEX(编号表!$B:$B,MATCH(D2489,编号表!$A:$A,0))*10000+J2489</f>
        <v>13390019</v>
      </c>
      <c r="C2489" s="34" t="s">
        <v>1590</v>
      </c>
      <c r="D2489" s="34" t="s">
        <v>1584</v>
      </c>
      <c r="E2489" s="34" t="s">
        <v>775</v>
      </c>
      <c r="F2489" s="39" t="s">
        <v>912</v>
      </c>
      <c r="G2489" s="34" t="s">
        <v>363</v>
      </c>
      <c r="H2489" s="34" t="b">
        <v>0</v>
      </c>
      <c r="I2489" s="34" t="b">
        <v>0</v>
      </c>
      <c r="J2489" s="34">
        <v>19</v>
      </c>
      <c r="K2489" s="34" t="str">
        <f t="shared" si="58"/>
        <v>133900</v>
      </c>
      <c r="L2489" s="34" t="s">
        <v>898</v>
      </c>
      <c r="O2489" t="str" s="35">
        <v>温养灵植，促进生长；润通，提高催生效果；加强对土行灵植的催生。</v>
      </c>
      <c r="P2489" t="n" s="35">
        <v>12421006</v>
      </c>
    </row>
    <row r="2490" ht="30" customHeight="1" spans="2:12">
      <c r="B2490" s="34">
        <f>10000000+INDEX(编号表!$B:$B,MATCH(D2490,编号表!$A:$A,0))*10000+J2490</f>
        <v>13390020</v>
      </c>
      <c r="C2490" s="34" t="s">
        <v>1590</v>
      </c>
      <c r="D2490" s="34" t="s">
        <v>1584</v>
      </c>
      <c r="E2490" s="34" t="s">
        <v>775</v>
      </c>
      <c r="F2490" s="39" t="s">
        <v>912</v>
      </c>
      <c r="G2490" s="34" t="s">
        <v>363</v>
      </c>
      <c r="H2490" s="34" t="b">
        <v>0</v>
      </c>
      <c r="I2490" s="34" t="b">
        <v>0</v>
      </c>
      <c r="J2490" s="34">
        <v>20</v>
      </c>
      <c r="K2490" s="34" t="str">
        <f t="shared" si="58"/>
        <v>133900</v>
      </c>
      <c r="L2490" s="34" t="s">
        <v>899</v>
      </c>
      <c r="O2490" t="str" s="35">
        <v>温养灵植，促进生长；润通，提高催生效果；加强对土行灵植的催生。</v>
      </c>
      <c r="P2490" t="n" s="35">
        <v>12421006</v>
      </c>
    </row>
    <row r="2491" ht="30" customHeight="1" spans="2:12">
      <c r="B2491" s="34">
        <f>10000000+INDEX(编号表!$B:$B,MATCH(D2491,编号表!$A:$A,0))*10000+J2491</f>
        <v>13390021</v>
      </c>
      <c r="C2491" s="34" t="s">
        <v>1590</v>
      </c>
      <c r="D2491" s="34" t="s">
        <v>1584</v>
      </c>
      <c r="E2491" s="34" t="s">
        <v>775</v>
      </c>
      <c r="F2491" s="39" t="s">
        <v>912</v>
      </c>
      <c r="G2491" s="34" t="s">
        <v>363</v>
      </c>
      <c r="H2491" s="34" t="b">
        <v>0</v>
      </c>
      <c r="I2491" s="34" t="b">
        <v>0</v>
      </c>
      <c r="J2491" s="34">
        <v>21</v>
      </c>
      <c r="K2491" s="34" t="str">
        <f t="shared" si="58"/>
        <v>133900</v>
      </c>
      <c r="L2491" s="34" t="s">
        <v>900</v>
      </c>
      <c r="O2491" t="str" s="35">
        <v>温养灵植，促进生长；润通，提高催生效果；加强对土行灵植的催生。</v>
      </c>
      <c r="P2491" t="n" s="35">
        <v>12421006</v>
      </c>
    </row>
    <row r="2492" ht="30" customHeight="1" spans="2:12">
      <c r="B2492" s="34">
        <f>10000000+INDEX(编号表!$B:$B,MATCH(D2492,编号表!$A:$A,0))*10000+J2492</f>
        <v>13400013</v>
      </c>
      <c r="C2492" s="34" t="s">
        <v>1591</v>
      </c>
      <c r="D2492" s="34" t="s">
        <v>1592</v>
      </c>
      <c r="E2492" s="34" t="s">
        <v>775</v>
      </c>
      <c r="F2492" s="39" t="s">
        <v>908</v>
      </c>
      <c r="G2492" s="34" t="s">
        <v>363</v>
      </c>
      <c r="H2492" s="34" t="b">
        <v>0</v>
      </c>
      <c r="I2492" s="34" t="b">
        <v>0</v>
      </c>
      <c r="J2492" s="34">
        <v>13</v>
      </c>
      <c r="K2492" s="34" t="str">
        <f t="shared" si="58"/>
        <v>134000</v>
      </c>
      <c r="L2492" s="34" t="s">
        <v>898</v>
      </c>
      <c r="O2492" t="str" s="35">
        <v>温养灵植，促进生长；浸养，提高催生效果；提供通用催生加成；提高灵植催生效果。</v>
      </c>
      <c r="P2492" t="n" s="35">
        <v>12461093</v>
      </c>
    </row>
    <row r="2493" ht="30" customHeight="1" spans="2:12">
      <c r="B2493" s="34">
        <f>10000000+INDEX(编号表!$B:$B,MATCH(D2493,编号表!$A:$A,0))*10000+J2493</f>
        <v>13400014</v>
      </c>
      <c r="C2493" s="34" t="s">
        <v>1591</v>
      </c>
      <c r="D2493" s="34" t="s">
        <v>1592</v>
      </c>
      <c r="E2493" s="34" t="s">
        <v>775</v>
      </c>
      <c r="F2493" s="39" t="s">
        <v>908</v>
      </c>
      <c r="G2493" s="34" t="s">
        <v>363</v>
      </c>
      <c r="H2493" s="34" t="b">
        <v>0</v>
      </c>
      <c r="I2493" s="34" t="b">
        <v>0</v>
      </c>
      <c r="J2493" s="34">
        <v>14</v>
      </c>
      <c r="K2493" s="34" t="str">
        <f t="shared" si="58"/>
        <v>134000</v>
      </c>
      <c r="L2493" s="34" t="s">
        <v>899</v>
      </c>
      <c r="O2493" t="str" s="35">
        <v>温养灵植，促进生长；浸养，提高催生效果；提供通用催生加成；提高灵植催生效果。</v>
      </c>
      <c r="P2493" t="n" s="35">
        <v>12461093</v>
      </c>
    </row>
    <row r="2494" ht="30" customHeight="1" spans="2:12">
      <c r="B2494" s="34">
        <f>10000000+INDEX(编号表!$B:$B,MATCH(D2494,编号表!$A:$A,0))*10000+J2494</f>
        <v>13400015</v>
      </c>
      <c r="C2494" s="34" t="s">
        <v>1591</v>
      </c>
      <c r="D2494" s="34" t="s">
        <v>1592</v>
      </c>
      <c r="E2494" s="34" t="s">
        <v>775</v>
      </c>
      <c r="F2494" s="39" t="s">
        <v>908</v>
      </c>
      <c r="G2494" s="34" t="s">
        <v>363</v>
      </c>
      <c r="H2494" s="34" t="b">
        <v>0</v>
      </c>
      <c r="I2494" s="34" t="b">
        <v>0</v>
      </c>
      <c r="J2494" s="34">
        <v>15</v>
      </c>
      <c r="K2494" s="34" t="str">
        <f t="shared" si="58"/>
        <v>134000</v>
      </c>
      <c r="L2494" s="34" t="s">
        <v>900</v>
      </c>
      <c r="O2494" t="str" s="35">
        <v>温养灵植，促进生长；浸养，提高催生效果；提供通用催生加成；提高灵植催生效果。</v>
      </c>
      <c r="P2494" t="n" s="35">
        <v>12461093</v>
      </c>
    </row>
    <row r="2495" ht="30" customHeight="1" spans="2:12">
      <c r="B2495" s="34">
        <f>10000000+INDEX(编号表!$B:$B,MATCH(D2495,编号表!$A:$A,0))*10000+J2495</f>
        <v>13410013</v>
      </c>
      <c r="C2495" s="34" t="s">
        <v>1593</v>
      </c>
      <c r="D2495" s="34" t="s">
        <v>1594</v>
      </c>
      <c r="E2495" s="34" t="s">
        <v>775</v>
      </c>
      <c r="F2495" s="39" t="s">
        <v>908</v>
      </c>
      <c r="G2495" s="34" t="s">
        <v>363</v>
      </c>
      <c r="H2495" s="34" t="b">
        <v>0</v>
      </c>
      <c r="I2495" s="34" t="b">
        <v>0</v>
      </c>
      <c r="J2495" s="34">
        <v>13</v>
      </c>
      <c r="K2495" s="34" t="str">
        <f t="shared" si="58"/>
        <v>134100</v>
      </c>
      <c r="L2495" s="34" t="s">
        <v>898</v>
      </c>
      <c r="O2495" t="str" s="35">
        <v>温养灵植，促进生长；浸养，提高催生效果；加强对金行灵植的催生；提高灵植催生效果。</v>
      </c>
      <c r="P2495" t="n" s="35">
        <v>12461093</v>
      </c>
    </row>
    <row r="2496" ht="30" customHeight="1" spans="2:12">
      <c r="B2496" s="34">
        <f>10000000+INDEX(编号表!$B:$B,MATCH(D2496,编号表!$A:$A,0))*10000+J2496</f>
        <v>13410014</v>
      </c>
      <c r="C2496" s="34" t="s">
        <v>1593</v>
      </c>
      <c r="D2496" s="34" t="s">
        <v>1594</v>
      </c>
      <c r="E2496" s="34" t="s">
        <v>775</v>
      </c>
      <c r="F2496" s="39" t="s">
        <v>908</v>
      </c>
      <c r="G2496" s="34" t="s">
        <v>363</v>
      </c>
      <c r="H2496" s="34" t="b">
        <v>0</v>
      </c>
      <c r="I2496" s="34" t="b">
        <v>0</v>
      </c>
      <c r="J2496" s="34">
        <v>14</v>
      </c>
      <c r="K2496" s="34" t="str">
        <f t="shared" si="58"/>
        <v>134100</v>
      </c>
      <c r="L2496" s="34" t="s">
        <v>899</v>
      </c>
      <c r="O2496" t="str" s="35">
        <v>温养灵植，促进生长；浸养，提高催生效果；加强对金行灵植的催生；提高灵植催生效果。</v>
      </c>
      <c r="P2496" t="n" s="35">
        <v>12461093</v>
      </c>
    </row>
    <row r="2497" ht="30" customHeight="1" spans="2:12">
      <c r="B2497" s="34">
        <f>10000000+INDEX(编号表!$B:$B,MATCH(D2497,编号表!$A:$A,0))*10000+J2497</f>
        <v>13410015</v>
      </c>
      <c r="C2497" s="34" t="s">
        <v>1593</v>
      </c>
      <c r="D2497" s="34" t="s">
        <v>1594</v>
      </c>
      <c r="E2497" s="34" t="s">
        <v>775</v>
      </c>
      <c r="F2497" s="39" t="s">
        <v>908</v>
      </c>
      <c r="G2497" s="34" t="s">
        <v>363</v>
      </c>
      <c r="H2497" s="34" t="b">
        <v>0</v>
      </c>
      <c r="I2497" s="34" t="b">
        <v>0</v>
      </c>
      <c r="J2497" s="34">
        <v>15</v>
      </c>
      <c r="K2497" s="34" t="str">
        <f t="shared" si="58"/>
        <v>134100</v>
      </c>
      <c r="L2497" s="34" t="s">
        <v>900</v>
      </c>
      <c r="O2497" t="str" s="35">
        <v>温养灵植，促进生长；浸养，提高催生效果；加强对金行灵植的催生；提高灵植催生效果。</v>
      </c>
      <c r="P2497" t="n" s="35">
        <v>12461093</v>
      </c>
    </row>
    <row r="2498" ht="30" customHeight="1" spans="2:12">
      <c r="B2498" s="34">
        <f>10000000+INDEX(编号表!$B:$B,MATCH(D2498,编号表!$A:$A,0))*10000+J2498</f>
        <v>13420013</v>
      </c>
      <c r="C2498" s="34" t="s">
        <v>1595</v>
      </c>
      <c r="D2498" s="34" t="s">
        <v>1596</v>
      </c>
      <c r="E2498" s="34" t="s">
        <v>775</v>
      </c>
      <c r="F2498" s="39" t="s">
        <v>908</v>
      </c>
      <c r="G2498" s="34" t="s">
        <v>363</v>
      </c>
      <c r="H2498" s="34" t="b">
        <v>0</v>
      </c>
      <c r="I2498" s="34" t="b">
        <v>0</v>
      </c>
      <c r="J2498" s="34">
        <v>13</v>
      </c>
      <c r="K2498" s="34" t="str">
        <f t="shared" si="58"/>
        <v>134200</v>
      </c>
      <c r="L2498" s="34" t="s">
        <v>898</v>
      </c>
      <c r="O2498" t="str" s="35">
        <v>温养灵植，促进生长；浸养，提高催生效果；加强对木行灵植的催生；提高灵植催生效果。</v>
      </c>
      <c r="P2498" t="n" s="35">
        <v>12461093</v>
      </c>
    </row>
    <row r="2499" ht="30" customHeight="1" spans="2:12">
      <c r="B2499" s="34">
        <f>10000000+INDEX(编号表!$B:$B,MATCH(D2499,编号表!$A:$A,0))*10000+J2499</f>
        <v>13420014</v>
      </c>
      <c r="C2499" s="34" t="s">
        <v>1595</v>
      </c>
      <c r="D2499" s="34" t="s">
        <v>1596</v>
      </c>
      <c r="E2499" s="34" t="s">
        <v>775</v>
      </c>
      <c r="F2499" s="39" t="s">
        <v>908</v>
      </c>
      <c r="G2499" s="34" t="s">
        <v>363</v>
      </c>
      <c r="H2499" s="34" t="b">
        <v>0</v>
      </c>
      <c r="I2499" s="34" t="b">
        <v>0</v>
      </c>
      <c r="J2499" s="34">
        <v>14</v>
      </c>
      <c r="K2499" s="34" t="str">
        <f t="shared" si="58"/>
        <v>134200</v>
      </c>
      <c r="L2499" s="34" t="s">
        <v>899</v>
      </c>
      <c r="O2499" t="str" s="35">
        <v>温养灵植，促进生长；浸养，提高催生效果；加强对木行灵植的催生；提高灵植催生效果。</v>
      </c>
      <c r="P2499" t="n" s="35">
        <v>12461093</v>
      </c>
    </row>
    <row r="2500" ht="30" customHeight="1" spans="2:12">
      <c r="B2500" s="34">
        <f>10000000+INDEX(编号表!$B:$B,MATCH(D2500,编号表!$A:$A,0))*10000+J2500</f>
        <v>13420015</v>
      </c>
      <c r="C2500" s="34" t="s">
        <v>1595</v>
      </c>
      <c r="D2500" s="34" t="s">
        <v>1596</v>
      </c>
      <c r="E2500" s="34" t="s">
        <v>775</v>
      </c>
      <c r="F2500" s="39" t="s">
        <v>908</v>
      </c>
      <c r="G2500" s="34" t="s">
        <v>363</v>
      </c>
      <c r="H2500" s="34" t="b">
        <v>0</v>
      </c>
      <c r="I2500" s="34" t="b">
        <v>0</v>
      </c>
      <c r="J2500" s="34">
        <v>15</v>
      </c>
      <c r="K2500" s="34" t="str">
        <f t="shared" si="58"/>
        <v>134200</v>
      </c>
      <c r="L2500" s="34" t="s">
        <v>900</v>
      </c>
      <c r="O2500" t="str" s="35">
        <v>温养灵植，促进生长；浸养，提高催生效果；加强对木行灵植的催生；提高灵植催生效果。</v>
      </c>
      <c r="P2500" t="n" s="35">
        <v>12461093</v>
      </c>
    </row>
    <row r="2501" ht="30" customHeight="1" spans="2:12">
      <c r="B2501" s="34">
        <f>10000000+INDEX(编号表!$B:$B,MATCH(D2501,编号表!$A:$A,0))*10000+J2501</f>
        <v>13430013</v>
      </c>
      <c r="C2501" s="34" t="s">
        <v>1597</v>
      </c>
      <c r="D2501" s="34" t="s">
        <v>1598</v>
      </c>
      <c r="E2501" s="34" t="s">
        <v>775</v>
      </c>
      <c r="F2501" s="39" t="s">
        <v>908</v>
      </c>
      <c r="G2501" s="34" t="s">
        <v>363</v>
      </c>
      <c r="H2501" s="34" t="b">
        <v>0</v>
      </c>
      <c r="I2501" s="34" t="b">
        <v>0</v>
      </c>
      <c r="J2501" s="34">
        <v>13</v>
      </c>
      <c r="K2501" s="34" t="str">
        <f t="shared" si="58"/>
        <v>134300</v>
      </c>
      <c r="L2501" s="34" t="s">
        <v>898</v>
      </c>
      <c r="O2501" t="str" s="35">
        <v>温养灵植，促进生长；浸养，提高催生效果；加强对水行灵植的催生；提高灵植催生效果。</v>
      </c>
      <c r="P2501" t="n" s="35">
        <v>12461093</v>
      </c>
    </row>
    <row r="2502" ht="30" customHeight="1" spans="2:12">
      <c r="B2502" s="34">
        <f>10000000+INDEX(编号表!$B:$B,MATCH(D2502,编号表!$A:$A,0))*10000+J2502</f>
        <v>13430014</v>
      </c>
      <c r="C2502" s="34" t="s">
        <v>1597</v>
      </c>
      <c r="D2502" s="34" t="s">
        <v>1598</v>
      </c>
      <c r="E2502" s="34" t="s">
        <v>775</v>
      </c>
      <c r="F2502" s="39" t="s">
        <v>908</v>
      </c>
      <c r="G2502" s="34" t="s">
        <v>363</v>
      </c>
      <c r="H2502" s="34" t="b">
        <v>0</v>
      </c>
      <c r="I2502" s="34" t="b">
        <v>0</v>
      </c>
      <c r="J2502" s="34">
        <v>14</v>
      </c>
      <c r="K2502" s="34" t="str">
        <f t="shared" si="58"/>
        <v>134300</v>
      </c>
      <c r="L2502" s="34" t="s">
        <v>899</v>
      </c>
      <c r="O2502" t="str" s="35">
        <v>温养灵植，促进生长；浸养，提高催生效果；加强对水行灵植的催生；提高灵植催生效果。</v>
      </c>
      <c r="P2502" t="n" s="35">
        <v>12461093</v>
      </c>
    </row>
    <row r="2503" ht="30" customHeight="1" spans="2:12">
      <c r="B2503" s="34">
        <f>10000000+INDEX(编号表!$B:$B,MATCH(D2503,编号表!$A:$A,0))*10000+J2503</f>
        <v>13430015</v>
      </c>
      <c r="C2503" s="34" t="s">
        <v>1597</v>
      </c>
      <c r="D2503" s="34" t="s">
        <v>1598</v>
      </c>
      <c r="E2503" s="34" t="s">
        <v>775</v>
      </c>
      <c r="F2503" s="39" t="s">
        <v>908</v>
      </c>
      <c r="G2503" s="34" t="s">
        <v>363</v>
      </c>
      <c r="H2503" s="34" t="b">
        <v>0</v>
      </c>
      <c r="I2503" s="34" t="b">
        <v>0</v>
      </c>
      <c r="J2503" s="34">
        <v>15</v>
      </c>
      <c r="K2503" s="34" t="str">
        <f t="shared" ref="K2503:K2566" si="59">LEFT(B2503,6)</f>
        <v>134300</v>
      </c>
      <c r="L2503" s="34" t="s">
        <v>900</v>
      </c>
      <c r="O2503" t="str" s="35">
        <v>温养灵植，促进生长；浸养，提高催生效果；加强对水行灵植的催生；提高灵植催生效果。</v>
      </c>
      <c r="P2503" t="n" s="35">
        <v>12461093</v>
      </c>
    </row>
    <row r="2504" ht="30" customHeight="1" spans="2:12">
      <c r="B2504" s="34">
        <f>10000000+INDEX(编号表!$B:$B,MATCH(D2504,编号表!$A:$A,0))*10000+J2504</f>
        <v>13440013</v>
      </c>
      <c r="C2504" s="34" t="s">
        <v>1599</v>
      </c>
      <c r="D2504" s="34" t="s">
        <v>1600</v>
      </c>
      <c r="E2504" s="34" t="s">
        <v>775</v>
      </c>
      <c r="F2504" s="39" t="s">
        <v>908</v>
      </c>
      <c r="G2504" s="34" t="s">
        <v>363</v>
      </c>
      <c r="H2504" s="34" t="b">
        <v>0</v>
      </c>
      <c r="I2504" s="34" t="b">
        <v>0</v>
      </c>
      <c r="J2504" s="34">
        <v>13</v>
      </c>
      <c r="K2504" s="34" t="str">
        <f t="shared" si="59"/>
        <v>134400</v>
      </c>
      <c r="L2504" s="34" t="s">
        <v>898</v>
      </c>
      <c r="O2504" t="str" s="35">
        <v>温养灵植，促进生长；浸养，提高催生效果；加强对火行灵植的催生；提高灵植催生效果。</v>
      </c>
      <c r="P2504" t="n" s="35">
        <v>12461093</v>
      </c>
    </row>
    <row r="2505" ht="30" customHeight="1" spans="2:12">
      <c r="B2505" s="34">
        <f>10000000+INDEX(编号表!$B:$B,MATCH(D2505,编号表!$A:$A,0))*10000+J2505</f>
        <v>13440014</v>
      </c>
      <c r="C2505" s="34" t="s">
        <v>1599</v>
      </c>
      <c r="D2505" s="34" t="s">
        <v>1600</v>
      </c>
      <c r="E2505" s="34" t="s">
        <v>775</v>
      </c>
      <c r="F2505" s="39" t="s">
        <v>908</v>
      </c>
      <c r="G2505" s="34" t="s">
        <v>363</v>
      </c>
      <c r="H2505" s="34" t="b">
        <v>0</v>
      </c>
      <c r="I2505" s="34" t="b">
        <v>0</v>
      </c>
      <c r="J2505" s="34">
        <v>14</v>
      </c>
      <c r="K2505" s="34" t="str">
        <f t="shared" si="59"/>
        <v>134400</v>
      </c>
      <c r="L2505" s="34" t="s">
        <v>899</v>
      </c>
      <c r="O2505" t="str" s="35">
        <v>温养灵植，促进生长；浸养，提高催生效果；加强对火行灵植的催生；提高灵植催生效果。</v>
      </c>
      <c r="P2505" t="n" s="35">
        <v>12461093</v>
      </c>
    </row>
    <row r="2506" ht="30" customHeight="1" spans="2:12">
      <c r="B2506" s="34">
        <f>10000000+INDEX(编号表!$B:$B,MATCH(D2506,编号表!$A:$A,0))*10000+J2506</f>
        <v>13440015</v>
      </c>
      <c r="C2506" s="34" t="s">
        <v>1599</v>
      </c>
      <c r="D2506" s="34" t="s">
        <v>1600</v>
      </c>
      <c r="E2506" s="34" t="s">
        <v>775</v>
      </c>
      <c r="F2506" s="39" t="s">
        <v>908</v>
      </c>
      <c r="G2506" s="34" t="s">
        <v>363</v>
      </c>
      <c r="H2506" s="34" t="b">
        <v>0</v>
      </c>
      <c r="I2506" s="34" t="b">
        <v>0</v>
      </c>
      <c r="J2506" s="34">
        <v>15</v>
      </c>
      <c r="K2506" s="34" t="str">
        <f t="shared" si="59"/>
        <v>134400</v>
      </c>
      <c r="L2506" s="34" t="s">
        <v>900</v>
      </c>
      <c r="O2506" t="str" s="35">
        <v>温养灵植，促进生长；浸养，提高催生效果；加强对火行灵植的催生；提高灵植催生效果。</v>
      </c>
      <c r="P2506" t="n" s="35">
        <v>12461093</v>
      </c>
    </row>
    <row r="2507" ht="30" customHeight="1" spans="2:12">
      <c r="B2507" s="34">
        <f>10000000+INDEX(编号表!$B:$B,MATCH(D2507,编号表!$A:$A,0))*10000+J2507</f>
        <v>13450013</v>
      </c>
      <c r="C2507" s="34" t="s">
        <v>1601</v>
      </c>
      <c r="D2507" s="34" t="s">
        <v>1602</v>
      </c>
      <c r="E2507" s="34" t="s">
        <v>775</v>
      </c>
      <c r="F2507" s="39" t="s">
        <v>908</v>
      </c>
      <c r="G2507" s="34" t="s">
        <v>363</v>
      </c>
      <c r="H2507" s="34" t="b">
        <v>0</v>
      </c>
      <c r="I2507" s="34" t="b">
        <v>0</v>
      </c>
      <c r="J2507" s="34">
        <v>13</v>
      </c>
      <c r="K2507" s="34" t="str">
        <f t="shared" si="59"/>
        <v>134500</v>
      </c>
      <c r="L2507" s="34" t="s">
        <v>898</v>
      </c>
      <c r="O2507" t="str" s="35">
        <v>温养灵植，促进生长；浸养，提高催生效果；加强对土行灵植的催生；提高灵植催生效果。</v>
      </c>
      <c r="P2507" t="n" s="35">
        <v>12461093</v>
      </c>
    </row>
    <row r="2508" ht="30" customHeight="1" spans="2:12">
      <c r="B2508" s="34">
        <f>10000000+INDEX(编号表!$B:$B,MATCH(D2508,编号表!$A:$A,0))*10000+J2508</f>
        <v>13450014</v>
      </c>
      <c r="C2508" s="34" t="s">
        <v>1601</v>
      </c>
      <c r="D2508" s="34" t="s">
        <v>1602</v>
      </c>
      <c r="E2508" s="34" t="s">
        <v>775</v>
      </c>
      <c r="F2508" s="39" t="s">
        <v>908</v>
      </c>
      <c r="G2508" s="34" t="s">
        <v>363</v>
      </c>
      <c r="H2508" s="34" t="b">
        <v>0</v>
      </c>
      <c r="I2508" s="34" t="b">
        <v>0</v>
      </c>
      <c r="J2508" s="34">
        <v>14</v>
      </c>
      <c r="K2508" s="34" t="str">
        <f t="shared" si="59"/>
        <v>134500</v>
      </c>
      <c r="L2508" s="34" t="s">
        <v>899</v>
      </c>
      <c r="O2508" t="str" s="35">
        <v>温养灵植，促进生长；浸养，提高催生效果；加强对土行灵植的催生；提高灵植催生效果。</v>
      </c>
      <c r="P2508" t="n" s="35">
        <v>12461093</v>
      </c>
    </row>
    <row r="2509" ht="30" customHeight="1" spans="2:12">
      <c r="B2509" s="34">
        <f>10000000+INDEX(编号表!$B:$B,MATCH(D2509,编号表!$A:$A,0))*10000+J2509</f>
        <v>13450015</v>
      </c>
      <c r="C2509" s="34" t="s">
        <v>1601</v>
      </c>
      <c r="D2509" s="34" t="s">
        <v>1602</v>
      </c>
      <c r="E2509" s="34" t="s">
        <v>775</v>
      </c>
      <c r="F2509" s="39" t="s">
        <v>908</v>
      </c>
      <c r="G2509" s="34" t="s">
        <v>363</v>
      </c>
      <c r="H2509" s="34" t="b">
        <v>0</v>
      </c>
      <c r="I2509" s="34" t="b">
        <v>0</v>
      </c>
      <c r="J2509" s="34">
        <v>15</v>
      </c>
      <c r="K2509" s="34" t="str">
        <f t="shared" si="59"/>
        <v>134500</v>
      </c>
      <c r="L2509" s="34" t="s">
        <v>900</v>
      </c>
      <c r="O2509" t="str" s="35">
        <v>温养灵植，促进生长；浸养，提高催生效果；加强对土行灵植的催生；提高灵植催生效果。</v>
      </c>
      <c r="P2509" t="n" s="35">
        <v>12461093</v>
      </c>
    </row>
    <row r="2510" ht="30" customHeight="1" spans="2:12">
      <c r="B2510" s="34">
        <f>10000000+INDEX(编号表!$B:$B,MATCH(D2510,编号表!$A:$A,0))*10000+J2510</f>
        <v>13460013</v>
      </c>
      <c r="C2510" s="34" t="s">
        <v>1603</v>
      </c>
      <c r="D2510" s="34" t="s">
        <v>1604</v>
      </c>
      <c r="E2510" s="34" t="s">
        <v>775</v>
      </c>
      <c r="F2510" s="39" t="s">
        <v>908</v>
      </c>
      <c r="G2510" s="34" t="s">
        <v>363</v>
      </c>
      <c r="H2510" s="34" t="b">
        <v>0</v>
      </c>
      <c r="I2510" s="34" t="b">
        <v>0</v>
      </c>
      <c r="J2510" s="34">
        <v>13</v>
      </c>
      <c r="K2510" s="34" t="str">
        <f t="shared" si="59"/>
        <v>134600</v>
      </c>
      <c r="L2510" s="34" t="s">
        <v>898</v>
      </c>
      <c r="O2510" t="str" s="35">
        <v>温养灵植，促进生长；润通，提高催生效果；提供通用催生加成；提高灵植催生效果。</v>
      </c>
      <c r="P2510" t="n" s="35">
        <v>12461093</v>
      </c>
    </row>
    <row r="2511" ht="30" customHeight="1" spans="2:12">
      <c r="B2511" s="34">
        <f>10000000+INDEX(编号表!$B:$B,MATCH(D2511,编号表!$A:$A,0))*10000+J2511</f>
        <v>13460014</v>
      </c>
      <c r="C2511" s="34" t="s">
        <v>1603</v>
      </c>
      <c r="D2511" s="34" t="s">
        <v>1604</v>
      </c>
      <c r="E2511" s="34" t="s">
        <v>775</v>
      </c>
      <c r="F2511" s="39" t="s">
        <v>908</v>
      </c>
      <c r="G2511" s="34" t="s">
        <v>363</v>
      </c>
      <c r="H2511" s="34" t="b">
        <v>0</v>
      </c>
      <c r="I2511" s="34" t="b">
        <v>0</v>
      </c>
      <c r="J2511" s="34">
        <v>14</v>
      </c>
      <c r="K2511" s="34" t="str">
        <f t="shared" si="59"/>
        <v>134600</v>
      </c>
      <c r="L2511" s="34" t="s">
        <v>899</v>
      </c>
      <c r="O2511" t="str" s="35">
        <v>温养灵植，促进生长；润通，提高催生效果；提供通用催生加成；提高灵植催生效果。</v>
      </c>
      <c r="P2511" t="n" s="35">
        <v>12461093</v>
      </c>
    </row>
    <row r="2512" ht="30" customHeight="1" spans="2:12">
      <c r="B2512" s="34">
        <f>10000000+INDEX(编号表!$B:$B,MATCH(D2512,编号表!$A:$A,0))*10000+J2512</f>
        <v>13460015</v>
      </c>
      <c r="C2512" s="34" t="s">
        <v>1603</v>
      </c>
      <c r="D2512" s="34" t="s">
        <v>1604</v>
      </c>
      <c r="E2512" s="34" t="s">
        <v>775</v>
      </c>
      <c r="F2512" s="39" t="s">
        <v>908</v>
      </c>
      <c r="G2512" s="34" t="s">
        <v>363</v>
      </c>
      <c r="H2512" s="34" t="b">
        <v>0</v>
      </c>
      <c r="I2512" s="34" t="b">
        <v>0</v>
      </c>
      <c r="J2512" s="34">
        <v>15</v>
      </c>
      <c r="K2512" s="34" t="str">
        <f t="shared" si="59"/>
        <v>134600</v>
      </c>
      <c r="L2512" s="34" t="s">
        <v>900</v>
      </c>
      <c r="O2512" t="str" s="35">
        <v>温养灵植，促进生长；润通，提高催生效果；提供通用催生加成；提高灵植催生效果。</v>
      </c>
      <c r="P2512" t="n" s="35">
        <v>12461093</v>
      </c>
    </row>
    <row r="2513" ht="30" customHeight="1" spans="2:12">
      <c r="B2513" s="34">
        <f>10000000+INDEX(编号表!$B:$B,MATCH(D2513,编号表!$A:$A,0))*10000+J2513</f>
        <v>13470013</v>
      </c>
      <c r="C2513" s="34" t="s">
        <v>1605</v>
      </c>
      <c r="D2513" s="34" t="s">
        <v>1606</v>
      </c>
      <c r="E2513" s="34" t="s">
        <v>775</v>
      </c>
      <c r="F2513" s="39" t="s">
        <v>908</v>
      </c>
      <c r="G2513" s="34" t="s">
        <v>363</v>
      </c>
      <c r="H2513" s="34" t="b">
        <v>0</v>
      </c>
      <c r="I2513" s="34" t="b">
        <v>0</v>
      </c>
      <c r="J2513" s="34">
        <v>13</v>
      </c>
      <c r="K2513" s="34" t="str">
        <f t="shared" si="59"/>
        <v>134700</v>
      </c>
      <c r="L2513" s="34" t="s">
        <v>898</v>
      </c>
      <c r="O2513" t="str" s="35">
        <v>温养灵植，促进生长；润通，提高催生效果；加强对金行灵植的催生；提高灵植催生效果。</v>
      </c>
      <c r="P2513" t="n" s="35">
        <v>12461093</v>
      </c>
    </row>
    <row r="2514" ht="30" customHeight="1" spans="2:12">
      <c r="B2514" s="34">
        <f>10000000+INDEX(编号表!$B:$B,MATCH(D2514,编号表!$A:$A,0))*10000+J2514</f>
        <v>13470014</v>
      </c>
      <c r="C2514" s="34" t="s">
        <v>1605</v>
      </c>
      <c r="D2514" s="34" t="s">
        <v>1606</v>
      </c>
      <c r="E2514" s="34" t="s">
        <v>775</v>
      </c>
      <c r="F2514" s="39" t="s">
        <v>908</v>
      </c>
      <c r="G2514" s="34" t="s">
        <v>363</v>
      </c>
      <c r="H2514" s="34" t="b">
        <v>0</v>
      </c>
      <c r="I2514" s="34" t="b">
        <v>0</v>
      </c>
      <c r="J2514" s="34">
        <v>14</v>
      </c>
      <c r="K2514" s="34" t="str">
        <f t="shared" si="59"/>
        <v>134700</v>
      </c>
      <c r="L2514" s="34" t="s">
        <v>899</v>
      </c>
      <c r="O2514" t="str" s="35">
        <v>温养灵植，促进生长；润通，提高催生效果；加强对金行灵植的催生；提高灵植催生效果。</v>
      </c>
      <c r="P2514" t="n" s="35">
        <v>12461093</v>
      </c>
    </row>
    <row r="2515" ht="30" customHeight="1" spans="2:12">
      <c r="B2515" s="34">
        <f>10000000+INDEX(编号表!$B:$B,MATCH(D2515,编号表!$A:$A,0))*10000+J2515</f>
        <v>13470015</v>
      </c>
      <c r="C2515" s="34" t="s">
        <v>1605</v>
      </c>
      <c r="D2515" s="34" t="s">
        <v>1606</v>
      </c>
      <c r="E2515" s="34" t="s">
        <v>775</v>
      </c>
      <c r="F2515" s="39" t="s">
        <v>908</v>
      </c>
      <c r="G2515" s="34" t="s">
        <v>363</v>
      </c>
      <c r="H2515" s="34" t="b">
        <v>0</v>
      </c>
      <c r="I2515" s="34" t="b">
        <v>0</v>
      </c>
      <c r="J2515" s="34">
        <v>15</v>
      </c>
      <c r="K2515" s="34" t="str">
        <f t="shared" si="59"/>
        <v>134700</v>
      </c>
      <c r="L2515" s="34" t="s">
        <v>900</v>
      </c>
      <c r="O2515" t="str" s="35">
        <v>温养灵植，促进生长；润通，提高催生效果；加强对金行灵植的催生；提高灵植催生效果。</v>
      </c>
      <c r="P2515" t="n" s="35">
        <v>12461093</v>
      </c>
    </row>
    <row r="2516" ht="30" customHeight="1" spans="2:12">
      <c r="B2516" s="34">
        <f>10000000+INDEX(编号表!$B:$B,MATCH(D2516,编号表!$A:$A,0))*10000+J2516</f>
        <v>13480013</v>
      </c>
      <c r="C2516" s="34" t="s">
        <v>1607</v>
      </c>
      <c r="D2516" s="34" t="s">
        <v>1608</v>
      </c>
      <c r="E2516" s="34" t="s">
        <v>775</v>
      </c>
      <c r="F2516" s="39" t="s">
        <v>908</v>
      </c>
      <c r="G2516" s="34" t="s">
        <v>363</v>
      </c>
      <c r="H2516" s="34" t="b">
        <v>0</v>
      </c>
      <c r="I2516" s="34" t="b">
        <v>0</v>
      </c>
      <c r="J2516" s="34">
        <v>13</v>
      </c>
      <c r="K2516" s="34" t="str">
        <f t="shared" si="59"/>
        <v>134800</v>
      </c>
      <c r="L2516" s="34" t="s">
        <v>898</v>
      </c>
      <c r="O2516" t="str" s="35">
        <v>温养灵植，促进生长；润通，提高催生效果；加强对木行灵植的催生；提高灵植催生效果。</v>
      </c>
      <c r="P2516" t="n" s="35">
        <v>12461093</v>
      </c>
    </row>
    <row r="2517" ht="30" customHeight="1" spans="2:12">
      <c r="B2517" s="34">
        <f>10000000+INDEX(编号表!$B:$B,MATCH(D2517,编号表!$A:$A,0))*10000+J2517</f>
        <v>13480014</v>
      </c>
      <c r="C2517" s="34" t="s">
        <v>1607</v>
      </c>
      <c r="D2517" s="34" t="s">
        <v>1608</v>
      </c>
      <c r="E2517" s="34" t="s">
        <v>775</v>
      </c>
      <c r="F2517" s="39" t="s">
        <v>908</v>
      </c>
      <c r="G2517" s="34" t="s">
        <v>363</v>
      </c>
      <c r="H2517" s="34" t="b">
        <v>0</v>
      </c>
      <c r="I2517" s="34" t="b">
        <v>0</v>
      </c>
      <c r="J2517" s="34">
        <v>14</v>
      </c>
      <c r="K2517" s="34" t="str">
        <f t="shared" si="59"/>
        <v>134800</v>
      </c>
      <c r="L2517" s="34" t="s">
        <v>899</v>
      </c>
      <c r="O2517" t="str" s="35">
        <v>温养灵植，促进生长；润通，提高催生效果；加强对木行灵植的催生；提高灵植催生效果。</v>
      </c>
      <c r="P2517" t="n" s="35">
        <v>12461093</v>
      </c>
    </row>
    <row r="2518" ht="30" customHeight="1" spans="2:12">
      <c r="B2518" s="34">
        <f>10000000+INDEX(编号表!$B:$B,MATCH(D2518,编号表!$A:$A,0))*10000+J2518</f>
        <v>13480015</v>
      </c>
      <c r="C2518" s="34" t="s">
        <v>1607</v>
      </c>
      <c r="D2518" s="34" t="s">
        <v>1608</v>
      </c>
      <c r="E2518" s="34" t="s">
        <v>775</v>
      </c>
      <c r="F2518" s="39" t="s">
        <v>908</v>
      </c>
      <c r="G2518" s="34" t="s">
        <v>363</v>
      </c>
      <c r="H2518" s="34" t="b">
        <v>0</v>
      </c>
      <c r="I2518" s="34" t="b">
        <v>0</v>
      </c>
      <c r="J2518" s="34">
        <v>15</v>
      </c>
      <c r="K2518" s="34" t="str">
        <f t="shared" si="59"/>
        <v>134800</v>
      </c>
      <c r="L2518" s="34" t="s">
        <v>900</v>
      </c>
      <c r="O2518" t="str" s="35">
        <v>温养灵植，促进生长；润通，提高催生效果；加强对木行灵植的催生；提高灵植催生效果。</v>
      </c>
      <c r="P2518" t="n" s="35">
        <v>12461093</v>
      </c>
    </row>
    <row r="2519" ht="30" customHeight="1" spans="2:12">
      <c r="B2519" s="34">
        <f>10000000+INDEX(编号表!$B:$B,MATCH(D2519,编号表!$A:$A,0))*10000+J2519</f>
        <v>13490013</v>
      </c>
      <c r="C2519" s="34" t="s">
        <v>1609</v>
      </c>
      <c r="D2519" s="34" t="s">
        <v>1610</v>
      </c>
      <c r="E2519" s="34" t="s">
        <v>775</v>
      </c>
      <c r="F2519" s="39" t="s">
        <v>908</v>
      </c>
      <c r="G2519" s="34" t="s">
        <v>363</v>
      </c>
      <c r="H2519" s="34" t="b">
        <v>0</v>
      </c>
      <c r="I2519" s="34" t="b">
        <v>0</v>
      </c>
      <c r="J2519" s="34">
        <v>13</v>
      </c>
      <c r="K2519" s="34" t="str">
        <f t="shared" si="59"/>
        <v>134900</v>
      </c>
      <c r="L2519" s="34" t="s">
        <v>898</v>
      </c>
      <c r="O2519" t="str" s="35">
        <v>温养灵植，促进生长；润通，提高催生效果；加强对水行灵植的催生；提高灵植催生效果。</v>
      </c>
      <c r="P2519" t="n" s="35">
        <v>12461093</v>
      </c>
    </row>
    <row r="2520" ht="30" customHeight="1" spans="2:12">
      <c r="B2520" s="34">
        <f>10000000+INDEX(编号表!$B:$B,MATCH(D2520,编号表!$A:$A,0))*10000+J2520</f>
        <v>13490014</v>
      </c>
      <c r="C2520" s="34" t="s">
        <v>1609</v>
      </c>
      <c r="D2520" s="34" t="s">
        <v>1610</v>
      </c>
      <c r="E2520" s="34" t="s">
        <v>775</v>
      </c>
      <c r="F2520" s="39" t="s">
        <v>908</v>
      </c>
      <c r="G2520" s="34" t="s">
        <v>363</v>
      </c>
      <c r="H2520" s="34" t="b">
        <v>0</v>
      </c>
      <c r="I2520" s="34" t="b">
        <v>0</v>
      </c>
      <c r="J2520" s="34">
        <v>14</v>
      </c>
      <c r="K2520" s="34" t="str">
        <f t="shared" si="59"/>
        <v>134900</v>
      </c>
      <c r="L2520" s="34" t="s">
        <v>899</v>
      </c>
      <c r="O2520" t="str" s="35">
        <v>温养灵植，促进生长；润通，提高催生效果；加强对水行灵植的催生；提高灵植催生效果。</v>
      </c>
      <c r="P2520" t="n" s="35">
        <v>12461093</v>
      </c>
    </row>
    <row r="2521" ht="30" customHeight="1" spans="2:12">
      <c r="B2521" s="34">
        <f>10000000+INDEX(编号表!$B:$B,MATCH(D2521,编号表!$A:$A,0))*10000+J2521</f>
        <v>13490015</v>
      </c>
      <c r="C2521" s="34" t="s">
        <v>1609</v>
      </c>
      <c r="D2521" s="34" t="s">
        <v>1610</v>
      </c>
      <c r="E2521" s="34" t="s">
        <v>775</v>
      </c>
      <c r="F2521" s="39" t="s">
        <v>908</v>
      </c>
      <c r="G2521" s="34" t="s">
        <v>363</v>
      </c>
      <c r="H2521" s="34" t="b">
        <v>0</v>
      </c>
      <c r="I2521" s="34" t="b">
        <v>0</v>
      </c>
      <c r="J2521" s="34">
        <v>15</v>
      </c>
      <c r="K2521" s="34" t="str">
        <f t="shared" si="59"/>
        <v>134900</v>
      </c>
      <c r="L2521" s="34" t="s">
        <v>900</v>
      </c>
      <c r="O2521" t="str" s="35">
        <v>温养灵植，促进生长；润通，提高催生效果；加强对水行灵植的催生；提高灵植催生效果。</v>
      </c>
      <c r="P2521" t="n" s="35">
        <v>12461093</v>
      </c>
    </row>
    <row r="2522" ht="30" customHeight="1" spans="2:12">
      <c r="B2522" s="34">
        <f>10000000+INDEX(编号表!$B:$B,MATCH(D2522,编号表!$A:$A,0))*10000+J2522</f>
        <v>13500013</v>
      </c>
      <c r="C2522" s="34" t="s">
        <v>1611</v>
      </c>
      <c r="D2522" s="34" t="s">
        <v>1612</v>
      </c>
      <c r="E2522" s="34" t="s">
        <v>775</v>
      </c>
      <c r="F2522" s="39" t="s">
        <v>908</v>
      </c>
      <c r="G2522" s="34" t="s">
        <v>363</v>
      </c>
      <c r="H2522" s="34" t="b">
        <v>0</v>
      </c>
      <c r="I2522" s="34" t="b">
        <v>0</v>
      </c>
      <c r="J2522" s="34">
        <v>13</v>
      </c>
      <c r="K2522" s="34" t="str">
        <f t="shared" si="59"/>
        <v>135000</v>
      </c>
      <c r="L2522" s="34" t="s">
        <v>898</v>
      </c>
      <c r="O2522" t="str" s="35">
        <v>温养灵植，促进生长；润通，提高催生效果；加强对火行灵植的催生；提高灵植催生效果。</v>
      </c>
      <c r="P2522" t="n" s="35">
        <v>12461093</v>
      </c>
    </row>
    <row r="2523" ht="30" customHeight="1" spans="2:12">
      <c r="B2523" s="34">
        <f>10000000+INDEX(编号表!$B:$B,MATCH(D2523,编号表!$A:$A,0))*10000+J2523</f>
        <v>13500014</v>
      </c>
      <c r="C2523" s="34" t="s">
        <v>1611</v>
      </c>
      <c r="D2523" s="34" t="s">
        <v>1612</v>
      </c>
      <c r="E2523" s="34" t="s">
        <v>775</v>
      </c>
      <c r="F2523" s="39" t="s">
        <v>908</v>
      </c>
      <c r="G2523" s="34" t="s">
        <v>363</v>
      </c>
      <c r="H2523" s="34" t="b">
        <v>0</v>
      </c>
      <c r="I2523" s="34" t="b">
        <v>0</v>
      </c>
      <c r="J2523" s="34">
        <v>14</v>
      </c>
      <c r="K2523" s="34" t="str">
        <f t="shared" si="59"/>
        <v>135000</v>
      </c>
      <c r="L2523" s="34" t="s">
        <v>899</v>
      </c>
      <c r="O2523" t="str" s="35">
        <v>温养灵植，促进生长；润通，提高催生效果；加强对火行灵植的催生；提高灵植催生效果。</v>
      </c>
      <c r="P2523" t="n" s="35">
        <v>12461093</v>
      </c>
    </row>
    <row r="2524" ht="30" customHeight="1" spans="2:12">
      <c r="B2524" s="34">
        <f>10000000+INDEX(编号表!$B:$B,MATCH(D2524,编号表!$A:$A,0))*10000+J2524</f>
        <v>13500015</v>
      </c>
      <c r="C2524" s="34" t="s">
        <v>1611</v>
      </c>
      <c r="D2524" s="34" t="s">
        <v>1612</v>
      </c>
      <c r="E2524" s="34" t="s">
        <v>775</v>
      </c>
      <c r="F2524" s="39" t="s">
        <v>908</v>
      </c>
      <c r="G2524" s="34" t="s">
        <v>363</v>
      </c>
      <c r="H2524" s="34" t="b">
        <v>0</v>
      </c>
      <c r="I2524" s="34" t="b">
        <v>0</v>
      </c>
      <c r="J2524" s="34">
        <v>15</v>
      </c>
      <c r="K2524" s="34" t="str">
        <f t="shared" si="59"/>
        <v>135000</v>
      </c>
      <c r="L2524" s="34" t="s">
        <v>900</v>
      </c>
      <c r="O2524" t="str" s="35">
        <v>温养灵植，促进生长；润通，提高催生效果；加强对火行灵植的催生；提高灵植催生效果。</v>
      </c>
      <c r="P2524" t="n" s="35">
        <v>12461093</v>
      </c>
    </row>
    <row r="2525" ht="30" customHeight="1" spans="2:12">
      <c r="B2525" s="34">
        <f>10000000+INDEX(编号表!$B:$B,MATCH(D2525,编号表!$A:$A,0))*10000+J2525</f>
        <v>13510013</v>
      </c>
      <c r="C2525" s="34" t="s">
        <v>1613</v>
      </c>
      <c r="D2525" s="34" t="s">
        <v>1614</v>
      </c>
      <c r="E2525" s="34" t="s">
        <v>775</v>
      </c>
      <c r="F2525" s="39" t="s">
        <v>908</v>
      </c>
      <c r="G2525" s="34" t="s">
        <v>363</v>
      </c>
      <c r="H2525" s="34" t="b">
        <v>0</v>
      </c>
      <c r="I2525" s="34" t="b">
        <v>0</v>
      </c>
      <c r="J2525" s="34">
        <v>13</v>
      </c>
      <c r="K2525" s="34" t="str">
        <f t="shared" si="59"/>
        <v>135100</v>
      </c>
      <c r="L2525" s="34" t="s">
        <v>898</v>
      </c>
      <c r="O2525" t="str" s="35">
        <v>温养灵植，促进生长；润通，提高催生效果；加强对土行灵植的催生；提高灵植催生效果。</v>
      </c>
      <c r="P2525" t="n" s="35">
        <v>12461093</v>
      </c>
    </row>
    <row r="2526" ht="30" customHeight="1" spans="2:12">
      <c r="B2526" s="34">
        <f>10000000+INDEX(编号表!$B:$B,MATCH(D2526,编号表!$A:$A,0))*10000+J2526</f>
        <v>13510014</v>
      </c>
      <c r="C2526" s="34" t="s">
        <v>1613</v>
      </c>
      <c r="D2526" s="34" t="s">
        <v>1614</v>
      </c>
      <c r="E2526" s="34" t="s">
        <v>775</v>
      </c>
      <c r="F2526" s="39" t="s">
        <v>908</v>
      </c>
      <c r="G2526" s="34" t="s">
        <v>363</v>
      </c>
      <c r="H2526" s="34" t="b">
        <v>0</v>
      </c>
      <c r="I2526" s="34" t="b">
        <v>0</v>
      </c>
      <c r="J2526" s="34">
        <v>14</v>
      </c>
      <c r="K2526" s="34" t="str">
        <f t="shared" si="59"/>
        <v>135100</v>
      </c>
      <c r="L2526" s="34" t="s">
        <v>899</v>
      </c>
      <c r="O2526" t="str" s="35">
        <v>温养灵植，促进生长；润通，提高催生效果；加强对土行灵植的催生；提高灵植催生效果。</v>
      </c>
      <c r="P2526" t="n" s="35">
        <v>12461093</v>
      </c>
    </row>
    <row r="2527" ht="30" customHeight="1" spans="2:12">
      <c r="B2527" s="34">
        <f>10000000+INDEX(编号表!$B:$B,MATCH(D2527,编号表!$A:$A,0))*10000+J2527</f>
        <v>13510015</v>
      </c>
      <c r="C2527" s="34" t="s">
        <v>1613</v>
      </c>
      <c r="D2527" s="34" t="s">
        <v>1614</v>
      </c>
      <c r="E2527" s="34" t="s">
        <v>775</v>
      </c>
      <c r="F2527" s="39" t="s">
        <v>908</v>
      </c>
      <c r="G2527" s="34" t="s">
        <v>363</v>
      </c>
      <c r="H2527" s="34" t="b">
        <v>0</v>
      </c>
      <c r="I2527" s="34" t="b">
        <v>0</v>
      </c>
      <c r="J2527" s="34">
        <v>15</v>
      </c>
      <c r="K2527" s="34" t="str">
        <f t="shared" si="59"/>
        <v>135100</v>
      </c>
      <c r="L2527" s="34" t="s">
        <v>900</v>
      </c>
      <c r="O2527" t="str" s="35">
        <v>温养灵植，促进生长；润通，提高催生效果；加强对土行灵植的催生；提高灵植催生效果。</v>
      </c>
      <c r="P2527" t="n" s="35">
        <v>12461093</v>
      </c>
    </row>
    <row r="2528" ht="30" customHeight="1" spans="2:12">
      <c r="B2528" s="34">
        <f>10000000+INDEX(编号表!$B:$B,MATCH(D2528,编号表!$A:$A,0))*10000+J2528</f>
        <v>13520019</v>
      </c>
      <c r="C2528" s="34" t="s">
        <v>1615</v>
      </c>
      <c r="D2528" s="34" t="s">
        <v>1616</v>
      </c>
      <c r="E2528" s="34" t="s">
        <v>775</v>
      </c>
      <c r="F2528" s="39" t="s">
        <v>912</v>
      </c>
      <c r="G2528" s="34" t="s">
        <v>363</v>
      </c>
      <c r="H2528" s="34" t="b">
        <v>0</v>
      </c>
      <c r="I2528" s="34" t="b">
        <v>0</v>
      </c>
      <c r="J2528" s="34">
        <v>19</v>
      </c>
      <c r="K2528" s="34" t="str">
        <f t="shared" si="59"/>
        <v>135200</v>
      </c>
      <c r="L2528" s="34" t="s">
        <v>898</v>
      </c>
      <c r="O2528" t="str" s="35">
        <v>温养灵植，促进生长；浸养，提高催生效果；提供通用催生加成；提高灵植催生效果。</v>
      </c>
      <c r="P2528" t="n" s="35">
        <v>12481102</v>
      </c>
    </row>
    <row r="2529" ht="30" customHeight="1" spans="2:12">
      <c r="B2529" s="34">
        <f>10000000+INDEX(编号表!$B:$B,MATCH(D2529,编号表!$A:$A,0))*10000+J2529</f>
        <v>13520020</v>
      </c>
      <c r="C2529" s="34" t="s">
        <v>1615</v>
      </c>
      <c r="D2529" s="34" t="s">
        <v>1616</v>
      </c>
      <c r="E2529" s="34" t="s">
        <v>775</v>
      </c>
      <c r="F2529" s="39" t="s">
        <v>912</v>
      </c>
      <c r="G2529" s="34" t="s">
        <v>363</v>
      </c>
      <c r="H2529" s="34" t="b">
        <v>0</v>
      </c>
      <c r="I2529" s="34" t="b">
        <v>0</v>
      </c>
      <c r="J2529" s="34">
        <v>20</v>
      </c>
      <c r="K2529" s="34" t="str">
        <f t="shared" si="59"/>
        <v>135200</v>
      </c>
      <c r="L2529" s="34" t="s">
        <v>899</v>
      </c>
      <c r="O2529" t="str" s="35">
        <v>温养灵植，促进生长；浸养，提高催生效果；提供通用催生加成；提高灵植催生效果。</v>
      </c>
      <c r="P2529" t="n" s="35">
        <v>12481102</v>
      </c>
    </row>
    <row r="2530" ht="30" customHeight="1" spans="2:12">
      <c r="B2530" s="34">
        <f>10000000+INDEX(编号表!$B:$B,MATCH(D2530,编号表!$A:$A,0))*10000+J2530</f>
        <v>13520021</v>
      </c>
      <c r="C2530" s="34" t="s">
        <v>1615</v>
      </c>
      <c r="D2530" s="34" t="s">
        <v>1616</v>
      </c>
      <c r="E2530" s="34" t="s">
        <v>775</v>
      </c>
      <c r="F2530" s="39" t="s">
        <v>912</v>
      </c>
      <c r="G2530" s="34" t="s">
        <v>363</v>
      </c>
      <c r="H2530" s="34" t="b">
        <v>0</v>
      </c>
      <c r="I2530" s="34" t="b">
        <v>0</v>
      </c>
      <c r="J2530" s="34">
        <v>21</v>
      </c>
      <c r="K2530" s="34" t="str">
        <f t="shared" si="59"/>
        <v>135200</v>
      </c>
      <c r="L2530" s="34" t="s">
        <v>900</v>
      </c>
      <c r="O2530" t="str" s="35">
        <v>温养灵植，促进生长；浸养，提高催生效果；提供通用催生加成；提高灵植催生效果。</v>
      </c>
      <c r="P2530" t="n" s="35">
        <v>12481102</v>
      </c>
    </row>
    <row r="2531" ht="30" customHeight="1" spans="2:12">
      <c r="B2531" s="34">
        <f>10000000+INDEX(编号表!$B:$B,MATCH(D2531,编号表!$A:$A,0))*10000+J2531</f>
        <v>13530019</v>
      </c>
      <c r="C2531" s="34" t="s">
        <v>1617</v>
      </c>
      <c r="D2531" s="34" t="s">
        <v>1618</v>
      </c>
      <c r="E2531" s="34" t="s">
        <v>775</v>
      </c>
      <c r="F2531" s="39" t="s">
        <v>912</v>
      </c>
      <c r="G2531" s="34" t="s">
        <v>363</v>
      </c>
      <c r="H2531" s="34" t="b">
        <v>0</v>
      </c>
      <c r="I2531" s="34" t="b">
        <v>0</v>
      </c>
      <c r="J2531" s="34">
        <v>19</v>
      </c>
      <c r="K2531" s="34" t="str">
        <f t="shared" si="59"/>
        <v>135300</v>
      </c>
      <c r="L2531" s="34" t="s">
        <v>898</v>
      </c>
      <c r="O2531" t="str" s="35">
        <v>温养灵植，促进生长；浸养，提高催生效果；加强对金行灵植的催生；提高灵植催生效果。</v>
      </c>
      <c r="P2531" t="n" s="35">
        <v>12481102</v>
      </c>
    </row>
    <row r="2532" ht="30" customHeight="1" spans="2:12">
      <c r="B2532" s="34">
        <f>10000000+INDEX(编号表!$B:$B,MATCH(D2532,编号表!$A:$A,0))*10000+J2532</f>
        <v>13530020</v>
      </c>
      <c r="C2532" s="34" t="s">
        <v>1617</v>
      </c>
      <c r="D2532" s="34" t="s">
        <v>1618</v>
      </c>
      <c r="E2532" s="34" t="s">
        <v>775</v>
      </c>
      <c r="F2532" s="39" t="s">
        <v>912</v>
      </c>
      <c r="G2532" s="34" t="s">
        <v>363</v>
      </c>
      <c r="H2532" s="34" t="b">
        <v>0</v>
      </c>
      <c r="I2532" s="34" t="b">
        <v>0</v>
      </c>
      <c r="J2532" s="34">
        <v>20</v>
      </c>
      <c r="K2532" s="34" t="str">
        <f t="shared" si="59"/>
        <v>135300</v>
      </c>
      <c r="L2532" s="34" t="s">
        <v>899</v>
      </c>
      <c r="O2532" t="str" s="35">
        <v>温养灵植，促进生长；浸养，提高催生效果；加强对金行灵植的催生；提高灵植催生效果。</v>
      </c>
      <c r="P2532" t="n" s="35">
        <v>12481102</v>
      </c>
    </row>
    <row r="2533" ht="30" customHeight="1" spans="2:12">
      <c r="B2533" s="34">
        <f>10000000+INDEX(编号表!$B:$B,MATCH(D2533,编号表!$A:$A,0))*10000+J2533</f>
        <v>13530021</v>
      </c>
      <c r="C2533" s="34" t="s">
        <v>1617</v>
      </c>
      <c r="D2533" s="34" t="s">
        <v>1618</v>
      </c>
      <c r="E2533" s="34" t="s">
        <v>775</v>
      </c>
      <c r="F2533" s="39" t="s">
        <v>912</v>
      </c>
      <c r="G2533" s="34" t="s">
        <v>363</v>
      </c>
      <c r="H2533" s="34" t="b">
        <v>0</v>
      </c>
      <c r="I2533" s="34" t="b">
        <v>0</v>
      </c>
      <c r="J2533" s="34">
        <v>21</v>
      </c>
      <c r="K2533" s="34" t="str">
        <f t="shared" si="59"/>
        <v>135300</v>
      </c>
      <c r="L2533" s="34" t="s">
        <v>900</v>
      </c>
      <c r="O2533" t="str" s="35">
        <v>温养灵植，促进生长；浸养，提高催生效果；加强对金行灵植的催生；提高灵植催生效果。</v>
      </c>
      <c r="P2533" t="n" s="35">
        <v>12481102</v>
      </c>
    </row>
    <row r="2534" ht="30" customHeight="1" spans="2:12">
      <c r="B2534" s="34">
        <f>10000000+INDEX(编号表!$B:$B,MATCH(D2534,编号表!$A:$A,0))*10000+J2534</f>
        <v>13540019</v>
      </c>
      <c r="C2534" s="34" t="s">
        <v>1619</v>
      </c>
      <c r="D2534" s="34" t="s">
        <v>1620</v>
      </c>
      <c r="E2534" s="34" t="s">
        <v>775</v>
      </c>
      <c r="F2534" s="39" t="s">
        <v>912</v>
      </c>
      <c r="G2534" s="34" t="s">
        <v>363</v>
      </c>
      <c r="H2534" s="34" t="b">
        <v>0</v>
      </c>
      <c r="I2534" s="34" t="b">
        <v>0</v>
      </c>
      <c r="J2534" s="34">
        <v>19</v>
      </c>
      <c r="K2534" s="34" t="str">
        <f t="shared" si="59"/>
        <v>135400</v>
      </c>
      <c r="L2534" s="34" t="s">
        <v>898</v>
      </c>
      <c r="O2534" t="str" s="35">
        <v>温养灵植，促进生长；浸养，提高催生效果；加强对木行灵植的催生；提高灵植催生效果。</v>
      </c>
      <c r="P2534" t="n" s="35">
        <v>12481102</v>
      </c>
    </row>
    <row r="2535" ht="30" customHeight="1" spans="2:12">
      <c r="B2535" s="34">
        <f>10000000+INDEX(编号表!$B:$B,MATCH(D2535,编号表!$A:$A,0))*10000+J2535</f>
        <v>13540020</v>
      </c>
      <c r="C2535" s="34" t="s">
        <v>1619</v>
      </c>
      <c r="D2535" s="34" t="s">
        <v>1620</v>
      </c>
      <c r="E2535" s="34" t="s">
        <v>775</v>
      </c>
      <c r="F2535" s="39" t="s">
        <v>912</v>
      </c>
      <c r="G2535" s="34" t="s">
        <v>363</v>
      </c>
      <c r="H2535" s="34" t="b">
        <v>0</v>
      </c>
      <c r="I2535" s="34" t="b">
        <v>0</v>
      </c>
      <c r="J2535" s="34">
        <v>20</v>
      </c>
      <c r="K2535" s="34" t="str">
        <f t="shared" si="59"/>
        <v>135400</v>
      </c>
      <c r="L2535" s="34" t="s">
        <v>899</v>
      </c>
      <c r="O2535" t="str" s="35">
        <v>温养灵植，促进生长；浸养，提高催生效果；加强对木行灵植的催生；提高灵植催生效果。</v>
      </c>
      <c r="P2535" t="n" s="35">
        <v>12481102</v>
      </c>
    </row>
    <row r="2536" ht="30" customHeight="1" spans="2:12">
      <c r="B2536" s="34">
        <f>10000000+INDEX(编号表!$B:$B,MATCH(D2536,编号表!$A:$A,0))*10000+J2536</f>
        <v>13540021</v>
      </c>
      <c r="C2536" s="34" t="s">
        <v>1619</v>
      </c>
      <c r="D2536" s="34" t="s">
        <v>1620</v>
      </c>
      <c r="E2536" s="34" t="s">
        <v>775</v>
      </c>
      <c r="F2536" s="39" t="s">
        <v>912</v>
      </c>
      <c r="G2536" s="34" t="s">
        <v>363</v>
      </c>
      <c r="H2536" s="34" t="b">
        <v>0</v>
      </c>
      <c r="I2536" s="34" t="b">
        <v>0</v>
      </c>
      <c r="J2536" s="34">
        <v>21</v>
      </c>
      <c r="K2536" s="34" t="str">
        <f t="shared" si="59"/>
        <v>135400</v>
      </c>
      <c r="L2536" s="34" t="s">
        <v>900</v>
      </c>
      <c r="O2536" t="str" s="35">
        <v>温养灵植，促进生长；浸养，提高催生效果；加强对木行灵植的催生；提高灵植催生效果。</v>
      </c>
      <c r="P2536" t="n" s="35">
        <v>12481102</v>
      </c>
    </row>
    <row r="2537" ht="30" customHeight="1" spans="2:12">
      <c r="B2537" s="34">
        <f>10000000+INDEX(编号表!$B:$B,MATCH(D2537,编号表!$A:$A,0))*10000+J2537</f>
        <v>13550019</v>
      </c>
      <c r="C2537" s="34" t="s">
        <v>1621</v>
      </c>
      <c r="D2537" s="34" t="s">
        <v>1622</v>
      </c>
      <c r="E2537" s="34" t="s">
        <v>775</v>
      </c>
      <c r="F2537" s="39" t="s">
        <v>912</v>
      </c>
      <c r="G2537" s="34" t="s">
        <v>363</v>
      </c>
      <c r="H2537" s="34" t="b">
        <v>0</v>
      </c>
      <c r="I2537" s="34" t="b">
        <v>0</v>
      </c>
      <c r="J2537" s="34">
        <v>19</v>
      </c>
      <c r="K2537" s="34" t="str">
        <f t="shared" si="59"/>
        <v>135500</v>
      </c>
      <c r="L2537" s="34" t="s">
        <v>898</v>
      </c>
      <c r="O2537" t="str" s="35">
        <v>温养灵植，促进生长；浸养，提高催生效果；加强对水行灵植的催生；提高灵植催生效果。</v>
      </c>
      <c r="P2537" t="n" s="35">
        <v>12481102</v>
      </c>
    </row>
    <row r="2538" ht="30" customHeight="1" spans="2:12">
      <c r="B2538" s="34">
        <f>10000000+INDEX(编号表!$B:$B,MATCH(D2538,编号表!$A:$A,0))*10000+J2538</f>
        <v>13550020</v>
      </c>
      <c r="C2538" s="34" t="s">
        <v>1621</v>
      </c>
      <c r="D2538" s="34" t="s">
        <v>1622</v>
      </c>
      <c r="E2538" s="34" t="s">
        <v>775</v>
      </c>
      <c r="F2538" s="39" t="s">
        <v>912</v>
      </c>
      <c r="G2538" s="34" t="s">
        <v>363</v>
      </c>
      <c r="H2538" s="34" t="b">
        <v>0</v>
      </c>
      <c r="I2538" s="34" t="b">
        <v>0</v>
      </c>
      <c r="J2538" s="34">
        <v>20</v>
      </c>
      <c r="K2538" s="34" t="str">
        <f t="shared" si="59"/>
        <v>135500</v>
      </c>
      <c r="L2538" s="34" t="s">
        <v>899</v>
      </c>
      <c r="O2538" t="str" s="35">
        <v>温养灵植，促进生长；浸养，提高催生效果；加强对水行灵植的催生；提高灵植催生效果。</v>
      </c>
      <c r="P2538" t="n" s="35">
        <v>12481102</v>
      </c>
    </row>
    <row r="2539" ht="30" customHeight="1" spans="2:12">
      <c r="B2539" s="34">
        <f>10000000+INDEX(编号表!$B:$B,MATCH(D2539,编号表!$A:$A,0))*10000+J2539</f>
        <v>13550021</v>
      </c>
      <c r="C2539" s="34" t="s">
        <v>1621</v>
      </c>
      <c r="D2539" s="34" t="s">
        <v>1622</v>
      </c>
      <c r="E2539" s="34" t="s">
        <v>775</v>
      </c>
      <c r="F2539" s="39" t="s">
        <v>912</v>
      </c>
      <c r="G2539" s="34" t="s">
        <v>363</v>
      </c>
      <c r="H2539" s="34" t="b">
        <v>0</v>
      </c>
      <c r="I2539" s="34" t="b">
        <v>0</v>
      </c>
      <c r="J2539" s="34">
        <v>21</v>
      </c>
      <c r="K2539" s="34" t="str">
        <f t="shared" si="59"/>
        <v>135500</v>
      </c>
      <c r="L2539" s="34" t="s">
        <v>900</v>
      </c>
      <c r="O2539" t="str" s="35">
        <v>温养灵植，促进生长；浸养，提高催生效果；加强对水行灵植的催生；提高灵植催生效果。</v>
      </c>
      <c r="P2539" t="n" s="35">
        <v>12481102</v>
      </c>
    </row>
    <row r="2540" ht="30" customHeight="1" spans="2:12">
      <c r="B2540" s="34">
        <f>10000000+INDEX(编号表!$B:$B,MATCH(D2540,编号表!$A:$A,0))*10000+J2540</f>
        <v>13560019</v>
      </c>
      <c r="C2540" s="34" t="s">
        <v>1623</v>
      </c>
      <c r="D2540" s="34" t="s">
        <v>1624</v>
      </c>
      <c r="E2540" s="34" t="s">
        <v>775</v>
      </c>
      <c r="F2540" s="39" t="s">
        <v>912</v>
      </c>
      <c r="G2540" s="34" t="s">
        <v>363</v>
      </c>
      <c r="H2540" s="34" t="b">
        <v>0</v>
      </c>
      <c r="I2540" s="34" t="b">
        <v>0</v>
      </c>
      <c r="J2540" s="34">
        <v>19</v>
      </c>
      <c r="K2540" s="34" t="str">
        <f t="shared" si="59"/>
        <v>135600</v>
      </c>
      <c r="L2540" s="34" t="s">
        <v>898</v>
      </c>
      <c r="O2540" t="str" s="35">
        <v>温养灵植，促进生长；浸养，提高催生效果；加强对火行灵植的催生；提高灵植催生效果。</v>
      </c>
      <c r="P2540" t="n" s="35">
        <v>12481102</v>
      </c>
    </row>
    <row r="2541" ht="30" customHeight="1" spans="2:12">
      <c r="B2541" s="34">
        <f>10000000+INDEX(编号表!$B:$B,MATCH(D2541,编号表!$A:$A,0))*10000+J2541</f>
        <v>13560020</v>
      </c>
      <c r="C2541" s="34" t="s">
        <v>1623</v>
      </c>
      <c r="D2541" s="34" t="s">
        <v>1624</v>
      </c>
      <c r="E2541" s="34" t="s">
        <v>775</v>
      </c>
      <c r="F2541" s="39" t="s">
        <v>912</v>
      </c>
      <c r="G2541" s="34" t="s">
        <v>363</v>
      </c>
      <c r="H2541" s="34" t="b">
        <v>0</v>
      </c>
      <c r="I2541" s="34" t="b">
        <v>0</v>
      </c>
      <c r="J2541" s="34">
        <v>20</v>
      </c>
      <c r="K2541" s="34" t="str">
        <f t="shared" si="59"/>
        <v>135600</v>
      </c>
      <c r="L2541" s="34" t="s">
        <v>899</v>
      </c>
      <c r="O2541" t="str" s="35">
        <v>温养灵植，促进生长；浸养，提高催生效果；加强对火行灵植的催生；提高灵植催生效果。</v>
      </c>
      <c r="P2541" t="n" s="35">
        <v>12481102</v>
      </c>
    </row>
    <row r="2542" ht="30" customHeight="1" spans="2:12">
      <c r="B2542" s="34">
        <f>10000000+INDEX(编号表!$B:$B,MATCH(D2542,编号表!$A:$A,0))*10000+J2542</f>
        <v>13560021</v>
      </c>
      <c r="C2542" s="34" t="s">
        <v>1623</v>
      </c>
      <c r="D2542" s="34" t="s">
        <v>1624</v>
      </c>
      <c r="E2542" s="34" t="s">
        <v>775</v>
      </c>
      <c r="F2542" s="39" t="s">
        <v>912</v>
      </c>
      <c r="G2542" s="34" t="s">
        <v>363</v>
      </c>
      <c r="H2542" s="34" t="b">
        <v>0</v>
      </c>
      <c r="I2542" s="34" t="b">
        <v>0</v>
      </c>
      <c r="J2542" s="34">
        <v>21</v>
      </c>
      <c r="K2542" s="34" t="str">
        <f t="shared" si="59"/>
        <v>135600</v>
      </c>
      <c r="L2542" s="34" t="s">
        <v>900</v>
      </c>
      <c r="O2542" t="str" s="35">
        <v>温养灵植，促进生长；浸养，提高催生效果；加强对火行灵植的催生；提高灵植催生效果。</v>
      </c>
      <c r="P2542" t="n" s="35">
        <v>12481102</v>
      </c>
    </row>
    <row r="2543" ht="30" customHeight="1" spans="2:12">
      <c r="B2543" s="34">
        <f>10000000+INDEX(编号表!$B:$B,MATCH(D2543,编号表!$A:$A,0))*10000+J2543</f>
        <v>13570019</v>
      </c>
      <c r="C2543" s="34" t="s">
        <v>1625</v>
      </c>
      <c r="D2543" s="34" t="s">
        <v>1626</v>
      </c>
      <c r="E2543" s="34" t="s">
        <v>775</v>
      </c>
      <c r="F2543" s="39" t="s">
        <v>912</v>
      </c>
      <c r="G2543" s="34" t="s">
        <v>363</v>
      </c>
      <c r="H2543" s="34" t="b">
        <v>0</v>
      </c>
      <c r="I2543" s="34" t="b">
        <v>0</v>
      </c>
      <c r="J2543" s="34">
        <v>19</v>
      </c>
      <c r="K2543" s="34" t="str">
        <f t="shared" si="59"/>
        <v>135700</v>
      </c>
      <c r="L2543" s="34" t="s">
        <v>898</v>
      </c>
      <c r="O2543" t="str" s="35">
        <v>温养灵植，促进生长；浸养，提高催生效果；加强对土行灵植的催生；提高灵植催生效果。</v>
      </c>
      <c r="P2543" t="n" s="35">
        <v>12481102</v>
      </c>
    </row>
    <row r="2544" ht="30" customHeight="1" spans="2:12">
      <c r="B2544" s="34">
        <f>10000000+INDEX(编号表!$B:$B,MATCH(D2544,编号表!$A:$A,0))*10000+J2544</f>
        <v>13570020</v>
      </c>
      <c r="C2544" s="34" t="s">
        <v>1625</v>
      </c>
      <c r="D2544" s="34" t="s">
        <v>1626</v>
      </c>
      <c r="E2544" s="34" t="s">
        <v>775</v>
      </c>
      <c r="F2544" s="39" t="s">
        <v>912</v>
      </c>
      <c r="G2544" s="34" t="s">
        <v>363</v>
      </c>
      <c r="H2544" s="34" t="b">
        <v>0</v>
      </c>
      <c r="I2544" s="34" t="b">
        <v>0</v>
      </c>
      <c r="J2544" s="34">
        <v>20</v>
      </c>
      <c r="K2544" s="34" t="str">
        <f t="shared" si="59"/>
        <v>135700</v>
      </c>
      <c r="L2544" s="34" t="s">
        <v>899</v>
      </c>
      <c r="O2544" t="str" s="35">
        <v>温养灵植，促进生长；浸养，提高催生效果；加强对土行灵植的催生；提高灵植催生效果。</v>
      </c>
      <c r="P2544" t="n" s="35">
        <v>12481102</v>
      </c>
    </row>
    <row r="2545" ht="30" customHeight="1" spans="2:12">
      <c r="B2545" s="34">
        <f>10000000+INDEX(编号表!$B:$B,MATCH(D2545,编号表!$A:$A,0))*10000+J2545</f>
        <v>13570021</v>
      </c>
      <c r="C2545" s="34" t="s">
        <v>1625</v>
      </c>
      <c r="D2545" s="34" t="s">
        <v>1626</v>
      </c>
      <c r="E2545" s="34" t="s">
        <v>775</v>
      </c>
      <c r="F2545" s="39" t="s">
        <v>912</v>
      </c>
      <c r="G2545" s="34" t="s">
        <v>363</v>
      </c>
      <c r="H2545" s="34" t="b">
        <v>0</v>
      </c>
      <c r="I2545" s="34" t="b">
        <v>0</v>
      </c>
      <c r="J2545" s="34">
        <v>21</v>
      </c>
      <c r="K2545" s="34" t="str">
        <f t="shared" si="59"/>
        <v>135700</v>
      </c>
      <c r="L2545" s="34" t="s">
        <v>900</v>
      </c>
      <c r="O2545" t="str" s="35">
        <v>温养灵植，促进生长；浸养，提高催生效果；加强对土行灵植的催生；提高灵植催生效果。</v>
      </c>
      <c r="P2545" t="n" s="35">
        <v>12481102</v>
      </c>
    </row>
    <row r="2546" ht="30" customHeight="1" spans="2:12">
      <c r="B2546" s="34">
        <f>10000000+INDEX(编号表!$B:$B,MATCH(D2546,编号表!$A:$A,0))*10000+J2546</f>
        <v>13580019</v>
      </c>
      <c r="C2546" s="34" t="s">
        <v>1627</v>
      </c>
      <c r="D2546" s="34" t="s">
        <v>1628</v>
      </c>
      <c r="E2546" s="34" t="s">
        <v>775</v>
      </c>
      <c r="F2546" s="39" t="s">
        <v>912</v>
      </c>
      <c r="G2546" s="34" t="s">
        <v>363</v>
      </c>
      <c r="H2546" s="34" t="b">
        <v>0</v>
      </c>
      <c r="I2546" s="34" t="b">
        <v>0</v>
      </c>
      <c r="J2546" s="34">
        <v>19</v>
      </c>
      <c r="K2546" s="34" t="str">
        <f t="shared" si="59"/>
        <v>135800</v>
      </c>
      <c r="L2546" s="34" t="s">
        <v>898</v>
      </c>
      <c r="O2546" t="str" s="35">
        <v>温养灵植，促进生长；润通，提高催生效果；提供通用催生加成；提高灵植催生效果。</v>
      </c>
      <c r="P2546" t="n" s="35">
        <v>12481102</v>
      </c>
    </row>
    <row r="2547" ht="30" customHeight="1" spans="2:12">
      <c r="B2547" s="34">
        <f>10000000+INDEX(编号表!$B:$B,MATCH(D2547,编号表!$A:$A,0))*10000+J2547</f>
        <v>13580020</v>
      </c>
      <c r="C2547" s="34" t="s">
        <v>1627</v>
      </c>
      <c r="D2547" s="34" t="s">
        <v>1628</v>
      </c>
      <c r="E2547" s="34" t="s">
        <v>775</v>
      </c>
      <c r="F2547" s="39" t="s">
        <v>912</v>
      </c>
      <c r="G2547" s="34" t="s">
        <v>363</v>
      </c>
      <c r="H2547" s="34" t="b">
        <v>0</v>
      </c>
      <c r="I2547" s="34" t="b">
        <v>0</v>
      </c>
      <c r="J2547" s="34">
        <v>20</v>
      </c>
      <c r="K2547" s="34" t="str">
        <f t="shared" si="59"/>
        <v>135800</v>
      </c>
      <c r="L2547" s="34" t="s">
        <v>899</v>
      </c>
      <c r="O2547" t="str" s="35">
        <v>温养灵植，促进生长；润通，提高催生效果；提供通用催生加成；提高灵植催生效果。</v>
      </c>
      <c r="P2547" t="n" s="35">
        <v>12481102</v>
      </c>
    </row>
    <row r="2548" ht="30" customHeight="1" spans="2:12">
      <c r="B2548" s="34">
        <f>10000000+INDEX(编号表!$B:$B,MATCH(D2548,编号表!$A:$A,0))*10000+J2548</f>
        <v>13580021</v>
      </c>
      <c r="C2548" s="34" t="s">
        <v>1627</v>
      </c>
      <c r="D2548" s="34" t="s">
        <v>1628</v>
      </c>
      <c r="E2548" s="34" t="s">
        <v>775</v>
      </c>
      <c r="F2548" s="39" t="s">
        <v>912</v>
      </c>
      <c r="G2548" s="34" t="s">
        <v>363</v>
      </c>
      <c r="H2548" s="34" t="b">
        <v>0</v>
      </c>
      <c r="I2548" s="34" t="b">
        <v>0</v>
      </c>
      <c r="J2548" s="34">
        <v>21</v>
      </c>
      <c r="K2548" s="34" t="str">
        <f t="shared" si="59"/>
        <v>135800</v>
      </c>
      <c r="L2548" s="34" t="s">
        <v>900</v>
      </c>
      <c r="O2548" t="str" s="35">
        <v>温养灵植，促进生长；润通，提高催生效果；提供通用催生加成；提高灵植催生效果。</v>
      </c>
      <c r="P2548" t="n" s="35">
        <v>12481102</v>
      </c>
    </row>
    <row r="2549" ht="30" customHeight="1" spans="2:12">
      <c r="B2549" s="34">
        <f>10000000+INDEX(编号表!$B:$B,MATCH(D2549,编号表!$A:$A,0))*10000+J2549</f>
        <v>13590019</v>
      </c>
      <c r="C2549" s="34" t="s">
        <v>1629</v>
      </c>
      <c r="D2549" s="34" t="s">
        <v>1630</v>
      </c>
      <c r="E2549" s="34" t="s">
        <v>775</v>
      </c>
      <c r="F2549" s="39" t="s">
        <v>912</v>
      </c>
      <c r="G2549" s="34" t="s">
        <v>363</v>
      </c>
      <c r="H2549" s="34" t="b">
        <v>0</v>
      </c>
      <c r="I2549" s="34" t="b">
        <v>0</v>
      </c>
      <c r="J2549" s="34">
        <v>19</v>
      </c>
      <c r="K2549" s="34" t="str">
        <f t="shared" si="59"/>
        <v>135900</v>
      </c>
      <c r="L2549" s="34" t="s">
        <v>898</v>
      </c>
      <c r="O2549" t="str" s="35">
        <v>温养灵植，促进生长；润通，提高催生效果；加强对金行灵植的催生；提高灵植催生效果。</v>
      </c>
      <c r="P2549" t="n" s="35">
        <v>12481102</v>
      </c>
    </row>
    <row r="2550" ht="30" customHeight="1" spans="2:12">
      <c r="B2550" s="34">
        <f>10000000+INDEX(编号表!$B:$B,MATCH(D2550,编号表!$A:$A,0))*10000+J2550</f>
        <v>13590020</v>
      </c>
      <c r="C2550" s="34" t="s">
        <v>1629</v>
      </c>
      <c r="D2550" s="34" t="s">
        <v>1630</v>
      </c>
      <c r="E2550" s="34" t="s">
        <v>775</v>
      </c>
      <c r="F2550" s="39" t="s">
        <v>912</v>
      </c>
      <c r="G2550" s="34" t="s">
        <v>363</v>
      </c>
      <c r="H2550" s="34" t="b">
        <v>0</v>
      </c>
      <c r="I2550" s="34" t="b">
        <v>0</v>
      </c>
      <c r="J2550" s="34">
        <v>20</v>
      </c>
      <c r="K2550" s="34" t="str">
        <f t="shared" si="59"/>
        <v>135900</v>
      </c>
      <c r="L2550" s="34" t="s">
        <v>899</v>
      </c>
      <c r="O2550" t="str" s="35">
        <v>温养灵植，促进生长；润通，提高催生效果；加强对金行灵植的催生；提高灵植催生效果。</v>
      </c>
      <c r="P2550" t="n" s="35">
        <v>12481102</v>
      </c>
    </row>
    <row r="2551" ht="30" customHeight="1" spans="2:12">
      <c r="B2551" s="34">
        <f>10000000+INDEX(编号表!$B:$B,MATCH(D2551,编号表!$A:$A,0))*10000+J2551</f>
        <v>13590021</v>
      </c>
      <c r="C2551" s="34" t="s">
        <v>1629</v>
      </c>
      <c r="D2551" s="34" t="s">
        <v>1630</v>
      </c>
      <c r="E2551" s="34" t="s">
        <v>775</v>
      </c>
      <c r="F2551" s="39" t="s">
        <v>912</v>
      </c>
      <c r="G2551" s="34" t="s">
        <v>363</v>
      </c>
      <c r="H2551" s="34" t="b">
        <v>0</v>
      </c>
      <c r="I2551" s="34" t="b">
        <v>0</v>
      </c>
      <c r="J2551" s="34">
        <v>21</v>
      </c>
      <c r="K2551" s="34" t="str">
        <f t="shared" si="59"/>
        <v>135900</v>
      </c>
      <c r="L2551" s="34" t="s">
        <v>900</v>
      </c>
      <c r="O2551" t="str" s="35">
        <v>温养灵植，促进生长；润通，提高催生效果；加强对金行灵植的催生；提高灵植催生效果。</v>
      </c>
      <c r="P2551" t="n" s="35">
        <v>12481102</v>
      </c>
    </row>
    <row r="2552" ht="30" customHeight="1" spans="2:12">
      <c r="B2552" s="34">
        <f>10000000+INDEX(编号表!$B:$B,MATCH(D2552,编号表!$A:$A,0))*10000+J2552</f>
        <v>13600019</v>
      </c>
      <c r="C2552" s="34" t="s">
        <v>1631</v>
      </c>
      <c r="D2552" s="34" t="s">
        <v>1632</v>
      </c>
      <c r="E2552" s="34" t="s">
        <v>775</v>
      </c>
      <c r="F2552" s="39" t="s">
        <v>912</v>
      </c>
      <c r="G2552" s="34" t="s">
        <v>363</v>
      </c>
      <c r="H2552" s="34" t="b">
        <v>0</v>
      </c>
      <c r="I2552" s="34" t="b">
        <v>0</v>
      </c>
      <c r="J2552" s="34">
        <v>19</v>
      </c>
      <c r="K2552" s="34" t="str">
        <f t="shared" si="59"/>
        <v>136000</v>
      </c>
      <c r="L2552" s="34" t="s">
        <v>898</v>
      </c>
      <c r="O2552" t="str" s="35">
        <v>温养灵植，促进生长；润通，提高催生效果；加强对木行灵植的催生；提高灵植催生效果。</v>
      </c>
      <c r="P2552" t="n" s="35">
        <v>12481102</v>
      </c>
    </row>
    <row r="2553" ht="30" customHeight="1" spans="2:12">
      <c r="B2553" s="34">
        <f>10000000+INDEX(编号表!$B:$B,MATCH(D2553,编号表!$A:$A,0))*10000+J2553</f>
        <v>13600020</v>
      </c>
      <c r="C2553" s="34" t="s">
        <v>1631</v>
      </c>
      <c r="D2553" s="34" t="s">
        <v>1632</v>
      </c>
      <c r="E2553" s="34" t="s">
        <v>775</v>
      </c>
      <c r="F2553" s="39" t="s">
        <v>912</v>
      </c>
      <c r="G2553" s="34" t="s">
        <v>363</v>
      </c>
      <c r="H2553" s="34" t="b">
        <v>0</v>
      </c>
      <c r="I2553" s="34" t="b">
        <v>0</v>
      </c>
      <c r="J2553" s="34">
        <v>20</v>
      </c>
      <c r="K2553" s="34" t="str">
        <f t="shared" si="59"/>
        <v>136000</v>
      </c>
      <c r="L2553" s="34" t="s">
        <v>899</v>
      </c>
      <c r="O2553" t="str" s="35">
        <v>温养灵植，促进生长；润通，提高催生效果；加强对木行灵植的催生；提高灵植催生效果。</v>
      </c>
      <c r="P2553" t="n" s="35">
        <v>12481102</v>
      </c>
    </row>
    <row r="2554" ht="30" customHeight="1" spans="2:12">
      <c r="B2554" s="34">
        <f>10000000+INDEX(编号表!$B:$B,MATCH(D2554,编号表!$A:$A,0))*10000+J2554</f>
        <v>13600021</v>
      </c>
      <c r="C2554" s="34" t="s">
        <v>1631</v>
      </c>
      <c r="D2554" s="34" t="s">
        <v>1632</v>
      </c>
      <c r="E2554" s="34" t="s">
        <v>775</v>
      </c>
      <c r="F2554" s="39" t="s">
        <v>912</v>
      </c>
      <c r="G2554" s="34" t="s">
        <v>363</v>
      </c>
      <c r="H2554" s="34" t="b">
        <v>0</v>
      </c>
      <c r="I2554" s="34" t="b">
        <v>0</v>
      </c>
      <c r="J2554" s="34">
        <v>21</v>
      </c>
      <c r="K2554" s="34" t="str">
        <f t="shared" si="59"/>
        <v>136000</v>
      </c>
      <c r="L2554" s="34" t="s">
        <v>900</v>
      </c>
      <c r="O2554" t="str" s="35">
        <v>温养灵植，促进生长；润通，提高催生效果；加强对木行灵植的催生；提高灵植催生效果。</v>
      </c>
      <c r="P2554" t="n" s="35">
        <v>12481102</v>
      </c>
    </row>
    <row r="2555" ht="30" customHeight="1" spans="2:12">
      <c r="B2555" s="34">
        <f>10000000+INDEX(编号表!$B:$B,MATCH(D2555,编号表!$A:$A,0))*10000+J2555</f>
        <v>13610019</v>
      </c>
      <c r="C2555" s="34" t="s">
        <v>1633</v>
      </c>
      <c r="D2555" s="34" t="s">
        <v>1634</v>
      </c>
      <c r="E2555" s="34" t="s">
        <v>775</v>
      </c>
      <c r="F2555" s="39" t="s">
        <v>912</v>
      </c>
      <c r="G2555" s="34" t="s">
        <v>363</v>
      </c>
      <c r="H2555" s="34" t="b">
        <v>0</v>
      </c>
      <c r="I2555" s="34" t="b">
        <v>0</v>
      </c>
      <c r="J2555" s="34">
        <v>19</v>
      </c>
      <c r="K2555" s="34" t="str">
        <f t="shared" si="59"/>
        <v>136100</v>
      </c>
      <c r="L2555" s="34" t="s">
        <v>898</v>
      </c>
      <c r="O2555" t="str" s="35">
        <v>温养灵植，促进生长；润通，提高催生效果；加强对水行灵植的催生；提高灵植催生效果。</v>
      </c>
      <c r="P2555" t="n" s="35">
        <v>12481102</v>
      </c>
    </row>
    <row r="2556" ht="30" customHeight="1" spans="2:12">
      <c r="B2556" s="34">
        <f>10000000+INDEX(编号表!$B:$B,MATCH(D2556,编号表!$A:$A,0))*10000+J2556</f>
        <v>13610020</v>
      </c>
      <c r="C2556" s="34" t="s">
        <v>1633</v>
      </c>
      <c r="D2556" s="34" t="s">
        <v>1634</v>
      </c>
      <c r="E2556" s="34" t="s">
        <v>775</v>
      </c>
      <c r="F2556" s="39" t="s">
        <v>912</v>
      </c>
      <c r="G2556" s="34" t="s">
        <v>363</v>
      </c>
      <c r="H2556" s="34" t="b">
        <v>0</v>
      </c>
      <c r="I2556" s="34" t="b">
        <v>0</v>
      </c>
      <c r="J2556" s="34">
        <v>20</v>
      </c>
      <c r="K2556" s="34" t="str">
        <f t="shared" si="59"/>
        <v>136100</v>
      </c>
      <c r="L2556" s="34" t="s">
        <v>899</v>
      </c>
      <c r="O2556" t="str" s="35">
        <v>温养灵植，促进生长；润通，提高催生效果；加强对水行灵植的催生；提高灵植催生效果。</v>
      </c>
      <c r="P2556" t="n" s="35">
        <v>12481102</v>
      </c>
    </row>
    <row r="2557" ht="30" customHeight="1" spans="2:12">
      <c r="B2557" s="34">
        <f>10000000+INDEX(编号表!$B:$B,MATCH(D2557,编号表!$A:$A,0))*10000+J2557</f>
        <v>13610021</v>
      </c>
      <c r="C2557" s="34" t="s">
        <v>1633</v>
      </c>
      <c r="D2557" s="34" t="s">
        <v>1634</v>
      </c>
      <c r="E2557" s="34" t="s">
        <v>775</v>
      </c>
      <c r="F2557" s="39" t="s">
        <v>912</v>
      </c>
      <c r="G2557" s="34" t="s">
        <v>363</v>
      </c>
      <c r="H2557" s="34" t="b">
        <v>0</v>
      </c>
      <c r="I2557" s="34" t="b">
        <v>0</v>
      </c>
      <c r="J2557" s="34">
        <v>21</v>
      </c>
      <c r="K2557" s="34" t="str">
        <f t="shared" si="59"/>
        <v>136100</v>
      </c>
      <c r="L2557" s="34" t="s">
        <v>900</v>
      </c>
      <c r="O2557" t="str" s="35">
        <v>温养灵植，促进生长；润通，提高催生效果；加强对水行灵植的催生；提高灵植催生效果。</v>
      </c>
      <c r="P2557" t="n" s="35">
        <v>12481102</v>
      </c>
    </row>
    <row r="2558" ht="30" customHeight="1" spans="2:12">
      <c r="B2558" s="34">
        <f>10000000+INDEX(编号表!$B:$B,MATCH(D2558,编号表!$A:$A,0))*10000+J2558</f>
        <v>13620019</v>
      </c>
      <c r="C2558" s="34" t="s">
        <v>1635</v>
      </c>
      <c r="D2558" s="34" t="s">
        <v>1636</v>
      </c>
      <c r="E2558" s="34" t="s">
        <v>775</v>
      </c>
      <c r="F2558" s="39" t="s">
        <v>912</v>
      </c>
      <c r="G2558" s="34" t="s">
        <v>363</v>
      </c>
      <c r="H2558" s="34" t="b">
        <v>0</v>
      </c>
      <c r="I2558" s="34" t="b">
        <v>0</v>
      </c>
      <c r="J2558" s="34">
        <v>19</v>
      </c>
      <c r="K2558" s="34" t="str">
        <f t="shared" si="59"/>
        <v>136200</v>
      </c>
      <c r="L2558" s="34" t="s">
        <v>898</v>
      </c>
      <c r="O2558" t="str" s="35">
        <v>温养灵植，促进生长；润通，提高催生效果；加强对火行灵植的催生；提高灵植催生效果。</v>
      </c>
      <c r="P2558" t="n" s="35">
        <v>12481102</v>
      </c>
    </row>
    <row r="2559" ht="30" customHeight="1" spans="2:12">
      <c r="B2559" s="34">
        <f>10000000+INDEX(编号表!$B:$B,MATCH(D2559,编号表!$A:$A,0))*10000+J2559</f>
        <v>13620020</v>
      </c>
      <c r="C2559" s="34" t="s">
        <v>1635</v>
      </c>
      <c r="D2559" s="34" t="s">
        <v>1636</v>
      </c>
      <c r="E2559" s="34" t="s">
        <v>775</v>
      </c>
      <c r="F2559" s="39" t="s">
        <v>912</v>
      </c>
      <c r="G2559" s="34" t="s">
        <v>363</v>
      </c>
      <c r="H2559" s="34" t="b">
        <v>0</v>
      </c>
      <c r="I2559" s="34" t="b">
        <v>0</v>
      </c>
      <c r="J2559" s="34">
        <v>20</v>
      </c>
      <c r="K2559" s="34" t="str">
        <f t="shared" si="59"/>
        <v>136200</v>
      </c>
      <c r="L2559" s="34" t="s">
        <v>899</v>
      </c>
      <c r="O2559" t="str" s="35">
        <v>温养灵植，促进生长；润通，提高催生效果；加强对火行灵植的催生；提高灵植催生效果。</v>
      </c>
      <c r="P2559" t="n" s="35">
        <v>12481102</v>
      </c>
    </row>
    <row r="2560" ht="30" customHeight="1" spans="2:12">
      <c r="B2560" s="34">
        <f>10000000+INDEX(编号表!$B:$B,MATCH(D2560,编号表!$A:$A,0))*10000+J2560</f>
        <v>13620021</v>
      </c>
      <c r="C2560" s="34" t="s">
        <v>1635</v>
      </c>
      <c r="D2560" s="34" t="s">
        <v>1636</v>
      </c>
      <c r="E2560" s="34" t="s">
        <v>775</v>
      </c>
      <c r="F2560" s="39" t="s">
        <v>912</v>
      </c>
      <c r="G2560" s="34" t="s">
        <v>363</v>
      </c>
      <c r="H2560" s="34" t="b">
        <v>0</v>
      </c>
      <c r="I2560" s="34" t="b">
        <v>0</v>
      </c>
      <c r="J2560" s="34">
        <v>21</v>
      </c>
      <c r="K2560" s="34" t="str">
        <f t="shared" si="59"/>
        <v>136200</v>
      </c>
      <c r="L2560" s="34" t="s">
        <v>900</v>
      </c>
      <c r="O2560" t="str" s="35">
        <v>温养灵植，促进生长；润通，提高催生效果；加强对火行灵植的催生；提高灵植催生效果。</v>
      </c>
      <c r="P2560" t="n" s="35">
        <v>12481102</v>
      </c>
    </row>
    <row r="2561" ht="30" customHeight="1" spans="2:12">
      <c r="B2561" s="34">
        <f>10000000+INDEX(编号表!$B:$B,MATCH(D2561,编号表!$A:$A,0))*10000+J2561</f>
        <v>13630019</v>
      </c>
      <c r="C2561" s="34" t="s">
        <v>1637</v>
      </c>
      <c r="D2561" s="34" t="s">
        <v>1638</v>
      </c>
      <c r="E2561" s="34" t="s">
        <v>775</v>
      </c>
      <c r="F2561" s="39" t="s">
        <v>912</v>
      </c>
      <c r="G2561" s="34" t="s">
        <v>363</v>
      </c>
      <c r="H2561" s="34" t="b">
        <v>0</v>
      </c>
      <c r="I2561" s="34" t="b">
        <v>0</v>
      </c>
      <c r="J2561" s="34">
        <v>19</v>
      </c>
      <c r="K2561" s="34" t="str">
        <f t="shared" si="59"/>
        <v>136300</v>
      </c>
      <c r="L2561" s="34" t="s">
        <v>898</v>
      </c>
      <c r="O2561" t="str" s="35">
        <v>温养灵植，促进生长；润通，提高催生效果；加强对土行灵植的催生；提高灵植催生效果。</v>
      </c>
      <c r="P2561" t="n" s="35">
        <v>12481102</v>
      </c>
    </row>
    <row r="2562" ht="30" customHeight="1" spans="2:12">
      <c r="B2562" s="34">
        <f>10000000+INDEX(编号表!$B:$B,MATCH(D2562,编号表!$A:$A,0))*10000+J2562</f>
        <v>13630020</v>
      </c>
      <c r="C2562" s="34" t="s">
        <v>1637</v>
      </c>
      <c r="D2562" s="34" t="s">
        <v>1638</v>
      </c>
      <c r="E2562" s="34" t="s">
        <v>775</v>
      </c>
      <c r="F2562" s="39" t="s">
        <v>912</v>
      </c>
      <c r="G2562" s="34" t="s">
        <v>363</v>
      </c>
      <c r="H2562" s="34" t="b">
        <v>0</v>
      </c>
      <c r="I2562" s="34" t="b">
        <v>0</v>
      </c>
      <c r="J2562" s="34">
        <v>20</v>
      </c>
      <c r="K2562" s="34" t="str">
        <f t="shared" si="59"/>
        <v>136300</v>
      </c>
      <c r="L2562" s="34" t="s">
        <v>899</v>
      </c>
      <c r="O2562" t="str" s="35">
        <v>温养灵植，促进生长；润通，提高催生效果；加强对土行灵植的催生；提高灵植催生效果。</v>
      </c>
      <c r="P2562" t="n" s="35">
        <v>12481102</v>
      </c>
    </row>
    <row r="2563" ht="30" customHeight="1" spans="2:12">
      <c r="B2563" s="34">
        <f>10000000+INDEX(编号表!$B:$B,MATCH(D2563,编号表!$A:$A,0))*10000+J2563</f>
        <v>13630021</v>
      </c>
      <c r="C2563" s="34" t="s">
        <v>1637</v>
      </c>
      <c r="D2563" s="34" t="s">
        <v>1638</v>
      </c>
      <c r="E2563" s="34" t="s">
        <v>775</v>
      </c>
      <c r="F2563" s="39" t="s">
        <v>912</v>
      </c>
      <c r="G2563" s="34" t="s">
        <v>363</v>
      </c>
      <c r="H2563" s="34" t="b">
        <v>0</v>
      </c>
      <c r="I2563" s="34" t="b">
        <v>0</v>
      </c>
      <c r="J2563" s="34">
        <v>21</v>
      </c>
      <c r="K2563" s="34" t="str">
        <f t="shared" si="59"/>
        <v>136300</v>
      </c>
      <c r="L2563" s="34" t="s">
        <v>900</v>
      </c>
      <c r="O2563" t="str" s="35">
        <v>温养灵植，促进生长；润通，提高催生效果；加强对土行灵植的催生；提高灵植催生效果。</v>
      </c>
      <c r="P2563" t="n" s="35">
        <v>12481102</v>
      </c>
    </row>
    <row r="2564" ht="30" customHeight="1" spans="2:12">
      <c r="B2564" s="34">
        <f>10000000+INDEX(编号表!$B:$B,MATCH(D2564,编号表!$A:$A,0))*10000+J2564</f>
        <v>13640001</v>
      </c>
      <c r="C2564" s="34" t="s">
        <v>1639</v>
      </c>
      <c r="D2564" s="34" t="s">
        <v>1640</v>
      </c>
      <c r="E2564" s="34" t="s">
        <v>775</v>
      </c>
      <c r="F2564" s="39" t="s">
        <v>897</v>
      </c>
      <c r="G2564" s="34" t="s">
        <v>363</v>
      </c>
      <c r="H2564" s="34" t="b">
        <v>0</v>
      </c>
      <c r="I2564" s="34" t="b">
        <v>0</v>
      </c>
      <c r="J2564" s="34">
        <v>1</v>
      </c>
      <c r="K2564" s="34" t="str">
        <f t="shared" si="59"/>
        <v>136400</v>
      </c>
      <c r="L2564" s="34" t="s">
        <v>898</v>
      </c>
      <c r="O2564" t="str" s="35">
        <v>承载炼丹寒热，过滤整炉杂质；提高通用除渣能力；炼制金行丹药时，提高整炉除渣能力。</v>
      </c>
      <c r="P2564" t="n" s="35">
        <v>12421007</v>
      </c>
    </row>
    <row r="2565" ht="30" customHeight="1" spans="2:12">
      <c r="B2565" s="34">
        <f>10000000+INDEX(编号表!$B:$B,MATCH(D2565,编号表!$A:$A,0))*10000+J2565</f>
        <v>13640002</v>
      </c>
      <c r="C2565" s="34" t="s">
        <v>1641</v>
      </c>
      <c r="D2565" s="34" t="s">
        <v>1640</v>
      </c>
      <c r="E2565" s="34" t="s">
        <v>775</v>
      </c>
      <c r="F2565" s="39" t="s">
        <v>897</v>
      </c>
      <c r="G2565" s="34" t="s">
        <v>363</v>
      </c>
      <c r="H2565" s="34" t="b">
        <v>0</v>
      </c>
      <c r="I2565" s="34" t="b">
        <v>0</v>
      </c>
      <c r="J2565" s="34">
        <v>2</v>
      </c>
      <c r="K2565" s="34" t="str">
        <f t="shared" si="59"/>
        <v>136400</v>
      </c>
      <c r="L2565" s="34" t="s">
        <v>899</v>
      </c>
      <c r="O2565" t="str" s="35">
        <v>承载炼丹寒热，过滤整炉杂质；提高通用除渣能力；炼制金行丹药时，提高整炉除渣能力。</v>
      </c>
      <c r="P2565" t="n" s="35">
        <v>12421007</v>
      </c>
    </row>
    <row r="2566" ht="30" customHeight="1" spans="2:12">
      <c r="B2566" s="34">
        <f>10000000+INDEX(编号表!$B:$B,MATCH(D2566,编号表!$A:$A,0))*10000+J2566</f>
        <v>13640003</v>
      </c>
      <c r="C2566" s="34" t="s">
        <v>1642</v>
      </c>
      <c r="D2566" s="34" t="s">
        <v>1640</v>
      </c>
      <c r="E2566" s="34" t="s">
        <v>775</v>
      </c>
      <c r="F2566" s="39" t="s">
        <v>897</v>
      </c>
      <c r="G2566" s="34" t="s">
        <v>363</v>
      </c>
      <c r="H2566" s="34" t="b">
        <v>0</v>
      </c>
      <c r="I2566" s="34" t="b">
        <v>0</v>
      </c>
      <c r="J2566" s="34">
        <v>3</v>
      </c>
      <c r="K2566" s="34" t="str">
        <f t="shared" si="59"/>
        <v>136400</v>
      </c>
      <c r="L2566" s="34" t="s">
        <v>900</v>
      </c>
      <c r="O2566" t="str" s="35">
        <v>承载炼丹寒热，过滤整炉杂质；提高通用除渣能力；炼制金行丹药时，提高整炉除渣能力。</v>
      </c>
      <c r="P2566" t="n" s="35">
        <v>12421007</v>
      </c>
    </row>
    <row r="2567" ht="30" customHeight="1" spans="2:12">
      <c r="B2567" s="34">
        <f>10000000+INDEX(编号表!$B:$B,MATCH(D2567,编号表!$A:$A,0))*10000+J2567</f>
        <v>13640004</v>
      </c>
      <c r="C2567" s="34" t="s">
        <v>1643</v>
      </c>
      <c r="D2567" s="34" t="s">
        <v>1640</v>
      </c>
      <c r="E2567" s="34" t="s">
        <v>775</v>
      </c>
      <c r="F2567" s="39" t="s">
        <v>902</v>
      </c>
      <c r="G2567" s="34" t="s">
        <v>363</v>
      </c>
      <c r="H2567" s="34" t="b">
        <v>0</v>
      </c>
      <c r="I2567" s="34" t="b">
        <v>0</v>
      </c>
      <c r="J2567" s="34">
        <v>4</v>
      </c>
      <c r="K2567" s="34" t="str">
        <f t="shared" ref="K2567:K2630" si="60">LEFT(B2567,6)</f>
        <v>136400</v>
      </c>
      <c r="L2567" s="34" t="s">
        <v>898</v>
      </c>
      <c r="O2567" t="str" s="35">
        <v>承载炼丹寒热，过滤整炉杂质；提高通用除渣能力；炼制金行丹药时，提高整炉除渣能力。</v>
      </c>
      <c r="P2567" t="n" s="35">
        <v>12421007</v>
      </c>
    </row>
    <row r="2568" ht="30" customHeight="1" spans="2:12">
      <c r="B2568" s="34">
        <f>10000000+INDEX(编号表!$B:$B,MATCH(D2568,编号表!$A:$A,0))*10000+J2568</f>
        <v>13640005</v>
      </c>
      <c r="C2568" s="34" t="s">
        <v>1644</v>
      </c>
      <c r="D2568" s="34" t="s">
        <v>1640</v>
      </c>
      <c r="E2568" s="34" t="s">
        <v>775</v>
      </c>
      <c r="F2568" s="39" t="s">
        <v>902</v>
      </c>
      <c r="G2568" s="34" t="s">
        <v>363</v>
      </c>
      <c r="H2568" s="34" t="b">
        <v>0</v>
      </c>
      <c r="I2568" s="34" t="b">
        <v>0</v>
      </c>
      <c r="J2568" s="34">
        <v>5</v>
      </c>
      <c r="K2568" s="34" t="str">
        <f t="shared" si="60"/>
        <v>136400</v>
      </c>
      <c r="L2568" s="34" t="s">
        <v>899</v>
      </c>
      <c r="O2568" t="str" s="35">
        <v>承载炼丹寒热，过滤整炉杂质；提高通用除渣能力；炼制金行丹药时，提高整炉除渣能力。</v>
      </c>
      <c r="P2568" t="n" s="35">
        <v>12421007</v>
      </c>
    </row>
    <row r="2569" ht="30" customHeight="1" spans="2:12">
      <c r="B2569" s="34">
        <f>10000000+INDEX(编号表!$B:$B,MATCH(D2569,编号表!$A:$A,0))*10000+J2569</f>
        <v>13640006</v>
      </c>
      <c r="C2569" s="34" t="s">
        <v>1645</v>
      </c>
      <c r="D2569" s="34" t="s">
        <v>1640</v>
      </c>
      <c r="E2569" s="34" t="s">
        <v>775</v>
      </c>
      <c r="F2569" s="39" t="s">
        <v>902</v>
      </c>
      <c r="G2569" s="34" t="s">
        <v>363</v>
      </c>
      <c r="H2569" s="34" t="b">
        <v>0</v>
      </c>
      <c r="I2569" s="34" t="b">
        <v>0</v>
      </c>
      <c r="J2569" s="34">
        <v>6</v>
      </c>
      <c r="K2569" s="34" t="str">
        <f t="shared" si="60"/>
        <v>136400</v>
      </c>
      <c r="L2569" s="34" t="s">
        <v>900</v>
      </c>
      <c r="O2569" t="str" s="35">
        <v>承载炼丹寒热，过滤整炉杂质；提高通用除渣能力；炼制金行丹药时，提高整炉除渣能力。</v>
      </c>
      <c r="P2569" t="n" s="35">
        <v>12421007</v>
      </c>
    </row>
    <row r="2570" ht="30" customHeight="1" spans="2:12">
      <c r="B2570" s="34">
        <f>10000000+INDEX(编号表!$B:$B,MATCH(D2570,编号表!$A:$A,0))*10000+J2570</f>
        <v>13640007</v>
      </c>
      <c r="C2570" s="34" t="s">
        <v>1646</v>
      </c>
      <c r="D2570" s="34" t="s">
        <v>1640</v>
      </c>
      <c r="E2570" s="34" t="s">
        <v>775</v>
      </c>
      <c r="F2570" s="39" t="s">
        <v>904</v>
      </c>
      <c r="G2570" s="34" t="s">
        <v>363</v>
      </c>
      <c r="H2570" s="34" t="b">
        <v>0</v>
      </c>
      <c r="I2570" s="34" t="b">
        <v>0</v>
      </c>
      <c r="J2570" s="34">
        <v>7</v>
      </c>
      <c r="K2570" s="34" t="str">
        <f t="shared" si="60"/>
        <v>136400</v>
      </c>
      <c r="L2570" s="34" t="s">
        <v>898</v>
      </c>
      <c r="O2570" t="str" s="35">
        <v>承载炼丹寒热，过滤整炉杂质；提高通用除渣能力；炼制金行丹药时，提高整炉除渣能力。</v>
      </c>
      <c r="P2570" t="n" s="35">
        <v>12421007</v>
      </c>
    </row>
    <row r="2571" ht="30" customHeight="1" spans="2:12">
      <c r="B2571" s="34">
        <f>10000000+INDEX(编号表!$B:$B,MATCH(D2571,编号表!$A:$A,0))*10000+J2571</f>
        <v>13640008</v>
      </c>
      <c r="C2571" s="34" t="s">
        <v>1647</v>
      </c>
      <c r="D2571" s="34" t="s">
        <v>1640</v>
      </c>
      <c r="E2571" s="34" t="s">
        <v>775</v>
      </c>
      <c r="F2571" s="39" t="s">
        <v>904</v>
      </c>
      <c r="G2571" s="34" t="s">
        <v>363</v>
      </c>
      <c r="H2571" s="34" t="b">
        <v>0</v>
      </c>
      <c r="I2571" s="34" t="b">
        <v>0</v>
      </c>
      <c r="J2571" s="34">
        <v>8</v>
      </c>
      <c r="K2571" s="34" t="str">
        <f t="shared" si="60"/>
        <v>136400</v>
      </c>
      <c r="L2571" s="34" t="s">
        <v>899</v>
      </c>
      <c r="O2571" t="str" s="35">
        <v>承载炼丹寒热，过滤整炉杂质；提高通用除渣能力；炼制金行丹药时，提高整炉除渣能力。</v>
      </c>
      <c r="P2571" t="n" s="35">
        <v>12421007</v>
      </c>
    </row>
    <row r="2572" ht="30" customHeight="1" spans="2:12">
      <c r="B2572" s="34">
        <f>10000000+INDEX(编号表!$B:$B,MATCH(D2572,编号表!$A:$A,0))*10000+J2572</f>
        <v>13640009</v>
      </c>
      <c r="C2572" s="34" t="s">
        <v>1648</v>
      </c>
      <c r="D2572" s="34" t="s">
        <v>1640</v>
      </c>
      <c r="E2572" s="34" t="s">
        <v>775</v>
      </c>
      <c r="F2572" s="39" t="s">
        <v>904</v>
      </c>
      <c r="G2572" s="34" t="s">
        <v>363</v>
      </c>
      <c r="H2572" s="34" t="b">
        <v>0</v>
      </c>
      <c r="I2572" s="34" t="b">
        <v>0</v>
      </c>
      <c r="J2572" s="34">
        <v>9</v>
      </c>
      <c r="K2572" s="34" t="str">
        <f t="shared" si="60"/>
        <v>136400</v>
      </c>
      <c r="L2572" s="34" t="s">
        <v>900</v>
      </c>
      <c r="O2572" t="str" s="35">
        <v>承载炼丹寒热，过滤整炉杂质；提高通用除渣能力；炼制金行丹药时，提高整炉除渣能力。</v>
      </c>
      <c r="P2572" t="n" s="35">
        <v>12421007</v>
      </c>
    </row>
    <row r="2573" ht="30" customHeight="1" spans="2:12">
      <c r="B2573" s="34">
        <f>10000000+INDEX(编号表!$B:$B,MATCH(D2573,编号表!$A:$A,0))*10000+J2573</f>
        <v>13640010</v>
      </c>
      <c r="C2573" s="34" t="s">
        <v>1649</v>
      </c>
      <c r="D2573" s="34" t="s">
        <v>1640</v>
      </c>
      <c r="E2573" s="34" t="s">
        <v>775</v>
      </c>
      <c r="F2573" s="39" t="s">
        <v>906</v>
      </c>
      <c r="G2573" s="34" t="s">
        <v>363</v>
      </c>
      <c r="H2573" s="34" t="b">
        <v>0</v>
      </c>
      <c r="I2573" s="34" t="b">
        <v>0</v>
      </c>
      <c r="J2573" s="34">
        <v>10</v>
      </c>
      <c r="K2573" s="34" t="str">
        <f t="shared" si="60"/>
        <v>136400</v>
      </c>
      <c r="L2573" s="34" t="s">
        <v>898</v>
      </c>
      <c r="O2573" t="str" s="35">
        <v>承载炼丹寒热，过滤整炉杂质；提高通用除渣能力；炼制金行丹药时，提高整炉除渣能力。</v>
      </c>
      <c r="P2573" t="n" s="35">
        <v>12421007</v>
      </c>
    </row>
    <row r="2574" ht="30" customHeight="1" spans="2:12">
      <c r="B2574" s="34">
        <f>10000000+INDEX(编号表!$B:$B,MATCH(D2574,编号表!$A:$A,0))*10000+J2574</f>
        <v>13640011</v>
      </c>
      <c r="C2574" s="34" t="s">
        <v>1650</v>
      </c>
      <c r="D2574" s="34" t="s">
        <v>1640</v>
      </c>
      <c r="E2574" s="34" t="s">
        <v>775</v>
      </c>
      <c r="F2574" s="39" t="s">
        <v>906</v>
      </c>
      <c r="G2574" s="34" t="s">
        <v>363</v>
      </c>
      <c r="H2574" s="34" t="b">
        <v>0</v>
      </c>
      <c r="I2574" s="34" t="b">
        <v>0</v>
      </c>
      <c r="J2574" s="34">
        <v>11</v>
      </c>
      <c r="K2574" s="34" t="str">
        <f t="shared" si="60"/>
        <v>136400</v>
      </c>
      <c r="L2574" s="34" t="s">
        <v>899</v>
      </c>
      <c r="O2574" t="str" s="35">
        <v>承载炼丹寒热，过滤整炉杂质；提高通用除渣能力；炼制金行丹药时，提高整炉除渣能力。</v>
      </c>
      <c r="P2574" t="n" s="35">
        <v>12421007</v>
      </c>
    </row>
    <row r="2575" ht="30" customHeight="1" spans="2:12">
      <c r="B2575" s="34">
        <f>10000000+INDEX(编号表!$B:$B,MATCH(D2575,编号表!$A:$A,0))*10000+J2575</f>
        <v>13640012</v>
      </c>
      <c r="C2575" s="34" t="s">
        <v>1651</v>
      </c>
      <c r="D2575" s="34" t="s">
        <v>1640</v>
      </c>
      <c r="E2575" s="34" t="s">
        <v>775</v>
      </c>
      <c r="F2575" s="39" t="s">
        <v>906</v>
      </c>
      <c r="G2575" s="34" t="s">
        <v>363</v>
      </c>
      <c r="H2575" s="34" t="b">
        <v>0</v>
      </c>
      <c r="I2575" s="34" t="b">
        <v>0</v>
      </c>
      <c r="J2575" s="34">
        <v>12</v>
      </c>
      <c r="K2575" s="34" t="str">
        <f t="shared" si="60"/>
        <v>136400</v>
      </c>
      <c r="L2575" s="34" t="s">
        <v>900</v>
      </c>
      <c r="O2575" t="str" s="35">
        <v>承载炼丹寒热，过滤整炉杂质；提高通用除渣能力；炼制金行丹药时，提高整炉除渣能力。</v>
      </c>
      <c r="P2575" t="n" s="35">
        <v>12421007</v>
      </c>
    </row>
    <row r="2576" ht="30" customHeight="1" spans="2:12">
      <c r="B2576" s="34">
        <f>10000000+INDEX(编号表!$B:$B,MATCH(D2576,编号表!$A:$A,0))*10000+J2576</f>
        <v>13640013</v>
      </c>
      <c r="C2576" s="34" t="s">
        <v>1652</v>
      </c>
      <c r="D2576" s="34" t="s">
        <v>1640</v>
      </c>
      <c r="E2576" s="34" t="s">
        <v>775</v>
      </c>
      <c r="F2576" s="39" t="s">
        <v>908</v>
      </c>
      <c r="G2576" s="34" t="s">
        <v>363</v>
      </c>
      <c r="H2576" s="34" t="b">
        <v>0</v>
      </c>
      <c r="I2576" s="34" t="b">
        <v>0</v>
      </c>
      <c r="J2576" s="34">
        <v>13</v>
      </c>
      <c r="K2576" s="34" t="str">
        <f t="shared" si="60"/>
        <v>136400</v>
      </c>
      <c r="L2576" s="34" t="s">
        <v>898</v>
      </c>
      <c r="O2576" t="str" s="35">
        <v>承载炼丹寒热，过滤整炉杂质；提高通用除渣能力；炼制金行丹药时，提高整炉除渣能力。</v>
      </c>
      <c r="P2576" t="n" s="35">
        <v>12421007</v>
      </c>
    </row>
    <row r="2577" ht="30" customHeight="1" spans="2:12">
      <c r="B2577" s="34">
        <f>10000000+INDEX(编号表!$B:$B,MATCH(D2577,编号表!$A:$A,0))*10000+J2577</f>
        <v>13640014</v>
      </c>
      <c r="C2577" s="34" t="s">
        <v>1653</v>
      </c>
      <c r="D2577" s="34" t="s">
        <v>1640</v>
      </c>
      <c r="E2577" s="34" t="s">
        <v>775</v>
      </c>
      <c r="F2577" s="39" t="s">
        <v>908</v>
      </c>
      <c r="G2577" s="34" t="s">
        <v>363</v>
      </c>
      <c r="H2577" s="34" t="b">
        <v>0</v>
      </c>
      <c r="I2577" s="34" t="b">
        <v>0</v>
      </c>
      <c r="J2577" s="34">
        <v>14</v>
      </c>
      <c r="K2577" s="34" t="str">
        <f t="shared" si="60"/>
        <v>136400</v>
      </c>
      <c r="L2577" s="34" t="s">
        <v>899</v>
      </c>
      <c r="O2577" t="str" s="35">
        <v>承载炼丹寒热，过滤整炉杂质；提高通用除渣能力；炼制金行丹药时，提高整炉除渣能力。</v>
      </c>
      <c r="P2577" t="n" s="35">
        <v>12421007</v>
      </c>
    </row>
    <row r="2578" ht="30" customHeight="1" spans="2:12">
      <c r="B2578" s="34">
        <f>10000000+INDEX(编号表!$B:$B,MATCH(D2578,编号表!$A:$A,0))*10000+J2578</f>
        <v>13640015</v>
      </c>
      <c r="C2578" s="34" t="s">
        <v>1654</v>
      </c>
      <c r="D2578" s="34" t="s">
        <v>1640</v>
      </c>
      <c r="E2578" s="34" t="s">
        <v>775</v>
      </c>
      <c r="F2578" s="39" t="s">
        <v>908</v>
      </c>
      <c r="G2578" s="34" t="s">
        <v>363</v>
      </c>
      <c r="H2578" s="34" t="b">
        <v>0</v>
      </c>
      <c r="I2578" s="34" t="b">
        <v>0</v>
      </c>
      <c r="J2578" s="34">
        <v>15</v>
      </c>
      <c r="K2578" s="34" t="str">
        <f t="shared" si="60"/>
        <v>136400</v>
      </c>
      <c r="L2578" s="34" t="s">
        <v>900</v>
      </c>
      <c r="O2578" t="str" s="35">
        <v>承载炼丹寒热，过滤整炉杂质；提高通用除渣能力；炼制金行丹药时，提高整炉除渣能力。</v>
      </c>
      <c r="P2578" t="n" s="35">
        <v>12421007</v>
      </c>
    </row>
    <row r="2579" ht="30" customHeight="1" spans="2:12">
      <c r="B2579" s="34">
        <f>10000000+INDEX(编号表!$B:$B,MATCH(D2579,编号表!$A:$A,0))*10000+J2579</f>
        <v>13640016</v>
      </c>
      <c r="C2579" s="34" t="s">
        <v>1655</v>
      </c>
      <c r="D2579" s="34" t="s">
        <v>1640</v>
      </c>
      <c r="E2579" s="34" t="s">
        <v>775</v>
      </c>
      <c r="F2579" s="39" t="s">
        <v>910</v>
      </c>
      <c r="G2579" s="34" t="s">
        <v>363</v>
      </c>
      <c r="H2579" s="34" t="b">
        <v>0</v>
      </c>
      <c r="I2579" s="34" t="b">
        <v>0</v>
      </c>
      <c r="J2579" s="34">
        <v>16</v>
      </c>
      <c r="K2579" s="34" t="str">
        <f t="shared" si="60"/>
        <v>136400</v>
      </c>
      <c r="L2579" s="34" t="s">
        <v>898</v>
      </c>
      <c r="O2579" t="str" s="35">
        <v>承载炼丹寒热，过滤整炉杂质；提高通用除渣能力；炼制金行丹药时，提高整炉除渣能力。</v>
      </c>
      <c r="P2579" t="n" s="35">
        <v>12421007</v>
      </c>
    </row>
    <row r="2580" ht="30" customHeight="1" spans="2:12">
      <c r="B2580" s="34">
        <f>10000000+INDEX(编号表!$B:$B,MATCH(D2580,编号表!$A:$A,0))*10000+J2580</f>
        <v>13640017</v>
      </c>
      <c r="C2580" s="34" t="s">
        <v>1656</v>
      </c>
      <c r="D2580" s="34" t="s">
        <v>1640</v>
      </c>
      <c r="E2580" s="34" t="s">
        <v>775</v>
      </c>
      <c r="F2580" s="39" t="s">
        <v>910</v>
      </c>
      <c r="G2580" s="34" t="s">
        <v>363</v>
      </c>
      <c r="H2580" s="34" t="b">
        <v>0</v>
      </c>
      <c r="I2580" s="34" t="b">
        <v>0</v>
      </c>
      <c r="J2580" s="34">
        <v>17</v>
      </c>
      <c r="K2580" s="34" t="str">
        <f t="shared" si="60"/>
        <v>136400</v>
      </c>
      <c r="L2580" s="34" t="s">
        <v>899</v>
      </c>
      <c r="O2580" t="str" s="35">
        <v>承载炼丹寒热，过滤整炉杂质；提高通用除渣能力；炼制金行丹药时，提高整炉除渣能力。</v>
      </c>
      <c r="P2580" t="n" s="35">
        <v>12421007</v>
      </c>
    </row>
    <row r="2581" ht="30" customHeight="1" spans="2:12">
      <c r="B2581" s="34">
        <f>10000000+INDEX(编号表!$B:$B,MATCH(D2581,编号表!$A:$A,0))*10000+J2581</f>
        <v>13640018</v>
      </c>
      <c r="C2581" s="34" t="s">
        <v>1657</v>
      </c>
      <c r="D2581" s="34" t="s">
        <v>1640</v>
      </c>
      <c r="E2581" s="34" t="s">
        <v>775</v>
      </c>
      <c r="F2581" s="39" t="s">
        <v>910</v>
      </c>
      <c r="G2581" s="34" t="s">
        <v>363</v>
      </c>
      <c r="H2581" s="34" t="b">
        <v>0</v>
      </c>
      <c r="I2581" s="34" t="b">
        <v>0</v>
      </c>
      <c r="J2581" s="34">
        <v>18</v>
      </c>
      <c r="K2581" s="34" t="str">
        <f t="shared" si="60"/>
        <v>136400</v>
      </c>
      <c r="L2581" s="34" t="s">
        <v>900</v>
      </c>
      <c r="O2581" t="str" s="35">
        <v>承载炼丹寒热，过滤整炉杂质；提高通用除渣能力；炼制金行丹药时，提高整炉除渣能力。</v>
      </c>
      <c r="P2581" t="n" s="35">
        <v>12421007</v>
      </c>
    </row>
    <row r="2582" ht="30" customHeight="1" spans="2:12">
      <c r="B2582" s="34">
        <f>10000000+INDEX(编号表!$B:$B,MATCH(D2582,编号表!$A:$A,0))*10000+J2582</f>
        <v>13640019</v>
      </c>
      <c r="C2582" s="34" t="s">
        <v>1658</v>
      </c>
      <c r="D2582" s="34" t="s">
        <v>1640</v>
      </c>
      <c r="E2582" s="34" t="s">
        <v>775</v>
      </c>
      <c r="F2582" s="39" t="s">
        <v>912</v>
      </c>
      <c r="G2582" s="34" t="s">
        <v>363</v>
      </c>
      <c r="H2582" s="34" t="b">
        <v>0</v>
      </c>
      <c r="I2582" s="34" t="b">
        <v>0</v>
      </c>
      <c r="J2582" s="34">
        <v>19</v>
      </c>
      <c r="K2582" s="34" t="str">
        <f t="shared" si="60"/>
        <v>136400</v>
      </c>
      <c r="L2582" s="34" t="s">
        <v>898</v>
      </c>
      <c r="O2582" t="str" s="35">
        <v>承载炼丹寒热，过滤整炉杂质；提高通用除渣能力；炼制金行丹药时，提高整炉除渣能力。</v>
      </c>
      <c r="P2582" t="n" s="35">
        <v>12421007</v>
      </c>
    </row>
    <row r="2583" ht="30" customHeight="1" spans="2:12">
      <c r="B2583" s="34">
        <f>10000000+INDEX(编号表!$B:$B,MATCH(D2583,编号表!$A:$A,0))*10000+J2583</f>
        <v>13640020</v>
      </c>
      <c r="C2583" s="34" t="s">
        <v>1659</v>
      </c>
      <c r="D2583" s="34" t="s">
        <v>1640</v>
      </c>
      <c r="E2583" s="34" t="s">
        <v>775</v>
      </c>
      <c r="F2583" s="39" t="s">
        <v>912</v>
      </c>
      <c r="G2583" s="34" t="s">
        <v>363</v>
      </c>
      <c r="H2583" s="34" t="b">
        <v>0</v>
      </c>
      <c r="I2583" s="34" t="b">
        <v>0</v>
      </c>
      <c r="J2583" s="34">
        <v>20</v>
      </c>
      <c r="K2583" s="34" t="str">
        <f t="shared" si="60"/>
        <v>136400</v>
      </c>
      <c r="L2583" s="34" t="s">
        <v>899</v>
      </c>
      <c r="O2583" t="str" s="35">
        <v>承载炼丹寒热，过滤整炉杂质；提高通用除渣能力；炼制金行丹药时，提高整炉除渣能力。</v>
      </c>
      <c r="P2583" t="n" s="35">
        <v>12421007</v>
      </c>
    </row>
    <row r="2584" ht="30" customHeight="1" spans="2:12">
      <c r="B2584" s="34">
        <f>10000000+INDEX(编号表!$B:$B,MATCH(D2584,编号表!$A:$A,0))*10000+J2584</f>
        <v>13640021</v>
      </c>
      <c r="C2584" s="34" t="s">
        <v>1660</v>
      </c>
      <c r="D2584" s="34" t="s">
        <v>1640</v>
      </c>
      <c r="E2584" s="34" t="s">
        <v>775</v>
      </c>
      <c r="F2584" s="39" t="s">
        <v>912</v>
      </c>
      <c r="G2584" s="34" t="s">
        <v>363</v>
      </c>
      <c r="H2584" s="34" t="b">
        <v>0</v>
      </c>
      <c r="I2584" s="34" t="b">
        <v>0</v>
      </c>
      <c r="J2584" s="34">
        <v>21</v>
      </c>
      <c r="K2584" s="34" t="str">
        <f t="shared" si="60"/>
        <v>136400</v>
      </c>
      <c r="L2584" s="34" t="s">
        <v>900</v>
      </c>
      <c r="O2584" t="str" s="35">
        <v>承载炼丹寒热，过滤整炉杂质；提高通用除渣能力；炼制金行丹药时，提高整炉除渣能力。</v>
      </c>
      <c r="P2584" t="n" s="35">
        <v>12421007</v>
      </c>
    </row>
    <row r="2585" ht="30" customHeight="1" spans="2:12">
      <c r="B2585" s="34">
        <f>10000000+INDEX(编号表!$B:$B,MATCH(D2585,编号表!$A:$A,0))*10000+J2585</f>
        <v>13650001</v>
      </c>
      <c r="C2585" s="34" t="s">
        <v>1661</v>
      </c>
      <c r="D2585" s="34" t="s">
        <v>1662</v>
      </c>
      <c r="E2585" s="34" t="s">
        <v>775</v>
      </c>
      <c r="F2585" s="39" t="s">
        <v>897</v>
      </c>
      <c r="G2585" s="34" t="s">
        <v>363</v>
      </c>
      <c r="H2585" s="34" t="b">
        <v>0</v>
      </c>
      <c r="I2585" s="34" t="b">
        <v>0</v>
      </c>
      <c r="J2585" s="34">
        <v>1</v>
      </c>
      <c r="K2585" s="34" t="str">
        <f t="shared" si="60"/>
        <v>136500</v>
      </c>
      <c r="L2585" s="34" t="s">
        <v>898</v>
      </c>
      <c r="O2585" t="str" s="35">
        <v>承载炼丹寒热，过滤整炉杂质；提高通用除渣能力；炼制木行丹药时，提高整炉除渣能力。</v>
      </c>
      <c r="P2585" t="n" s="35">
        <v>12421007</v>
      </c>
    </row>
    <row r="2586" ht="30" customHeight="1" spans="2:12">
      <c r="B2586" s="34">
        <f>10000000+INDEX(编号表!$B:$B,MATCH(D2586,编号表!$A:$A,0))*10000+J2586</f>
        <v>13650002</v>
      </c>
      <c r="C2586" s="34" t="s">
        <v>1663</v>
      </c>
      <c r="D2586" s="34" t="s">
        <v>1662</v>
      </c>
      <c r="E2586" s="34" t="s">
        <v>775</v>
      </c>
      <c r="F2586" s="39" t="s">
        <v>897</v>
      </c>
      <c r="G2586" s="34" t="s">
        <v>363</v>
      </c>
      <c r="H2586" s="34" t="b">
        <v>0</v>
      </c>
      <c r="I2586" s="34" t="b">
        <v>0</v>
      </c>
      <c r="J2586" s="34">
        <v>2</v>
      </c>
      <c r="K2586" s="34" t="str">
        <f t="shared" si="60"/>
        <v>136500</v>
      </c>
      <c r="L2586" s="34" t="s">
        <v>899</v>
      </c>
      <c r="O2586" t="str" s="35">
        <v>承载炼丹寒热，过滤整炉杂质；提高通用除渣能力；炼制木行丹药时，提高整炉除渣能力。</v>
      </c>
      <c r="P2586" t="n" s="35">
        <v>12421007</v>
      </c>
    </row>
    <row r="2587" ht="30" customHeight="1" spans="2:12">
      <c r="B2587" s="34">
        <f>10000000+INDEX(编号表!$B:$B,MATCH(D2587,编号表!$A:$A,0))*10000+J2587</f>
        <v>13650003</v>
      </c>
      <c r="C2587" s="34" t="s">
        <v>1664</v>
      </c>
      <c r="D2587" s="34" t="s">
        <v>1662</v>
      </c>
      <c r="E2587" s="34" t="s">
        <v>775</v>
      </c>
      <c r="F2587" s="39" t="s">
        <v>897</v>
      </c>
      <c r="G2587" s="34" t="s">
        <v>363</v>
      </c>
      <c r="H2587" s="34" t="b">
        <v>0</v>
      </c>
      <c r="I2587" s="34" t="b">
        <v>0</v>
      </c>
      <c r="J2587" s="34">
        <v>3</v>
      </c>
      <c r="K2587" s="34" t="str">
        <f t="shared" si="60"/>
        <v>136500</v>
      </c>
      <c r="L2587" s="34" t="s">
        <v>900</v>
      </c>
      <c r="O2587" t="str" s="35">
        <v>承载炼丹寒热，过滤整炉杂质；提高通用除渣能力；炼制木行丹药时，提高整炉除渣能力。</v>
      </c>
      <c r="P2587" t="n" s="35">
        <v>12421007</v>
      </c>
    </row>
    <row r="2588" ht="30" customHeight="1" spans="2:12">
      <c r="B2588" s="34">
        <f>10000000+INDEX(编号表!$B:$B,MATCH(D2588,编号表!$A:$A,0))*10000+J2588</f>
        <v>13650004</v>
      </c>
      <c r="C2588" s="34" t="s">
        <v>1665</v>
      </c>
      <c r="D2588" s="34" t="s">
        <v>1662</v>
      </c>
      <c r="E2588" s="34" t="s">
        <v>775</v>
      </c>
      <c r="F2588" s="39" t="s">
        <v>902</v>
      </c>
      <c r="G2588" s="34" t="s">
        <v>363</v>
      </c>
      <c r="H2588" s="34" t="b">
        <v>0</v>
      </c>
      <c r="I2588" s="34" t="b">
        <v>0</v>
      </c>
      <c r="J2588" s="34">
        <v>4</v>
      </c>
      <c r="K2588" s="34" t="str">
        <f t="shared" si="60"/>
        <v>136500</v>
      </c>
      <c r="L2588" s="34" t="s">
        <v>898</v>
      </c>
      <c r="O2588" t="str" s="35">
        <v>承载炼丹寒热，过滤整炉杂质；提高通用除渣能力；炼制木行丹药时，提高整炉除渣能力。</v>
      </c>
      <c r="P2588" t="n" s="35">
        <v>12421007</v>
      </c>
    </row>
    <row r="2589" ht="30" customHeight="1" spans="2:12">
      <c r="B2589" s="34">
        <f>10000000+INDEX(编号表!$B:$B,MATCH(D2589,编号表!$A:$A,0))*10000+J2589</f>
        <v>13650005</v>
      </c>
      <c r="C2589" s="34" t="s">
        <v>1666</v>
      </c>
      <c r="D2589" s="34" t="s">
        <v>1662</v>
      </c>
      <c r="E2589" s="34" t="s">
        <v>775</v>
      </c>
      <c r="F2589" s="39" t="s">
        <v>902</v>
      </c>
      <c r="G2589" s="34" t="s">
        <v>363</v>
      </c>
      <c r="H2589" s="34" t="b">
        <v>0</v>
      </c>
      <c r="I2589" s="34" t="b">
        <v>0</v>
      </c>
      <c r="J2589" s="34">
        <v>5</v>
      </c>
      <c r="K2589" s="34" t="str">
        <f t="shared" si="60"/>
        <v>136500</v>
      </c>
      <c r="L2589" s="34" t="s">
        <v>899</v>
      </c>
      <c r="O2589" t="str" s="35">
        <v>承载炼丹寒热，过滤整炉杂质；提高通用除渣能力；炼制木行丹药时，提高整炉除渣能力。</v>
      </c>
      <c r="P2589" t="n" s="35">
        <v>12421007</v>
      </c>
    </row>
    <row r="2590" ht="30" customHeight="1" spans="2:12">
      <c r="B2590" s="34">
        <f>10000000+INDEX(编号表!$B:$B,MATCH(D2590,编号表!$A:$A,0))*10000+J2590</f>
        <v>13650006</v>
      </c>
      <c r="C2590" s="34" t="s">
        <v>1667</v>
      </c>
      <c r="D2590" s="34" t="s">
        <v>1662</v>
      </c>
      <c r="E2590" s="34" t="s">
        <v>775</v>
      </c>
      <c r="F2590" s="39" t="s">
        <v>902</v>
      </c>
      <c r="G2590" s="34" t="s">
        <v>363</v>
      </c>
      <c r="H2590" s="34" t="b">
        <v>0</v>
      </c>
      <c r="I2590" s="34" t="b">
        <v>0</v>
      </c>
      <c r="J2590" s="34">
        <v>6</v>
      </c>
      <c r="K2590" s="34" t="str">
        <f t="shared" si="60"/>
        <v>136500</v>
      </c>
      <c r="L2590" s="34" t="s">
        <v>900</v>
      </c>
      <c r="O2590" t="str" s="35">
        <v>承载炼丹寒热，过滤整炉杂质；提高通用除渣能力；炼制木行丹药时，提高整炉除渣能力。</v>
      </c>
      <c r="P2590" t="n" s="35">
        <v>12421007</v>
      </c>
    </row>
    <row r="2591" ht="30" customHeight="1" spans="2:12">
      <c r="B2591" s="34">
        <f>10000000+INDEX(编号表!$B:$B,MATCH(D2591,编号表!$A:$A,0))*10000+J2591</f>
        <v>13650007</v>
      </c>
      <c r="C2591" s="34" t="s">
        <v>1668</v>
      </c>
      <c r="D2591" s="34" t="s">
        <v>1662</v>
      </c>
      <c r="E2591" s="34" t="s">
        <v>775</v>
      </c>
      <c r="F2591" s="39" t="s">
        <v>904</v>
      </c>
      <c r="G2591" s="34" t="s">
        <v>363</v>
      </c>
      <c r="H2591" s="34" t="b">
        <v>0</v>
      </c>
      <c r="I2591" s="34" t="b">
        <v>0</v>
      </c>
      <c r="J2591" s="34">
        <v>7</v>
      </c>
      <c r="K2591" s="34" t="str">
        <f t="shared" si="60"/>
        <v>136500</v>
      </c>
      <c r="L2591" s="34" t="s">
        <v>898</v>
      </c>
      <c r="O2591" t="str" s="35">
        <v>承载炼丹寒热，过滤整炉杂质；提高通用除渣能力；炼制木行丹药时，提高整炉除渣能力。</v>
      </c>
      <c r="P2591" t="n" s="35">
        <v>12421007</v>
      </c>
    </row>
    <row r="2592" ht="30" customHeight="1" spans="2:12">
      <c r="B2592" s="34">
        <f>10000000+INDEX(编号表!$B:$B,MATCH(D2592,编号表!$A:$A,0))*10000+J2592</f>
        <v>13650008</v>
      </c>
      <c r="C2592" s="34" t="s">
        <v>1669</v>
      </c>
      <c r="D2592" s="34" t="s">
        <v>1662</v>
      </c>
      <c r="E2592" s="34" t="s">
        <v>775</v>
      </c>
      <c r="F2592" s="39" t="s">
        <v>904</v>
      </c>
      <c r="G2592" s="34" t="s">
        <v>363</v>
      </c>
      <c r="H2592" s="34" t="b">
        <v>0</v>
      </c>
      <c r="I2592" s="34" t="b">
        <v>0</v>
      </c>
      <c r="J2592" s="34">
        <v>8</v>
      </c>
      <c r="K2592" s="34" t="str">
        <f t="shared" si="60"/>
        <v>136500</v>
      </c>
      <c r="L2592" s="34" t="s">
        <v>899</v>
      </c>
      <c r="O2592" t="str" s="35">
        <v>承载炼丹寒热，过滤整炉杂质；提高通用除渣能力；炼制木行丹药时，提高整炉除渣能力。</v>
      </c>
      <c r="P2592" t="n" s="35">
        <v>12421007</v>
      </c>
    </row>
    <row r="2593" ht="30" customHeight="1" spans="2:12">
      <c r="B2593" s="34">
        <f>10000000+INDEX(编号表!$B:$B,MATCH(D2593,编号表!$A:$A,0))*10000+J2593</f>
        <v>13650009</v>
      </c>
      <c r="C2593" s="34" t="s">
        <v>1670</v>
      </c>
      <c r="D2593" s="34" t="s">
        <v>1662</v>
      </c>
      <c r="E2593" s="34" t="s">
        <v>775</v>
      </c>
      <c r="F2593" s="39" t="s">
        <v>904</v>
      </c>
      <c r="G2593" s="34" t="s">
        <v>363</v>
      </c>
      <c r="H2593" s="34" t="b">
        <v>0</v>
      </c>
      <c r="I2593" s="34" t="b">
        <v>0</v>
      </c>
      <c r="J2593" s="34">
        <v>9</v>
      </c>
      <c r="K2593" s="34" t="str">
        <f t="shared" si="60"/>
        <v>136500</v>
      </c>
      <c r="L2593" s="34" t="s">
        <v>900</v>
      </c>
      <c r="O2593" t="str" s="35">
        <v>承载炼丹寒热，过滤整炉杂质；提高通用除渣能力；炼制木行丹药时，提高整炉除渣能力。</v>
      </c>
      <c r="P2593" t="n" s="35">
        <v>12421007</v>
      </c>
    </row>
    <row r="2594" ht="30" customHeight="1" spans="2:12">
      <c r="B2594" s="34">
        <f>10000000+INDEX(编号表!$B:$B,MATCH(D2594,编号表!$A:$A,0))*10000+J2594</f>
        <v>13650010</v>
      </c>
      <c r="C2594" s="34" t="s">
        <v>1671</v>
      </c>
      <c r="D2594" s="34" t="s">
        <v>1662</v>
      </c>
      <c r="E2594" s="34" t="s">
        <v>775</v>
      </c>
      <c r="F2594" s="39" t="s">
        <v>906</v>
      </c>
      <c r="G2594" s="34" t="s">
        <v>363</v>
      </c>
      <c r="H2594" s="34" t="b">
        <v>0</v>
      </c>
      <c r="I2594" s="34" t="b">
        <v>0</v>
      </c>
      <c r="J2594" s="34">
        <v>10</v>
      </c>
      <c r="K2594" s="34" t="str">
        <f t="shared" si="60"/>
        <v>136500</v>
      </c>
      <c r="L2594" s="34" t="s">
        <v>898</v>
      </c>
      <c r="O2594" t="str" s="35">
        <v>承载炼丹寒热，过滤整炉杂质；提高通用除渣能力；炼制木行丹药时，提高整炉除渣能力。</v>
      </c>
      <c r="P2594" t="n" s="35">
        <v>12421007</v>
      </c>
    </row>
    <row r="2595" ht="30" customHeight="1" spans="2:12">
      <c r="B2595" s="34">
        <f>10000000+INDEX(编号表!$B:$B,MATCH(D2595,编号表!$A:$A,0))*10000+J2595</f>
        <v>13650011</v>
      </c>
      <c r="C2595" s="34" t="s">
        <v>1672</v>
      </c>
      <c r="D2595" s="34" t="s">
        <v>1662</v>
      </c>
      <c r="E2595" s="34" t="s">
        <v>775</v>
      </c>
      <c r="F2595" s="39" t="s">
        <v>906</v>
      </c>
      <c r="G2595" s="34" t="s">
        <v>363</v>
      </c>
      <c r="H2595" s="34" t="b">
        <v>0</v>
      </c>
      <c r="I2595" s="34" t="b">
        <v>0</v>
      </c>
      <c r="J2595" s="34">
        <v>11</v>
      </c>
      <c r="K2595" s="34" t="str">
        <f t="shared" si="60"/>
        <v>136500</v>
      </c>
      <c r="L2595" s="34" t="s">
        <v>899</v>
      </c>
      <c r="O2595" t="str" s="35">
        <v>承载炼丹寒热，过滤整炉杂质；提高通用除渣能力；炼制木行丹药时，提高整炉除渣能力。</v>
      </c>
      <c r="P2595" t="n" s="35">
        <v>12421007</v>
      </c>
    </row>
    <row r="2596" ht="30" customHeight="1" spans="2:12">
      <c r="B2596" s="34">
        <f>10000000+INDEX(编号表!$B:$B,MATCH(D2596,编号表!$A:$A,0))*10000+J2596</f>
        <v>13650012</v>
      </c>
      <c r="C2596" s="34" t="s">
        <v>1673</v>
      </c>
      <c r="D2596" s="34" t="s">
        <v>1662</v>
      </c>
      <c r="E2596" s="34" t="s">
        <v>775</v>
      </c>
      <c r="F2596" s="39" t="s">
        <v>906</v>
      </c>
      <c r="G2596" s="34" t="s">
        <v>363</v>
      </c>
      <c r="H2596" s="34" t="b">
        <v>0</v>
      </c>
      <c r="I2596" s="34" t="b">
        <v>0</v>
      </c>
      <c r="J2596" s="34">
        <v>12</v>
      </c>
      <c r="K2596" s="34" t="str">
        <f t="shared" si="60"/>
        <v>136500</v>
      </c>
      <c r="L2596" s="34" t="s">
        <v>900</v>
      </c>
      <c r="O2596" t="str" s="35">
        <v>承载炼丹寒热，过滤整炉杂质；提高通用除渣能力；炼制木行丹药时，提高整炉除渣能力。</v>
      </c>
      <c r="P2596" t="n" s="35">
        <v>12421007</v>
      </c>
    </row>
    <row r="2597" ht="30" customHeight="1" spans="2:12">
      <c r="B2597" s="34">
        <f>10000000+INDEX(编号表!$B:$B,MATCH(D2597,编号表!$A:$A,0))*10000+J2597</f>
        <v>13650013</v>
      </c>
      <c r="C2597" s="34" t="s">
        <v>1674</v>
      </c>
      <c r="D2597" s="34" t="s">
        <v>1662</v>
      </c>
      <c r="E2597" s="34" t="s">
        <v>775</v>
      </c>
      <c r="F2597" s="39" t="s">
        <v>908</v>
      </c>
      <c r="G2597" s="34" t="s">
        <v>363</v>
      </c>
      <c r="H2597" s="34" t="b">
        <v>0</v>
      </c>
      <c r="I2597" s="34" t="b">
        <v>0</v>
      </c>
      <c r="J2597" s="34">
        <v>13</v>
      </c>
      <c r="K2597" s="34" t="str">
        <f t="shared" si="60"/>
        <v>136500</v>
      </c>
      <c r="L2597" s="34" t="s">
        <v>898</v>
      </c>
      <c r="O2597" t="str" s="35">
        <v>承载炼丹寒热，过滤整炉杂质；提高通用除渣能力；炼制木行丹药时，提高整炉除渣能力。</v>
      </c>
      <c r="P2597" t="n" s="35">
        <v>12421007</v>
      </c>
    </row>
    <row r="2598" ht="30" customHeight="1" spans="2:12">
      <c r="B2598" s="34">
        <f>10000000+INDEX(编号表!$B:$B,MATCH(D2598,编号表!$A:$A,0))*10000+J2598</f>
        <v>13650014</v>
      </c>
      <c r="C2598" s="34" t="s">
        <v>1675</v>
      </c>
      <c r="D2598" s="34" t="s">
        <v>1662</v>
      </c>
      <c r="E2598" s="34" t="s">
        <v>775</v>
      </c>
      <c r="F2598" s="39" t="s">
        <v>908</v>
      </c>
      <c r="G2598" s="34" t="s">
        <v>363</v>
      </c>
      <c r="H2598" s="34" t="b">
        <v>0</v>
      </c>
      <c r="I2598" s="34" t="b">
        <v>0</v>
      </c>
      <c r="J2598" s="34">
        <v>14</v>
      </c>
      <c r="K2598" s="34" t="str">
        <f t="shared" si="60"/>
        <v>136500</v>
      </c>
      <c r="L2598" s="34" t="s">
        <v>899</v>
      </c>
      <c r="O2598" t="str" s="35">
        <v>承载炼丹寒热，过滤整炉杂质；提高通用除渣能力；炼制木行丹药时，提高整炉除渣能力。</v>
      </c>
      <c r="P2598" t="n" s="35">
        <v>12421007</v>
      </c>
    </row>
    <row r="2599" ht="30" customHeight="1" spans="2:12">
      <c r="B2599" s="34">
        <f>10000000+INDEX(编号表!$B:$B,MATCH(D2599,编号表!$A:$A,0))*10000+J2599</f>
        <v>13650015</v>
      </c>
      <c r="C2599" s="34" t="s">
        <v>1676</v>
      </c>
      <c r="D2599" s="34" t="s">
        <v>1662</v>
      </c>
      <c r="E2599" s="34" t="s">
        <v>775</v>
      </c>
      <c r="F2599" s="39" t="s">
        <v>908</v>
      </c>
      <c r="G2599" s="34" t="s">
        <v>363</v>
      </c>
      <c r="H2599" s="34" t="b">
        <v>0</v>
      </c>
      <c r="I2599" s="34" t="b">
        <v>0</v>
      </c>
      <c r="J2599" s="34">
        <v>15</v>
      </c>
      <c r="K2599" s="34" t="str">
        <f t="shared" si="60"/>
        <v>136500</v>
      </c>
      <c r="L2599" s="34" t="s">
        <v>900</v>
      </c>
      <c r="O2599" t="str" s="35">
        <v>承载炼丹寒热，过滤整炉杂质；提高通用除渣能力；炼制木行丹药时，提高整炉除渣能力。</v>
      </c>
      <c r="P2599" t="n" s="35">
        <v>12421007</v>
      </c>
    </row>
    <row r="2600" ht="30" customHeight="1" spans="2:12">
      <c r="B2600" s="34">
        <f>10000000+INDEX(编号表!$B:$B,MATCH(D2600,编号表!$A:$A,0))*10000+J2600</f>
        <v>13650016</v>
      </c>
      <c r="C2600" s="34" t="s">
        <v>1677</v>
      </c>
      <c r="D2600" s="34" t="s">
        <v>1662</v>
      </c>
      <c r="E2600" s="34" t="s">
        <v>775</v>
      </c>
      <c r="F2600" s="39" t="s">
        <v>910</v>
      </c>
      <c r="G2600" s="34" t="s">
        <v>363</v>
      </c>
      <c r="H2600" s="34" t="b">
        <v>0</v>
      </c>
      <c r="I2600" s="34" t="b">
        <v>0</v>
      </c>
      <c r="J2600" s="34">
        <v>16</v>
      </c>
      <c r="K2600" s="34" t="str">
        <f t="shared" si="60"/>
        <v>136500</v>
      </c>
      <c r="L2600" s="34" t="s">
        <v>898</v>
      </c>
      <c r="O2600" t="str" s="35">
        <v>承载炼丹寒热，过滤整炉杂质；提高通用除渣能力；炼制木行丹药时，提高整炉除渣能力。</v>
      </c>
      <c r="P2600" t="n" s="35">
        <v>12421007</v>
      </c>
    </row>
    <row r="2601" ht="30" customHeight="1" spans="2:12">
      <c r="B2601" s="34">
        <f>10000000+INDEX(编号表!$B:$B,MATCH(D2601,编号表!$A:$A,0))*10000+J2601</f>
        <v>13650017</v>
      </c>
      <c r="C2601" s="34" t="s">
        <v>1678</v>
      </c>
      <c r="D2601" s="34" t="s">
        <v>1662</v>
      </c>
      <c r="E2601" s="34" t="s">
        <v>775</v>
      </c>
      <c r="F2601" s="39" t="s">
        <v>910</v>
      </c>
      <c r="G2601" s="34" t="s">
        <v>363</v>
      </c>
      <c r="H2601" s="34" t="b">
        <v>0</v>
      </c>
      <c r="I2601" s="34" t="b">
        <v>0</v>
      </c>
      <c r="J2601" s="34">
        <v>17</v>
      </c>
      <c r="K2601" s="34" t="str">
        <f t="shared" si="60"/>
        <v>136500</v>
      </c>
      <c r="L2601" s="34" t="s">
        <v>899</v>
      </c>
      <c r="O2601" t="str" s="35">
        <v>承载炼丹寒热，过滤整炉杂质；提高通用除渣能力；炼制木行丹药时，提高整炉除渣能力。</v>
      </c>
      <c r="P2601" t="n" s="35">
        <v>12421007</v>
      </c>
    </row>
    <row r="2602" ht="30" customHeight="1" spans="2:12">
      <c r="B2602" s="34">
        <f>10000000+INDEX(编号表!$B:$B,MATCH(D2602,编号表!$A:$A,0))*10000+J2602</f>
        <v>13650018</v>
      </c>
      <c r="C2602" s="34" t="s">
        <v>1679</v>
      </c>
      <c r="D2602" s="34" t="s">
        <v>1662</v>
      </c>
      <c r="E2602" s="34" t="s">
        <v>775</v>
      </c>
      <c r="F2602" s="39" t="s">
        <v>910</v>
      </c>
      <c r="G2602" s="34" t="s">
        <v>363</v>
      </c>
      <c r="H2602" s="34" t="b">
        <v>0</v>
      </c>
      <c r="I2602" s="34" t="b">
        <v>0</v>
      </c>
      <c r="J2602" s="34">
        <v>18</v>
      </c>
      <c r="K2602" s="34" t="str">
        <f t="shared" si="60"/>
        <v>136500</v>
      </c>
      <c r="L2602" s="34" t="s">
        <v>900</v>
      </c>
      <c r="O2602" t="str" s="35">
        <v>承载炼丹寒热，过滤整炉杂质；提高通用除渣能力；炼制木行丹药时，提高整炉除渣能力。</v>
      </c>
      <c r="P2602" t="n" s="35">
        <v>12421007</v>
      </c>
    </row>
    <row r="2603" ht="30" customHeight="1" spans="2:12">
      <c r="B2603" s="34">
        <f>10000000+INDEX(编号表!$B:$B,MATCH(D2603,编号表!$A:$A,0))*10000+J2603</f>
        <v>13650019</v>
      </c>
      <c r="C2603" s="34" t="s">
        <v>1680</v>
      </c>
      <c r="D2603" s="34" t="s">
        <v>1662</v>
      </c>
      <c r="E2603" s="34" t="s">
        <v>775</v>
      </c>
      <c r="F2603" s="39" t="s">
        <v>912</v>
      </c>
      <c r="G2603" s="34" t="s">
        <v>363</v>
      </c>
      <c r="H2603" s="34" t="b">
        <v>0</v>
      </c>
      <c r="I2603" s="34" t="b">
        <v>0</v>
      </c>
      <c r="J2603" s="34">
        <v>19</v>
      </c>
      <c r="K2603" s="34" t="str">
        <f t="shared" si="60"/>
        <v>136500</v>
      </c>
      <c r="L2603" s="34" t="s">
        <v>898</v>
      </c>
      <c r="O2603" t="str" s="35">
        <v>承载炼丹寒热，过滤整炉杂质；提高通用除渣能力；炼制木行丹药时，提高整炉除渣能力。</v>
      </c>
      <c r="P2603" t="n" s="35">
        <v>12421007</v>
      </c>
    </row>
    <row r="2604" ht="30" customHeight="1" spans="2:12">
      <c r="B2604" s="34">
        <f>10000000+INDEX(编号表!$B:$B,MATCH(D2604,编号表!$A:$A,0))*10000+J2604</f>
        <v>13650020</v>
      </c>
      <c r="C2604" s="34" t="s">
        <v>1681</v>
      </c>
      <c r="D2604" s="34" t="s">
        <v>1662</v>
      </c>
      <c r="E2604" s="34" t="s">
        <v>775</v>
      </c>
      <c r="F2604" s="39" t="s">
        <v>912</v>
      </c>
      <c r="G2604" s="34" t="s">
        <v>363</v>
      </c>
      <c r="H2604" s="34" t="b">
        <v>0</v>
      </c>
      <c r="I2604" s="34" t="b">
        <v>0</v>
      </c>
      <c r="J2604" s="34">
        <v>20</v>
      </c>
      <c r="K2604" s="34" t="str">
        <f t="shared" si="60"/>
        <v>136500</v>
      </c>
      <c r="L2604" s="34" t="s">
        <v>899</v>
      </c>
      <c r="O2604" t="str" s="35">
        <v>承载炼丹寒热，过滤整炉杂质；提高通用除渣能力；炼制木行丹药时，提高整炉除渣能力。</v>
      </c>
      <c r="P2604" t="n" s="35">
        <v>12421007</v>
      </c>
    </row>
    <row r="2605" ht="30" customHeight="1" spans="2:12">
      <c r="B2605" s="34">
        <f>10000000+INDEX(编号表!$B:$B,MATCH(D2605,编号表!$A:$A,0))*10000+J2605</f>
        <v>13650021</v>
      </c>
      <c r="C2605" s="34" t="s">
        <v>1682</v>
      </c>
      <c r="D2605" s="34" t="s">
        <v>1662</v>
      </c>
      <c r="E2605" s="34" t="s">
        <v>775</v>
      </c>
      <c r="F2605" s="39" t="s">
        <v>912</v>
      </c>
      <c r="G2605" s="34" t="s">
        <v>363</v>
      </c>
      <c r="H2605" s="34" t="b">
        <v>0</v>
      </c>
      <c r="I2605" s="34" t="b">
        <v>0</v>
      </c>
      <c r="J2605" s="34">
        <v>21</v>
      </c>
      <c r="K2605" s="34" t="str">
        <f t="shared" si="60"/>
        <v>136500</v>
      </c>
      <c r="L2605" s="34" t="s">
        <v>900</v>
      </c>
      <c r="O2605" t="str" s="35">
        <v>承载炼丹寒热，过滤整炉杂质；提高通用除渣能力；炼制木行丹药时，提高整炉除渣能力。</v>
      </c>
      <c r="P2605" t="n" s="35">
        <v>12421007</v>
      </c>
    </row>
    <row r="2606" ht="30" customHeight="1" spans="2:12">
      <c r="B2606" s="34">
        <f>10000000+INDEX(编号表!$B:$B,MATCH(D2606,编号表!$A:$A,0))*10000+J2606</f>
        <v>13660001</v>
      </c>
      <c r="C2606" s="34" t="s">
        <v>1683</v>
      </c>
      <c r="D2606" s="34" t="s">
        <v>1684</v>
      </c>
      <c r="E2606" s="34" t="s">
        <v>775</v>
      </c>
      <c r="F2606" s="39" t="s">
        <v>897</v>
      </c>
      <c r="G2606" s="34" t="s">
        <v>363</v>
      </c>
      <c r="H2606" s="34" t="b">
        <v>0</v>
      </c>
      <c r="I2606" s="34" t="b">
        <v>0</v>
      </c>
      <c r="J2606" s="34">
        <v>1</v>
      </c>
      <c r="K2606" s="34" t="str">
        <f t="shared" si="60"/>
        <v>136600</v>
      </c>
      <c r="L2606" s="34" t="s">
        <v>898</v>
      </c>
      <c r="O2606" t="str" s="35">
        <v>承载炼丹寒热，过滤整炉杂质；提高通用除渣能力；炼制水行丹药时，提高整炉除渣能力。</v>
      </c>
      <c r="P2606" t="n" s="35">
        <v>12421007</v>
      </c>
    </row>
    <row r="2607" ht="30" customHeight="1" spans="2:12">
      <c r="B2607" s="34">
        <f>10000000+INDEX(编号表!$B:$B,MATCH(D2607,编号表!$A:$A,0))*10000+J2607</f>
        <v>13660002</v>
      </c>
      <c r="C2607" s="34" t="s">
        <v>1685</v>
      </c>
      <c r="D2607" s="34" t="s">
        <v>1684</v>
      </c>
      <c r="E2607" s="34" t="s">
        <v>775</v>
      </c>
      <c r="F2607" s="39" t="s">
        <v>897</v>
      </c>
      <c r="G2607" s="34" t="s">
        <v>363</v>
      </c>
      <c r="H2607" s="34" t="b">
        <v>0</v>
      </c>
      <c r="I2607" s="34" t="b">
        <v>0</v>
      </c>
      <c r="J2607" s="34">
        <v>2</v>
      </c>
      <c r="K2607" s="34" t="str">
        <f t="shared" si="60"/>
        <v>136600</v>
      </c>
      <c r="L2607" s="34" t="s">
        <v>899</v>
      </c>
      <c r="O2607" t="str" s="35">
        <v>承载炼丹寒热，过滤整炉杂质；提高通用除渣能力；炼制水行丹药时，提高整炉除渣能力。</v>
      </c>
      <c r="P2607" t="n" s="35">
        <v>12421007</v>
      </c>
    </row>
    <row r="2608" ht="30" customHeight="1" spans="2:12">
      <c r="B2608" s="34">
        <f>10000000+INDEX(编号表!$B:$B,MATCH(D2608,编号表!$A:$A,0))*10000+J2608</f>
        <v>13660003</v>
      </c>
      <c r="C2608" s="34" t="s">
        <v>1686</v>
      </c>
      <c r="D2608" s="34" t="s">
        <v>1684</v>
      </c>
      <c r="E2608" s="34" t="s">
        <v>775</v>
      </c>
      <c r="F2608" s="39" t="s">
        <v>897</v>
      </c>
      <c r="G2608" s="34" t="s">
        <v>363</v>
      </c>
      <c r="H2608" s="34" t="b">
        <v>0</v>
      </c>
      <c r="I2608" s="34" t="b">
        <v>0</v>
      </c>
      <c r="J2608" s="34">
        <v>3</v>
      </c>
      <c r="K2608" s="34" t="str">
        <f t="shared" si="60"/>
        <v>136600</v>
      </c>
      <c r="L2608" s="34" t="s">
        <v>900</v>
      </c>
      <c r="O2608" t="str" s="35">
        <v>承载炼丹寒热，过滤整炉杂质；提高通用除渣能力；炼制水行丹药时，提高整炉除渣能力。</v>
      </c>
      <c r="P2608" t="n" s="35">
        <v>12421007</v>
      </c>
    </row>
    <row r="2609" ht="30" customHeight="1" spans="2:12">
      <c r="B2609" s="34">
        <f>10000000+INDEX(编号表!$B:$B,MATCH(D2609,编号表!$A:$A,0))*10000+J2609</f>
        <v>13660004</v>
      </c>
      <c r="C2609" s="34" t="s">
        <v>1687</v>
      </c>
      <c r="D2609" s="34" t="s">
        <v>1684</v>
      </c>
      <c r="E2609" s="34" t="s">
        <v>775</v>
      </c>
      <c r="F2609" s="39" t="s">
        <v>902</v>
      </c>
      <c r="G2609" s="34" t="s">
        <v>363</v>
      </c>
      <c r="H2609" s="34" t="b">
        <v>0</v>
      </c>
      <c r="I2609" s="34" t="b">
        <v>0</v>
      </c>
      <c r="J2609" s="34">
        <v>4</v>
      </c>
      <c r="K2609" s="34" t="str">
        <f t="shared" si="60"/>
        <v>136600</v>
      </c>
      <c r="L2609" s="34" t="s">
        <v>898</v>
      </c>
      <c r="O2609" t="str" s="35">
        <v>承载炼丹寒热，过滤整炉杂质；提高通用除渣能力；炼制水行丹药时，提高整炉除渣能力。</v>
      </c>
      <c r="P2609" t="n" s="35">
        <v>12421007</v>
      </c>
    </row>
    <row r="2610" ht="30" customHeight="1" spans="2:12">
      <c r="B2610" s="34">
        <f>10000000+INDEX(编号表!$B:$B,MATCH(D2610,编号表!$A:$A,0))*10000+J2610</f>
        <v>13660005</v>
      </c>
      <c r="C2610" s="34" t="s">
        <v>1688</v>
      </c>
      <c r="D2610" s="34" t="s">
        <v>1684</v>
      </c>
      <c r="E2610" s="34" t="s">
        <v>775</v>
      </c>
      <c r="F2610" s="39" t="s">
        <v>902</v>
      </c>
      <c r="G2610" s="34" t="s">
        <v>363</v>
      </c>
      <c r="H2610" s="34" t="b">
        <v>0</v>
      </c>
      <c r="I2610" s="34" t="b">
        <v>0</v>
      </c>
      <c r="J2610" s="34">
        <v>5</v>
      </c>
      <c r="K2610" s="34" t="str">
        <f t="shared" si="60"/>
        <v>136600</v>
      </c>
      <c r="L2610" s="34" t="s">
        <v>899</v>
      </c>
      <c r="O2610" t="str" s="35">
        <v>承载炼丹寒热，过滤整炉杂质；提高通用除渣能力；炼制水行丹药时，提高整炉除渣能力。</v>
      </c>
      <c r="P2610" t="n" s="35">
        <v>12421007</v>
      </c>
    </row>
    <row r="2611" ht="30" customHeight="1" spans="2:12">
      <c r="B2611" s="34">
        <f>10000000+INDEX(编号表!$B:$B,MATCH(D2611,编号表!$A:$A,0))*10000+J2611</f>
        <v>13660006</v>
      </c>
      <c r="C2611" s="34" t="s">
        <v>1689</v>
      </c>
      <c r="D2611" s="34" t="s">
        <v>1684</v>
      </c>
      <c r="E2611" s="34" t="s">
        <v>775</v>
      </c>
      <c r="F2611" s="39" t="s">
        <v>902</v>
      </c>
      <c r="G2611" s="34" t="s">
        <v>363</v>
      </c>
      <c r="H2611" s="34" t="b">
        <v>0</v>
      </c>
      <c r="I2611" s="34" t="b">
        <v>0</v>
      </c>
      <c r="J2611" s="34">
        <v>6</v>
      </c>
      <c r="K2611" s="34" t="str">
        <f t="shared" si="60"/>
        <v>136600</v>
      </c>
      <c r="L2611" s="34" t="s">
        <v>900</v>
      </c>
      <c r="O2611" t="str" s="35">
        <v>承载炼丹寒热，过滤整炉杂质；提高通用除渣能力；炼制水行丹药时，提高整炉除渣能力。</v>
      </c>
      <c r="P2611" t="n" s="35">
        <v>12421007</v>
      </c>
    </row>
    <row r="2612" ht="30" customHeight="1" spans="2:12">
      <c r="B2612" s="34">
        <f>10000000+INDEX(编号表!$B:$B,MATCH(D2612,编号表!$A:$A,0))*10000+J2612</f>
        <v>13660007</v>
      </c>
      <c r="C2612" s="34" t="s">
        <v>1690</v>
      </c>
      <c r="D2612" s="34" t="s">
        <v>1684</v>
      </c>
      <c r="E2612" s="34" t="s">
        <v>775</v>
      </c>
      <c r="F2612" s="39" t="s">
        <v>904</v>
      </c>
      <c r="G2612" s="34" t="s">
        <v>363</v>
      </c>
      <c r="H2612" s="34" t="b">
        <v>0</v>
      </c>
      <c r="I2612" s="34" t="b">
        <v>0</v>
      </c>
      <c r="J2612" s="34">
        <v>7</v>
      </c>
      <c r="K2612" s="34" t="str">
        <f t="shared" si="60"/>
        <v>136600</v>
      </c>
      <c r="L2612" s="34" t="s">
        <v>898</v>
      </c>
      <c r="O2612" t="str" s="35">
        <v>承载炼丹寒热，过滤整炉杂质；提高通用除渣能力；炼制水行丹药时，提高整炉除渣能力。</v>
      </c>
      <c r="P2612" t="n" s="35">
        <v>12421007</v>
      </c>
    </row>
    <row r="2613" ht="30" customHeight="1" spans="2:12">
      <c r="B2613" s="34">
        <f>10000000+INDEX(编号表!$B:$B,MATCH(D2613,编号表!$A:$A,0))*10000+J2613</f>
        <v>13660008</v>
      </c>
      <c r="C2613" s="34" t="s">
        <v>1691</v>
      </c>
      <c r="D2613" s="34" t="s">
        <v>1684</v>
      </c>
      <c r="E2613" s="34" t="s">
        <v>775</v>
      </c>
      <c r="F2613" s="39" t="s">
        <v>904</v>
      </c>
      <c r="G2613" s="34" t="s">
        <v>363</v>
      </c>
      <c r="H2613" s="34" t="b">
        <v>0</v>
      </c>
      <c r="I2613" s="34" t="b">
        <v>0</v>
      </c>
      <c r="J2613" s="34">
        <v>8</v>
      </c>
      <c r="K2613" s="34" t="str">
        <f t="shared" si="60"/>
        <v>136600</v>
      </c>
      <c r="L2613" s="34" t="s">
        <v>899</v>
      </c>
      <c r="O2613" t="str" s="35">
        <v>承载炼丹寒热，过滤整炉杂质；提高通用除渣能力；炼制水行丹药时，提高整炉除渣能力。</v>
      </c>
      <c r="P2613" t="n" s="35">
        <v>12421007</v>
      </c>
    </row>
    <row r="2614" ht="30" customHeight="1" spans="2:12">
      <c r="B2614" s="34">
        <f>10000000+INDEX(编号表!$B:$B,MATCH(D2614,编号表!$A:$A,0))*10000+J2614</f>
        <v>13660009</v>
      </c>
      <c r="C2614" s="34" t="s">
        <v>1692</v>
      </c>
      <c r="D2614" s="34" t="s">
        <v>1684</v>
      </c>
      <c r="E2614" s="34" t="s">
        <v>775</v>
      </c>
      <c r="F2614" s="39" t="s">
        <v>904</v>
      </c>
      <c r="G2614" s="34" t="s">
        <v>363</v>
      </c>
      <c r="H2614" s="34" t="b">
        <v>0</v>
      </c>
      <c r="I2614" s="34" t="b">
        <v>0</v>
      </c>
      <c r="J2614" s="34">
        <v>9</v>
      </c>
      <c r="K2614" s="34" t="str">
        <f t="shared" si="60"/>
        <v>136600</v>
      </c>
      <c r="L2614" s="34" t="s">
        <v>900</v>
      </c>
      <c r="O2614" t="str" s="35">
        <v>承载炼丹寒热，过滤整炉杂质；提高通用除渣能力；炼制水行丹药时，提高整炉除渣能力。</v>
      </c>
      <c r="P2614" t="n" s="35">
        <v>12421007</v>
      </c>
    </row>
    <row r="2615" ht="30" customHeight="1" spans="2:12">
      <c r="B2615" s="34">
        <f>10000000+INDEX(编号表!$B:$B,MATCH(D2615,编号表!$A:$A,0))*10000+J2615</f>
        <v>13660010</v>
      </c>
      <c r="C2615" s="34" t="s">
        <v>1693</v>
      </c>
      <c r="D2615" s="34" t="s">
        <v>1684</v>
      </c>
      <c r="E2615" s="34" t="s">
        <v>775</v>
      </c>
      <c r="F2615" s="39" t="s">
        <v>906</v>
      </c>
      <c r="G2615" s="34" t="s">
        <v>363</v>
      </c>
      <c r="H2615" s="34" t="b">
        <v>0</v>
      </c>
      <c r="I2615" s="34" t="b">
        <v>0</v>
      </c>
      <c r="J2615" s="34">
        <v>10</v>
      </c>
      <c r="K2615" s="34" t="str">
        <f t="shared" si="60"/>
        <v>136600</v>
      </c>
      <c r="L2615" s="34" t="s">
        <v>898</v>
      </c>
      <c r="O2615" t="str" s="35">
        <v>承载炼丹寒热，过滤整炉杂质；提高通用除渣能力；炼制水行丹药时，提高整炉除渣能力。</v>
      </c>
      <c r="P2615" t="n" s="35">
        <v>12421007</v>
      </c>
    </row>
    <row r="2616" ht="30" customHeight="1" spans="2:12">
      <c r="B2616" s="34">
        <f>10000000+INDEX(编号表!$B:$B,MATCH(D2616,编号表!$A:$A,0))*10000+J2616</f>
        <v>13660011</v>
      </c>
      <c r="C2616" s="34" t="s">
        <v>1694</v>
      </c>
      <c r="D2616" s="34" t="s">
        <v>1684</v>
      </c>
      <c r="E2616" s="34" t="s">
        <v>775</v>
      </c>
      <c r="F2616" s="39" t="s">
        <v>906</v>
      </c>
      <c r="G2616" s="34" t="s">
        <v>363</v>
      </c>
      <c r="H2616" s="34" t="b">
        <v>0</v>
      </c>
      <c r="I2616" s="34" t="b">
        <v>0</v>
      </c>
      <c r="J2616" s="34">
        <v>11</v>
      </c>
      <c r="K2616" s="34" t="str">
        <f t="shared" si="60"/>
        <v>136600</v>
      </c>
      <c r="L2616" s="34" t="s">
        <v>899</v>
      </c>
      <c r="O2616" t="str" s="35">
        <v>承载炼丹寒热，过滤整炉杂质；提高通用除渣能力；炼制水行丹药时，提高整炉除渣能力。</v>
      </c>
      <c r="P2616" t="n" s="35">
        <v>12421007</v>
      </c>
    </row>
    <row r="2617" ht="30" customHeight="1" spans="2:12">
      <c r="B2617" s="34">
        <f>10000000+INDEX(编号表!$B:$B,MATCH(D2617,编号表!$A:$A,0))*10000+J2617</f>
        <v>13660012</v>
      </c>
      <c r="C2617" s="34" t="s">
        <v>1695</v>
      </c>
      <c r="D2617" s="34" t="s">
        <v>1684</v>
      </c>
      <c r="E2617" s="34" t="s">
        <v>775</v>
      </c>
      <c r="F2617" s="39" t="s">
        <v>906</v>
      </c>
      <c r="G2617" s="34" t="s">
        <v>363</v>
      </c>
      <c r="H2617" s="34" t="b">
        <v>0</v>
      </c>
      <c r="I2617" s="34" t="b">
        <v>0</v>
      </c>
      <c r="J2617" s="34">
        <v>12</v>
      </c>
      <c r="K2617" s="34" t="str">
        <f t="shared" si="60"/>
        <v>136600</v>
      </c>
      <c r="L2617" s="34" t="s">
        <v>900</v>
      </c>
      <c r="O2617" t="str" s="35">
        <v>承载炼丹寒热，过滤整炉杂质；提高通用除渣能力；炼制水行丹药时，提高整炉除渣能力。</v>
      </c>
      <c r="P2617" t="n" s="35">
        <v>12421007</v>
      </c>
    </row>
    <row r="2618" ht="30" customHeight="1" spans="2:12">
      <c r="B2618" s="34">
        <f>10000000+INDEX(编号表!$B:$B,MATCH(D2618,编号表!$A:$A,0))*10000+J2618</f>
        <v>13660013</v>
      </c>
      <c r="C2618" s="34" t="s">
        <v>1696</v>
      </c>
      <c r="D2618" s="34" t="s">
        <v>1684</v>
      </c>
      <c r="E2618" s="34" t="s">
        <v>775</v>
      </c>
      <c r="F2618" s="39" t="s">
        <v>908</v>
      </c>
      <c r="G2618" s="34" t="s">
        <v>363</v>
      </c>
      <c r="H2618" s="34" t="b">
        <v>0</v>
      </c>
      <c r="I2618" s="34" t="b">
        <v>0</v>
      </c>
      <c r="J2618" s="34">
        <v>13</v>
      </c>
      <c r="K2618" s="34" t="str">
        <f t="shared" si="60"/>
        <v>136600</v>
      </c>
      <c r="L2618" s="34" t="s">
        <v>898</v>
      </c>
      <c r="O2618" t="str" s="35">
        <v>承载炼丹寒热，过滤整炉杂质；提高通用除渣能力；炼制水行丹药时，提高整炉除渣能力。</v>
      </c>
      <c r="P2618" t="n" s="35">
        <v>12421007</v>
      </c>
    </row>
    <row r="2619" ht="30" customHeight="1" spans="2:12">
      <c r="B2619" s="34">
        <f>10000000+INDEX(编号表!$B:$B,MATCH(D2619,编号表!$A:$A,0))*10000+J2619</f>
        <v>13660014</v>
      </c>
      <c r="C2619" s="34" t="s">
        <v>1697</v>
      </c>
      <c r="D2619" s="34" t="s">
        <v>1684</v>
      </c>
      <c r="E2619" s="34" t="s">
        <v>775</v>
      </c>
      <c r="F2619" s="39" t="s">
        <v>908</v>
      </c>
      <c r="G2619" s="34" t="s">
        <v>363</v>
      </c>
      <c r="H2619" s="34" t="b">
        <v>0</v>
      </c>
      <c r="I2619" s="34" t="b">
        <v>0</v>
      </c>
      <c r="J2619" s="34">
        <v>14</v>
      </c>
      <c r="K2619" s="34" t="str">
        <f t="shared" si="60"/>
        <v>136600</v>
      </c>
      <c r="L2619" s="34" t="s">
        <v>899</v>
      </c>
      <c r="O2619" t="str" s="35">
        <v>承载炼丹寒热，过滤整炉杂质；提高通用除渣能力；炼制水行丹药时，提高整炉除渣能力。</v>
      </c>
      <c r="P2619" t="n" s="35">
        <v>12421007</v>
      </c>
    </row>
    <row r="2620" ht="30" customHeight="1" spans="2:12">
      <c r="B2620" s="34">
        <f>10000000+INDEX(编号表!$B:$B,MATCH(D2620,编号表!$A:$A,0))*10000+J2620</f>
        <v>13660015</v>
      </c>
      <c r="C2620" s="34" t="s">
        <v>1698</v>
      </c>
      <c r="D2620" s="34" t="s">
        <v>1684</v>
      </c>
      <c r="E2620" s="34" t="s">
        <v>775</v>
      </c>
      <c r="F2620" s="39" t="s">
        <v>908</v>
      </c>
      <c r="G2620" s="34" t="s">
        <v>363</v>
      </c>
      <c r="H2620" s="34" t="b">
        <v>0</v>
      </c>
      <c r="I2620" s="34" t="b">
        <v>0</v>
      </c>
      <c r="J2620" s="34">
        <v>15</v>
      </c>
      <c r="K2620" s="34" t="str">
        <f t="shared" si="60"/>
        <v>136600</v>
      </c>
      <c r="L2620" s="34" t="s">
        <v>900</v>
      </c>
      <c r="O2620" t="str" s="35">
        <v>承载炼丹寒热，过滤整炉杂质；提高通用除渣能力；炼制水行丹药时，提高整炉除渣能力。</v>
      </c>
      <c r="P2620" t="n" s="35">
        <v>12421007</v>
      </c>
    </row>
    <row r="2621" ht="30" customHeight="1" spans="2:12">
      <c r="B2621" s="34">
        <f>10000000+INDEX(编号表!$B:$B,MATCH(D2621,编号表!$A:$A,0))*10000+J2621</f>
        <v>13660016</v>
      </c>
      <c r="C2621" s="34" t="s">
        <v>1699</v>
      </c>
      <c r="D2621" s="34" t="s">
        <v>1684</v>
      </c>
      <c r="E2621" s="34" t="s">
        <v>775</v>
      </c>
      <c r="F2621" s="39" t="s">
        <v>910</v>
      </c>
      <c r="G2621" s="34" t="s">
        <v>363</v>
      </c>
      <c r="H2621" s="34" t="b">
        <v>0</v>
      </c>
      <c r="I2621" s="34" t="b">
        <v>0</v>
      </c>
      <c r="J2621" s="34">
        <v>16</v>
      </c>
      <c r="K2621" s="34" t="str">
        <f t="shared" si="60"/>
        <v>136600</v>
      </c>
      <c r="L2621" s="34" t="s">
        <v>898</v>
      </c>
      <c r="O2621" t="str" s="35">
        <v>承载炼丹寒热，过滤整炉杂质；提高通用除渣能力；炼制水行丹药时，提高整炉除渣能力。</v>
      </c>
      <c r="P2621" t="n" s="35">
        <v>12421007</v>
      </c>
    </row>
    <row r="2622" ht="30" customHeight="1" spans="2:12">
      <c r="B2622" s="34">
        <f>10000000+INDEX(编号表!$B:$B,MATCH(D2622,编号表!$A:$A,0))*10000+J2622</f>
        <v>13660017</v>
      </c>
      <c r="C2622" s="34" t="s">
        <v>1700</v>
      </c>
      <c r="D2622" s="34" t="s">
        <v>1684</v>
      </c>
      <c r="E2622" s="34" t="s">
        <v>775</v>
      </c>
      <c r="F2622" s="39" t="s">
        <v>910</v>
      </c>
      <c r="G2622" s="34" t="s">
        <v>363</v>
      </c>
      <c r="H2622" s="34" t="b">
        <v>0</v>
      </c>
      <c r="I2622" s="34" t="b">
        <v>0</v>
      </c>
      <c r="J2622" s="34">
        <v>17</v>
      </c>
      <c r="K2622" s="34" t="str">
        <f t="shared" si="60"/>
        <v>136600</v>
      </c>
      <c r="L2622" s="34" t="s">
        <v>899</v>
      </c>
      <c r="O2622" t="str" s="35">
        <v>承载炼丹寒热，过滤整炉杂质；提高通用除渣能力；炼制水行丹药时，提高整炉除渣能力。</v>
      </c>
      <c r="P2622" t="n" s="35">
        <v>12421007</v>
      </c>
    </row>
    <row r="2623" ht="30" customHeight="1" spans="2:12">
      <c r="B2623" s="34">
        <f>10000000+INDEX(编号表!$B:$B,MATCH(D2623,编号表!$A:$A,0))*10000+J2623</f>
        <v>13660018</v>
      </c>
      <c r="C2623" s="34" t="s">
        <v>1701</v>
      </c>
      <c r="D2623" s="34" t="s">
        <v>1684</v>
      </c>
      <c r="E2623" s="34" t="s">
        <v>775</v>
      </c>
      <c r="F2623" s="39" t="s">
        <v>910</v>
      </c>
      <c r="G2623" s="34" t="s">
        <v>363</v>
      </c>
      <c r="H2623" s="34" t="b">
        <v>0</v>
      </c>
      <c r="I2623" s="34" t="b">
        <v>0</v>
      </c>
      <c r="J2623" s="34">
        <v>18</v>
      </c>
      <c r="K2623" s="34" t="str">
        <f t="shared" si="60"/>
        <v>136600</v>
      </c>
      <c r="L2623" s="34" t="s">
        <v>900</v>
      </c>
      <c r="O2623" t="str" s="35">
        <v>承载炼丹寒热，过滤整炉杂质；提高通用除渣能力；炼制水行丹药时，提高整炉除渣能力。</v>
      </c>
      <c r="P2623" t="n" s="35">
        <v>12421007</v>
      </c>
    </row>
    <row r="2624" ht="30" customHeight="1" spans="2:12">
      <c r="B2624" s="34">
        <f>10000000+INDEX(编号表!$B:$B,MATCH(D2624,编号表!$A:$A,0))*10000+J2624</f>
        <v>13660019</v>
      </c>
      <c r="C2624" s="34" t="s">
        <v>1702</v>
      </c>
      <c r="D2624" s="34" t="s">
        <v>1684</v>
      </c>
      <c r="E2624" s="34" t="s">
        <v>775</v>
      </c>
      <c r="F2624" s="39" t="s">
        <v>912</v>
      </c>
      <c r="G2624" s="34" t="s">
        <v>363</v>
      </c>
      <c r="H2624" s="34" t="b">
        <v>0</v>
      </c>
      <c r="I2624" s="34" t="b">
        <v>0</v>
      </c>
      <c r="J2624" s="34">
        <v>19</v>
      </c>
      <c r="K2624" s="34" t="str">
        <f t="shared" si="60"/>
        <v>136600</v>
      </c>
      <c r="L2624" s="34" t="s">
        <v>898</v>
      </c>
      <c r="O2624" t="str" s="35">
        <v>承载炼丹寒热，过滤整炉杂质；提高通用除渣能力；炼制水行丹药时，提高整炉除渣能力。</v>
      </c>
      <c r="P2624" t="n" s="35">
        <v>12421007</v>
      </c>
    </row>
    <row r="2625" ht="30" customHeight="1" spans="2:12">
      <c r="B2625" s="34">
        <f>10000000+INDEX(编号表!$B:$B,MATCH(D2625,编号表!$A:$A,0))*10000+J2625</f>
        <v>13660020</v>
      </c>
      <c r="C2625" s="34" t="s">
        <v>1703</v>
      </c>
      <c r="D2625" s="34" t="s">
        <v>1684</v>
      </c>
      <c r="E2625" s="34" t="s">
        <v>775</v>
      </c>
      <c r="F2625" s="39" t="s">
        <v>912</v>
      </c>
      <c r="G2625" s="34" t="s">
        <v>363</v>
      </c>
      <c r="H2625" s="34" t="b">
        <v>0</v>
      </c>
      <c r="I2625" s="34" t="b">
        <v>0</v>
      </c>
      <c r="J2625" s="34">
        <v>20</v>
      </c>
      <c r="K2625" s="34" t="str">
        <f t="shared" si="60"/>
        <v>136600</v>
      </c>
      <c r="L2625" s="34" t="s">
        <v>899</v>
      </c>
      <c r="O2625" t="str" s="35">
        <v>承载炼丹寒热，过滤整炉杂质；提高通用除渣能力；炼制水行丹药时，提高整炉除渣能力。</v>
      </c>
      <c r="P2625" t="n" s="35">
        <v>12421007</v>
      </c>
    </row>
    <row r="2626" ht="30" customHeight="1" spans="2:12">
      <c r="B2626" s="34">
        <f>10000000+INDEX(编号表!$B:$B,MATCH(D2626,编号表!$A:$A,0))*10000+J2626</f>
        <v>13660021</v>
      </c>
      <c r="C2626" s="34" t="s">
        <v>1704</v>
      </c>
      <c r="D2626" s="34" t="s">
        <v>1684</v>
      </c>
      <c r="E2626" s="34" t="s">
        <v>775</v>
      </c>
      <c r="F2626" s="39" t="s">
        <v>912</v>
      </c>
      <c r="G2626" s="34" t="s">
        <v>363</v>
      </c>
      <c r="H2626" s="34" t="b">
        <v>0</v>
      </c>
      <c r="I2626" s="34" t="b">
        <v>0</v>
      </c>
      <c r="J2626" s="34">
        <v>21</v>
      </c>
      <c r="K2626" s="34" t="str">
        <f t="shared" si="60"/>
        <v>136600</v>
      </c>
      <c r="L2626" s="34" t="s">
        <v>900</v>
      </c>
      <c r="O2626" t="str" s="35">
        <v>承载炼丹寒热，过滤整炉杂质；提高通用除渣能力；炼制水行丹药时，提高整炉除渣能力。</v>
      </c>
      <c r="P2626" t="n" s="35">
        <v>12421007</v>
      </c>
    </row>
    <row r="2627" ht="30" customHeight="1" spans="2:12">
      <c r="B2627" s="34">
        <f>10000000+INDEX(编号表!$B:$B,MATCH(D2627,编号表!$A:$A,0))*10000+J2627</f>
        <v>13670001</v>
      </c>
      <c r="C2627" s="34" t="s">
        <v>1705</v>
      </c>
      <c r="D2627" s="34" t="s">
        <v>1706</v>
      </c>
      <c r="E2627" s="34" t="s">
        <v>775</v>
      </c>
      <c r="F2627" s="39" t="s">
        <v>897</v>
      </c>
      <c r="G2627" s="34" t="s">
        <v>363</v>
      </c>
      <c r="H2627" s="34" t="b">
        <v>0</v>
      </c>
      <c r="I2627" s="34" t="b">
        <v>0</v>
      </c>
      <c r="J2627" s="34">
        <v>1</v>
      </c>
      <c r="K2627" s="34" t="str">
        <f t="shared" si="60"/>
        <v>136700</v>
      </c>
      <c r="L2627" s="34" t="s">
        <v>898</v>
      </c>
      <c r="O2627" t="str" s="35">
        <v>承载炼丹寒热，过滤整炉杂质；提高通用除渣能力；炼制火行丹药时，提高整炉除渣能力。</v>
      </c>
      <c r="P2627" t="n" s="35">
        <v>12421007</v>
      </c>
    </row>
    <row r="2628" ht="30" customHeight="1" spans="2:12">
      <c r="B2628" s="34">
        <f>10000000+INDEX(编号表!$B:$B,MATCH(D2628,编号表!$A:$A,0))*10000+J2628</f>
        <v>13670002</v>
      </c>
      <c r="C2628" s="34" t="s">
        <v>1707</v>
      </c>
      <c r="D2628" s="34" t="s">
        <v>1706</v>
      </c>
      <c r="E2628" s="34" t="s">
        <v>775</v>
      </c>
      <c r="F2628" s="39" t="s">
        <v>897</v>
      </c>
      <c r="G2628" s="34" t="s">
        <v>363</v>
      </c>
      <c r="H2628" s="34" t="b">
        <v>0</v>
      </c>
      <c r="I2628" s="34" t="b">
        <v>0</v>
      </c>
      <c r="J2628" s="34">
        <v>2</v>
      </c>
      <c r="K2628" s="34" t="str">
        <f t="shared" si="60"/>
        <v>136700</v>
      </c>
      <c r="L2628" s="34" t="s">
        <v>899</v>
      </c>
      <c r="O2628" t="str" s="35">
        <v>承载炼丹寒热，过滤整炉杂质；提高通用除渣能力；炼制火行丹药时，提高整炉除渣能力。</v>
      </c>
      <c r="P2628" t="n" s="35">
        <v>12421007</v>
      </c>
    </row>
    <row r="2629" ht="30" customHeight="1" spans="2:12">
      <c r="B2629" s="34">
        <f>10000000+INDEX(编号表!$B:$B,MATCH(D2629,编号表!$A:$A,0))*10000+J2629</f>
        <v>13670003</v>
      </c>
      <c r="C2629" s="34" t="s">
        <v>1708</v>
      </c>
      <c r="D2629" s="34" t="s">
        <v>1706</v>
      </c>
      <c r="E2629" s="34" t="s">
        <v>775</v>
      </c>
      <c r="F2629" s="39" t="s">
        <v>897</v>
      </c>
      <c r="G2629" s="34" t="s">
        <v>363</v>
      </c>
      <c r="H2629" s="34" t="b">
        <v>0</v>
      </c>
      <c r="I2629" s="34" t="b">
        <v>0</v>
      </c>
      <c r="J2629" s="34">
        <v>3</v>
      </c>
      <c r="K2629" s="34" t="str">
        <f t="shared" si="60"/>
        <v>136700</v>
      </c>
      <c r="L2629" s="34" t="s">
        <v>900</v>
      </c>
      <c r="O2629" t="str" s="35">
        <v>承载炼丹寒热，过滤整炉杂质；提高通用除渣能力；炼制火行丹药时，提高整炉除渣能力。</v>
      </c>
      <c r="P2629" t="n" s="35">
        <v>12421007</v>
      </c>
    </row>
    <row r="2630" ht="30" customHeight="1" spans="2:12">
      <c r="B2630" s="34">
        <f>10000000+INDEX(编号表!$B:$B,MATCH(D2630,编号表!$A:$A,0))*10000+J2630</f>
        <v>13670004</v>
      </c>
      <c r="C2630" s="34" t="s">
        <v>1709</v>
      </c>
      <c r="D2630" s="34" t="s">
        <v>1706</v>
      </c>
      <c r="E2630" s="34" t="s">
        <v>775</v>
      </c>
      <c r="F2630" s="39" t="s">
        <v>902</v>
      </c>
      <c r="G2630" s="34" t="s">
        <v>363</v>
      </c>
      <c r="H2630" s="34" t="b">
        <v>0</v>
      </c>
      <c r="I2630" s="34" t="b">
        <v>0</v>
      </c>
      <c r="J2630" s="34">
        <v>4</v>
      </c>
      <c r="K2630" s="34" t="str">
        <f t="shared" si="60"/>
        <v>136700</v>
      </c>
      <c r="L2630" s="34" t="s">
        <v>898</v>
      </c>
      <c r="O2630" t="str" s="35">
        <v>承载炼丹寒热，过滤整炉杂质；提高通用除渣能力；炼制火行丹药时，提高整炉除渣能力。</v>
      </c>
      <c r="P2630" t="n" s="35">
        <v>12421007</v>
      </c>
    </row>
    <row r="2631" ht="30" customHeight="1" spans="2:12">
      <c r="B2631" s="34">
        <f>10000000+INDEX(编号表!$B:$B,MATCH(D2631,编号表!$A:$A,0))*10000+J2631</f>
        <v>13670005</v>
      </c>
      <c r="C2631" s="34" t="s">
        <v>1710</v>
      </c>
      <c r="D2631" s="34" t="s">
        <v>1706</v>
      </c>
      <c r="E2631" s="34" t="s">
        <v>775</v>
      </c>
      <c r="F2631" s="39" t="s">
        <v>902</v>
      </c>
      <c r="G2631" s="34" t="s">
        <v>363</v>
      </c>
      <c r="H2631" s="34" t="b">
        <v>0</v>
      </c>
      <c r="I2631" s="34" t="b">
        <v>0</v>
      </c>
      <c r="J2631" s="34">
        <v>5</v>
      </c>
      <c r="K2631" s="34" t="str">
        <f t="shared" ref="K2631:K2694" si="61">LEFT(B2631,6)</f>
        <v>136700</v>
      </c>
      <c r="L2631" s="34" t="s">
        <v>899</v>
      </c>
      <c r="O2631" t="str" s="35">
        <v>承载炼丹寒热，过滤整炉杂质；提高通用除渣能力；炼制火行丹药时，提高整炉除渣能力。</v>
      </c>
      <c r="P2631" t="n" s="35">
        <v>12421007</v>
      </c>
    </row>
    <row r="2632" ht="30" customHeight="1" spans="2:12">
      <c r="B2632" s="34">
        <f>10000000+INDEX(编号表!$B:$B,MATCH(D2632,编号表!$A:$A,0))*10000+J2632</f>
        <v>13670006</v>
      </c>
      <c r="C2632" s="34" t="s">
        <v>1711</v>
      </c>
      <c r="D2632" s="34" t="s">
        <v>1706</v>
      </c>
      <c r="E2632" s="34" t="s">
        <v>775</v>
      </c>
      <c r="F2632" s="39" t="s">
        <v>902</v>
      </c>
      <c r="G2632" s="34" t="s">
        <v>363</v>
      </c>
      <c r="H2632" s="34" t="b">
        <v>0</v>
      </c>
      <c r="I2632" s="34" t="b">
        <v>0</v>
      </c>
      <c r="J2632" s="34">
        <v>6</v>
      </c>
      <c r="K2632" s="34" t="str">
        <f t="shared" si="61"/>
        <v>136700</v>
      </c>
      <c r="L2632" s="34" t="s">
        <v>900</v>
      </c>
      <c r="O2632" t="str" s="35">
        <v>承载炼丹寒热，过滤整炉杂质；提高通用除渣能力；炼制火行丹药时，提高整炉除渣能力。</v>
      </c>
      <c r="P2632" t="n" s="35">
        <v>12421007</v>
      </c>
    </row>
    <row r="2633" ht="30" customHeight="1" spans="2:12">
      <c r="B2633" s="34">
        <f>10000000+INDEX(编号表!$B:$B,MATCH(D2633,编号表!$A:$A,0))*10000+J2633</f>
        <v>13670007</v>
      </c>
      <c r="C2633" s="34" t="s">
        <v>1712</v>
      </c>
      <c r="D2633" s="34" t="s">
        <v>1706</v>
      </c>
      <c r="E2633" s="34" t="s">
        <v>775</v>
      </c>
      <c r="F2633" s="39" t="s">
        <v>904</v>
      </c>
      <c r="G2633" s="34" t="s">
        <v>363</v>
      </c>
      <c r="H2633" s="34" t="b">
        <v>0</v>
      </c>
      <c r="I2633" s="34" t="b">
        <v>0</v>
      </c>
      <c r="J2633" s="34">
        <v>7</v>
      </c>
      <c r="K2633" s="34" t="str">
        <f t="shared" si="61"/>
        <v>136700</v>
      </c>
      <c r="L2633" s="34" t="s">
        <v>898</v>
      </c>
      <c r="O2633" t="str" s="35">
        <v>承载炼丹寒热，过滤整炉杂质；提高通用除渣能力；炼制火行丹药时，提高整炉除渣能力。</v>
      </c>
      <c r="P2633" t="n" s="35">
        <v>12421007</v>
      </c>
    </row>
    <row r="2634" ht="30" customHeight="1" spans="2:12">
      <c r="B2634" s="34">
        <f>10000000+INDEX(编号表!$B:$B,MATCH(D2634,编号表!$A:$A,0))*10000+J2634</f>
        <v>13670008</v>
      </c>
      <c r="C2634" s="34" t="s">
        <v>1713</v>
      </c>
      <c r="D2634" s="34" t="s">
        <v>1706</v>
      </c>
      <c r="E2634" s="34" t="s">
        <v>775</v>
      </c>
      <c r="F2634" s="39" t="s">
        <v>904</v>
      </c>
      <c r="G2634" s="34" t="s">
        <v>363</v>
      </c>
      <c r="H2634" s="34" t="b">
        <v>0</v>
      </c>
      <c r="I2634" s="34" t="b">
        <v>0</v>
      </c>
      <c r="J2634" s="34">
        <v>8</v>
      </c>
      <c r="K2634" s="34" t="str">
        <f t="shared" si="61"/>
        <v>136700</v>
      </c>
      <c r="L2634" s="34" t="s">
        <v>899</v>
      </c>
      <c r="O2634" t="str" s="35">
        <v>承载炼丹寒热，过滤整炉杂质；提高通用除渣能力；炼制火行丹药时，提高整炉除渣能力。</v>
      </c>
      <c r="P2634" t="n" s="35">
        <v>12421007</v>
      </c>
    </row>
    <row r="2635" ht="30" customHeight="1" spans="2:12">
      <c r="B2635" s="34">
        <f>10000000+INDEX(编号表!$B:$B,MATCH(D2635,编号表!$A:$A,0))*10000+J2635</f>
        <v>13670009</v>
      </c>
      <c r="C2635" s="34" t="s">
        <v>1714</v>
      </c>
      <c r="D2635" s="34" t="s">
        <v>1706</v>
      </c>
      <c r="E2635" s="34" t="s">
        <v>775</v>
      </c>
      <c r="F2635" s="39" t="s">
        <v>904</v>
      </c>
      <c r="G2635" s="34" t="s">
        <v>363</v>
      </c>
      <c r="H2635" s="34" t="b">
        <v>0</v>
      </c>
      <c r="I2635" s="34" t="b">
        <v>0</v>
      </c>
      <c r="J2635" s="34">
        <v>9</v>
      </c>
      <c r="K2635" s="34" t="str">
        <f t="shared" si="61"/>
        <v>136700</v>
      </c>
      <c r="L2635" s="34" t="s">
        <v>900</v>
      </c>
      <c r="O2635" t="str" s="35">
        <v>承载炼丹寒热，过滤整炉杂质；提高通用除渣能力；炼制火行丹药时，提高整炉除渣能力。</v>
      </c>
      <c r="P2635" t="n" s="35">
        <v>12421007</v>
      </c>
    </row>
    <row r="2636" ht="30" customHeight="1" spans="2:12">
      <c r="B2636" s="34">
        <f>10000000+INDEX(编号表!$B:$B,MATCH(D2636,编号表!$A:$A,0))*10000+J2636</f>
        <v>13670010</v>
      </c>
      <c r="C2636" s="34" t="s">
        <v>1715</v>
      </c>
      <c r="D2636" s="34" t="s">
        <v>1706</v>
      </c>
      <c r="E2636" s="34" t="s">
        <v>775</v>
      </c>
      <c r="F2636" s="39" t="s">
        <v>906</v>
      </c>
      <c r="G2636" s="34" t="s">
        <v>363</v>
      </c>
      <c r="H2636" s="34" t="b">
        <v>0</v>
      </c>
      <c r="I2636" s="34" t="b">
        <v>0</v>
      </c>
      <c r="J2636" s="34">
        <v>10</v>
      </c>
      <c r="K2636" s="34" t="str">
        <f t="shared" si="61"/>
        <v>136700</v>
      </c>
      <c r="L2636" s="34" t="s">
        <v>898</v>
      </c>
      <c r="O2636" t="str" s="35">
        <v>承载炼丹寒热，过滤整炉杂质；提高通用除渣能力；炼制火行丹药时，提高整炉除渣能力。</v>
      </c>
      <c r="P2636" t="n" s="35">
        <v>12421007</v>
      </c>
    </row>
    <row r="2637" ht="30" customHeight="1" spans="2:12">
      <c r="B2637" s="34">
        <f>10000000+INDEX(编号表!$B:$B,MATCH(D2637,编号表!$A:$A,0))*10000+J2637</f>
        <v>13670011</v>
      </c>
      <c r="C2637" s="34" t="s">
        <v>1716</v>
      </c>
      <c r="D2637" s="34" t="s">
        <v>1706</v>
      </c>
      <c r="E2637" s="34" t="s">
        <v>775</v>
      </c>
      <c r="F2637" s="39" t="s">
        <v>906</v>
      </c>
      <c r="G2637" s="34" t="s">
        <v>363</v>
      </c>
      <c r="H2637" s="34" t="b">
        <v>0</v>
      </c>
      <c r="I2637" s="34" t="b">
        <v>0</v>
      </c>
      <c r="J2637" s="34">
        <v>11</v>
      </c>
      <c r="K2637" s="34" t="str">
        <f t="shared" si="61"/>
        <v>136700</v>
      </c>
      <c r="L2637" s="34" t="s">
        <v>899</v>
      </c>
      <c r="O2637" t="str" s="35">
        <v>承载炼丹寒热，过滤整炉杂质；提高通用除渣能力；炼制火行丹药时，提高整炉除渣能力。</v>
      </c>
      <c r="P2637" t="n" s="35">
        <v>12421007</v>
      </c>
    </row>
    <row r="2638" ht="30" customHeight="1" spans="2:12">
      <c r="B2638" s="34">
        <f>10000000+INDEX(编号表!$B:$B,MATCH(D2638,编号表!$A:$A,0))*10000+J2638</f>
        <v>13670012</v>
      </c>
      <c r="C2638" s="34" t="s">
        <v>1717</v>
      </c>
      <c r="D2638" s="34" t="s">
        <v>1706</v>
      </c>
      <c r="E2638" s="34" t="s">
        <v>775</v>
      </c>
      <c r="F2638" s="39" t="s">
        <v>906</v>
      </c>
      <c r="G2638" s="34" t="s">
        <v>363</v>
      </c>
      <c r="H2638" s="34" t="b">
        <v>0</v>
      </c>
      <c r="I2638" s="34" t="b">
        <v>0</v>
      </c>
      <c r="J2638" s="34">
        <v>12</v>
      </c>
      <c r="K2638" s="34" t="str">
        <f t="shared" si="61"/>
        <v>136700</v>
      </c>
      <c r="L2638" s="34" t="s">
        <v>900</v>
      </c>
      <c r="O2638" t="str" s="35">
        <v>承载炼丹寒热，过滤整炉杂质；提高通用除渣能力；炼制火行丹药时，提高整炉除渣能力。</v>
      </c>
      <c r="P2638" t="n" s="35">
        <v>12421007</v>
      </c>
    </row>
    <row r="2639" ht="30" customHeight="1" spans="2:12">
      <c r="B2639" s="34">
        <f>10000000+INDEX(编号表!$B:$B,MATCH(D2639,编号表!$A:$A,0))*10000+J2639</f>
        <v>13670013</v>
      </c>
      <c r="C2639" s="34" t="s">
        <v>1718</v>
      </c>
      <c r="D2639" s="34" t="s">
        <v>1706</v>
      </c>
      <c r="E2639" s="34" t="s">
        <v>775</v>
      </c>
      <c r="F2639" s="39" t="s">
        <v>908</v>
      </c>
      <c r="G2639" s="34" t="s">
        <v>363</v>
      </c>
      <c r="H2639" s="34" t="b">
        <v>0</v>
      </c>
      <c r="I2639" s="34" t="b">
        <v>0</v>
      </c>
      <c r="J2639" s="34">
        <v>13</v>
      </c>
      <c r="K2639" s="34" t="str">
        <f t="shared" si="61"/>
        <v>136700</v>
      </c>
      <c r="L2639" s="34" t="s">
        <v>898</v>
      </c>
      <c r="O2639" t="str" s="35">
        <v>承载炼丹寒热，过滤整炉杂质；提高通用除渣能力；炼制火行丹药时，提高整炉除渣能力。</v>
      </c>
      <c r="P2639" t="n" s="35">
        <v>12421007</v>
      </c>
    </row>
    <row r="2640" ht="30" customHeight="1" spans="2:12">
      <c r="B2640" s="34">
        <f>10000000+INDEX(编号表!$B:$B,MATCH(D2640,编号表!$A:$A,0))*10000+J2640</f>
        <v>13670014</v>
      </c>
      <c r="C2640" s="34" t="s">
        <v>1719</v>
      </c>
      <c r="D2640" s="34" t="s">
        <v>1706</v>
      </c>
      <c r="E2640" s="34" t="s">
        <v>775</v>
      </c>
      <c r="F2640" s="39" t="s">
        <v>908</v>
      </c>
      <c r="G2640" s="34" t="s">
        <v>363</v>
      </c>
      <c r="H2640" s="34" t="b">
        <v>0</v>
      </c>
      <c r="I2640" s="34" t="b">
        <v>0</v>
      </c>
      <c r="J2640" s="34">
        <v>14</v>
      </c>
      <c r="K2640" s="34" t="str">
        <f t="shared" si="61"/>
        <v>136700</v>
      </c>
      <c r="L2640" s="34" t="s">
        <v>899</v>
      </c>
      <c r="O2640" t="str" s="35">
        <v>承载炼丹寒热，过滤整炉杂质；提高通用除渣能力；炼制火行丹药时，提高整炉除渣能力。</v>
      </c>
      <c r="P2640" t="n" s="35">
        <v>12421007</v>
      </c>
    </row>
    <row r="2641" ht="30" customHeight="1" spans="2:12">
      <c r="B2641" s="34">
        <f>10000000+INDEX(编号表!$B:$B,MATCH(D2641,编号表!$A:$A,0))*10000+J2641</f>
        <v>13670015</v>
      </c>
      <c r="C2641" s="34" t="s">
        <v>1720</v>
      </c>
      <c r="D2641" s="34" t="s">
        <v>1706</v>
      </c>
      <c r="E2641" s="34" t="s">
        <v>775</v>
      </c>
      <c r="F2641" s="39" t="s">
        <v>908</v>
      </c>
      <c r="G2641" s="34" t="s">
        <v>363</v>
      </c>
      <c r="H2641" s="34" t="b">
        <v>0</v>
      </c>
      <c r="I2641" s="34" t="b">
        <v>0</v>
      </c>
      <c r="J2641" s="34">
        <v>15</v>
      </c>
      <c r="K2641" s="34" t="str">
        <f t="shared" si="61"/>
        <v>136700</v>
      </c>
      <c r="L2641" s="34" t="s">
        <v>900</v>
      </c>
      <c r="O2641" t="str" s="35">
        <v>承载炼丹寒热，过滤整炉杂质；提高通用除渣能力；炼制火行丹药时，提高整炉除渣能力。</v>
      </c>
      <c r="P2641" t="n" s="35">
        <v>12421007</v>
      </c>
    </row>
    <row r="2642" ht="30" customHeight="1" spans="2:12">
      <c r="B2642" s="34">
        <f>10000000+INDEX(编号表!$B:$B,MATCH(D2642,编号表!$A:$A,0))*10000+J2642</f>
        <v>13670016</v>
      </c>
      <c r="C2642" s="34" t="s">
        <v>1721</v>
      </c>
      <c r="D2642" s="34" t="s">
        <v>1706</v>
      </c>
      <c r="E2642" s="34" t="s">
        <v>775</v>
      </c>
      <c r="F2642" s="39" t="s">
        <v>910</v>
      </c>
      <c r="G2642" s="34" t="s">
        <v>363</v>
      </c>
      <c r="H2642" s="34" t="b">
        <v>0</v>
      </c>
      <c r="I2642" s="34" t="b">
        <v>0</v>
      </c>
      <c r="J2642" s="34">
        <v>16</v>
      </c>
      <c r="K2642" s="34" t="str">
        <f t="shared" si="61"/>
        <v>136700</v>
      </c>
      <c r="L2642" s="34" t="s">
        <v>898</v>
      </c>
      <c r="O2642" t="str" s="35">
        <v>承载炼丹寒热，过滤整炉杂质；提高通用除渣能力；炼制火行丹药时，提高整炉除渣能力。</v>
      </c>
      <c r="P2642" t="n" s="35">
        <v>12421007</v>
      </c>
    </row>
    <row r="2643" ht="30" customHeight="1" spans="2:12">
      <c r="B2643" s="34">
        <f>10000000+INDEX(编号表!$B:$B,MATCH(D2643,编号表!$A:$A,0))*10000+J2643</f>
        <v>13670017</v>
      </c>
      <c r="C2643" s="34" t="s">
        <v>1722</v>
      </c>
      <c r="D2643" s="34" t="s">
        <v>1706</v>
      </c>
      <c r="E2643" s="34" t="s">
        <v>775</v>
      </c>
      <c r="F2643" s="39" t="s">
        <v>910</v>
      </c>
      <c r="G2643" s="34" t="s">
        <v>363</v>
      </c>
      <c r="H2643" s="34" t="b">
        <v>0</v>
      </c>
      <c r="I2643" s="34" t="b">
        <v>0</v>
      </c>
      <c r="J2643" s="34">
        <v>17</v>
      </c>
      <c r="K2643" s="34" t="str">
        <f t="shared" si="61"/>
        <v>136700</v>
      </c>
      <c r="L2643" s="34" t="s">
        <v>899</v>
      </c>
      <c r="O2643" t="str" s="35">
        <v>承载炼丹寒热，过滤整炉杂质；提高通用除渣能力；炼制火行丹药时，提高整炉除渣能力。</v>
      </c>
      <c r="P2643" t="n" s="35">
        <v>12421007</v>
      </c>
    </row>
    <row r="2644" ht="30" customHeight="1" spans="2:12">
      <c r="B2644" s="34">
        <f>10000000+INDEX(编号表!$B:$B,MATCH(D2644,编号表!$A:$A,0))*10000+J2644</f>
        <v>13670018</v>
      </c>
      <c r="C2644" s="34" t="s">
        <v>1723</v>
      </c>
      <c r="D2644" s="34" t="s">
        <v>1706</v>
      </c>
      <c r="E2644" s="34" t="s">
        <v>775</v>
      </c>
      <c r="F2644" s="39" t="s">
        <v>910</v>
      </c>
      <c r="G2644" s="34" t="s">
        <v>363</v>
      </c>
      <c r="H2644" s="34" t="b">
        <v>0</v>
      </c>
      <c r="I2644" s="34" t="b">
        <v>0</v>
      </c>
      <c r="J2644" s="34">
        <v>18</v>
      </c>
      <c r="K2644" s="34" t="str">
        <f t="shared" si="61"/>
        <v>136700</v>
      </c>
      <c r="L2644" s="34" t="s">
        <v>900</v>
      </c>
      <c r="O2644" t="str" s="35">
        <v>承载炼丹寒热，过滤整炉杂质；提高通用除渣能力；炼制火行丹药时，提高整炉除渣能力。</v>
      </c>
      <c r="P2644" t="n" s="35">
        <v>12421007</v>
      </c>
    </row>
    <row r="2645" ht="30" customHeight="1" spans="2:12">
      <c r="B2645" s="34">
        <f>10000000+INDEX(编号表!$B:$B,MATCH(D2645,编号表!$A:$A,0))*10000+J2645</f>
        <v>13670019</v>
      </c>
      <c r="C2645" s="34" t="s">
        <v>1724</v>
      </c>
      <c r="D2645" s="34" t="s">
        <v>1706</v>
      </c>
      <c r="E2645" s="34" t="s">
        <v>775</v>
      </c>
      <c r="F2645" s="39" t="s">
        <v>912</v>
      </c>
      <c r="G2645" s="34" t="s">
        <v>363</v>
      </c>
      <c r="H2645" s="34" t="b">
        <v>0</v>
      </c>
      <c r="I2645" s="34" t="b">
        <v>0</v>
      </c>
      <c r="J2645" s="34">
        <v>19</v>
      </c>
      <c r="K2645" s="34" t="str">
        <f t="shared" si="61"/>
        <v>136700</v>
      </c>
      <c r="L2645" s="34" t="s">
        <v>898</v>
      </c>
      <c r="O2645" t="str" s="35">
        <v>承载炼丹寒热，过滤整炉杂质；提高通用除渣能力；炼制火行丹药时，提高整炉除渣能力。</v>
      </c>
      <c r="P2645" t="n" s="35">
        <v>12421007</v>
      </c>
    </row>
    <row r="2646" ht="30" customHeight="1" spans="2:12">
      <c r="B2646" s="34">
        <f>10000000+INDEX(编号表!$B:$B,MATCH(D2646,编号表!$A:$A,0))*10000+J2646</f>
        <v>13670020</v>
      </c>
      <c r="C2646" s="34" t="s">
        <v>1725</v>
      </c>
      <c r="D2646" s="34" t="s">
        <v>1706</v>
      </c>
      <c r="E2646" s="34" t="s">
        <v>775</v>
      </c>
      <c r="F2646" s="39" t="s">
        <v>912</v>
      </c>
      <c r="G2646" s="34" t="s">
        <v>363</v>
      </c>
      <c r="H2646" s="34" t="b">
        <v>0</v>
      </c>
      <c r="I2646" s="34" t="b">
        <v>0</v>
      </c>
      <c r="J2646" s="34">
        <v>20</v>
      </c>
      <c r="K2646" s="34" t="str">
        <f t="shared" si="61"/>
        <v>136700</v>
      </c>
      <c r="L2646" s="34" t="s">
        <v>899</v>
      </c>
      <c r="O2646" t="str" s="35">
        <v>承载炼丹寒热，过滤整炉杂质；提高通用除渣能力；炼制火行丹药时，提高整炉除渣能力。</v>
      </c>
      <c r="P2646" t="n" s="35">
        <v>12421007</v>
      </c>
    </row>
    <row r="2647" ht="30" customHeight="1" spans="2:12">
      <c r="B2647" s="34">
        <f>10000000+INDEX(编号表!$B:$B,MATCH(D2647,编号表!$A:$A,0))*10000+J2647</f>
        <v>13670021</v>
      </c>
      <c r="C2647" s="34" t="s">
        <v>1726</v>
      </c>
      <c r="D2647" s="34" t="s">
        <v>1706</v>
      </c>
      <c r="E2647" s="34" t="s">
        <v>775</v>
      </c>
      <c r="F2647" s="39" t="s">
        <v>912</v>
      </c>
      <c r="G2647" s="34" t="s">
        <v>363</v>
      </c>
      <c r="H2647" s="34" t="b">
        <v>0</v>
      </c>
      <c r="I2647" s="34" t="b">
        <v>0</v>
      </c>
      <c r="J2647" s="34">
        <v>21</v>
      </c>
      <c r="K2647" s="34" t="str">
        <f t="shared" si="61"/>
        <v>136700</v>
      </c>
      <c r="L2647" s="34" t="s">
        <v>900</v>
      </c>
      <c r="O2647" t="str" s="35">
        <v>承载炼丹寒热，过滤整炉杂质；提高通用除渣能力；炼制火行丹药时，提高整炉除渣能力。</v>
      </c>
      <c r="P2647" t="n" s="35">
        <v>12421007</v>
      </c>
    </row>
    <row r="2648" ht="30" customHeight="1" spans="2:12">
      <c r="B2648" s="34">
        <f>10000000+INDEX(编号表!$B:$B,MATCH(D2648,编号表!$A:$A,0))*10000+J2648</f>
        <v>13680001</v>
      </c>
      <c r="C2648" s="34" t="s">
        <v>1727</v>
      </c>
      <c r="D2648" s="34" t="s">
        <v>1728</v>
      </c>
      <c r="E2648" s="34" t="s">
        <v>775</v>
      </c>
      <c r="F2648" s="39" t="s">
        <v>897</v>
      </c>
      <c r="G2648" s="34" t="s">
        <v>363</v>
      </c>
      <c r="H2648" s="34" t="b">
        <v>0</v>
      </c>
      <c r="I2648" s="34" t="b">
        <v>0</v>
      </c>
      <c r="J2648" s="34">
        <v>1</v>
      </c>
      <c r="K2648" s="34" t="str">
        <f t="shared" si="61"/>
        <v>136800</v>
      </c>
      <c r="L2648" s="34" t="s">
        <v>898</v>
      </c>
      <c r="O2648" t="str" s="35">
        <v>承载炼丹寒热，过滤整炉杂质；提高通用除渣能力；炼制土行丹药时，提高整炉除渣能力。</v>
      </c>
      <c r="P2648" t="n" s="35">
        <v>12421007</v>
      </c>
    </row>
    <row r="2649" ht="30" customHeight="1" spans="2:12">
      <c r="B2649" s="34">
        <f>10000000+INDEX(编号表!$B:$B,MATCH(D2649,编号表!$A:$A,0))*10000+J2649</f>
        <v>13680002</v>
      </c>
      <c r="C2649" s="34" t="s">
        <v>1729</v>
      </c>
      <c r="D2649" s="34" t="s">
        <v>1728</v>
      </c>
      <c r="E2649" s="34" t="s">
        <v>775</v>
      </c>
      <c r="F2649" s="39" t="s">
        <v>897</v>
      </c>
      <c r="G2649" s="34" t="s">
        <v>363</v>
      </c>
      <c r="H2649" s="34" t="b">
        <v>0</v>
      </c>
      <c r="I2649" s="34" t="b">
        <v>0</v>
      </c>
      <c r="J2649" s="34">
        <v>2</v>
      </c>
      <c r="K2649" s="34" t="str">
        <f t="shared" si="61"/>
        <v>136800</v>
      </c>
      <c r="L2649" s="34" t="s">
        <v>899</v>
      </c>
      <c r="O2649" t="str" s="35">
        <v>承载炼丹寒热，过滤整炉杂质；提高通用除渣能力；炼制土行丹药时，提高整炉除渣能力。</v>
      </c>
      <c r="P2649" t="n" s="35">
        <v>12421007</v>
      </c>
    </row>
    <row r="2650" ht="30" customHeight="1" spans="2:12">
      <c r="B2650" s="34">
        <f>10000000+INDEX(编号表!$B:$B,MATCH(D2650,编号表!$A:$A,0))*10000+J2650</f>
        <v>13680003</v>
      </c>
      <c r="C2650" s="34" t="s">
        <v>1730</v>
      </c>
      <c r="D2650" s="34" t="s">
        <v>1728</v>
      </c>
      <c r="E2650" s="34" t="s">
        <v>775</v>
      </c>
      <c r="F2650" s="39" t="s">
        <v>897</v>
      </c>
      <c r="G2650" s="34" t="s">
        <v>363</v>
      </c>
      <c r="H2650" s="34" t="b">
        <v>0</v>
      </c>
      <c r="I2650" s="34" t="b">
        <v>0</v>
      </c>
      <c r="J2650" s="34">
        <v>3</v>
      </c>
      <c r="K2650" s="34" t="str">
        <f t="shared" si="61"/>
        <v>136800</v>
      </c>
      <c r="L2650" s="34" t="s">
        <v>900</v>
      </c>
      <c r="O2650" t="str" s="35">
        <v>承载炼丹寒热，过滤整炉杂质；提高通用除渣能力；炼制土行丹药时，提高整炉除渣能力。</v>
      </c>
      <c r="P2650" t="n" s="35">
        <v>12421007</v>
      </c>
    </row>
    <row r="2651" ht="30" customHeight="1" spans="2:12">
      <c r="B2651" s="34">
        <f>10000000+INDEX(编号表!$B:$B,MATCH(D2651,编号表!$A:$A,0))*10000+J2651</f>
        <v>13680004</v>
      </c>
      <c r="C2651" s="34" t="s">
        <v>1731</v>
      </c>
      <c r="D2651" s="34" t="s">
        <v>1728</v>
      </c>
      <c r="E2651" s="34" t="s">
        <v>775</v>
      </c>
      <c r="F2651" s="39" t="s">
        <v>902</v>
      </c>
      <c r="G2651" s="34" t="s">
        <v>363</v>
      </c>
      <c r="H2651" s="34" t="b">
        <v>0</v>
      </c>
      <c r="I2651" s="34" t="b">
        <v>0</v>
      </c>
      <c r="J2651" s="34">
        <v>4</v>
      </c>
      <c r="K2651" s="34" t="str">
        <f t="shared" si="61"/>
        <v>136800</v>
      </c>
      <c r="L2651" s="34" t="s">
        <v>898</v>
      </c>
      <c r="O2651" t="str" s="35">
        <v>承载炼丹寒热，过滤整炉杂质；提高通用除渣能力；炼制土行丹药时，提高整炉除渣能力。</v>
      </c>
      <c r="P2651" t="n" s="35">
        <v>12421007</v>
      </c>
    </row>
    <row r="2652" ht="30" customHeight="1" spans="2:12">
      <c r="B2652" s="34">
        <f>10000000+INDEX(编号表!$B:$B,MATCH(D2652,编号表!$A:$A,0))*10000+J2652</f>
        <v>13680005</v>
      </c>
      <c r="C2652" s="34" t="s">
        <v>1732</v>
      </c>
      <c r="D2652" s="34" t="s">
        <v>1728</v>
      </c>
      <c r="E2652" s="34" t="s">
        <v>775</v>
      </c>
      <c r="F2652" s="39" t="s">
        <v>902</v>
      </c>
      <c r="G2652" s="34" t="s">
        <v>363</v>
      </c>
      <c r="H2652" s="34" t="b">
        <v>0</v>
      </c>
      <c r="I2652" s="34" t="b">
        <v>0</v>
      </c>
      <c r="J2652" s="34">
        <v>5</v>
      </c>
      <c r="K2652" s="34" t="str">
        <f t="shared" si="61"/>
        <v>136800</v>
      </c>
      <c r="L2652" s="34" t="s">
        <v>899</v>
      </c>
      <c r="O2652" t="str" s="35">
        <v>承载炼丹寒热，过滤整炉杂质；提高通用除渣能力；炼制土行丹药时，提高整炉除渣能力。</v>
      </c>
      <c r="P2652" t="n" s="35">
        <v>12421007</v>
      </c>
    </row>
    <row r="2653" ht="30" customHeight="1" spans="2:12">
      <c r="B2653" s="34">
        <f>10000000+INDEX(编号表!$B:$B,MATCH(D2653,编号表!$A:$A,0))*10000+J2653</f>
        <v>13680006</v>
      </c>
      <c r="C2653" s="34" t="s">
        <v>1733</v>
      </c>
      <c r="D2653" s="34" t="s">
        <v>1728</v>
      </c>
      <c r="E2653" s="34" t="s">
        <v>775</v>
      </c>
      <c r="F2653" s="39" t="s">
        <v>902</v>
      </c>
      <c r="G2653" s="34" t="s">
        <v>363</v>
      </c>
      <c r="H2653" s="34" t="b">
        <v>0</v>
      </c>
      <c r="I2653" s="34" t="b">
        <v>0</v>
      </c>
      <c r="J2653" s="34">
        <v>6</v>
      </c>
      <c r="K2653" s="34" t="str">
        <f t="shared" si="61"/>
        <v>136800</v>
      </c>
      <c r="L2653" s="34" t="s">
        <v>900</v>
      </c>
      <c r="O2653" t="str" s="35">
        <v>承载炼丹寒热，过滤整炉杂质；提高通用除渣能力；炼制土行丹药时，提高整炉除渣能力。</v>
      </c>
      <c r="P2653" t="n" s="35">
        <v>12421007</v>
      </c>
    </row>
    <row r="2654" ht="30" customHeight="1" spans="2:12">
      <c r="B2654" s="34">
        <f>10000000+INDEX(编号表!$B:$B,MATCH(D2654,编号表!$A:$A,0))*10000+J2654</f>
        <v>13680007</v>
      </c>
      <c r="C2654" s="34" t="s">
        <v>1734</v>
      </c>
      <c r="D2654" s="34" t="s">
        <v>1728</v>
      </c>
      <c r="E2654" s="34" t="s">
        <v>775</v>
      </c>
      <c r="F2654" s="39" t="s">
        <v>904</v>
      </c>
      <c r="G2654" s="34" t="s">
        <v>363</v>
      </c>
      <c r="H2654" s="34" t="b">
        <v>0</v>
      </c>
      <c r="I2654" s="34" t="b">
        <v>0</v>
      </c>
      <c r="J2654" s="34">
        <v>7</v>
      </c>
      <c r="K2654" s="34" t="str">
        <f t="shared" si="61"/>
        <v>136800</v>
      </c>
      <c r="L2654" s="34" t="s">
        <v>898</v>
      </c>
      <c r="O2654" t="str" s="35">
        <v>承载炼丹寒热，过滤整炉杂质；提高通用除渣能力；炼制土行丹药时，提高整炉除渣能力。</v>
      </c>
      <c r="P2654" t="n" s="35">
        <v>12421007</v>
      </c>
    </row>
    <row r="2655" ht="30" customHeight="1" spans="2:12">
      <c r="B2655" s="34">
        <f>10000000+INDEX(编号表!$B:$B,MATCH(D2655,编号表!$A:$A,0))*10000+J2655</f>
        <v>13680008</v>
      </c>
      <c r="C2655" s="34" t="s">
        <v>1735</v>
      </c>
      <c r="D2655" s="34" t="s">
        <v>1728</v>
      </c>
      <c r="E2655" s="34" t="s">
        <v>775</v>
      </c>
      <c r="F2655" s="39" t="s">
        <v>904</v>
      </c>
      <c r="G2655" s="34" t="s">
        <v>363</v>
      </c>
      <c r="H2655" s="34" t="b">
        <v>0</v>
      </c>
      <c r="I2655" s="34" t="b">
        <v>0</v>
      </c>
      <c r="J2655" s="34">
        <v>8</v>
      </c>
      <c r="K2655" s="34" t="str">
        <f t="shared" si="61"/>
        <v>136800</v>
      </c>
      <c r="L2655" s="34" t="s">
        <v>899</v>
      </c>
      <c r="O2655" t="str" s="35">
        <v>承载炼丹寒热，过滤整炉杂质；提高通用除渣能力；炼制土行丹药时，提高整炉除渣能力。</v>
      </c>
      <c r="P2655" t="n" s="35">
        <v>12421007</v>
      </c>
    </row>
    <row r="2656" ht="30" customHeight="1" spans="2:12">
      <c r="B2656" s="34">
        <f>10000000+INDEX(编号表!$B:$B,MATCH(D2656,编号表!$A:$A,0))*10000+J2656</f>
        <v>13680009</v>
      </c>
      <c r="C2656" s="34" t="s">
        <v>1736</v>
      </c>
      <c r="D2656" s="34" t="s">
        <v>1728</v>
      </c>
      <c r="E2656" s="34" t="s">
        <v>775</v>
      </c>
      <c r="F2656" s="39" t="s">
        <v>904</v>
      </c>
      <c r="G2656" s="34" t="s">
        <v>363</v>
      </c>
      <c r="H2656" s="34" t="b">
        <v>0</v>
      </c>
      <c r="I2656" s="34" t="b">
        <v>0</v>
      </c>
      <c r="J2656" s="34">
        <v>9</v>
      </c>
      <c r="K2656" s="34" t="str">
        <f t="shared" si="61"/>
        <v>136800</v>
      </c>
      <c r="L2656" s="34" t="s">
        <v>900</v>
      </c>
      <c r="O2656" t="str" s="35">
        <v>承载炼丹寒热，过滤整炉杂质；提高通用除渣能力；炼制土行丹药时，提高整炉除渣能力。</v>
      </c>
      <c r="P2656" t="n" s="35">
        <v>12421007</v>
      </c>
    </row>
    <row r="2657" ht="30" customHeight="1" spans="2:12">
      <c r="B2657" s="34">
        <f>10000000+INDEX(编号表!$B:$B,MATCH(D2657,编号表!$A:$A,0))*10000+J2657</f>
        <v>13680010</v>
      </c>
      <c r="C2657" s="34" t="s">
        <v>1737</v>
      </c>
      <c r="D2657" s="34" t="s">
        <v>1728</v>
      </c>
      <c r="E2657" s="34" t="s">
        <v>775</v>
      </c>
      <c r="F2657" s="39" t="s">
        <v>906</v>
      </c>
      <c r="G2657" s="34" t="s">
        <v>363</v>
      </c>
      <c r="H2657" s="34" t="b">
        <v>0</v>
      </c>
      <c r="I2657" s="34" t="b">
        <v>0</v>
      </c>
      <c r="J2657" s="34">
        <v>10</v>
      </c>
      <c r="K2657" s="34" t="str">
        <f t="shared" si="61"/>
        <v>136800</v>
      </c>
      <c r="L2657" s="34" t="s">
        <v>898</v>
      </c>
      <c r="O2657" t="str" s="35">
        <v>承载炼丹寒热，过滤整炉杂质；提高通用除渣能力；炼制土行丹药时，提高整炉除渣能力。</v>
      </c>
      <c r="P2657" t="n" s="35">
        <v>12421007</v>
      </c>
    </row>
    <row r="2658" ht="30" customHeight="1" spans="2:12">
      <c r="B2658" s="34">
        <f>10000000+INDEX(编号表!$B:$B,MATCH(D2658,编号表!$A:$A,0))*10000+J2658</f>
        <v>13680011</v>
      </c>
      <c r="C2658" s="34" t="s">
        <v>1738</v>
      </c>
      <c r="D2658" s="34" t="s">
        <v>1728</v>
      </c>
      <c r="E2658" s="34" t="s">
        <v>775</v>
      </c>
      <c r="F2658" s="39" t="s">
        <v>906</v>
      </c>
      <c r="G2658" s="34" t="s">
        <v>363</v>
      </c>
      <c r="H2658" s="34" t="b">
        <v>0</v>
      </c>
      <c r="I2658" s="34" t="b">
        <v>0</v>
      </c>
      <c r="J2658" s="34">
        <v>11</v>
      </c>
      <c r="K2658" s="34" t="str">
        <f t="shared" si="61"/>
        <v>136800</v>
      </c>
      <c r="L2658" s="34" t="s">
        <v>899</v>
      </c>
      <c r="O2658" t="str" s="35">
        <v>承载炼丹寒热，过滤整炉杂质；提高通用除渣能力；炼制土行丹药时，提高整炉除渣能力。</v>
      </c>
      <c r="P2658" t="n" s="35">
        <v>12421007</v>
      </c>
    </row>
    <row r="2659" ht="30" customHeight="1" spans="2:12">
      <c r="B2659" s="34">
        <f>10000000+INDEX(编号表!$B:$B,MATCH(D2659,编号表!$A:$A,0))*10000+J2659</f>
        <v>13680012</v>
      </c>
      <c r="C2659" s="34" t="s">
        <v>1739</v>
      </c>
      <c r="D2659" s="34" t="s">
        <v>1728</v>
      </c>
      <c r="E2659" s="34" t="s">
        <v>775</v>
      </c>
      <c r="F2659" s="39" t="s">
        <v>906</v>
      </c>
      <c r="G2659" s="34" t="s">
        <v>363</v>
      </c>
      <c r="H2659" s="34" t="b">
        <v>0</v>
      </c>
      <c r="I2659" s="34" t="b">
        <v>0</v>
      </c>
      <c r="J2659" s="34">
        <v>12</v>
      </c>
      <c r="K2659" s="34" t="str">
        <f t="shared" si="61"/>
        <v>136800</v>
      </c>
      <c r="L2659" s="34" t="s">
        <v>900</v>
      </c>
      <c r="O2659" t="str" s="35">
        <v>承载炼丹寒热，过滤整炉杂质；提高通用除渣能力；炼制土行丹药时，提高整炉除渣能力。</v>
      </c>
      <c r="P2659" t="n" s="35">
        <v>12421007</v>
      </c>
    </row>
    <row r="2660" ht="30" customHeight="1" spans="2:12">
      <c r="B2660" s="34">
        <f>10000000+INDEX(编号表!$B:$B,MATCH(D2660,编号表!$A:$A,0))*10000+J2660</f>
        <v>13680013</v>
      </c>
      <c r="C2660" s="34" t="s">
        <v>1740</v>
      </c>
      <c r="D2660" s="34" t="s">
        <v>1728</v>
      </c>
      <c r="E2660" s="34" t="s">
        <v>775</v>
      </c>
      <c r="F2660" s="39" t="s">
        <v>908</v>
      </c>
      <c r="G2660" s="34" t="s">
        <v>363</v>
      </c>
      <c r="H2660" s="34" t="b">
        <v>0</v>
      </c>
      <c r="I2660" s="34" t="b">
        <v>0</v>
      </c>
      <c r="J2660" s="34">
        <v>13</v>
      </c>
      <c r="K2660" s="34" t="str">
        <f t="shared" si="61"/>
        <v>136800</v>
      </c>
      <c r="L2660" s="34" t="s">
        <v>898</v>
      </c>
      <c r="O2660" t="str" s="35">
        <v>承载炼丹寒热，过滤整炉杂质；提高通用除渣能力；炼制土行丹药时，提高整炉除渣能力。</v>
      </c>
      <c r="P2660" t="n" s="35">
        <v>12421007</v>
      </c>
    </row>
    <row r="2661" ht="30" customHeight="1" spans="2:12">
      <c r="B2661" s="34">
        <f>10000000+INDEX(编号表!$B:$B,MATCH(D2661,编号表!$A:$A,0))*10000+J2661</f>
        <v>13680014</v>
      </c>
      <c r="C2661" s="34" t="s">
        <v>1741</v>
      </c>
      <c r="D2661" s="34" t="s">
        <v>1728</v>
      </c>
      <c r="E2661" s="34" t="s">
        <v>775</v>
      </c>
      <c r="F2661" s="39" t="s">
        <v>908</v>
      </c>
      <c r="G2661" s="34" t="s">
        <v>363</v>
      </c>
      <c r="H2661" s="34" t="b">
        <v>0</v>
      </c>
      <c r="I2661" s="34" t="b">
        <v>0</v>
      </c>
      <c r="J2661" s="34">
        <v>14</v>
      </c>
      <c r="K2661" s="34" t="str">
        <f t="shared" si="61"/>
        <v>136800</v>
      </c>
      <c r="L2661" s="34" t="s">
        <v>899</v>
      </c>
      <c r="O2661" t="str" s="35">
        <v>承载炼丹寒热，过滤整炉杂质；提高通用除渣能力；炼制土行丹药时，提高整炉除渣能力。</v>
      </c>
      <c r="P2661" t="n" s="35">
        <v>12421007</v>
      </c>
    </row>
    <row r="2662" ht="30" customHeight="1" spans="2:12">
      <c r="B2662" s="34">
        <f>10000000+INDEX(编号表!$B:$B,MATCH(D2662,编号表!$A:$A,0))*10000+J2662</f>
        <v>13680015</v>
      </c>
      <c r="C2662" s="34" t="s">
        <v>1742</v>
      </c>
      <c r="D2662" s="34" t="s">
        <v>1728</v>
      </c>
      <c r="E2662" s="34" t="s">
        <v>775</v>
      </c>
      <c r="F2662" s="39" t="s">
        <v>908</v>
      </c>
      <c r="G2662" s="34" t="s">
        <v>363</v>
      </c>
      <c r="H2662" s="34" t="b">
        <v>0</v>
      </c>
      <c r="I2662" s="34" t="b">
        <v>0</v>
      </c>
      <c r="J2662" s="34">
        <v>15</v>
      </c>
      <c r="K2662" s="34" t="str">
        <f t="shared" si="61"/>
        <v>136800</v>
      </c>
      <c r="L2662" s="34" t="s">
        <v>900</v>
      </c>
      <c r="O2662" t="str" s="35">
        <v>承载炼丹寒热，过滤整炉杂质；提高通用除渣能力；炼制土行丹药时，提高整炉除渣能力。</v>
      </c>
      <c r="P2662" t="n" s="35">
        <v>12421007</v>
      </c>
    </row>
    <row r="2663" ht="30" customHeight="1" spans="2:12">
      <c r="B2663" s="34">
        <f>10000000+INDEX(编号表!$B:$B,MATCH(D2663,编号表!$A:$A,0))*10000+J2663</f>
        <v>13680016</v>
      </c>
      <c r="C2663" s="34" t="s">
        <v>1743</v>
      </c>
      <c r="D2663" s="34" t="s">
        <v>1728</v>
      </c>
      <c r="E2663" s="34" t="s">
        <v>775</v>
      </c>
      <c r="F2663" s="39" t="s">
        <v>910</v>
      </c>
      <c r="G2663" s="34" t="s">
        <v>363</v>
      </c>
      <c r="H2663" s="34" t="b">
        <v>0</v>
      </c>
      <c r="I2663" s="34" t="b">
        <v>0</v>
      </c>
      <c r="J2663" s="34">
        <v>16</v>
      </c>
      <c r="K2663" s="34" t="str">
        <f t="shared" si="61"/>
        <v>136800</v>
      </c>
      <c r="L2663" s="34" t="s">
        <v>898</v>
      </c>
      <c r="O2663" t="str" s="35">
        <v>承载炼丹寒热，过滤整炉杂质；提高通用除渣能力；炼制土行丹药时，提高整炉除渣能力。</v>
      </c>
      <c r="P2663" t="n" s="35">
        <v>12421007</v>
      </c>
    </row>
    <row r="2664" ht="30" customHeight="1" spans="2:12">
      <c r="B2664" s="34">
        <f>10000000+INDEX(编号表!$B:$B,MATCH(D2664,编号表!$A:$A,0))*10000+J2664</f>
        <v>13680017</v>
      </c>
      <c r="C2664" s="34" t="s">
        <v>1744</v>
      </c>
      <c r="D2664" s="34" t="s">
        <v>1728</v>
      </c>
      <c r="E2664" s="34" t="s">
        <v>775</v>
      </c>
      <c r="F2664" s="39" t="s">
        <v>910</v>
      </c>
      <c r="G2664" s="34" t="s">
        <v>363</v>
      </c>
      <c r="H2664" s="34" t="b">
        <v>0</v>
      </c>
      <c r="I2664" s="34" t="b">
        <v>0</v>
      </c>
      <c r="J2664" s="34">
        <v>17</v>
      </c>
      <c r="K2664" s="34" t="str">
        <f t="shared" si="61"/>
        <v>136800</v>
      </c>
      <c r="L2664" s="34" t="s">
        <v>899</v>
      </c>
      <c r="O2664" t="str" s="35">
        <v>承载炼丹寒热，过滤整炉杂质；提高通用除渣能力；炼制土行丹药时，提高整炉除渣能力。</v>
      </c>
      <c r="P2664" t="n" s="35">
        <v>12421007</v>
      </c>
    </row>
    <row r="2665" ht="30" customHeight="1" spans="2:12">
      <c r="B2665" s="34">
        <f>10000000+INDEX(编号表!$B:$B,MATCH(D2665,编号表!$A:$A,0))*10000+J2665</f>
        <v>13680018</v>
      </c>
      <c r="C2665" s="34" t="s">
        <v>1745</v>
      </c>
      <c r="D2665" s="34" t="s">
        <v>1728</v>
      </c>
      <c r="E2665" s="34" t="s">
        <v>775</v>
      </c>
      <c r="F2665" s="39" t="s">
        <v>910</v>
      </c>
      <c r="G2665" s="34" t="s">
        <v>363</v>
      </c>
      <c r="H2665" s="34" t="b">
        <v>0</v>
      </c>
      <c r="I2665" s="34" t="b">
        <v>0</v>
      </c>
      <c r="J2665" s="34">
        <v>18</v>
      </c>
      <c r="K2665" s="34" t="str">
        <f t="shared" si="61"/>
        <v>136800</v>
      </c>
      <c r="L2665" s="34" t="s">
        <v>900</v>
      </c>
      <c r="O2665" t="str" s="35">
        <v>承载炼丹寒热，过滤整炉杂质；提高通用除渣能力；炼制土行丹药时，提高整炉除渣能力。</v>
      </c>
      <c r="P2665" t="n" s="35">
        <v>12421007</v>
      </c>
    </row>
    <row r="2666" ht="30" customHeight="1" spans="2:12">
      <c r="B2666" s="34">
        <f>10000000+INDEX(编号表!$B:$B,MATCH(D2666,编号表!$A:$A,0))*10000+J2666</f>
        <v>13680019</v>
      </c>
      <c r="C2666" s="34" t="s">
        <v>1746</v>
      </c>
      <c r="D2666" s="34" t="s">
        <v>1728</v>
      </c>
      <c r="E2666" s="34" t="s">
        <v>775</v>
      </c>
      <c r="F2666" s="39" t="s">
        <v>912</v>
      </c>
      <c r="G2666" s="34" t="s">
        <v>363</v>
      </c>
      <c r="H2666" s="34" t="b">
        <v>0</v>
      </c>
      <c r="I2666" s="34" t="b">
        <v>0</v>
      </c>
      <c r="J2666" s="34">
        <v>19</v>
      </c>
      <c r="K2666" s="34" t="str">
        <f t="shared" si="61"/>
        <v>136800</v>
      </c>
      <c r="L2666" s="34" t="s">
        <v>898</v>
      </c>
      <c r="O2666" t="str" s="35">
        <v>承载炼丹寒热，过滤整炉杂质；提高通用除渣能力；炼制土行丹药时，提高整炉除渣能力。</v>
      </c>
      <c r="P2666" t="n" s="35">
        <v>12421007</v>
      </c>
    </row>
    <row r="2667" ht="30" customHeight="1" spans="2:12">
      <c r="B2667" s="34">
        <f>10000000+INDEX(编号表!$B:$B,MATCH(D2667,编号表!$A:$A,0))*10000+J2667</f>
        <v>13680020</v>
      </c>
      <c r="C2667" s="34" t="s">
        <v>1747</v>
      </c>
      <c r="D2667" s="34" t="s">
        <v>1728</v>
      </c>
      <c r="E2667" s="34" t="s">
        <v>775</v>
      </c>
      <c r="F2667" s="39" t="s">
        <v>912</v>
      </c>
      <c r="G2667" s="34" t="s">
        <v>363</v>
      </c>
      <c r="H2667" s="34" t="b">
        <v>0</v>
      </c>
      <c r="I2667" s="34" t="b">
        <v>0</v>
      </c>
      <c r="J2667" s="34">
        <v>20</v>
      </c>
      <c r="K2667" s="34" t="str">
        <f t="shared" si="61"/>
        <v>136800</v>
      </c>
      <c r="L2667" s="34" t="s">
        <v>899</v>
      </c>
      <c r="O2667" t="str" s="35">
        <v>承载炼丹寒热，过滤整炉杂质；提高通用除渣能力；炼制土行丹药时，提高整炉除渣能力。</v>
      </c>
      <c r="P2667" t="n" s="35">
        <v>12421007</v>
      </c>
    </row>
    <row r="2668" ht="30" customHeight="1" spans="2:12">
      <c r="B2668" s="34">
        <f>10000000+INDEX(编号表!$B:$B,MATCH(D2668,编号表!$A:$A,0))*10000+J2668</f>
        <v>13680021</v>
      </c>
      <c r="C2668" s="34" t="s">
        <v>1748</v>
      </c>
      <c r="D2668" s="34" t="s">
        <v>1728</v>
      </c>
      <c r="E2668" s="34" t="s">
        <v>775</v>
      </c>
      <c r="F2668" s="39" t="s">
        <v>912</v>
      </c>
      <c r="G2668" s="34" t="s">
        <v>363</v>
      </c>
      <c r="H2668" s="34" t="b">
        <v>0</v>
      </c>
      <c r="I2668" s="34" t="b">
        <v>0</v>
      </c>
      <c r="J2668" s="34">
        <v>21</v>
      </c>
      <c r="K2668" s="34" t="str">
        <f t="shared" si="61"/>
        <v>136800</v>
      </c>
      <c r="L2668" s="34" t="s">
        <v>900</v>
      </c>
      <c r="O2668" t="str" s="35">
        <v>承载炼丹寒热，过滤整炉杂质；提高通用除渣能力；炼制土行丹药时，提高整炉除渣能力。</v>
      </c>
      <c r="P2668" t="n" s="35">
        <v>12421007</v>
      </c>
    </row>
    <row r="2669" ht="30" customHeight="1" spans="2:12">
      <c r="B2669" s="34">
        <f>10000000+INDEX(编号表!$B:$B,MATCH(D2669,编号表!$A:$A,0))*10000+J2669</f>
        <v>13690001</v>
      </c>
      <c r="C2669" s="34" t="s">
        <v>1749</v>
      </c>
      <c r="D2669" s="34" t="s">
        <v>1750</v>
      </c>
      <c r="E2669" s="34" t="s">
        <v>775</v>
      </c>
      <c r="F2669" s="39" t="s">
        <v>897</v>
      </c>
      <c r="G2669" s="34" t="s">
        <v>363</v>
      </c>
      <c r="H2669" s="34" t="b">
        <v>0</v>
      </c>
      <c r="I2669" s="34" t="b">
        <v>0</v>
      </c>
      <c r="J2669" s="34">
        <v>1</v>
      </c>
      <c r="K2669" s="34" t="str">
        <f t="shared" si="61"/>
        <v>136900</v>
      </c>
      <c r="L2669" s="34" t="s">
        <v>898</v>
      </c>
      <c r="O2669" t="str" s="35">
        <v>承载炼丹寒热，过滤整炉杂质；均匀传热，提高承热上限；炼制金行丹药时，提高整炉除渣能力。</v>
      </c>
      <c r="P2669" t="n" s="35">
        <v>12421007</v>
      </c>
    </row>
    <row r="2670" ht="30" customHeight="1" spans="2:12">
      <c r="B2670" s="34">
        <f>10000000+INDEX(编号表!$B:$B,MATCH(D2670,编号表!$A:$A,0))*10000+J2670</f>
        <v>13690002</v>
      </c>
      <c r="C2670" s="34" t="s">
        <v>1751</v>
      </c>
      <c r="D2670" s="34" t="s">
        <v>1750</v>
      </c>
      <c r="E2670" s="34" t="s">
        <v>775</v>
      </c>
      <c r="F2670" s="39" t="s">
        <v>897</v>
      </c>
      <c r="G2670" s="34" t="s">
        <v>363</v>
      </c>
      <c r="H2670" s="34" t="b">
        <v>0</v>
      </c>
      <c r="I2670" s="34" t="b">
        <v>0</v>
      </c>
      <c r="J2670" s="34">
        <v>2</v>
      </c>
      <c r="K2670" s="34" t="str">
        <f t="shared" si="61"/>
        <v>136900</v>
      </c>
      <c r="L2670" s="34" t="s">
        <v>899</v>
      </c>
      <c r="O2670" t="str" s="35">
        <v>承载炼丹寒热，过滤整炉杂质；均匀传热，提高承热上限；炼制金行丹药时，提高整炉除渣能力。</v>
      </c>
      <c r="P2670" t="n" s="35">
        <v>12421007</v>
      </c>
    </row>
    <row r="2671" ht="30" customHeight="1" spans="2:12">
      <c r="B2671" s="34">
        <f>10000000+INDEX(编号表!$B:$B,MATCH(D2671,编号表!$A:$A,0))*10000+J2671</f>
        <v>13690003</v>
      </c>
      <c r="C2671" s="34" t="s">
        <v>1752</v>
      </c>
      <c r="D2671" s="34" t="s">
        <v>1750</v>
      </c>
      <c r="E2671" s="34" t="s">
        <v>775</v>
      </c>
      <c r="F2671" s="39" t="s">
        <v>897</v>
      </c>
      <c r="G2671" s="34" t="s">
        <v>363</v>
      </c>
      <c r="H2671" s="34" t="b">
        <v>0</v>
      </c>
      <c r="I2671" s="34" t="b">
        <v>0</v>
      </c>
      <c r="J2671" s="34">
        <v>3</v>
      </c>
      <c r="K2671" s="34" t="str">
        <f t="shared" si="61"/>
        <v>136900</v>
      </c>
      <c r="L2671" s="34" t="s">
        <v>900</v>
      </c>
      <c r="O2671" t="str" s="35">
        <v>承载炼丹寒热，过滤整炉杂质；均匀传热，提高承热上限；炼制金行丹药时，提高整炉除渣能力。</v>
      </c>
      <c r="P2671" t="n" s="35">
        <v>12421007</v>
      </c>
    </row>
    <row r="2672" ht="30" customHeight="1" spans="2:12">
      <c r="B2672" s="34">
        <f>10000000+INDEX(编号表!$B:$B,MATCH(D2672,编号表!$A:$A,0))*10000+J2672</f>
        <v>13690004</v>
      </c>
      <c r="C2672" s="34" t="s">
        <v>1753</v>
      </c>
      <c r="D2672" s="34" t="s">
        <v>1750</v>
      </c>
      <c r="E2672" s="34" t="s">
        <v>775</v>
      </c>
      <c r="F2672" s="39" t="s">
        <v>902</v>
      </c>
      <c r="G2672" s="34" t="s">
        <v>363</v>
      </c>
      <c r="H2672" s="34" t="b">
        <v>0</v>
      </c>
      <c r="I2672" s="34" t="b">
        <v>0</v>
      </c>
      <c r="J2672" s="34">
        <v>4</v>
      </c>
      <c r="K2672" s="34" t="str">
        <f t="shared" si="61"/>
        <v>136900</v>
      </c>
      <c r="L2672" s="34" t="s">
        <v>898</v>
      </c>
      <c r="O2672" t="str" s="35">
        <v>承载炼丹寒热，过滤整炉杂质；均匀传热，提高承热上限；炼制金行丹药时，提高整炉除渣能力。</v>
      </c>
      <c r="P2672" t="n" s="35">
        <v>12421007</v>
      </c>
    </row>
    <row r="2673" ht="30" customHeight="1" spans="2:12">
      <c r="B2673" s="34">
        <f>10000000+INDEX(编号表!$B:$B,MATCH(D2673,编号表!$A:$A,0))*10000+J2673</f>
        <v>13690005</v>
      </c>
      <c r="C2673" s="34" t="s">
        <v>1754</v>
      </c>
      <c r="D2673" s="34" t="s">
        <v>1750</v>
      </c>
      <c r="E2673" s="34" t="s">
        <v>775</v>
      </c>
      <c r="F2673" s="39" t="s">
        <v>902</v>
      </c>
      <c r="G2673" s="34" t="s">
        <v>363</v>
      </c>
      <c r="H2673" s="34" t="b">
        <v>0</v>
      </c>
      <c r="I2673" s="34" t="b">
        <v>0</v>
      </c>
      <c r="J2673" s="34">
        <v>5</v>
      </c>
      <c r="K2673" s="34" t="str">
        <f t="shared" si="61"/>
        <v>136900</v>
      </c>
      <c r="L2673" s="34" t="s">
        <v>899</v>
      </c>
      <c r="O2673" t="str" s="35">
        <v>承载炼丹寒热，过滤整炉杂质；均匀传热，提高承热上限；炼制金行丹药时，提高整炉除渣能力。</v>
      </c>
      <c r="P2673" t="n" s="35">
        <v>12421007</v>
      </c>
    </row>
    <row r="2674" ht="30" customHeight="1" spans="2:12">
      <c r="B2674" s="34">
        <f>10000000+INDEX(编号表!$B:$B,MATCH(D2674,编号表!$A:$A,0))*10000+J2674</f>
        <v>13690006</v>
      </c>
      <c r="C2674" s="34" t="s">
        <v>1755</v>
      </c>
      <c r="D2674" s="34" t="s">
        <v>1750</v>
      </c>
      <c r="E2674" s="34" t="s">
        <v>775</v>
      </c>
      <c r="F2674" s="39" t="s">
        <v>902</v>
      </c>
      <c r="G2674" s="34" t="s">
        <v>363</v>
      </c>
      <c r="H2674" s="34" t="b">
        <v>0</v>
      </c>
      <c r="I2674" s="34" t="b">
        <v>0</v>
      </c>
      <c r="J2674" s="34">
        <v>6</v>
      </c>
      <c r="K2674" s="34" t="str">
        <f t="shared" si="61"/>
        <v>136900</v>
      </c>
      <c r="L2674" s="34" t="s">
        <v>900</v>
      </c>
      <c r="O2674" t="str" s="35">
        <v>承载炼丹寒热，过滤整炉杂质；均匀传热，提高承热上限；炼制金行丹药时，提高整炉除渣能力。</v>
      </c>
      <c r="P2674" t="n" s="35">
        <v>12421007</v>
      </c>
    </row>
    <row r="2675" ht="30" customHeight="1" spans="2:12">
      <c r="B2675" s="34">
        <f>10000000+INDEX(编号表!$B:$B,MATCH(D2675,编号表!$A:$A,0))*10000+J2675</f>
        <v>13690007</v>
      </c>
      <c r="C2675" s="34" t="s">
        <v>1756</v>
      </c>
      <c r="D2675" s="34" t="s">
        <v>1750</v>
      </c>
      <c r="E2675" s="34" t="s">
        <v>775</v>
      </c>
      <c r="F2675" s="39" t="s">
        <v>904</v>
      </c>
      <c r="G2675" s="34" t="s">
        <v>363</v>
      </c>
      <c r="H2675" s="34" t="b">
        <v>0</v>
      </c>
      <c r="I2675" s="34" t="b">
        <v>0</v>
      </c>
      <c r="J2675" s="34">
        <v>7</v>
      </c>
      <c r="K2675" s="34" t="str">
        <f t="shared" si="61"/>
        <v>136900</v>
      </c>
      <c r="L2675" s="34" t="s">
        <v>898</v>
      </c>
      <c r="O2675" t="str" s="35">
        <v>承载炼丹寒热，过滤整炉杂质；均匀传热，提高承热上限；炼制金行丹药时，提高整炉除渣能力。</v>
      </c>
      <c r="P2675" t="n" s="35">
        <v>12421007</v>
      </c>
    </row>
    <row r="2676" ht="30" customHeight="1" spans="2:12">
      <c r="B2676" s="34">
        <f>10000000+INDEX(编号表!$B:$B,MATCH(D2676,编号表!$A:$A,0))*10000+J2676</f>
        <v>13690008</v>
      </c>
      <c r="C2676" s="34" t="s">
        <v>1757</v>
      </c>
      <c r="D2676" s="34" t="s">
        <v>1750</v>
      </c>
      <c r="E2676" s="34" t="s">
        <v>775</v>
      </c>
      <c r="F2676" s="39" t="s">
        <v>904</v>
      </c>
      <c r="G2676" s="34" t="s">
        <v>363</v>
      </c>
      <c r="H2676" s="34" t="b">
        <v>0</v>
      </c>
      <c r="I2676" s="34" t="b">
        <v>0</v>
      </c>
      <c r="J2676" s="34">
        <v>8</v>
      </c>
      <c r="K2676" s="34" t="str">
        <f t="shared" si="61"/>
        <v>136900</v>
      </c>
      <c r="L2676" s="34" t="s">
        <v>899</v>
      </c>
      <c r="O2676" t="str" s="35">
        <v>承载炼丹寒热，过滤整炉杂质；均匀传热，提高承热上限；炼制金行丹药时，提高整炉除渣能力。</v>
      </c>
      <c r="P2676" t="n" s="35">
        <v>12421007</v>
      </c>
    </row>
    <row r="2677" ht="30" customHeight="1" spans="2:12">
      <c r="B2677" s="34">
        <f>10000000+INDEX(编号表!$B:$B,MATCH(D2677,编号表!$A:$A,0))*10000+J2677</f>
        <v>13690009</v>
      </c>
      <c r="C2677" s="34" t="s">
        <v>1758</v>
      </c>
      <c r="D2677" s="34" t="s">
        <v>1750</v>
      </c>
      <c r="E2677" s="34" t="s">
        <v>775</v>
      </c>
      <c r="F2677" s="39" t="s">
        <v>904</v>
      </c>
      <c r="G2677" s="34" t="s">
        <v>363</v>
      </c>
      <c r="H2677" s="34" t="b">
        <v>0</v>
      </c>
      <c r="I2677" s="34" t="b">
        <v>0</v>
      </c>
      <c r="J2677" s="34">
        <v>9</v>
      </c>
      <c r="K2677" s="34" t="str">
        <f t="shared" si="61"/>
        <v>136900</v>
      </c>
      <c r="L2677" s="34" t="s">
        <v>900</v>
      </c>
      <c r="O2677" t="str" s="35">
        <v>承载炼丹寒热，过滤整炉杂质；均匀传热，提高承热上限；炼制金行丹药时，提高整炉除渣能力。</v>
      </c>
      <c r="P2677" t="n" s="35">
        <v>12421007</v>
      </c>
    </row>
    <row r="2678" ht="30" customHeight="1" spans="2:12">
      <c r="B2678" s="34">
        <f>10000000+INDEX(编号表!$B:$B,MATCH(D2678,编号表!$A:$A,0))*10000+J2678</f>
        <v>13690010</v>
      </c>
      <c r="C2678" s="34" t="s">
        <v>1759</v>
      </c>
      <c r="D2678" s="34" t="s">
        <v>1750</v>
      </c>
      <c r="E2678" s="34" t="s">
        <v>775</v>
      </c>
      <c r="F2678" s="39" t="s">
        <v>906</v>
      </c>
      <c r="G2678" s="34" t="s">
        <v>363</v>
      </c>
      <c r="H2678" s="34" t="b">
        <v>0</v>
      </c>
      <c r="I2678" s="34" t="b">
        <v>0</v>
      </c>
      <c r="J2678" s="34">
        <v>10</v>
      </c>
      <c r="K2678" s="34" t="str">
        <f t="shared" si="61"/>
        <v>136900</v>
      </c>
      <c r="L2678" s="34" t="s">
        <v>898</v>
      </c>
      <c r="O2678" t="str" s="35">
        <v>承载炼丹寒热，过滤整炉杂质；均匀传热，提高承热上限；炼制金行丹药时，提高整炉除渣能力。</v>
      </c>
      <c r="P2678" t="n" s="35">
        <v>12421007</v>
      </c>
    </row>
    <row r="2679" ht="30" customHeight="1" spans="2:12">
      <c r="B2679" s="34">
        <f>10000000+INDEX(编号表!$B:$B,MATCH(D2679,编号表!$A:$A,0))*10000+J2679</f>
        <v>13690011</v>
      </c>
      <c r="C2679" s="34" t="s">
        <v>1760</v>
      </c>
      <c r="D2679" s="34" t="s">
        <v>1750</v>
      </c>
      <c r="E2679" s="34" t="s">
        <v>775</v>
      </c>
      <c r="F2679" s="39" t="s">
        <v>906</v>
      </c>
      <c r="G2679" s="34" t="s">
        <v>363</v>
      </c>
      <c r="H2679" s="34" t="b">
        <v>0</v>
      </c>
      <c r="I2679" s="34" t="b">
        <v>0</v>
      </c>
      <c r="J2679" s="34">
        <v>11</v>
      </c>
      <c r="K2679" s="34" t="str">
        <f t="shared" si="61"/>
        <v>136900</v>
      </c>
      <c r="L2679" s="34" t="s">
        <v>899</v>
      </c>
      <c r="O2679" t="str" s="35">
        <v>承载炼丹寒热，过滤整炉杂质；均匀传热，提高承热上限；炼制金行丹药时，提高整炉除渣能力。</v>
      </c>
      <c r="P2679" t="n" s="35">
        <v>12421007</v>
      </c>
    </row>
    <row r="2680" ht="30" customHeight="1" spans="2:12">
      <c r="B2680" s="34">
        <f>10000000+INDEX(编号表!$B:$B,MATCH(D2680,编号表!$A:$A,0))*10000+J2680</f>
        <v>13690012</v>
      </c>
      <c r="C2680" s="34" t="s">
        <v>1761</v>
      </c>
      <c r="D2680" s="34" t="s">
        <v>1750</v>
      </c>
      <c r="E2680" s="34" t="s">
        <v>775</v>
      </c>
      <c r="F2680" s="39" t="s">
        <v>906</v>
      </c>
      <c r="G2680" s="34" t="s">
        <v>363</v>
      </c>
      <c r="H2680" s="34" t="b">
        <v>0</v>
      </c>
      <c r="I2680" s="34" t="b">
        <v>0</v>
      </c>
      <c r="J2680" s="34">
        <v>12</v>
      </c>
      <c r="K2680" s="34" t="str">
        <f t="shared" si="61"/>
        <v>136900</v>
      </c>
      <c r="L2680" s="34" t="s">
        <v>900</v>
      </c>
      <c r="O2680" t="str" s="35">
        <v>承载炼丹寒热，过滤整炉杂质；均匀传热，提高承热上限；炼制金行丹药时，提高整炉除渣能力。</v>
      </c>
      <c r="P2680" t="n" s="35">
        <v>12421007</v>
      </c>
    </row>
    <row r="2681" ht="30" customHeight="1" spans="2:12">
      <c r="B2681" s="34">
        <f>10000000+INDEX(编号表!$B:$B,MATCH(D2681,编号表!$A:$A,0))*10000+J2681</f>
        <v>13690013</v>
      </c>
      <c r="C2681" s="34" t="s">
        <v>1762</v>
      </c>
      <c r="D2681" s="34" t="s">
        <v>1750</v>
      </c>
      <c r="E2681" s="34" t="s">
        <v>775</v>
      </c>
      <c r="F2681" s="39" t="s">
        <v>908</v>
      </c>
      <c r="G2681" s="34" t="s">
        <v>363</v>
      </c>
      <c r="H2681" s="34" t="b">
        <v>0</v>
      </c>
      <c r="I2681" s="34" t="b">
        <v>0</v>
      </c>
      <c r="J2681" s="34">
        <v>13</v>
      </c>
      <c r="K2681" s="34" t="str">
        <f t="shared" si="61"/>
        <v>136900</v>
      </c>
      <c r="L2681" s="34" t="s">
        <v>898</v>
      </c>
      <c r="O2681" t="str" s="35">
        <v>承载炼丹寒热，过滤整炉杂质；均匀传热，提高承热上限；炼制金行丹药时，提高整炉除渣能力。</v>
      </c>
      <c r="P2681" t="n" s="35">
        <v>12421007</v>
      </c>
    </row>
    <row r="2682" ht="30" customHeight="1" spans="2:12">
      <c r="B2682" s="34">
        <f>10000000+INDEX(编号表!$B:$B,MATCH(D2682,编号表!$A:$A,0))*10000+J2682</f>
        <v>13690014</v>
      </c>
      <c r="C2682" s="34" t="s">
        <v>1763</v>
      </c>
      <c r="D2682" s="34" t="s">
        <v>1750</v>
      </c>
      <c r="E2682" s="34" t="s">
        <v>775</v>
      </c>
      <c r="F2682" s="39" t="s">
        <v>908</v>
      </c>
      <c r="G2682" s="34" t="s">
        <v>363</v>
      </c>
      <c r="H2682" s="34" t="b">
        <v>0</v>
      </c>
      <c r="I2682" s="34" t="b">
        <v>0</v>
      </c>
      <c r="J2682" s="34">
        <v>14</v>
      </c>
      <c r="K2682" s="34" t="str">
        <f t="shared" si="61"/>
        <v>136900</v>
      </c>
      <c r="L2682" s="34" t="s">
        <v>899</v>
      </c>
      <c r="O2682" t="str" s="35">
        <v>承载炼丹寒热，过滤整炉杂质；均匀传热，提高承热上限；炼制金行丹药时，提高整炉除渣能力。</v>
      </c>
      <c r="P2682" t="n" s="35">
        <v>12421007</v>
      </c>
    </row>
    <row r="2683" ht="30" customHeight="1" spans="2:12">
      <c r="B2683" s="34">
        <f>10000000+INDEX(编号表!$B:$B,MATCH(D2683,编号表!$A:$A,0))*10000+J2683</f>
        <v>13690015</v>
      </c>
      <c r="C2683" s="34" t="s">
        <v>1764</v>
      </c>
      <c r="D2683" s="34" t="s">
        <v>1750</v>
      </c>
      <c r="E2683" s="34" t="s">
        <v>775</v>
      </c>
      <c r="F2683" s="39" t="s">
        <v>908</v>
      </c>
      <c r="G2683" s="34" t="s">
        <v>363</v>
      </c>
      <c r="H2683" s="34" t="b">
        <v>0</v>
      </c>
      <c r="I2683" s="34" t="b">
        <v>0</v>
      </c>
      <c r="J2683" s="34">
        <v>15</v>
      </c>
      <c r="K2683" s="34" t="str">
        <f t="shared" si="61"/>
        <v>136900</v>
      </c>
      <c r="L2683" s="34" t="s">
        <v>900</v>
      </c>
      <c r="O2683" t="str" s="35">
        <v>承载炼丹寒热，过滤整炉杂质；均匀传热，提高承热上限；炼制金行丹药时，提高整炉除渣能力。</v>
      </c>
      <c r="P2683" t="n" s="35">
        <v>12421007</v>
      </c>
    </row>
    <row r="2684" ht="30" customHeight="1" spans="2:12">
      <c r="B2684" s="34">
        <f>10000000+INDEX(编号表!$B:$B,MATCH(D2684,编号表!$A:$A,0))*10000+J2684</f>
        <v>13690016</v>
      </c>
      <c r="C2684" s="34" t="s">
        <v>1765</v>
      </c>
      <c r="D2684" s="34" t="s">
        <v>1750</v>
      </c>
      <c r="E2684" s="34" t="s">
        <v>775</v>
      </c>
      <c r="F2684" s="39" t="s">
        <v>910</v>
      </c>
      <c r="G2684" s="34" t="s">
        <v>363</v>
      </c>
      <c r="H2684" s="34" t="b">
        <v>0</v>
      </c>
      <c r="I2684" s="34" t="b">
        <v>0</v>
      </c>
      <c r="J2684" s="34">
        <v>16</v>
      </c>
      <c r="K2684" s="34" t="str">
        <f t="shared" si="61"/>
        <v>136900</v>
      </c>
      <c r="L2684" s="34" t="s">
        <v>898</v>
      </c>
      <c r="O2684" t="str" s="35">
        <v>承载炼丹寒热，过滤整炉杂质；均匀传热，提高承热上限；炼制金行丹药时，提高整炉除渣能力。</v>
      </c>
      <c r="P2684" t="n" s="35">
        <v>12421007</v>
      </c>
    </row>
    <row r="2685" ht="30" customHeight="1" spans="2:12">
      <c r="B2685" s="34">
        <f>10000000+INDEX(编号表!$B:$B,MATCH(D2685,编号表!$A:$A,0))*10000+J2685</f>
        <v>13690017</v>
      </c>
      <c r="C2685" s="34" t="s">
        <v>1766</v>
      </c>
      <c r="D2685" s="34" t="s">
        <v>1750</v>
      </c>
      <c r="E2685" s="34" t="s">
        <v>775</v>
      </c>
      <c r="F2685" s="39" t="s">
        <v>910</v>
      </c>
      <c r="G2685" s="34" t="s">
        <v>363</v>
      </c>
      <c r="H2685" s="34" t="b">
        <v>0</v>
      </c>
      <c r="I2685" s="34" t="b">
        <v>0</v>
      </c>
      <c r="J2685" s="34">
        <v>17</v>
      </c>
      <c r="K2685" s="34" t="str">
        <f t="shared" si="61"/>
        <v>136900</v>
      </c>
      <c r="L2685" s="34" t="s">
        <v>899</v>
      </c>
      <c r="O2685" t="str" s="35">
        <v>承载炼丹寒热，过滤整炉杂质；均匀传热，提高承热上限；炼制金行丹药时，提高整炉除渣能力。</v>
      </c>
      <c r="P2685" t="n" s="35">
        <v>12421007</v>
      </c>
    </row>
    <row r="2686" ht="30" customHeight="1" spans="2:12">
      <c r="B2686" s="34">
        <f>10000000+INDEX(编号表!$B:$B,MATCH(D2686,编号表!$A:$A,0))*10000+J2686</f>
        <v>13690018</v>
      </c>
      <c r="C2686" s="34" t="s">
        <v>1767</v>
      </c>
      <c r="D2686" s="34" t="s">
        <v>1750</v>
      </c>
      <c r="E2686" s="34" t="s">
        <v>775</v>
      </c>
      <c r="F2686" s="39" t="s">
        <v>910</v>
      </c>
      <c r="G2686" s="34" t="s">
        <v>363</v>
      </c>
      <c r="H2686" s="34" t="b">
        <v>0</v>
      </c>
      <c r="I2686" s="34" t="b">
        <v>0</v>
      </c>
      <c r="J2686" s="34">
        <v>18</v>
      </c>
      <c r="K2686" s="34" t="str">
        <f t="shared" si="61"/>
        <v>136900</v>
      </c>
      <c r="L2686" s="34" t="s">
        <v>900</v>
      </c>
      <c r="O2686" t="str" s="35">
        <v>承载炼丹寒热，过滤整炉杂质；均匀传热，提高承热上限；炼制金行丹药时，提高整炉除渣能力。</v>
      </c>
      <c r="P2686" t="n" s="35">
        <v>12421007</v>
      </c>
    </row>
    <row r="2687" ht="30" customHeight="1" spans="2:12">
      <c r="B2687" s="34">
        <f>10000000+INDEX(编号表!$B:$B,MATCH(D2687,编号表!$A:$A,0))*10000+J2687</f>
        <v>13690019</v>
      </c>
      <c r="C2687" s="34" t="s">
        <v>1768</v>
      </c>
      <c r="D2687" s="34" t="s">
        <v>1750</v>
      </c>
      <c r="E2687" s="34" t="s">
        <v>775</v>
      </c>
      <c r="F2687" s="39" t="s">
        <v>912</v>
      </c>
      <c r="G2687" s="34" t="s">
        <v>363</v>
      </c>
      <c r="H2687" s="34" t="b">
        <v>0</v>
      </c>
      <c r="I2687" s="34" t="b">
        <v>0</v>
      </c>
      <c r="J2687" s="34">
        <v>19</v>
      </c>
      <c r="K2687" s="34" t="str">
        <f t="shared" si="61"/>
        <v>136900</v>
      </c>
      <c r="L2687" s="34" t="s">
        <v>898</v>
      </c>
      <c r="O2687" t="str" s="35">
        <v>承载炼丹寒热，过滤整炉杂质；均匀传热，提高承热上限；炼制金行丹药时，提高整炉除渣能力。</v>
      </c>
      <c r="P2687" t="n" s="35">
        <v>12421007</v>
      </c>
    </row>
    <row r="2688" ht="30" customHeight="1" spans="2:12">
      <c r="B2688" s="34">
        <f>10000000+INDEX(编号表!$B:$B,MATCH(D2688,编号表!$A:$A,0))*10000+J2688</f>
        <v>13690020</v>
      </c>
      <c r="C2688" s="34" t="s">
        <v>1769</v>
      </c>
      <c r="D2688" s="34" t="s">
        <v>1750</v>
      </c>
      <c r="E2688" s="34" t="s">
        <v>775</v>
      </c>
      <c r="F2688" s="39" t="s">
        <v>912</v>
      </c>
      <c r="G2688" s="34" t="s">
        <v>363</v>
      </c>
      <c r="H2688" s="34" t="b">
        <v>0</v>
      </c>
      <c r="I2688" s="34" t="b">
        <v>0</v>
      </c>
      <c r="J2688" s="34">
        <v>20</v>
      </c>
      <c r="K2688" s="34" t="str">
        <f t="shared" si="61"/>
        <v>136900</v>
      </c>
      <c r="L2688" s="34" t="s">
        <v>899</v>
      </c>
      <c r="O2688" t="str" s="35">
        <v>承载炼丹寒热，过滤整炉杂质；均匀传热，提高承热上限；炼制金行丹药时，提高整炉除渣能力。</v>
      </c>
      <c r="P2688" t="n" s="35">
        <v>12421007</v>
      </c>
    </row>
    <row r="2689" ht="30" customHeight="1" spans="2:12">
      <c r="B2689" s="34">
        <f>10000000+INDEX(编号表!$B:$B,MATCH(D2689,编号表!$A:$A,0))*10000+J2689</f>
        <v>13690021</v>
      </c>
      <c r="C2689" s="34" t="s">
        <v>1770</v>
      </c>
      <c r="D2689" s="34" t="s">
        <v>1750</v>
      </c>
      <c r="E2689" s="34" t="s">
        <v>775</v>
      </c>
      <c r="F2689" s="39" t="s">
        <v>912</v>
      </c>
      <c r="G2689" s="34" t="s">
        <v>363</v>
      </c>
      <c r="H2689" s="34" t="b">
        <v>0</v>
      </c>
      <c r="I2689" s="34" t="b">
        <v>0</v>
      </c>
      <c r="J2689" s="34">
        <v>21</v>
      </c>
      <c r="K2689" s="34" t="str">
        <f t="shared" si="61"/>
        <v>136900</v>
      </c>
      <c r="L2689" s="34" t="s">
        <v>900</v>
      </c>
      <c r="O2689" t="str" s="35">
        <v>承载炼丹寒热，过滤整炉杂质；均匀传热，提高承热上限；炼制金行丹药时，提高整炉除渣能力。</v>
      </c>
      <c r="P2689" t="n" s="35">
        <v>12421007</v>
      </c>
    </row>
    <row r="2690" ht="30" customHeight="1" spans="2:12">
      <c r="B2690" s="34">
        <f>10000000+INDEX(编号表!$B:$B,MATCH(D2690,编号表!$A:$A,0))*10000+J2690</f>
        <v>13700001</v>
      </c>
      <c r="C2690" s="34" t="s">
        <v>1771</v>
      </c>
      <c r="D2690" s="34" t="s">
        <v>1772</v>
      </c>
      <c r="E2690" s="34" t="s">
        <v>775</v>
      </c>
      <c r="F2690" s="39" t="s">
        <v>897</v>
      </c>
      <c r="G2690" s="34" t="s">
        <v>363</v>
      </c>
      <c r="H2690" s="34" t="b">
        <v>0</v>
      </c>
      <c r="I2690" s="34" t="b">
        <v>0</v>
      </c>
      <c r="J2690" s="34">
        <v>1</v>
      </c>
      <c r="K2690" s="34" t="str">
        <f t="shared" si="61"/>
        <v>137000</v>
      </c>
      <c r="L2690" s="34" t="s">
        <v>898</v>
      </c>
      <c r="O2690" t="str" s="35">
        <v>承载炼丹寒热，过滤整炉杂质；均匀传热，提高承热上限；炼制木行丹药时，提高整炉除渣能力。</v>
      </c>
      <c r="P2690" t="n" s="35">
        <v>12421007</v>
      </c>
    </row>
    <row r="2691" ht="30" customHeight="1" spans="2:12">
      <c r="B2691" s="34">
        <f>10000000+INDEX(编号表!$B:$B,MATCH(D2691,编号表!$A:$A,0))*10000+J2691</f>
        <v>13700002</v>
      </c>
      <c r="C2691" s="34" t="s">
        <v>1773</v>
      </c>
      <c r="D2691" s="34" t="s">
        <v>1772</v>
      </c>
      <c r="E2691" s="34" t="s">
        <v>775</v>
      </c>
      <c r="F2691" s="39" t="s">
        <v>897</v>
      </c>
      <c r="G2691" s="34" t="s">
        <v>363</v>
      </c>
      <c r="H2691" s="34" t="b">
        <v>0</v>
      </c>
      <c r="I2691" s="34" t="b">
        <v>0</v>
      </c>
      <c r="J2691" s="34">
        <v>2</v>
      </c>
      <c r="K2691" s="34" t="str">
        <f t="shared" si="61"/>
        <v>137000</v>
      </c>
      <c r="L2691" s="34" t="s">
        <v>899</v>
      </c>
      <c r="O2691" t="str" s="35">
        <v>承载炼丹寒热，过滤整炉杂质；均匀传热，提高承热上限；炼制木行丹药时，提高整炉除渣能力。</v>
      </c>
      <c r="P2691" t="n" s="35">
        <v>12421007</v>
      </c>
    </row>
    <row r="2692" ht="30" customHeight="1" spans="2:12">
      <c r="B2692" s="34">
        <f>10000000+INDEX(编号表!$B:$B,MATCH(D2692,编号表!$A:$A,0))*10000+J2692</f>
        <v>13700003</v>
      </c>
      <c r="C2692" s="34" t="s">
        <v>1774</v>
      </c>
      <c r="D2692" s="34" t="s">
        <v>1772</v>
      </c>
      <c r="E2692" s="34" t="s">
        <v>775</v>
      </c>
      <c r="F2692" s="39" t="s">
        <v>897</v>
      </c>
      <c r="G2692" s="34" t="s">
        <v>363</v>
      </c>
      <c r="H2692" s="34" t="b">
        <v>0</v>
      </c>
      <c r="I2692" s="34" t="b">
        <v>0</v>
      </c>
      <c r="J2692" s="34">
        <v>3</v>
      </c>
      <c r="K2692" s="34" t="str">
        <f t="shared" si="61"/>
        <v>137000</v>
      </c>
      <c r="L2692" s="34" t="s">
        <v>900</v>
      </c>
      <c r="O2692" t="str" s="35">
        <v>承载炼丹寒热，过滤整炉杂质；均匀传热，提高承热上限；炼制木行丹药时，提高整炉除渣能力。</v>
      </c>
      <c r="P2692" t="n" s="35">
        <v>12421007</v>
      </c>
    </row>
    <row r="2693" ht="30" customHeight="1" spans="2:12">
      <c r="B2693" s="34">
        <f>10000000+INDEX(编号表!$B:$B,MATCH(D2693,编号表!$A:$A,0))*10000+J2693</f>
        <v>13700004</v>
      </c>
      <c r="C2693" s="34" t="s">
        <v>1775</v>
      </c>
      <c r="D2693" s="34" t="s">
        <v>1772</v>
      </c>
      <c r="E2693" s="34" t="s">
        <v>775</v>
      </c>
      <c r="F2693" s="39" t="s">
        <v>902</v>
      </c>
      <c r="G2693" s="34" t="s">
        <v>363</v>
      </c>
      <c r="H2693" s="34" t="b">
        <v>0</v>
      </c>
      <c r="I2693" s="34" t="b">
        <v>0</v>
      </c>
      <c r="J2693" s="34">
        <v>4</v>
      </c>
      <c r="K2693" s="34" t="str">
        <f t="shared" si="61"/>
        <v>137000</v>
      </c>
      <c r="L2693" s="34" t="s">
        <v>898</v>
      </c>
      <c r="O2693" t="str" s="35">
        <v>承载炼丹寒热，过滤整炉杂质；均匀传热，提高承热上限；炼制木行丹药时，提高整炉除渣能力。</v>
      </c>
      <c r="P2693" t="n" s="35">
        <v>12421007</v>
      </c>
    </row>
    <row r="2694" ht="30" customHeight="1" spans="2:12">
      <c r="B2694" s="34">
        <f>10000000+INDEX(编号表!$B:$B,MATCH(D2694,编号表!$A:$A,0))*10000+J2694</f>
        <v>13700005</v>
      </c>
      <c r="C2694" s="34" t="s">
        <v>1776</v>
      </c>
      <c r="D2694" s="34" t="s">
        <v>1772</v>
      </c>
      <c r="E2694" s="34" t="s">
        <v>775</v>
      </c>
      <c r="F2694" s="39" t="s">
        <v>902</v>
      </c>
      <c r="G2694" s="34" t="s">
        <v>363</v>
      </c>
      <c r="H2694" s="34" t="b">
        <v>0</v>
      </c>
      <c r="I2694" s="34" t="b">
        <v>0</v>
      </c>
      <c r="J2694" s="34">
        <v>5</v>
      </c>
      <c r="K2694" s="34" t="str">
        <f t="shared" si="61"/>
        <v>137000</v>
      </c>
      <c r="L2694" s="34" t="s">
        <v>899</v>
      </c>
      <c r="O2694" t="str" s="35">
        <v>承载炼丹寒热，过滤整炉杂质；均匀传热，提高承热上限；炼制木行丹药时，提高整炉除渣能力。</v>
      </c>
      <c r="P2694" t="n" s="35">
        <v>12421007</v>
      </c>
    </row>
    <row r="2695" ht="30" customHeight="1" spans="2:12">
      <c r="B2695" s="34">
        <f>10000000+INDEX(编号表!$B:$B,MATCH(D2695,编号表!$A:$A,0))*10000+J2695</f>
        <v>13700006</v>
      </c>
      <c r="C2695" s="34" t="s">
        <v>1777</v>
      </c>
      <c r="D2695" s="34" t="s">
        <v>1772</v>
      </c>
      <c r="E2695" s="34" t="s">
        <v>775</v>
      </c>
      <c r="F2695" s="39" t="s">
        <v>902</v>
      </c>
      <c r="G2695" s="34" t="s">
        <v>363</v>
      </c>
      <c r="H2695" s="34" t="b">
        <v>0</v>
      </c>
      <c r="I2695" s="34" t="b">
        <v>0</v>
      </c>
      <c r="J2695" s="34">
        <v>6</v>
      </c>
      <c r="K2695" s="34" t="str">
        <f t="shared" ref="K2695:K2758" si="62">LEFT(B2695,6)</f>
        <v>137000</v>
      </c>
      <c r="L2695" s="34" t="s">
        <v>900</v>
      </c>
      <c r="O2695" t="str" s="35">
        <v>承载炼丹寒热，过滤整炉杂质；均匀传热，提高承热上限；炼制木行丹药时，提高整炉除渣能力。</v>
      </c>
      <c r="P2695" t="n" s="35">
        <v>12421007</v>
      </c>
    </row>
    <row r="2696" ht="30" customHeight="1" spans="2:12">
      <c r="B2696" s="34">
        <f>10000000+INDEX(编号表!$B:$B,MATCH(D2696,编号表!$A:$A,0))*10000+J2696</f>
        <v>13700007</v>
      </c>
      <c r="C2696" s="34" t="s">
        <v>1778</v>
      </c>
      <c r="D2696" s="34" t="s">
        <v>1772</v>
      </c>
      <c r="E2696" s="34" t="s">
        <v>775</v>
      </c>
      <c r="F2696" s="39" t="s">
        <v>904</v>
      </c>
      <c r="G2696" s="34" t="s">
        <v>363</v>
      </c>
      <c r="H2696" s="34" t="b">
        <v>0</v>
      </c>
      <c r="I2696" s="34" t="b">
        <v>0</v>
      </c>
      <c r="J2696" s="34">
        <v>7</v>
      </c>
      <c r="K2696" s="34" t="str">
        <f t="shared" si="62"/>
        <v>137000</v>
      </c>
      <c r="L2696" s="34" t="s">
        <v>898</v>
      </c>
      <c r="O2696" t="str" s="35">
        <v>承载炼丹寒热，过滤整炉杂质；均匀传热，提高承热上限；炼制木行丹药时，提高整炉除渣能力。</v>
      </c>
      <c r="P2696" t="n" s="35">
        <v>12421007</v>
      </c>
    </row>
    <row r="2697" ht="30" customHeight="1" spans="2:12">
      <c r="B2697" s="34">
        <f>10000000+INDEX(编号表!$B:$B,MATCH(D2697,编号表!$A:$A,0))*10000+J2697</f>
        <v>13700008</v>
      </c>
      <c r="C2697" s="34" t="s">
        <v>1779</v>
      </c>
      <c r="D2697" s="34" t="s">
        <v>1772</v>
      </c>
      <c r="E2697" s="34" t="s">
        <v>775</v>
      </c>
      <c r="F2697" s="39" t="s">
        <v>904</v>
      </c>
      <c r="G2697" s="34" t="s">
        <v>363</v>
      </c>
      <c r="H2697" s="34" t="b">
        <v>0</v>
      </c>
      <c r="I2697" s="34" t="b">
        <v>0</v>
      </c>
      <c r="J2697" s="34">
        <v>8</v>
      </c>
      <c r="K2697" s="34" t="str">
        <f t="shared" si="62"/>
        <v>137000</v>
      </c>
      <c r="L2697" s="34" t="s">
        <v>899</v>
      </c>
      <c r="O2697" t="str" s="35">
        <v>承载炼丹寒热，过滤整炉杂质；均匀传热，提高承热上限；炼制木行丹药时，提高整炉除渣能力。</v>
      </c>
      <c r="P2697" t="n" s="35">
        <v>12421007</v>
      </c>
    </row>
    <row r="2698" ht="30" customHeight="1" spans="2:12">
      <c r="B2698" s="34">
        <f>10000000+INDEX(编号表!$B:$B,MATCH(D2698,编号表!$A:$A,0))*10000+J2698</f>
        <v>13700009</v>
      </c>
      <c r="C2698" s="34" t="s">
        <v>1780</v>
      </c>
      <c r="D2698" s="34" t="s">
        <v>1772</v>
      </c>
      <c r="E2698" s="34" t="s">
        <v>775</v>
      </c>
      <c r="F2698" s="39" t="s">
        <v>904</v>
      </c>
      <c r="G2698" s="34" t="s">
        <v>363</v>
      </c>
      <c r="H2698" s="34" t="b">
        <v>0</v>
      </c>
      <c r="I2698" s="34" t="b">
        <v>0</v>
      </c>
      <c r="J2698" s="34">
        <v>9</v>
      </c>
      <c r="K2698" s="34" t="str">
        <f t="shared" si="62"/>
        <v>137000</v>
      </c>
      <c r="L2698" s="34" t="s">
        <v>900</v>
      </c>
      <c r="O2698" t="str" s="35">
        <v>承载炼丹寒热，过滤整炉杂质；均匀传热，提高承热上限；炼制木行丹药时，提高整炉除渣能力。</v>
      </c>
      <c r="P2698" t="n" s="35">
        <v>12421007</v>
      </c>
    </row>
    <row r="2699" ht="30" customHeight="1" spans="2:12">
      <c r="B2699" s="34">
        <f>10000000+INDEX(编号表!$B:$B,MATCH(D2699,编号表!$A:$A,0))*10000+J2699</f>
        <v>13700010</v>
      </c>
      <c r="C2699" s="34" t="s">
        <v>1781</v>
      </c>
      <c r="D2699" s="34" t="s">
        <v>1772</v>
      </c>
      <c r="E2699" s="34" t="s">
        <v>775</v>
      </c>
      <c r="F2699" s="39" t="s">
        <v>906</v>
      </c>
      <c r="G2699" s="34" t="s">
        <v>363</v>
      </c>
      <c r="H2699" s="34" t="b">
        <v>0</v>
      </c>
      <c r="I2699" s="34" t="b">
        <v>0</v>
      </c>
      <c r="J2699" s="34">
        <v>10</v>
      </c>
      <c r="K2699" s="34" t="str">
        <f t="shared" si="62"/>
        <v>137000</v>
      </c>
      <c r="L2699" s="34" t="s">
        <v>898</v>
      </c>
      <c r="O2699" t="str" s="35">
        <v>承载炼丹寒热，过滤整炉杂质；均匀传热，提高承热上限；炼制木行丹药时，提高整炉除渣能力。</v>
      </c>
      <c r="P2699" t="n" s="35">
        <v>12421007</v>
      </c>
    </row>
    <row r="2700" ht="30" customHeight="1" spans="2:12">
      <c r="B2700" s="34">
        <f>10000000+INDEX(编号表!$B:$B,MATCH(D2700,编号表!$A:$A,0))*10000+J2700</f>
        <v>13700011</v>
      </c>
      <c r="C2700" s="34" t="s">
        <v>1782</v>
      </c>
      <c r="D2700" s="34" t="s">
        <v>1772</v>
      </c>
      <c r="E2700" s="34" t="s">
        <v>775</v>
      </c>
      <c r="F2700" s="39" t="s">
        <v>906</v>
      </c>
      <c r="G2700" s="34" t="s">
        <v>363</v>
      </c>
      <c r="H2700" s="34" t="b">
        <v>0</v>
      </c>
      <c r="I2700" s="34" t="b">
        <v>0</v>
      </c>
      <c r="J2700" s="34">
        <v>11</v>
      </c>
      <c r="K2700" s="34" t="str">
        <f t="shared" si="62"/>
        <v>137000</v>
      </c>
      <c r="L2700" s="34" t="s">
        <v>899</v>
      </c>
      <c r="O2700" t="str" s="35">
        <v>承载炼丹寒热，过滤整炉杂质；均匀传热，提高承热上限；炼制木行丹药时，提高整炉除渣能力。</v>
      </c>
      <c r="P2700" t="n" s="35">
        <v>12421007</v>
      </c>
    </row>
    <row r="2701" ht="30" customHeight="1" spans="2:12">
      <c r="B2701" s="34">
        <f>10000000+INDEX(编号表!$B:$B,MATCH(D2701,编号表!$A:$A,0))*10000+J2701</f>
        <v>13700012</v>
      </c>
      <c r="C2701" s="34" t="s">
        <v>1783</v>
      </c>
      <c r="D2701" s="34" t="s">
        <v>1772</v>
      </c>
      <c r="E2701" s="34" t="s">
        <v>775</v>
      </c>
      <c r="F2701" s="39" t="s">
        <v>906</v>
      </c>
      <c r="G2701" s="34" t="s">
        <v>363</v>
      </c>
      <c r="H2701" s="34" t="b">
        <v>0</v>
      </c>
      <c r="I2701" s="34" t="b">
        <v>0</v>
      </c>
      <c r="J2701" s="34">
        <v>12</v>
      </c>
      <c r="K2701" s="34" t="str">
        <f t="shared" si="62"/>
        <v>137000</v>
      </c>
      <c r="L2701" s="34" t="s">
        <v>900</v>
      </c>
      <c r="O2701" t="str" s="35">
        <v>承载炼丹寒热，过滤整炉杂质；均匀传热，提高承热上限；炼制木行丹药时，提高整炉除渣能力。</v>
      </c>
      <c r="P2701" t="n" s="35">
        <v>12421007</v>
      </c>
    </row>
    <row r="2702" ht="30" customHeight="1" spans="2:12">
      <c r="B2702" s="34">
        <f>10000000+INDEX(编号表!$B:$B,MATCH(D2702,编号表!$A:$A,0))*10000+J2702</f>
        <v>13700013</v>
      </c>
      <c r="C2702" s="34" t="s">
        <v>1784</v>
      </c>
      <c r="D2702" s="34" t="s">
        <v>1772</v>
      </c>
      <c r="E2702" s="34" t="s">
        <v>775</v>
      </c>
      <c r="F2702" s="39" t="s">
        <v>908</v>
      </c>
      <c r="G2702" s="34" t="s">
        <v>363</v>
      </c>
      <c r="H2702" s="34" t="b">
        <v>0</v>
      </c>
      <c r="I2702" s="34" t="b">
        <v>0</v>
      </c>
      <c r="J2702" s="34">
        <v>13</v>
      </c>
      <c r="K2702" s="34" t="str">
        <f t="shared" si="62"/>
        <v>137000</v>
      </c>
      <c r="L2702" s="34" t="s">
        <v>898</v>
      </c>
      <c r="O2702" t="str" s="35">
        <v>承载炼丹寒热，过滤整炉杂质；均匀传热，提高承热上限；炼制木行丹药时，提高整炉除渣能力。</v>
      </c>
      <c r="P2702" t="n" s="35">
        <v>12421007</v>
      </c>
    </row>
    <row r="2703" ht="30" customHeight="1" spans="2:12">
      <c r="B2703" s="34">
        <f>10000000+INDEX(编号表!$B:$B,MATCH(D2703,编号表!$A:$A,0))*10000+J2703</f>
        <v>13700014</v>
      </c>
      <c r="C2703" s="34" t="s">
        <v>1785</v>
      </c>
      <c r="D2703" s="34" t="s">
        <v>1772</v>
      </c>
      <c r="E2703" s="34" t="s">
        <v>775</v>
      </c>
      <c r="F2703" s="39" t="s">
        <v>908</v>
      </c>
      <c r="G2703" s="34" t="s">
        <v>363</v>
      </c>
      <c r="H2703" s="34" t="b">
        <v>0</v>
      </c>
      <c r="I2703" s="34" t="b">
        <v>0</v>
      </c>
      <c r="J2703" s="34">
        <v>14</v>
      </c>
      <c r="K2703" s="34" t="str">
        <f t="shared" si="62"/>
        <v>137000</v>
      </c>
      <c r="L2703" s="34" t="s">
        <v>899</v>
      </c>
      <c r="O2703" t="str" s="35">
        <v>承载炼丹寒热，过滤整炉杂质；均匀传热，提高承热上限；炼制木行丹药时，提高整炉除渣能力。</v>
      </c>
      <c r="P2703" t="n" s="35">
        <v>12421007</v>
      </c>
    </row>
    <row r="2704" ht="30" customHeight="1" spans="2:12">
      <c r="B2704" s="34">
        <f>10000000+INDEX(编号表!$B:$B,MATCH(D2704,编号表!$A:$A,0))*10000+J2704</f>
        <v>13700015</v>
      </c>
      <c r="C2704" s="34" t="s">
        <v>1786</v>
      </c>
      <c r="D2704" s="34" t="s">
        <v>1772</v>
      </c>
      <c r="E2704" s="34" t="s">
        <v>775</v>
      </c>
      <c r="F2704" s="39" t="s">
        <v>908</v>
      </c>
      <c r="G2704" s="34" t="s">
        <v>363</v>
      </c>
      <c r="H2704" s="34" t="b">
        <v>0</v>
      </c>
      <c r="I2704" s="34" t="b">
        <v>0</v>
      </c>
      <c r="J2704" s="34">
        <v>15</v>
      </c>
      <c r="K2704" s="34" t="str">
        <f t="shared" si="62"/>
        <v>137000</v>
      </c>
      <c r="L2704" s="34" t="s">
        <v>900</v>
      </c>
      <c r="O2704" t="str" s="35">
        <v>承载炼丹寒热，过滤整炉杂质；均匀传热，提高承热上限；炼制木行丹药时，提高整炉除渣能力。</v>
      </c>
      <c r="P2704" t="n" s="35">
        <v>12421007</v>
      </c>
    </row>
    <row r="2705" ht="30" customHeight="1" spans="2:12">
      <c r="B2705" s="34">
        <f>10000000+INDEX(编号表!$B:$B,MATCH(D2705,编号表!$A:$A,0))*10000+J2705</f>
        <v>13700016</v>
      </c>
      <c r="C2705" s="34" t="s">
        <v>1787</v>
      </c>
      <c r="D2705" s="34" t="s">
        <v>1772</v>
      </c>
      <c r="E2705" s="34" t="s">
        <v>775</v>
      </c>
      <c r="F2705" s="39" t="s">
        <v>910</v>
      </c>
      <c r="G2705" s="34" t="s">
        <v>363</v>
      </c>
      <c r="H2705" s="34" t="b">
        <v>0</v>
      </c>
      <c r="I2705" s="34" t="b">
        <v>0</v>
      </c>
      <c r="J2705" s="34">
        <v>16</v>
      </c>
      <c r="K2705" s="34" t="str">
        <f t="shared" si="62"/>
        <v>137000</v>
      </c>
      <c r="L2705" s="34" t="s">
        <v>898</v>
      </c>
      <c r="O2705" t="str" s="35">
        <v>承载炼丹寒热，过滤整炉杂质；均匀传热，提高承热上限；炼制木行丹药时，提高整炉除渣能力。</v>
      </c>
      <c r="P2705" t="n" s="35">
        <v>12421007</v>
      </c>
    </row>
    <row r="2706" ht="30" customHeight="1" spans="2:12">
      <c r="B2706" s="34">
        <f>10000000+INDEX(编号表!$B:$B,MATCH(D2706,编号表!$A:$A,0))*10000+J2706</f>
        <v>13700017</v>
      </c>
      <c r="C2706" s="34" t="s">
        <v>1788</v>
      </c>
      <c r="D2706" s="34" t="s">
        <v>1772</v>
      </c>
      <c r="E2706" s="34" t="s">
        <v>775</v>
      </c>
      <c r="F2706" s="39" t="s">
        <v>910</v>
      </c>
      <c r="G2706" s="34" t="s">
        <v>363</v>
      </c>
      <c r="H2706" s="34" t="b">
        <v>0</v>
      </c>
      <c r="I2706" s="34" t="b">
        <v>0</v>
      </c>
      <c r="J2706" s="34">
        <v>17</v>
      </c>
      <c r="K2706" s="34" t="str">
        <f t="shared" si="62"/>
        <v>137000</v>
      </c>
      <c r="L2706" s="34" t="s">
        <v>899</v>
      </c>
      <c r="O2706" t="str" s="35">
        <v>承载炼丹寒热，过滤整炉杂质；均匀传热，提高承热上限；炼制木行丹药时，提高整炉除渣能力。</v>
      </c>
      <c r="P2706" t="n" s="35">
        <v>12421007</v>
      </c>
    </row>
    <row r="2707" ht="30" customHeight="1" spans="2:12">
      <c r="B2707" s="34">
        <f>10000000+INDEX(编号表!$B:$B,MATCH(D2707,编号表!$A:$A,0))*10000+J2707</f>
        <v>13700018</v>
      </c>
      <c r="C2707" s="34" t="s">
        <v>1789</v>
      </c>
      <c r="D2707" s="34" t="s">
        <v>1772</v>
      </c>
      <c r="E2707" s="34" t="s">
        <v>775</v>
      </c>
      <c r="F2707" s="39" t="s">
        <v>910</v>
      </c>
      <c r="G2707" s="34" t="s">
        <v>363</v>
      </c>
      <c r="H2707" s="34" t="b">
        <v>0</v>
      </c>
      <c r="I2707" s="34" t="b">
        <v>0</v>
      </c>
      <c r="J2707" s="34">
        <v>18</v>
      </c>
      <c r="K2707" s="34" t="str">
        <f t="shared" si="62"/>
        <v>137000</v>
      </c>
      <c r="L2707" s="34" t="s">
        <v>900</v>
      </c>
      <c r="O2707" t="str" s="35">
        <v>承载炼丹寒热，过滤整炉杂质；均匀传热，提高承热上限；炼制木行丹药时，提高整炉除渣能力。</v>
      </c>
      <c r="P2707" t="n" s="35">
        <v>12421007</v>
      </c>
    </row>
    <row r="2708" ht="30" customHeight="1" spans="2:12">
      <c r="B2708" s="34">
        <f>10000000+INDEX(编号表!$B:$B,MATCH(D2708,编号表!$A:$A,0))*10000+J2708</f>
        <v>13700019</v>
      </c>
      <c r="C2708" s="34" t="s">
        <v>1790</v>
      </c>
      <c r="D2708" s="34" t="s">
        <v>1772</v>
      </c>
      <c r="E2708" s="34" t="s">
        <v>775</v>
      </c>
      <c r="F2708" s="39" t="s">
        <v>912</v>
      </c>
      <c r="G2708" s="34" t="s">
        <v>363</v>
      </c>
      <c r="H2708" s="34" t="b">
        <v>0</v>
      </c>
      <c r="I2708" s="34" t="b">
        <v>0</v>
      </c>
      <c r="J2708" s="34">
        <v>19</v>
      </c>
      <c r="K2708" s="34" t="str">
        <f t="shared" si="62"/>
        <v>137000</v>
      </c>
      <c r="L2708" s="34" t="s">
        <v>898</v>
      </c>
      <c r="O2708" t="str" s="35">
        <v>承载炼丹寒热，过滤整炉杂质；均匀传热，提高承热上限；炼制木行丹药时，提高整炉除渣能力。</v>
      </c>
      <c r="P2708" t="n" s="35">
        <v>12421007</v>
      </c>
    </row>
    <row r="2709" ht="30" customHeight="1" spans="2:12">
      <c r="B2709" s="34">
        <f>10000000+INDEX(编号表!$B:$B,MATCH(D2709,编号表!$A:$A,0))*10000+J2709</f>
        <v>13700020</v>
      </c>
      <c r="C2709" s="34" t="s">
        <v>1791</v>
      </c>
      <c r="D2709" s="34" t="s">
        <v>1772</v>
      </c>
      <c r="E2709" s="34" t="s">
        <v>775</v>
      </c>
      <c r="F2709" s="39" t="s">
        <v>912</v>
      </c>
      <c r="G2709" s="34" t="s">
        <v>363</v>
      </c>
      <c r="H2709" s="34" t="b">
        <v>0</v>
      </c>
      <c r="I2709" s="34" t="b">
        <v>0</v>
      </c>
      <c r="J2709" s="34">
        <v>20</v>
      </c>
      <c r="K2709" s="34" t="str">
        <f t="shared" si="62"/>
        <v>137000</v>
      </c>
      <c r="L2709" s="34" t="s">
        <v>899</v>
      </c>
      <c r="O2709" t="str" s="35">
        <v>承载炼丹寒热，过滤整炉杂质；均匀传热，提高承热上限；炼制木行丹药时，提高整炉除渣能力。</v>
      </c>
      <c r="P2709" t="n" s="35">
        <v>12421007</v>
      </c>
    </row>
    <row r="2710" ht="30" customHeight="1" spans="2:12">
      <c r="B2710" s="34">
        <f>10000000+INDEX(编号表!$B:$B,MATCH(D2710,编号表!$A:$A,0))*10000+J2710</f>
        <v>13700021</v>
      </c>
      <c r="C2710" s="34" t="s">
        <v>1792</v>
      </c>
      <c r="D2710" s="34" t="s">
        <v>1772</v>
      </c>
      <c r="E2710" s="34" t="s">
        <v>775</v>
      </c>
      <c r="F2710" s="39" t="s">
        <v>912</v>
      </c>
      <c r="G2710" s="34" t="s">
        <v>363</v>
      </c>
      <c r="H2710" s="34" t="b">
        <v>0</v>
      </c>
      <c r="I2710" s="34" t="b">
        <v>0</v>
      </c>
      <c r="J2710" s="34">
        <v>21</v>
      </c>
      <c r="K2710" s="34" t="str">
        <f t="shared" si="62"/>
        <v>137000</v>
      </c>
      <c r="L2710" s="34" t="s">
        <v>900</v>
      </c>
      <c r="O2710" t="str" s="35">
        <v>承载炼丹寒热，过滤整炉杂质；均匀传热，提高承热上限；炼制木行丹药时，提高整炉除渣能力。</v>
      </c>
      <c r="P2710" t="n" s="35">
        <v>12421007</v>
      </c>
    </row>
    <row r="2711" ht="30" customHeight="1" spans="2:12">
      <c r="B2711" s="34">
        <f>10000000+INDEX(编号表!$B:$B,MATCH(D2711,编号表!$A:$A,0))*10000+J2711</f>
        <v>13710001</v>
      </c>
      <c r="C2711" s="34" t="s">
        <v>1793</v>
      </c>
      <c r="D2711" s="34" t="s">
        <v>1794</v>
      </c>
      <c r="E2711" s="34" t="s">
        <v>775</v>
      </c>
      <c r="F2711" s="39" t="s">
        <v>897</v>
      </c>
      <c r="G2711" s="34" t="s">
        <v>363</v>
      </c>
      <c r="H2711" s="34" t="b">
        <v>0</v>
      </c>
      <c r="I2711" s="34" t="b">
        <v>0</v>
      </c>
      <c r="J2711" s="34">
        <v>1</v>
      </c>
      <c r="K2711" s="34" t="str">
        <f t="shared" si="62"/>
        <v>137100</v>
      </c>
      <c r="L2711" s="34" t="s">
        <v>898</v>
      </c>
      <c r="O2711" t="str" s="35">
        <v>承载炼丹寒热，过滤整炉杂质；均匀传热，提高承热上限；炼制水行丹药时，提高整炉除渣能力。</v>
      </c>
      <c r="P2711" t="n" s="35">
        <v>12421007</v>
      </c>
    </row>
    <row r="2712" ht="30" customHeight="1" spans="2:12">
      <c r="B2712" s="34">
        <f>10000000+INDEX(编号表!$B:$B,MATCH(D2712,编号表!$A:$A,0))*10000+J2712</f>
        <v>13710002</v>
      </c>
      <c r="C2712" s="34" t="s">
        <v>1795</v>
      </c>
      <c r="D2712" s="34" t="s">
        <v>1794</v>
      </c>
      <c r="E2712" s="34" t="s">
        <v>775</v>
      </c>
      <c r="F2712" s="39" t="s">
        <v>897</v>
      </c>
      <c r="G2712" s="34" t="s">
        <v>363</v>
      </c>
      <c r="H2712" s="34" t="b">
        <v>0</v>
      </c>
      <c r="I2712" s="34" t="b">
        <v>0</v>
      </c>
      <c r="J2712" s="34">
        <v>2</v>
      </c>
      <c r="K2712" s="34" t="str">
        <f t="shared" si="62"/>
        <v>137100</v>
      </c>
      <c r="L2712" s="34" t="s">
        <v>899</v>
      </c>
      <c r="O2712" t="str" s="35">
        <v>承载炼丹寒热，过滤整炉杂质；均匀传热，提高承热上限；炼制水行丹药时，提高整炉除渣能力。</v>
      </c>
      <c r="P2712" t="n" s="35">
        <v>12421007</v>
      </c>
    </row>
    <row r="2713" ht="30" customHeight="1" spans="2:12">
      <c r="B2713" s="34">
        <f>10000000+INDEX(编号表!$B:$B,MATCH(D2713,编号表!$A:$A,0))*10000+J2713</f>
        <v>13710003</v>
      </c>
      <c r="C2713" s="34" t="s">
        <v>1796</v>
      </c>
      <c r="D2713" s="34" t="s">
        <v>1794</v>
      </c>
      <c r="E2713" s="34" t="s">
        <v>775</v>
      </c>
      <c r="F2713" s="39" t="s">
        <v>897</v>
      </c>
      <c r="G2713" s="34" t="s">
        <v>363</v>
      </c>
      <c r="H2713" s="34" t="b">
        <v>0</v>
      </c>
      <c r="I2713" s="34" t="b">
        <v>0</v>
      </c>
      <c r="J2713" s="34">
        <v>3</v>
      </c>
      <c r="K2713" s="34" t="str">
        <f t="shared" si="62"/>
        <v>137100</v>
      </c>
      <c r="L2713" s="34" t="s">
        <v>900</v>
      </c>
      <c r="O2713" t="str" s="35">
        <v>承载炼丹寒热，过滤整炉杂质；均匀传热，提高承热上限；炼制水行丹药时，提高整炉除渣能力。</v>
      </c>
      <c r="P2713" t="n" s="35">
        <v>12421007</v>
      </c>
    </row>
    <row r="2714" ht="30" customHeight="1" spans="2:12">
      <c r="B2714" s="34">
        <f>10000000+INDEX(编号表!$B:$B,MATCH(D2714,编号表!$A:$A,0))*10000+J2714</f>
        <v>13710004</v>
      </c>
      <c r="C2714" s="34" t="s">
        <v>1797</v>
      </c>
      <c r="D2714" s="34" t="s">
        <v>1794</v>
      </c>
      <c r="E2714" s="34" t="s">
        <v>775</v>
      </c>
      <c r="F2714" s="39" t="s">
        <v>902</v>
      </c>
      <c r="G2714" s="34" t="s">
        <v>363</v>
      </c>
      <c r="H2714" s="34" t="b">
        <v>0</v>
      </c>
      <c r="I2714" s="34" t="b">
        <v>0</v>
      </c>
      <c r="J2714" s="34">
        <v>4</v>
      </c>
      <c r="K2714" s="34" t="str">
        <f t="shared" si="62"/>
        <v>137100</v>
      </c>
      <c r="L2714" s="34" t="s">
        <v>898</v>
      </c>
      <c r="O2714" t="str" s="35">
        <v>承载炼丹寒热，过滤整炉杂质；均匀传热，提高承热上限；炼制水行丹药时，提高整炉除渣能力。</v>
      </c>
      <c r="P2714" t="n" s="35">
        <v>12421007</v>
      </c>
    </row>
    <row r="2715" ht="30" customHeight="1" spans="2:12">
      <c r="B2715" s="34">
        <f>10000000+INDEX(编号表!$B:$B,MATCH(D2715,编号表!$A:$A,0))*10000+J2715</f>
        <v>13710005</v>
      </c>
      <c r="C2715" s="34" t="s">
        <v>1798</v>
      </c>
      <c r="D2715" s="34" t="s">
        <v>1794</v>
      </c>
      <c r="E2715" s="34" t="s">
        <v>775</v>
      </c>
      <c r="F2715" s="39" t="s">
        <v>902</v>
      </c>
      <c r="G2715" s="34" t="s">
        <v>363</v>
      </c>
      <c r="H2715" s="34" t="b">
        <v>0</v>
      </c>
      <c r="I2715" s="34" t="b">
        <v>0</v>
      </c>
      <c r="J2715" s="34">
        <v>5</v>
      </c>
      <c r="K2715" s="34" t="str">
        <f t="shared" si="62"/>
        <v>137100</v>
      </c>
      <c r="L2715" s="34" t="s">
        <v>899</v>
      </c>
      <c r="O2715" t="str" s="35">
        <v>承载炼丹寒热，过滤整炉杂质；均匀传热，提高承热上限；炼制水行丹药时，提高整炉除渣能力。</v>
      </c>
      <c r="P2715" t="n" s="35">
        <v>12421007</v>
      </c>
    </row>
    <row r="2716" ht="30" customHeight="1" spans="2:12">
      <c r="B2716" s="34">
        <f>10000000+INDEX(编号表!$B:$B,MATCH(D2716,编号表!$A:$A,0))*10000+J2716</f>
        <v>13710006</v>
      </c>
      <c r="C2716" s="34" t="s">
        <v>1799</v>
      </c>
      <c r="D2716" s="34" t="s">
        <v>1794</v>
      </c>
      <c r="E2716" s="34" t="s">
        <v>775</v>
      </c>
      <c r="F2716" s="39" t="s">
        <v>902</v>
      </c>
      <c r="G2716" s="34" t="s">
        <v>363</v>
      </c>
      <c r="H2716" s="34" t="b">
        <v>0</v>
      </c>
      <c r="I2716" s="34" t="b">
        <v>0</v>
      </c>
      <c r="J2716" s="34">
        <v>6</v>
      </c>
      <c r="K2716" s="34" t="str">
        <f t="shared" si="62"/>
        <v>137100</v>
      </c>
      <c r="L2716" s="34" t="s">
        <v>900</v>
      </c>
      <c r="O2716" t="str" s="35">
        <v>承载炼丹寒热，过滤整炉杂质；均匀传热，提高承热上限；炼制水行丹药时，提高整炉除渣能力。</v>
      </c>
      <c r="P2716" t="n" s="35">
        <v>12421007</v>
      </c>
    </row>
    <row r="2717" ht="30" customHeight="1" spans="2:12">
      <c r="B2717" s="34">
        <f>10000000+INDEX(编号表!$B:$B,MATCH(D2717,编号表!$A:$A,0))*10000+J2717</f>
        <v>13710007</v>
      </c>
      <c r="C2717" s="34" t="s">
        <v>1800</v>
      </c>
      <c r="D2717" s="34" t="s">
        <v>1794</v>
      </c>
      <c r="E2717" s="34" t="s">
        <v>775</v>
      </c>
      <c r="F2717" s="39" t="s">
        <v>904</v>
      </c>
      <c r="G2717" s="34" t="s">
        <v>363</v>
      </c>
      <c r="H2717" s="34" t="b">
        <v>0</v>
      </c>
      <c r="I2717" s="34" t="b">
        <v>0</v>
      </c>
      <c r="J2717" s="34">
        <v>7</v>
      </c>
      <c r="K2717" s="34" t="str">
        <f t="shared" si="62"/>
        <v>137100</v>
      </c>
      <c r="L2717" s="34" t="s">
        <v>898</v>
      </c>
      <c r="O2717" t="str" s="35">
        <v>承载炼丹寒热，过滤整炉杂质；均匀传热，提高承热上限；炼制水行丹药时，提高整炉除渣能力。</v>
      </c>
      <c r="P2717" t="n" s="35">
        <v>12421007</v>
      </c>
    </row>
    <row r="2718" ht="30" customHeight="1" spans="2:12">
      <c r="B2718" s="34">
        <f>10000000+INDEX(编号表!$B:$B,MATCH(D2718,编号表!$A:$A,0))*10000+J2718</f>
        <v>13710008</v>
      </c>
      <c r="C2718" s="34" t="s">
        <v>1801</v>
      </c>
      <c r="D2718" s="34" t="s">
        <v>1794</v>
      </c>
      <c r="E2718" s="34" t="s">
        <v>775</v>
      </c>
      <c r="F2718" s="39" t="s">
        <v>904</v>
      </c>
      <c r="G2718" s="34" t="s">
        <v>363</v>
      </c>
      <c r="H2718" s="34" t="b">
        <v>0</v>
      </c>
      <c r="I2718" s="34" t="b">
        <v>0</v>
      </c>
      <c r="J2718" s="34">
        <v>8</v>
      </c>
      <c r="K2718" s="34" t="str">
        <f t="shared" si="62"/>
        <v>137100</v>
      </c>
      <c r="L2718" s="34" t="s">
        <v>899</v>
      </c>
      <c r="O2718" t="str" s="35">
        <v>承载炼丹寒热，过滤整炉杂质；均匀传热，提高承热上限；炼制水行丹药时，提高整炉除渣能力。</v>
      </c>
      <c r="P2718" t="n" s="35">
        <v>12421007</v>
      </c>
    </row>
    <row r="2719" ht="30" customHeight="1" spans="2:12">
      <c r="B2719" s="34">
        <f>10000000+INDEX(编号表!$B:$B,MATCH(D2719,编号表!$A:$A,0))*10000+J2719</f>
        <v>13710009</v>
      </c>
      <c r="C2719" s="34" t="s">
        <v>1802</v>
      </c>
      <c r="D2719" s="34" t="s">
        <v>1794</v>
      </c>
      <c r="E2719" s="34" t="s">
        <v>775</v>
      </c>
      <c r="F2719" s="39" t="s">
        <v>904</v>
      </c>
      <c r="G2719" s="34" t="s">
        <v>363</v>
      </c>
      <c r="H2719" s="34" t="b">
        <v>0</v>
      </c>
      <c r="I2719" s="34" t="b">
        <v>0</v>
      </c>
      <c r="J2719" s="34">
        <v>9</v>
      </c>
      <c r="K2719" s="34" t="str">
        <f t="shared" si="62"/>
        <v>137100</v>
      </c>
      <c r="L2719" s="34" t="s">
        <v>900</v>
      </c>
      <c r="O2719" t="str" s="35">
        <v>承载炼丹寒热，过滤整炉杂质；均匀传热，提高承热上限；炼制水行丹药时，提高整炉除渣能力。</v>
      </c>
      <c r="P2719" t="n" s="35">
        <v>12421007</v>
      </c>
    </row>
    <row r="2720" ht="30" customHeight="1" spans="2:12">
      <c r="B2720" s="34">
        <f>10000000+INDEX(编号表!$B:$B,MATCH(D2720,编号表!$A:$A,0))*10000+J2720</f>
        <v>13710010</v>
      </c>
      <c r="C2720" s="34" t="s">
        <v>1803</v>
      </c>
      <c r="D2720" s="34" t="s">
        <v>1794</v>
      </c>
      <c r="E2720" s="34" t="s">
        <v>775</v>
      </c>
      <c r="F2720" s="39" t="s">
        <v>906</v>
      </c>
      <c r="G2720" s="34" t="s">
        <v>363</v>
      </c>
      <c r="H2720" s="34" t="b">
        <v>0</v>
      </c>
      <c r="I2720" s="34" t="b">
        <v>0</v>
      </c>
      <c r="J2720" s="34">
        <v>10</v>
      </c>
      <c r="K2720" s="34" t="str">
        <f t="shared" si="62"/>
        <v>137100</v>
      </c>
      <c r="L2720" s="34" t="s">
        <v>898</v>
      </c>
      <c r="O2720" t="str" s="35">
        <v>承载炼丹寒热，过滤整炉杂质；均匀传热，提高承热上限；炼制水行丹药时，提高整炉除渣能力。</v>
      </c>
      <c r="P2720" t="n" s="35">
        <v>12421007</v>
      </c>
    </row>
    <row r="2721" ht="30" customHeight="1" spans="2:12">
      <c r="B2721" s="34">
        <f>10000000+INDEX(编号表!$B:$B,MATCH(D2721,编号表!$A:$A,0))*10000+J2721</f>
        <v>13710011</v>
      </c>
      <c r="C2721" s="34" t="s">
        <v>1804</v>
      </c>
      <c r="D2721" s="34" t="s">
        <v>1794</v>
      </c>
      <c r="E2721" s="34" t="s">
        <v>775</v>
      </c>
      <c r="F2721" s="39" t="s">
        <v>906</v>
      </c>
      <c r="G2721" s="34" t="s">
        <v>363</v>
      </c>
      <c r="H2721" s="34" t="b">
        <v>0</v>
      </c>
      <c r="I2721" s="34" t="b">
        <v>0</v>
      </c>
      <c r="J2721" s="34">
        <v>11</v>
      </c>
      <c r="K2721" s="34" t="str">
        <f t="shared" si="62"/>
        <v>137100</v>
      </c>
      <c r="L2721" s="34" t="s">
        <v>899</v>
      </c>
      <c r="O2721" t="str" s="35">
        <v>承载炼丹寒热，过滤整炉杂质；均匀传热，提高承热上限；炼制水行丹药时，提高整炉除渣能力。</v>
      </c>
      <c r="P2721" t="n" s="35">
        <v>12421007</v>
      </c>
    </row>
    <row r="2722" ht="30" customHeight="1" spans="2:12">
      <c r="B2722" s="34">
        <f>10000000+INDEX(编号表!$B:$B,MATCH(D2722,编号表!$A:$A,0))*10000+J2722</f>
        <v>13710012</v>
      </c>
      <c r="C2722" s="34" t="s">
        <v>1805</v>
      </c>
      <c r="D2722" s="34" t="s">
        <v>1794</v>
      </c>
      <c r="E2722" s="34" t="s">
        <v>775</v>
      </c>
      <c r="F2722" s="39" t="s">
        <v>906</v>
      </c>
      <c r="G2722" s="34" t="s">
        <v>363</v>
      </c>
      <c r="H2722" s="34" t="b">
        <v>0</v>
      </c>
      <c r="I2722" s="34" t="b">
        <v>0</v>
      </c>
      <c r="J2722" s="34">
        <v>12</v>
      </c>
      <c r="K2722" s="34" t="str">
        <f t="shared" si="62"/>
        <v>137100</v>
      </c>
      <c r="L2722" s="34" t="s">
        <v>900</v>
      </c>
      <c r="O2722" t="str" s="35">
        <v>承载炼丹寒热，过滤整炉杂质；均匀传热，提高承热上限；炼制水行丹药时，提高整炉除渣能力。</v>
      </c>
      <c r="P2722" t="n" s="35">
        <v>12421007</v>
      </c>
    </row>
    <row r="2723" ht="30" customHeight="1" spans="2:12">
      <c r="B2723" s="34">
        <f>10000000+INDEX(编号表!$B:$B,MATCH(D2723,编号表!$A:$A,0))*10000+J2723</f>
        <v>13710013</v>
      </c>
      <c r="C2723" s="34" t="s">
        <v>1806</v>
      </c>
      <c r="D2723" s="34" t="s">
        <v>1794</v>
      </c>
      <c r="E2723" s="34" t="s">
        <v>775</v>
      </c>
      <c r="F2723" s="39" t="s">
        <v>908</v>
      </c>
      <c r="G2723" s="34" t="s">
        <v>363</v>
      </c>
      <c r="H2723" s="34" t="b">
        <v>0</v>
      </c>
      <c r="I2723" s="34" t="b">
        <v>0</v>
      </c>
      <c r="J2723" s="34">
        <v>13</v>
      </c>
      <c r="K2723" s="34" t="str">
        <f t="shared" si="62"/>
        <v>137100</v>
      </c>
      <c r="L2723" s="34" t="s">
        <v>898</v>
      </c>
      <c r="O2723" t="str" s="35">
        <v>承载炼丹寒热，过滤整炉杂质；均匀传热，提高承热上限；炼制水行丹药时，提高整炉除渣能力。</v>
      </c>
      <c r="P2723" t="n" s="35">
        <v>12421007</v>
      </c>
    </row>
    <row r="2724" ht="30" customHeight="1" spans="2:12">
      <c r="B2724" s="34">
        <f>10000000+INDEX(编号表!$B:$B,MATCH(D2724,编号表!$A:$A,0))*10000+J2724</f>
        <v>13710014</v>
      </c>
      <c r="C2724" s="34" t="s">
        <v>1807</v>
      </c>
      <c r="D2724" s="34" t="s">
        <v>1794</v>
      </c>
      <c r="E2724" s="34" t="s">
        <v>775</v>
      </c>
      <c r="F2724" s="39" t="s">
        <v>908</v>
      </c>
      <c r="G2724" s="34" t="s">
        <v>363</v>
      </c>
      <c r="H2724" s="34" t="b">
        <v>0</v>
      </c>
      <c r="I2724" s="34" t="b">
        <v>0</v>
      </c>
      <c r="J2724" s="34">
        <v>14</v>
      </c>
      <c r="K2724" s="34" t="str">
        <f t="shared" si="62"/>
        <v>137100</v>
      </c>
      <c r="L2724" s="34" t="s">
        <v>899</v>
      </c>
      <c r="O2724" t="str" s="35">
        <v>承载炼丹寒热，过滤整炉杂质；均匀传热，提高承热上限；炼制水行丹药时，提高整炉除渣能力。</v>
      </c>
      <c r="P2724" t="n" s="35">
        <v>12421007</v>
      </c>
    </row>
    <row r="2725" ht="30" customHeight="1" spans="2:12">
      <c r="B2725" s="34">
        <f>10000000+INDEX(编号表!$B:$B,MATCH(D2725,编号表!$A:$A,0))*10000+J2725</f>
        <v>13710015</v>
      </c>
      <c r="C2725" s="34" t="s">
        <v>1808</v>
      </c>
      <c r="D2725" s="34" t="s">
        <v>1794</v>
      </c>
      <c r="E2725" s="34" t="s">
        <v>775</v>
      </c>
      <c r="F2725" s="39" t="s">
        <v>908</v>
      </c>
      <c r="G2725" s="34" t="s">
        <v>363</v>
      </c>
      <c r="H2725" s="34" t="b">
        <v>0</v>
      </c>
      <c r="I2725" s="34" t="b">
        <v>0</v>
      </c>
      <c r="J2725" s="34">
        <v>15</v>
      </c>
      <c r="K2725" s="34" t="str">
        <f t="shared" si="62"/>
        <v>137100</v>
      </c>
      <c r="L2725" s="34" t="s">
        <v>900</v>
      </c>
      <c r="O2725" t="str" s="35">
        <v>承载炼丹寒热，过滤整炉杂质；均匀传热，提高承热上限；炼制水行丹药时，提高整炉除渣能力。</v>
      </c>
      <c r="P2725" t="n" s="35">
        <v>12421007</v>
      </c>
    </row>
    <row r="2726" ht="30" customHeight="1" spans="2:12">
      <c r="B2726" s="34">
        <f>10000000+INDEX(编号表!$B:$B,MATCH(D2726,编号表!$A:$A,0))*10000+J2726</f>
        <v>13710016</v>
      </c>
      <c r="C2726" s="34" t="s">
        <v>1809</v>
      </c>
      <c r="D2726" s="34" t="s">
        <v>1794</v>
      </c>
      <c r="E2726" s="34" t="s">
        <v>775</v>
      </c>
      <c r="F2726" s="39" t="s">
        <v>910</v>
      </c>
      <c r="G2726" s="34" t="s">
        <v>363</v>
      </c>
      <c r="H2726" s="34" t="b">
        <v>0</v>
      </c>
      <c r="I2726" s="34" t="b">
        <v>0</v>
      </c>
      <c r="J2726" s="34">
        <v>16</v>
      </c>
      <c r="K2726" s="34" t="str">
        <f t="shared" si="62"/>
        <v>137100</v>
      </c>
      <c r="L2726" s="34" t="s">
        <v>898</v>
      </c>
      <c r="O2726" t="str" s="35">
        <v>承载炼丹寒热，过滤整炉杂质；均匀传热，提高承热上限；炼制水行丹药时，提高整炉除渣能力。</v>
      </c>
      <c r="P2726" t="n" s="35">
        <v>12421007</v>
      </c>
    </row>
    <row r="2727" ht="30" customHeight="1" spans="2:12">
      <c r="B2727" s="34">
        <f>10000000+INDEX(编号表!$B:$B,MATCH(D2727,编号表!$A:$A,0))*10000+J2727</f>
        <v>13710017</v>
      </c>
      <c r="C2727" s="34" t="s">
        <v>1810</v>
      </c>
      <c r="D2727" s="34" t="s">
        <v>1794</v>
      </c>
      <c r="E2727" s="34" t="s">
        <v>775</v>
      </c>
      <c r="F2727" s="39" t="s">
        <v>910</v>
      </c>
      <c r="G2727" s="34" t="s">
        <v>363</v>
      </c>
      <c r="H2727" s="34" t="b">
        <v>0</v>
      </c>
      <c r="I2727" s="34" t="b">
        <v>0</v>
      </c>
      <c r="J2727" s="34">
        <v>17</v>
      </c>
      <c r="K2727" s="34" t="str">
        <f t="shared" si="62"/>
        <v>137100</v>
      </c>
      <c r="L2727" s="34" t="s">
        <v>899</v>
      </c>
      <c r="O2727" t="str" s="35">
        <v>承载炼丹寒热，过滤整炉杂质；均匀传热，提高承热上限；炼制水行丹药时，提高整炉除渣能力。</v>
      </c>
      <c r="P2727" t="n" s="35">
        <v>12421007</v>
      </c>
    </row>
    <row r="2728" ht="30" customHeight="1" spans="2:12">
      <c r="B2728" s="34">
        <f>10000000+INDEX(编号表!$B:$B,MATCH(D2728,编号表!$A:$A,0))*10000+J2728</f>
        <v>13710018</v>
      </c>
      <c r="C2728" s="34" t="s">
        <v>1811</v>
      </c>
      <c r="D2728" s="34" t="s">
        <v>1794</v>
      </c>
      <c r="E2728" s="34" t="s">
        <v>775</v>
      </c>
      <c r="F2728" s="39" t="s">
        <v>910</v>
      </c>
      <c r="G2728" s="34" t="s">
        <v>363</v>
      </c>
      <c r="H2728" s="34" t="b">
        <v>0</v>
      </c>
      <c r="I2728" s="34" t="b">
        <v>0</v>
      </c>
      <c r="J2728" s="34">
        <v>18</v>
      </c>
      <c r="K2728" s="34" t="str">
        <f t="shared" si="62"/>
        <v>137100</v>
      </c>
      <c r="L2728" s="34" t="s">
        <v>900</v>
      </c>
      <c r="O2728" t="str" s="35">
        <v>承载炼丹寒热，过滤整炉杂质；均匀传热，提高承热上限；炼制水行丹药时，提高整炉除渣能力。</v>
      </c>
      <c r="P2728" t="n" s="35">
        <v>12421007</v>
      </c>
    </row>
    <row r="2729" ht="30" customHeight="1" spans="2:12">
      <c r="B2729" s="34">
        <f>10000000+INDEX(编号表!$B:$B,MATCH(D2729,编号表!$A:$A,0))*10000+J2729</f>
        <v>13710019</v>
      </c>
      <c r="C2729" s="34" t="s">
        <v>1812</v>
      </c>
      <c r="D2729" s="34" t="s">
        <v>1794</v>
      </c>
      <c r="E2729" s="34" t="s">
        <v>775</v>
      </c>
      <c r="F2729" s="39" t="s">
        <v>912</v>
      </c>
      <c r="G2729" s="34" t="s">
        <v>363</v>
      </c>
      <c r="H2729" s="34" t="b">
        <v>0</v>
      </c>
      <c r="I2729" s="34" t="b">
        <v>0</v>
      </c>
      <c r="J2729" s="34">
        <v>19</v>
      </c>
      <c r="K2729" s="34" t="str">
        <f t="shared" si="62"/>
        <v>137100</v>
      </c>
      <c r="L2729" s="34" t="s">
        <v>898</v>
      </c>
      <c r="O2729" t="str" s="35">
        <v>承载炼丹寒热，过滤整炉杂质；均匀传热，提高承热上限；炼制水行丹药时，提高整炉除渣能力。</v>
      </c>
      <c r="P2729" t="n" s="35">
        <v>12421007</v>
      </c>
    </row>
    <row r="2730" ht="30" customHeight="1" spans="2:12">
      <c r="B2730" s="34">
        <f>10000000+INDEX(编号表!$B:$B,MATCH(D2730,编号表!$A:$A,0))*10000+J2730</f>
        <v>13710020</v>
      </c>
      <c r="C2730" s="34" t="s">
        <v>1813</v>
      </c>
      <c r="D2730" s="34" t="s">
        <v>1794</v>
      </c>
      <c r="E2730" s="34" t="s">
        <v>775</v>
      </c>
      <c r="F2730" s="39" t="s">
        <v>912</v>
      </c>
      <c r="G2730" s="34" t="s">
        <v>363</v>
      </c>
      <c r="H2730" s="34" t="b">
        <v>0</v>
      </c>
      <c r="I2730" s="34" t="b">
        <v>0</v>
      </c>
      <c r="J2730" s="34">
        <v>20</v>
      </c>
      <c r="K2730" s="34" t="str">
        <f t="shared" si="62"/>
        <v>137100</v>
      </c>
      <c r="L2730" s="34" t="s">
        <v>899</v>
      </c>
      <c r="O2730" t="str" s="35">
        <v>承载炼丹寒热，过滤整炉杂质；均匀传热，提高承热上限；炼制水行丹药时，提高整炉除渣能力。</v>
      </c>
      <c r="P2730" t="n" s="35">
        <v>12421007</v>
      </c>
    </row>
    <row r="2731" ht="30" customHeight="1" spans="2:12">
      <c r="B2731" s="34">
        <f>10000000+INDEX(编号表!$B:$B,MATCH(D2731,编号表!$A:$A,0))*10000+J2731</f>
        <v>13710021</v>
      </c>
      <c r="C2731" s="34" t="s">
        <v>1814</v>
      </c>
      <c r="D2731" s="34" t="s">
        <v>1794</v>
      </c>
      <c r="E2731" s="34" t="s">
        <v>775</v>
      </c>
      <c r="F2731" s="39" t="s">
        <v>912</v>
      </c>
      <c r="G2731" s="34" t="s">
        <v>363</v>
      </c>
      <c r="H2731" s="34" t="b">
        <v>0</v>
      </c>
      <c r="I2731" s="34" t="b">
        <v>0</v>
      </c>
      <c r="J2731" s="34">
        <v>21</v>
      </c>
      <c r="K2731" s="34" t="str">
        <f t="shared" si="62"/>
        <v>137100</v>
      </c>
      <c r="L2731" s="34" t="s">
        <v>900</v>
      </c>
      <c r="O2731" t="str" s="35">
        <v>承载炼丹寒热，过滤整炉杂质；均匀传热，提高承热上限；炼制水行丹药时，提高整炉除渣能力。</v>
      </c>
      <c r="P2731" t="n" s="35">
        <v>12421007</v>
      </c>
    </row>
    <row r="2732" ht="30" customHeight="1" spans="2:12">
      <c r="B2732" s="34">
        <f>10000000+INDEX(编号表!$B:$B,MATCH(D2732,编号表!$A:$A,0))*10000+J2732</f>
        <v>13720001</v>
      </c>
      <c r="C2732" s="34" t="s">
        <v>1815</v>
      </c>
      <c r="D2732" s="34" t="s">
        <v>1816</v>
      </c>
      <c r="E2732" s="34" t="s">
        <v>775</v>
      </c>
      <c r="F2732" s="39" t="s">
        <v>897</v>
      </c>
      <c r="G2732" s="34" t="s">
        <v>363</v>
      </c>
      <c r="H2732" s="34" t="b">
        <v>0</v>
      </c>
      <c r="I2732" s="34" t="b">
        <v>0</v>
      </c>
      <c r="J2732" s="34">
        <v>1</v>
      </c>
      <c r="K2732" s="34" t="str">
        <f t="shared" si="62"/>
        <v>137200</v>
      </c>
      <c r="L2732" s="34" t="s">
        <v>898</v>
      </c>
      <c r="O2732" t="str" s="35">
        <v>承载炼丹寒热，过滤整炉杂质；均匀传热，提高承热上限；炼制火行丹药时，提高整炉除渣能力。</v>
      </c>
      <c r="P2732" t="n" s="35">
        <v>12421007</v>
      </c>
    </row>
    <row r="2733" ht="30" customHeight="1" spans="2:12">
      <c r="B2733" s="34">
        <f>10000000+INDEX(编号表!$B:$B,MATCH(D2733,编号表!$A:$A,0))*10000+J2733</f>
        <v>13720002</v>
      </c>
      <c r="C2733" s="34" t="s">
        <v>1817</v>
      </c>
      <c r="D2733" s="34" t="s">
        <v>1816</v>
      </c>
      <c r="E2733" s="34" t="s">
        <v>775</v>
      </c>
      <c r="F2733" s="39" t="s">
        <v>897</v>
      </c>
      <c r="G2733" s="34" t="s">
        <v>363</v>
      </c>
      <c r="H2733" s="34" t="b">
        <v>0</v>
      </c>
      <c r="I2733" s="34" t="b">
        <v>0</v>
      </c>
      <c r="J2733" s="34">
        <v>2</v>
      </c>
      <c r="K2733" s="34" t="str">
        <f t="shared" si="62"/>
        <v>137200</v>
      </c>
      <c r="L2733" s="34" t="s">
        <v>899</v>
      </c>
      <c r="O2733" t="str" s="35">
        <v>承载炼丹寒热，过滤整炉杂质；均匀传热，提高承热上限；炼制火行丹药时，提高整炉除渣能力。</v>
      </c>
      <c r="P2733" t="n" s="35">
        <v>12421007</v>
      </c>
    </row>
    <row r="2734" ht="30" customHeight="1" spans="2:12">
      <c r="B2734" s="34">
        <f>10000000+INDEX(编号表!$B:$B,MATCH(D2734,编号表!$A:$A,0))*10000+J2734</f>
        <v>13720003</v>
      </c>
      <c r="C2734" s="34" t="s">
        <v>1818</v>
      </c>
      <c r="D2734" s="34" t="s">
        <v>1816</v>
      </c>
      <c r="E2734" s="34" t="s">
        <v>775</v>
      </c>
      <c r="F2734" s="39" t="s">
        <v>897</v>
      </c>
      <c r="G2734" s="34" t="s">
        <v>363</v>
      </c>
      <c r="H2734" s="34" t="b">
        <v>0</v>
      </c>
      <c r="I2734" s="34" t="b">
        <v>0</v>
      </c>
      <c r="J2734" s="34">
        <v>3</v>
      </c>
      <c r="K2734" s="34" t="str">
        <f t="shared" si="62"/>
        <v>137200</v>
      </c>
      <c r="L2734" s="34" t="s">
        <v>900</v>
      </c>
      <c r="O2734" t="str" s="35">
        <v>承载炼丹寒热，过滤整炉杂质；均匀传热，提高承热上限；炼制火行丹药时，提高整炉除渣能力。</v>
      </c>
      <c r="P2734" t="n" s="35">
        <v>12421007</v>
      </c>
    </row>
    <row r="2735" ht="30" customHeight="1" spans="2:12">
      <c r="B2735" s="34">
        <f>10000000+INDEX(编号表!$B:$B,MATCH(D2735,编号表!$A:$A,0))*10000+J2735</f>
        <v>13720004</v>
      </c>
      <c r="C2735" s="34" t="s">
        <v>1819</v>
      </c>
      <c r="D2735" s="34" t="s">
        <v>1816</v>
      </c>
      <c r="E2735" s="34" t="s">
        <v>775</v>
      </c>
      <c r="F2735" s="39" t="s">
        <v>902</v>
      </c>
      <c r="G2735" s="34" t="s">
        <v>363</v>
      </c>
      <c r="H2735" s="34" t="b">
        <v>0</v>
      </c>
      <c r="I2735" s="34" t="b">
        <v>0</v>
      </c>
      <c r="J2735" s="34">
        <v>4</v>
      </c>
      <c r="K2735" s="34" t="str">
        <f t="shared" si="62"/>
        <v>137200</v>
      </c>
      <c r="L2735" s="34" t="s">
        <v>898</v>
      </c>
      <c r="O2735" t="str" s="35">
        <v>承载炼丹寒热，过滤整炉杂质；均匀传热，提高承热上限；炼制火行丹药时，提高整炉除渣能力。</v>
      </c>
      <c r="P2735" t="n" s="35">
        <v>12421007</v>
      </c>
    </row>
    <row r="2736" ht="30" customHeight="1" spans="2:12">
      <c r="B2736" s="34">
        <f>10000000+INDEX(编号表!$B:$B,MATCH(D2736,编号表!$A:$A,0))*10000+J2736</f>
        <v>13720005</v>
      </c>
      <c r="C2736" s="34" t="s">
        <v>1820</v>
      </c>
      <c r="D2736" s="34" t="s">
        <v>1816</v>
      </c>
      <c r="E2736" s="34" t="s">
        <v>775</v>
      </c>
      <c r="F2736" s="39" t="s">
        <v>902</v>
      </c>
      <c r="G2736" s="34" t="s">
        <v>363</v>
      </c>
      <c r="H2736" s="34" t="b">
        <v>0</v>
      </c>
      <c r="I2736" s="34" t="b">
        <v>0</v>
      </c>
      <c r="J2736" s="34">
        <v>5</v>
      </c>
      <c r="K2736" s="34" t="str">
        <f t="shared" si="62"/>
        <v>137200</v>
      </c>
      <c r="L2736" s="34" t="s">
        <v>899</v>
      </c>
      <c r="O2736" t="str" s="35">
        <v>承载炼丹寒热，过滤整炉杂质；均匀传热，提高承热上限；炼制火行丹药时，提高整炉除渣能力。</v>
      </c>
      <c r="P2736" t="n" s="35">
        <v>12421007</v>
      </c>
    </row>
    <row r="2737" ht="30" customHeight="1" spans="2:12">
      <c r="B2737" s="34">
        <f>10000000+INDEX(编号表!$B:$B,MATCH(D2737,编号表!$A:$A,0))*10000+J2737</f>
        <v>13720006</v>
      </c>
      <c r="C2737" s="34" t="s">
        <v>1821</v>
      </c>
      <c r="D2737" s="34" t="s">
        <v>1816</v>
      </c>
      <c r="E2737" s="34" t="s">
        <v>775</v>
      </c>
      <c r="F2737" s="39" t="s">
        <v>902</v>
      </c>
      <c r="G2737" s="34" t="s">
        <v>363</v>
      </c>
      <c r="H2737" s="34" t="b">
        <v>0</v>
      </c>
      <c r="I2737" s="34" t="b">
        <v>0</v>
      </c>
      <c r="J2737" s="34">
        <v>6</v>
      </c>
      <c r="K2737" s="34" t="str">
        <f t="shared" si="62"/>
        <v>137200</v>
      </c>
      <c r="L2737" s="34" t="s">
        <v>900</v>
      </c>
      <c r="O2737" t="str" s="35">
        <v>承载炼丹寒热，过滤整炉杂质；均匀传热，提高承热上限；炼制火行丹药时，提高整炉除渣能力。</v>
      </c>
      <c r="P2737" t="n" s="35">
        <v>12421007</v>
      </c>
    </row>
    <row r="2738" ht="30" customHeight="1" spans="2:12">
      <c r="B2738" s="34">
        <f>10000000+INDEX(编号表!$B:$B,MATCH(D2738,编号表!$A:$A,0))*10000+J2738</f>
        <v>13720007</v>
      </c>
      <c r="C2738" s="34" t="s">
        <v>1822</v>
      </c>
      <c r="D2738" s="34" t="s">
        <v>1816</v>
      </c>
      <c r="E2738" s="34" t="s">
        <v>775</v>
      </c>
      <c r="F2738" s="39" t="s">
        <v>904</v>
      </c>
      <c r="G2738" s="34" t="s">
        <v>363</v>
      </c>
      <c r="H2738" s="34" t="b">
        <v>0</v>
      </c>
      <c r="I2738" s="34" t="b">
        <v>0</v>
      </c>
      <c r="J2738" s="34">
        <v>7</v>
      </c>
      <c r="K2738" s="34" t="str">
        <f t="shared" si="62"/>
        <v>137200</v>
      </c>
      <c r="L2738" s="34" t="s">
        <v>898</v>
      </c>
      <c r="O2738" t="str" s="35">
        <v>承载炼丹寒热，过滤整炉杂质；均匀传热，提高承热上限；炼制火行丹药时，提高整炉除渣能力。</v>
      </c>
      <c r="P2738" t="n" s="35">
        <v>12421007</v>
      </c>
    </row>
    <row r="2739" ht="30" customHeight="1" spans="2:12">
      <c r="B2739" s="34">
        <f>10000000+INDEX(编号表!$B:$B,MATCH(D2739,编号表!$A:$A,0))*10000+J2739</f>
        <v>13720008</v>
      </c>
      <c r="C2739" s="34" t="s">
        <v>1823</v>
      </c>
      <c r="D2739" s="34" t="s">
        <v>1816</v>
      </c>
      <c r="E2739" s="34" t="s">
        <v>775</v>
      </c>
      <c r="F2739" s="39" t="s">
        <v>904</v>
      </c>
      <c r="G2739" s="34" t="s">
        <v>363</v>
      </c>
      <c r="H2739" s="34" t="b">
        <v>0</v>
      </c>
      <c r="I2739" s="34" t="b">
        <v>0</v>
      </c>
      <c r="J2739" s="34">
        <v>8</v>
      </c>
      <c r="K2739" s="34" t="str">
        <f t="shared" si="62"/>
        <v>137200</v>
      </c>
      <c r="L2739" s="34" t="s">
        <v>899</v>
      </c>
      <c r="O2739" t="str" s="35">
        <v>承载炼丹寒热，过滤整炉杂质；均匀传热，提高承热上限；炼制火行丹药时，提高整炉除渣能力。</v>
      </c>
      <c r="P2739" t="n" s="35">
        <v>12421007</v>
      </c>
    </row>
    <row r="2740" ht="30" customHeight="1" spans="2:12">
      <c r="B2740" s="34">
        <f>10000000+INDEX(编号表!$B:$B,MATCH(D2740,编号表!$A:$A,0))*10000+J2740</f>
        <v>13720009</v>
      </c>
      <c r="C2740" s="34" t="s">
        <v>1824</v>
      </c>
      <c r="D2740" s="34" t="s">
        <v>1816</v>
      </c>
      <c r="E2740" s="34" t="s">
        <v>775</v>
      </c>
      <c r="F2740" s="39" t="s">
        <v>904</v>
      </c>
      <c r="G2740" s="34" t="s">
        <v>363</v>
      </c>
      <c r="H2740" s="34" t="b">
        <v>0</v>
      </c>
      <c r="I2740" s="34" t="b">
        <v>0</v>
      </c>
      <c r="J2740" s="34">
        <v>9</v>
      </c>
      <c r="K2740" s="34" t="str">
        <f t="shared" si="62"/>
        <v>137200</v>
      </c>
      <c r="L2740" s="34" t="s">
        <v>900</v>
      </c>
      <c r="O2740" t="str" s="35">
        <v>承载炼丹寒热，过滤整炉杂质；均匀传热，提高承热上限；炼制火行丹药时，提高整炉除渣能力。</v>
      </c>
      <c r="P2740" t="n" s="35">
        <v>12421007</v>
      </c>
    </row>
    <row r="2741" ht="30" customHeight="1" spans="2:12">
      <c r="B2741" s="34">
        <f>10000000+INDEX(编号表!$B:$B,MATCH(D2741,编号表!$A:$A,0))*10000+J2741</f>
        <v>13720010</v>
      </c>
      <c r="C2741" s="34" t="s">
        <v>1825</v>
      </c>
      <c r="D2741" s="34" t="s">
        <v>1816</v>
      </c>
      <c r="E2741" s="34" t="s">
        <v>775</v>
      </c>
      <c r="F2741" s="39" t="s">
        <v>906</v>
      </c>
      <c r="G2741" s="34" t="s">
        <v>363</v>
      </c>
      <c r="H2741" s="34" t="b">
        <v>0</v>
      </c>
      <c r="I2741" s="34" t="b">
        <v>0</v>
      </c>
      <c r="J2741" s="34">
        <v>10</v>
      </c>
      <c r="K2741" s="34" t="str">
        <f t="shared" si="62"/>
        <v>137200</v>
      </c>
      <c r="L2741" s="34" t="s">
        <v>898</v>
      </c>
      <c r="O2741" t="str" s="35">
        <v>承载炼丹寒热，过滤整炉杂质；均匀传热，提高承热上限；炼制火行丹药时，提高整炉除渣能力。</v>
      </c>
      <c r="P2741" t="n" s="35">
        <v>12421007</v>
      </c>
    </row>
    <row r="2742" ht="30" customHeight="1" spans="2:12">
      <c r="B2742" s="34">
        <f>10000000+INDEX(编号表!$B:$B,MATCH(D2742,编号表!$A:$A,0))*10000+J2742</f>
        <v>13720011</v>
      </c>
      <c r="C2742" s="34" t="s">
        <v>1826</v>
      </c>
      <c r="D2742" s="34" t="s">
        <v>1816</v>
      </c>
      <c r="E2742" s="34" t="s">
        <v>775</v>
      </c>
      <c r="F2742" s="39" t="s">
        <v>906</v>
      </c>
      <c r="G2742" s="34" t="s">
        <v>363</v>
      </c>
      <c r="H2742" s="34" t="b">
        <v>0</v>
      </c>
      <c r="I2742" s="34" t="b">
        <v>0</v>
      </c>
      <c r="J2742" s="34">
        <v>11</v>
      </c>
      <c r="K2742" s="34" t="str">
        <f t="shared" si="62"/>
        <v>137200</v>
      </c>
      <c r="L2742" s="34" t="s">
        <v>899</v>
      </c>
      <c r="O2742" t="str" s="35">
        <v>承载炼丹寒热，过滤整炉杂质；均匀传热，提高承热上限；炼制火行丹药时，提高整炉除渣能力。</v>
      </c>
      <c r="P2742" t="n" s="35">
        <v>12421007</v>
      </c>
    </row>
    <row r="2743" ht="30" customHeight="1" spans="2:12">
      <c r="B2743" s="34">
        <f>10000000+INDEX(编号表!$B:$B,MATCH(D2743,编号表!$A:$A,0))*10000+J2743</f>
        <v>13720012</v>
      </c>
      <c r="C2743" s="34" t="s">
        <v>1827</v>
      </c>
      <c r="D2743" s="34" t="s">
        <v>1816</v>
      </c>
      <c r="E2743" s="34" t="s">
        <v>775</v>
      </c>
      <c r="F2743" s="39" t="s">
        <v>906</v>
      </c>
      <c r="G2743" s="34" t="s">
        <v>363</v>
      </c>
      <c r="H2743" s="34" t="b">
        <v>0</v>
      </c>
      <c r="I2743" s="34" t="b">
        <v>0</v>
      </c>
      <c r="J2743" s="34">
        <v>12</v>
      </c>
      <c r="K2743" s="34" t="str">
        <f t="shared" si="62"/>
        <v>137200</v>
      </c>
      <c r="L2743" s="34" t="s">
        <v>900</v>
      </c>
      <c r="O2743" t="str" s="35">
        <v>承载炼丹寒热，过滤整炉杂质；均匀传热，提高承热上限；炼制火行丹药时，提高整炉除渣能力。</v>
      </c>
      <c r="P2743" t="n" s="35">
        <v>12421007</v>
      </c>
    </row>
    <row r="2744" ht="30" customHeight="1" spans="2:12">
      <c r="B2744" s="34">
        <f>10000000+INDEX(编号表!$B:$B,MATCH(D2744,编号表!$A:$A,0))*10000+J2744</f>
        <v>13720013</v>
      </c>
      <c r="C2744" s="34" t="s">
        <v>1828</v>
      </c>
      <c r="D2744" s="34" t="s">
        <v>1816</v>
      </c>
      <c r="E2744" s="34" t="s">
        <v>775</v>
      </c>
      <c r="F2744" s="39" t="s">
        <v>908</v>
      </c>
      <c r="G2744" s="34" t="s">
        <v>363</v>
      </c>
      <c r="H2744" s="34" t="b">
        <v>0</v>
      </c>
      <c r="I2744" s="34" t="b">
        <v>0</v>
      </c>
      <c r="J2744" s="34">
        <v>13</v>
      </c>
      <c r="K2744" s="34" t="str">
        <f t="shared" si="62"/>
        <v>137200</v>
      </c>
      <c r="L2744" s="34" t="s">
        <v>898</v>
      </c>
      <c r="O2744" t="str" s="35">
        <v>承载炼丹寒热，过滤整炉杂质；均匀传热，提高承热上限；炼制火行丹药时，提高整炉除渣能力。</v>
      </c>
      <c r="P2744" t="n" s="35">
        <v>12421007</v>
      </c>
    </row>
    <row r="2745" ht="30" customHeight="1" spans="2:12">
      <c r="B2745" s="34">
        <f>10000000+INDEX(编号表!$B:$B,MATCH(D2745,编号表!$A:$A,0))*10000+J2745</f>
        <v>13720014</v>
      </c>
      <c r="C2745" s="34" t="s">
        <v>1829</v>
      </c>
      <c r="D2745" s="34" t="s">
        <v>1816</v>
      </c>
      <c r="E2745" s="34" t="s">
        <v>775</v>
      </c>
      <c r="F2745" s="39" t="s">
        <v>908</v>
      </c>
      <c r="G2745" s="34" t="s">
        <v>363</v>
      </c>
      <c r="H2745" s="34" t="b">
        <v>0</v>
      </c>
      <c r="I2745" s="34" t="b">
        <v>0</v>
      </c>
      <c r="J2745" s="34">
        <v>14</v>
      </c>
      <c r="K2745" s="34" t="str">
        <f t="shared" si="62"/>
        <v>137200</v>
      </c>
      <c r="L2745" s="34" t="s">
        <v>899</v>
      </c>
      <c r="O2745" t="str" s="35">
        <v>承载炼丹寒热，过滤整炉杂质；均匀传热，提高承热上限；炼制火行丹药时，提高整炉除渣能力。</v>
      </c>
      <c r="P2745" t="n" s="35">
        <v>12421007</v>
      </c>
    </row>
    <row r="2746" ht="30" customHeight="1" spans="2:12">
      <c r="B2746" s="34">
        <f>10000000+INDEX(编号表!$B:$B,MATCH(D2746,编号表!$A:$A,0))*10000+J2746</f>
        <v>13720015</v>
      </c>
      <c r="C2746" s="34" t="s">
        <v>1830</v>
      </c>
      <c r="D2746" s="34" t="s">
        <v>1816</v>
      </c>
      <c r="E2746" s="34" t="s">
        <v>775</v>
      </c>
      <c r="F2746" s="39" t="s">
        <v>908</v>
      </c>
      <c r="G2746" s="34" t="s">
        <v>363</v>
      </c>
      <c r="H2746" s="34" t="b">
        <v>0</v>
      </c>
      <c r="I2746" s="34" t="b">
        <v>0</v>
      </c>
      <c r="J2746" s="34">
        <v>15</v>
      </c>
      <c r="K2746" s="34" t="str">
        <f t="shared" si="62"/>
        <v>137200</v>
      </c>
      <c r="L2746" s="34" t="s">
        <v>900</v>
      </c>
      <c r="O2746" t="str" s="35">
        <v>承载炼丹寒热，过滤整炉杂质；均匀传热，提高承热上限；炼制火行丹药时，提高整炉除渣能力。</v>
      </c>
      <c r="P2746" t="n" s="35">
        <v>12421007</v>
      </c>
    </row>
    <row r="2747" ht="30" customHeight="1" spans="2:12">
      <c r="B2747" s="34">
        <f>10000000+INDEX(编号表!$B:$B,MATCH(D2747,编号表!$A:$A,0))*10000+J2747</f>
        <v>13720016</v>
      </c>
      <c r="C2747" s="34" t="s">
        <v>1831</v>
      </c>
      <c r="D2747" s="34" t="s">
        <v>1816</v>
      </c>
      <c r="E2747" s="34" t="s">
        <v>775</v>
      </c>
      <c r="F2747" s="39" t="s">
        <v>910</v>
      </c>
      <c r="G2747" s="34" t="s">
        <v>363</v>
      </c>
      <c r="H2747" s="34" t="b">
        <v>0</v>
      </c>
      <c r="I2747" s="34" t="b">
        <v>0</v>
      </c>
      <c r="J2747" s="34">
        <v>16</v>
      </c>
      <c r="K2747" s="34" t="str">
        <f t="shared" si="62"/>
        <v>137200</v>
      </c>
      <c r="L2747" s="34" t="s">
        <v>898</v>
      </c>
      <c r="O2747" t="str" s="35">
        <v>承载炼丹寒热，过滤整炉杂质；均匀传热，提高承热上限；炼制火行丹药时，提高整炉除渣能力。</v>
      </c>
      <c r="P2747" t="n" s="35">
        <v>12421007</v>
      </c>
    </row>
    <row r="2748" ht="30" customHeight="1" spans="2:12">
      <c r="B2748" s="34">
        <f>10000000+INDEX(编号表!$B:$B,MATCH(D2748,编号表!$A:$A,0))*10000+J2748</f>
        <v>13720017</v>
      </c>
      <c r="C2748" s="34" t="s">
        <v>1832</v>
      </c>
      <c r="D2748" s="34" t="s">
        <v>1816</v>
      </c>
      <c r="E2748" s="34" t="s">
        <v>775</v>
      </c>
      <c r="F2748" s="39" t="s">
        <v>910</v>
      </c>
      <c r="G2748" s="34" t="s">
        <v>363</v>
      </c>
      <c r="H2748" s="34" t="b">
        <v>0</v>
      </c>
      <c r="I2748" s="34" t="b">
        <v>0</v>
      </c>
      <c r="J2748" s="34">
        <v>17</v>
      </c>
      <c r="K2748" s="34" t="str">
        <f t="shared" si="62"/>
        <v>137200</v>
      </c>
      <c r="L2748" s="34" t="s">
        <v>899</v>
      </c>
      <c r="O2748" t="str" s="35">
        <v>承载炼丹寒热，过滤整炉杂质；均匀传热，提高承热上限；炼制火行丹药时，提高整炉除渣能力。</v>
      </c>
      <c r="P2748" t="n" s="35">
        <v>12421007</v>
      </c>
    </row>
    <row r="2749" ht="30" customHeight="1" spans="2:12">
      <c r="B2749" s="34">
        <f>10000000+INDEX(编号表!$B:$B,MATCH(D2749,编号表!$A:$A,0))*10000+J2749</f>
        <v>13720018</v>
      </c>
      <c r="C2749" s="34" t="s">
        <v>1833</v>
      </c>
      <c r="D2749" s="34" t="s">
        <v>1816</v>
      </c>
      <c r="E2749" s="34" t="s">
        <v>775</v>
      </c>
      <c r="F2749" s="39" t="s">
        <v>910</v>
      </c>
      <c r="G2749" s="34" t="s">
        <v>363</v>
      </c>
      <c r="H2749" s="34" t="b">
        <v>0</v>
      </c>
      <c r="I2749" s="34" t="b">
        <v>0</v>
      </c>
      <c r="J2749" s="34">
        <v>18</v>
      </c>
      <c r="K2749" s="34" t="str">
        <f t="shared" si="62"/>
        <v>137200</v>
      </c>
      <c r="L2749" s="34" t="s">
        <v>900</v>
      </c>
      <c r="O2749" t="str" s="35">
        <v>承载炼丹寒热，过滤整炉杂质；均匀传热，提高承热上限；炼制火行丹药时，提高整炉除渣能力。</v>
      </c>
      <c r="P2749" t="n" s="35">
        <v>12421007</v>
      </c>
    </row>
    <row r="2750" ht="30" customHeight="1" spans="2:12">
      <c r="B2750" s="34">
        <f>10000000+INDEX(编号表!$B:$B,MATCH(D2750,编号表!$A:$A,0))*10000+J2750</f>
        <v>13720019</v>
      </c>
      <c r="C2750" s="34" t="s">
        <v>1834</v>
      </c>
      <c r="D2750" s="34" t="s">
        <v>1816</v>
      </c>
      <c r="E2750" s="34" t="s">
        <v>775</v>
      </c>
      <c r="F2750" s="39" t="s">
        <v>912</v>
      </c>
      <c r="G2750" s="34" t="s">
        <v>363</v>
      </c>
      <c r="H2750" s="34" t="b">
        <v>0</v>
      </c>
      <c r="I2750" s="34" t="b">
        <v>0</v>
      </c>
      <c r="J2750" s="34">
        <v>19</v>
      </c>
      <c r="K2750" s="34" t="str">
        <f t="shared" si="62"/>
        <v>137200</v>
      </c>
      <c r="L2750" s="34" t="s">
        <v>898</v>
      </c>
      <c r="O2750" t="str" s="35">
        <v>承载炼丹寒热，过滤整炉杂质；均匀传热，提高承热上限；炼制火行丹药时，提高整炉除渣能力。</v>
      </c>
      <c r="P2750" t="n" s="35">
        <v>12421007</v>
      </c>
    </row>
    <row r="2751" ht="30" customHeight="1" spans="2:12">
      <c r="B2751" s="34">
        <f>10000000+INDEX(编号表!$B:$B,MATCH(D2751,编号表!$A:$A,0))*10000+J2751</f>
        <v>13720020</v>
      </c>
      <c r="C2751" s="34" t="s">
        <v>1835</v>
      </c>
      <c r="D2751" s="34" t="s">
        <v>1816</v>
      </c>
      <c r="E2751" s="34" t="s">
        <v>775</v>
      </c>
      <c r="F2751" s="39" t="s">
        <v>912</v>
      </c>
      <c r="G2751" s="34" t="s">
        <v>363</v>
      </c>
      <c r="H2751" s="34" t="b">
        <v>0</v>
      </c>
      <c r="I2751" s="34" t="b">
        <v>0</v>
      </c>
      <c r="J2751" s="34">
        <v>20</v>
      </c>
      <c r="K2751" s="34" t="str">
        <f t="shared" si="62"/>
        <v>137200</v>
      </c>
      <c r="L2751" s="34" t="s">
        <v>899</v>
      </c>
      <c r="O2751" t="str" s="35">
        <v>承载炼丹寒热，过滤整炉杂质；均匀传热，提高承热上限；炼制火行丹药时，提高整炉除渣能力。</v>
      </c>
      <c r="P2751" t="n" s="35">
        <v>12421007</v>
      </c>
    </row>
    <row r="2752" ht="30" customHeight="1" spans="2:12">
      <c r="B2752" s="34">
        <f>10000000+INDEX(编号表!$B:$B,MATCH(D2752,编号表!$A:$A,0))*10000+J2752</f>
        <v>13720021</v>
      </c>
      <c r="C2752" s="34" t="s">
        <v>1836</v>
      </c>
      <c r="D2752" s="34" t="s">
        <v>1816</v>
      </c>
      <c r="E2752" s="34" t="s">
        <v>775</v>
      </c>
      <c r="F2752" s="39" t="s">
        <v>912</v>
      </c>
      <c r="G2752" s="34" t="s">
        <v>363</v>
      </c>
      <c r="H2752" s="34" t="b">
        <v>0</v>
      </c>
      <c r="I2752" s="34" t="b">
        <v>0</v>
      </c>
      <c r="J2752" s="34">
        <v>21</v>
      </c>
      <c r="K2752" s="34" t="str">
        <f t="shared" si="62"/>
        <v>137200</v>
      </c>
      <c r="L2752" s="34" t="s">
        <v>900</v>
      </c>
      <c r="O2752" t="str" s="35">
        <v>承载炼丹寒热，过滤整炉杂质；均匀传热，提高承热上限；炼制火行丹药时，提高整炉除渣能力。</v>
      </c>
      <c r="P2752" t="n" s="35">
        <v>12421007</v>
      </c>
    </row>
    <row r="2753" ht="30" customHeight="1" spans="2:12">
      <c r="B2753" s="34">
        <f>10000000+INDEX(编号表!$B:$B,MATCH(D2753,编号表!$A:$A,0))*10000+J2753</f>
        <v>13730001</v>
      </c>
      <c r="C2753" s="34" t="s">
        <v>1837</v>
      </c>
      <c r="D2753" s="34" t="s">
        <v>1838</v>
      </c>
      <c r="E2753" s="34" t="s">
        <v>775</v>
      </c>
      <c r="F2753" s="39" t="s">
        <v>897</v>
      </c>
      <c r="G2753" s="34" t="s">
        <v>363</v>
      </c>
      <c r="H2753" s="34" t="b">
        <v>0</v>
      </c>
      <c r="I2753" s="34" t="b">
        <v>0</v>
      </c>
      <c r="J2753" s="34">
        <v>1</v>
      </c>
      <c r="K2753" s="34" t="str">
        <f t="shared" si="62"/>
        <v>137300</v>
      </c>
      <c r="L2753" s="34" t="s">
        <v>898</v>
      </c>
      <c r="O2753" t="str" s="35">
        <v>承载炼丹寒热，过滤整炉杂质；均匀传热，提高承热上限；炼制土行丹药时，提高整炉除渣能力。</v>
      </c>
      <c r="P2753" t="n" s="35">
        <v>12421007</v>
      </c>
    </row>
    <row r="2754" ht="30" customHeight="1" spans="2:12">
      <c r="B2754" s="34">
        <f>10000000+INDEX(编号表!$B:$B,MATCH(D2754,编号表!$A:$A,0))*10000+J2754</f>
        <v>13730002</v>
      </c>
      <c r="C2754" s="34" t="s">
        <v>1839</v>
      </c>
      <c r="D2754" s="34" t="s">
        <v>1838</v>
      </c>
      <c r="E2754" s="34" t="s">
        <v>775</v>
      </c>
      <c r="F2754" s="39" t="s">
        <v>897</v>
      </c>
      <c r="G2754" s="34" t="s">
        <v>363</v>
      </c>
      <c r="H2754" s="34" t="b">
        <v>0</v>
      </c>
      <c r="I2754" s="34" t="b">
        <v>0</v>
      </c>
      <c r="J2754" s="34">
        <v>2</v>
      </c>
      <c r="K2754" s="34" t="str">
        <f t="shared" si="62"/>
        <v>137300</v>
      </c>
      <c r="L2754" s="34" t="s">
        <v>899</v>
      </c>
      <c r="O2754" t="str" s="35">
        <v>承载炼丹寒热，过滤整炉杂质；均匀传热，提高承热上限；炼制土行丹药时，提高整炉除渣能力。</v>
      </c>
      <c r="P2754" t="n" s="35">
        <v>12421007</v>
      </c>
    </row>
    <row r="2755" ht="30" customHeight="1" spans="2:12">
      <c r="B2755" s="34">
        <f>10000000+INDEX(编号表!$B:$B,MATCH(D2755,编号表!$A:$A,0))*10000+J2755</f>
        <v>13730003</v>
      </c>
      <c r="C2755" s="34" t="s">
        <v>1840</v>
      </c>
      <c r="D2755" s="34" t="s">
        <v>1838</v>
      </c>
      <c r="E2755" s="34" t="s">
        <v>775</v>
      </c>
      <c r="F2755" s="39" t="s">
        <v>897</v>
      </c>
      <c r="G2755" s="34" t="s">
        <v>363</v>
      </c>
      <c r="H2755" s="34" t="b">
        <v>0</v>
      </c>
      <c r="I2755" s="34" t="b">
        <v>0</v>
      </c>
      <c r="J2755" s="34">
        <v>3</v>
      </c>
      <c r="K2755" s="34" t="str">
        <f t="shared" si="62"/>
        <v>137300</v>
      </c>
      <c r="L2755" s="34" t="s">
        <v>900</v>
      </c>
      <c r="O2755" t="str" s="35">
        <v>承载炼丹寒热，过滤整炉杂质；均匀传热，提高承热上限；炼制土行丹药时，提高整炉除渣能力。</v>
      </c>
      <c r="P2755" t="n" s="35">
        <v>12421007</v>
      </c>
    </row>
    <row r="2756" ht="30" customHeight="1" spans="2:12">
      <c r="B2756" s="34">
        <f>10000000+INDEX(编号表!$B:$B,MATCH(D2756,编号表!$A:$A,0))*10000+J2756</f>
        <v>13730004</v>
      </c>
      <c r="C2756" s="34" t="s">
        <v>1841</v>
      </c>
      <c r="D2756" s="34" t="s">
        <v>1838</v>
      </c>
      <c r="E2756" s="34" t="s">
        <v>775</v>
      </c>
      <c r="F2756" s="39" t="s">
        <v>902</v>
      </c>
      <c r="G2756" s="34" t="s">
        <v>363</v>
      </c>
      <c r="H2756" s="34" t="b">
        <v>0</v>
      </c>
      <c r="I2756" s="34" t="b">
        <v>0</v>
      </c>
      <c r="J2756" s="34">
        <v>4</v>
      </c>
      <c r="K2756" s="34" t="str">
        <f t="shared" si="62"/>
        <v>137300</v>
      </c>
      <c r="L2756" s="34" t="s">
        <v>898</v>
      </c>
      <c r="O2756" t="str" s="35">
        <v>承载炼丹寒热，过滤整炉杂质；均匀传热，提高承热上限；炼制土行丹药时，提高整炉除渣能力。</v>
      </c>
      <c r="P2756" t="n" s="35">
        <v>12421007</v>
      </c>
    </row>
    <row r="2757" ht="30" customHeight="1" spans="2:12">
      <c r="B2757" s="34">
        <f>10000000+INDEX(编号表!$B:$B,MATCH(D2757,编号表!$A:$A,0))*10000+J2757</f>
        <v>13730005</v>
      </c>
      <c r="C2757" s="34" t="s">
        <v>1842</v>
      </c>
      <c r="D2757" s="34" t="s">
        <v>1838</v>
      </c>
      <c r="E2757" s="34" t="s">
        <v>775</v>
      </c>
      <c r="F2757" s="39" t="s">
        <v>902</v>
      </c>
      <c r="G2757" s="34" t="s">
        <v>363</v>
      </c>
      <c r="H2757" s="34" t="b">
        <v>0</v>
      </c>
      <c r="I2757" s="34" t="b">
        <v>0</v>
      </c>
      <c r="J2757" s="34">
        <v>5</v>
      </c>
      <c r="K2757" s="34" t="str">
        <f t="shared" si="62"/>
        <v>137300</v>
      </c>
      <c r="L2757" s="34" t="s">
        <v>899</v>
      </c>
      <c r="O2757" t="str" s="35">
        <v>承载炼丹寒热，过滤整炉杂质；均匀传热，提高承热上限；炼制土行丹药时，提高整炉除渣能力。</v>
      </c>
      <c r="P2757" t="n" s="35">
        <v>12421007</v>
      </c>
    </row>
    <row r="2758" ht="30" customHeight="1" spans="2:12">
      <c r="B2758" s="34">
        <f>10000000+INDEX(编号表!$B:$B,MATCH(D2758,编号表!$A:$A,0))*10000+J2758</f>
        <v>13730006</v>
      </c>
      <c r="C2758" s="34" t="s">
        <v>1843</v>
      </c>
      <c r="D2758" s="34" t="s">
        <v>1838</v>
      </c>
      <c r="E2758" s="34" t="s">
        <v>775</v>
      </c>
      <c r="F2758" s="39" t="s">
        <v>902</v>
      </c>
      <c r="G2758" s="34" t="s">
        <v>363</v>
      </c>
      <c r="H2758" s="34" t="b">
        <v>0</v>
      </c>
      <c r="I2758" s="34" t="b">
        <v>0</v>
      </c>
      <c r="J2758" s="34">
        <v>6</v>
      </c>
      <c r="K2758" s="34" t="str">
        <f t="shared" si="62"/>
        <v>137300</v>
      </c>
      <c r="L2758" s="34" t="s">
        <v>900</v>
      </c>
      <c r="O2758" t="str" s="35">
        <v>承载炼丹寒热，过滤整炉杂质；均匀传热，提高承热上限；炼制土行丹药时，提高整炉除渣能力。</v>
      </c>
      <c r="P2758" t="n" s="35">
        <v>12421007</v>
      </c>
    </row>
    <row r="2759" ht="30" customHeight="1" spans="2:12">
      <c r="B2759" s="34">
        <f>10000000+INDEX(编号表!$B:$B,MATCH(D2759,编号表!$A:$A,0))*10000+J2759</f>
        <v>13730007</v>
      </c>
      <c r="C2759" s="34" t="s">
        <v>1844</v>
      </c>
      <c r="D2759" s="34" t="s">
        <v>1838</v>
      </c>
      <c r="E2759" s="34" t="s">
        <v>775</v>
      </c>
      <c r="F2759" s="39" t="s">
        <v>904</v>
      </c>
      <c r="G2759" s="34" t="s">
        <v>363</v>
      </c>
      <c r="H2759" s="34" t="b">
        <v>0</v>
      </c>
      <c r="I2759" s="34" t="b">
        <v>0</v>
      </c>
      <c r="J2759" s="34">
        <v>7</v>
      </c>
      <c r="K2759" s="34" t="str">
        <f t="shared" ref="K2759:K2822" si="63">LEFT(B2759,6)</f>
        <v>137300</v>
      </c>
      <c r="L2759" s="34" t="s">
        <v>898</v>
      </c>
      <c r="O2759" t="str" s="35">
        <v>承载炼丹寒热，过滤整炉杂质；均匀传热，提高承热上限；炼制土行丹药时，提高整炉除渣能力。</v>
      </c>
      <c r="P2759" t="n" s="35">
        <v>12421007</v>
      </c>
    </row>
    <row r="2760" ht="30" customHeight="1" spans="2:12">
      <c r="B2760" s="34">
        <f>10000000+INDEX(编号表!$B:$B,MATCH(D2760,编号表!$A:$A,0))*10000+J2760</f>
        <v>13730008</v>
      </c>
      <c r="C2760" s="34" t="s">
        <v>1845</v>
      </c>
      <c r="D2760" s="34" t="s">
        <v>1838</v>
      </c>
      <c r="E2760" s="34" t="s">
        <v>775</v>
      </c>
      <c r="F2760" s="39" t="s">
        <v>904</v>
      </c>
      <c r="G2760" s="34" t="s">
        <v>363</v>
      </c>
      <c r="H2760" s="34" t="b">
        <v>0</v>
      </c>
      <c r="I2760" s="34" t="b">
        <v>0</v>
      </c>
      <c r="J2760" s="34">
        <v>8</v>
      </c>
      <c r="K2760" s="34" t="str">
        <f t="shared" si="63"/>
        <v>137300</v>
      </c>
      <c r="L2760" s="34" t="s">
        <v>899</v>
      </c>
      <c r="O2760" t="str" s="35">
        <v>承载炼丹寒热，过滤整炉杂质；均匀传热，提高承热上限；炼制土行丹药时，提高整炉除渣能力。</v>
      </c>
      <c r="P2760" t="n" s="35">
        <v>12421007</v>
      </c>
    </row>
    <row r="2761" ht="30" customHeight="1" spans="2:12">
      <c r="B2761" s="34">
        <f>10000000+INDEX(编号表!$B:$B,MATCH(D2761,编号表!$A:$A,0))*10000+J2761</f>
        <v>13730009</v>
      </c>
      <c r="C2761" s="34" t="s">
        <v>1846</v>
      </c>
      <c r="D2761" s="34" t="s">
        <v>1838</v>
      </c>
      <c r="E2761" s="34" t="s">
        <v>775</v>
      </c>
      <c r="F2761" s="39" t="s">
        <v>904</v>
      </c>
      <c r="G2761" s="34" t="s">
        <v>363</v>
      </c>
      <c r="H2761" s="34" t="b">
        <v>0</v>
      </c>
      <c r="I2761" s="34" t="b">
        <v>0</v>
      </c>
      <c r="J2761" s="34">
        <v>9</v>
      </c>
      <c r="K2761" s="34" t="str">
        <f t="shared" si="63"/>
        <v>137300</v>
      </c>
      <c r="L2761" s="34" t="s">
        <v>900</v>
      </c>
      <c r="O2761" t="str" s="35">
        <v>承载炼丹寒热，过滤整炉杂质；均匀传热，提高承热上限；炼制土行丹药时，提高整炉除渣能力。</v>
      </c>
      <c r="P2761" t="n" s="35">
        <v>12421007</v>
      </c>
    </row>
    <row r="2762" ht="30" customHeight="1" spans="2:12">
      <c r="B2762" s="34">
        <f>10000000+INDEX(编号表!$B:$B,MATCH(D2762,编号表!$A:$A,0))*10000+J2762</f>
        <v>13730010</v>
      </c>
      <c r="C2762" s="34" t="s">
        <v>1847</v>
      </c>
      <c r="D2762" s="34" t="s">
        <v>1838</v>
      </c>
      <c r="E2762" s="34" t="s">
        <v>775</v>
      </c>
      <c r="F2762" s="39" t="s">
        <v>906</v>
      </c>
      <c r="G2762" s="34" t="s">
        <v>363</v>
      </c>
      <c r="H2762" s="34" t="b">
        <v>0</v>
      </c>
      <c r="I2762" s="34" t="b">
        <v>0</v>
      </c>
      <c r="J2762" s="34">
        <v>10</v>
      </c>
      <c r="K2762" s="34" t="str">
        <f t="shared" si="63"/>
        <v>137300</v>
      </c>
      <c r="L2762" s="34" t="s">
        <v>898</v>
      </c>
      <c r="O2762" t="str" s="35">
        <v>承载炼丹寒热，过滤整炉杂质；均匀传热，提高承热上限；炼制土行丹药时，提高整炉除渣能力。</v>
      </c>
      <c r="P2762" t="n" s="35">
        <v>12421007</v>
      </c>
    </row>
    <row r="2763" ht="30" customHeight="1" spans="2:12">
      <c r="B2763" s="34">
        <f>10000000+INDEX(编号表!$B:$B,MATCH(D2763,编号表!$A:$A,0))*10000+J2763</f>
        <v>13730011</v>
      </c>
      <c r="C2763" s="34" t="s">
        <v>1848</v>
      </c>
      <c r="D2763" s="34" t="s">
        <v>1838</v>
      </c>
      <c r="E2763" s="34" t="s">
        <v>775</v>
      </c>
      <c r="F2763" s="39" t="s">
        <v>906</v>
      </c>
      <c r="G2763" s="34" t="s">
        <v>363</v>
      </c>
      <c r="H2763" s="34" t="b">
        <v>0</v>
      </c>
      <c r="I2763" s="34" t="b">
        <v>0</v>
      </c>
      <c r="J2763" s="34">
        <v>11</v>
      </c>
      <c r="K2763" s="34" t="str">
        <f t="shared" si="63"/>
        <v>137300</v>
      </c>
      <c r="L2763" s="34" t="s">
        <v>899</v>
      </c>
      <c r="O2763" t="str" s="35">
        <v>承载炼丹寒热，过滤整炉杂质；均匀传热，提高承热上限；炼制土行丹药时，提高整炉除渣能力。</v>
      </c>
      <c r="P2763" t="n" s="35">
        <v>12421007</v>
      </c>
    </row>
    <row r="2764" ht="30" customHeight="1" spans="2:12">
      <c r="B2764" s="34">
        <f>10000000+INDEX(编号表!$B:$B,MATCH(D2764,编号表!$A:$A,0))*10000+J2764</f>
        <v>13730012</v>
      </c>
      <c r="C2764" s="34" t="s">
        <v>1849</v>
      </c>
      <c r="D2764" s="34" t="s">
        <v>1838</v>
      </c>
      <c r="E2764" s="34" t="s">
        <v>775</v>
      </c>
      <c r="F2764" s="39" t="s">
        <v>906</v>
      </c>
      <c r="G2764" s="34" t="s">
        <v>363</v>
      </c>
      <c r="H2764" s="34" t="b">
        <v>0</v>
      </c>
      <c r="I2764" s="34" t="b">
        <v>0</v>
      </c>
      <c r="J2764" s="34">
        <v>12</v>
      </c>
      <c r="K2764" s="34" t="str">
        <f t="shared" si="63"/>
        <v>137300</v>
      </c>
      <c r="L2764" s="34" t="s">
        <v>900</v>
      </c>
      <c r="O2764" t="str" s="35">
        <v>承载炼丹寒热，过滤整炉杂质；均匀传热，提高承热上限；炼制土行丹药时，提高整炉除渣能力。</v>
      </c>
      <c r="P2764" t="n" s="35">
        <v>12421007</v>
      </c>
    </row>
    <row r="2765" ht="30" customHeight="1" spans="2:12">
      <c r="B2765" s="34">
        <f>10000000+INDEX(编号表!$B:$B,MATCH(D2765,编号表!$A:$A,0))*10000+J2765</f>
        <v>13730013</v>
      </c>
      <c r="C2765" s="34" t="s">
        <v>1850</v>
      </c>
      <c r="D2765" s="34" t="s">
        <v>1838</v>
      </c>
      <c r="E2765" s="34" t="s">
        <v>775</v>
      </c>
      <c r="F2765" s="39" t="s">
        <v>908</v>
      </c>
      <c r="G2765" s="34" t="s">
        <v>363</v>
      </c>
      <c r="H2765" s="34" t="b">
        <v>0</v>
      </c>
      <c r="I2765" s="34" t="b">
        <v>0</v>
      </c>
      <c r="J2765" s="34">
        <v>13</v>
      </c>
      <c r="K2765" s="34" t="str">
        <f t="shared" si="63"/>
        <v>137300</v>
      </c>
      <c r="L2765" s="34" t="s">
        <v>898</v>
      </c>
      <c r="O2765" t="str" s="35">
        <v>承载炼丹寒热，过滤整炉杂质；均匀传热，提高承热上限；炼制土行丹药时，提高整炉除渣能力。</v>
      </c>
      <c r="P2765" t="n" s="35">
        <v>12421007</v>
      </c>
    </row>
    <row r="2766" ht="30" customHeight="1" spans="2:12">
      <c r="B2766" s="34">
        <f>10000000+INDEX(编号表!$B:$B,MATCH(D2766,编号表!$A:$A,0))*10000+J2766</f>
        <v>13730014</v>
      </c>
      <c r="C2766" s="34" t="s">
        <v>1851</v>
      </c>
      <c r="D2766" s="34" t="s">
        <v>1838</v>
      </c>
      <c r="E2766" s="34" t="s">
        <v>775</v>
      </c>
      <c r="F2766" s="39" t="s">
        <v>908</v>
      </c>
      <c r="G2766" s="34" t="s">
        <v>363</v>
      </c>
      <c r="H2766" s="34" t="b">
        <v>0</v>
      </c>
      <c r="I2766" s="34" t="b">
        <v>0</v>
      </c>
      <c r="J2766" s="34">
        <v>14</v>
      </c>
      <c r="K2766" s="34" t="str">
        <f t="shared" si="63"/>
        <v>137300</v>
      </c>
      <c r="L2766" s="34" t="s">
        <v>899</v>
      </c>
      <c r="O2766" t="str" s="35">
        <v>承载炼丹寒热，过滤整炉杂质；均匀传热，提高承热上限；炼制土行丹药时，提高整炉除渣能力。</v>
      </c>
      <c r="P2766" t="n" s="35">
        <v>12421007</v>
      </c>
    </row>
    <row r="2767" ht="30" customHeight="1" spans="2:12">
      <c r="B2767" s="34">
        <f>10000000+INDEX(编号表!$B:$B,MATCH(D2767,编号表!$A:$A,0))*10000+J2767</f>
        <v>13730015</v>
      </c>
      <c r="C2767" s="34" t="s">
        <v>1852</v>
      </c>
      <c r="D2767" s="34" t="s">
        <v>1838</v>
      </c>
      <c r="E2767" s="34" t="s">
        <v>775</v>
      </c>
      <c r="F2767" s="39" t="s">
        <v>908</v>
      </c>
      <c r="G2767" s="34" t="s">
        <v>363</v>
      </c>
      <c r="H2767" s="34" t="b">
        <v>0</v>
      </c>
      <c r="I2767" s="34" t="b">
        <v>0</v>
      </c>
      <c r="J2767" s="34">
        <v>15</v>
      </c>
      <c r="K2767" s="34" t="str">
        <f t="shared" si="63"/>
        <v>137300</v>
      </c>
      <c r="L2767" s="34" t="s">
        <v>900</v>
      </c>
      <c r="O2767" t="str" s="35">
        <v>承载炼丹寒热，过滤整炉杂质；均匀传热，提高承热上限；炼制土行丹药时，提高整炉除渣能力。</v>
      </c>
      <c r="P2767" t="n" s="35">
        <v>12421007</v>
      </c>
    </row>
    <row r="2768" ht="30" customHeight="1" spans="2:12">
      <c r="B2768" s="34">
        <f>10000000+INDEX(编号表!$B:$B,MATCH(D2768,编号表!$A:$A,0))*10000+J2768</f>
        <v>13730016</v>
      </c>
      <c r="C2768" s="34" t="s">
        <v>1853</v>
      </c>
      <c r="D2768" s="34" t="s">
        <v>1838</v>
      </c>
      <c r="E2768" s="34" t="s">
        <v>775</v>
      </c>
      <c r="F2768" s="39" t="s">
        <v>910</v>
      </c>
      <c r="G2768" s="34" t="s">
        <v>363</v>
      </c>
      <c r="H2768" s="34" t="b">
        <v>0</v>
      </c>
      <c r="I2768" s="34" t="b">
        <v>0</v>
      </c>
      <c r="J2768" s="34">
        <v>16</v>
      </c>
      <c r="K2768" s="34" t="str">
        <f t="shared" si="63"/>
        <v>137300</v>
      </c>
      <c r="L2768" s="34" t="s">
        <v>898</v>
      </c>
      <c r="O2768" t="str" s="35">
        <v>承载炼丹寒热，过滤整炉杂质；均匀传热，提高承热上限；炼制土行丹药时，提高整炉除渣能力。</v>
      </c>
      <c r="P2768" t="n" s="35">
        <v>12421007</v>
      </c>
    </row>
    <row r="2769" ht="30" customHeight="1" spans="2:12">
      <c r="B2769" s="34">
        <f>10000000+INDEX(编号表!$B:$B,MATCH(D2769,编号表!$A:$A,0))*10000+J2769</f>
        <v>13730017</v>
      </c>
      <c r="C2769" s="34" t="s">
        <v>1854</v>
      </c>
      <c r="D2769" s="34" t="s">
        <v>1838</v>
      </c>
      <c r="E2769" s="34" t="s">
        <v>775</v>
      </c>
      <c r="F2769" s="39" t="s">
        <v>910</v>
      </c>
      <c r="G2769" s="34" t="s">
        <v>363</v>
      </c>
      <c r="H2769" s="34" t="b">
        <v>0</v>
      </c>
      <c r="I2769" s="34" t="b">
        <v>0</v>
      </c>
      <c r="J2769" s="34">
        <v>17</v>
      </c>
      <c r="K2769" s="34" t="str">
        <f t="shared" si="63"/>
        <v>137300</v>
      </c>
      <c r="L2769" s="34" t="s">
        <v>899</v>
      </c>
      <c r="O2769" t="str" s="35">
        <v>承载炼丹寒热，过滤整炉杂质；均匀传热，提高承热上限；炼制土行丹药时，提高整炉除渣能力。</v>
      </c>
      <c r="P2769" t="n" s="35">
        <v>12421007</v>
      </c>
    </row>
    <row r="2770" ht="30" customHeight="1" spans="2:12">
      <c r="B2770" s="34">
        <f>10000000+INDEX(编号表!$B:$B,MATCH(D2770,编号表!$A:$A,0))*10000+J2770</f>
        <v>13730018</v>
      </c>
      <c r="C2770" s="34" t="s">
        <v>1855</v>
      </c>
      <c r="D2770" s="34" t="s">
        <v>1838</v>
      </c>
      <c r="E2770" s="34" t="s">
        <v>775</v>
      </c>
      <c r="F2770" s="39" t="s">
        <v>910</v>
      </c>
      <c r="G2770" s="34" t="s">
        <v>363</v>
      </c>
      <c r="H2770" s="34" t="b">
        <v>0</v>
      </c>
      <c r="I2770" s="34" t="b">
        <v>0</v>
      </c>
      <c r="J2770" s="34">
        <v>18</v>
      </c>
      <c r="K2770" s="34" t="str">
        <f t="shared" si="63"/>
        <v>137300</v>
      </c>
      <c r="L2770" s="34" t="s">
        <v>900</v>
      </c>
      <c r="O2770" t="str" s="35">
        <v>承载炼丹寒热，过滤整炉杂质；均匀传热，提高承热上限；炼制土行丹药时，提高整炉除渣能力。</v>
      </c>
      <c r="P2770" t="n" s="35">
        <v>12421007</v>
      </c>
    </row>
    <row r="2771" ht="30" customHeight="1" spans="2:12">
      <c r="B2771" s="34">
        <f>10000000+INDEX(编号表!$B:$B,MATCH(D2771,编号表!$A:$A,0))*10000+J2771</f>
        <v>13730019</v>
      </c>
      <c r="C2771" s="34" t="s">
        <v>1856</v>
      </c>
      <c r="D2771" s="34" t="s">
        <v>1838</v>
      </c>
      <c r="E2771" s="34" t="s">
        <v>775</v>
      </c>
      <c r="F2771" s="39" t="s">
        <v>912</v>
      </c>
      <c r="G2771" s="34" t="s">
        <v>363</v>
      </c>
      <c r="H2771" s="34" t="b">
        <v>0</v>
      </c>
      <c r="I2771" s="34" t="b">
        <v>0</v>
      </c>
      <c r="J2771" s="34">
        <v>19</v>
      </c>
      <c r="K2771" s="34" t="str">
        <f t="shared" si="63"/>
        <v>137300</v>
      </c>
      <c r="L2771" s="34" t="s">
        <v>898</v>
      </c>
      <c r="O2771" t="str" s="35">
        <v>承载炼丹寒热，过滤整炉杂质；均匀传热，提高承热上限；炼制土行丹药时，提高整炉除渣能力。</v>
      </c>
      <c r="P2771" t="n" s="35">
        <v>12421007</v>
      </c>
    </row>
    <row r="2772" ht="30" customHeight="1" spans="2:12">
      <c r="B2772" s="34">
        <f>10000000+INDEX(编号表!$B:$B,MATCH(D2772,编号表!$A:$A,0))*10000+J2772</f>
        <v>13730020</v>
      </c>
      <c r="C2772" s="34" t="s">
        <v>1857</v>
      </c>
      <c r="D2772" s="34" t="s">
        <v>1838</v>
      </c>
      <c r="E2772" s="34" t="s">
        <v>775</v>
      </c>
      <c r="F2772" s="39" t="s">
        <v>912</v>
      </c>
      <c r="G2772" s="34" t="s">
        <v>363</v>
      </c>
      <c r="H2772" s="34" t="b">
        <v>0</v>
      </c>
      <c r="I2772" s="34" t="b">
        <v>0</v>
      </c>
      <c r="J2772" s="34">
        <v>20</v>
      </c>
      <c r="K2772" s="34" t="str">
        <f t="shared" si="63"/>
        <v>137300</v>
      </c>
      <c r="L2772" s="34" t="s">
        <v>899</v>
      </c>
      <c r="O2772" t="str" s="35">
        <v>承载炼丹寒热，过滤整炉杂质；均匀传热，提高承热上限；炼制土行丹药时，提高整炉除渣能力。</v>
      </c>
      <c r="P2772" t="n" s="35">
        <v>12421007</v>
      </c>
    </row>
    <row r="2773" ht="30" customHeight="1" spans="2:12">
      <c r="B2773" s="34">
        <f>10000000+INDEX(编号表!$B:$B,MATCH(D2773,编号表!$A:$A,0))*10000+J2773</f>
        <v>13730021</v>
      </c>
      <c r="C2773" s="34" t="s">
        <v>1858</v>
      </c>
      <c r="D2773" s="34" t="s">
        <v>1838</v>
      </c>
      <c r="E2773" s="34" t="s">
        <v>775</v>
      </c>
      <c r="F2773" s="39" t="s">
        <v>912</v>
      </c>
      <c r="G2773" s="34" t="s">
        <v>363</v>
      </c>
      <c r="H2773" s="34" t="b">
        <v>0</v>
      </c>
      <c r="I2773" s="34" t="b">
        <v>0</v>
      </c>
      <c r="J2773" s="34">
        <v>21</v>
      </c>
      <c r="K2773" s="34" t="str">
        <f t="shared" si="63"/>
        <v>137300</v>
      </c>
      <c r="L2773" s="34" t="s">
        <v>900</v>
      </c>
      <c r="O2773" t="str" s="35">
        <v>承载炼丹寒热，过滤整炉杂质；均匀传热，提高承热上限；炼制土行丹药时，提高整炉除渣能力。</v>
      </c>
      <c r="P2773" t="n" s="35">
        <v>12421007</v>
      </c>
    </row>
    <row r="2774" ht="30" customHeight="1" spans="2:12">
      <c r="B2774" s="34">
        <f>10000000+INDEX(编号表!$B:$B,MATCH(D2774,编号表!$A:$A,0))*10000+J2774</f>
        <v>13740001</v>
      </c>
      <c r="C2774" s="34" t="s">
        <v>1859</v>
      </c>
      <c r="D2774" s="34" t="s">
        <v>1860</v>
      </c>
      <c r="E2774" s="34" t="s">
        <v>775</v>
      </c>
      <c r="F2774" s="39" t="s">
        <v>897</v>
      </c>
      <c r="G2774" s="34" t="s">
        <v>363</v>
      </c>
      <c r="H2774" s="34" t="b">
        <v>0</v>
      </c>
      <c r="I2774" s="34" t="b">
        <v>0</v>
      </c>
      <c r="J2774" s="34">
        <v>1</v>
      </c>
      <c r="K2774" s="34" t="str">
        <f t="shared" si="63"/>
        <v>137400</v>
      </c>
      <c r="L2774" s="34" t="s">
        <v>898</v>
      </c>
      <c r="O2774" t="str" s="35">
        <v>承载炼丹寒热，过滤整炉杂质；缓冲寒性变化，放宽承寒下限；炼制金行丹药时，提高整炉除渣能力。</v>
      </c>
      <c r="P2774" t="n" s="35">
        <v>12421007</v>
      </c>
    </row>
    <row r="2775" ht="30" customHeight="1" spans="2:12">
      <c r="B2775" s="34">
        <f>10000000+INDEX(编号表!$B:$B,MATCH(D2775,编号表!$A:$A,0))*10000+J2775</f>
        <v>13740002</v>
      </c>
      <c r="C2775" s="34" t="s">
        <v>1861</v>
      </c>
      <c r="D2775" s="34" t="s">
        <v>1860</v>
      </c>
      <c r="E2775" s="34" t="s">
        <v>775</v>
      </c>
      <c r="F2775" s="39" t="s">
        <v>897</v>
      </c>
      <c r="G2775" s="34" t="s">
        <v>363</v>
      </c>
      <c r="H2775" s="34" t="b">
        <v>0</v>
      </c>
      <c r="I2775" s="34" t="b">
        <v>0</v>
      </c>
      <c r="J2775" s="34">
        <v>2</v>
      </c>
      <c r="K2775" s="34" t="str">
        <f t="shared" si="63"/>
        <v>137400</v>
      </c>
      <c r="L2775" s="34" t="s">
        <v>899</v>
      </c>
      <c r="O2775" t="str" s="35">
        <v>承载炼丹寒热，过滤整炉杂质；缓冲寒性变化，放宽承寒下限；炼制金行丹药时，提高整炉除渣能力。</v>
      </c>
      <c r="P2775" t="n" s="35">
        <v>12421007</v>
      </c>
    </row>
    <row r="2776" ht="30" customHeight="1" spans="2:12">
      <c r="B2776" s="34">
        <f>10000000+INDEX(编号表!$B:$B,MATCH(D2776,编号表!$A:$A,0))*10000+J2776</f>
        <v>13740003</v>
      </c>
      <c r="C2776" s="34" t="s">
        <v>1862</v>
      </c>
      <c r="D2776" s="34" t="s">
        <v>1860</v>
      </c>
      <c r="E2776" s="34" t="s">
        <v>775</v>
      </c>
      <c r="F2776" s="39" t="s">
        <v>897</v>
      </c>
      <c r="G2776" s="34" t="s">
        <v>363</v>
      </c>
      <c r="H2776" s="34" t="b">
        <v>0</v>
      </c>
      <c r="I2776" s="34" t="b">
        <v>0</v>
      </c>
      <c r="J2776" s="34">
        <v>3</v>
      </c>
      <c r="K2776" s="34" t="str">
        <f t="shared" si="63"/>
        <v>137400</v>
      </c>
      <c r="L2776" s="34" t="s">
        <v>900</v>
      </c>
      <c r="O2776" t="str" s="35">
        <v>承载炼丹寒热，过滤整炉杂质；缓冲寒性变化，放宽承寒下限；炼制金行丹药时，提高整炉除渣能力。</v>
      </c>
      <c r="P2776" t="n" s="35">
        <v>12421007</v>
      </c>
    </row>
    <row r="2777" ht="30" customHeight="1" spans="2:12">
      <c r="B2777" s="34">
        <f>10000000+INDEX(编号表!$B:$B,MATCH(D2777,编号表!$A:$A,0))*10000+J2777</f>
        <v>13740004</v>
      </c>
      <c r="C2777" s="34" t="s">
        <v>1863</v>
      </c>
      <c r="D2777" s="34" t="s">
        <v>1860</v>
      </c>
      <c r="E2777" s="34" t="s">
        <v>775</v>
      </c>
      <c r="F2777" s="39" t="s">
        <v>902</v>
      </c>
      <c r="G2777" s="34" t="s">
        <v>363</v>
      </c>
      <c r="H2777" s="34" t="b">
        <v>0</v>
      </c>
      <c r="I2777" s="34" t="b">
        <v>0</v>
      </c>
      <c r="J2777" s="34">
        <v>4</v>
      </c>
      <c r="K2777" s="34" t="str">
        <f t="shared" si="63"/>
        <v>137400</v>
      </c>
      <c r="L2777" s="34" t="s">
        <v>898</v>
      </c>
      <c r="O2777" t="str" s="35">
        <v>承载炼丹寒热，过滤整炉杂质；缓冲寒性变化，放宽承寒下限；炼制金行丹药时，提高整炉除渣能力。</v>
      </c>
      <c r="P2777" t="n" s="35">
        <v>12421007</v>
      </c>
    </row>
    <row r="2778" ht="30" customHeight="1" spans="2:12">
      <c r="B2778" s="34">
        <f>10000000+INDEX(编号表!$B:$B,MATCH(D2778,编号表!$A:$A,0))*10000+J2778</f>
        <v>13740005</v>
      </c>
      <c r="C2778" s="34" t="s">
        <v>1864</v>
      </c>
      <c r="D2778" s="34" t="s">
        <v>1860</v>
      </c>
      <c r="E2778" s="34" t="s">
        <v>775</v>
      </c>
      <c r="F2778" s="39" t="s">
        <v>902</v>
      </c>
      <c r="G2778" s="34" t="s">
        <v>363</v>
      </c>
      <c r="H2778" s="34" t="b">
        <v>0</v>
      </c>
      <c r="I2778" s="34" t="b">
        <v>0</v>
      </c>
      <c r="J2778" s="34">
        <v>5</v>
      </c>
      <c r="K2778" s="34" t="str">
        <f t="shared" si="63"/>
        <v>137400</v>
      </c>
      <c r="L2778" s="34" t="s">
        <v>899</v>
      </c>
      <c r="O2778" t="str" s="35">
        <v>承载炼丹寒热，过滤整炉杂质；缓冲寒性变化，放宽承寒下限；炼制金行丹药时，提高整炉除渣能力。</v>
      </c>
      <c r="P2778" t="n" s="35">
        <v>12421007</v>
      </c>
    </row>
    <row r="2779" ht="30" customHeight="1" spans="2:12">
      <c r="B2779" s="34">
        <f>10000000+INDEX(编号表!$B:$B,MATCH(D2779,编号表!$A:$A,0))*10000+J2779</f>
        <v>13740006</v>
      </c>
      <c r="C2779" s="34" t="s">
        <v>1865</v>
      </c>
      <c r="D2779" s="34" t="s">
        <v>1860</v>
      </c>
      <c r="E2779" s="34" t="s">
        <v>775</v>
      </c>
      <c r="F2779" s="39" t="s">
        <v>902</v>
      </c>
      <c r="G2779" s="34" t="s">
        <v>363</v>
      </c>
      <c r="H2779" s="34" t="b">
        <v>0</v>
      </c>
      <c r="I2779" s="34" t="b">
        <v>0</v>
      </c>
      <c r="J2779" s="34">
        <v>6</v>
      </c>
      <c r="K2779" s="34" t="str">
        <f t="shared" si="63"/>
        <v>137400</v>
      </c>
      <c r="L2779" s="34" t="s">
        <v>900</v>
      </c>
      <c r="O2779" t="str" s="35">
        <v>承载炼丹寒热，过滤整炉杂质；缓冲寒性变化，放宽承寒下限；炼制金行丹药时，提高整炉除渣能力。</v>
      </c>
      <c r="P2779" t="n" s="35">
        <v>12421007</v>
      </c>
    </row>
    <row r="2780" ht="30" customHeight="1" spans="2:12">
      <c r="B2780" s="34">
        <f>10000000+INDEX(编号表!$B:$B,MATCH(D2780,编号表!$A:$A,0))*10000+J2780</f>
        <v>13740007</v>
      </c>
      <c r="C2780" s="34" t="s">
        <v>1866</v>
      </c>
      <c r="D2780" s="34" t="s">
        <v>1860</v>
      </c>
      <c r="E2780" s="34" t="s">
        <v>775</v>
      </c>
      <c r="F2780" s="39" t="s">
        <v>904</v>
      </c>
      <c r="G2780" s="34" t="s">
        <v>363</v>
      </c>
      <c r="H2780" s="34" t="b">
        <v>0</v>
      </c>
      <c r="I2780" s="34" t="b">
        <v>0</v>
      </c>
      <c r="J2780" s="34">
        <v>7</v>
      </c>
      <c r="K2780" s="34" t="str">
        <f t="shared" si="63"/>
        <v>137400</v>
      </c>
      <c r="L2780" s="34" t="s">
        <v>898</v>
      </c>
      <c r="O2780" t="str" s="35">
        <v>承载炼丹寒热，过滤整炉杂质；缓冲寒性变化，放宽承寒下限；炼制金行丹药时，提高整炉除渣能力。</v>
      </c>
      <c r="P2780" t="n" s="35">
        <v>12421007</v>
      </c>
    </row>
    <row r="2781" ht="30" customHeight="1" spans="2:12">
      <c r="B2781" s="34">
        <f>10000000+INDEX(编号表!$B:$B,MATCH(D2781,编号表!$A:$A,0))*10000+J2781</f>
        <v>13740008</v>
      </c>
      <c r="C2781" s="34" t="s">
        <v>1867</v>
      </c>
      <c r="D2781" s="34" t="s">
        <v>1860</v>
      </c>
      <c r="E2781" s="34" t="s">
        <v>775</v>
      </c>
      <c r="F2781" s="39" t="s">
        <v>904</v>
      </c>
      <c r="G2781" s="34" t="s">
        <v>363</v>
      </c>
      <c r="H2781" s="34" t="b">
        <v>0</v>
      </c>
      <c r="I2781" s="34" t="b">
        <v>0</v>
      </c>
      <c r="J2781" s="34">
        <v>8</v>
      </c>
      <c r="K2781" s="34" t="str">
        <f t="shared" si="63"/>
        <v>137400</v>
      </c>
      <c r="L2781" s="34" t="s">
        <v>899</v>
      </c>
      <c r="O2781" t="str" s="35">
        <v>承载炼丹寒热，过滤整炉杂质；缓冲寒性变化，放宽承寒下限；炼制金行丹药时，提高整炉除渣能力。</v>
      </c>
      <c r="P2781" t="n" s="35">
        <v>12421007</v>
      </c>
    </row>
    <row r="2782" ht="30" customHeight="1" spans="2:12">
      <c r="B2782" s="34">
        <f>10000000+INDEX(编号表!$B:$B,MATCH(D2782,编号表!$A:$A,0))*10000+J2782</f>
        <v>13740009</v>
      </c>
      <c r="C2782" s="34" t="s">
        <v>1868</v>
      </c>
      <c r="D2782" s="34" t="s">
        <v>1860</v>
      </c>
      <c r="E2782" s="34" t="s">
        <v>775</v>
      </c>
      <c r="F2782" s="39" t="s">
        <v>904</v>
      </c>
      <c r="G2782" s="34" t="s">
        <v>363</v>
      </c>
      <c r="H2782" s="34" t="b">
        <v>0</v>
      </c>
      <c r="I2782" s="34" t="b">
        <v>0</v>
      </c>
      <c r="J2782" s="34">
        <v>9</v>
      </c>
      <c r="K2782" s="34" t="str">
        <f t="shared" si="63"/>
        <v>137400</v>
      </c>
      <c r="L2782" s="34" t="s">
        <v>900</v>
      </c>
      <c r="O2782" t="str" s="35">
        <v>承载炼丹寒热，过滤整炉杂质；缓冲寒性变化，放宽承寒下限；炼制金行丹药时，提高整炉除渣能力。</v>
      </c>
      <c r="P2782" t="n" s="35">
        <v>12421007</v>
      </c>
    </row>
    <row r="2783" ht="30" customHeight="1" spans="2:12">
      <c r="B2783" s="34">
        <f>10000000+INDEX(编号表!$B:$B,MATCH(D2783,编号表!$A:$A,0))*10000+J2783</f>
        <v>13740010</v>
      </c>
      <c r="C2783" s="34" t="s">
        <v>1869</v>
      </c>
      <c r="D2783" s="34" t="s">
        <v>1860</v>
      </c>
      <c r="E2783" s="34" t="s">
        <v>775</v>
      </c>
      <c r="F2783" s="39" t="s">
        <v>906</v>
      </c>
      <c r="G2783" s="34" t="s">
        <v>363</v>
      </c>
      <c r="H2783" s="34" t="b">
        <v>0</v>
      </c>
      <c r="I2783" s="34" t="b">
        <v>0</v>
      </c>
      <c r="J2783" s="34">
        <v>10</v>
      </c>
      <c r="K2783" s="34" t="str">
        <f t="shared" si="63"/>
        <v>137400</v>
      </c>
      <c r="L2783" s="34" t="s">
        <v>898</v>
      </c>
      <c r="O2783" t="str" s="35">
        <v>承载炼丹寒热，过滤整炉杂质；缓冲寒性变化，放宽承寒下限；炼制金行丹药时，提高整炉除渣能力。</v>
      </c>
      <c r="P2783" t="n" s="35">
        <v>12421007</v>
      </c>
    </row>
    <row r="2784" ht="30" customHeight="1" spans="2:12">
      <c r="B2784" s="34">
        <f>10000000+INDEX(编号表!$B:$B,MATCH(D2784,编号表!$A:$A,0))*10000+J2784</f>
        <v>13740011</v>
      </c>
      <c r="C2784" s="34" t="s">
        <v>1870</v>
      </c>
      <c r="D2784" s="34" t="s">
        <v>1860</v>
      </c>
      <c r="E2784" s="34" t="s">
        <v>775</v>
      </c>
      <c r="F2784" s="39" t="s">
        <v>906</v>
      </c>
      <c r="G2784" s="34" t="s">
        <v>363</v>
      </c>
      <c r="H2784" s="34" t="b">
        <v>0</v>
      </c>
      <c r="I2784" s="34" t="b">
        <v>0</v>
      </c>
      <c r="J2784" s="34">
        <v>11</v>
      </c>
      <c r="K2784" s="34" t="str">
        <f t="shared" si="63"/>
        <v>137400</v>
      </c>
      <c r="L2784" s="34" t="s">
        <v>899</v>
      </c>
      <c r="O2784" t="str" s="35">
        <v>承载炼丹寒热，过滤整炉杂质；缓冲寒性变化，放宽承寒下限；炼制金行丹药时，提高整炉除渣能力。</v>
      </c>
      <c r="P2784" t="n" s="35">
        <v>12421007</v>
      </c>
    </row>
    <row r="2785" ht="30" customHeight="1" spans="2:12">
      <c r="B2785" s="34">
        <f>10000000+INDEX(编号表!$B:$B,MATCH(D2785,编号表!$A:$A,0))*10000+J2785</f>
        <v>13740012</v>
      </c>
      <c r="C2785" s="34" t="s">
        <v>1871</v>
      </c>
      <c r="D2785" s="34" t="s">
        <v>1860</v>
      </c>
      <c r="E2785" s="34" t="s">
        <v>775</v>
      </c>
      <c r="F2785" s="39" t="s">
        <v>906</v>
      </c>
      <c r="G2785" s="34" t="s">
        <v>363</v>
      </c>
      <c r="H2785" s="34" t="b">
        <v>0</v>
      </c>
      <c r="I2785" s="34" t="b">
        <v>0</v>
      </c>
      <c r="J2785" s="34">
        <v>12</v>
      </c>
      <c r="K2785" s="34" t="str">
        <f t="shared" si="63"/>
        <v>137400</v>
      </c>
      <c r="L2785" s="34" t="s">
        <v>900</v>
      </c>
      <c r="O2785" t="str" s="35">
        <v>承载炼丹寒热，过滤整炉杂质；缓冲寒性变化，放宽承寒下限；炼制金行丹药时，提高整炉除渣能力。</v>
      </c>
      <c r="P2785" t="n" s="35">
        <v>12421007</v>
      </c>
    </row>
    <row r="2786" ht="30" customHeight="1" spans="2:12">
      <c r="B2786" s="34">
        <f>10000000+INDEX(编号表!$B:$B,MATCH(D2786,编号表!$A:$A,0))*10000+J2786</f>
        <v>13740013</v>
      </c>
      <c r="C2786" s="34" t="s">
        <v>1872</v>
      </c>
      <c r="D2786" s="34" t="s">
        <v>1860</v>
      </c>
      <c r="E2786" s="34" t="s">
        <v>775</v>
      </c>
      <c r="F2786" s="39" t="s">
        <v>908</v>
      </c>
      <c r="G2786" s="34" t="s">
        <v>363</v>
      </c>
      <c r="H2786" s="34" t="b">
        <v>0</v>
      </c>
      <c r="I2786" s="34" t="b">
        <v>0</v>
      </c>
      <c r="J2786" s="34">
        <v>13</v>
      </c>
      <c r="K2786" s="34" t="str">
        <f t="shared" si="63"/>
        <v>137400</v>
      </c>
      <c r="L2786" s="34" t="s">
        <v>898</v>
      </c>
      <c r="O2786" t="str" s="35">
        <v>承载炼丹寒热，过滤整炉杂质；缓冲寒性变化，放宽承寒下限；炼制金行丹药时，提高整炉除渣能力。</v>
      </c>
      <c r="P2786" t="n" s="35">
        <v>12421007</v>
      </c>
    </row>
    <row r="2787" ht="30" customHeight="1" spans="2:12">
      <c r="B2787" s="34">
        <f>10000000+INDEX(编号表!$B:$B,MATCH(D2787,编号表!$A:$A,0))*10000+J2787</f>
        <v>13740014</v>
      </c>
      <c r="C2787" s="34" t="s">
        <v>1873</v>
      </c>
      <c r="D2787" s="34" t="s">
        <v>1860</v>
      </c>
      <c r="E2787" s="34" t="s">
        <v>775</v>
      </c>
      <c r="F2787" s="39" t="s">
        <v>908</v>
      </c>
      <c r="G2787" s="34" t="s">
        <v>363</v>
      </c>
      <c r="H2787" s="34" t="b">
        <v>0</v>
      </c>
      <c r="I2787" s="34" t="b">
        <v>0</v>
      </c>
      <c r="J2787" s="34">
        <v>14</v>
      </c>
      <c r="K2787" s="34" t="str">
        <f t="shared" si="63"/>
        <v>137400</v>
      </c>
      <c r="L2787" s="34" t="s">
        <v>899</v>
      </c>
      <c r="O2787" t="str" s="35">
        <v>承载炼丹寒热，过滤整炉杂质；缓冲寒性变化，放宽承寒下限；炼制金行丹药时，提高整炉除渣能力。</v>
      </c>
      <c r="P2787" t="n" s="35">
        <v>12421007</v>
      </c>
    </row>
    <row r="2788" ht="30" customHeight="1" spans="2:12">
      <c r="B2788" s="34">
        <f>10000000+INDEX(编号表!$B:$B,MATCH(D2788,编号表!$A:$A,0))*10000+J2788</f>
        <v>13740015</v>
      </c>
      <c r="C2788" s="34" t="s">
        <v>1874</v>
      </c>
      <c r="D2788" s="34" t="s">
        <v>1860</v>
      </c>
      <c r="E2788" s="34" t="s">
        <v>775</v>
      </c>
      <c r="F2788" s="39" t="s">
        <v>908</v>
      </c>
      <c r="G2788" s="34" t="s">
        <v>363</v>
      </c>
      <c r="H2788" s="34" t="b">
        <v>0</v>
      </c>
      <c r="I2788" s="34" t="b">
        <v>0</v>
      </c>
      <c r="J2788" s="34">
        <v>15</v>
      </c>
      <c r="K2788" s="34" t="str">
        <f t="shared" si="63"/>
        <v>137400</v>
      </c>
      <c r="L2788" s="34" t="s">
        <v>900</v>
      </c>
      <c r="O2788" t="str" s="35">
        <v>承载炼丹寒热，过滤整炉杂质；缓冲寒性变化，放宽承寒下限；炼制金行丹药时，提高整炉除渣能力。</v>
      </c>
      <c r="P2788" t="n" s="35">
        <v>12421007</v>
      </c>
    </row>
    <row r="2789" ht="30" customHeight="1" spans="2:12">
      <c r="B2789" s="34">
        <f>10000000+INDEX(编号表!$B:$B,MATCH(D2789,编号表!$A:$A,0))*10000+J2789</f>
        <v>13740016</v>
      </c>
      <c r="C2789" s="34" t="s">
        <v>1875</v>
      </c>
      <c r="D2789" s="34" t="s">
        <v>1860</v>
      </c>
      <c r="E2789" s="34" t="s">
        <v>775</v>
      </c>
      <c r="F2789" s="39" t="s">
        <v>910</v>
      </c>
      <c r="G2789" s="34" t="s">
        <v>363</v>
      </c>
      <c r="H2789" s="34" t="b">
        <v>0</v>
      </c>
      <c r="I2789" s="34" t="b">
        <v>0</v>
      </c>
      <c r="J2789" s="34">
        <v>16</v>
      </c>
      <c r="K2789" s="34" t="str">
        <f t="shared" si="63"/>
        <v>137400</v>
      </c>
      <c r="L2789" s="34" t="s">
        <v>898</v>
      </c>
      <c r="O2789" t="str" s="35">
        <v>承载炼丹寒热，过滤整炉杂质；缓冲寒性变化，放宽承寒下限；炼制金行丹药时，提高整炉除渣能力。</v>
      </c>
      <c r="P2789" t="n" s="35">
        <v>12421007</v>
      </c>
    </row>
    <row r="2790" ht="30" customHeight="1" spans="2:12">
      <c r="B2790" s="34">
        <f>10000000+INDEX(编号表!$B:$B,MATCH(D2790,编号表!$A:$A,0))*10000+J2790</f>
        <v>13740017</v>
      </c>
      <c r="C2790" s="34" t="s">
        <v>1876</v>
      </c>
      <c r="D2790" s="34" t="s">
        <v>1860</v>
      </c>
      <c r="E2790" s="34" t="s">
        <v>775</v>
      </c>
      <c r="F2790" s="39" t="s">
        <v>910</v>
      </c>
      <c r="G2790" s="34" t="s">
        <v>363</v>
      </c>
      <c r="H2790" s="34" t="b">
        <v>0</v>
      </c>
      <c r="I2790" s="34" t="b">
        <v>0</v>
      </c>
      <c r="J2790" s="34">
        <v>17</v>
      </c>
      <c r="K2790" s="34" t="str">
        <f t="shared" si="63"/>
        <v>137400</v>
      </c>
      <c r="L2790" s="34" t="s">
        <v>899</v>
      </c>
      <c r="O2790" t="str" s="35">
        <v>承载炼丹寒热，过滤整炉杂质；缓冲寒性变化，放宽承寒下限；炼制金行丹药时，提高整炉除渣能力。</v>
      </c>
      <c r="P2790" t="n" s="35">
        <v>12421007</v>
      </c>
    </row>
    <row r="2791" ht="30" customHeight="1" spans="2:12">
      <c r="B2791" s="34">
        <f>10000000+INDEX(编号表!$B:$B,MATCH(D2791,编号表!$A:$A,0))*10000+J2791</f>
        <v>13740018</v>
      </c>
      <c r="C2791" s="34" t="s">
        <v>1877</v>
      </c>
      <c r="D2791" s="34" t="s">
        <v>1860</v>
      </c>
      <c r="E2791" s="34" t="s">
        <v>775</v>
      </c>
      <c r="F2791" s="39" t="s">
        <v>910</v>
      </c>
      <c r="G2791" s="34" t="s">
        <v>363</v>
      </c>
      <c r="H2791" s="34" t="b">
        <v>0</v>
      </c>
      <c r="I2791" s="34" t="b">
        <v>0</v>
      </c>
      <c r="J2791" s="34">
        <v>18</v>
      </c>
      <c r="K2791" s="34" t="str">
        <f t="shared" si="63"/>
        <v>137400</v>
      </c>
      <c r="L2791" s="34" t="s">
        <v>900</v>
      </c>
      <c r="O2791" t="str" s="35">
        <v>承载炼丹寒热，过滤整炉杂质；缓冲寒性变化，放宽承寒下限；炼制金行丹药时，提高整炉除渣能力。</v>
      </c>
      <c r="P2791" t="n" s="35">
        <v>12421007</v>
      </c>
    </row>
    <row r="2792" ht="30" customHeight="1" spans="2:12">
      <c r="B2792" s="34">
        <f>10000000+INDEX(编号表!$B:$B,MATCH(D2792,编号表!$A:$A,0))*10000+J2792</f>
        <v>13740019</v>
      </c>
      <c r="C2792" s="34" t="s">
        <v>1878</v>
      </c>
      <c r="D2792" s="34" t="s">
        <v>1860</v>
      </c>
      <c r="E2792" s="34" t="s">
        <v>775</v>
      </c>
      <c r="F2792" s="39" t="s">
        <v>912</v>
      </c>
      <c r="G2792" s="34" t="s">
        <v>363</v>
      </c>
      <c r="H2792" s="34" t="b">
        <v>0</v>
      </c>
      <c r="I2792" s="34" t="b">
        <v>0</v>
      </c>
      <c r="J2792" s="34">
        <v>19</v>
      </c>
      <c r="K2792" s="34" t="str">
        <f t="shared" si="63"/>
        <v>137400</v>
      </c>
      <c r="L2792" s="34" t="s">
        <v>898</v>
      </c>
      <c r="O2792" t="str" s="35">
        <v>承载炼丹寒热，过滤整炉杂质；缓冲寒性变化，放宽承寒下限；炼制金行丹药时，提高整炉除渣能力。</v>
      </c>
      <c r="P2792" t="n" s="35">
        <v>12421007</v>
      </c>
    </row>
    <row r="2793" ht="30" customHeight="1" spans="2:12">
      <c r="B2793" s="34">
        <f>10000000+INDEX(编号表!$B:$B,MATCH(D2793,编号表!$A:$A,0))*10000+J2793</f>
        <v>13740020</v>
      </c>
      <c r="C2793" s="34" t="s">
        <v>1879</v>
      </c>
      <c r="D2793" s="34" t="s">
        <v>1860</v>
      </c>
      <c r="E2793" s="34" t="s">
        <v>775</v>
      </c>
      <c r="F2793" s="39" t="s">
        <v>912</v>
      </c>
      <c r="G2793" s="34" t="s">
        <v>363</v>
      </c>
      <c r="H2793" s="34" t="b">
        <v>0</v>
      </c>
      <c r="I2793" s="34" t="b">
        <v>0</v>
      </c>
      <c r="J2793" s="34">
        <v>20</v>
      </c>
      <c r="K2793" s="34" t="str">
        <f t="shared" si="63"/>
        <v>137400</v>
      </c>
      <c r="L2793" s="34" t="s">
        <v>899</v>
      </c>
      <c r="O2793" t="str" s="35">
        <v>承载炼丹寒热，过滤整炉杂质；缓冲寒性变化，放宽承寒下限；炼制金行丹药时，提高整炉除渣能力。</v>
      </c>
      <c r="P2793" t="n" s="35">
        <v>12421007</v>
      </c>
    </row>
    <row r="2794" ht="30" customHeight="1" spans="2:12">
      <c r="B2794" s="34">
        <f>10000000+INDEX(编号表!$B:$B,MATCH(D2794,编号表!$A:$A,0))*10000+J2794</f>
        <v>13740021</v>
      </c>
      <c r="C2794" s="34" t="s">
        <v>1880</v>
      </c>
      <c r="D2794" s="34" t="s">
        <v>1860</v>
      </c>
      <c r="E2794" s="34" t="s">
        <v>775</v>
      </c>
      <c r="F2794" s="39" t="s">
        <v>912</v>
      </c>
      <c r="G2794" s="34" t="s">
        <v>363</v>
      </c>
      <c r="H2794" s="34" t="b">
        <v>0</v>
      </c>
      <c r="I2794" s="34" t="b">
        <v>0</v>
      </c>
      <c r="J2794" s="34">
        <v>21</v>
      </c>
      <c r="K2794" s="34" t="str">
        <f t="shared" si="63"/>
        <v>137400</v>
      </c>
      <c r="L2794" s="34" t="s">
        <v>900</v>
      </c>
      <c r="O2794" t="str" s="35">
        <v>承载炼丹寒热，过滤整炉杂质；缓冲寒性变化，放宽承寒下限；炼制金行丹药时，提高整炉除渣能力。</v>
      </c>
      <c r="P2794" t="n" s="35">
        <v>12421007</v>
      </c>
    </row>
    <row r="2795" ht="30" customHeight="1" spans="2:12">
      <c r="B2795" s="34">
        <f>10000000+INDEX(编号表!$B:$B,MATCH(D2795,编号表!$A:$A,0))*10000+J2795</f>
        <v>13750001</v>
      </c>
      <c r="C2795" s="34" t="s">
        <v>1881</v>
      </c>
      <c r="D2795" s="34" t="s">
        <v>1882</v>
      </c>
      <c r="E2795" s="34" t="s">
        <v>775</v>
      </c>
      <c r="F2795" s="39" t="s">
        <v>897</v>
      </c>
      <c r="G2795" s="34" t="s">
        <v>363</v>
      </c>
      <c r="H2795" s="34" t="b">
        <v>0</v>
      </c>
      <c r="I2795" s="34" t="b">
        <v>0</v>
      </c>
      <c r="J2795" s="34">
        <v>1</v>
      </c>
      <c r="K2795" s="34" t="str">
        <f t="shared" si="63"/>
        <v>137500</v>
      </c>
      <c r="L2795" s="34" t="s">
        <v>898</v>
      </c>
      <c r="O2795" t="str" s="35">
        <v>承载炼丹寒热，过滤整炉杂质；缓冲寒性变化，放宽承寒下限；炼制木行丹药时，提高整炉除渣能力。</v>
      </c>
      <c r="P2795" t="n" s="35">
        <v>12421007</v>
      </c>
    </row>
    <row r="2796" ht="30" customHeight="1" spans="2:12">
      <c r="B2796" s="34">
        <f>10000000+INDEX(编号表!$B:$B,MATCH(D2796,编号表!$A:$A,0))*10000+J2796</f>
        <v>13750002</v>
      </c>
      <c r="C2796" s="34" t="s">
        <v>1883</v>
      </c>
      <c r="D2796" s="34" t="s">
        <v>1882</v>
      </c>
      <c r="E2796" s="34" t="s">
        <v>775</v>
      </c>
      <c r="F2796" s="39" t="s">
        <v>897</v>
      </c>
      <c r="G2796" s="34" t="s">
        <v>363</v>
      </c>
      <c r="H2796" s="34" t="b">
        <v>0</v>
      </c>
      <c r="I2796" s="34" t="b">
        <v>0</v>
      </c>
      <c r="J2796" s="34">
        <v>2</v>
      </c>
      <c r="K2796" s="34" t="str">
        <f t="shared" si="63"/>
        <v>137500</v>
      </c>
      <c r="L2796" s="34" t="s">
        <v>899</v>
      </c>
      <c r="O2796" t="str" s="35">
        <v>承载炼丹寒热，过滤整炉杂质；缓冲寒性变化，放宽承寒下限；炼制木行丹药时，提高整炉除渣能力。</v>
      </c>
      <c r="P2796" t="n" s="35">
        <v>12421007</v>
      </c>
    </row>
    <row r="2797" ht="30" customHeight="1" spans="2:12">
      <c r="B2797" s="34">
        <f>10000000+INDEX(编号表!$B:$B,MATCH(D2797,编号表!$A:$A,0))*10000+J2797</f>
        <v>13750003</v>
      </c>
      <c r="C2797" s="34" t="s">
        <v>1884</v>
      </c>
      <c r="D2797" s="34" t="s">
        <v>1882</v>
      </c>
      <c r="E2797" s="34" t="s">
        <v>775</v>
      </c>
      <c r="F2797" s="39" t="s">
        <v>897</v>
      </c>
      <c r="G2797" s="34" t="s">
        <v>363</v>
      </c>
      <c r="H2797" s="34" t="b">
        <v>0</v>
      </c>
      <c r="I2797" s="34" t="b">
        <v>0</v>
      </c>
      <c r="J2797" s="34">
        <v>3</v>
      </c>
      <c r="K2797" s="34" t="str">
        <f t="shared" si="63"/>
        <v>137500</v>
      </c>
      <c r="L2797" s="34" t="s">
        <v>900</v>
      </c>
      <c r="O2797" t="str" s="35">
        <v>承载炼丹寒热，过滤整炉杂质；缓冲寒性变化，放宽承寒下限；炼制木行丹药时，提高整炉除渣能力。</v>
      </c>
      <c r="P2797" t="n" s="35">
        <v>12421007</v>
      </c>
    </row>
    <row r="2798" ht="30" customHeight="1" spans="2:12">
      <c r="B2798" s="34">
        <f>10000000+INDEX(编号表!$B:$B,MATCH(D2798,编号表!$A:$A,0))*10000+J2798</f>
        <v>13750004</v>
      </c>
      <c r="C2798" s="34" t="s">
        <v>1885</v>
      </c>
      <c r="D2798" s="34" t="s">
        <v>1882</v>
      </c>
      <c r="E2798" s="34" t="s">
        <v>775</v>
      </c>
      <c r="F2798" s="39" t="s">
        <v>902</v>
      </c>
      <c r="G2798" s="34" t="s">
        <v>363</v>
      </c>
      <c r="H2798" s="34" t="b">
        <v>0</v>
      </c>
      <c r="I2798" s="34" t="b">
        <v>0</v>
      </c>
      <c r="J2798" s="34">
        <v>4</v>
      </c>
      <c r="K2798" s="34" t="str">
        <f t="shared" si="63"/>
        <v>137500</v>
      </c>
      <c r="L2798" s="34" t="s">
        <v>898</v>
      </c>
      <c r="O2798" t="str" s="35">
        <v>承载炼丹寒热，过滤整炉杂质；缓冲寒性变化，放宽承寒下限；炼制木行丹药时，提高整炉除渣能力。</v>
      </c>
      <c r="P2798" t="n" s="35">
        <v>12421007</v>
      </c>
    </row>
    <row r="2799" ht="30" customHeight="1" spans="2:12">
      <c r="B2799" s="34">
        <f>10000000+INDEX(编号表!$B:$B,MATCH(D2799,编号表!$A:$A,0))*10000+J2799</f>
        <v>13750005</v>
      </c>
      <c r="C2799" s="34" t="s">
        <v>1886</v>
      </c>
      <c r="D2799" s="34" t="s">
        <v>1882</v>
      </c>
      <c r="E2799" s="34" t="s">
        <v>775</v>
      </c>
      <c r="F2799" s="39" t="s">
        <v>902</v>
      </c>
      <c r="G2799" s="34" t="s">
        <v>363</v>
      </c>
      <c r="H2799" s="34" t="b">
        <v>0</v>
      </c>
      <c r="I2799" s="34" t="b">
        <v>0</v>
      </c>
      <c r="J2799" s="34">
        <v>5</v>
      </c>
      <c r="K2799" s="34" t="str">
        <f t="shared" si="63"/>
        <v>137500</v>
      </c>
      <c r="L2799" s="34" t="s">
        <v>899</v>
      </c>
      <c r="O2799" t="str" s="35">
        <v>承载炼丹寒热，过滤整炉杂质；缓冲寒性变化，放宽承寒下限；炼制木行丹药时，提高整炉除渣能力。</v>
      </c>
      <c r="P2799" t="n" s="35">
        <v>12421007</v>
      </c>
    </row>
    <row r="2800" ht="30" customHeight="1" spans="2:12">
      <c r="B2800" s="34">
        <f>10000000+INDEX(编号表!$B:$B,MATCH(D2800,编号表!$A:$A,0))*10000+J2800</f>
        <v>13750006</v>
      </c>
      <c r="C2800" s="34" t="s">
        <v>1887</v>
      </c>
      <c r="D2800" s="34" t="s">
        <v>1882</v>
      </c>
      <c r="E2800" s="34" t="s">
        <v>775</v>
      </c>
      <c r="F2800" s="39" t="s">
        <v>902</v>
      </c>
      <c r="G2800" s="34" t="s">
        <v>363</v>
      </c>
      <c r="H2800" s="34" t="b">
        <v>0</v>
      </c>
      <c r="I2800" s="34" t="b">
        <v>0</v>
      </c>
      <c r="J2800" s="34">
        <v>6</v>
      </c>
      <c r="K2800" s="34" t="str">
        <f t="shared" si="63"/>
        <v>137500</v>
      </c>
      <c r="L2800" s="34" t="s">
        <v>900</v>
      </c>
      <c r="O2800" t="str" s="35">
        <v>承载炼丹寒热，过滤整炉杂质；缓冲寒性变化，放宽承寒下限；炼制木行丹药时，提高整炉除渣能力。</v>
      </c>
      <c r="P2800" t="n" s="35">
        <v>12421007</v>
      </c>
    </row>
    <row r="2801" ht="30" customHeight="1" spans="2:12">
      <c r="B2801" s="34">
        <f>10000000+INDEX(编号表!$B:$B,MATCH(D2801,编号表!$A:$A,0))*10000+J2801</f>
        <v>13750007</v>
      </c>
      <c r="C2801" s="34" t="s">
        <v>1888</v>
      </c>
      <c r="D2801" s="34" t="s">
        <v>1882</v>
      </c>
      <c r="E2801" s="34" t="s">
        <v>775</v>
      </c>
      <c r="F2801" s="39" t="s">
        <v>904</v>
      </c>
      <c r="G2801" s="34" t="s">
        <v>363</v>
      </c>
      <c r="H2801" s="34" t="b">
        <v>0</v>
      </c>
      <c r="I2801" s="34" t="b">
        <v>0</v>
      </c>
      <c r="J2801" s="34">
        <v>7</v>
      </c>
      <c r="K2801" s="34" t="str">
        <f t="shared" si="63"/>
        <v>137500</v>
      </c>
      <c r="L2801" s="34" t="s">
        <v>898</v>
      </c>
      <c r="O2801" t="str" s="35">
        <v>承载炼丹寒热，过滤整炉杂质；缓冲寒性变化，放宽承寒下限；炼制木行丹药时，提高整炉除渣能力。</v>
      </c>
      <c r="P2801" t="n" s="35">
        <v>12421007</v>
      </c>
    </row>
    <row r="2802" ht="30" customHeight="1" spans="2:12">
      <c r="B2802" s="34">
        <f>10000000+INDEX(编号表!$B:$B,MATCH(D2802,编号表!$A:$A,0))*10000+J2802</f>
        <v>13750008</v>
      </c>
      <c r="C2802" s="34" t="s">
        <v>1889</v>
      </c>
      <c r="D2802" s="34" t="s">
        <v>1882</v>
      </c>
      <c r="E2802" s="34" t="s">
        <v>775</v>
      </c>
      <c r="F2802" s="39" t="s">
        <v>904</v>
      </c>
      <c r="G2802" s="34" t="s">
        <v>363</v>
      </c>
      <c r="H2802" s="34" t="b">
        <v>0</v>
      </c>
      <c r="I2802" s="34" t="b">
        <v>0</v>
      </c>
      <c r="J2802" s="34">
        <v>8</v>
      </c>
      <c r="K2802" s="34" t="str">
        <f t="shared" si="63"/>
        <v>137500</v>
      </c>
      <c r="L2802" s="34" t="s">
        <v>899</v>
      </c>
      <c r="O2802" t="str" s="35">
        <v>承载炼丹寒热，过滤整炉杂质；缓冲寒性变化，放宽承寒下限；炼制木行丹药时，提高整炉除渣能力。</v>
      </c>
      <c r="P2802" t="n" s="35">
        <v>12421007</v>
      </c>
    </row>
    <row r="2803" ht="30" customHeight="1" spans="2:12">
      <c r="B2803" s="34">
        <f>10000000+INDEX(编号表!$B:$B,MATCH(D2803,编号表!$A:$A,0))*10000+J2803</f>
        <v>13750009</v>
      </c>
      <c r="C2803" s="34" t="s">
        <v>1890</v>
      </c>
      <c r="D2803" s="34" t="s">
        <v>1882</v>
      </c>
      <c r="E2803" s="34" t="s">
        <v>775</v>
      </c>
      <c r="F2803" s="39" t="s">
        <v>904</v>
      </c>
      <c r="G2803" s="34" t="s">
        <v>363</v>
      </c>
      <c r="H2803" s="34" t="b">
        <v>0</v>
      </c>
      <c r="I2803" s="34" t="b">
        <v>0</v>
      </c>
      <c r="J2803" s="34">
        <v>9</v>
      </c>
      <c r="K2803" s="34" t="str">
        <f t="shared" si="63"/>
        <v>137500</v>
      </c>
      <c r="L2803" s="34" t="s">
        <v>900</v>
      </c>
      <c r="O2803" t="str" s="35">
        <v>承载炼丹寒热，过滤整炉杂质；缓冲寒性变化，放宽承寒下限；炼制木行丹药时，提高整炉除渣能力。</v>
      </c>
      <c r="P2803" t="n" s="35">
        <v>12421007</v>
      </c>
    </row>
    <row r="2804" ht="30" customHeight="1" spans="2:12">
      <c r="B2804" s="34">
        <f>10000000+INDEX(编号表!$B:$B,MATCH(D2804,编号表!$A:$A,0))*10000+J2804</f>
        <v>13750010</v>
      </c>
      <c r="C2804" s="34" t="s">
        <v>1891</v>
      </c>
      <c r="D2804" s="34" t="s">
        <v>1882</v>
      </c>
      <c r="E2804" s="34" t="s">
        <v>775</v>
      </c>
      <c r="F2804" s="39" t="s">
        <v>906</v>
      </c>
      <c r="G2804" s="34" t="s">
        <v>363</v>
      </c>
      <c r="H2804" s="34" t="b">
        <v>0</v>
      </c>
      <c r="I2804" s="34" t="b">
        <v>0</v>
      </c>
      <c r="J2804" s="34">
        <v>10</v>
      </c>
      <c r="K2804" s="34" t="str">
        <f t="shared" si="63"/>
        <v>137500</v>
      </c>
      <c r="L2804" s="34" t="s">
        <v>898</v>
      </c>
      <c r="O2804" t="str" s="35">
        <v>承载炼丹寒热，过滤整炉杂质；缓冲寒性变化，放宽承寒下限；炼制木行丹药时，提高整炉除渣能力。</v>
      </c>
      <c r="P2804" t="n" s="35">
        <v>12421007</v>
      </c>
    </row>
    <row r="2805" ht="30" customHeight="1" spans="2:12">
      <c r="B2805" s="34">
        <f>10000000+INDEX(编号表!$B:$B,MATCH(D2805,编号表!$A:$A,0))*10000+J2805</f>
        <v>13750011</v>
      </c>
      <c r="C2805" s="34" t="s">
        <v>1892</v>
      </c>
      <c r="D2805" s="34" t="s">
        <v>1882</v>
      </c>
      <c r="E2805" s="34" t="s">
        <v>775</v>
      </c>
      <c r="F2805" s="39" t="s">
        <v>906</v>
      </c>
      <c r="G2805" s="34" t="s">
        <v>363</v>
      </c>
      <c r="H2805" s="34" t="b">
        <v>0</v>
      </c>
      <c r="I2805" s="34" t="b">
        <v>0</v>
      </c>
      <c r="J2805" s="34">
        <v>11</v>
      </c>
      <c r="K2805" s="34" t="str">
        <f t="shared" si="63"/>
        <v>137500</v>
      </c>
      <c r="L2805" s="34" t="s">
        <v>899</v>
      </c>
      <c r="O2805" t="str" s="35">
        <v>承载炼丹寒热，过滤整炉杂质；缓冲寒性变化，放宽承寒下限；炼制木行丹药时，提高整炉除渣能力。</v>
      </c>
      <c r="P2805" t="n" s="35">
        <v>12421007</v>
      </c>
    </row>
    <row r="2806" ht="30" customHeight="1" spans="2:12">
      <c r="B2806" s="34">
        <f>10000000+INDEX(编号表!$B:$B,MATCH(D2806,编号表!$A:$A,0))*10000+J2806</f>
        <v>13750012</v>
      </c>
      <c r="C2806" s="34" t="s">
        <v>1893</v>
      </c>
      <c r="D2806" s="34" t="s">
        <v>1882</v>
      </c>
      <c r="E2806" s="34" t="s">
        <v>775</v>
      </c>
      <c r="F2806" s="39" t="s">
        <v>906</v>
      </c>
      <c r="G2806" s="34" t="s">
        <v>363</v>
      </c>
      <c r="H2806" s="34" t="b">
        <v>0</v>
      </c>
      <c r="I2806" s="34" t="b">
        <v>0</v>
      </c>
      <c r="J2806" s="34">
        <v>12</v>
      </c>
      <c r="K2806" s="34" t="str">
        <f t="shared" si="63"/>
        <v>137500</v>
      </c>
      <c r="L2806" s="34" t="s">
        <v>900</v>
      </c>
      <c r="O2806" t="str" s="35">
        <v>承载炼丹寒热，过滤整炉杂质；缓冲寒性变化，放宽承寒下限；炼制木行丹药时，提高整炉除渣能力。</v>
      </c>
      <c r="P2806" t="n" s="35">
        <v>12421007</v>
      </c>
    </row>
    <row r="2807" ht="30" customHeight="1" spans="2:12">
      <c r="B2807" s="34">
        <f>10000000+INDEX(编号表!$B:$B,MATCH(D2807,编号表!$A:$A,0))*10000+J2807</f>
        <v>13750013</v>
      </c>
      <c r="C2807" s="34" t="s">
        <v>1894</v>
      </c>
      <c r="D2807" s="34" t="s">
        <v>1882</v>
      </c>
      <c r="E2807" s="34" t="s">
        <v>775</v>
      </c>
      <c r="F2807" s="39" t="s">
        <v>908</v>
      </c>
      <c r="G2807" s="34" t="s">
        <v>363</v>
      </c>
      <c r="H2807" s="34" t="b">
        <v>0</v>
      </c>
      <c r="I2807" s="34" t="b">
        <v>0</v>
      </c>
      <c r="J2807" s="34">
        <v>13</v>
      </c>
      <c r="K2807" s="34" t="str">
        <f t="shared" si="63"/>
        <v>137500</v>
      </c>
      <c r="L2807" s="34" t="s">
        <v>898</v>
      </c>
      <c r="O2807" t="str" s="35">
        <v>承载炼丹寒热，过滤整炉杂质；缓冲寒性变化，放宽承寒下限；炼制木行丹药时，提高整炉除渣能力。</v>
      </c>
      <c r="P2807" t="n" s="35">
        <v>12421007</v>
      </c>
    </row>
    <row r="2808" ht="30" customHeight="1" spans="2:12">
      <c r="B2808" s="34">
        <f>10000000+INDEX(编号表!$B:$B,MATCH(D2808,编号表!$A:$A,0))*10000+J2808</f>
        <v>13750014</v>
      </c>
      <c r="C2808" s="34" t="s">
        <v>1895</v>
      </c>
      <c r="D2808" s="34" t="s">
        <v>1882</v>
      </c>
      <c r="E2808" s="34" t="s">
        <v>775</v>
      </c>
      <c r="F2808" s="39" t="s">
        <v>908</v>
      </c>
      <c r="G2808" s="34" t="s">
        <v>363</v>
      </c>
      <c r="H2808" s="34" t="b">
        <v>0</v>
      </c>
      <c r="I2808" s="34" t="b">
        <v>0</v>
      </c>
      <c r="J2808" s="34">
        <v>14</v>
      </c>
      <c r="K2808" s="34" t="str">
        <f t="shared" si="63"/>
        <v>137500</v>
      </c>
      <c r="L2808" s="34" t="s">
        <v>899</v>
      </c>
      <c r="O2808" t="str" s="35">
        <v>承载炼丹寒热，过滤整炉杂质；缓冲寒性变化，放宽承寒下限；炼制木行丹药时，提高整炉除渣能力。</v>
      </c>
      <c r="P2808" t="n" s="35">
        <v>12421007</v>
      </c>
    </row>
    <row r="2809" ht="30" customHeight="1" spans="2:12">
      <c r="B2809" s="34">
        <f>10000000+INDEX(编号表!$B:$B,MATCH(D2809,编号表!$A:$A,0))*10000+J2809</f>
        <v>13750015</v>
      </c>
      <c r="C2809" s="34" t="s">
        <v>1896</v>
      </c>
      <c r="D2809" s="34" t="s">
        <v>1882</v>
      </c>
      <c r="E2809" s="34" t="s">
        <v>775</v>
      </c>
      <c r="F2809" s="39" t="s">
        <v>908</v>
      </c>
      <c r="G2809" s="34" t="s">
        <v>363</v>
      </c>
      <c r="H2809" s="34" t="b">
        <v>0</v>
      </c>
      <c r="I2809" s="34" t="b">
        <v>0</v>
      </c>
      <c r="J2809" s="34">
        <v>15</v>
      </c>
      <c r="K2809" s="34" t="str">
        <f t="shared" si="63"/>
        <v>137500</v>
      </c>
      <c r="L2809" s="34" t="s">
        <v>900</v>
      </c>
      <c r="O2809" t="str" s="35">
        <v>承载炼丹寒热，过滤整炉杂质；缓冲寒性变化，放宽承寒下限；炼制木行丹药时，提高整炉除渣能力。</v>
      </c>
      <c r="P2809" t="n" s="35">
        <v>12421007</v>
      </c>
    </row>
    <row r="2810" ht="30" customHeight="1" spans="2:12">
      <c r="B2810" s="34">
        <f>10000000+INDEX(编号表!$B:$B,MATCH(D2810,编号表!$A:$A,0))*10000+J2810</f>
        <v>13750016</v>
      </c>
      <c r="C2810" s="34" t="s">
        <v>1897</v>
      </c>
      <c r="D2810" s="34" t="s">
        <v>1882</v>
      </c>
      <c r="E2810" s="34" t="s">
        <v>775</v>
      </c>
      <c r="F2810" s="39" t="s">
        <v>910</v>
      </c>
      <c r="G2810" s="34" t="s">
        <v>363</v>
      </c>
      <c r="H2810" s="34" t="b">
        <v>0</v>
      </c>
      <c r="I2810" s="34" t="b">
        <v>0</v>
      </c>
      <c r="J2810" s="34">
        <v>16</v>
      </c>
      <c r="K2810" s="34" t="str">
        <f t="shared" si="63"/>
        <v>137500</v>
      </c>
      <c r="L2810" s="34" t="s">
        <v>898</v>
      </c>
      <c r="O2810" t="str" s="35">
        <v>承载炼丹寒热，过滤整炉杂质；缓冲寒性变化，放宽承寒下限；炼制木行丹药时，提高整炉除渣能力。</v>
      </c>
      <c r="P2810" t="n" s="35">
        <v>12421007</v>
      </c>
    </row>
    <row r="2811" ht="30" customHeight="1" spans="2:12">
      <c r="B2811" s="34">
        <f>10000000+INDEX(编号表!$B:$B,MATCH(D2811,编号表!$A:$A,0))*10000+J2811</f>
        <v>13750017</v>
      </c>
      <c r="C2811" s="34" t="s">
        <v>1898</v>
      </c>
      <c r="D2811" s="34" t="s">
        <v>1882</v>
      </c>
      <c r="E2811" s="34" t="s">
        <v>775</v>
      </c>
      <c r="F2811" s="39" t="s">
        <v>910</v>
      </c>
      <c r="G2811" s="34" t="s">
        <v>363</v>
      </c>
      <c r="H2811" s="34" t="b">
        <v>0</v>
      </c>
      <c r="I2811" s="34" t="b">
        <v>0</v>
      </c>
      <c r="J2811" s="34">
        <v>17</v>
      </c>
      <c r="K2811" s="34" t="str">
        <f t="shared" si="63"/>
        <v>137500</v>
      </c>
      <c r="L2811" s="34" t="s">
        <v>899</v>
      </c>
      <c r="O2811" t="str" s="35">
        <v>承载炼丹寒热，过滤整炉杂质；缓冲寒性变化，放宽承寒下限；炼制木行丹药时，提高整炉除渣能力。</v>
      </c>
      <c r="P2811" t="n" s="35">
        <v>12421007</v>
      </c>
    </row>
    <row r="2812" ht="30" customHeight="1" spans="2:12">
      <c r="B2812" s="34">
        <f>10000000+INDEX(编号表!$B:$B,MATCH(D2812,编号表!$A:$A,0))*10000+J2812</f>
        <v>13750018</v>
      </c>
      <c r="C2812" s="34" t="s">
        <v>1899</v>
      </c>
      <c r="D2812" s="34" t="s">
        <v>1882</v>
      </c>
      <c r="E2812" s="34" t="s">
        <v>775</v>
      </c>
      <c r="F2812" s="39" t="s">
        <v>910</v>
      </c>
      <c r="G2812" s="34" t="s">
        <v>363</v>
      </c>
      <c r="H2812" s="34" t="b">
        <v>0</v>
      </c>
      <c r="I2812" s="34" t="b">
        <v>0</v>
      </c>
      <c r="J2812" s="34">
        <v>18</v>
      </c>
      <c r="K2812" s="34" t="str">
        <f t="shared" si="63"/>
        <v>137500</v>
      </c>
      <c r="L2812" s="34" t="s">
        <v>900</v>
      </c>
      <c r="O2812" t="str" s="35">
        <v>承载炼丹寒热，过滤整炉杂质；缓冲寒性变化，放宽承寒下限；炼制木行丹药时，提高整炉除渣能力。</v>
      </c>
      <c r="P2812" t="n" s="35">
        <v>12421007</v>
      </c>
    </row>
    <row r="2813" ht="30" customHeight="1" spans="2:12">
      <c r="B2813" s="34">
        <f>10000000+INDEX(编号表!$B:$B,MATCH(D2813,编号表!$A:$A,0))*10000+J2813</f>
        <v>13750019</v>
      </c>
      <c r="C2813" s="34" t="s">
        <v>1900</v>
      </c>
      <c r="D2813" s="34" t="s">
        <v>1882</v>
      </c>
      <c r="E2813" s="34" t="s">
        <v>775</v>
      </c>
      <c r="F2813" s="39" t="s">
        <v>912</v>
      </c>
      <c r="G2813" s="34" t="s">
        <v>363</v>
      </c>
      <c r="H2813" s="34" t="b">
        <v>0</v>
      </c>
      <c r="I2813" s="34" t="b">
        <v>0</v>
      </c>
      <c r="J2813" s="34">
        <v>19</v>
      </c>
      <c r="K2813" s="34" t="str">
        <f t="shared" si="63"/>
        <v>137500</v>
      </c>
      <c r="L2813" s="34" t="s">
        <v>898</v>
      </c>
      <c r="O2813" t="str" s="35">
        <v>承载炼丹寒热，过滤整炉杂质；缓冲寒性变化，放宽承寒下限；炼制木行丹药时，提高整炉除渣能力。</v>
      </c>
      <c r="P2813" t="n" s="35">
        <v>12421007</v>
      </c>
    </row>
    <row r="2814" ht="30" customHeight="1" spans="2:12">
      <c r="B2814" s="34">
        <f>10000000+INDEX(编号表!$B:$B,MATCH(D2814,编号表!$A:$A,0))*10000+J2814</f>
        <v>13750020</v>
      </c>
      <c r="C2814" s="34" t="s">
        <v>1901</v>
      </c>
      <c r="D2814" s="34" t="s">
        <v>1882</v>
      </c>
      <c r="E2814" s="34" t="s">
        <v>775</v>
      </c>
      <c r="F2814" s="39" t="s">
        <v>912</v>
      </c>
      <c r="G2814" s="34" t="s">
        <v>363</v>
      </c>
      <c r="H2814" s="34" t="b">
        <v>0</v>
      </c>
      <c r="I2814" s="34" t="b">
        <v>0</v>
      </c>
      <c r="J2814" s="34">
        <v>20</v>
      </c>
      <c r="K2814" s="34" t="str">
        <f t="shared" si="63"/>
        <v>137500</v>
      </c>
      <c r="L2814" s="34" t="s">
        <v>899</v>
      </c>
      <c r="O2814" t="str" s="35">
        <v>承载炼丹寒热，过滤整炉杂质；缓冲寒性变化，放宽承寒下限；炼制木行丹药时，提高整炉除渣能力。</v>
      </c>
      <c r="P2814" t="n" s="35">
        <v>12421007</v>
      </c>
    </row>
    <row r="2815" ht="30" customHeight="1" spans="2:12">
      <c r="B2815" s="34">
        <f>10000000+INDEX(编号表!$B:$B,MATCH(D2815,编号表!$A:$A,0))*10000+J2815</f>
        <v>13750021</v>
      </c>
      <c r="C2815" s="34" t="s">
        <v>1902</v>
      </c>
      <c r="D2815" s="34" t="s">
        <v>1882</v>
      </c>
      <c r="E2815" s="34" t="s">
        <v>775</v>
      </c>
      <c r="F2815" s="39" t="s">
        <v>912</v>
      </c>
      <c r="G2815" s="34" t="s">
        <v>363</v>
      </c>
      <c r="H2815" s="34" t="b">
        <v>0</v>
      </c>
      <c r="I2815" s="34" t="b">
        <v>0</v>
      </c>
      <c r="J2815" s="34">
        <v>21</v>
      </c>
      <c r="K2815" s="34" t="str">
        <f t="shared" si="63"/>
        <v>137500</v>
      </c>
      <c r="L2815" s="34" t="s">
        <v>900</v>
      </c>
      <c r="O2815" t="str" s="35">
        <v>承载炼丹寒热，过滤整炉杂质；缓冲寒性变化，放宽承寒下限；炼制木行丹药时，提高整炉除渣能力。</v>
      </c>
      <c r="P2815" t="n" s="35">
        <v>12421007</v>
      </c>
    </row>
    <row r="2816" ht="30" customHeight="1" spans="2:12">
      <c r="B2816" s="34">
        <f>10000000+INDEX(编号表!$B:$B,MATCH(D2816,编号表!$A:$A,0))*10000+J2816</f>
        <v>13760001</v>
      </c>
      <c r="C2816" s="34" t="s">
        <v>1903</v>
      </c>
      <c r="D2816" s="34" t="s">
        <v>1904</v>
      </c>
      <c r="E2816" s="34" t="s">
        <v>775</v>
      </c>
      <c r="F2816" s="39" t="s">
        <v>897</v>
      </c>
      <c r="G2816" s="34" t="s">
        <v>363</v>
      </c>
      <c r="H2816" s="34" t="b">
        <v>0</v>
      </c>
      <c r="I2816" s="34" t="b">
        <v>0</v>
      </c>
      <c r="J2816" s="34">
        <v>1</v>
      </c>
      <c r="K2816" s="34" t="str">
        <f t="shared" si="63"/>
        <v>137600</v>
      </c>
      <c r="L2816" s="34" t="s">
        <v>898</v>
      </c>
      <c r="O2816" t="str" s="35">
        <v>承载炼丹寒热，过滤整炉杂质；缓冲寒性变化，放宽承寒下限；炼制水行丹药时，提高整炉除渣能力。</v>
      </c>
      <c r="P2816" t="n" s="35">
        <v>12421007</v>
      </c>
    </row>
    <row r="2817" ht="30" customHeight="1" spans="2:12">
      <c r="B2817" s="34">
        <f>10000000+INDEX(编号表!$B:$B,MATCH(D2817,编号表!$A:$A,0))*10000+J2817</f>
        <v>13760002</v>
      </c>
      <c r="C2817" s="34" t="s">
        <v>1905</v>
      </c>
      <c r="D2817" s="34" t="s">
        <v>1904</v>
      </c>
      <c r="E2817" s="34" t="s">
        <v>775</v>
      </c>
      <c r="F2817" s="39" t="s">
        <v>897</v>
      </c>
      <c r="G2817" s="34" t="s">
        <v>363</v>
      </c>
      <c r="H2817" s="34" t="b">
        <v>0</v>
      </c>
      <c r="I2817" s="34" t="b">
        <v>0</v>
      </c>
      <c r="J2817" s="34">
        <v>2</v>
      </c>
      <c r="K2817" s="34" t="str">
        <f t="shared" si="63"/>
        <v>137600</v>
      </c>
      <c r="L2817" s="34" t="s">
        <v>899</v>
      </c>
      <c r="O2817" t="str" s="35">
        <v>承载炼丹寒热，过滤整炉杂质；缓冲寒性变化，放宽承寒下限；炼制水行丹药时，提高整炉除渣能力。</v>
      </c>
      <c r="P2817" t="n" s="35">
        <v>12421007</v>
      </c>
    </row>
    <row r="2818" ht="30" customHeight="1" spans="2:12">
      <c r="B2818" s="34">
        <f>10000000+INDEX(编号表!$B:$B,MATCH(D2818,编号表!$A:$A,0))*10000+J2818</f>
        <v>13760003</v>
      </c>
      <c r="C2818" s="34" t="s">
        <v>1906</v>
      </c>
      <c r="D2818" s="34" t="s">
        <v>1904</v>
      </c>
      <c r="E2818" s="34" t="s">
        <v>775</v>
      </c>
      <c r="F2818" s="39" t="s">
        <v>897</v>
      </c>
      <c r="G2818" s="34" t="s">
        <v>363</v>
      </c>
      <c r="H2818" s="34" t="b">
        <v>0</v>
      </c>
      <c r="I2818" s="34" t="b">
        <v>0</v>
      </c>
      <c r="J2818" s="34">
        <v>3</v>
      </c>
      <c r="K2818" s="34" t="str">
        <f t="shared" si="63"/>
        <v>137600</v>
      </c>
      <c r="L2818" s="34" t="s">
        <v>900</v>
      </c>
      <c r="O2818" t="str" s="35">
        <v>承载炼丹寒热，过滤整炉杂质；缓冲寒性变化，放宽承寒下限；炼制水行丹药时，提高整炉除渣能力。</v>
      </c>
      <c r="P2818" t="n" s="35">
        <v>12421007</v>
      </c>
    </row>
    <row r="2819" ht="30" customHeight="1" spans="2:12">
      <c r="B2819" s="34">
        <f>10000000+INDEX(编号表!$B:$B,MATCH(D2819,编号表!$A:$A,0))*10000+J2819</f>
        <v>13760004</v>
      </c>
      <c r="C2819" s="34" t="s">
        <v>1907</v>
      </c>
      <c r="D2819" s="34" t="s">
        <v>1904</v>
      </c>
      <c r="E2819" s="34" t="s">
        <v>775</v>
      </c>
      <c r="F2819" s="39" t="s">
        <v>902</v>
      </c>
      <c r="G2819" s="34" t="s">
        <v>363</v>
      </c>
      <c r="H2819" s="34" t="b">
        <v>0</v>
      </c>
      <c r="I2819" s="34" t="b">
        <v>0</v>
      </c>
      <c r="J2819" s="34">
        <v>4</v>
      </c>
      <c r="K2819" s="34" t="str">
        <f t="shared" si="63"/>
        <v>137600</v>
      </c>
      <c r="L2819" s="34" t="s">
        <v>898</v>
      </c>
      <c r="O2819" t="str" s="35">
        <v>承载炼丹寒热，过滤整炉杂质；缓冲寒性变化，放宽承寒下限；炼制水行丹药时，提高整炉除渣能力。</v>
      </c>
      <c r="P2819" t="n" s="35">
        <v>12421007</v>
      </c>
    </row>
    <row r="2820" ht="30" customHeight="1" spans="2:12">
      <c r="B2820" s="34">
        <f>10000000+INDEX(编号表!$B:$B,MATCH(D2820,编号表!$A:$A,0))*10000+J2820</f>
        <v>13760005</v>
      </c>
      <c r="C2820" s="34" t="s">
        <v>1908</v>
      </c>
      <c r="D2820" s="34" t="s">
        <v>1904</v>
      </c>
      <c r="E2820" s="34" t="s">
        <v>775</v>
      </c>
      <c r="F2820" s="39" t="s">
        <v>902</v>
      </c>
      <c r="G2820" s="34" t="s">
        <v>363</v>
      </c>
      <c r="H2820" s="34" t="b">
        <v>0</v>
      </c>
      <c r="I2820" s="34" t="b">
        <v>0</v>
      </c>
      <c r="J2820" s="34">
        <v>5</v>
      </c>
      <c r="K2820" s="34" t="str">
        <f t="shared" si="63"/>
        <v>137600</v>
      </c>
      <c r="L2820" s="34" t="s">
        <v>899</v>
      </c>
      <c r="O2820" t="str" s="35">
        <v>承载炼丹寒热，过滤整炉杂质；缓冲寒性变化，放宽承寒下限；炼制水行丹药时，提高整炉除渣能力。</v>
      </c>
      <c r="P2820" t="n" s="35">
        <v>12421007</v>
      </c>
    </row>
    <row r="2821" ht="30" customHeight="1" spans="2:12">
      <c r="B2821" s="34">
        <f>10000000+INDEX(编号表!$B:$B,MATCH(D2821,编号表!$A:$A,0))*10000+J2821</f>
        <v>13760006</v>
      </c>
      <c r="C2821" s="34" t="s">
        <v>1909</v>
      </c>
      <c r="D2821" s="34" t="s">
        <v>1904</v>
      </c>
      <c r="E2821" s="34" t="s">
        <v>775</v>
      </c>
      <c r="F2821" s="39" t="s">
        <v>902</v>
      </c>
      <c r="G2821" s="34" t="s">
        <v>363</v>
      </c>
      <c r="H2821" s="34" t="b">
        <v>0</v>
      </c>
      <c r="I2821" s="34" t="b">
        <v>0</v>
      </c>
      <c r="J2821" s="34">
        <v>6</v>
      </c>
      <c r="K2821" s="34" t="str">
        <f t="shared" si="63"/>
        <v>137600</v>
      </c>
      <c r="L2821" s="34" t="s">
        <v>900</v>
      </c>
      <c r="O2821" t="str" s="35">
        <v>承载炼丹寒热，过滤整炉杂质；缓冲寒性变化，放宽承寒下限；炼制水行丹药时，提高整炉除渣能力。</v>
      </c>
      <c r="P2821" t="n" s="35">
        <v>12421007</v>
      </c>
    </row>
    <row r="2822" ht="30" customHeight="1" spans="2:12">
      <c r="B2822" s="34">
        <f>10000000+INDEX(编号表!$B:$B,MATCH(D2822,编号表!$A:$A,0))*10000+J2822</f>
        <v>13760007</v>
      </c>
      <c r="C2822" s="34" t="s">
        <v>1910</v>
      </c>
      <c r="D2822" s="34" t="s">
        <v>1904</v>
      </c>
      <c r="E2822" s="34" t="s">
        <v>775</v>
      </c>
      <c r="F2822" s="39" t="s">
        <v>904</v>
      </c>
      <c r="G2822" s="34" t="s">
        <v>363</v>
      </c>
      <c r="H2822" s="34" t="b">
        <v>0</v>
      </c>
      <c r="I2822" s="34" t="b">
        <v>0</v>
      </c>
      <c r="J2822" s="34">
        <v>7</v>
      </c>
      <c r="K2822" s="34" t="str">
        <f t="shared" si="63"/>
        <v>137600</v>
      </c>
      <c r="L2822" s="34" t="s">
        <v>898</v>
      </c>
      <c r="O2822" t="str" s="35">
        <v>承载炼丹寒热，过滤整炉杂质；缓冲寒性变化，放宽承寒下限；炼制水行丹药时，提高整炉除渣能力。</v>
      </c>
      <c r="P2822" t="n" s="35">
        <v>12421007</v>
      </c>
    </row>
    <row r="2823" ht="30" customHeight="1" spans="2:12">
      <c r="B2823" s="34">
        <f>10000000+INDEX(编号表!$B:$B,MATCH(D2823,编号表!$A:$A,0))*10000+J2823</f>
        <v>13760008</v>
      </c>
      <c r="C2823" s="34" t="s">
        <v>1911</v>
      </c>
      <c r="D2823" s="34" t="s">
        <v>1904</v>
      </c>
      <c r="E2823" s="34" t="s">
        <v>775</v>
      </c>
      <c r="F2823" s="39" t="s">
        <v>904</v>
      </c>
      <c r="G2823" s="34" t="s">
        <v>363</v>
      </c>
      <c r="H2823" s="34" t="b">
        <v>0</v>
      </c>
      <c r="I2823" s="34" t="b">
        <v>0</v>
      </c>
      <c r="J2823" s="34">
        <v>8</v>
      </c>
      <c r="K2823" s="34" t="str">
        <f t="shared" ref="K2823:K2886" si="64">LEFT(B2823,6)</f>
        <v>137600</v>
      </c>
      <c r="L2823" s="34" t="s">
        <v>899</v>
      </c>
      <c r="O2823" t="str" s="35">
        <v>承载炼丹寒热，过滤整炉杂质；缓冲寒性变化，放宽承寒下限；炼制水行丹药时，提高整炉除渣能力。</v>
      </c>
      <c r="P2823" t="n" s="35">
        <v>12421007</v>
      </c>
    </row>
    <row r="2824" ht="30" customHeight="1" spans="2:12">
      <c r="B2824" s="34">
        <f>10000000+INDEX(编号表!$B:$B,MATCH(D2824,编号表!$A:$A,0))*10000+J2824</f>
        <v>13760009</v>
      </c>
      <c r="C2824" s="34" t="s">
        <v>1912</v>
      </c>
      <c r="D2824" s="34" t="s">
        <v>1904</v>
      </c>
      <c r="E2824" s="34" t="s">
        <v>775</v>
      </c>
      <c r="F2824" s="39" t="s">
        <v>904</v>
      </c>
      <c r="G2824" s="34" t="s">
        <v>363</v>
      </c>
      <c r="H2824" s="34" t="b">
        <v>0</v>
      </c>
      <c r="I2824" s="34" t="b">
        <v>0</v>
      </c>
      <c r="J2824" s="34">
        <v>9</v>
      </c>
      <c r="K2824" s="34" t="str">
        <f t="shared" si="64"/>
        <v>137600</v>
      </c>
      <c r="L2824" s="34" t="s">
        <v>900</v>
      </c>
      <c r="O2824" t="str" s="35">
        <v>承载炼丹寒热，过滤整炉杂质；缓冲寒性变化，放宽承寒下限；炼制水行丹药时，提高整炉除渣能力。</v>
      </c>
      <c r="P2824" t="n" s="35">
        <v>12421007</v>
      </c>
    </row>
    <row r="2825" ht="30" customHeight="1" spans="2:12">
      <c r="B2825" s="34">
        <f>10000000+INDEX(编号表!$B:$B,MATCH(D2825,编号表!$A:$A,0))*10000+J2825</f>
        <v>13760010</v>
      </c>
      <c r="C2825" s="34" t="s">
        <v>1913</v>
      </c>
      <c r="D2825" s="34" t="s">
        <v>1904</v>
      </c>
      <c r="E2825" s="34" t="s">
        <v>775</v>
      </c>
      <c r="F2825" s="39" t="s">
        <v>906</v>
      </c>
      <c r="G2825" s="34" t="s">
        <v>363</v>
      </c>
      <c r="H2825" s="34" t="b">
        <v>0</v>
      </c>
      <c r="I2825" s="34" t="b">
        <v>0</v>
      </c>
      <c r="J2825" s="34">
        <v>10</v>
      </c>
      <c r="K2825" s="34" t="str">
        <f t="shared" si="64"/>
        <v>137600</v>
      </c>
      <c r="L2825" s="34" t="s">
        <v>898</v>
      </c>
      <c r="O2825" t="str" s="35">
        <v>承载炼丹寒热，过滤整炉杂质；缓冲寒性变化，放宽承寒下限；炼制水行丹药时，提高整炉除渣能力。</v>
      </c>
      <c r="P2825" t="n" s="35">
        <v>12421007</v>
      </c>
    </row>
    <row r="2826" ht="30" customHeight="1" spans="2:12">
      <c r="B2826" s="34">
        <f>10000000+INDEX(编号表!$B:$B,MATCH(D2826,编号表!$A:$A,0))*10000+J2826</f>
        <v>13760011</v>
      </c>
      <c r="C2826" s="34" t="s">
        <v>1914</v>
      </c>
      <c r="D2826" s="34" t="s">
        <v>1904</v>
      </c>
      <c r="E2826" s="34" t="s">
        <v>775</v>
      </c>
      <c r="F2826" s="39" t="s">
        <v>906</v>
      </c>
      <c r="G2826" s="34" t="s">
        <v>363</v>
      </c>
      <c r="H2826" s="34" t="b">
        <v>0</v>
      </c>
      <c r="I2826" s="34" t="b">
        <v>0</v>
      </c>
      <c r="J2826" s="34">
        <v>11</v>
      </c>
      <c r="K2826" s="34" t="str">
        <f t="shared" si="64"/>
        <v>137600</v>
      </c>
      <c r="L2826" s="34" t="s">
        <v>899</v>
      </c>
      <c r="O2826" t="str" s="35">
        <v>承载炼丹寒热，过滤整炉杂质；缓冲寒性变化，放宽承寒下限；炼制水行丹药时，提高整炉除渣能力。</v>
      </c>
      <c r="P2826" t="n" s="35">
        <v>12421007</v>
      </c>
    </row>
    <row r="2827" ht="30" customHeight="1" spans="2:12">
      <c r="B2827" s="34">
        <f>10000000+INDEX(编号表!$B:$B,MATCH(D2827,编号表!$A:$A,0))*10000+J2827</f>
        <v>13760012</v>
      </c>
      <c r="C2827" s="34" t="s">
        <v>1915</v>
      </c>
      <c r="D2827" s="34" t="s">
        <v>1904</v>
      </c>
      <c r="E2827" s="34" t="s">
        <v>775</v>
      </c>
      <c r="F2827" s="39" t="s">
        <v>906</v>
      </c>
      <c r="G2827" s="34" t="s">
        <v>363</v>
      </c>
      <c r="H2827" s="34" t="b">
        <v>0</v>
      </c>
      <c r="I2827" s="34" t="b">
        <v>0</v>
      </c>
      <c r="J2827" s="34">
        <v>12</v>
      </c>
      <c r="K2827" s="34" t="str">
        <f t="shared" si="64"/>
        <v>137600</v>
      </c>
      <c r="L2827" s="34" t="s">
        <v>900</v>
      </c>
      <c r="O2827" t="str" s="35">
        <v>承载炼丹寒热，过滤整炉杂质；缓冲寒性变化，放宽承寒下限；炼制水行丹药时，提高整炉除渣能力。</v>
      </c>
      <c r="P2827" t="n" s="35">
        <v>12421007</v>
      </c>
    </row>
    <row r="2828" ht="30" customHeight="1" spans="2:12">
      <c r="B2828" s="34">
        <f>10000000+INDEX(编号表!$B:$B,MATCH(D2828,编号表!$A:$A,0))*10000+J2828</f>
        <v>13760013</v>
      </c>
      <c r="C2828" s="34" t="s">
        <v>1916</v>
      </c>
      <c r="D2828" s="34" t="s">
        <v>1904</v>
      </c>
      <c r="E2828" s="34" t="s">
        <v>775</v>
      </c>
      <c r="F2828" s="39" t="s">
        <v>908</v>
      </c>
      <c r="G2828" s="34" t="s">
        <v>363</v>
      </c>
      <c r="H2828" s="34" t="b">
        <v>0</v>
      </c>
      <c r="I2828" s="34" t="b">
        <v>0</v>
      </c>
      <c r="J2828" s="34">
        <v>13</v>
      </c>
      <c r="K2828" s="34" t="str">
        <f t="shared" si="64"/>
        <v>137600</v>
      </c>
      <c r="L2828" s="34" t="s">
        <v>898</v>
      </c>
      <c r="O2828" t="str" s="35">
        <v>承载炼丹寒热，过滤整炉杂质；缓冲寒性变化，放宽承寒下限；炼制水行丹药时，提高整炉除渣能力。</v>
      </c>
      <c r="P2828" t="n" s="35">
        <v>12421007</v>
      </c>
    </row>
    <row r="2829" ht="30" customHeight="1" spans="2:12">
      <c r="B2829" s="34">
        <f>10000000+INDEX(编号表!$B:$B,MATCH(D2829,编号表!$A:$A,0))*10000+J2829</f>
        <v>13760014</v>
      </c>
      <c r="C2829" s="34" t="s">
        <v>1917</v>
      </c>
      <c r="D2829" s="34" t="s">
        <v>1904</v>
      </c>
      <c r="E2829" s="34" t="s">
        <v>775</v>
      </c>
      <c r="F2829" s="39" t="s">
        <v>908</v>
      </c>
      <c r="G2829" s="34" t="s">
        <v>363</v>
      </c>
      <c r="H2829" s="34" t="b">
        <v>0</v>
      </c>
      <c r="I2829" s="34" t="b">
        <v>0</v>
      </c>
      <c r="J2829" s="34">
        <v>14</v>
      </c>
      <c r="K2829" s="34" t="str">
        <f t="shared" si="64"/>
        <v>137600</v>
      </c>
      <c r="L2829" s="34" t="s">
        <v>899</v>
      </c>
      <c r="O2829" t="str" s="35">
        <v>承载炼丹寒热，过滤整炉杂质；缓冲寒性变化，放宽承寒下限；炼制水行丹药时，提高整炉除渣能力。</v>
      </c>
      <c r="P2829" t="n" s="35">
        <v>12421007</v>
      </c>
    </row>
    <row r="2830" ht="30" customHeight="1" spans="2:12">
      <c r="B2830" s="34">
        <f>10000000+INDEX(编号表!$B:$B,MATCH(D2830,编号表!$A:$A,0))*10000+J2830</f>
        <v>13760015</v>
      </c>
      <c r="C2830" s="34" t="s">
        <v>1918</v>
      </c>
      <c r="D2830" s="34" t="s">
        <v>1904</v>
      </c>
      <c r="E2830" s="34" t="s">
        <v>775</v>
      </c>
      <c r="F2830" s="39" t="s">
        <v>908</v>
      </c>
      <c r="G2830" s="34" t="s">
        <v>363</v>
      </c>
      <c r="H2830" s="34" t="b">
        <v>0</v>
      </c>
      <c r="I2830" s="34" t="b">
        <v>0</v>
      </c>
      <c r="J2830" s="34">
        <v>15</v>
      </c>
      <c r="K2830" s="34" t="str">
        <f t="shared" si="64"/>
        <v>137600</v>
      </c>
      <c r="L2830" s="34" t="s">
        <v>900</v>
      </c>
      <c r="O2830" t="str" s="35">
        <v>承载炼丹寒热，过滤整炉杂质；缓冲寒性变化，放宽承寒下限；炼制水行丹药时，提高整炉除渣能力。</v>
      </c>
      <c r="P2830" t="n" s="35">
        <v>12421007</v>
      </c>
    </row>
    <row r="2831" ht="30" customHeight="1" spans="2:12">
      <c r="B2831" s="34">
        <f>10000000+INDEX(编号表!$B:$B,MATCH(D2831,编号表!$A:$A,0))*10000+J2831</f>
        <v>13760016</v>
      </c>
      <c r="C2831" s="34" t="s">
        <v>1919</v>
      </c>
      <c r="D2831" s="34" t="s">
        <v>1904</v>
      </c>
      <c r="E2831" s="34" t="s">
        <v>775</v>
      </c>
      <c r="F2831" s="39" t="s">
        <v>910</v>
      </c>
      <c r="G2831" s="34" t="s">
        <v>363</v>
      </c>
      <c r="H2831" s="34" t="b">
        <v>0</v>
      </c>
      <c r="I2831" s="34" t="b">
        <v>0</v>
      </c>
      <c r="J2831" s="34">
        <v>16</v>
      </c>
      <c r="K2831" s="34" t="str">
        <f t="shared" si="64"/>
        <v>137600</v>
      </c>
      <c r="L2831" s="34" t="s">
        <v>898</v>
      </c>
      <c r="O2831" t="str" s="35">
        <v>承载炼丹寒热，过滤整炉杂质；缓冲寒性变化，放宽承寒下限；炼制水行丹药时，提高整炉除渣能力。</v>
      </c>
      <c r="P2831" t="n" s="35">
        <v>12421007</v>
      </c>
    </row>
    <row r="2832" ht="30" customHeight="1" spans="2:12">
      <c r="B2832" s="34">
        <f>10000000+INDEX(编号表!$B:$B,MATCH(D2832,编号表!$A:$A,0))*10000+J2832</f>
        <v>13760017</v>
      </c>
      <c r="C2832" s="34" t="s">
        <v>1920</v>
      </c>
      <c r="D2832" s="34" t="s">
        <v>1904</v>
      </c>
      <c r="E2832" s="34" t="s">
        <v>775</v>
      </c>
      <c r="F2832" s="39" t="s">
        <v>910</v>
      </c>
      <c r="G2832" s="34" t="s">
        <v>363</v>
      </c>
      <c r="H2832" s="34" t="b">
        <v>0</v>
      </c>
      <c r="I2832" s="34" t="b">
        <v>0</v>
      </c>
      <c r="J2832" s="34">
        <v>17</v>
      </c>
      <c r="K2832" s="34" t="str">
        <f t="shared" si="64"/>
        <v>137600</v>
      </c>
      <c r="L2832" s="34" t="s">
        <v>899</v>
      </c>
      <c r="O2832" t="str" s="35">
        <v>承载炼丹寒热，过滤整炉杂质；缓冲寒性变化，放宽承寒下限；炼制水行丹药时，提高整炉除渣能力。</v>
      </c>
      <c r="P2832" t="n" s="35">
        <v>12421007</v>
      </c>
    </row>
    <row r="2833" ht="30" customHeight="1" spans="2:12">
      <c r="B2833" s="34">
        <f>10000000+INDEX(编号表!$B:$B,MATCH(D2833,编号表!$A:$A,0))*10000+J2833</f>
        <v>13760018</v>
      </c>
      <c r="C2833" s="34" t="s">
        <v>1921</v>
      </c>
      <c r="D2833" s="34" t="s">
        <v>1904</v>
      </c>
      <c r="E2833" s="34" t="s">
        <v>775</v>
      </c>
      <c r="F2833" s="39" t="s">
        <v>910</v>
      </c>
      <c r="G2833" s="34" t="s">
        <v>363</v>
      </c>
      <c r="H2833" s="34" t="b">
        <v>0</v>
      </c>
      <c r="I2833" s="34" t="b">
        <v>0</v>
      </c>
      <c r="J2833" s="34">
        <v>18</v>
      </c>
      <c r="K2833" s="34" t="str">
        <f t="shared" si="64"/>
        <v>137600</v>
      </c>
      <c r="L2833" s="34" t="s">
        <v>900</v>
      </c>
      <c r="O2833" t="str" s="35">
        <v>承载炼丹寒热，过滤整炉杂质；缓冲寒性变化，放宽承寒下限；炼制水行丹药时，提高整炉除渣能力。</v>
      </c>
      <c r="P2833" t="n" s="35">
        <v>12421007</v>
      </c>
    </row>
    <row r="2834" ht="30" customHeight="1" spans="2:12">
      <c r="B2834" s="34">
        <f>10000000+INDEX(编号表!$B:$B,MATCH(D2834,编号表!$A:$A,0))*10000+J2834</f>
        <v>13760019</v>
      </c>
      <c r="C2834" s="34" t="s">
        <v>1922</v>
      </c>
      <c r="D2834" s="34" t="s">
        <v>1904</v>
      </c>
      <c r="E2834" s="34" t="s">
        <v>775</v>
      </c>
      <c r="F2834" s="39" t="s">
        <v>912</v>
      </c>
      <c r="G2834" s="34" t="s">
        <v>363</v>
      </c>
      <c r="H2834" s="34" t="b">
        <v>0</v>
      </c>
      <c r="I2834" s="34" t="b">
        <v>0</v>
      </c>
      <c r="J2834" s="34">
        <v>19</v>
      </c>
      <c r="K2834" s="34" t="str">
        <f t="shared" si="64"/>
        <v>137600</v>
      </c>
      <c r="L2834" s="34" t="s">
        <v>898</v>
      </c>
      <c r="O2834" t="str" s="35">
        <v>承载炼丹寒热，过滤整炉杂质；缓冲寒性变化，放宽承寒下限；炼制水行丹药时，提高整炉除渣能力。</v>
      </c>
      <c r="P2834" t="n" s="35">
        <v>12421007</v>
      </c>
    </row>
    <row r="2835" ht="30" customHeight="1" spans="2:12">
      <c r="B2835" s="34">
        <f>10000000+INDEX(编号表!$B:$B,MATCH(D2835,编号表!$A:$A,0))*10000+J2835</f>
        <v>13760020</v>
      </c>
      <c r="C2835" s="34" t="s">
        <v>1923</v>
      </c>
      <c r="D2835" s="34" t="s">
        <v>1904</v>
      </c>
      <c r="E2835" s="34" t="s">
        <v>775</v>
      </c>
      <c r="F2835" s="39" t="s">
        <v>912</v>
      </c>
      <c r="G2835" s="34" t="s">
        <v>363</v>
      </c>
      <c r="H2835" s="34" t="b">
        <v>0</v>
      </c>
      <c r="I2835" s="34" t="b">
        <v>0</v>
      </c>
      <c r="J2835" s="34">
        <v>20</v>
      </c>
      <c r="K2835" s="34" t="str">
        <f t="shared" si="64"/>
        <v>137600</v>
      </c>
      <c r="L2835" s="34" t="s">
        <v>899</v>
      </c>
      <c r="O2835" t="str" s="35">
        <v>承载炼丹寒热，过滤整炉杂质；缓冲寒性变化，放宽承寒下限；炼制水行丹药时，提高整炉除渣能力。</v>
      </c>
      <c r="P2835" t="n" s="35">
        <v>12421007</v>
      </c>
    </row>
    <row r="2836" ht="30" customHeight="1" spans="2:12">
      <c r="B2836" s="34">
        <f>10000000+INDEX(编号表!$B:$B,MATCH(D2836,编号表!$A:$A,0))*10000+J2836</f>
        <v>13760021</v>
      </c>
      <c r="C2836" s="34" t="s">
        <v>1924</v>
      </c>
      <c r="D2836" s="34" t="s">
        <v>1904</v>
      </c>
      <c r="E2836" s="34" t="s">
        <v>775</v>
      </c>
      <c r="F2836" s="39" t="s">
        <v>912</v>
      </c>
      <c r="G2836" s="34" t="s">
        <v>363</v>
      </c>
      <c r="H2836" s="34" t="b">
        <v>0</v>
      </c>
      <c r="I2836" s="34" t="b">
        <v>0</v>
      </c>
      <c r="J2836" s="34">
        <v>21</v>
      </c>
      <c r="K2836" s="34" t="str">
        <f t="shared" si="64"/>
        <v>137600</v>
      </c>
      <c r="L2836" s="34" t="s">
        <v>900</v>
      </c>
      <c r="O2836" t="str" s="35">
        <v>承载炼丹寒热，过滤整炉杂质；缓冲寒性变化，放宽承寒下限；炼制水行丹药时，提高整炉除渣能力。</v>
      </c>
      <c r="P2836" t="n" s="35">
        <v>12421007</v>
      </c>
    </row>
    <row r="2837" ht="30" customHeight="1" spans="2:12">
      <c r="B2837" s="34">
        <f>10000000+INDEX(编号表!$B:$B,MATCH(D2837,编号表!$A:$A,0))*10000+J2837</f>
        <v>13770001</v>
      </c>
      <c r="C2837" s="34" t="s">
        <v>1925</v>
      </c>
      <c r="D2837" s="34" t="s">
        <v>1926</v>
      </c>
      <c r="E2837" s="34" t="s">
        <v>775</v>
      </c>
      <c r="F2837" s="39" t="s">
        <v>897</v>
      </c>
      <c r="G2837" s="34" t="s">
        <v>363</v>
      </c>
      <c r="H2837" s="34" t="b">
        <v>0</v>
      </c>
      <c r="I2837" s="34" t="b">
        <v>0</v>
      </c>
      <c r="J2837" s="34">
        <v>1</v>
      </c>
      <c r="K2837" s="34" t="str">
        <f t="shared" si="64"/>
        <v>137700</v>
      </c>
      <c r="L2837" s="34" t="s">
        <v>898</v>
      </c>
      <c r="O2837" t="str" s="35">
        <v>承载炼丹寒热，过滤整炉杂质；缓冲寒性变化，放宽承寒下限；炼制火行丹药时，提高整炉除渣能力。</v>
      </c>
      <c r="P2837" t="n" s="35">
        <v>12421007</v>
      </c>
    </row>
    <row r="2838" ht="30" customHeight="1" spans="2:12">
      <c r="B2838" s="34">
        <f>10000000+INDEX(编号表!$B:$B,MATCH(D2838,编号表!$A:$A,0))*10000+J2838</f>
        <v>13770002</v>
      </c>
      <c r="C2838" s="34" t="s">
        <v>1927</v>
      </c>
      <c r="D2838" s="34" t="s">
        <v>1926</v>
      </c>
      <c r="E2838" s="34" t="s">
        <v>775</v>
      </c>
      <c r="F2838" s="39" t="s">
        <v>897</v>
      </c>
      <c r="G2838" s="34" t="s">
        <v>363</v>
      </c>
      <c r="H2838" s="34" t="b">
        <v>0</v>
      </c>
      <c r="I2838" s="34" t="b">
        <v>0</v>
      </c>
      <c r="J2838" s="34">
        <v>2</v>
      </c>
      <c r="K2838" s="34" t="str">
        <f t="shared" si="64"/>
        <v>137700</v>
      </c>
      <c r="L2838" s="34" t="s">
        <v>899</v>
      </c>
      <c r="O2838" t="str" s="35">
        <v>承载炼丹寒热，过滤整炉杂质；缓冲寒性变化，放宽承寒下限；炼制火行丹药时，提高整炉除渣能力。</v>
      </c>
      <c r="P2838" t="n" s="35">
        <v>12421007</v>
      </c>
    </row>
    <row r="2839" ht="30" customHeight="1" spans="2:12">
      <c r="B2839" s="34">
        <f>10000000+INDEX(编号表!$B:$B,MATCH(D2839,编号表!$A:$A,0))*10000+J2839</f>
        <v>13770003</v>
      </c>
      <c r="C2839" s="34" t="s">
        <v>1928</v>
      </c>
      <c r="D2839" s="34" t="s">
        <v>1926</v>
      </c>
      <c r="E2839" s="34" t="s">
        <v>775</v>
      </c>
      <c r="F2839" s="39" t="s">
        <v>897</v>
      </c>
      <c r="G2839" s="34" t="s">
        <v>363</v>
      </c>
      <c r="H2839" s="34" t="b">
        <v>0</v>
      </c>
      <c r="I2839" s="34" t="b">
        <v>0</v>
      </c>
      <c r="J2839" s="34">
        <v>3</v>
      </c>
      <c r="K2839" s="34" t="str">
        <f t="shared" si="64"/>
        <v>137700</v>
      </c>
      <c r="L2839" s="34" t="s">
        <v>900</v>
      </c>
      <c r="O2839" t="str" s="35">
        <v>承载炼丹寒热，过滤整炉杂质；缓冲寒性变化，放宽承寒下限；炼制火行丹药时，提高整炉除渣能力。</v>
      </c>
      <c r="P2839" t="n" s="35">
        <v>12421007</v>
      </c>
    </row>
    <row r="2840" ht="30" customHeight="1" spans="2:12">
      <c r="B2840" s="34">
        <f>10000000+INDEX(编号表!$B:$B,MATCH(D2840,编号表!$A:$A,0))*10000+J2840</f>
        <v>13770004</v>
      </c>
      <c r="C2840" s="34" t="s">
        <v>1929</v>
      </c>
      <c r="D2840" s="34" t="s">
        <v>1926</v>
      </c>
      <c r="E2840" s="34" t="s">
        <v>775</v>
      </c>
      <c r="F2840" s="39" t="s">
        <v>902</v>
      </c>
      <c r="G2840" s="34" t="s">
        <v>363</v>
      </c>
      <c r="H2840" s="34" t="b">
        <v>0</v>
      </c>
      <c r="I2840" s="34" t="b">
        <v>0</v>
      </c>
      <c r="J2840" s="34">
        <v>4</v>
      </c>
      <c r="K2840" s="34" t="str">
        <f t="shared" si="64"/>
        <v>137700</v>
      </c>
      <c r="L2840" s="34" t="s">
        <v>898</v>
      </c>
      <c r="O2840" t="str" s="35">
        <v>承载炼丹寒热，过滤整炉杂质；缓冲寒性变化，放宽承寒下限；炼制火行丹药时，提高整炉除渣能力。</v>
      </c>
      <c r="P2840" t="n" s="35">
        <v>12421007</v>
      </c>
    </row>
    <row r="2841" ht="30" customHeight="1" spans="2:12">
      <c r="B2841" s="34">
        <f>10000000+INDEX(编号表!$B:$B,MATCH(D2841,编号表!$A:$A,0))*10000+J2841</f>
        <v>13770005</v>
      </c>
      <c r="C2841" s="34" t="s">
        <v>1930</v>
      </c>
      <c r="D2841" s="34" t="s">
        <v>1926</v>
      </c>
      <c r="E2841" s="34" t="s">
        <v>775</v>
      </c>
      <c r="F2841" s="39" t="s">
        <v>902</v>
      </c>
      <c r="G2841" s="34" t="s">
        <v>363</v>
      </c>
      <c r="H2841" s="34" t="b">
        <v>0</v>
      </c>
      <c r="I2841" s="34" t="b">
        <v>0</v>
      </c>
      <c r="J2841" s="34">
        <v>5</v>
      </c>
      <c r="K2841" s="34" t="str">
        <f t="shared" si="64"/>
        <v>137700</v>
      </c>
      <c r="L2841" s="34" t="s">
        <v>899</v>
      </c>
      <c r="O2841" t="str" s="35">
        <v>承载炼丹寒热，过滤整炉杂质；缓冲寒性变化，放宽承寒下限；炼制火行丹药时，提高整炉除渣能力。</v>
      </c>
      <c r="P2841" t="n" s="35">
        <v>12421007</v>
      </c>
    </row>
    <row r="2842" ht="30" customHeight="1" spans="2:12">
      <c r="B2842" s="34">
        <f>10000000+INDEX(编号表!$B:$B,MATCH(D2842,编号表!$A:$A,0))*10000+J2842</f>
        <v>13770006</v>
      </c>
      <c r="C2842" s="34" t="s">
        <v>1931</v>
      </c>
      <c r="D2842" s="34" t="s">
        <v>1926</v>
      </c>
      <c r="E2842" s="34" t="s">
        <v>775</v>
      </c>
      <c r="F2842" s="39" t="s">
        <v>902</v>
      </c>
      <c r="G2842" s="34" t="s">
        <v>363</v>
      </c>
      <c r="H2842" s="34" t="b">
        <v>0</v>
      </c>
      <c r="I2842" s="34" t="b">
        <v>0</v>
      </c>
      <c r="J2842" s="34">
        <v>6</v>
      </c>
      <c r="K2842" s="34" t="str">
        <f t="shared" si="64"/>
        <v>137700</v>
      </c>
      <c r="L2842" s="34" t="s">
        <v>900</v>
      </c>
      <c r="O2842" t="str" s="35">
        <v>承载炼丹寒热，过滤整炉杂质；缓冲寒性变化，放宽承寒下限；炼制火行丹药时，提高整炉除渣能力。</v>
      </c>
      <c r="P2842" t="n" s="35">
        <v>12421007</v>
      </c>
    </row>
    <row r="2843" ht="30" customHeight="1" spans="2:12">
      <c r="B2843" s="34">
        <f>10000000+INDEX(编号表!$B:$B,MATCH(D2843,编号表!$A:$A,0))*10000+J2843</f>
        <v>13770007</v>
      </c>
      <c r="C2843" s="34" t="s">
        <v>1932</v>
      </c>
      <c r="D2843" s="34" t="s">
        <v>1926</v>
      </c>
      <c r="E2843" s="34" t="s">
        <v>775</v>
      </c>
      <c r="F2843" s="39" t="s">
        <v>904</v>
      </c>
      <c r="G2843" s="34" t="s">
        <v>363</v>
      </c>
      <c r="H2843" s="34" t="b">
        <v>0</v>
      </c>
      <c r="I2843" s="34" t="b">
        <v>0</v>
      </c>
      <c r="J2843" s="34">
        <v>7</v>
      </c>
      <c r="K2843" s="34" t="str">
        <f t="shared" si="64"/>
        <v>137700</v>
      </c>
      <c r="L2843" s="34" t="s">
        <v>898</v>
      </c>
      <c r="O2843" t="str" s="35">
        <v>承载炼丹寒热，过滤整炉杂质；缓冲寒性变化，放宽承寒下限；炼制火行丹药时，提高整炉除渣能力。</v>
      </c>
      <c r="P2843" t="n" s="35">
        <v>12421007</v>
      </c>
    </row>
    <row r="2844" ht="30" customHeight="1" spans="2:12">
      <c r="B2844" s="34">
        <f>10000000+INDEX(编号表!$B:$B,MATCH(D2844,编号表!$A:$A,0))*10000+J2844</f>
        <v>13770008</v>
      </c>
      <c r="C2844" s="34" t="s">
        <v>1933</v>
      </c>
      <c r="D2844" s="34" t="s">
        <v>1926</v>
      </c>
      <c r="E2844" s="34" t="s">
        <v>775</v>
      </c>
      <c r="F2844" s="39" t="s">
        <v>904</v>
      </c>
      <c r="G2844" s="34" t="s">
        <v>363</v>
      </c>
      <c r="H2844" s="34" t="b">
        <v>0</v>
      </c>
      <c r="I2844" s="34" t="b">
        <v>0</v>
      </c>
      <c r="J2844" s="34">
        <v>8</v>
      </c>
      <c r="K2844" s="34" t="str">
        <f t="shared" si="64"/>
        <v>137700</v>
      </c>
      <c r="L2844" s="34" t="s">
        <v>899</v>
      </c>
      <c r="O2844" t="str" s="35">
        <v>承载炼丹寒热，过滤整炉杂质；缓冲寒性变化，放宽承寒下限；炼制火行丹药时，提高整炉除渣能力。</v>
      </c>
      <c r="P2844" t="n" s="35">
        <v>12421007</v>
      </c>
    </row>
    <row r="2845" ht="30" customHeight="1" spans="2:12">
      <c r="B2845" s="34">
        <f>10000000+INDEX(编号表!$B:$B,MATCH(D2845,编号表!$A:$A,0))*10000+J2845</f>
        <v>13770009</v>
      </c>
      <c r="C2845" s="34" t="s">
        <v>1934</v>
      </c>
      <c r="D2845" s="34" t="s">
        <v>1926</v>
      </c>
      <c r="E2845" s="34" t="s">
        <v>775</v>
      </c>
      <c r="F2845" s="39" t="s">
        <v>904</v>
      </c>
      <c r="G2845" s="34" t="s">
        <v>363</v>
      </c>
      <c r="H2845" s="34" t="b">
        <v>0</v>
      </c>
      <c r="I2845" s="34" t="b">
        <v>0</v>
      </c>
      <c r="J2845" s="34">
        <v>9</v>
      </c>
      <c r="K2845" s="34" t="str">
        <f t="shared" si="64"/>
        <v>137700</v>
      </c>
      <c r="L2845" s="34" t="s">
        <v>900</v>
      </c>
      <c r="O2845" t="str" s="35">
        <v>承载炼丹寒热，过滤整炉杂质；缓冲寒性变化，放宽承寒下限；炼制火行丹药时，提高整炉除渣能力。</v>
      </c>
      <c r="P2845" t="n" s="35">
        <v>12421007</v>
      </c>
    </row>
    <row r="2846" ht="30" customHeight="1" spans="2:12">
      <c r="B2846" s="34">
        <f>10000000+INDEX(编号表!$B:$B,MATCH(D2846,编号表!$A:$A,0))*10000+J2846</f>
        <v>13770010</v>
      </c>
      <c r="C2846" s="34" t="s">
        <v>1935</v>
      </c>
      <c r="D2846" s="34" t="s">
        <v>1926</v>
      </c>
      <c r="E2846" s="34" t="s">
        <v>775</v>
      </c>
      <c r="F2846" s="39" t="s">
        <v>906</v>
      </c>
      <c r="G2846" s="34" t="s">
        <v>363</v>
      </c>
      <c r="H2846" s="34" t="b">
        <v>0</v>
      </c>
      <c r="I2846" s="34" t="b">
        <v>0</v>
      </c>
      <c r="J2846" s="34">
        <v>10</v>
      </c>
      <c r="K2846" s="34" t="str">
        <f t="shared" si="64"/>
        <v>137700</v>
      </c>
      <c r="L2846" s="34" t="s">
        <v>898</v>
      </c>
      <c r="O2846" t="str" s="35">
        <v>承载炼丹寒热，过滤整炉杂质；缓冲寒性变化，放宽承寒下限；炼制火行丹药时，提高整炉除渣能力。</v>
      </c>
      <c r="P2846" t="n" s="35">
        <v>12421007</v>
      </c>
    </row>
    <row r="2847" ht="30" customHeight="1" spans="2:12">
      <c r="B2847" s="34">
        <f>10000000+INDEX(编号表!$B:$B,MATCH(D2847,编号表!$A:$A,0))*10000+J2847</f>
        <v>13770011</v>
      </c>
      <c r="C2847" s="34" t="s">
        <v>1936</v>
      </c>
      <c r="D2847" s="34" t="s">
        <v>1926</v>
      </c>
      <c r="E2847" s="34" t="s">
        <v>775</v>
      </c>
      <c r="F2847" s="39" t="s">
        <v>906</v>
      </c>
      <c r="G2847" s="34" t="s">
        <v>363</v>
      </c>
      <c r="H2847" s="34" t="b">
        <v>0</v>
      </c>
      <c r="I2847" s="34" t="b">
        <v>0</v>
      </c>
      <c r="J2847" s="34">
        <v>11</v>
      </c>
      <c r="K2847" s="34" t="str">
        <f t="shared" si="64"/>
        <v>137700</v>
      </c>
      <c r="L2847" s="34" t="s">
        <v>899</v>
      </c>
      <c r="O2847" t="str" s="35">
        <v>承载炼丹寒热，过滤整炉杂质；缓冲寒性变化，放宽承寒下限；炼制火行丹药时，提高整炉除渣能力。</v>
      </c>
      <c r="P2847" t="n" s="35">
        <v>12421007</v>
      </c>
    </row>
    <row r="2848" ht="30" customHeight="1" spans="2:12">
      <c r="B2848" s="34">
        <f>10000000+INDEX(编号表!$B:$B,MATCH(D2848,编号表!$A:$A,0))*10000+J2848</f>
        <v>13770012</v>
      </c>
      <c r="C2848" s="34" t="s">
        <v>1937</v>
      </c>
      <c r="D2848" s="34" t="s">
        <v>1926</v>
      </c>
      <c r="E2848" s="34" t="s">
        <v>775</v>
      </c>
      <c r="F2848" s="39" t="s">
        <v>906</v>
      </c>
      <c r="G2848" s="34" t="s">
        <v>363</v>
      </c>
      <c r="H2848" s="34" t="b">
        <v>0</v>
      </c>
      <c r="I2848" s="34" t="b">
        <v>0</v>
      </c>
      <c r="J2848" s="34">
        <v>12</v>
      </c>
      <c r="K2848" s="34" t="str">
        <f t="shared" si="64"/>
        <v>137700</v>
      </c>
      <c r="L2848" s="34" t="s">
        <v>900</v>
      </c>
      <c r="O2848" t="str" s="35">
        <v>承载炼丹寒热，过滤整炉杂质；缓冲寒性变化，放宽承寒下限；炼制火行丹药时，提高整炉除渣能力。</v>
      </c>
      <c r="P2848" t="n" s="35">
        <v>12421007</v>
      </c>
    </row>
    <row r="2849" ht="30" customHeight="1" spans="2:12">
      <c r="B2849" s="34">
        <f>10000000+INDEX(编号表!$B:$B,MATCH(D2849,编号表!$A:$A,0))*10000+J2849</f>
        <v>13770013</v>
      </c>
      <c r="C2849" s="34" t="s">
        <v>1938</v>
      </c>
      <c r="D2849" s="34" t="s">
        <v>1926</v>
      </c>
      <c r="E2849" s="34" t="s">
        <v>775</v>
      </c>
      <c r="F2849" s="39" t="s">
        <v>908</v>
      </c>
      <c r="G2849" s="34" t="s">
        <v>363</v>
      </c>
      <c r="H2849" s="34" t="b">
        <v>0</v>
      </c>
      <c r="I2849" s="34" t="b">
        <v>0</v>
      </c>
      <c r="J2849" s="34">
        <v>13</v>
      </c>
      <c r="K2849" s="34" t="str">
        <f t="shared" si="64"/>
        <v>137700</v>
      </c>
      <c r="L2849" s="34" t="s">
        <v>898</v>
      </c>
      <c r="O2849" t="str" s="35">
        <v>承载炼丹寒热，过滤整炉杂质；缓冲寒性变化，放宽承寒下限；炼制火行丹药时，提高整炉除渣能力。</v>
      </c>
      <c r="P2849" t="n" s="35">
        <v>12421007</v>
      </c>
    </row>
    <row r="2850" ht="30" customHeight="1" spans="2:12">
      <c r="B2850" s="34">
        <f>10000000+INDEX(编号表!$B:$B,MATCH(D2850,编号表!$A:$A,0))*10000+J2850</f>
        <v>13770014</v>
      </c>
      <c r="C2850" s="34" t="s">
        <v>1939</v>
      </c>
      <c r="D2850" s="34" t="s">
        <v>1926</v>
      </c>
      <c r="E2850" s="34" t="s">
        <v>775</v>
      </c>
      <c r="F2850" s="39" t="s">
        <v>908</v>
      </c>
      <c r="G2850" s="34" t="s">
        <v>363</v>
      </c>
      <c r="H2850" s="34" t="b">
        <v>0</v>
      </c>
      <c r="I2850" s="34" t="b">
        <v>0</v>
      </c>
      <c r="J2850" s="34">
        <v>14</v>
      </c>
      <c r="K2850" s="34" t="str">
        <f t="shared" si="64"/>
        <v>137700</v>
      </c>
      <c r="L2850" s="34" t="s">
        <v>899</v>
      </c>
      <c r="O2850" t="str" s="35">
        <v>承载炼丹寒热，过滤整炉杂质；缓冲寒性变化，放宽承寒下限；炼制火行丹药时，提高整炉除渣能力。</v>
      </c>
      <c r="P2850" t="n" s="35">
        <v>12421007</v>
      </c>
    </row>
    <row r="2851" ht="30" customHeight="1" spans="2:12">
      <c r="B2851" s="34">
        <f>10000000+INDEX(编号表!$B:$B,MATCH(D2851,编号表!$A:$A,0))*10000+J2851</f>
        <v>13770015</v>
      </c>
      <c r="C2851" s="34" t="s">
        <v>1940</v>
      </c>
      <c r="D2851" s="34" t="s">
        <v>1926</v>
      </c>
      <c r="E2851" s="34" t="s">
        <v>775</v>
      </c>
      <c r="F2851" s="39" t="s">
        <v>908</v>
      </c>
      <c r="G2851" s="34" t="s">
        <v>363</v>
      </c>
      <c r="H2851" s="34" t="b">
        <v>0</v>
      </c>
      <c r="I2851" s="34" t="b">
        <v>0</v>
      </c>
      <c r="J2851" s="34">
        <v>15</v>
      </c>
      <c r="K2851" s="34" t="str">
        <f t="shared" si="64"/>
        <v>137700</v>
      </c>
      <c r="L2851" s="34" t="s">
        <v>900</v>
      </c>
      <c r="O2851" t="str" s="35">
        <v>承载炼丹寒热，过滤整炉杂质；缓冲寒性变化，放宽承寒下限；炼制火行丹药时，提高整炉除渣能力。</v>
      </c>
      <c r="P2851" t="n" s="35">
        <v>12421007</v>
      </c>
    </row>
    <row r="2852" ht="30" customHeight="1" spans="2:12">
      <c r="B2852" s="34">
        <f>10000000+INDEX(编号表!$B:$B,MATCH(D2852,编号表!$A:$A,0))*10000+J2852</f>
        <v>13770016</v>
      </c>
      <c r="C2852" s="34" t="s">
        <v>1941</v>
      </c>
      <c r="D2852" s="34" t="s">
        <v>1926</v>
      </c>
      <c r="E2852" s="34" t="s">
        <v>775</v>
      </c>
      <c r="F2852" s="39" t="s">
        <v>910</v>
      </c>
      <c r="G2852" s="34" t="s">
        <v>363</v>
      </c>
      <c r="H2852" s="34" t="b">
        <v>0</v>
      </c>
      <c r="I2852" s="34" t="b">
        <v>0</v>
      </c>
      <c r="J2852" s="34">
        <v>16</v>
      </c>
      <c r="K2852" s="34" t="str">
        <f t="shared" si="64"/>
        <v>137700</v>
      </c>
      <c r="L2852" s="34" t="s">
        <v>898</v>
      </c>
      <c r="O2852" t="str" s="35">
        <v>承载炼丹寒热，过滤整炉杂质；缓冲寒性变化，放宽承寒下限；炼制火行丹药时，提高整炉除渣能力。</v>
      </c>
      <c r="P2852" t="n" s="35">
        <v>12421007</v>
      </c>
    </row>
    <row r="2853" ht="30" customHeight="1" spans="2:12">
      <c r="B2853" s="34">
        <f>10000000+INDEX(编号表!$B:$B,MATCH(D2853,编号表!$A:$A,0))*10000+J2853</f>
        <v>13770017</v>
      </c>
      <c r="C2853" s="34" t="s">
        <v>1942</v>
      </c>
      <c r="D2853" s="34" t="s">
        <v>1926</v>
      </c>
      <c r="E2853" s="34" t="s">
        <v>775</v>
      </c>
      <c r="F2853" s="39" t="s">
        <v>910</v>
      </c>
      <c r="G2853" s="34" t="s">
        <v>363</v>
      </c>
      <c r="H2853" s="34" t="b">
        <v>0</v>
      </c>
      <c r="I2853" s="34" t="b">
        <v>0</v>
      </c>
      <c r="J2853" s="34">
        <v>17</v>
      </c>
      <c r="K2853" s="34" t="str">
        <f t="shared" si="64"/>
        <v>137700</v>
      </c>
      <c r="L2853" s="34" t="s">
        <v>899</v>
      </c>
      <c r="O2853" t="str" s="35">
        <v>承载炼丹寒热，过滤整炉杂质；缓冲寒性变化，放宽承寒下限；炼制火行丹药时，提高整炉除渣能力。</v>
      </c>
      <c r="P2853" t="n" s="35">
        <v>12421007</v>
      </c>
    </row>
    <row r="2854" ht="30" customHeight="1" spans="2:12">
      <c r="B2854" s="34">
        <f>10000000+INDEX(编号表!$B:$B,MATCH(D2854,编号表!$A:$A,0))*10000+J2854</f>
        <v>13770018</v>
      </c>
      <c r="C2854" s="34" t="s">
        <v>1943</v>
      </c>
      <c r="D2854" s="34" t="s">
        <v>1926</v>
      </c>
      <c r="E2854" s="34" t="s">
        <v>775</v>
      </c>
      <c r="F2854" s="39" t="s">
        <v>910</v>
      </c>
      <c r="G2854" s="34" t="s">
        <v>363</v>
      </c>
      <c r="H2854" s="34" t="b">
        <v>0</v>
      </c>
      <c r="I2854" s="34" t="b">
        <v>0</v>
      </c>
      <c r="J2854" s="34">
        <v>18</v>
      </c>
      <c r="K2854" s="34" t="str">
        <f t="shared" si="64"/>
        <v>137700</v>
      </c>
      <c r="L2854" s="34" t="s">
        <v>900</v>
      </c>
      <c r="O2854" t="str" s="35">
        <v>承载炼丹寒热，过滤整炉杂质；缓冲寒性变化，放宽承寒下限；炼制火行丹药时，提高整炉除渣能力。</v>
      </c>
      <c r="P2854" t="n" s="35">
        <v>12421007</v>
      </c>
    </row>
    <row r="2855" ht="30" customHeight="1" spans="2:12">
      <c r="B2855" s="34">
        <f>10000000+INDEX(编号表!$B:$B,MATCH(D2855,编号表!$A:$A,0))*10000+J2855</f>
        <v>13770019</v>
      </c>
      <c r="C2855" s="34" t="s">
        <v>1944</v>
      </c>
      <c r="D2855" s="34" t="s">
        <v>1926</v>
      </c>
      <c r="E2855" s="34" t="s">
        <v>775</v>
      </c>
      <c r="F2855" s="39" t="s">
        <v>912</v>
      </c>
      <c r="G2855" s="34" t="s">
        <v>363</v>
      </c>
      <c r="H2855" s="34" t="b">
        <v>0</v>
      </c>
      <c r="I2855" s="34" t="b">
        <v>0</v>
      </c>
      <c r="J2855" s="34">
        <v>19</v>
      </c>
      <c r="K2855" s="34" t="str">
        <f t="shared" si="64"/>
        <v>137700</v>
      </c>
      <c r="L2855" s="34" t="s">
        <v>898</v>
      </c>
      <c r="O2855" t="str" s="35">
        <v>承载炼丹寒热，过滤整炉杂质；缓冲寒性变化，放宽承寒下限；炼制火行丹药时，提高整炉除渣能力。</v>
      </c>
      <c r="P2855" t="n" s="35">
        <v>12421007</v>
      </c>
    </row>
    <row r="2856" ht="30" customHeight="1" spans="2:12">
      <c r="B2856" s="34">
        <f>10000000+INDEX(编号表!$B:$B,MATCH(D2856,编号表!$A:$A,0))*10000+J2856</f>
        <v>13770020</v>
      </c>
      <c r="C2856" s="34" t="s">
        <v>1945</v>
      </c>
      <c r="D2856" s="34" t="s">
        <v>1926</v>
      </c>
      <c r="E2856" s="34" t="s">
        <v>775</v>
      </c>
      <c r="F2856" s="39" t="s">
        <v>912</v>
      </c>
      <c r="G2856" s="34" t="s">
        <v>363</v>
      </c>
      <c r="H2856" s="34" t="b">
        <v>0</v>
      </c>
      <c r="I2856" s="34" t="b">
        <v>0</v>
      </c>
      <c r="J2856" s="34">
        <v>20</v>
      </c>
      <c r="K2856" s="34" t="str">
        <f t="shared" si="64"/>
        <v>137700</v>
      </c>
      <c r="L2856" s="34" t="s">
        <v>899</v>
      </c>
      <c r="O2856" t="str" s="35">
        <v>承载炼丹寒热，过滤整炉杂质；缓冲寒性变化，放宽承寒下限；炼制火行丹药时，提高整炉除渣能力。</v>
      </c>
      <c r="P2856" t="n" s="35">
        <v>12421007</v>
      </c>
    </row>
    <row r="2857" ht="30" customHeight="1" spans="2:12">
      <c r="B2857" s="34">
        <f>10000000+INDEX(编号表!$B:$B,MATCH(D2857,编号表!$A:$A,0))*10000+J2857</f>
        <v>13770021</v>
      </c>
      <c r="C2857" s="34" t="s">
        <v>1946</v>
      </c>
      <c r="D2857" s="34" t="s">
        <v>1926</v>
      </c>
      <c r="E2857" s="34" t="s">
        <v>775</v>
      </c>
      <c r="F2857" s="39" t="s">
        <v>912</v>
      </c>
      <c r="G2857" s="34" t="s">
        <v>363</v>
      </c>
      <c r="H2857" s="34" t="b">
        <v>0</v>
      </c>
      <c r="I2857" s="34" t="b">
        <v>0</v>
      </c>
      <c r="J2857" s="34">
        <v>21</v>
      </c>
      <c r="K2857" s="34" t="str">
        <f t="shared" si="64"/>
        <v>137700</v>
      </c>
      <c r="L2857" s="34" t="s">
        <v>900</v>
      </c>
      <c r="O2857" t="str" s="35">
        <v>承载炼丹寒热，过滤整炉杂质；缓冲寒性变化，放宽承寒下限；炼制火行丹药时，提高整炉除渣能力。</v>
      </c>
      <c r="P2857" t="n" s="35">
        <v>12421007</v>
      </c>
    </row>
    <row r="2858" ht="30" customHeight="1" spans="2:12">
      <c r="B2858" s="34">
        <f>10000000+INDEX(编号表!$B:$B,MATCH(D2858,编号表!$A:$A,0))*10000+J2858</f>
        <v>13780001</v>
      </c>
      <c r="C2858" s="34" t="s">
        <v>1947</v>
      </c>
      <c r="D2858" s="34" t="s">
        <v>1948</v>
      </c>
      <c r="E2858" s="34" t="s">
        <v>775</v>
      </c>
      <c r="F2858" s="39" t="s">
        <v>897</v>
      </c>
      <c r="G2858" s="34" t="s">
        <v>363</v>
      </c>
      <c r="H2858" s="34" t="b">
        <v>0</v>
      </c>
      <c r="I2858" s="34" t="b">
        <v>0</v>
      </c>
      <c r="J2858" s="34">
        <v>1</v>
      </c>
      <c r="K2858" s="34" t="str">
        <f t="shared" si="64"/>
        <v>137800</v>
      </c>
      <c r="L2858" s="34" t="s">
        <v>898</v>
      </c>
      <c r="O2858" t="str" s="35">
        <v>承载炼丹寒热，过滤整炉杂质；缓冲寒性变化，放宽承寒下限；炼制土行丹药时，提高整炉除渣能力。</v>
      </c>
      <c r="P2858" t="n" s="35">
        <v>12421007</v>
      </c>
    </row>
    <row r="2859" ht="30" customHeight="1" spans="2:12">
      <c r="B2859" s="34">
        <f>10000000+INDEX(编号表!$B:$B,MATCH(D2859,编号表!$A:$A,0))*10000+J2859</f>
        <v>13780002</v>
      </c>
      <c r="C2859" s="34" t="s">
        <v>1949</v>
      </c>
      <c r="D2859" s="34" t="s">
        <v>1948</v>
      </c>
      <c r="E2859" s="34" t="s">
        <v>775</v>
      </c>
      <c r="F2859" s="39" t="s">
        <v>897</v>
      </c>
      <c r="G2859" s="34" t="s">
        <v>363</v>
      </c>
      <c r="H2859" s="34" t="b">
        <v>0</v>
      </c>
      <c r="I2859" s="34" t="b">
        <v>0</v>
      </c>
      <c r="J2859" s="34">
        <v>2</v>
      </c>
      <c r="K2859" s="34" t="str">
        <f t="shared" si="64"/>
        <v>137800</v>
      </c>
      <c r="L2859" s="34" t="s">
        <v>899</v>
      </c>
      <c r="O2859" t="str" s="35">
        <v>承载炼丹寒热，过滤整炉杂质；缓冲寒性变化，放宽承寒下限；炼制土行丹药时，提高整炉除渣能力。</v>
      </c>
      <c r="P2859" t="n" s="35">
        <v>12421007</v>
      </c>
    </row>
    <row r="2860" ht="30" customHeight="1" spans="2:12">
      <c r="B2860" s="34">
        <f>10000000+INDEX(编号表!$B:$B,MATCH(D2860,编号表!$A:$A,0))*10000+J2860</f>
        <v>13780003</v>
      </c>
      <c r="C2860" s="34" t="s">
        <v>1950</v>
      </c>
      <c r="D2860" s="34" t="s">
        <v>1948</v>
      </c>
      <c r="E2860" s="34" t="s">
        <v>775</v>
      </c>
      <c r="F2860" s="39" t="s">
        <v>897</v>
      </c>
      <c r="G2860" s="34" t="s">
        <v>363</v>
      </c>
      <c r="H2860" s="34" t="b">
        <v>0</v>
      </c>
      <c r="I2860" s="34" t="b">
        <v>0</v>
      </c>
      <c r="J2860" s="34">
        <v>3</v>
      </c>
      <c r="K2860" s="34" t="str">
        <f t="shared" si="64"/>
        <v>137800</v>
      </c>
      <c r="L2860" s="34" t="s">
        <v>900</v>
      </c>
      <c r="O2860" t="str" s="35">
        <v>承载炼丹寒热，过滤整炉杂质；缓冲寒性变化，放宽承寒下限；炼制土行丹药时，提高整炉除渣能力。</v>
      </c>
      <c r="P2860" t="n" s="35">
        <v>12421007</v>
      </c>
    </row>
    <row r="2861" ht="30" customHeight="1" spans="2:12">
      <c r="B2861" s="34">
        <f>10000000+INDEX(编号表!$B:$B,MATCH(D2861,编号表!$A:$A,0))*10000+J2861</f>
        <v>13780004</v>
      </c>
      <c r="C2861" s="34" t="s">
        <v>1951</v>
      </c>
      <c r="D2861" s="34" t="s">
        <v>1948</v>
      </c>
      <c r="E2861" s="34" t="s">
        <v>775</v>
      </c>
      <c r="F2861" s="39" t="s">
        <v>902</v>
      </c>
      <c r="G2861" s="34" t="s">
        <v>363</v>
      </c>
      <c r="H2861" s="34" t="b">
        <v>0</v>
      </c>
      <c r="I2861" s="34" t="b">
        <v>0</v>
      </c>
      <c r="J2861" s="34">
        <v>4</v>
      </c>
      <c r="K2861" s="34" t="str">
        <f t="shared" si="64"/>
        <v>137800</v>
      </c>
      <c r="L2861" s="34" t="s">
        <v>898</v>
      </c>
      <c r="O2861" t="str" s="35">
        <v>承载炼丹寒热，过滤整炉杂质；缓冲寒性变化，放宽承寒下限；炼制土行丹药时，提高整炉除渣能力。</v>
      </c>
      <c r="P2861" t="n" s="35">
        <v>12421007</v>
      </c>
    </row>
    <row r="2862" ht="30" customHeight="1" spans="2:12">
      <c r="B2862" s="34">
        <f>10000000+INDEX(编号表!$B:$B,MATCH(D2862,编号表!$A:$A,0))*10000+J2862</f>
        <v>13780005</v>
      </c>
      <c r="C2862" s="34" t="s">
        <v>1952</v>
      </c>
      <c r="D2862" s="34" t="s">
        <v>1948</v>
      </c>
      <c r="E2862" s="34" t="s">
        <v>775</v>
      </c>
      <c r="F2862" s="39" t="s">
        <v>902</v>
      </c>
      <c r="G2862" s="34" t="s">
        <v>363</v>
      </c>
      <c r="H2862" s="34" t="b">
        <v>0</v>
      </c>
      <c r="I2862" s="34" t="b">
        <v>0</v>
      </c>
      <c r="J2862" s="34">
        <v>5</v>
      </c>
      <c r="K2862" s="34" t="str">
        <f t="shared" si="64"/>
        <v>137800</v>
      </c>
      <c r="L2862" s="34" t="s">
        <v>899</v>
      </c>
      <c r="O2862" t="str" s="35">
        <v>承载炼丹寒热，过滤整炉杂质；缓冲寒性变化，放宽承寒下限；炼制土行丹药时，提高整炉除渣能力。</v>
      </c>
      <c r="P2862" t="n" s="35">
        <v>12421007</v>
      </c>
    </row>
    <row r="2863" ht="30" customHeight="1" spans="2:12">
      <c r="B2863" s="34">
        <f>10000000+INDEX(编号表!$B:$B,MATCH(D2863,编号表!$A:$A,0))*10000+J2863</f>
        <v>13780006</v>
      </c>
      <c r="C2863" s="34" t="s">
        <v>1953</v>
      </c>
      <c r="D2863" s="34" t="s">
        <v>1948</v>
      </c>
      <c r="E2863" s="34" t="s">
        <v>775</v>
      </c>
      <c r="F2863" s="39" t="s">
        <v>902</v>
      </c>
      <c r="G2863" s="34" t="s">
        <v>363</v>
      </c>
      <c r="H2863" s="34" t="b">
        <v>0</v>
      </c>
      <c r="I2863" s="34" t="b">
        <v>0</v>
      </c>
      <c r="J2863" s="34">
        <v>6</v>
      </c>
      <c r="K2863" s="34" t="str">
        <f t="shared" si="64"/>
        <v>137800</v>
      </c>
      <c r="L2863" s="34" t="s">
        <v>900</v>
      </c>
      <c r="O2863" t="str" s="35">
        <v>承载炼丹寒热，过滤整炉杂质；缓冲寒性变化，放宽承寒下限；炼制土行丹药时，提高整炉除渣能力。</v>
      </c>
      <c r="P2863" t="n" s="35">
        <v>12421007</v>
      </c>
    </row>
    <row r="2864" ht="30" customHeight="1" spans="2:12">
      <c r="B2864" s="34">
        <f>10000000+INDEX(编号表!$B:$B,MATCH(D2864,编号表!$A:$A,0))*10000+J2864</f>
        <v>13780007</v>
      </c>
      <c r="C2864" s="34" t="s">
        <v>1954</v>
      </c>
      <c r="D2864" s="34" t="s">
        <v>1948</v>
      </c>
      <c r="E2864" s="34" t="s">
        <v>775</v>
      </c>
      <c r="F2864" s="39" t="s">
        <v>904</v>
      </c>
      <c r="G2864" s="34" t="s">
        <v>363</v>
      </c>
      <c r="H2864" s="34" t="b">
        <v>0</v>
      </c>
      <c r="I2864" s="34" t="b">
        <v>0</v>
      </c>
      <c r="J2864" s="34">
        <v>7</v>
      </c>
      <c r="K2864" s="34" t="str">
        <f t="shared" si="64"/>
        <v>137800</v>
      </c>
      <c r="L2864" s="34" t="s">
        <v>898</v>
      </c>
      <c r="O2864" t="str" s="35">
        <v>承载炼丹寒热，过滤整炉杂质；缓冲寒性变化，放宽承寒下限；炼制土行丹药时，提高整炉除渣能力。</v>
      </c>
      <c r="P2864" t="n" s="35">
        <v>12421007</v>
      </c>
    </row>
    <row r="2865" ht="30" customHeight="1" spans="2:12">
      <c r="B2865" s="34">
        <f>10000000+INDEX(编号表!$B:$B,MATCH(D2865,编号表!$A:$A,0))*10000+J2865</f>
        <v>13780008</v>
      </c>
      <c r="C2865" s="34" t="s">
        <v>1955</v>
      </c>
      <c r="D2865" s="34" t="s">
        <v>1948</v>
      </c>
      <c r="E2865" s="34" t="s">
        <v>775</v>
      </c>
      <c r="F2865" s="39" t="s">
        <v>904</v>
      </c>
      <c r="G2865" s="34" t="s">
        <v>363</v>
      </c>
      <c r="H2865" s="34" t="b">
        <v>0</v>
      </c>
      <c r="I2865" s="34" t="b">
        <v>0</v>
      </c>
      <c r="J2865" s="34">
        <v>8</v>
      </c>
      <c r="K2865" s="34" t="str">
        <f t="shared" si="64"/>
        <v>137800</v>
      </c>
      <c r="L2865" s="34" t="s">
        <v>899</v>
      </c>
      <c r="O2865" t="str" s="35">
        <v>承载炼丹寒热，过滤整炉杂质；缓冲寒性变化，放宽承寒下限；炼制土行丹药时，提高整炉除渣能力。</v>
      </c>
      <c r="P2865" t="n" s="35">
        <v>12421007</v>
      </c>
    </row>
    <row r="2866" ht="30" customHeight="1" spans="2:12">
      <c r="B2866" s="34">
        <f>10000000+INDEX(编号表!$B:$B,MATCH(D2866,编号表!$A:$A,0))*10000+J2866</f>
        <v>13780009</v>
      </c>
      <c r="C2866" s="34" t="s">
        <v>1956</v>
      </c>
      <c r="D2866" s="34" t="s">
        <v>1948</v>
      </c>
      <c r="E2866" s="34" t="s">
        <v>775</v>
      </c>
      <c r="F2866" s="39" t="s">
        <v>904</v>
      </c>
      <c r="G2866" s="34" t="s">
        <v>363</v>
      </c>
      <c r="H2866" s="34" t="b">
        <v>0</v>
      </c>
      <c r="I2866" s="34" t="b">
        <v>0</v>
      </c>
      <c r="J2866" s="34">
        <v>9</v>
      </c>
      <c r="K2866" s="34" t="str">
        <f t="shared" si="64"/>
        <v>137800</v>
      </c>
      <c r="L2866" s="34" t="s">
        <v>900</v>
      </c>
      <c r="O2866" t="str" s="35">
        <v>承载炼丹寒热，过滤整炉杂质；缓冲寒性变化，放宽承寒下限；炼制土行丹药时，提高整炉除渣能力。</v>
      </c>
      <c r="P2866" t="n" s="35">
        <v>12421007</v>
      </c>
    </row>
    <row r="2867" ht="30" customHeight="1" spans="2:12">
      <c r="B2867" s="34">
        <f>10000000+INDEX(编号表!$B:$B,MATCH(D2867,编号表!$A:$A,0))*10000+J2867</f>
        <v>13780010</v>
      </c>
      <c r="C2867" s="34" t="s">
        <v>1957</v>
      </c>
      <c r="D2867" s="34" t="s">
        <v>1948</v>
      </c>
      <c r="E2867" s="34" t="s">
        <v>775</v>
      </c>
      <c r="F2867" s="39" t="s">
        <v>906</v>
      </c>
      <c r="G2867" s="34" t="s">
        <v>363</v>
      </c>
      <c r="H2867" s="34" t="b">
        <v>0</v>
      </c>
      <c r="I2867" s="34" t="b">
        <v>0</v>
      </c>
      <c r="J2867" s="34">
        <v>10</v>
      </c>
      <c r="K2867" s="34" t="str">
        <f t="shared" si="64"/>
        <v>137800</v>
      </c>
      <c r="L2867" s="34" t="s">
        <v>898</v>
      </c>
      <c r="O2867" t="str" s="35">
        <v>承载炼丹寒热，过滤整炉杂质；缓冲寒性变化，放宽承寒下限；炼制土行丹药时，提高整炉除渣能力。</v>
      </c>
      <c r="P2867" t="n" s="35">
        <v>12421007</v>
      </c>
    </row>
    <row r="2868" ht="30" customHeight="1" spans="2:12">
      <c r="B2868" s="34">
        <f>10000000+INDEX(编号表!$B:$B,MATCH(D2868,编号表!$A:$A,0))*10000+J2868</f>
        <v>13780011</v>
      </c>
      <c r="C2868" s="34" t="s">
        <v>1958</v>
      </c>
      <c r="D2868" s="34" t="s">
        <v>1948</v>
      </c>
      <c r="E2868" s="34" t="s">
        <v>775</v>
      </c>
      <c r="F2868" s="39" t="s">
        <v>906</v>
      </c>
      <c r="G2868" s="34" t="s">
        <v>363</v>
      </c>
      <c r="H2868" s="34" t="b">
        <v>0</v>
      </c>
      <c r="I2868" s="34" t="b">
        <v>0</v>
      </c>
      <c r="J2868" s="34">
        <v>11</v>
      </c>
      <c r="K2868" s="34" t="str">
        <f t="shared" si="64"/>
        <v>137800</v>
      </c>
      <c r="L2868" s="34" t="s">
        <v>899</v>
      </c>
      <c r="O2868" t="str" s="35">
        <v>承载炼丹寒热，过滤整炉杂质；缓冲寒性变化，放宽承寒下限；炼制土行丹药时，提高整炉除渣能力。</v>
      </c>
      <c r="P2868" t="n" s="35">
        <v>12421007</v>
      </c>
    </row>
    <row r="2869" ht="30" customHeight="1" spans="2:12">
      <c r="B2869" s="34">
        <f>10000000+INDEX(编号表!$B:$B,MATCH(D2869,编号表!$A:$A,0))*10000+J2869</f>
        <v>13780012</v>
      </c>
      <c r="C2869" s="34" t="s">
        <v>1959</v>
      </c>
      <c r="D2869" s="34" t="s">
        <v>1948</v>
      </c>
      <c r="E2869" s="34" t="s">
        <v>775</v>
      </c>
      <c r="F2869" s="39" t="s">
        <v>906</v>
      </c>
      <c r="G2869" s="34" t="s">
        <v>363</v>
      </c>
      <c r="H2869" s="34" t="b">
        <v>0</v>
      </c>
      <c r="I2869" s="34" t="b">
        <v>0</v>
      </c>
      <c r="J2869" s="34">
        <v>12</v>
      </c>
      <c r="K2869" s="34" t="str">
        <f t="shared" si="64"/>
        <v>137800</v>
      </c>
      <c r="L2869" s="34" t="s">
        <v>900</v>
      </c>
      <c r="O2869" t="str" s="35">
        <v>承载炼丹寒热，过滤整炉杂质；缓冲寒性变化，放宽承寒下限；炼制土行丹药时，提高整炉除渣能力。</v>
      </c>
      <c r="P2869" t="n" s="35">
        <v>12421007</v>
      </c>
    </row>
    <row r="2870" ht="30" customHeight="1" spans="2:12">
      <c r="B2870" s="34">
        <f>10000000+INDEX(编号表!$B:$B,MATCH(D2870,编号表!$A:$A,0))*10000+J2870</f>
        <v>13780013</v>
      </c>
      <c r="C2870" s="34" t="s">
        <v>1960</v>
      </c>
      <c r="D2870" s="34" t="s">
        <v>1948</v>
      </c>
      <c r="E2870" s="34" t="s">
        <v>775</v>
      </c>
      <c r="F2870" s="39" t="s">
        <v>908</v>
      </c>
      <c r="G2870" s="34" t="s">
        <v>363</v>
      </c>
      <c r="H2870" s="34" t="b">
        <v>0</v>
      </c>
      <c r="I2870" s="34" t="b">
        <v>0</v>
      </c>
      <c r="J2870" s="34">
        <v>13</v>
      </c>
      <c r="K2870" s="34" t="str">
        <f t="shared" si="64"/>
        <v>137800</v>
      </c>
      <c r="L2870" s="34" t="s">
        <v>898</v>
      </c>
      <c r="O2870" t="str" s="35">
        <v>承载炼丹寒热，过滤整炉杂质；缓冲寒性变化，放宽承寒下限；炼制土行丹药时，提高整炉除渣能力。</v>
      </c>
      <c r="P2870" t="n" s="35">
        <v>12421007</v>
      </c>
    </row>
    <row r="2871" ht="30" customHeight="1" spans="2:12">
      <c r="B2871" s="34">
        <f>10000000+INDEX(编号表!$B:$B,MATCH(D2871,编号表!$A:$A,0))*10000+J2871</f>
        <v>13780014</v>
      </c>
      <c r="C2871" s="34" t="s">
        <v>1961</v>
      </c>
      <c r="D2871" s="34" t="s">
        <v>1948</v>
      </c>
      <c r="E2871" s="34" t="s">
        <v>775</v>
      </c>
      <c r="F2871" s="39" t="s">
        <v>908</v>
      </c>
      <c r="G2871" s="34" t="s">
        <v>363</v>
      </c>
      <c r="H2871" s="34" t="b">
        <v>0</v>
      </c>
      <c r="I2871" s="34" t="b">
        <v>0</v>
      </c>
      <c r="J2871" s="34">
        <v>14</v>
      </c>
      <c r="K2871" s="34" t="str">
        <f t="shared" si="64"/>
        <v>137800</v>
      </c>
      <c r="L2871" s="34" t="s">
        <v>899</v>
      </c>
      <c r="O2871" t="str" s="35">
        <v>承载炼丹寒热，过滤整炉杂质；缓冲寒性变化，放宽承寒下限；炼制土行丹药时，提高整炉除渣能力。</v>
      </c>
      <c r="P2871" t="n" s="35">
        <v>12421007</v>
      </c>
    </row>
    <row r="2872" ht="30" customHeight="1" spans="2:12">
      <c r="B2872" s="34">
        <f>10000000+INDEX(编号表!$B:$B,MATCH(D2872,编号表!$A:$A,0))*10000+J2872</f>
        <v>13780015</v>
      </c>
      <c r="C2872" s="34" t="s">
        <v>1962</v>
      </c>
      <c r="D2872" s="34" t="s">
        <v>1948</v>
      </c>
      <c r="E2872" s="34" t="s">
        <v>775</v>
      </c>
      <c r="F2872" s="39" t="s">
        <v>908</v>
      </c>
      <c r="G2872" s="34" t="s">
        <v>363</v>
      </c>
      <c r="H2872" s="34" t="b">
        <v>0</v>
      </c>
      <c r="I2872" s="34" t="b">
        <v>0</v>
      </c>
      <c r="J2872" s="34">
        <v>15</v>
      </c>
      <c r="K2872" s="34" t="str">
        <f t="shared" si="64"/>
        <v>137800</v>
      </c>
      <c r="L2872" s="34" t="s">
        <v>900</v>
      </c>
      <c r="O2872" t="str" s="35">
        <v>承载炼丹寒热，过滤整炉杂质；缓冲寒性变化，放宽承寒下限；炼制土行丹药时，提高整炉除渣能力。</v>
      </c>
      <c r="P2872" t="n" s="35">
        <v>12421007</v>
      </c>
    </row>
    <row r="2873" ht="30" customHeight="1" spans="2:12">
      <c r="B2873" s="34">
        <f>10000000+INDEX(编号表!$B:$B,MATCH(D2873,编号表!$A:$A,0))*10000+J2873</f>
        <v>13780016</v>
      </c>
      <c r="C2873" s="34" t="s">
        <v>1963</v>
      </c>
      <c r="D2873" s="34" t="s">
        <v>1948</v>
      </c>
      <c r="E2873" s="34" t="s">
        <v>775</v>
      </c>
      <c r="F2873" s="39" t="s">
        <v>910</v>
      </c>
      <c r="G2873" s="34" t="s">
        <v>363</v>
      </c>
      <c r="H2873" s="34" t="b">
        <v>0</v>
      </c>
      <c r="I2873" s="34" t="b">
        <v>0</v>
      </c>
      <c r="J2873" s="34">
        <v>16</v>
      </c>
      <c r="K2873" s="34" t="str">
        <f t="shared" si="64"/>
        <v>137800</v>
      </c>
      <c r="L2873" s="34" t="s">
        <v>898</v>
      </c>
      <c r="O2873" t="str" s="35">
        <v>承载炼丹寒热，过滤整炉杂质；缓冲寒性变化，放宽承寒下限；炼制土行丹药时，提高整炉除渣能力。</v>
      </c>
      <c r="P2873" t="n" s="35">
        <v>12421007</v>
      </c>
    </row>
    <row r="2874" ht="30" customHeight="1" spans="2:12">
      <c r="B2874" s="34">
        <f>10000000+INDEX(编号表!$B:$B,MATCH(D2874,编号表!$A:$A,0))*10000+J2874</f>
        <v>13780017</v>
      </c>
      <c r="C2874" s="34" t="s">
        <v>1964</v>
      </c>
      <c r="D2874" s="34" t="s">
        <v>1948</v>
      </c>
      <c r="E2874" s="34" t="s">
        <v>775</v>
      </c>
      <c r="F2874" s="39" t="s">
        <v>910</v>
      </c>
      <c r="G2874" s="34" t="s">
        <v>363</v>
      </c>
      <c r="H2874" s="34" t="b">
        <v>0</v>
      </c>
      <c r="I2874" s="34" t="b">
        <v>0</v>
      </c>
      <c r="J2874" s="34">
        <v>17</v>
      </c>
      <c r="K2874" s="34" t="str">
        <f t="shared" si="64"/>
        <v>137800</v>
      </c>
      <c r="L2874" s="34" t="s">
        <v>899</v>
      </c>
      <c r="O2874" t="str" s="35">
        <v>承载炼丹寒热，过滤整炉杂质；缓冲寒性变化，放宽承寒下限；炼制土行丹药时，提高整炉除渣能力。</v>
      </c>
      <c r="P2874" t="n" s="35">
        <v>12421007</v>
      </c>
    </row>
    <row r="2875" ht="30" customHeight="1" spans="2:12">
      <c r="B2875" s="34">
        <f>10000000+INDEX(编号表!$B:$B,MATCH(D2875,编号表!$A:$A,0))*10000+J2875</f>
        <v>13780018</v>
      </c>
      <c r="C2875" s="34" t="s">
        <v>1965</v>
      </c>
      <c r="D2875" s="34" t="s">
        <v>1948</v>
      </c>
      <c r="E2875" s="34" t="s">
        <v>775</v>
      </c>
      <c r="F2875" s="39" t="s">
        <v>910</v>
      </c>
      <c r="G2875" s="34" t="s">
        <v>363</v>
      </c>
      <c r="H2875" s="34" t="b">
        <v>0</v>
      </c>
      <c r="I2875" s="34" t="b">
        <v>0</v>
      </c>
      <c r="J2875" s="34">
        <v>18</v>
      </c>
      <c r="K2875" s="34" t="str">
        <f t="shared" si="64"/>
        <v>137800</v>
      </c>
      <c r="L2875" s="34" t="s">
        <v>900</v>
      </c>
      <c r="O2875" t="str" s="35">
        <v>承载炼丹寒热，过滤整炉杂质；缓冲寒性变化，放宽承寒下限；炼制土行丹药时，提高整炉除渣能力。</v>
      </c>
      <c r="P2875" t="n" s="35">
        <v>12421007</v>
      </c>
    </row>
    <row r="2876" ht="30" customHeight="1" spans="2:12">
      <c r="B2876" s="34">
        <f>10000000+INDEX(编号表!$B:$B,MATCH(D2876,编号表!$A:$A,0))*10000+J2876</f>
        <v>13780019</v>
      </c>
      <c r="C2876" s="34" t="s">
        <v>1966</v>
      </c>
      <c r="D2876" s="34" t="s">
        <v>1948</v>
      </c>
      <c r="E2876" s="34" t="s">
        <v>775</v>
      </c>
      <c r="F2876" s="39" t="s">
        <v>912</v>
      </c>
      <c r="G2876" s="34" t="s">
        <v>363</v>
      </c>
      <c r="H2876" s="34" t="b">
        <v>0</v>
      </c>
      <c r="I2876" s="34" t="b">
        <v>0</v>
      </c>
      <c r="J2876" s="34">
        <v>19</v>
      </c>
      <c r="K2876" s="34" t="str">
        <f t="shared" si="64"/>
        <v>137800</v>
      </c>
      <c r="L2876" s="34" t="s">
        <v>898</v>
      </c>
      <c r="O2876" t="str" s="35">
        <v>承载炼丹寒热，过滤整炉杂质；缓冲寒性变化，放宽承寒下限；炼制土行丹药时，提高整炉除渣能力。</v>
      </c>
      <c r="P2876" t="n" s="35">
        <v>12421007</v>
      </c>
    </row>
    <row r="2877" ht="30" customHeight="1" spans="2:12">
      <c r="B2877" s="34">
        <f>10000000+INDEX(编号表!$B:$B,MATCH(D2877,编号表!$A:$A,0))*10000+J2877</f>
        <v>13780020</v>
      </c>
      <c r="C2877" s="34" t="s">
        <v>1967</v>
      </c>
      <c r="D2877" s="34" t="s">
        <v>1948</v>
      </c>
      <c r="E2877" s="34" t="s">
        <v>775</v>
      </c>
      <c r="F2877" s="39" t="s">
        <v>912</v>
      </c>
      <c r="G2877" s="34" t="s">
        <v>363</v>
      </c>
      <c r="H2877" s="34" t="b">
        <v>0</v>
      </c>
      <c r="I2877" s="34" t="b">
        <v>0</v>
      </c>
      <c r="J2877" s="34">
        <v>20</v>
      </c>
      <c r="K2877" s="34" t="str">
        <f t="shared" si="64"/>
        <v>137800</v>
      </c>
      <c r="L2877" s="34" t="s">
        <v>899</v>
      </c>
      <c r="O2877" t="str" s="35">
        <v>承载炼丹寒热，过滤整炉杂质；缓冲寒性变化，放宽承寒下限；炼制土行丹药时，提高整炉除渣能力。</v>
      </c>
      <c r="P2877" t="n" s="35">
        <v>12421007</v>
      </c>
    </row>
    <row r="2878" ht="30" customHeight="1" spans="2:12">
      <c r="B2878" s="34">
        <f>10000000+INDEX(编号表!$B:$B,MATCH(D2878,编号表!$A:$A,0))*10000+J2878</f>
        <v>13780021</v>
      </c>
      <c r="C2878" s="34" t="s">
        <v>1968</v>
      </c>
      <c r="D2878" s="34" t="s">
        <v>1948</v>
      </c>
      <c r="E2878" s="34" t="s">
        <v>775</v>
      </c>
      <c r="F2878" s="39" t="s">
        <v>912</v>
      </c>
      <c r="G2878" s="34" t="s">
        <v>363</v>
      </c>
      <c r="H2878" s="34" t="b">
        <v>0</v>
      </c>
      <c r="I2878" s="34" t="b">
        <v>0</v>
      </c>
      <c r="J2878" s="34">
        <v>21</v>
      </c>
      <c r="K2878" s="34" t="str">
        <f t="shared" si="64"/>
        <v>137800</v>
      </c>
      <c r="L2878" s="34" t="s">
        <v>900</v>
      </c>
      <c r="O2878" t="str" s="35">
        <v>承载炼丹寒热，过滤整炉杂质；缓冲寒性变化，放宽承寒下限；炼制土行丹药时，提高整炉除渣能力。</v>
      </c>
      <c r="P2878" t="n" s="35">
        <v>12421007</v>
      </c>
    </row>
    <row r="2879" ht="30" customHeight="1" spans="2:12">
      <c r="B2879" s="34">
        <f>10000000+INDEX(编号表!$B:$B,MATCH(D2879,编号表!$A:$A,0))*10000+J2879</f>
        <v>13790004</v>
      </c>
      <c r="C2879" s="34" t="s">
        <v>1969</v>
      </c>
      <c r="D2879" s="34" t="s">
        <v>1970</v>
      </c>
      <c r="E2879" s="34" t="s">
        <v>775</v>
      </c>
      <c r="F2879" s="39" t="s">
        <v>902</v>
      </c>
      <c r="G2879" s="34" t="s">
        <v>363</v>
      </c>
      <c r="H2879" s="34" t="b">
        <v>0</v>
      </c>
      <c r="I2879" s="34" t="b">
        <v>0</v>
      </c>
      <c r="J2879" s="34">
        <v>4</v>
      </c>
      <c r="K2879" s="34" t="str">
        <f t="shared" si="64"/>
        <v>137900</v>
      </c>
      <c r="L2879" s="34" t="s">
        <v>898</v>
      </c>
      <c r="O2879" t="str" s="35">
        <v>承载炼丹寒热，过滤整炉杂质；提高通用除渣能力；炼制金行丹药时，提高整炉除渣能力；提高承热上限。</v>
      </c>
      <c r="P2879" t="n" s="35">
        <v>12431084</v>
      </c>
    </row>
    <row r="2880" ht="30" customHeight="1" spans="2:12">
      <c r="B2880" s="34">
        <f>10000000+INDEX(编号表!$B:$B,MATCH(D2880,编号表!$A:$A,0))*10000+J2880</f>
        <v>13790005</v>
      </c>
      <c r="C2880" s="34" t="s">
        <v>1971</v>
      </c>
      <c r="D2880" s="34" t="s">
        <v>1970</v>
      </c>
      <c r="E2880" s="34" t="s">
        <v>775</v>
      </c>
      <c r="F2880" s="39" t="s">
        <v>902</v>
      </c>
      <c r="G2880" s="34" t="s">
        <v>363</v>
      </c>
      <c r="H2880" s="34" t="b">
        <v>0</v>
      </c>
      <c r="I2880" s="34" t="b">
        <v>0</v>
      </c>
      <c r="J2880" s="34">
        <v>5</v>
      </c>
      <c r="K2880" s="34" t="str">
        <f t="shared" si="64"/>
        <v>137900</v>
      </c>
      <c r="L2880" s="34" t="s">
        <v>899</v>
      </c>
      <c r="O2880" t="str" s="35">
        <v>承载炼丹寒热，过滤整炉杂质；提高通用除渣能力；炼制金行丹药时，提高整炉除渣能力；提高承热上限。</v>
      </c>
      <c r="P2880" t="n" s="35">
        <v>12431084</v>
      </c>
    </row>
    <row r="2881" ht="30" customHeight="1" spans="2:12">
      <c r="B2881" s="34">
        <f>10000000+INDEX(编号表!$B:$B,MATCH(D2881,编号表!$A:$A,0))*10000+J2881</f>
        <v>13790006</v>
      </c>
      <c r="C2881" s="34" t="s">
        <v>1972</v>
      </c>
      <c r="D2881" s="34" t="s">
        <v>1970</v>
      </c>
      <c r="E2881" s="34" t="s">
        <v>775</v>
      </c>
      <c r="F2881" s="39" t="s">
        <v>902</v>
      </c>
      <c r="G2881" s="34" t="s">
        <v>363</v>
      </c>
      <c r="H2881" s="34" t="b">
        <v>0</v>
      </c>
      <c r="I2881" s="34" t="b">
        <v>0</v>
      </c>
      <c r="J2881" s="34">
        <v>6</v>
      </c>
      <c r="K2881" s="34" t="str">
        <f t="shared" si="64"/>
        <v>137900</v>
      </c>
      <c r="L2881" s="34" t="s">
        <v>900</v>
      </c>
      <c r="O2881" t="str" s="35">
        <v>承载炼丹寒热，过滤整炉杂质；提高通用除渣能力；炼制金行丹药时，提高整炉除渣能力；提高承热上限。</v>
      </c>
      <c r="P2881" t="n" s="35">
        <v>12431084</v>
      </c>
    </row>
    <row r="2882" ht="30" customHeight="1" spans="2:12">
      <c r="B2882" s="34">
        <f>10000000+INDEX(编号表!$B:$B,MATCH(D2882,编号表!$A:$A,0))*10000+J2882</f>
        <v>13800004</v>
      </c>
      <c r="C2882" s="34" t="s">
        <v>1973</v>
      </c>
      <c r="D2882" s="34" t="s">
        <v>1974</v>
      </c>
      <c r="E2882" s="34" t="s">
        <v>775</v>
      </c>
      <c r="F2882" s="39" t="s">
        <v>902</v>
      </c>
      <c r="G2882" s="34" t="s">
        <v>363</v>
      </c>
      <c r="H2882" s="34" t="b">
        <v>0</v>
      </c>
      <c r="I2882" s="34" t="b">
        <v>0</v>
      </c>
      <c r="J2882" s="34">
        <v>4</v>
      </c>
      <c r="K2882" s="34" t="str">
        <f t="shared" si="64"/>
        <v>138000</v>
      </c>
      <c r="L2882" s="34" t="s">
        <v>898</v>
      </c>
      <c r="O2882" t="str" s="35">
        <v>承载炼丹寒热，过滤整炉杂质；提高通用除渣能力；炼制木行丹药时，提高整炉除渣能力；提高承热上限。</v>
      </c>
      <c r="P2882" t="n" s="35">
        <v>12431084</v>
      </c>
    </row>
    <row r="2883" ht="30" customHeight="1" spans="2:12">
      <c r="B2883" s="34">
        <f>10000000+INDEX(编号表!$B:$B,MATCH(D2883,编号表!$A:$A,0))*10000+J2883</f>
        <v>13800005</v>
      </c>
      <c r="C2883" s="34" t="s">
        <v>1975</v>
      </c>
      <c r="D2883" s="34" t="s">
        <v>1974</v>
      </c>
      <c r="E2883" s="34" t="s">
        <v>775</v>
      </c>
      <c r="F2883" s="39" t="s">
        <v>902</v>
      </c>
      <c r="G2883" s="34" t="s">
        <v>363</v>
      </c>
      <c r="H2883" s="34" t="b">
        <v>0</v>
      </c>
      <c r="I2883" s="34" t="b">
        <v>0</v>
      </c>
      <c r="J2883" s="34">
        <v>5</v>
      </c>
      <c r="K2883" s="34" t="str">
        <f t="shared" si="64"/>
        <v>138000</v>
      </c>
      <c r="L2883" s="34" t="s">
        <v>899</v>
      </c>
      <c r="O2883" t="str" s="35">
        <v>承载炼丹寒热，过滤整炉杂质；提高通用除渣能力；炼制木行丹药时，提高整炉除渣能力；提高承热上限。</v>
      </c>
      <c r="P2883" t="n" s="35">
        <v>12431084</v>
      </c>
    </row>
    <row r="2884" ht="30" customHeight="1" spans="2:12">
      <c r="B2884" s="34">
        <f>10000000+INDEX(编号表!$B:$B,MATCH(D2884,编号表!$A:$A,0))*10000+J2884</f>
        <v>13800006</v>
      </c>
      <c r="C2884" s="34" t="s">
        <v>1976</v>
      </c>
      <c r="D2884" s="34" t="s">
        <v>1974</v>
      </c>
      <c r="E2884" s="34" t="s">
        <v>775</v>
      </c>
      <c r="F2884" s="39" t="s">
        <v>902</v>
      </c>
      <c r="G2884" s="34" t="s">
        <v>363</v>
      </c>
      <c r="H2884" s="34" t="b">
        <v>0</v>
      </c>
      <c r="I2884" s="34" t="b">
        <v>0</v>
      </c>
      <c r="J2884" s="34">
        <v>6</v>
      </c>
      <c r="K2884" s="34" t="str">
        <f t="shared" si="64"/>
        <v>138000</v>
      </c>
      <c r="L2884" s="34" t="s">
        <v>900</v>
      </c>
      <c r="O2884" t="str" s="35">
        <v>承载炼丹寒热，过滤整炉杂质；提高通用除渣能力；炼制木行丹药时，提高整炉除渣能力；提高承热上限。</v>
      </c>
      <c r="P2884" t="n" s="35">
        <v>12431084</v>
      </c>
    </row>
    <row r="2885" ht="30" customHeight="1" spans="2:12">
      <c r="B2885" s="34">
        <f>10000000+INDEX(编号表!$B:$B,MATCH(D2885,编号表!$A:$A,0))*10000+J2885</f>
        <v>13810004</v>
      </c>
      <c r="C2885" s="34" t="s">
        <v>1977</v>
      </c>
      <c r="D2885" s="34" t="s">
        <v>1978</v>
      </c>
      <c r="E2885" s="34" t="s">
        <v>775</v>
      </c>
      <c r="F2885" s="39" t="s">
        <v>902</v>
      </c>
      <c r="G2885" s="34" t="s">
        <v>363</v>
      </c>
      <c r="H2885" s="34" t="b">
        <v>0</v>
      </c>
      <c r="I2885" s="34" t="b">
        <v>0</v>
      </c>
      <c r="J2885" s="34">
        <v>4</v>
      </c>
      <c r="K2885" s="34" t="str">
        <f t="shared" si="64"/>
        <v>138100</v>
      </c>
      <c r="L2885" s="34" t="s">
        <v>898</v>
      </c>
      <c r="O2885" t="str" s="35">
        <v>承载炼丹寒热，过滤整炉杂质；提高通用除渣能力；炼制水行丹药时，提高整炉除渣能力；提高承热上限。</v>
      </c>
      <c r="P2885" t="n" s="35">
        <v>12431084</v>
      </c>
    </row>
    <row r="2886" ht="30" customHeight="1" spans="2:12">
      <c r="B2886" s="34">
        <f>10000000+INDEX(编号表!$B:$B,MATCH(D2886,编号表!$A:$A,0))*10000+J2886</f>
        <v>13810005</v>
      </c>
      <c r="C2886" s="34" t="s">
        <v>1979</v>
      </c>
      <c r="D2886" s="34" t="s">
        <v>1978</v>
      </c>
      <c r="E2886" s="34" t="s">
        <v>775</v>
      </c>
      <c r="F2886" s="39" t="s">
        <v>902</v>
      </c>
      <c r="G2886" s="34" t="s">
        <v>363</v>
      </c>
      <c r="H2886" s="34" t="b">
        <v>0</v>
      </c>
      <c r="I2886" s="34" t="b">
        <v>0</v>
      </c>
      <c r="J2886" s="34">
        <v>5</v>
      </c>
      <c r="K2886" s="34" t="str">
        <f t="shared" si="64"/>
        <v>138100</v>
      </c>
      <c r="L2886" s="34" t="s">
        <v>899</v>
      </c>
      <c r="O2886" t="str" s="35">
        <v>承载炼丹寒热，过滤整炉杂质；提高通用除渣能力；炼制水行丹药时，提高整炉除渣能力；提高承热上限。</v>
      </c>
      <c r="P2886" t="n" s="35">
        <v>12431084</v>
      </c>
    </row>
    <row r="2887" ht="30" customHeight="1" spans="2:12">
      <c r="B2887" s="34">
        <f>10000000+INDEX(编号表!$B:$B,MATCH(D2887,编号表!$A:$A,0))*10000+J2887</f>
        <v>13810006</v>
      </c>
      <c r="C2887" s="34" t="s">
        <v>1980</v>
      </c>
      <c r="D2887" s="34" t="s">
        <v>1978</v>
      </c>
      <c r="E2887" s="34" t="s">
        <v>775</v>
      </c>
      <c r="F2887" s="39" t="s">
        <v>902</v>
      </c>
      <c r="G2887" s="34" t="s">
        <v>363</v>
      </c>
      <c r="H2887" s="34" t="b">
        <v>0</v>
      </c>
      <c r="I2887" s="34" t="b">
        <v>0</v>
      </c>
      <c r="J2887" s="34">
        <v>6</v>
      </c>
      <c r="K2887" s="34" t="str">
        <f t="shared" ref="K2887:K2950" si="65">LEFT(B2887,6)</f>
        <v>138100</v>
      </c>
      <c r="L2887" s="34" t="s">
        <v>900</v>
      </c>
      <c r="O2887" t="str" s="35">
        <v>承载炼丹寒热，过滤整炉杂质；提高通用除渣能力；炼制水行丹药时，提高整炉除渣能力；提高承热上限。</v>
      </c>
      <c r="P2887" t="n" s="35">
        <v>12431084</v>
      </c>
    </row>
    <row r="2888" ht="30" customHeight="1" spans="2:12">
      <c r="B2888" s="34">
        <f>10000000+INDEX(编号表!$B:$B,MATCH(D2888,编号表!$A:$A,0))*10000+J2888</f>
        <v>13820004</v>
      </c>
      <c r="C2888" s="34" t="s">
        <v>1981</v>
      </c>
      <c r="D2888" s="34" t="s">
        <v>1982</v>
      </c>
      <c r="E2888" s="34" t="s">
        <v>775</v>
      </c>
      <c r="F2888" s="39" t="s">
        <v>902</v>
      </c>
      <c r="G2888" s="34" t="s">
        <v>363</v>
      </c>
      <c r="H2888" s="34" t="b">
        <v>0</v>
      </c>
      <c r="I2888" s="34" t="b">
        <v>0</v>
      </c>
      <c r="J2888" s="34">
        <v>4</v>
      </c>
      <c r="K2888" s="34" t="str">
        <f t="shared" si="65"/>
        <v>138200</v>
      </c>
      <c r="L2888" s="34" t="s">
        <v>898</v>
      </c>
      <c r="O2888" t="str" s="35">
        <v>承载炼丹寒热，过滤整炉杂质；提高通用除渣能力；炼制火行丹药时，提高整炉除渣能力；提高承热上限。</v>
      </c>
      <c r="P2888" t="n" s="35">
        <v>12431084</v>
      </c>
    </row>
    <row r="2889" ht="30" customHeight="1" spans="2:12">
      <c r="B2889" s="34">
        <f>10000000+INDEX(编号表!$B:$B,MATCH(D2889,编号表!$A:$A,0))*10000+J2889</f>
        <v>13820005</v>
      </c>
      <c r="C2889" s="34" t="s">
        <v>1983</v>
      </c>
      <c r="D2889" s="34" t="s">
        <v>1982</v>
      </c>
      <c r="E2889" s="34" t="s">
        <v>775</v>
      </c>
      <c r="F2889" s="39" t="s">
        <v>902</v>
      </c>
      <c r="G2889" s="34" t="s">
        <v>363</v>
      </c>
      <c r="H2889" s="34" t="b">
        <v>0</v>
      </c>
      <c r="I2889" s="34" t="b">
        <v>0</v>
      </c>
      <c r="J2889" s="34">
        <v>5</v>
      </c>
      <c r="K2889" s="34" t="str">
        <f t="shared" si="65"/>
        <v>138200</v>
      </c>
      <c r="L2889" s="34" t="s">
        <v>899</v>
      </c>
      <c r="O2889" t="str" s="35">
        <v>承载炼丹寒热，过滤整炉杂质；提高通用除渣能力；炼制火行丹药时，提高整炉除渣能力；提高承热上限。</v>
      </c>
      <c r="P2889" t="n" s="35">
        <v>12431084</v>
      </c>
    </row>
    <row r="2890" ht="30" customHeight="1" spans="2:12">
      <c r="B2890" s="34">
        <f>10000000+INDEX(编号表!$B:$B,MATCH(D2890,编号表!$A:$A,0))*10000+J2890</f>
        <v>13820006</v>
      </c>
      <c r="C2890" s="34" t="s">
        <v>1984</v>
      </c>
      <c r="D2890" s="34" t="s">
        <v>1982</v>
      </c>
      <c r="E2890" s="34" t="s">
        <v>775</v>
      </c>
      <c r="F2890" s="39" t="s">
        <v>902</v>
      </c>
      <c r="G2890" s="34" t="s">
        <v>363</v>
      </c>
      <c r="H2890" s="34" t="b">
        <v>0</v>
      </c>
      <c r="I2890" s="34" t="b">
        <v>0</v>
      </c>
      <c r="J2890" s="34">
        <v>6</v>
      </c>
      <c r="K2890" s="34" t="str">
        <f t="shared" si="65"/>
        <v>138200</v>
      </c>
      <c r="L2890" s="34" t="s">
        <v>900</v>
      </c>
      <c r="O2890" t="str" s="35">
        <v>承载炼丹寒热，过滤整炉杂质；提高通用除渣能力；炼制火行丹药时，提高整炉除渣能力；提高承热上限。</v>
      </c>
      <c r="P2890" t="n" s="35">
        <v>12431084</v>
      </c>
    </row>
    <row r="2891" ht="30" customHeight="1" spans="2:12">
      <c r="B2891" s="34">
        <f>10000000+INDEX(编号表!$B:$B,MATCH(D2891,编号表!$A:$A,0))*10000+J2891</f>
        <v>13830004</v>
      </c>
      <c r="C2891" s="34" t="s">
        <v>1985</v>
      </c>
      <c r="D2891" s="34" t="s">
        <v>1986</v>
      </c>
      <c r="E2891" s="34" t="s">
        <v>775</v>
      </c>
      <c r="F2891" s="39" t="s">
        <v>902</v>
      </c>
      <c r="G2891" s="34" t="s">
        <v>363</v>
      </c>
      <c r="H2891" s="34" t="b">
        <v>0</v>
      </c>
      <c r="I2891" s="34" t="b">
        <v>0</v>
      </c>
      <c r="J2891" s="34">
        <v>4</v>
      </c>
      <c r="K2891" s="34" t="str">
        <f t="shared" si="65"/>
        <v>138300</v>
      </c>
      <c r="L2891" s="34" t="s">
        <v>898</v>
      </c>
      <c r="O2891" t="str" s="35">
        <v>承载炼丹寒热，过滤整炉杂质；提高通用除渣能力；炼制土行丹药时，提高整炉除渣能力；提高承热上限。</v>
      </c>
      <c r="P2891" t="n" s="35">
        <v>12431084</v>
      </c>
    </row>
    <row r="2892" ht="30" customHeight="1" spans="2:12">
      <c r="B2892" s="34">
        <f>10000000+INDEX(编号表!$B:$B,MATCH(D2892,编号表!$A:$A,0))*10000+J2892</f>
        <v>13830005</v>
      </c>
      <c r="C2892" s="34" t="s">
        <v>1987</v>
      </c>
      <c r="D2892" s="34" t="s">
        <v>1986</v>
      </c>
      <c r="E2892" s="34" t="s">
        <v>775</v>
      </c>
      <c r="F2892" s="39" t="s">
        <v>902</v>
      </c>
      <c r="G2892" s="34" t="s">
        <v>363</v>
      </c>
      <c r="H2892" s="34" t="b">
        <v>0</v>
      </c>
      <c r="I2892" s="34" t="b">
        <v>0</v>
      </c>
      <c r="J2892" s="34">
        <v>5</v>
      </c>
      <c r="K2892" s="34" t="str">
        <f t="shared" si="65"/>
        <v>138300</v>
      </c>
      <c r="L2892" s="34" t="s">
        <v>899</v>
      </c>
      <c r="O2892" t="str" s="35">
        <v>承载炼丹寒热，过滤整炉杂质；提高通用除渣能力；炼制土行丹药时，提高整炉除渣能力；提高承热上限。</v>
      </c>
      <c r="P2892" t="n" s="35">
        <v>12431084</v>
      </c>
    </row>
    <row r="2893" ht="30" customHeight="1" spans="2:12">
      <c r="B2893" s="34">
        <f>10000000+INDEX(编号表!$B:$B,MATCH(D2893,编号表!$A:$A,0))*10000+J2893</f>
        <v>13830006</v>
      </c>
      <c r="C2893" s="34" t="s">
        <v>1988</v>
      </c>
      <c r="D2893" s="34" t="s">
        <v>1986</v>
      </c>
      <c r="E2893" s="34" t="s">
        <v>775</v>
      </c>
      <c r="F2893" s="39" t="s">
        <v>902</v>
      </c>
      <c r="G2893" s="34" t="s">
        <v>363</v>
      </c>
      <c r="H2893" s="34" t="b">
        <v>0</v>
      </c>
      <c r="I2893" s="34" t="b">
        <v>0</v>
      </c>
      <c r="J2893" s="34">
        <v>6</v>
      </c>
      <c r="K2893" s="34" t="str">
        <f t="shared" si="65"/>
        <v>138300</v>
      </c>
      <c r="L2893" s="34" t="s">
        <v>900</v>
      </c>
      <c r="O2893" t="str" s="35">
        <v>承载炼丹寒热，过滤整炉杂质；提高通用除渣能力；炼制土行丹药时，提高整炉除渣能力；提高承热上限。</v>
      </c>
      <c r="P2893" t="n" s="35">
        <v>12431084</v>
      </c>
    </row>
    <row r="2894" ht="30" customHeight="1" spans="2:12">
      <c r="B2894" s="34">
        <f>10000000+INDEX(编号表!$B:$B,MATCH(D2894,编号表!$A:$A,0))*10000+J2894</f>
        <v>13840004</v>
      </c>
      <c r="C2894" s="34" t="s">
        <v>1989</v>
      </c>
      <c r="D2894" s="34" t="s">
        <v>1990</v>
      </c>
      <c r="E2894" s="34" t="s">
        <v>775</v>
      </c>
      <c r="F2894" s="39" t="s">
        <v>902</v>
      </c>
      <c r="G2894" s="34" t="s">
        <v>363</v>
      </c>
      <c r="H2894" s="34" t="b">
        <v>0</v>
      </c>
      <c r="I2894" s="34" t="b">
        <v>0</v>
      </c>
      <c r="J2894" s="34">
        <v>4</v>
      </c>
      <c r="K2894" s="34" t="str">
        <f t="shared" si="65"/>
        <v>138400</v>
      </c>
      <c r="L2894" s="34" t="s">
        <v>898</v>
      </c>
      <c r="O2894" t="str" s="35">
        <v>承载炼丹寒热，过滤整炉杂质；均匀传热，提高承热上限；炼制金行丹药时，提高整炉除渣能力；提高承热上限。</v>
      </c>
      <c r="P2894" t="n" s="35">
        <v>12431084</v>
      </c>
    </row>
    <row r="2895" ht="30" customHeight="1" spans="2:12">
      <c r="B2895" s="34">
        <f>10000000+INDEX(编号表!$B:$B,MATCH(D2895,编号表!$A:$A,0))*10000+J2895</f>
        <v>13840005</v>
      </c>
      <c r="C2895" s="34" t="s">
        <v>1991</v>
      </c>
      <c r="D2895" s="34" t="s">
        <v>1990</v>
      </c>
      <c r="E2895" s="34" t="s">
        <v>775</v>
      </c>
      <c r="F2895" s="39" t="s">
        <v>902</v>
      </c>
      <c r="G2895" s="34" t="s">
        <v>363</v>
      </c>
      <c r="H2895" s="34" t="b">
        <v>0</v>
      </c>
      <c r="I2895" s="34" t="b">
        <v>0</v>
      </c>
      <c r="J2895" s="34">
        <v>5</v>
      </c>
      <c r="K2895" s="34" t="str">
        <f t="shared" si="65"/>
        <v>138400</v>
      </c>
      <c r="L2895" s="34" t="s">
        <v>899</v>
      </c>
      <c r="O2895" t="str" s="35">
        <v>承载炼丹寒热，过滤整炉杂质；均匀传热，提高承热上限；炼制金行丹药时，提高整炉除渣能力；提高承热上限。</v>
      </c>
      <c r="P2895" t="n" s="35">
        <v>12431084</v>
      </c>
    </row>
    <row r="2896" ht="30" customHeight="1" spans="2:12">
      <c r="B2896" s="34">
        <f>10000000+INDEX(编号表!$B:$B,MATCH(D2896,编号表!$A:$A,0))*10000+J2896</f>
        <v>13840006</v>
      </c>
      <c r="C2896" s="34" t="s">
        <v>1992</v>
      </c>
      <c r="D2896" s="34" t="s">
        <v>1990</v>
      </c>
      <c r="E2896" s="34" t="s">
        <v>775</v>
      </c>
      <c r="F2896" s="39" t="s">
        <v>902</v>
      </c>
      <c r="G2896" s="34" t="s">
        <v>363</v>
      </c>
      <c r="H2896" s="34" t="b">
        <v>0</v>
      </c>
      <c r="I2896" s="34" t="b">
        <v>0</v>
      </c>
      <c r="J2896" s="34">
        <v>6</v>
      </c>
      <c r="K2896" s="34" t="str">
        <f t="shared" si="65"/>
        <v>138400</v>
      </c>
      <c r="L2896" s="34" t="s">
        <v>900</v>
      </c>
      <c r="O2896" t="str" s="35">
        <v>承载炼丹寒热，过滤整炉杂质；均匀传热，提高承热上限；炼制金行丹药时，提高整炉除渣能力；提高承热上限。</v>
      </c>
      <c r="P2896" t="n" s="35">
        <v>12431084</v>
      </c>
    </row>
    <row r="2897" ht="30" customHeight="1" spans="2:12">
      <c r="B2897" s="34">
        <f>10000000+INDEX(编号表!$B:$B,MATCH(D2897,编号表!$A:$A,0))*10000+J2897</f>
        <v>13850004</v>
      </c>
      <c r="C2897" s="34" t="s">
        <v>1993</v>
      </c>
      <c r="D2897" s="34" t="s">
        <v>1994</v>
      </c>
      <c r="E2897" s="34" t="s">
        <v>775</v>
      </c>
      <c r="F2897" s="39" t="s">
        <v>902</v>
      </c>
      <c r="G2897" s="34" t="s">
        <v>363</v>
      </c>
      <c r="H2897" s="34" t="b">
        <v>0</v>
      </c>
      <c r="I2897" s="34" t="b">
        <v>0</v>
      </c>
      <c r="J2897" s="34">
        <v>4</v>
      </c>
      <c r="K2897" s="34" t="str">
        <f t="shared" si="65"/>
        <v>138500</v>
      </c>
      <c r="L2897" s="34" t="s">
        <v>898</v>
      </c>
      <c r="O2897" t="str" s="35">
        <v>承载炼丹寒热，过滤整炉杂质；均匀传热，提高承热上限；炼制木行丹药时，提高整炉除渣能力；提高承热上限。</v>
      </c>
      <c r="P2897" t="n" s="35">
        <v>12431084</v>
      </c>
    </row>
    <row r="2898" ht="30" customHeight="1" spans="2:12">
      <c r="B2898" s="34">
        <f>10000000+INDEX(编号表!$B:$B,MATCH(D2898,编号表!$A:$A,0))*10000+J2898</f>
        <v>13850005</v>
      </c>
      <c r="C2898" s="34" t="s">
        <v>1995</v>
      </c>
      <c r="D2898" s="34" t="s">
        <v>1994</v>
      </c>
      <c r="E2898" s="34" t="s">
        <v>775</v>
      </c>
      <c r="F2898" s="39" t="s">
        <v>902</v>
      </c>
      <c r="G2898" s="34" t="s">
        <v>363</v>
      </c>
      <c r="H2898" s="34" t="b">
        <v>0</v>
      </c>
      <c r="I2898" s="34" t="b">
        <v>0</v>
      </c>
      <c r="J2898" s="34">
        <v>5</v>
      </c>
      <c r="K2898" s="34" t="str">
        <f t="shared" si="65"/>
        <v>138500</v>
      </c>
      <c r="L2898" s="34" t="s">
        <v>899</v>
      </c>
      <c r="O2898" t="str" s="35">
        <v>承载炼丹寒热，过滤整炉杂质；均匀传热，提高承热上限；炼制木行丹药时，提高整炉除渣能力；提高承热上限。</v>
      </c>
      <c r="P2898" t="n" s="35">
        <v>12431084</v>
      </c>
    </row>
    <row r="2899" ht="30" customHeight="1" spans="2:12">
      <c r="B2899" s="34">
        <f>10000000+INDEX(编号表!$B:$B,MATCH(D2899,编号表!$A:$A,0))*10000+J2899</f>
        <v>13850006</v>
      </c>
      <c r="C2899" s="34" t="s">
        <v>1996</v>
      </c>
      <c r="D2899" s="34" t="s">
        <v>1994</v>
      </c>
      <c r="E2899" s="34" t="s">
        <v>775</v>
      </c>
      <c r="F2899" s="39" t="s">
        <v>902</v>
      </c>
      <c r="G2899" s="34" t="s">
        <v>363</v>
      </c>
      <c r="H2899" s="34" t="b">
        <v>0</v>
      </c>
      <c r="I2899" s="34" t="b">
        <v>0</v>
      </c>
      <c r="J2899" s="34">
        <v>6</v>
      </c>
      <c r="K2899" s="34" t="str">
        <f t="shared" si="65"/>
        <v>138500</v>
      </c>
      <c r="L2899" s="34" t="s">
        <v>900</v>
      </c>
      <c r="O2899" t="str" s="35">
        <v>承载炼丹寒热，过滤整炉杂质；均匀传热，提高承热上限；炼制木行丹药时，提高整炉除渣能力；提高承热上限。</v>
      </c>
      <c r="P2899" t="n" s="35">
        <v>12431084</v>
      </c>
    </row>
    <row r="2900" ht="30" customHeight="1" spans="2:12">
      <c r="B2900" s="34">
        <f>10000000+INDEX(编号表!$B:$B,MATCH(D2900,编号表!$A:$A,0))*10000+J2900</f>
        <v>13860004</v>
      </c>
      <c r="C2900" s="34" t="s">
        <v>1997</v>
      </c>
      <c r="D2900" s="34" t="s">
        <v>1998</v>
      </c>
      <c r="E2900" s="34" t="s">
        <v>775</v>
      </c>
      <c r="F2900" s="39" t="s">
        <v>902</v>
      </c>
      <c r="G2900" s="34" t="s">
        <v>363</v>
      </c>
      <c r="H2900" s="34" t="b">
        <v>0</v>
      </c>
      <c r="I2900" s="34" t="b">
        <v>0</v>
      </c>
      <c r="J2900" s="34">
        <v>4</v>
      </c>
      <c r="K2900" s="34" t="str">
        <f t="shared" si="65"/>
        <v>138600</v>
      </c>
      <c r="L2900" s="34" t="s">
        <v>898</v>
      </c>
      <c r="O2900" t="str" s="35">
        <v>承载炼丹寒热，过滤整炉杂质；均匀传热，提高承热上限；炼制水行丹药时，提高整炉除渣能力；提高承热上限。</v>
      </c>
      <c r="P2900" t="n" s="35">
        <v>12431084</v>
      </c>
    </row>
    <row r="2901" ht="30" customHeight="1" spans="2:12">
      <c r="B2901" s="34">
        <f>10000000+INDEX(编号表!$B:$B,MATCH(D2901,编号表!$A:$A,0))*10000+J2901</f>
        <v>13860005</v>
      </c>
      <c r="C2901" s="34" t="s">
        <v>1999</v>
      </c>
      <c r="D2901" s="34" t="s">
        <v>1998</v>
      </c>
      <c r="E2901" s="34" t="s">
        <v>775</v>
      </c>
      <c r="F2901" s="39" t="s">
        <v>902</v>
      </c>
      <c r="G2901" s="34" t="s">
        <v>363</v>
      </c>
      <c r="H2901" s="34" t="b">
        <v>0</v>
      </c>
      <c r="I2901" s="34" t="b">
        <v>0</v>
      </c>
      <c r="J2901" s="34">
        <v>5</v>
      </c>
      <c r="K2901" s="34" t="str">
        <f t="shared" si="65"/>
        <v>138600</v>
      </c>
      <c r="L2901" s="34" t="s">
        <v>899</v>
      </c>
      <c r="O2901" t="str" s="35">
        <v>承载炼丹寒热，过滤整炉杂质；均匀传热，提高承热上限；炼制水行丹药时，提高整炉除渣能力；提高承热上限。</v>
      </c>
      <c r="P2901" t="n" s="35">
        <v>12431084</v>
      </c>
    </row>
    <row r="2902" ht="30" customHeight="1" spans="2:12">
      <c r="B2902" s="34">
        <f>10000000+INDEX(编号表!$B:$B,MATCH(D2902,编号表!$A:$A,0))*10000+J2902</f>
        <v>13860006</v>
      </c>
      <c r="C2902" s="34" t="s">
        <v>2000</v>
      </c>
      <c r="D2902" s="34" t="s">
        <v>1998</v>
      </c>
      <c r="E2902" s="34" t="s">
        <v>775</v>
      </c>
      <c r="F2902" s="39" t="s">
        <v>902</v>
      </c>
      <c r="G2902" s="34" t="s">
        <v>363</v>
      </c>
      <c r="H2902" s="34" t="b">
        <v>0</v>
      </c>
      <c r="I2902" s="34" t="b">
        <v>0</v>
      </c>
      <c r="J2902" s="34">
        <v>6</v>
      </c>
      <c r="K2902" s="34" t="str">
        <f t="shared" si="65"/>
        <v>138600</v>
      </c>
      <c r="L2902" s="34" t="s">
        <v>900</v>
      </c>
      <c r="O2902" t="str" s="35">
        <v>承载炼丹寒热，过滤整炉杂质；均匀传热，提高承热上限；炼制水行丹药时，提高整炉除渣能力；提高承热上限。</v>
      </c>
      <c r="P2902" t="n" s="35">
        <v>12431084</v>
      </c>
    </row>
    <row r="2903" ht="30" customHeight="1" spans="2:12">
      <c r="B2903" s="34">
        <f>10000000+INDEX(编号表!$B:$B,MATCH(D2903,编号表!$A:$A,0))*10000+J2903</f>
        <v>13870004</v>
      </c>
      <c r="C2903" s="34" t="s">
        <v>2001</v>
      </c>
      <c r="D2903" s="34" t="s">
        <v>2002</v>
      </c>
      <c r="E2903" s="34" t="s">
        <v>775</v>
      </c>
      <c r="F2903" s="39" t="s">
        <v>902</v>
      </c>
      <c r="G2903" s="34" t="s">
        <v>363</v>
      </c>
      <c r="H2903" s="34" t="b">
        <v>0</v>
      </c>
      <c r="I2903" s="34" t="b">
        <v>0</v>
      </c>
      <c r="J2903" s="34">
        <v>4</v>
      </c>
      <c r="K2903" s="34" t="str">
        <f t="shared" si="65"/>
        <v>138700</v>
      </c>
      <c r="L2903" s="34" t="s">
        <v>898</v>
      </c>
      <c r="O2903" t="str" s="35">
        <v>承载炼丹寒热，过滤整炉杂质；均匀传热，提高承热上限；炼制火行丹药时，提高整炉除渣能力；提高承热上限。</v>
      </c>
      <c r="P2903" t="n" s="35">
        <v>12431084</v>
      </c>
    </row>
    <row r="2904" ht="30" customHeight="1" spans="2:12">
      <c r="B2904" s="34">
        <f>10000000+INDEX(编号表!$B:$B,MATCH(D2904,编号表!$A:$A,0))*10000+J2904</f>
        <v>13870005</v>
      </c>
      <c r="C2904" s="34" t="s">
        <v>2003</v>
      </c>
      <c r="D2904" s="34" t="s">
        <v>2002</v>
      </c>
      <c r="E2904" s="34" t="s">
        <v>775</v>
      </c>
      <c r="F2904" s="39" t="s">
        <v>902</v>
      </c>
      <c r="G2904" s="34" t="s">
        <v>363</v>
      </c>
      <c r="H2904" s="34" t="b">
        <v>0</v>
      </c>
      <c r="I2904" s="34" t="b">
        <v>0</v>
      </c>
      <c r="J2904" s="34">
        <v>5</v>
      </c>
      <c r="K2904" s="34" t="str">
        <f t="shared" si="65"/>
        <v>138700</v>
      </c>
      <c r="L2904" s="34" t="s">
        <v>899</v>
      </c>
      <c r="O2904" t="str" s="35">
        <v>承载炼丹寒热，过滤整炉杂质；均匀传热，提高承热上限；炼制火行丹药时，提高整炉除渣能力；提高承热上限。</v>
      </c>
      <c r="P2904" t="n" s="35">
        <v>12431084</v>
      </c>
    </row>
    <row r="2905" ht="30" customHeight="1" spans="2:12">
      <c r="B2905" s="34">
        <f>10000000+INDEX(编号表!$B:$B,MATCH(D2905,编号表!$A:$A,0))*10000+J2905</f>
        <v>13870006</v>
      </c>
      <c r="C2905" s="34" t="s">
        <v>2004</v>
      </c>
      <c r="D2905" s="34" t="s">
        <v>2002</v>
      </c>
      <c r="E2905" s="34" t="s">
        <v>775</v>
      </c>
      <c r="F2905" s="39" t="s">
        <v>902</v>
      </c>
      <c r="G2905" s="34" t="s">
        <v>363</v>
      </c>
      <c r="H2905" s="34" t="b">
        <v>0</v>
      </c>
      <c r="I2905" s="34" t="b">
        <v>0</v>
      </c>
      <c r="J2905" s="34">
        <v>6</v>
      </c>
      <c r="K2905" s="34" t="str">
        <f t="shared" si="65"/>
        <v>138700</v>
      </c>
      <c r="L2905" s="34" t="s">
        <v>900</v>
      </c>
      <c r="O2905" t="str" s="35">
        <v>承载炼丹寒热，过滤整炉杂质；均匀传热，提高承热上限；炼制火行丹药时，提高整炉除渣能力；提高承热上限。</v>
      </c>
      <c r="P2905" t="n" s="35">
        <v>12431084</v>
      </c>
    </row>
    <row r="2906" ht="30" customHeight="1" spans="2:12">
      <c r="B2906" s="34">
        <f>10000000+INDEX(编号表!$B:$B,MATCH(D2906,编号表!$A:$A,0))*10000+J2906</f>
        <v>13880004</v>
      </c>
      <c r="C2906" s="34" t="s">
        <v>2005</v>
      </c>
      <c r="D2906" s="34" t="s">
        <v>2006</v>
      </c>
      <c r="E2906" s="34" t="s">
        <v>775</v>
      </c>
      <c r="F2906" s="39" t="s">
        <v>902</v>
      </c>
      <c r="G2906" s="34" t="s">
        <v>363</v>
      </c>
      <c r="H2906" s="34" t="b">
        <v>0</v>
      </c>
      <c r="I2906" s="34" t="b">
        <v>0</v>
      </c>
      <c r="J2906" s="34">
        <v>4</v>
      </c>
      <c r="K2906" s="34" t="str">
        <f t="shared" si="65"/>
        <v>138800</v>
      </c>
      <c r="L2906" s="34" t="s">
        <v>898</v>
      </c>
      <c r="O2906" t="str" s="35">
        <v>承载炼丹寒热，过滤整炉杂质；均匀传热，提高承热上限；炼制土行丹药时，提高整炉除渣能力；提高承热上限。</v>
      </c>
      <c r="P2906" t="n" s="35">
        <v>12431084</v>
      </c>
    </row>
    <row r="2907" ht="30" customHeight="1" spans="2:12">
      <c r="B2907" s="34">
        <f>10000000+INDEX(编号表!$B:$B,MATCH(D2907,编号表!$A:$A,0))*10000+J2907</f>
        <v>13880005</v>
      </c>
      <c r="C2907" s="34" t="s">
        <v>2007</v>
      </c>
      <c r="D2907" s="34" t="s">
        <v>2006</v>
      </c>
      <c r="E2907" s="34" t="s">
        <v>775</v>
      </c>
      <c r="F2907" s="39" t="s">
        <v>902</v>
      </c>
      <c r="G2907" s="34" t="s">
        <v>363</v>
      </c>
      <c r="H2907" s="34" t="b">
        <v>0</v>
      </c>
      <c r="I2907" s="34" t="b">
        <v>0</v>
      </c>
      <c r="J2907" s="34">
        <v>5</v>
      </c>
      <c r="K2907" s="34" t="str">
        <f t="shared" si="65"/>
        <v>138800</v>
      </c>
      <c r="L2907" s="34" t="s">
        <v>899</v>
      </c>
      <c r="O2907" t="str" s="35">
        <v>承载炼丹寒热，过滤整炉杂质；均匀传热，提高承热上限；炼制土行丹药时，提高整炉除渣能力；提高承热上限。</v>
      </c>
      <c r="P2907" t="n" s="35">
        <v>12431084</v>
      </c>
    </row>
    <row r="2908" ht="30" customHeight="1" spans="2:12">
      <c r="B2908" s="34">
        <f>10000000+INDEX(编号表!$B:$B,MATCH(D2908,编号表!$A:$A,0))*10000+J2908</f>
        <v>13880006</v>
      </c>
      <c r="C2908" s="34" t="s">
        <v>2008</v>
      </c>
      <c r="D2908" s="34" t="s">
        <v>2006</v>
      </c>
      <c r="E2908" s="34" t="s">
        <v>775</v>
      </c>
      <c r="F2908" s="39" t="s">
        <v>902</v>
      </c>
      <c r="G2908" s="34" t="s">
        <v>363</v>
      </c>
      <c r="H2908" s="34" t="b">
        <v>0</v>
      </c>
      <c r="I2908" s="34" t="b">
        <v>0</v>
      </c>
      <c r="J2908" s="34">
        <v>6</v>
      </c>
      <c r="K2908" s="34" t="str">
        <f t="shared" si="65"/>
        <v>138800</v>
      </c>
      <c r="L2908" s="34" t="s">
        <v>900</v>
      </c>
      <c r="O2908" t="str" s="35">
        <v>承载炼丹寒热，过滤整炉杂质；均匀传热，提高承热上限；炼制土行丹药时，提高整炉除渣能力；提高承热上限。</v>
      </c>
      <c r="P2908" t="n" s="35">
        <v>12431084</v>
      </c>
    </row>
    <row r="2909" ht="30" customHeight="1" spans="2:12">
      <c r="B2909" s="34">
        <f>10000000+INDEX(编号表!$B:$B,MATCH(D2909,编号表!$A:$A,0))*10000+J2909</f>
        <v>13890004</v>
      </c>
      <c r="C2909" s="34" t="s">
        <v>2009</v>
      </c>
      <c r="D2909" s="34" t="s">
        <v>2010</v>
      </c>
      <c r="E2909" s="34" t="s">
        <v>775</v>
      </c>
      <c r="F2909" s="39" t="s">
        <v>902</v>
      </c>
      <c r="G2909" s="34" t="s">
        <v>363</v>
      </c>
      <c r="H2909" s="34" t="b">
        <v>0</v>
      </c>
      <c r="I2909" s="34" t="b">
        <v>0</v>
      </c>
      <c r="J2909" s="34">
        <v>4</v>
      </c>
      <c r="K2909" s="34" t="str">
        <f t="shared" si="65"/>
        <v>138900</v>
      </c>
      <c r="L2909" s="34" t="s">
        <v>898</v>
      </c>
      <c r="O2909" t="str" s="35">
        <v>承载炼丹寒热，过滤整炉杂质；缓冲寒性变化，放宽承寒下限；炼制金行丹药时，提高整炉除渣能力；提高承热上限。</v>
      </c>
      <c r="P2909" t="n" s="35">
        <v>12431084</v>
      </c>
    </row>
    <row r="2910" ht="30" customHeight="1" spans="2:12">
      <c r="B2910" s="34">
        <f>10000000+INDEX(编号表!$B:$B,MATCH(D2910,编号表!$A:$A,0))*10000+J2910</f>
        <v>13890005</v>
      </c>
      <c r="C2910" s="34" t="s">
        <v>2011</v>
      </c>
      <c r="D2910" s="34" t="s">
        <v>2010</v>
      </c>
      <c r="E2910" s="34" t="s">
        <v>775</v>
      </c>
      <c r="F2910" s="39" t="s">
        <v>902</v>
      </c>
      <c r="G2910" s="34" t="s">
        <v>363</v>
      </c>
      <c r="H2910" s="34" t="b">
        <v>0</v>
      </c>
      <c r="I2910" s="34" t="b">
        <v>0</v>
      </c>
      <c r="J2910" s="34">
        <v>5</v>
      </c>
      <c r="K2910" s="34" t="str">
        <f t="shared" si="65"/>
        <v>138900</v>
      </c>
      <c r="L2910" s="34" t="s">
        <v>899</v>
      </c>
      <c r="O2910" t="str" s="35">
        <v>承载炼丹寒热，过滤整炉杂质；缓冲寒性变化，放宽承寒下限；炼制金行丹药时，提高整炉除渣能力；提高承热上限。</v>
      </c>
      <c r="P2910" t="n" s="35">
        <v>12431084</v>
      </c>
    </row>
    <row r="2911" ht="30" customHeight="1" spans="2:12">
      <c r="B2911" s="34">
        <f>10000000+INDEX(编号表!$B:$B,MATCH(D2911,编号表!$A:$A,0))*10000+J2911</f>
        <v>13890006</v>
      </c>
      <c r="C2911" s="34" t="s">
        <v>2012</v>
      </c>
      <c r="D2911" s="34" t="s">
        <v>2010</v>
      </c>
      <c r="E2911" s="34" t="s">
        <v>775</v>
      </c>
      <c r="F2911" s="39" t="s">
        <v>902</v>
      </c>
      <c r="G2911" s="34" t="s">
        <v>363</v>
      </c>
      <c r="H2911" s="34" t="b">
        <v>0</v>
      </c>
      <c r="I2911" s="34" t="b">
        <v>0</v>
      </c>
      <c r="J2911" s="34">
        <v>6</v>
      </c>
      <c r="K2911" s="34" t="str">
        <f t="shared" si="65"/>
        <v>138900</v>
      </c>
      <c r="L2911" s="34" t="s">
        <v>900</v>
      </c>
      <c r="O2911" t="str" s="35">
        <v>承载炼丹寒热，过滤整炉杂质；缓冲寒性变化，放宽承寒下限；炼制金行丹药时，提高整炉除渣能力；提高承热上限。</v>
      </c>
      <c r="P2911" t="n" s="35">
        <v>12431084</v>
      </c>
    </row>
    <row r="2912" ht="30" customHeight="1" spans="2:12">
      <c r="B2912" s="34">
        <f>10000000+INDEX(编号表!$B:$B,MATCH(D2912,编号表!$A:$A,0))*10000+J2912</f>
        <v>13900004</v>
      </c>
      <c r="C2912" s="34" t="s">
        <v>2013</v>
      </c>
      <c r="D2912" s="34" t="s">
        <v>2014</v>
      </c>
      <c r="E2912" s="34" t="s">
        <v>775</v>
      </c>
      <c r="F2912" s="39" t="s">
        <v>902</v>
      </c>
      <c r="G2912" s="34" t="s">
        <v>363</v>
      </c>
      <c r="H2912" s="34" t="b">
        <v>0</v>
      </c>
      <c r="I2912" s="34" t="b">
        <v>0</v>
      </c>
      <c r="J2912" s="34">
        <v>4</v>
      </c>
      <c r="K2912" s="34" t="str">
        <f t="shared" si="65"/>
        <v>139000</v>
      </c>
      <c r="L2912" s="34" t="s">
        <v>898</v>
      </c>
      <c r="O2912" t="str" s="35">
        <v>承载炼丹寒热，过滤整炉杂质；缓冲寒性变化，放宽承寒下限；炼制木行丹药时，提高整炉除渣能力；提高承热上限。</v>
      </c>
      <c r="P2912" t="n" s="35">
        <v>12431084</v>
      </c>
    </row>
    <row r="2913" ht="30" customHeight="1" spans="2:12">
      <c r="B2913" s="34">
        <f>10000000+INDEX(编号表!$B:$B,MATCH(D2913,编号表!$A:$A,0))*10000+J2913</f>
        <v>13900005</v>
      </c>
      <c r="C2913" s="34" t="s">
        <v>2015</v>
      </c>
      <c r="D2913" s="34" t="s">
        <v>2014</v>
      </c>
      <c r="E2913" s="34" t="s">
        <v>775</v>
      </c>
      <c r="F2913" s="39" t="s">
        <v>902</v>
      </c>
      <c r="G2913" s="34" t="s">
        <v>363</v>
      </c>
      <c r="H2913" s="34" t="b">
        <v>0</v>
      </c>
      <c r="I2913" s="34" t="b">
        <v>0</v>
      </c>
      <c r="J2913" s="34">
        <v>5</v>
      </c>
      <c r="K2913" s="34" t="str">
        <f t="shared" si="65"/>
        <v>139000</v>
      </c>
      <c r="L2913" s="34" t="s">
        <v>899</v>
      </c>
      <c r="O2913" t="str" s="35">
        <v>承载炼丹寒热，过滤整炉杂质；缓冲寒性变化，放宽承寒下限；炼制木行丹药时，提高整炉除渣能力；提高承热上限。</v>
      </c>
      <c r="P2913" t="n" s="35">
        <v>12431084</v>
      </c>
    </row>
    <row r="2914" ht="30" customHeight="1" spans="2:12">
      <c r="B2914" s="34">
        <f>10000000+INDEX(编号表!$B:$B,MATCH(D2914,编号表!$A:$A,0))*10000+J2914</f>
        <v>13900006</v>
      </c>
      <c r="C2914" s="34" t="s">
        <v>2016</v>
      </c>
      <c r="D2914" s="34" t="s">
        <v>2014</v>
      </c>
      <c r="E2914" s="34" t="s">
        <v>775</v>
      </c>
      <c r="F2914" s="39" t="s">
        <v>902</v>
      </c>
      <c r="G2914" s="34" t="s">
        <v>363</v>
      </c>
      <c r="H2914" s="34" t="b">
        <v>0</v>
      </c>
      <c r="I2914" s="34" t="b">
        <v>0</v>
      </c>
      <c r="J2914" s="34">
        <v>6</v>
      </c>
      <c r="K2914" s="34" t="str">
        <f t="shared" si="65"/>
        <v>139000</v>
      </c>
      <c r="L2914" s="34" t="s">
        <v>900</v>
      </c>
      <c r="O2914" t="str" s="35">
        <v>承载炼丹寒热，过滤整炉杂质；缓冲寒性变化，放宽承寒下限；炼制木行丹药时，提高整炉除渣能力；提高承热上限。</v>
      </c>
      <c r="P2914" t="n" s="35">
        <v>12431084</v>
      </c>
    </row>
    <row r="2915" ht="30" customHeight="1" spans="2:12">
      <c r="B2915" s="34">
        <f>10000000+INDEX(编号表!$B:$B,MATCH(D2915,编号表!$A:$A,0))*10000+J2915</f>
        <v>13910004</v>
      </c>
      <c r="C2915" s="34" t="s">
        <v>2017</v>
      </c>
      <c r="D2915" s="34" t="s">
        <v>2018</v>
      </c>
      <c r="E2915" s="34" t="s">
        <v>775</v>
      </c>
      <c r="F2915" s="39" t="s">
        <v>902</v>
      </c>
      <c r="G2915" s="34" t="s">
        <v>363</v>
      </c>
      <c r="H2915" s="34" t="b">
        <v>0</v>
      </c>
      <c r="I2915" s="34" t="b">
        <v>0</v>
      </c>
      <c r="J2915" s="34">
        <v>4</v>
      </c>
      <c r="K2915" s="34" t="str">
        <f t="shared" si="65"/>
        <v>139100</v>
      </c>
      <c r="L2915" s="34" t="s">
        <v>898</v>
      </c>
      <c r="O2915" t="str" s="35">
        <v>承载炼丹寒热，过滤整炉杂质；缓冲寒性变化，放宽承寒下限；炼制水行丹药时，提高整炉除渣能力；提高承热上限。</v>
      </c>
      <c r="P2915" t="n" s="35">
        <v>12431084</v>
      </c>
    </row>
    <row r="2916" ht="30" customHeight="1" spans="2:12">
      <c r="B2916" s="34">
        <f>10000000+INDEX(编号表!$B:$B,MATCH(D2916,编号表!$A:$A,0))*10000+J2916</f>
        <v>13910005</v>
      </c>
      <c r="C2916" s="34" t="s">
        <v>2019</v>
      </c>
      <c r="D2916" s="34" t="s">
        <v>2018</v>
      </c>
      <c r="E2916" s="34" t="s">
        <v>775</v>
      </c>
      <c r="F2916" s="39" t="s">
        <v>902</v>
      </c>
      <c r="G2916" s="34" t="s">
        <v>363</v>
      </c>
      <c r="H2916" s="34" t="b">
        <v>0</v>
      </c>
      <c r="I2916" s="34" t="b">
        <v>0</v>
      </c>
      <c r="J2916" s="34">
        <v>5</v>
      </c>
      <c r="K2916" s="34" t="str">
        <f t="shared" si="65"/>
        <v>139100</v>
      </c>
      <c r="L2916" s="34" t="s">
        <v>899</v>
      </c>
      <c r="O2916" t="str" s="35">
        <v>承载炼丹寒热，过滤整炉杂质；缓冲寒性变化，放宽承寒下限；炼制水行丹药时，提高整炉除渣能力；提高承热上限。</v>
      </c>
      <c r="P2916" t="n" s="35">
        <v>12431084</v>
      </c>
    </row>
    <row r="2917" ht="30" customHeight="1" spans="2:12">
      <c r="B2917" s="34">
        <f>10000000+INDEX(编号表!$B:$B,MATCH(D2917,编号表!$A:$A,0))*10000+J2917</f>
        <v>13910006</v>
      </c>
      <c r="C2917" s="34" t="s">
        <v>2020</v>
      </c>
      <c r="D2917" s="34" t="s">
        <v>2018</v>
      </c>
      <c r="E2917" s="34" t="s">
        <v>775</v>
      </c>
      <c r="F2917" s="39" t="s">
        <v>902</v>
      </c>
      <c r="G2917" s="34" t="s">
        <v>363</v>
      </c>
      <c r="H2917" s="34" t="b">
        <v>0</v>
      </c>
      <c r="I2917" s="34" t="b">
        <v>0</v>
      </c>
      <c r="J2917" s="34">
        <v>6</v>
      </c>
      <c r="K2917" s="34" t="str">
        <f t="shared" si="65"/>
        <v>139100</v>
      </c>
      <c r="L2917" s="34" t="s">
        <v>900</v>
      </c>
      <c r="O2917" t="str" s="35">
        <v>承载炼丹寒热，过滤整炉杂质；缓冲寒性变化，放宽承寒下限；炼制水行丹药时，提高整炉除渣能力；提高承热上限。</v>
      </c>
      <c r="P2917" t="n" s="35">
        <v>12431084</v>
      </c>
    </row>
    <row r="2918" ht="30" customHeight="1" spans="2:12">
      <c r="B2918" s="34">
        <f>10000000+INDEX(编号表!$B:$B,MATCH(D2918,编号表!$A:$A,0))*10000+J2918</f>
        <v>13920004</v>
      </c>
      <c r="C2918" s="34" t="s">
        <v>2021</v>
      </c>
      <c r="D2918" s="34" t="s">
        <v>2022</v>
      </c>
      <c r="E2918" s="34" t="s">
        <v>775</v>
      </c>
      <c r="F2918" s="39" t="s">
        <v>902</v>
      </c>
      <c r="G2918" s="34" t="s">
        <v>363</v>
      </c>
      <c r="H2918" s="34" t="b">
        <v>0</v>
      </c>
      <c r="I2918" s="34" t="b">
        <v>0</v>
      </c>
      <c r="J2918" s="34">
        <v>4</v>
      </c>
      <c r="K2918" s="34" t="str">
        <f t="shared" si="65"/>
        <v>139200</v>
      </c>
      <c r="L2918" s="34" t="s">
        <v>898</v>
      </c>
      <c r="O2918" t="str" s="35">
        <v>承载炼丹寒热，过滤整炉杂质；缓冲寒性变化，放宽承寒下限；炼制火行丹药时，提高整炉除渣能力；提高承热上限。</v>
      </c>
      <c r="P2918" t="n" s="35">
        <v>12431084</v>
      </c>
    </row>
    <row r="2919" ht="30" customHeight="1" spans="2:12">
      <c r="B2919" s="34">
        <f>10000000+INDEX(编号表!$B:$B,MATCH(D2919,编号表!$A:$A,0))*10000+J2919</f>
        <v>13920005</v>
      </c>
      <c r="C2919" s="34" t="s">
        <v>2023</v>
      </c>
      <c r="D2919" s="34" t="s">
        <v>2022</v>
      </c>
      <c r="E2919" s="34" t="s">
        <v>775</v>
      </c>
      <c r="F2919" s="39" t="s">
        <v>902</v>
      </c>
      <c r="G2919" s="34" t="s">
        <v>363</v>
      </c>
      <c r="H2919" s="34" t="b">
        <v>0</v>
      </c>
      <c r="I2919" s="34" t="b">
        <v>0</v>
      </c>
      <c r="J2919" s="34">
        <v>5</v>
      </c>
      <c r="K2919" s="34" t="str">
        <f t="shared" si="65"/>
        <v>139200</v>
      </c>
      <c r="L2919" s="34" t="s">
        <v>899</v>
      </c>
      <c r="O2919" t="str" s="35">
        <v>承载炼丹寒热，过滤整炉杂质；缓冲寒性变化，放宽承寒下限；炼制火行丹药时，提高整炉除渣能力；提高承热上限。</v>
      </c>
      <c r="P2919" t="n" s="35">
        <v>12431084</v>
      </c>
    </row>
    <row r="2920" ht="30" customHeight="1" spans="2:12">
      <c r="B2920" s="34">
        <f>10000000+INDEX(编号表!$B:$B,MATCH(D2920,编号表!$A:$A,0))*10000+J2920</f>
        <v>13920006</v>
      </c>
      <c r="C2920" s="34" t="s">
        <v>2024</v>
      </c>
      <c r="D2920" s="34" t="s">
        <v>2022</v>
      </c>
      <c r="E2920" s="34" t="s">
        <v>775</v>
      </c>
      <c r="F2920" s="39" t="s">
        <v>902</v>
      </c>
      <c r="G2920" s="34" t="s">
        <v>363</v>
      </c>
      <c r="H2920" s="34" t="b">
        <v>0</v>
      </c>
      <c r="I2920" s="34" t="b">
        <v>0</v>
      </c>
      <c r="J2920" s="34">
        <v>6</v>
      </c>
      <c r="K2920" s="34" t="str">
        <f t="shared" si="65"/>
        <v>139200</v>
      </c>
      <c r="L2920" s="34" t="s">
        <v>900</v>
      </c>
      <c r="O2920" t="str" s="35">
        <v>承载炼丹寒热，过滤整炉杂质；缓冲寒性变化，放宽承寒下限；炼制火行丹药时，提高整炉除渣能力；提高承热上限。</v>
      </c>
      <c r="P2920" t="n" s="35">
        <v>12431084</v>
      </c>
    </row>
    <row r="2921" ht="30" customHeight="1" spans="2:12">
      <c r="B2921" s="34">
        <f>10000000+INDEX(编号表!$B:$B,MATCH(D2921,编号表!$A:$A,0))*10000+J2921</f>
        <v>13930004</v>
      </c>
      <c r="C2921" s="34" t="s">
        <v>2025</v>
      </c>
      <c r="D2921" s="34" t="s">
        <v>2026</v>
      </c>
      <c r="E2921" s="34" t="s">
        <v>775</v>
      </c>
      <c r="F2921" s="39" t="s">
        <v>902</v>
      </c>
      <c r="G2921" s="34" t="s">
        <v>363</v>
      </c>
      <c r="H2921" s="34" t="b">
        <v>0</v>
      </c>
      <c r="I2921" s="34" t="b">
        <v>0</v>
      </c>
      <c r="J2921" s="34">
        <v>4</v>
      </c>
      <c r="K2921" s="34" t="str">
        <f t="shared" si="65"/>
        <v>139300</v>
      </c>
      <c r="L2921" s="34" t="s">
        <v>898</v>
      </c>
      <c r="O2921" t="str" s="35">
        <v>承载炼丹寒热，过滤整炉杂质；缓冲寒性变化，放宽承寒下限；炼制土行丹药时，提高整炉除渣能力；提高承热上限。</v>
      </c>
      <c r="P2921" t="n" s="35">
        <v>12431084</v>
      </c>
    </row>
    <row r="2922" ht="30" customHeight="1" spans="2:12">
      <c r="B2922" s="34">
        <f>10000000+INDEX(编号表!$B:$B,MATCH(D2922,编号表!$A:$A,0))*10000+J2922</f>
        <v>13930005</v>
      </c>
      <c r="C2922" s="34" t="s">
        <v>2027</v>
      </c>
      <c r="D2922" s="34" t="s">
        <v>2026</v>
      </c>
      <c r="E2922" s="34" t="s">
        <v>775</v>
      </c>
      <c r="F2922" s="39" t="s">
        <v>902</v>
      </c>
      <c r="G2922" s="34" t="s">
        <v>363</v>
      </c>
      <c r="H2922" s="34" t="b">
        <v>0</v>
      </c>
      <c r="I2922" s="34" t="b">
        <v>0</v>
      </c>
      <c r="J2922" s="34">
        <v>5</v>
      </c>
      <c r="K2922" s="34" t="str">
        <f t="shared" si="65"/>
        <v>139300</v>
      </c>
      <c r="L2922" s="34" t="s">
        <v>899</v>
      </c>
      <c r="O2922" t="str" s="35">
        <v>承载炼丹寒热，过滤整炉杂质；缓冲寒性变化，放宽承寒下限；炼制土行丹药时，提高整炉除渣能力；提高承热上限。</v>
      </c>
      <c r="P2922" t="n" s="35">
        <v>12431084</v>
      </c>
    </row>
    <row r="2923" ht="30" customHeight="1" spans="2:12">
      <c r="B2923" s="34">
        <f>10000000+INDEX(编号表!$B:$B,MATCH(D2923,编号表!$A:$A,0))*10000+J2923</f>
        <v>13930006</v>
      </c>
      <c r="C2923" s="34" t="s">
        <v>2028</v>
      </c>
      <c r="D2923" s="34" t="s">
        <v>2026</v>
      </c>
      <c r="E2923" s="34" t="s">
        <v>775</v>
      </c>
      <c r="F2923" s="39" t="s">
        <v>902</v>
      </c>
      <c r="G2923" s="34" t="s">
        <v>363</v>
      </c>
      <c r="H2923" s="34" t="b">
        <v>0</v>
      </c>
      <c r="I2923" s="34" t="b">
        <v>0</v>
      </c>
      <c r="J2923" s="34">
        <v>6</v>
      </c>
      <c r="K2923" s="34" t="str">
        <f t="shared" si="65"/>
        <v>139300</v>
      </c>
      <c r="L2923" s="34" t="s">
        <v>900</v>
      </c>
      <c r="O2923" t="str" s="35">
        <v>承载炼丹寒热，过滤整炉杂质；缓冲寒性变化，放宽承寒下限；炼制土行丹药时，提高整炉除渣能力；提高承热上限。</v>
      </c>
      <c r="P2923" t="n" s="35">
        <v>12431084</v>
      </c>
    </row>
    <row r="2924" ht="30" customHeight="1" spans="2:12">
      <c r="B2924" s="34">
        <f>10000000+INDEX(编号表!$B:$B,MATCH(D2924,编号表!$A:$A,0))*10000+J2924</f>
        <v>13940016</v>
      </c>
      <c r="C2924" s="34" t="s">
        <v>2029</v>
      </c>
      <c r="D2924" s="34" t="s">
        <v>2030</v>
      </c>
      <c r="E2924" s="34" t="s">
        <v>775</v>
      </c>
      <c r="F2924" s="39" t="s">
        <v>910</v>
      </c>
      <c r="G2924" s="34" t="s">
        <v>363</v>
      </c>
      <c r="H2924" s="34" t="b">
        <v>0</v>
      </c>
      <c r="I2924" s="34" t="b">
        <v>0</v>
      </c>
      <c r="J2924" s="34">
        <v>16</v>
      </c>
      <c r="K2924" s="34" t="str">
        <f t="shared" si="65"/>
        <v>139400</v>
      </c>
      <c r="L2924" s="34" t="s">
        <v>898</v>
      </c>
      <c r="O2924" t="str" s="35">
        <v>承载炼丹寒热，过滤整炉杂质；提高通用除渣能力；炼制金行丹药时，提高整炉除渣能力；扩大寒热承受范围。</v>
      </c>
      <c r="P2924" t="n" s="35">
        <v>12471100</v>
      </c>
    </row>
    <row r="2925" ht="30" customHeight="1" spans="2:12">
      <c r="B2925" s="34">
        <f>10000000+INDEX(编号表!$B:$B,MATCH(D2925,编号表!$A:$A,0))*10000+J2925</f>
        <v>13940017</v>
      </c>
      <c r="C2925" s="34" t="s">
        <v>2031</v>
      </c>
      <c r="D2925" s="34" t="s">
        <v>2030</v>
      </c>
      <c r="E2925" s="34" t="s">
        <v>775</v>
      </c>
      <c r="F2925" s="39" t="s">
        <v>910</v>
      </c>
      <c r="G2925" s="34" t="s">
        <v>363</v>
      </c>
      <c r="H2925" s="34" t="b">
        <v>0</v>
      </c>
      <c r="I2925" s="34" t="b">
        <v>0</v>
      </c>
      <c r="J2925" s="34">
        <v>17</v>
      </c>
      <c r="K2925" s="34" t="str">
        <f t="shared" si="65"/>
        <v>139400</v>
      </c>
      <c r="L2925" s="34" t="s">
        <v>899</v>
      </c>
      <c r="O2925" t="str" s="35">
        <v>承载炼丹寒热，过滤整炉杂质；提高通用除渣能力；炼制金行丹药时，提高整炉除渣能力；扩大寒热承受范围。</v>
      </c>
      <c r="P2925" t="n" s="35">
        <v>12471100</v>
      </c>
    </row>
    <row r="2926" ht="30" customHeight="1" spans="2:12">
      <c r="B2926" s="34">
        <f>10000000+INDEX(编号表!$B:$B,MATCH(D2926,编号表!$A:$A,0))*10000+J2926</f>
        <v>13940018</v>
      </c>
      <c r="C2926" s="34" t="s">
        <v>2032</v>
      </c>
      <c r="D2926" s="34" t="s">
        <v>2030</v>
      </c>
      <c r="E2926" s="34" t="s">
        <v>775</v>
      </c>
      <c r="F2926" s="39" t="s">
        <v>910</v>
      </c>
      <c r="G2926" s="34" t="s">
        <v>363</v>
      </c>
      <c r="H2926" s="34" t="b">
        <v>0</v>
      </c>
      <c r="I2926" s="34" t="b">
        <v>0</v>
      </c>
      <c r="J2926" s="34">
        <v>18</v>
      </c>
      <c r="K2926" s="34" t="str">
        <f t="shared" si="65"/>
        <v>139400</v>
      </c>
      <c r="L2926" s="34" t="s">
        <v>900</v>
      </c>
      <c r="O2926" t="str" s="35">
        <v>承载炼丹寒热，过滤整炉杂质；提高通用除渣能力；炼制金行丹药时，提高整炉除渣能力；扩大寒热承受范围。</v>
      </c>
      <c r="P2926" t="n" s="35">
        <v>12471100</v>
      </c>
    </row>
    <row r="2927" ht="30" customHeight="1" spans="2:12">
      <c r="B2927" s="34">
        <f>10000000+INDEX(编号表!$B:$B,MATCH(D2927,编号表!$A:$A,0))*10000+J2927</f>
        <v>13950016</v>
      </c>
      <c r="C2927" s="34" t="s">
        <v>2033</v>
      </c>
      <c r="D2927" s="34" t="s">
        <v>2034</v>
      </c>
      <c r="E2927" s="34" t="s">
        <v>775</v>
      </c>
      <c r="F2927" s="39" t="s">
        <v>910</v>
      </c>
      <c r="G2927" s="34" t="s">
        <v>363</v>
      </c>
      <c r="H2927" s="34" t="b">
        <v>0</v>
      </c>
      <c r="I2927" s="34" t="b">
        <v>0</v>
      </c>
      <c r="J2927" s="34">
        <v>16</v>
      </c>
      <c r="K2927" s="34" t="str">
        <f t="shared" si="65"/>
        <v>139500</v>
      </c>
      <c r="L2927" s="34" t="s">
        <v>898</v>
      </c>
      <c r="O2927" t="str" s="35">
        <v>承载炼丹寒热，过滤整炉杂质；提高通用除渣能力；炼制木行丹药时，提高整炉除渣能力；扩大寒热承受范围。</v>
      </c>
      <c r="P2927" t="n" s="35">
        <v>12471100</v>
      </c>
    </row>
    <row r="2928" ht="30" customHeight="1" spans="2:12">
      <c r="B2928" s="34">
        <f>10000000+INDEX(编号表!$B:$B,MATCH(D2928,编号表!$A:$A,0))*10000+J2928</f>
        <v>13950017</v>
      </c>
      <c r="C2928" s="34" t="s">
        <v>2035</v>
      </c>
      <c r="D2928" s="34" t="s">
        <v>2034</v>
      </c>
      <c r="E2928" s="34" t="s">
        <v>775</v>
      </c>
      <c r="F2928" s="39" t="s">
        <v>910</v>
      </c>
      <c r="G2928" s="34" t="s">
        <v>363</v>
      </c>
      <c r="H2928" s="34" t="b">
        <v>0</v>
      </c>
      <c r="I2928" s="34" t="b">
        <v>0</v>
      </c>
      <c r="J2928" s="34">
        <v>17</v>
      </c>
      <c r="K2928" s="34" t="str">
        <f t="shared" si="65"/>
        <v>139500</v>
      </c>
      <c r="L2928" s="34" t="s">
        <v>899</v>
      </c>
      <c r="O2928" t="str" s="35">
        <v>承载炼丹寒热，过滤整炉杂质；提高通用除渣能力；炼制木行丹药时，提高整炉除渣能力；扩大寒热承受范围。</v>
      </c>
      <c r="P2928" t="n" s="35">
        <v>12471100</v>
      </c>
    </row>
    <row r="2929" ht="30" customHeight="1" spans="2:12">
      <c r="B2929" s="34">
        <f>10000000+INDEX(编号表!$B:$B,MATCH(D2929,编号表!$A:$A,0))*10000+J2929</f>
        <v>13950018</v>
      </c>
      <c r="C2929" s="34" t="s">
        <v>2036</v>
      </c>
      <c r="D2929" s="34" t="s">
        <v>2034</v>
      </c>
      <c r="E2929" s="34" t="s">
        <v>775</v>
      </c>
      <c r="F2929" s="39" t="s">
        <v>910</v>
      </c>
      <c r="G2929" s="34" t="s">
        <v>363</v>
      </c>
      <c r="H2929" s="34" t="b">
        <v>0</v>
      </c>
      <c r="I2929" s="34" t="b">
        <v>0</v>
      </c>
      <c r="J2929" s="34">
        <v>18</v>
      </c>
      <c r="K2929" s="34" t="str">
        <f t="shared" si="65"/>
        <v>139500</v>
      </c>
      <c r="L2929" s="34" t="s">
        <v>900</v>
      </c>
      <c r="O2929" t="str" s="35">
        <v>承载炼丹寒热，过滤整炉杂质；提高通用除渣能力；炼制木行丹药时，提高整炉除渣能力；扩大寒热承受范围。</v>
      </c>
      <c r="P2929" t="n" s="35">
        <v>12471100</v>
      </c>
    </row>
    <row r="2930" ht="30" customHeight="1" spans="2:12">
      <c r="B2930" s="34">
        <f>10000000+INDEX(编号表!$B:$B,MATCH(D2930,编号表!$A:$A,0))*10000+J2930</f>
        <v>13960016</v>
      </c>
      <c r="C2930" s="34" t="s">
        <v>2037</v>
      </c>
      <c r="D2930" s="34" t="s">
        <v>2038</v>
      </c>
      <c r="E2930" s="34" t="s">
        <v>775</v>
      </c>
      <c r="F2930" s="39" t="s">
        <v>910</v>
      </c>
      <c r="G2930" s="34" t="s">
        <v>363</v>
      </c>
      <c r="H2930" s="34" t="b">
        <v>0</v>
      </c>
      <c r="I2930" s="34" t="b">
        <v>0</v>
      </c>
      <c r="J2930" s="34">
        <v>16</v>
      </c>
      <c r="K2930" s="34" t="str">
        <f t="shared" si="65"/>
        <v>139600</v>
      </c>
      <c r="L2930" s="34" t="s">
        <v>898</v>
      </c>
      <c r="O2930" t="str" s="35">
        <v>承载炼丹寒热，过滤整炉杂质；提高通用除渣能力；炼制水行丹药时，提高整炉除渣能力；扩大寒热承受范围。</v>
      </c>
      <c r="P2930" t="n" s="35">
        <v>12471100</v>
      </c>
    </row>
    <row r="2931" ht="30" customHeight="1" spans="2:12">
      <c r="B2931" s="34">
        <f>10000000+INDEX(编号表!$B:$B,MATCH(D2931,编号表!$A:$A,0))*10000+J2931</f>
        <v>13960017</v>
      </c>
      <c r="C2931" s="34" t="s">
        <v>2039</v>
      </c>
      <c r="D2931" s="34" t="s">
        <v>2038</v>
      </c>
      <c r="E2931" s="34" t="s">
        <v>775</v>
      </c>
      <c r="F2931" s="39" t="s">
        <v>910</v>
      </c>
      <c r="G2931" s="34" t="s">
        <v>363</v>
      </c>
      <c r="H2931" s="34" t="b">
        <v>0</v>
      </c>
      <c r="I2931" s="34" t="b">
        <v>0</v>
      </c>
      <c r="J2931" s="34">
        <v>17</v>
      </c>
      <c r="K2931" s="34" t="str">
        <f t="shared" si="65"/>
        <v>139600</v>
      </c>
      <c r="L2931" s="34" t="s">
        <v>899</v>
      </c>
      <c r="O2931" t="str" s="35">
        <v>承载炼丹寒热，过滤整炉杂质；提高通用除渣能力；炼制水行丹药时，提高整炉除渣能力；扩大寒热承受范围。</v>
      </c>
      <c r="P2931" t="n" s="35">
        <v>12471100</v>
      </c>
    </row>
    <row r="2932" ht="30" customHeight="1" spans="2:12">
      <c r="B2932" s="34">
        <f>10000000+INDEX(编号表!$B:$B,MATCH(D2932,编号表!$A:$A,0))*10000+J2932</f>
        <v>13960018</v>
      </c>
      <c r="C2932" s="34" t="s">
        <v>2040</v>
      </c>
      <c r="D2932" s="34" t="s">
        <v>2038</v>
      </c>
      <c r="E2932" s="34" t="s">
        <v>775</v>
      </c>
      <c r="F2932" s="39" t="s">
        <v>910</v>
      </c>
      <c r="G2932" s="34" t="s">
        <v>363</v>
      </c>
      <c r="H2932" s="34" t="b">
        <v>0</v>
      </c>
      <c r="I2932" s="34" t="b">
        <v>0</v>
      </c>
      <c r="J2932" s="34">
        <v>18</v>
      </c>
      <c r="K2932" s="34" t="str">
        <f t="shared" si="65"/>
        <v>139600</v>
      </c>
      <c r="L2932" s="34" t="s">
        <v>900</v>
      </c>
      <c r="O2932" t="str" s="35">
        <v>承载炼丹寒热，过滤整炉杂质；提高通用除渣能力；炼制水行丹药时，提高整炉除渣能力；扩大寒热承受范围。</v>
      </c>
      <c r="P2932" t="n" s="35">
        <v>12471100</v>
      </c>
    </row>
    <row r="2933" ht="30" customHeight="1" spans="2:12">
      <c r="B2933" s="34">
        <f>10000000+INDEX(编号表!$B:$B,MATCH(D2933,编号表!$A:$A,0))*10000+J2933</f>
        <v>13970016</v>
      </c>
      <c r="C2933" s="34" t="s">
        <v>2041</v>
      </c>
      <c r="D2933" s="34" t="s">
        <v>2042</v>
      </c>
      <c r="E2933" s="34" t="s">
        <v>775</v>
      </c>
      <c r="F2933" s="39" t="s">
        <v>910</v>
      </c>
      <c r="G2933" s="34" t="s">
        <v>363</v>
      </c>
      <c r="H2933" s="34" t="b">
        <v>0</v>
      </c>
      <c r="I2933" s="34" t="b">
        <v>0</v>
      </c>
      <c r="J2933" s="34">
        <v>16</v>
      </c>
      <c r="K2933" s="34" t="str">
        <f t="shared" si="65"/>
        <v>139700</v>
      </c>
      <c r="L2933" s="34" t="s">
        <v>898</v>
      </c>
      <c r="O2933" t="str" s="35">
        <v>承载炼丹寒热，过滤整炉杂质；提高通用除渣能力；炼制火行丹药时，提高整炉除渣能力；扩大寒热承受范围。</v>
      </c>
      <c r="P2933" t="n" s="35">
        <v>12471100</v>
      </c>
    </row>
    <row r="2934" ht="30" customHeight="1" spans="2:12">
      <c r="B2934" s="34">
        <f>10000000+INDEX(编号表!$B:$B,MATCH(D2934,编号表!$A:$A,0))*10000+J2934</f>
        <v>13970017</v>
      </c>
      <c r="C2934" s="34" t="s">
        <v>2043</v>
      </c>
      <c r="D2934" s="34" t="s">
        <v>2042</v>
      </c>
      <c r="E2934" s="34" t="s">
        <v>775</v>
      </c>
      <c r="F2934" s="39" t="s">
        <v>910</v>
      </c>
      <c r="G2934" s="34" t="s">
        <v>363</v>
      </c>
      <c r="H2934" s="34" t="b">
        <v>0</v>
      </c>
      <c r="I2934" s="34" t="b">
        <v>0</v>
      </c>
      <c r="J2934" s="34">
        <v>17</v>
      </c>
      <c r="K2934" s="34" t="str">
        <f t="shared" si="65"/>
        <v>139700</v>
      </c>
      <c r="L2934" s="34" t="s">
        <v>899</v>
      </c>
      <c r="O2934" t="str" s="35">
        <v>承载炼丹寒热，过滤整炉杂质；提高通用除渣能力；炼制火行丹药时，提高整炉除渣能力；扩大寒热承受范围。</v>
      </c>
      <c r="P2934" t="n" s="35">
        <v>12471100</v>
      </c>
    </row>
    <row r="2935" ht="30" customHeight="1" spans="2:12">
      <c r="B2935" s="34">
        <f>10000000+INDEX(编号表!$B:$B,MATCH(D2935,编号表!$A:$A,0))*10000+J2935</f>
        <v>13970018</v>
      </c>
      <c r="C2935" s="34" t="s">
        <v>2044</v>
      </c>
      <c r="D2935" s="34" t="s">
        <v>2042</v>
      </c>
      <c r="E2935" s="34" t="s">
        <v>775</v>
      </c>
      <c r="F2935" s="39" t="s">
        <v>910</v>
      </c>
      <c r="G2935" s="34" t="s">
        <v>363</v>
      </c>
      <c r="H2935" s="34" t="b">
        <v>0</v>
      </c>
      <c r="I2935" s="34" t="b">
        <v>0</v>
      </c>
      <c r="J2935" s="34">
        <v>18</v>
      </c>
      <c r="K2935" s="34" t="str">
        <f t="shared" si="65"/>
        <v>139700</v>
      </c>
      <c r="L2935" s="34" t="s">
        <v>900</v>
      </c>
      <c r="O2935" t="str" s="35">
        <v>承载炼丹寒热，过滤整炉杂质；提高通用除渣能力；炼制火行丹药时，提高整炉除渣能力；扩大寒热承受范围。</v>
      </c>
      <c r="P2935" t="n" s="35">
        <v>12471100</v>
      </c>
    </row>
    <row r="2936" ht="30" customHeight="1" spans="2:12">
      <c r="B2936" s="34">
        <f>10000000+INDEX(编号表!$B:$B,MATCH(D2936,编号表!$A:$A,0))*10000+J2936</f>
        <v>13980016</v>
      </c>
      <c r="C2936" s="34" t="s">
        <v>2045</v>
      </c>
      <c r="D2936" s="34" t="s">
        <v>2046</v>
      </c>
      <c r="E2936" s="34" t="s">
        <v>775</v>
      </c>
      <c r="F2936" s="39" t="s">
        <v>910</v>
      </c>
      <c r="G2936" s="34" t="s">
        <v>363</v>
      </c>
      <c r="H2936" s="34" t="b">
        <v>0</v>
      </c>
      <c r="I2936" s="34" t="b">
        <v>0</v>
      </c>
      <c r="J2936" s="34">
        <v>16</v>
      </c>
      <c r="K2936" s="34" t="str">
        <f t="shared" si="65"/>
        <v>139800</v>
      </c>
      <c r="L2936" s="34" t="s">
        <v>898</v>
      </c>
      <c r="O2936" t="str" s="35">
        <v>承载炼丹寒热，过滤整炉杂质；提高通用除渣能力；炼制土行丹药时，提高整炉除渣能力；扩大寒热承受范围。</v>
      </c>
      <c r="P2936" t="n" s="35">
        <v>12471100</v>
      </c>
    </row>
    <row r="2937" ht="30" customHeight="1" spans="2:12">
      <c r="B2937" s="34">
        <f>10000000+INDEX(编号表!$B:$B,MATCH(D2937,编号表!$A:$A,0))*10000+J2937</f>
        <v>13980017</v>
      </c>
      <c r="C2937" s="34" t="s">
        <v>2047</v>
      </c>
      <c r="D2937" s="34" t="s">
        <v>2046</v>
      </c>
      <c r="E2937" s="34" t="s">
        <v>775</v>
      </c>
      <c r="F2937" s="39" t="s">
        <v>910</v>
      </c>
      <c r="G2937" s="34" t="s">
        <v>363</v>
      </c>
      <c r="H2937" s="34" t="b">
        <v>0</v>
      </c>
      <c r="I2937" s="34" t="b">
        <v>0</v>
      </c>
      <c r="J2937" s="34">
        <v>17</v>
      </c>
      <c r="K2937" s="34" t="str">
        <f t="shared" si="65"/>
        <v>139800</v>
      </c>
      <c r="L2937" s="34" t="s">
        <v>899</v>
      </c>
      <c r="O2937" t="str" s="35">
        <v>承载炼丹寒热，过滤整炉杂质；提高通用除渣能力；炼制土行丹药时，提高整炉除渣能力；扩大寒热承受范围。</v>
      </c>
      <c r="P2937" t="n" s="35">
        <v>12471100</v>
      </c>
    </row>
    <row r="2938" ht="30" customHeight="1" spans="2:12">
      <c r="B2938" s="34">
        <f>10000000+INDEX(编号表!$B:$B,MATCH(D2938,编号表!$A:$A,0))*10000+J2938</f>
        <v>13980018</v>
      </c>
      <c r="C2938" s="34" t="s">
        <v>2048</v>
      </c>
      <c r="D2938" s="34" t="s">
        <v>2046</v>
      </c>
      <c r="E2938" s="34" t="s">
        <v>775</v>
      </c>
      <c r="F2938" s="39" t="s">
        <v>910</v>
      </c>
      <c r="G2938" s="34" t="s">
        <v>363</v>
      </c>
      <c r="H2938" s="34" t="b">
        <v>0</v>
      </c>
      <c r="I2938" s="34" t="b">
        <v>0</v>
      </c>
      <c r="J2938" s="34">
        <v>18</v>
      </c>
      <c r="K2938" s="34" t="str">
        <f t="shared" si="65"/>
        <v>139800</v>
      </c>
      <c r="L2938" s="34" t="s">
        <v>900</v>
      </c>
      <c r="O2938" t="str" s="35">
        <v>承载炼丹寒热，过滤整炉杂质；提高通用除渣能力；炼制土行丹药时，提高整炉除渣能力；扩大寒热承受范围。</v>
      </c>
      <c r="P2938" t="n" s="35">
        <v>12471100</v>
      </c>
    </row>
    <row r="2939" ht="30" customHeight="1" spans="2:12">
      <c r="B2939" s="34">
        <f>10000000+INDEX(编号表!$B:$B,MATCH(D2939,编号表!$A:$A,0))*10000+J2939</f>
        <v>13990016</v>
      </c>
      <c r="C2939" s="34" t="s">
        <v>2049</v>
      </c>
      <c r="D2939" s="34" t="s">
        <v>2050</v>
      </c>
      <c r="E2939" s="34" t="s">
        <v>775</v>
      </c>
      <c r="F2939" s="39" t="s">
        <v>910</v>
      </c>
      <c r="G2939" s="34" t="s">
        <v>363</v>
      </c>
      <c r="H2939" s="34" t="b">
        <v>0</v>
      </c>
      <c r="I2939" s="34" t="b">
        <v>0</v>
      </c>
      <c r="J2939" s="34">
        <v>16</v>
      </c>
      <c r="K2939" s="34" t="str">
        <f t="shared" si="65"/>
        <v>139900</v>
      </c>
      <c r="L2939" s="34" t="s">
        <v>898</v>
      </c>
      <c r="O2939" t="str" s="35">
        <v>承载炼丹寒热，过滤整炉杂质；均匀传热，提高承热上限；炼制金行丹药时，提高整炉除渣能力；扩大寒热承受范围。</v>
      </c>
      <c r="P2939" t="n" s="35">
        <v>12471100</v>
      </c>
    </row>
    <row r="2940" ht="30" customHeight="1" spans="2:12">
      <c r="B2940" s="34">
        <f>10000000+INDEX(编号表!$B:$B,MATCH(D2940,编号表!$A:$A,0))*10000+J2940</f>
        <v>13990017</v>
      </c>
      <c r="C2940" s="34" t="s">
        <v>2051</v>
      </c>
      <c r="D2940" s="34" t="s">
        <v>2050</v>
      </c>
      <c r="E2940" s="34" t="s">
        <v>775</v>
      </c>
      <c r="F2940" s="39" t="s">
        <v>910</v>
      </c>
      <c r="G2940" s="34" t="s">
        <v>363</v>
      </c>
      <c r="H2940" s="34" t="b">
        <v>0</v>
      </c>
      <c r="I2940" s="34" t="b">
        <v>0</v>
      </c>
      <c r="J2940" s="34">
        <v>17</v>
      </c>
      <c r="K2940" s="34" t="str">
        <f t="shared" si="65"/>
        <v>139900</v>
      </c>
      <c r="L2940" s="34" t="s">
        <v>899</v>
      </c>
      <c r="O2940" t="str" s="35">
        <v>承载炼丹寒热，过滤整炉杂质；均匀传热，提高承热上限；炼制金行丹药时，提高整炉除渣能力；扩大寒热承受范围。</v>
      </c>
      <c r="P2940" t="n" s="35">
        <v>12471100</v>
      </c>
    </row>
    <row r="2941" ht="30" customHeight="1" spans="2:12">
      <c r="B2941" s="34">
        <f>10000000+INDEX(编号表!$B:$B,MATCH(D2941,编号表!$A:$A,0))*10000+J2941</f>
        <v>13990018</v>
      </c>
      <c r="C2941" s="34" t="s">
        <v>2052</v>
      </c>
      <c r="D2941" s="34" t="s">
        <v>2050</v>
      </c>
      <c r="E2941" s="34" t="s">
        <v>775</v>
      </c>
      <c r="F2941" s="39" t="s">
        <v>910</v>
      </c>
      <c r="G2941" s="34" t="s">
        <v>363</v>
      </c>
      <c r="H2941" s="34" t="b">
        <v>0</v>
      </c>
      <c r="I2941" s="34" t="b">
        <v>0</v>
      </c>
      <c r="J2941" s="34">
        <v>18</v>
      </c>
      <c r="K2941" s="34" t="str">
        <f t="shared" si="65"/>
        <v>139900</v>
      </c>
      <c r="L2941" s="34" t="s">
        <v>900</v>
      </c>
      <c r="O2941" t="str" s="35">
        <v>承载炼丹寒热，过滤整炉杂质；均匀传热，提高承热上限；炼制金行丹药时，提高整炉除渣能力；扩大寒热承受范围。</v>
      </c>
      <c r="P2941" t="n" s="35">
        <v>12471100</v>
      </c>
    </row>
    <row r="2942" ht="30" customHeight="1" spans="2:12">
      <c r="B2942" s="34">
        <f>10000000+INDEX(编号表!$B:$B,MATCH(D2942,编号表!$A:$A,0))*10000+J2942</f>
        <v>14000016</v>
      </c>
      <c r="C2942" s="34" t="s">
        <v>2053</v>
      </c>
      <c r="D2942" s="34" t="s">
        <v>2054</v>
      </c>
      <c r="E2942" s="34" t="s">
        <v>775</v>
      </c>
      <c r="F2942" s="39" t="s">
        <v>910</v>
      </c>
      <c r="G2942" s="34" t="s">
        <v>363</v>
      </c>
      <c r="H2942" s="34" t="b">
        <v>0</v>
      </c>
      <c r="I2942" s="34" t="b">
        <v>0</v>
      </c>
      <c r="J2942" s="34">
        <v>16</v>
      </c>
      <c r="K2942" s="34" t="str">
        <f t="shared" si="65"/>
        <v>140000</v>
      </c>
      <c r="L2942" s="34" t="s">
        <v>898</v>
      </c>
      <c r="O2942" t="str" s="35">
        <v>承载炼丹寒热，过滤整炉杂质；均匀传热，提高承热上限；炼制木行丹药时，提高整炉除渣能力；扩大寒热承受范围。</v>
      </c>
      <c r="P2942" t="n" s="35">
        <v>12471100</v>
      </c>
    </row>
    <row r="2943" ht="30" customHeight="1" spans="2:12">
      <c r="B2943" s="34">
        <f>10000000+INDEX(编号表!$B:$B,MATCH(D2943,编号表!$A:$A,0))*10000+J2943</f>
        <v>14000017</v>
      </c>
      <c r="C2943" s="34" t="s">
        <v>2055</v>
      </c>
      <c r="D2943" s="34" t="s">
        <v>2054</v>
      </c>
      <c r="E2943" s="34" t="s">
        <v>775</v>
      </c>
      <c r="F2943" s="39" t="s">
        <v>910</v>
      </c>
      <c r="G2943" s="34" t="s">
        <v>363</v>
      </c>
      <c r="H2943" s="34" t="b">
        <v>0</v>
      </c>
      <c r="I2943" s="34" t="b">
        <v>0</v>
      </c>
      <c r="J2943" s="34">
        <v>17</v>
      </c>
      <c r="K2943" s="34" t="str">
        <f t="shared" si="65"/>
        <v>140000</v>
      </c>
      <c r="L2943" s="34" t="s">
        <v>899</v>
      </c>
      <c r="O2943" t="str" s="35">
        <v>承载炼丹寒热，过滤整炉杂质；均匀传热，提高承热上限；炼制木行丹药时，提高整炉除渣能力；扩大寒热承受范围。</v>
      </c>
      <c r="P2943" t="n" s="35">
        <v>12471100</v>
      </c>
    </row>
    <row r="2944" ht="30" customHeight="1" spans="2:12">
      <c r="B2944" s="34">
        <f>10000000+INDEX(编号表!$B:$B,MATCH(D2944,编号表!$A:$A,0))*10000+J2944</f>
        <v>14000018</v>
      </c>
      <c r="C2944" s="34" t="s">
        <v>2056</v>
      </c>
      <c r="D2944" s="34" t="s">
        <v>2054</v>
      </c>
      <c r="E2944" s="34" t="s">
        <v>775</v>
      </c>
      <c r="F2944" s="39" t="s">
        <v>910</v>
      </c>
      <c r="G2944" s="34" t="s">
        <v>363</v>
      </c>
      <c r="H2944" s="34" t="b">
        <v>0</v>
      </c>
      <c r="I2944" s="34" t="b">
        <v>0</v>
      </c>
      <c r="J2944" s="34">
        <v>18</v>
      </c>
      <c r="K2944" s="34" t="str">
        <f t="shared" si="65"/>
        <v>140000</v>
      </c>
      <c r="L2944" s="34" t="s">
        <v>900</v>
      </c>
      <c r="O2944" t="str" s="35">
        <v>承载炼丹寒热，过滤整炉杂质；均匀传热，提高承热上限；炼制木行丹药时，提高整炉除渣能力；扩大寒热承受范围。</v>
      </c>
      <c r="P2944" t="n" s="35">
        <v>12471100</v>
      </c>
    </row>
    <row r="2945" ht="30" customHeight="1" spans="2:12">
      <c r="B2945" s="34">
        <f>10000000+INDEX(编号表!$B:$B,MATCH(D2945,编号表!$A:$A,0))*10000+J2945</f>
        <v>14010016</v>
      </c>
      <c r="C2945" s="34" t="s">
        <v>2057</v>
      </c>
      <c r="D2945" s="34" t="s">
        <v>2058</v>
      </c>
      <c r="E2945" s="34" t="s">
        <v>775</v>
      </c>
      <c r="F2945" s="39" t="s">
        <v>910</v>
      </c>
      <c r="G2945" s="34" t="s">
        <v>363</v>
      </c>
      <c r="H2945" s="34" t="b">
        <v>0</v>
      </c>
      <c r="I2945" s="34" t="b">
        <v>0</v>
      </c>
      <c r="J2945" s="34">
        <v>16</v>
      </c>
      <c r="K2945" s="34" t="str">
        <f t="shared" si="65"/>
        <v>140100</v>
      </c>
      <c r="L2945" s="34" t="s">
        <v>898</v>
      </c>
      <c r="O2945" t="str" s="35">
        <v>承载炼丹寒热，过滤整炉杂质；均匀传热，提高承热上限；炼制水行丹药时，提高整炉除渣能力；扩大寒热承受范围。</v>
      </c>
      <c r="P2945" t="n" s="35">
        <v>12471100</v>
      </c>
    </row>
    <row r="2946" ht="30" customHeight="1" spans="2:12">
      <c r="B2946" s="34">
        <f>10000000+INDEX(编号表!$B:$B,MATCH(D2946,编号表!$A:$A,0))*10000+J2946</f>
        <v>14010017</v>
      </c>
      <c r="C2946" s="34" t="s">
        <v>2059</v>
      </c>
      <c r="D2946" s="34" t="s">
        <v>2058</v>
      </c>
      <c r="E2946" s="34" t="s">
        <v>775</v>
      </c>
      <c r="F2946" s="39" t="s">
        <v>910</v>
      </c>
      <c r="G2946" s="34" t="s">
        <v>363</v>
      </c>
      <c r="H2946" s="34" t="b">
        <v>0</v>
      </c>
      <c r="I2946" s="34" t="b">
        <v>0</v>
      </c>
      <c r="J2946" s="34">
        <v>17</v>
      </c>
      <c r="K2946" s="34" t="str">
        <f t="shared" si="65"/>
        <v>140100</v>
      </c>
      <c r="L2946" s="34" t="s">
        <v>899</v>
      </c>
      <c r="O2946" t="str" s="35">
        <v>承载炼丹寒热，过滤整炉杂质；均匀传热，提高承热上限；炼制水行丹药时，提高整炉除渣能力；扩大寒热承受范围。</v>
      </c>
      <c r="P2946" t="n" s="35">
        <v>12471100</v>
      </c>
    </row>
    <row r="2947" ht="30" customHeight="1" spans="2:12">
      <c r="B2947" s="34">
        <f>10000000+INDEX(编号表!$B:$B,MATCH(D2947,编号表!$A:$A,0))*10000+J2947</f>
        <v>14010018</v>
      </c>
      <c r="C2947" s="34" t="s">
        <v>2060</v>
      </c>
      <c r="D2947" s="34" t="s">
        <v>2058</v>
      </c>
      <c r="E2947" s="34" t="s">
        <v>775</v>
      </c>
      <c r="F2947" s="39" t="s">
        <v>910</v>
      </c>
      <c r="G2947" s="34" t="s">
        <v>363</v>
      </c>
      <c r="H2947" s="34" t="b">
        <v>0</v>
      </c>
      <c r="I2947" s="34" t="b">
        <v>0</v>
      </c>
      <c r="J2947" s="34">
        <v>18</v>
      </c>
      <c r="K2947" s="34" t="str">
        <f t="shared" si="65"/>
        <v>140100</v>
      </c>
      <c r="L2947" s="34" t="s">
        <v>900</v>
      </c>
      <c r="O2947" t="str" s="35">
        <v>承载炼丹寒热，过滤整炉杂质；均匀传热，提高承热上限；炼制水行丹药时，提高整炉除渣能力；扩大寒热承受范围。</v>
      </c>
      <c r="P2947" t="n" s="35">
        <v>12471100</v>
      </c>
    </row>
    <row r="2948" ht="30" customHeight="1" spans="2:12">
      <c r="B2948" s="34">
        <f>10000000+INDEX(编号表!$B:$B,MATCH(D2948,编号表!$A:$A,0))*10000+J2948</f>
        <v>14020016</v>
      </c>
      <c r="C2948" s="34" t="s">
        <v>2061</v>
      </c>
      <c r="D2948" s="34" t="s">
        <v>2062</v>
      </c>
      <c r="E2948" s="34" t="s">
        <v>775</v>
      </c>
      <c r="F2948" s="39" t="s">
        <v>910</v>
      </c>
      <c r="G2948" s="34" t="s">
        <v>363</v>
      </c>
      <c r="H2948" s="34" t="b">
        <v>0</v>
      </c>
      <c r="I2948" s="34" t="b">
        <v>0</v>
      </c>
      <c r="J2948" s="34">
        <v>16</v>
      </c>
      <c r="K2948" s="34" t="str">
        <f t="shared" si="65"/>
        <v>140200</v>
      </c>
      <c r="L2948" s="34" t="s">
        <v>898</v>
      </c>
      <c r="O2948" t="str" s="35">
        <v>承载炼丹寒热，过滤整炉杂质；均匀传热，提高承热上限；炼制火行丹药时，提高整炉除渣能力；扩大寒热承受范围。</v>
      </c>
      <c r="P2948" t="n" s="35">
        <v>12471100</v>
      </c>
    </row>
    <row r="2949" ht="30" customHeight="1" spans="2:12">
      <c r="B2949" s="34">
        <f>10000000+INDEX(编号表!$B:$B,MATCH(D2949,编号表!$A:$A,0))*10000+J2949</f>
        <v>14020017</v>
      </c>
      <c r="C2949" s="34" t="s">
        <v>2063</v>
      </c>
      <c r="D2949" s="34" t="s">
        <v>2062</v>
      </c>
      <c r="E2949" s="34" t="s">
        <v>775</v>
      </c>
      <c r="F2949" s="39" t="s">
        <v>910</v>
      </c>
      <c r="G2949" s="34" t="s">
        <v>363</v>
      </c>
      <c r="H2949" s="34" t="b">
        <v>0</v>
      </c>
      <c r="I2949" s="34" t="b">
        <v>0</v>
      </c>
      <c r="J2949" s="34">
        <v>17</v>
      </c>
      <c r="K2949" s="34" t="str">
        <f t="shared" si="65"/>
        <v>140200</v>
      </c>
      <c r="L2949" s="34" t="s">
        <v>899</v>
      </c>
      <c r="O2949" t="str" s="35">
        <v>承载炼丹寒热，过滤整炉杂质；均匀传热，提高承热上限；炼制火行丹药时，提高整炉除渣能力；扩大寒热承受范围。</v>
      </c>
      <c r="P2949" t="n" s="35">
        <v>12471100</v>
      </c>
    </row>
    <row r="2950" ht="30" customHeight="1" spans="2:12">
      <c r="B2950" s="34">
        <f>10000000+INDEX(编号表!$B:$B,MATCH(D2950,编号表!$A:$A,0))*10000+J2950</f>
        <v>14020018</v>
      </c>
      <c r="C2950" s="34" t="s">
        <v>2064</v>
      </c>
      <c r="D2950" s="34" t="s">
        <v>2062</v>
      </c>
      <c r="E2950" s="34" t="s">
        <v>775</v>
      </c>
      <c r="F2950" s="39" t="s">
        <v>910</v>
      </c>
      <c r="G2950" s="34" t="s">
        <v>363</v>
      </c>
      <c r="H2950" s="34" t="b">
        <v>0</v>
      </c>
      <c r="I2950" s="34" t="b">
        <v>0</v>
      </c>
      <c r="J2950" s="34">
        <v>18</v>
      </c>
      <c r="K2950" s="34" t="str">
        <f t="shared" si="65"/>
        <v>140200</v>
      </c>
      <c r="L2950" s="34" t="s">
        <v>900</v>
      </c>
      <c r="O2950" t="str" s="35">
        <v>承载炼丹寒热，过滤整炉杂质；均匀传热，提高承热上限；炼制火行丹药时，提高整炉除渣能力；扩大寒热承受范围。</v>
      </c>
      <c r="P2950" t="n" s="35">
        <v>12471100</v>
      </c>
    </row>
    <row r="2951" ht="30" customHeight="1" spans="2:12">
      <c r="B2951" s="34">
        <f>10000000+INDEX(编号表!$B:$B,MATCH(D2951,编号表!$A:$A,0))*10000+J2951</f>
        <v>14030016</v>
      </c>
      <c r="C2951" s="34" t="s">
        <v>2065</v>
      </c>
      <c r="D2951" s="34" t="s">
        <v>2066</v>
      </c>
      <c r="E2951" s="34" t="s">
        <v>775</v>
      </c>
      <c r="F2951" s="39" t="s">
        <v>910</v>
      </c>
      <c r="G2951" s="34" t="s">
        <v>363</v>
      </c>
      <c r="H2951" s="34" t="b">
        <v>0</v>
      </c>
      <c r="I2951" s="34" t="b">
        <v>0</v>
      </c>
      <c r="J2951" s="34">
        <v>16</v>
      </c>
      <c r="K2951" s="34" t="str">
        <f t="shared" ref="K2951:K3014" si="66">LEFT(B2951,6)</f>
        <v>140300</v>
      </c>
      <c r="L2951" s="34" t="s">
        <v>898</v>
      </c>
      <c r="O2951" t="str" s="35">
        <v>承载炼丹寒热，过滤整炉杂质；均匀传热，提高承热上限；炼制土行丹药时，提高整炉除渣能力；扩大寒热承受范围。</v>
      </c>
      <c r="P2951" t="n" s="35">
        <v>12471100</v>
      </c>
    </row>
    <row r="2952" ht="30" customHeight="1" spans="2:12">
      <c r="B2952" s="34">
        <f>10000000+INDEX(编号表!$B:$B,MATCH(D2952,编号表!$A:$A,0))*10000+J2952</f>
        <v>14030017</v>
      </c>
      <c r="C2952" s="34" t="s">
        <v>2067</v>
      </c>
      <c r="D2952" s="34" t="s">
        <v>2066</v>
      </c>
      <c r="E2952" s="34" t="s">
        <v>775</v>
      </c>
      <c r="F2952" s="39" t="s">
        <v>910</v>
      </c>
      <c r="G2952" s="34" t="s">
        <v>363</v>
      </c>
      <c r="H2952" s="34" t="b">
        <v>0</v>
      </c>
      <c r="I2952" s="34" t="b">
        <v>0</v>
      </c>
      <c r="J2952" s="34">
        <v>17</v>
      </c>
      <c r="K2952" s="34" t="str">
        <f t="shared" si="66"/>
        <v>140300</v>
      </c>
      <c r="L2952" s="34" t="s">
        <v>899</v>
      </c>
      <c r="O2952" t="str" s="35">
        <v>承载炼丹寒热，过滤整炉杂质；均匀传热，提高承热上限；炼制土行丹药时，提高整炉除渣能力；扩大寒热承受范围。</v>
      </c>
      <c r="P2952" t="n" s="35">
        <v>12471100</v>
      </c>
    </row>
    <row r="2953" ht="30" customHeight="1" spans="2:12">
      <c r="B2953" s="34">
        <f>10000000+INDEX(编号表!$B:$B,MATCH(D2953,编号表!$A:$A,0))*10000+J2953</f>
        <v>14030018</v>
      </c>
      <c r="C2953" s="34" t="s">
        <v>2068</v>
      </c>
      <c r="D2953" s="34" t="s">
        <v>2066</v>
      </c>
      <c r="E2953" s="34" t="s">
        <v>775</v>
      </c>
      <c r="F2953" s="39" t="s">
        <v>910</v>
      </c>
      <c r="G2953" s="34" t="s">
        <v>363</v>
      </c>
      <c r="H2953" s="34" t="b">
        <v>0</v>
      </c>
      <c r="I2953" s="34" t="b">
        <v>0</v>
      </c>
      <c r="J2953" s="34">
        <v>18</v>
      </c>
      <c r="K2953" s="34" t="str">
        <f t="shared" si="66"/>
        <v>140300</v>
      </c>
      <c r="L2953" s="34" t="s">
        <v>900</v>
      </c>
      <c r="O2953" t="str" s="35">
        <v>承载炼丹寒热，过滤整炉杂质；均匀传热，提高承热上限；炼制土行丹药时，提高整炉除渣能力；扩大寒热承受范围。</v>
      </c>
      <c r="P2953" t="n" s="35">
        <v>12471100</v>
      </c>
    </row>
    <row r="2954" ht="30" customHeight="1" spans="2:12">
      <c r="B2954" s="34">
        <f>10000000+INDEX(编号表!$B:$B,MATCH(D2954,编号表!$A:$A,0))*10000+J2954</f>
        <v>14040016</v>
      </c>
      <c r="C2954" s="34" t="s">
        <v>2069</v>
      </c>
      <c r="D2954" s="34" t="s">
        <v>2070</v>
      </c>
      <c r="E2954" s="34" t="s">
        <v>775</v>
      </c>
      <c r="F2954" s="39" t="s">
        <v>910</v>
      </c>
      <c r="G2954" s="34" t="s">
        <v>363</v>
      </c>
      <c r="H2954" s="34" t="b">
        <v>0</v>
      </c>
      <c r="I2954" s="34" t="b">
        <v>0</v>
      </c>
      <c r="J2954" s="34">
        <v>16</v>
      </c>
      <c r="K2954" s="34" t="str">
        <f t="shared" si="66"/>
        <v>140400</v>
      </c>
      <c r="L2954" s="34" t="s">
        <v>898</v>
      </c>
      <c r="O2954" t="str" s="35">
        <v>承载炼丹寒热，过滤整炉杂质；缓冲寒性变化，放宽承寒下限；炼制金行丹药时，提高整炉除渣能力；扩大寒热承受范围。</v>
      </c>
      <c r="P2954" t="n" s="35">
        <v>12471100</v>
      </c>
    </row>
    <row r="2955" ht="30" customHeight="1" spans="2:12">
      <c r="B2955" s="34">
        <f>10000000+INDEX(编号表!$B:$B,MATCH(D2955,编号表!$A:$A,0))*10000+J2955</f>
        <v>14040017</v>
      </c>
      <c r="C2955" s="34" t="s">
        <v>2071</v>
      </c>
      <c r="D2955" s="34" t="s">
        <v>2070</v>
      </c>
      <c r="E2955" s="34" t="s">
        <v>775</v>
      </c>
      <c r="F2955" s="39" t="s">
        <v>910</v>
      </c>
      <c r="G2955" s="34" t="s">
        <v>363</v>
      </c>
      <c r="H2955" s="34" t="b">
        <v>0</v>
      </c>
      <c r="I2955" s="34" t="b">
        <v>0</v>
      </c>
      <c r="J2955" s="34">
        <v>17</v>
      </c>
      <c r="K2955" s="34" t="str">
        <f t="shared" si="66"/>
        <v>140400</v>
      </c>
      <c r="L2955" s="34" t="s">
        <v>899</v>
      </c>
      <c r="O2955" t="str" s="35">
        <v>承载炼丹寒热，过滤整炉杂质；缓冲寒性变化，放宽承寒下限；炼制金行丹药时，提高整炉除渣能力；扩大寒热承受范围。</v>
      </c>
      <c r="P2955" t="n" s="35">
        <v>12471100</v>
      </c>
    </row>
    <row r="2956" ht="30" customHeight="1" spans="2:12">
      <c r="B2956" s="34">
        <f>10000000+INDEX(编号表!$B:$B,MATCH(D2956,编号表!$A:$A,0))*10000+J2956</f>
        <v>14040018</v>
      </c>
      <c r="C2956" s="34" t="s">
        <v>2072</v>
      </c>
      <c r="D2956" s="34" t="s">
        <v>2070</v>
      </c>
      <c r="E2956" s="34" t="s">
        <v>775</v>
      </c>
      <c r="F2956" s="39" t="s">
        <v>910</v>
      </c>
      <c r="G2956" s="34" t="s">
        <v>363</v>
      </c>
      <c r="H2956" s="34" t="b">
        <v>0</v>
      </c>
      <c r="I2956" s="34" t="b">
        <v>0</v>
      </c>
      <c r="J2956" s="34">
        <v>18</v>
      </c>
      <c r="K2956" s="34" t="str">
        <f t="shared" si="66"/>
        <v>140400</v>
      </c>
      <c r="L2956" s="34" t="s">
        <v>900</v>
      </c>
      <c r="O2956" t="str" s="35">
        <v>承载炼丹寒热，过滤整炉杂质；缓冲寒性变化，放宽承寒下限；炼制金行丹药时，提高整炉除渣能力；扩大寒热承受范围。</v>
      </c>
      <c r="P2956" t="n" s="35">
        <v>12471100</v>
      </c>
    </row>
    <row r="2957" ht="30" customHeight="1" spans="2:12">
      <c r="B2957" s="34">
        <f>10000000+INDEX(编号表!$B:$B,MATCH(D2957,编号表!$A:$A,0))*10000+J2957</f>
        <v>14050016</v>
      </c>
      <c r="C2957" s="34" t="s">
        <v>2073</v>
      </c>
      <c r="D2957" s="34" t="s">
        <v>2074</v>
      </c>
      <c r="E2957" s="34" t="s">
        <v>775</v>
      </c>
      <c r="F2957" s="39" t="s">
        <v>910</v>
      </c>
      <c r="G2957" s="34" t="s">
        <v>363</v>
      </c>
      <c r="H2957" s="34" t="b">
        <v>0</v>
      </c>
      <c r="I2957" s="34" t="b">
        <v>0</v>
      </c>
      <c r="J2957" s="34">
        <v>16</v>
      </c>
      <c r="K2957" s="34" t="str">
        <f t="shared" si="66"/>
        <v>140500</v>
      </c>
      <c r="L2957" s="34" t="s">
        <v>898</v>
      </c>
      <c r="O2957" t="str" s="35">
        <v>承载炼丹寒热，过滤整炉杂质；缓冲寒性变化，放宽承寒下限；炼制木行丹药时，提高整炉除渣能力；扩大寒热承受范围。</v>
      </c>
      <c r="P2957" t="n" s="35">
        <v>12471100</v>
      </c>
    </row>
    <row r="2958" ht="30" customHeight="1" spans="2:12">
      <c r="B2958" s="34">
        <f>10000000+INDEX(编号表!$B:$B,MATCH(D2958,编号表!$A:$A,0))*10000+J2958</f>
        <v>14050017</v>
      </c>
      <c r="C2958" s="34" t="s">
        <v>2075</v>
      </c>
      <c r="D2958" s="34" t="s">
        <v>2074</v>
      </c>
      <c r="E2958" s="34" t="s">
        <v>775</v>
      </c>
      <c r="F2958" s="39" t="s">
        <v>910</v>
      </c>
      <c r="G2958" s="34" t="s">
        <v>363</v>
      </c>
      <c r="H2958" s="34" t="b">
        <v>0</v>
      </c>
      <c r="I2958" s="34" t="b">
        <v>0</v>
      </c>
      <c r="J2958" s="34">
        <v>17</v>
      </c>
      <c r="K2958" s="34" t="str">
        <f t="shared" si="66"/>
        <v>140500</v>
      </c>
      <c r="L2958" s="34" t="s">
        <v>899</v>
      </c>
      <c r="O2958" t="str" s="35">
        <v>承载炼丹寒热，过滤整炉杂质；缓冲寒性变化，放宽承寒下限；炼制木行丹药时，提高整炉除渣能力；扩大寒热承受范围。</v>
      </c>
      <c r="P2958" t="n" s="35">
        <v>12471100</v>
      </c>
    </row>
    <row r="2959" ht="30" customHeight="1" spans="2:12">
      <c r="B2959" s="34">
        <f>10000000+INDEX(编号表!$B:$B,MATCH(D2959,编号表!$A:$A,0))*10000+J2959</f>
        <v>14050018</v>
      </c>
      <c r="C2959" s="34" t="s">
        <v>2076</v>
      </c>
      <c r="D2959" s="34" t="s">
        <v>2074</v>
      </c>
      <c r="E2959" s="34" t="s">
        <v>775</v>
      </c>
      <c r="F2959" s="39" t="s">
        <v>910</v>
      </c>
      <c r="G2959" s="34" t="s">
        <v>363</v>
      </c>
      <c r="H2959" s="34" t="b">
        <v>0</v>
      </c>
      <c r="I2959" s="34" t="b">
        <v>0</v>
      </c>
      <c r="J2959" s="34">
        <v>18</v>
      </c>
      <c r="K2959" s="34" t="str">
        <f t="shared" si="66"/>
        <v>140500</v>
      </c>
      <c r="L2959" s="34" t="s">
        <v>900</v>
      </c>
      <c r="O2959" t="str" s="35">
        <v>承载炼丹寒热，过滤整炉杂质；缓冲寒性变化，放宽承寒下限；炼制木行丹药时，提高整炉除渣能力；扩大寒热承受范围。</v>
      </c>
      <c r="P2959" t="n" s="35">
        <v>12471100</v>
      </c>
    </row>
    <row r="2960" ht="30" customHeight="1" spans="2:12">
      <c r="B2960" s="34">
        <f>10000000+INDEX(编号表!$B:$B,MATCH(D2960,编号表!$A:$A,0))*10000+J2960</f>
        <v>14060016</v>
      </c>
      <c r="C2960" s="34" t="s">
        <v>2077</v>
      </c>
      <c r="D2960" s="34" t="s">
        <v>2078</v>
      </c>
      <c r="E2960" s="34" t="s">
        <v>775</v>
      </c>
      <c r="F2960" s="39" t="s">
        <v>910</v>
      </c>
      <c r="G2960" s="34" t="s">
        <v>363</v>
      </c>
      <c r="H2960" s="34" t="b">
        <v>0</v>
      </c>
      <c r="I2960" s="34" t="b">
        <v>0</v>
      </c>
      <c r="J2960" s="34">
        <v>16</v>
      </c>
      <c r="K2960" s="34" t="str">
        <f t="shared" si="66"/>
        <v>140600</v>
      </c>
      <c r="L2960" s="34" t="s">
        <v>898</v>
      </c>
      <c r="O2960" t="str" s="35">
        <v>承载炼丹寒热，过滤整炉杂质；缓冲寒性变化，放宽承寒下限；炼制水行丹药时，提高整炉除渣能力；扩大寒热承受范围。</v>
      </c>
      <c r="P2960" t="n" s="35">
        <v>12471100</v>
      </c>
    </row>
    <row r="2961" ht="30" customHeight="1" spans="2:12">
      <c r="B2961" s="34">
        <f>10000000+INDEX(编号表!$B:$B,MATCH(D2961,编号表!$A:$A,0))*10000+J2961</f>
        <v>14060017</v>
      </c>
      <c r="C2961" s="34" t="s">
        <v>2079</v>
      </c>
      <c r="D2961" s="34" t="s">
        <v>2078</v>
      </c>
      <c r="E2961" s="34" t="s">
        <v>775</v>
      </c>
      <c r="F2961" s="39" t="s">
        <v>910</v>
      </c>
      <c r="G2961" s="34" t="s">
        <v>363</v>
      </c>
      <c r="H2961" s="34" t="b">
        <v>0</v>
      </c>
      <c r="I2961" s="34" t="b">
        <v>0</v>
      </c>
      <c r="J2961" s="34">
        <v>17</v>
      </c>
      <c r="K2961" s="34" t="str">
        <f t="shared" si="66"/>
        <v>140600</v>
      </c>
      <c r="L2961" s="34" t="s">
        <v>899</v>
      </c>
      <c r="O2961" t="str" s="35">
        <v>承载炼丹寒热，过滤整炉杂质；缓冲寒性变化，放宽承寒下限；炼制水行丹药时，提高整炉除渣能力；扩大寒热承受范围。</v>
      </c>
      <c r="P2961" t="n" s="35">
        <v>12471100</v>
      </c>
    </row>
    <row r="2962" ht="30" customHeight="1" spans="2:12">
      <c r="B2962" s="34">
        <f>10000000+INDEX(编号表!$B:$B,MATCH(D2962,编号表!$A:$A,0))*10000+J2962</f>
        <v>14060018</v>
      </c>
      <c r="C2962" s="34" t="s">
        <v>2080</v>
      </c>
      <c r="D2962" s="34" t="s">
        <v>2078</v>
      </c>
      <c r="E2962" s="34" t="s">
        <v>775</v>
      </c>
      <c r="F2962" s="39" t="s">
        <v>910</v>
      </c>
      <c r="G2962" s="34" t="s">
        <v>363</v>
      </c>
      <c r="H2962" s="34" t="b">
        <v>0</v>
      </c>
      <c r="I2962" s="34" t="b">
        <v>0</v>
      </c>
      <c r="J2962" s="34">
        <v>18</v>
      </c>
      <c r="K2962" s="34" t="str">
        <f t="shared" si="66"/>
        <v>140600</v>
      </c>
      <c r="L2962" s="34" t="s">
        <v>900</v>
      </c>
      <c r="O2962" t="str" s="35">
        <v>承载炼丹寒热，过滤整炉杂质；缓冲寒性变化，放宽承寒下限；炼制水行丹药时，提高整炉除渣能力；扩大寒热承受范围。</v>
      </c>
      <c r="P2962" t="n" s="35">
        <v>12471100</v>
      </c>
    </row>
    <row r="2963" ht="30" customHeight="1" spans="2:12">
      <c r="B2963" s="34">
        <f>10000000+INDEX(编号表!$B:$B,MATCH(D2963,编号表!$A:$A,0))*10000+J2963</f>
        <v>14070016</v>
      </c>
      <c r="C2963" s="34" t="s">
        <v>2081</v>
      </c>
      <c r="D2963" s="34" t="s">
        <v>2082</v>
      </c>
      <c r="E2963" s="34" t="s">
        <v>775</v>
      </c>
      <c r="F2963" s="39" t="s">
        <v>910</v>
      </c>
      <c r="G2963" s="34" t="s">
        <v>363</v>
      </c>
      <c r="H2963" s="34" t="b">
        <v>0</v>
      </c>
      <c r="I2963" s="34" t="b">
        <v>0</v>
      </c>
      <c r="J2963" s="34">
        <v>16</v>
      </c>
      <c r="K2963" s="34" t="str">
        <f t="shared" si="66"/>
        <v>140700</v>
      </c>
      <c r="L2963" s="34" t="s">
        <v>898</v>
      </c>
      <c r="O2963" t="str" s="35">
        <v>承载炼丹寒热，过滤整炉杂质；缓冲寒性变化，放宽承寒下限；炼制火行丹药时，提高整炉除渣能力；扩大寒热承受范围。</v>
      </c>
      <c r="P2963" t="n" s="35">
        <v>12471100</v>
      </c>
    </row>
    <row r="2964" ht="30" customHeight="1" spans="2:12">
      <c r="B2964" s="34">
        <f>10000000+INDEX(编号表!$B:$B,MATCH(D2964,编号表!$A:$A,0))*10000+J2964</f>
        <v>14070017</v>
      </c>
      <c r="C2964" s="34" t="s">
        <v>2083</v>
      </c>
      <c r="D2964" s="34" t="s">
        <v>2082</v>
      </c>
      <c r="E2964" s="34" t="s">
        <v>775</v>
      </c>
      <c r="F2964" s="39" t="s">
        <v>910</v>
      </c>
      <c r="G2964" s="34" t="s">
        <v>363</v>
      </c>
      <c r="H2964" s="34" t="b">
        <v>0</v>
      </c>
      <c r="I2964" s="34" t="b">
        <v>0</v>
      </c>
      <c r="J2964" s="34">
        <v>17</v>
      </c>
      <c r="K2964" s="34" t="str">
        <f t="shared" si="66"/>
        <v>140700</v>
      </c>
      <c r="L2964" s="34" t="s">
        <v>899</v>
      </c>
      <c r="O2964" t="str" s="35">
        <v>承载炼丹寒热，过滤整炉杂质；缓冲寒性变化，放宽承寒下限；炼制火行丹药时，提高整炉除渣能力；扩大寒热承受范围。</v>
      </c>
      <c r="P2964" t="n" s="35">
        <v>12471100</v>
      </c>
    </row>
    <row r="2965" ht="30" customHeight="1" spans="2:12">
      <c r="B2965" s="34">
        <f>10000000+INDEX(编号表!$B:$B,MATCH(D2965,编号表!$A:$A,0))*10000+J2965</f>
        <v>14070018</v>
      </c>
      <c r="C2965" s="34" t="s">
        <v>2084</v>
      </c>
      <c r="D2965" s="34" t="s">
        <v>2082</v>
      </c>
      <c r="E2965" s="34" t="s">
        <v>775</v>
      </c>
      <c r="F2965" s="39" t="s">
        <v>910</v>
      </c>
      <c r="G2965" s="34" t="s">
        <v>363</v>
      </c>
      <c r="H2965" s="34" t="b">
        <v>0</v>
      </c>
      <c r="I2965" s="34" t="b">
        <v>0</v>
      </c>
      <c r="J2965" s="34">
        <v>18</v>
      </c>
      <c r="K2965" s="34" t="str">
        <f t="shared" si="66"/>
        <v>140700</v>
      </c>
      <c r="L2965" s="34" t="s">
        <v>900</v>
      </c>
      <c r="O2965" t="str" s="35">
        <v>承载炼丹寒热，过滤整炉杂质；缓冲寒性变化，放宽承寒下限；炼制火行丹药时，提高整炉除渣能力；扩大寒热承受范围。</v>
      </c>
      <c r="P2965" t="n" s="35">
        <v>12471100</v>
      </c>
    </row>
    <row r="2966" ht="30" customHeight="1" spans="2:12">
      <c r="B2966" s="34">
        <f>10000000+INDEX(编号表!$B:$B,MATCH(D2966,编号表!$A:$A,0))*10000+J2966</f>
        <v>14080016</v>
      </c>
      <c r="C2966" s="34" t="s">
        <v>2085</v>
      </c>
      <c r="D2966" s="34" t="s">
        <v>2086</v>
      </c>
      <c r="E2966" s="34" t="s">
        <v>775</v>
      </c>
      <c r="F2966" s="39" t="s">
        <v>910</v>
      </c>
      <c r="G2966" s="34" t="s">
        <v>363</v>
      </c>
      <c r="H2966" s="34" t="b">
        <v>0</v>
      </c>
      <c r="I2966" s="34" t="b">
        <v>0</v>
      </c>
      <c r="J2966" s="34">
        <v>16</v>
      </c>
      <c r="K2966" s="34" t="str">
        <f t="shared" si="66"/>
        <v>140800</v>
      </c>
      <c r="L2966" s="34" t="s">
        <v>898</v>
      </c>
      <c r="O2966" t="str" s="35">
        <v>承载炼丹寒热，过滤整炉杂质；缓冲寒性变化，放宽承寒下限；炼制土行丹药时，提高整炉除渣能力；扩大寒热承受范围。</v>
      </c>
      <c r="P2966" t="n" s="35">
        <v>12471100</v>
      </c>
    </row>
    <row r="2967" ht="30" customHeight="1" spans="2:12">
      <c r="B2967" s="34">
        <f>10000000+INDEX(编号表!$B:$B,MATCH(D2967,编号表!$A:$A,0))*10000+J2967</f>
        <v>14080017</v>
      </c>
      <c r="C2967" s="34" t="s">
        <v>2087</v>
      </c>
      <c r="D2967" s="34" t="s">
        <v>2086</v>
      </c>
      <c r="E2967" s="34" t="s">
        <v>775</v>
      </c>
      <c r="F2967" s="39" t="s">
        <v>910</v>
      </c>
      <c r="G2967" s="34" t="s">
        <v>363</v>
      </c>
      <c r="H2967" s="34" t="b">
        <v>0</v>
      </c>
      <c r="I2967" s="34" t="b">
        <v>0</v>
      </c>
      <c r="J2967" s="34">
        <v>17</v>
      </c>
      <c r="K2967" s="34" t="str">
        <f t="shared" si="66"/>
        <v>140800</v>
      </c>
      <c r="L2967" s="34" t="s">
        <v>899</v>
      </c>
      <c r="O2967" t="str" s="35">
        <v>承载炼丹寒热，过滤整炉杂质；缓冲寒性变化，放宽承寒下限；炼制土行丹药时，提高整炉除渣能力；扩大寒热承受范围。</v>
      </c>
      <c r="P2967" t="n" s="35">
        <v>12471100</v>
      </c>
    </row>
    <row r="2968" ht="30" customHeight="1" spans="2:12">
      <c r="B2968" s="34">
        <f>10000000+INDEX(编号表!$B:$B,MATCH(D2968,编号表!$A:$A,0))*10000+J2968</f>
        <v>14080018</v>
      </c>
      <c r="C2968" s="34" t="s">
        <v>2088</v>
      </c>
      <c r="D2968" s="34" t="s">
        <v>2086</v>
      </c>
      <c r="E2968" s="34" t="s">
        <v>775</v>
      </c>
      <c r="F2968" s="39" t="s">
        <v>910</v>
      </c>
      <c r="G2968" s="34" t="s">
        <v>363</v>
      </c>
      <c r="H2968" s="34" t="b">
        <v>0</v>
      </c>
      <c r="I2968" s="34" t="b">
        <v>0</v>
      </c>
      <c r="J2968" s="34">
        <v>18</v>
      </c>
      <c r="K2968" s="34" t="str">
        <f t="shared" si="66"/>
        <v>140800</v>
      </c>
      <c r="L2968" s="34" t="s">
        <v>900</v>
      </c>
      <c r="O2968" t="str" s="35">
        <v>承载炼丹寒热，过滤整炉杂质；缓冲寒性变化，放宽承寒下限；炼制土行丹药时，提高整炉除渣能力；扩大寒热承受范围。</v>
      </c>
      <c r="P2968" t="n" s="35">
        <v>12471100</v>
      </c>
    </row>
    <row r="2969" ht="30" customHeight="1" spans="2:12">
      <c r="B2969" s="34">
        <f>10000000+INDEX(编号表!$B:$B,MATCH(D2969,编号表!$A:$A,0))*10000+J2969</f>
        <v>14090001</v>
      </c>
      <c r="C2969" s="34" t="s">
        <v>2089</v>
      </c>
      <c r="D2969" s="34" t="s">
        <v>2090</v>
      </c>
      <c r="E2969" s="34" t="s">
        <v>775</v>
      </c>
      <c r="F2969" s="39" t="s">
        <v>897</v>
      </c>
      <c r="G2969" s="34" t="s">
        <v>363</v>
      </c>
      <c r="H2969" s="34" t="b">
        <v>0</v>
      </c>
      <c r="I2969" s="34" t="b">
        <v>0</v>
      </c>
      <c r="J2969" s="34">
        <v>1</v>
      </c>
      <c r="K2969" s="34" t="str">
        <f t="shared" si="66"/>
        <v>140900</v>
      </c>
      <c r="L2969" s="34" t="s">
        <v>898</v>
      </c>
      <c r="O2969" t="str" s="35">
        <v>辅助法宝祭炼，提高成功率；稳定祭炼供能，提高祭炼成功率；稳固器纹与灵气结构，提供通用祭炼成功率加成。</v>
      </c>
      <c r="P2969" t="n" s="35">
        <v>12421008</v>
      </c>
    </row>
    <row r="2970" ht="30" customHeight="1" spans="2:12">
      <c r="B2970" s="34">
        <f>10000000+INDEX(编号表!$B:$B,MATCH(D2970,编号表!$A:$A,0))*10000+J2970</f>
        <v>14090002</v>
      </c>
      <c r="C2970" s="34" t="s">
        <v>2089</v>
      </c>
      <c r="D2970" s="34" t="s">
        <v>2090</v>
      </c>
      <c r="E2970" s="34" t="s">
        <v>775</v>
      </c>
      <c r="F2970" s="39" t="s">
        <v>897</v>
      </c>
      <c r="G2970" s="34" t="s">
        <v>363</v>
      </c>
      <c r="H2970" s="34" t="b">
        <v>0</v>
      </c>
      <c r="I2970" s="34" t="b">
        <v>0</v>
      </c>
      <c r="J2970" s="34">
        <v>2</v>
      </c>
      <c r="K2970" s="34" t="str">
        <f t="shared" si="66"/>
        <v>140900</v>
      </c>
      <c r="L2970" s="34" t="s">
        <v>899</v>
      </c>
      <c r="O2970" t="str" s="35">
        <v>辅助法宝祭炼，提高成功率；稳定祭炼供能，提高祭炼成功率；稳固器纹与灵气结构，提供通用祭炼成功率加成。</v>
      </c>
      <c r="P2970" t="n" s="35">
        <v>12421008</v>
      </c>
    </row>
    <row r="2971" ht="30" customHeight="1" spans="2:12">
      <c r="B2971" s="34">
        <f>10000000+INDEX(编号表!$B:$B,MATCH(D2971,编号表!$A:$A,0))*10000+J2971</f>
        <v>14090003</v>
      </c>
      <c r="C2971" s="34" t="s">
        <v>2089</v>
      </c>
      <c r="D2971" s="34" t="s">
        <v>2090</v>
      </c>
      <c r="E2971" s="34" t="s">
        <v>775</v>
      </c>
      <c r="F2971" s="39" t="s">
        <v>897</v>
      </c>
      <c r="G2971" s="34" t="s">
        <v>363</v>
      </c>
      <c r="H2971" s="34" t="b">
        <v>0</v>
      </c>
      <c r="I2971" s="34" t="b">
        <v>0</v>
      </c>
      <c r="J2971" s="34">
        <v>3</v>
      </c>
      <c r="K2971" s="34" t="str">
        <f t="shared" si="66"/>
        <v>140900</v>
      </c>
      <c r="L2971" s="34" t="s">
        <v>900</v>
      </c>
      <c r="O2971" t="str" s="35">
        <v>辅助法宝祭炼，提高成功率；稳定祭炼供能，提高祭炼成功率；稳固器纹与灵气结构，提供通用祭炼成功率加成。</v>
      </c>
      <c r="P2971" t="n" s="35">
        <v>12421008</v>
      </c>
    </row>
    <row r="2972" ht="30" customHeight="1" spans="2:12">
      <c r="B2972" s="34">
        <f>10000000+INDEX(编号表!$B:$B,MATCH(D2972,编号表!$A:$A,0))*10000+J2972</f>
        <v>14090004</v>
      </c>
      <c r="C2972" s="34" t="s">
        <v>2091</v>
      </c>
      <c r="D2972" s="34" t="s">
        <v>2090</v>
      </c>
      <c r="E2972" s="34" t="s">
        <v>775</v>
      </c>
      <c r="F2972" s="39" t="s">
        <v>902</v>
      </c>
      <c r="G2972" s="34" t="s">
        <v>363</v>
      </c>
      <c r="H2972" s="34" t="b">
        <v>0</v>
      </c>
      <c r="I2972" s="34" t="b">
        <v>0</v>
      </c>
      <c r="J2972" s="34">
        <v>4</v>
      </c>
      <c r="K2972" s="34" t="str">
        <f t="shared" si="66"/>
        <v>140900</v>
      </c>
      <c r="L2972" s="34" t="s">
        <v>898</v>
      </c>
      <c r="O2972" t="str" s="35">
        <v>辅助法宝祭炼，提高成功率；稳定祭炼供能，提高祭炼成功率；稳固器纹与灵气结构，提供通用祭炼成功率加成。</v>
      </c>
      <c r="P2972" t="n" s="35">
        <v>12421008</v>
      </c>
    </row>
    <row r="2973" ht="30" customHeight="1" spans="2:12">
      <c r="B2973" s="34">
        <f>10000000+INDEX(编号表!$B:$B,MATCH(D2973,编号表!$A:$A,0))*10000+J2973</f>
        <v>14090005</v>
      </c>
      <c r="C2973" s="34" t="s">
        <v>2091</v>
      </c>
      <c r="D2973" s="34" t="s">
        <v>2090</v>
      </c>
      <c r="E2973" s="34" t="s">
        <v>775</v>
      </c>
      <c r="F2973" s="39" t="s">
        <v>902</v>
      </c>
      <c r="G2973" s="34" t="s">
        <v>363</v>
      </c>
      <c r="H2973" s="34" t="b">
        <v>0</v>
      </c>
      <c r="I2973" s="34" t="b">
        <v>0</v>
      </c>
      <c r="J2973" s="34">
        <v>5</v>
      </c>
      <c r="K2973" s="34" t="str">
        <f t="shared" si="66"/>
        <v>140900</v>
      </c>
      <c r="L2973" s="34" t="s">
        <v>899</v>
      </c>
      <c r="O2973" t="str" s="35">
        <v>辅助法宝祭炼，提高成功率；稳定祭炼供能，提高祭炼成功率；稳固器纹与灵气结构，提供通用祭炼成功率加成。</v>
      </c>
      <c r="P2973" t="n" s="35">
        <v>12421008</v>
      </c>
    </row>
    <row r="2974" ht="30" customHeight="1" spans="2:12">
      <c r="B2974" s="34">
        <f>10000000+INDEX(编号表!$B:$B,MATCH(D2974,编号表!$A:$A,0))*10000+J2974</f>
        <v>14090006</v>
      </c>
      <c r="C2974" s="34" t="s">
        <v>2091</v>
      </c>
      <c r="D2974" s="34" t="s">
        <v>2090</v>
      </c>
      <c r="E2974" s="34" t="s">
        <v>775</v>
      </c>
      <c r="F2974" s="39" t="s">
        <v>902</v>
      </c>
      <c r="G2974" s="34" t="s">
        <v>363</v>
      </c>
      <c r="H2974" s="34" t="b">
        <v>0</v>
      </c>
      <c r="I2974" s="34" t="b">
        <v>0</v>
      </c>
      <c r="J2974" s="34">
        <v>6</v>
      </c>
      <c r="K2974" s="34" t="str">
        <f t="shared" si="66"/>
        <v>140900</v>
      </c>
      <c r="L2974" s="34" t="s">
        <v>900</v>
      </c>
      <c r="O2974" t="str" s="35">
        <v>辅助法宝祭炼，提高成功率；稳定祭炼供能，提高祭炼成功率；稳固器纹与灵气结构，提供通用祭炼成功率加成。</v>
      </c>
      <c r="P2974" t="n" s="35">
        <v>12421008</v>
      </c>
    </row>
    <row r="2975" ht="30" customHeight="1" spans="2:12">
      <c r="B2975" s="34">
        <f>10000000+INDEX(编号表!$B:$B,MATCH(D2975,编号表!$A:$A,0))*10000+J2975</f>
        <v>14090007</v>
      </c>
      <c r="C2975" s="34" t="s">
        <v>2092</v>
      </c>
      <c r="D2975" s="34" t="s">
        <v>2090</v>
      </c>
      <c r="E2975" s="34" t="s">
        <v>775</v>
      </c>
      <c r="F2975" s="39" t="s">
        <v>904</v>
      </c>
      <c r="G2975" s="34" t="s">
        <v>363</v>
      </c>
      <c r="H2975" s="34" t="b">
        <v>0</v>
      </c>
      <c r="I2975" s="34" t="b">
        <v>0</v>
      </c>
      <c r="J2975" s="34">
        <v>7</v>
      </c>
      <c r="K2975" s="34" t="str">
        <f t="shared" si="66"/>
        <v>140900</v>
      </c>
      <c r="L2975" s="34" t="s">
        <v>898</v>
      </c>
      <c r="O2975" t="str" s="35">
        <v>辅助法宝祭炼，提高成功率；稳定祭炼供能，提高祭炼成功率；稳固器纹与灵气结构，提供通用祭炼成功率加成。</v>
      </c>
      <c r="P2975" t="n" s="35">
        <v>12421008</v>
      </c>
    </row>
    <row r="2976" ht="30" customHeight="1" spans="2:12">
      <c r="B2976" s="34">
        <f>10000000+INDEX(编号表!$B:$B,MATCH(D2976,编号表!$A:$A,0))*10000+J2976</f>
        <v>14090008</v>
      </c>
      <c r="C2976" s="34" t="s">
        <v>2092</v>
      </c>
      <c r="D2976" s="34" t="s">
        <v>2090</v>
      </c>
      <c r="E2976" s="34" t="s">
        <v>775</v>
      </c>
      <c r="F2976" s="39" t="s">
        <v>904</v>
      </c>
      <c r="G2976" s="34" t="s">
        <v>363</v>
      </c>
      <c r="H2976" s="34" t="b">
        <v>0</v>
      </c>
      <c r="I2976" s="34" t="b">
        <v>0</v>
      </c>
      <c r="J2976" s="34">
        <v>8</v>
      </c>
      <c r="K2976" s="34" t="str">
        <f t="shared" si="66"/>
        <v>140900</v>
      </c>
      <c r="L2976" s="34" t="s">
        <v>899</v>
      </c>
      <c r="O2976" t="str" s="35">
        <v>辅助法宝祭炼，提高成功率；稳定祭炼供能，提高祭炼成功率；稳固器纹与灵气结构，提供通用祭炼成功率加成。</v>
      </c>
      <c r="P2976" t="n" s="35">
        <v>12421008</v>
      </c>
    </row>
    <row r="2977" ht="30" customHeight="1" spans="2:12">
      <c r="B2977" s="34">
        <f>10000000+INDEX(编号表!$B:$B,MATCH(D2977,编号表!$A:$A,0))*10000+J2977</f>
        <v>14090009</v>
      </c>
      <c r="C2977" s="34" t="s">
        <v>2092</v>
      </c>
      <c r="D2977" s="34" t="s">
        <v>2090</v>
      </c>
      <c r="E2977" s="34" t="s">
        <v>775</v>
      </c>
      <c r="F2977" s="39" t="s">
        <v>904</v>
      </c>
      <c r="G2977" s="34" t="s">
        <v>363</v>
      </c>
      <c r="H2977" s="34" t="b">
        <v>0</v>
      </c>
      <c r="I2977" s="34" t="b">
        <v>0</v>
      </c>
      <c r="J2977" s="34">
        <v>9</v>
      </c>
      <c r="K2977" s="34" t="str">
        <f t="shared" si="66"/>
        <v>140900</v>
      </c>
      <c r="L2977" s="34" t="s">
        <v>900</v>
      </c>
      <c r="O2977" t="str" s="35">
        <v>辅助法宝祭炼，提高成功率；稳定祭炼供能，提高祭炼成功率；稳固器纹与灵气结构，提供通用祭炼成功率加成。</v>
      </c>
      <c r="P2977" t="n" s="35">
        <v>12421008</v>
      </c>
    </row>
    <row r="2978" ht="30" customHeight="1" spans="2:12">
      <c r="B2978" s="34">
        <f>10000000+INDEX(编号表!$B:$B,MATCH(D2978,编号表!$A:$A,0))*10000+J2978</f>
        <v>14090010</v>
      </c>
      <c r="C2978" s="34" t="s">
        <v>2093</v>
      </c>
      <c r="D2978" s="34" t="s">
        <v>2090</v>
      </c>
      <c r="E2978" s="34" t="s">
        <v>775</v>
      </c>
      <c r="F2978" s="39" t="s">
        <v>906</v>
      </c>
      <c r="G2978" s="34" t="s">
        <v>363</v>
      </c>
      <c r="H2978" s="34" t="b">
        <v>0</v>
      </c>
      <c r="I2978" s="34" t="b">
        <v>0</v>
      </c>
      <c r="J2978" s="34">
        <v>10</v>
      </c>
      <c r="K2978" s="34" t="str">
        <f t="shared" si="66"/>
        <v>140900</v>
      </c>
      <c r="L2978" s="34" t="s">
        <v>898</v>
      </c>
      <c r="O2978" t="str" s="35">
        <v>辅助法宝祭炼，提高成功率；稳定祭炼供能，提高祭炼成功率；稳固器纹与灵气结构，提供通用祭炼成功率加成。</v>
      </c>
      <c r="P2978" t="n" s="35">
        <v>12421008</v>
      </c>
    </row>
    <row r="2979" ht="30" customHeight="1" spans="2:12">
      <c r="B2979" s="34">
        <f>10000000+INDEX(编号表!$B:$B,MATCH(D2979,编号表!$A:$A,0))*10000+J2979</f>
        <v>14090011</v>
      </c>
      <c r="C2979" s="34" t="s">
        <v>2093</v>
      </c>
      <c r="D2979" s="34" t="s">
        <v>2090</v>
      </c>
      <c r="E2979" s="34" t="s">
        <v>775</v>
      </c>
      <c r="F2979" s="39" t="s">
        <v>906</v>
      </c>
      <c r="G2979" s="34" t="s">
        <v>363</v>
      </c>
      <c r="H2979" s="34" t="b">
        <v>0</v>
      </c>
      <c r="I2979" s="34" t="b">
        <v>0</v>
      </c>
      <c r="J2979" s="34">
        <v>11</v>
      </c>
      <c r="K2979" s="34" t="str">
        <f t="shared" si="66"/>
        <v>140900</v>
      </c>
      <c r="L2979" s="34" t="s">
        <v>899</v>
      </c>
      <c r="O2979" t="str" s="35">
        <v>辅助法宝祭炼，提高成功率；稳定祭炼供能，提高祭炼成功率；稳固器纹与灵气结构，提供通用祭炼成功率加成。</v>
      </c>
      <c r="P2979" t="n" s="35">
        <v>12421008</v>
      </c>
    </row>
    <row r="2980" ht="30" customHeight="1" spans="2:12">
      <c r="B2980" s="34">
        <f>10000000+INDEX(编号表!$B:$B,MATCH(D2980,编号表!$A:$A,0))*10000+J2980</f>
        <v>14090012</v>
      </c>
      <c r="C2980" s="34" t="s">
        <v>2093</v>
      </c>
      <c r="D2980" s="34" t="s">
        <v>2090</v>
      </c>
      <c r="E2980" s="34" t="s">
        <v>775</v>
      </c>
      <c r="F2980" s="39" t="s">
        <v>906</v>
      </c>
      <c r="G2980" s="34" t="s">
        <v>363</v>
      </c>
      <c r="H2980" s="34" t="b">
        <v>0</v>
      </c>
      <c r="I2980" s="34" t="b">
        <v>0</v>
      </c>
      <c r="J2980" s="34">
        <v>12</v>
      </c>
      <c r="K2980" s="34" t="str">
        <f t="shared" si="66"/>
        <v>140900</v>
      </c>
      <c r="L2980" s="34" t="s">
        <v>900</v>
      </c>
      <c r="O2980" t="str" s="35">
        <v>辅助法宝祭炼，提高成功率；稳定祭炼供能，提高祭炼成功率；稳固器纹与灵气结构，提供通用祭炼成功率加成。</v>
      </c>
      <c r="P2980" t="n" s="35">
        <v>12421008</v>
      </c>
    </row>
    <row r="2981" ht="30" customHeight="1" spans="2:12">
      <c r="B2981" s="34">
        <f>10000000+INDEX(编号表!$B:$B,MATCH(D2981,编号表!$A:$A,0))*10000+J2981</f>
        <v>14090013</v>
      </c>
      <c r="C2981" s="34" t="s">
        <v>2094</v>
      </c>
      <c r="D2981" s="34" t="s">
        <v>2090</v>
      </c>
      <c r="E2981" s="34" t="s">
        <v>775</v>
      </c>
      <c r="F2981" s="39" t="s">
        <v>908</v>
      </c>
      <c r="G2981" s="34" t="s">
        <v>363</v>
      </c>
      <c r="H2981" s="34" t="b">
        <v>0</v>
      </c>
      <c r="I2981" s="34" t="b">
        <v>0</v>
      </c>
      <c r="J2981" s="34">
        <v>13</v>
      </c>
      <c r="K2981" s="34" t="str">
        <f t="shared" si="66"/>
        <v>140900</v>
      </c>
      <c r="L2981" s="34" t="s">
        <v>898</v>
      </c>
      <c r="O2981" t="str" s="35">
        <v>辅助法宝祭炼，提高成功率；稳定祭炼供能，提高祭炼成功率；稳固器纹与灵气结构，提供通用祭炼成功率加成。</v>
      </c>
      <c r="P2981" t="n" s="35">
        <v>12421008</v>
      </c>
    </row>
    <row r="2982" ht="30" customHeight="1" spans="2:12">
      <c r="B2982" s="34">
        <f>10000000+INDEX(编号表!$B:$B,MATCH(D2982,编号表!$A:$A,0))*10000+J2982</f>
        <v>14090014</v>
      </c>
      <c r="C2982" s="34" t="s">
        <v>2094</v>
      </c>
      <c r="D2982" s="34" t="s">
        <v>2090</v>
      </c>
      <c r="E2982" s="34" t="s">
        <v>775</v>
      </c>
      <c r="F2982" s="39" t="s">
        <v>908</v>
      </c>
      <c r="G2982" s="34" t="s">
        <v>363</v>
      </c>
      <c r="H2982" s="34" t="b">
        <v>0</v>
      </c>
      <c r="I2982" s="34" t="b">
        <v>0</v>
      </c>
      <c r="J2982" s="34">
        <v>14</v>
      </c>
      <c r="K2982" s="34" t="str">
        <f t="shared" si="66"/>
        <v>140900</v>
      </c>
      <c r="L2982" s="34" t="s">
        <v>899</v>
      </c>
      <c r="O2982" t="str" s="35">
        <v>辅助法宝祭炼，提高成功率；稳定祭炼供能，提高祭炼成功率；稳固器纹与灵气结构，提供通用祭炼成功率加成。</v>
      </c>
      <c r="P2982" t="n" s="35">
        <v>12421008</v>
      </c>
    </row>
    <row r="2983" ht="30" customHeight="1" spans="2:12">
      <c r="B2983" s="34">
        <f>10000000+INDEX(编号表!$B:$B,MATCH(D2983,编号表!$A:$A,0))*10000+J2983</f>
        <v>14090015</v>
      </c>
      <c r="C2983" s="34" t="s">
        <v>2094</v>
      </c>
      <c r="D2983" s="34" t="s">
        <v>2090</v>
      </c>
      <c r="E2983" s="34" t="s">
        <v>775</v>
      </c>
      <c r="F2983" s="39" t="s">
        <v>908</v>
      </c>
      <c r="G2983" s="34" t="s">
        <v>363</v>
      </c>
      <c r="H2983" s="34" t="b">
        <v>0</v>
      </c>
      <c r="I2983" s="34" t="b">
        <v>0</v>
      </c>
      <c r="J2983" s="34">
        <v>15</v>
      </c>
      <c r="K2983" s="34" t="str">
        <f t="shared" si="66"/>
        <v>140900</v>
      </c>
      <c r="L2983" s="34" t="s">
        <v>900</v>
      </c>
      <c r="O2983" t="str" s="35">
        <v>辅助法宝祭炼，提高成功率；稳定祭炼供能，提高祭炼成功率；稳固器纹与灵气结构，提供通用祭炼成功率加成。</v>
      </c>
      <c r="P2983" t="n" s="35">
        <v>12421008</v>
      </c>
    </row>
    <row r="2984" ht="30" customHeight="1" spans="2:12">
      <c r="B2984" s="34">
        <f>10000000+INDEX(编号表!$B:$B,MATCH(D2984,编号表!$A:$A,0))*10000+J2984</f>
        <v>14090016</v>
      </c>
      <c r="C2984" s="34" t="s">
        <v>2095</v>
      </c>
      <c r="D2984" s="34" t="s">
        <v>2090</v>
      </c>
      <c r="E2984" s="34" t="s">
        <v>775</v>
      </c>
      <c r="F2984" s="39" t="s">
        <v>910</v>
      </c>
      <c r="G2984" s="34" t="s">
        <v>363</v>
      </c>
      <c r="H2984" s="34" t="b">
        <v>0</v>
      </c>
      <c r="I2984" s="34" t="b">
        <v>0</v>
      </c>
      <c r="J2984" s="34">
        <v>16</v>
      </c>
      <c r="K2984" s="34" t="str">
        <f t="shared" si="66"/>
        <v>140900</v>
      </c>
      <c r="L2984" s="34" t="s">
        <v>898</v>
      </c>
      <c r="O2984" t="str" s="35">
        <v>辅助法宝祭炼，提高成功率；稳定祭炼供能，提高祭炼成功率；稳固器纹与灵气结构，提供通用祭炼成功率加成。</v>
      </c>
      <c r="P2984" t="n" s="35">
        <v>12421008</v>
      </c>
    </row>
    <row r="2985" ht="30" customHeight="1" spans="2:12">
      <c r="B2985" s="34">
        <f>10000000+INDEX(编号表!$B:$B,MATCH(D2985,编号表!$A:$A,0))*10000+J2985</f>
        <v>14090017</v>
      </c>
      <c r="C2985" s="34" t="s">
        <v>2095</v>
      </c>
      <c r="D2985" s="34" t="s">
        <v>2090</v>
      </c>
      <c r="E2985" s="34" t="s">
        <v>775</v>
      </c>
      <c r="F2985" s="39" t="s">
        <v>910</v>
      </c>
      <c r="G2985" s="34" t="s">
        <v>363</v>
      </c>
      <c r="H2985" s="34" t="b">
        <v>0</v>
      </c>
      <c r="I2985" s="34" t="b">
        <v>0</v>
      </c>
      <c r="J2985" s="34">
        <v>17</v>
      </c>
      <c r="K2985" s="34" t="str">
        <f t="shared" si="66"/>
        <v>140900</v>
      </c>
      <c r="L2985" s="34" t="s">
        <v>899</v>
      </c>
      <c r="O2985" t="str" s="35">
        <v>辅助法宝祭炼，提高成功率；稳定祭炼供能，提高祭炼成功率；稳固器纹与灵气结构，提供通用祭炼成功率加成。</v>
      </c>
      <c r="P2985" t="n" s="35">
        <v>12421008</v>
      </c>
    </row>
    <row r="2986" ht="30" customHeight="1" spans="2:12">
      <c r="B2986" s="34">
        <f>10000000+INDEX(编号表!$B:$B,MATCH(D2986,编号表!$A:$A,0))*10000+J2986</f>
        <v>14090018</v>
      </c>
      <c r="C2986" s="34" t="s">
        <v>2095</v>
      </c>
      <c r="D2986" s="34" t="s">
        <v>2090</v>
      </c>
      <c r="E2986" s="34" t="s">
        <v>775</v>
      </c>
      <c r="F2986" s="39" t="s">
        <v>910</v>
      </c>
      <c r="G2986" s="34" t="s">
        <v>363</v>
      </c>
      <c r="H2986" s="34" t="b">
        <v>0</v>
      </c>
      <c r="I2986" s="34" t="b">
        <v>0</v>
      </c>
      <c r="J2986" s="34">
        <v>18</v>
      </c>
      <c r="K2986" s="34" t="str">
        <f t="shared" si="66"/>
        <v>140900</v>
      </c>
      <c r="L2986" s="34" t="s">
        <v>900</v>
      </c>
      <c r="O2986" t="str" s="35">
        <v>辅助法宝祭炼，提高成功率；稳定祭炼供能，提高祭炼成功率；稳固器纹与灵气结构，提供通用祭炼成功率加成。</v>
      </c>
      <c r="P2986" t="n" s="35">
        <v>12421008</v>
      </c>
    </row>
    <row r="2987" ht="30" customHeight="1" spans="2:12">
      <c r="B2987" s="34">
        <f>10000000+INDEX(编号表!$B:$B,MATCH(D2987,编号表!$A:$A,0))*10000+J2987</f>
        <v>14090019</v>
      </c>
      <c r="C2987" s="34" t="s">
        <v>2096</v>
      </c>
      <c r="D2987" s="34" t="s">
        <v>2090</v>
      </c>
      <c r="E2987" s="34" t="s">
        <v>775</v>
      </c>
      <c r="F2987" s="39" t="s">
        <v>912</v>
      </c>
      <c r="G2987" s="34" t="s">
        <v>363</v>
      </c>
      <c r="H2987" s="34" t="b">
        <v>0</v>
      </c>
      <c r="I2987" s="34" t="b">
        <v>0</v>
      </c>
      <c r="J2987" s="34">
        <v>19</v>
      </c>
      <c r="K2987" s="34" t="str">
        <f t="shared" si="66"/>
        <v>140900</v>
      </c>
      <c r="L2987" s="34" t="s">
        <v>898</v>
      </c>
      <c r="O2987" t="str" s="35">
        <v>辅助法宝祭炼，提高成功率；稳定祭炼供能，提高祭炼成功率；稳固器纹与灵气结构，提供通用祭炼成功率加成。</v>
      </c>
      <c r="P2987" t="n" s="35">
        <v>12421008</v>
      </c>
    </row>
    <row r="2988" ht="30" customHeight="1" spans="2:12">
      <c r="B2988" s="34">
        <f>10000000+INDEX(编号表!$B:$B,MATCH(D2988,编号表!$A:$A,0))*10000+J2988</f>
        <v>14090020</v>
      </c>
      <c r="C2988" s="34" t="s">
        <v>2096</v>
      </c>
      <c r="D2988" s="34" t="s">
        <v>2090</v>
      </c>
      <c r="E2988" s="34" t="s">
        <v>775</v>
      </c>
      <c r="F2988" s="39" t="s">
        <v>912</v>
      </c>
      <c r="G2988" s="34" t="s">
        <v>363</v>
      </c>
      <c r="H2988" s="34" t="b">
        <v>0</v>
      </c>
      <c r="I2988" s="34" t="b">
        <v>0</v>
      </c>
      <c r="J2988" s="34">
        <v>20</v>
      </c>
      <c r="K2988" s="34" t="str">
        <f t="shared" si="66"/>
        <v>140900</v>
      </c>
      <c r="L2988" s="34" t="s">
        <v>899</v>
      </c>
      <c r="O2988" t="str" s="35">
        <v>辅助法宝祭炼，提高成功率；稳定祭炼供能，提高祭炼成功率；稳固器纹与灵气结构，提供通用祭炼成功率加成。</v>
      </c>
      <c r="P2988" t="n" s="35">
        <v>12421008</v>
      </c>
    </row>
    <row r="2989" ht="30" customHeight="1" spans="2:12">
      <c r="B2989" s="34">
        <f>10000000+INDEX(编号表!$B:$B,MATCH(D2989,编号表!$A:$A,0))*10000+J2989</f>
        <v>14090021</v>
      </c>
      <c r="C2989" s="34" t="s">
        <v>2096</v>
      </c>
      <c r="D2989" s="34" t="s">
        <v>2090</v>
      </c>
      <c r="E2989" s="34" t="s">
        <v>775</v>
      </c>
      <c r="F2989" s="39" t="s">
        <v>912</v>
      </c>
      <c r="G2989" s="34" t="s">
        <v>363</v>
      </c>
      <c r="H2989" s="34" t="b">
        <v>0</v>
      </c>
      <c r="I2989" s="34" t="b">
        <v>0</v>
      </c>
      <c r="J2989" s="34">
        <v>21</v>
      </c>
      <c r="K2989" s="34" t="str">
        <f t="shared" si="66"/>
        <v>140900</v>
      </c>
      <c r="L2989" s="34" t="s">
        <v>900</v>
      </c>
      <c r="O2989" t="str" s="35">
        <v>辅助法宝祭炼，提高成功率；稳定祭炼供能，提高祭炼成功率；稳固器纹与灵气结构，提供通用祭炼成功率加成。</v>
      </c>
      <c r="P2989" t="n" s="35">
        <v>12421008</v>
      </c>
    </row>
    <row r="2990" ht="30" customHeight="1" spans="2:12">
      <c r="B2990" s="34">
        <f>10000000+INDEX(编号表!$B:$B,MATCH(D2990,编号表!$A:$A,0))*10000+J2990</f>
        <v>14100010</v>
      </c>
      <c r="C2990" s="34" t="s">
        <v>2097</v>
      </c>
      <c r="D2990" s="34" t="s">
        <v>2098</v>
      </c>
      <c r="E2990" s="34" t="s">
        <v>775</v>
      </c>
      <c r="F2990" s="39" t="s">
        <v>906</v>
      </c>
      <c r="G2990" s="34" t="s">
        <v>363</v>
      </c>
      <c r="H2990" s="34" t="b">
        <v>0</v>
      </c>
      <c r="I2990" s="34" t="b">
        <v>0</v>
      </c>
      <c r="J2990" s="34">
        <v>10</v>
      </c>
      <c r="K2990" s="34" t="str">
        <f t="shared" si="66"/>
        <v>141000</v>
      </c>
      <c r="L2990" s="34" t="s">
        <v>898</v>
      </c>
      <c r="O2990" t="str" s="35">
        <v>辅助法宝祭炼，提高成功率；稳定祭炼供能，提高祭炼成功率；稳固器纹与灵气结构，提供通用祭炼成功率加成；提高祭炼成功率。</v>
      </c>
      <c r="P2990" t="n" s="35">
        <v>12451089</v>
      </c>
    </row>
    <row r="2991" ht="30" customHeight="1" spans="2:12">
      <c r="B2991" s="34">
        <f>10000000+INDEX(编号表!$B:$B,MATCH(D2991,编号表!$A:$A,0))*10000+J2991</f>
        <v>14100011</v>
      </c>
      <c r="C2991" s="34" t="s">
        <v>2097</v>
      </c>
      <c r="D2991" s="34" t="s">
        <v>2098</v>
      </c>
      <c r="E2991" s="34" t="s">
        <v>775</v>
      </c>
      <c r="F2991" s="39" t="s">
        <v>906</v>
      </c>
      <c r="G2991" s="34" t="s">
        <v>363</v>
      </c>
      <c r="H2991" s="34" t="b">
        <v>0</v>
      </c>
      <c r="I2991" s="34" t="b">
        <v>0</v>
      </c>
      <c r="J2991" s="34">
        <v>11</v>
      </c>
      <c r="K2991" s="34" t="str">
        <f t="shared" si="66"/>
        <v>141000</v>
      </c>
      <c r="L2991" s="34" t="s">
        <v>899</v>
      </c>
      <c r="O2991" t="str" s="35">
        <v>辅助法宝祭炼，提高成功率；稳定祭炼供能，提高祭炼成功率；稳固器纹与灵气结构，提供通用祭炼成功率加成；提高祭炼成功率。</v>
      </c>
      <c r="P2991" t="n" s="35">
        <v>12451089</v>
      </c>
    </row>
    <row r="2992" ht="30" customHeight="1" spans="2:12">
      <c r="B2992" s="34">
        <f>10000000+INDEX(编号表!$B:$B,MATCH(D2992,编号表!$A:$A,0))*10000+J2992</f>
        <v>14100012</v>
      </c>
      <c r="C2992" s="34" t="s">
        <v>2097</v>
      </c>
      <c r="D2992" s="34" t="s">
        <v>2098</v>
      </c>
      <c r="E2992" s="34" t="s">
        <v>775</v>
      </c>
      <c r="F2992" s="39" t="s">
        <v>906</v>
      </c>
      <c r="G2992" s="34" t="s">
        <v>363</v>
      </c>
      <c r="H2992" s="34" t="b">
        <v>0</v>
      </c>
      <c r="I2992" s="34" t="b">
        <v>0</v>
      </c>
      <c r="J2992" s="34">
        <v>12</v>
      </c>
      <c r="K2992" s="34" t="str">
        <f t="shared" si="66"/>
        <v>141000</v>
      </c>
      <c r="L2992" s="34" t="s">
        <v>900</v>
      </c>
      <c r="O2992" t="str" s="35">
        <v>辅助法宝祭炼，提高成功率；稳定祭炼供能，提高祭炼成功率；稳固器纹与灵气结构，提供通用祭炼成功率加成；提高祭炼成功率。</v>
      </c>
      <c r="P2992" t="n" s="35">
        <v>12451089</v>
      </c>
    </row>
    <row r="2993" ht="30" customHeight="1" spans="2:12">
      <c r="B2993" s="34">
        <f>10000000+INDEX(编号表!$B:$B,MATCH(D2993,编号表!$A:$A,0))*10000+J2993</f>
        <v>14110013</v>
      </c>
      <c r="C2993" s="34" t="s">
        <v>2099</v>
      </c>
      <c r="D2993" s="34" t="s">
        <v>2100</v>
      </c>
      <c r="E2993" s="34" t="s">
        <v>775</v>
      </c>
      <c r="F2993" s="39" t="s">
        <v>908</v>
      </c>
      <c r="G2993" s="34" t="s">
        <v>363</v>
      </c>
      <c r="H2993" s="34" t="b">
        <v>0</v>
      </c>
      <c r="I2993" s="34" t="b">
        <v>0</v>
      </c>
      <c r="J2993" s="34">
        <v>13</v>
      </c>
      <c r="K2993" s="34" t="str">
        <f t="shared" si="66"/>
        <v>141100</v>
      </c>
      <c r="L2993" s="34" t="s">
        <v>898</v>
      </c>
      <c r="O2993" t="str" s="35">
        <v>辅助法宝祭炼，提高成功率；稳定祭炼供能，提高祭炼成功率；稳固器纹与灵气结构，提供通用祭炼成功率加成；提高祭炼成功率。</v>
      </c>
      <c r="P2993" t="n" s="35">
        <v>12461094</v>
      </c>
    </row>
    <row r="2994" ht="30" customHeight="1" spans="2:12">
      <c r="B2994" s="34">
        <f>10000000+INDEX(编号表!$B:$B,MATCH(D2994,编号表!$A:$A,0))*10000+J2994</f>
        <v>14110014</v>
      </c>
      <c r="C2994" s="34" t="s">
        <v>2099</v>
      </c>
      <c r="D2994" s="34" t="s">
        <v>2100</v>
      </c>
      <c r="E2994" s="34" t="s">
        <v>775</v>
      </c>
      <c r="F2994" s="39" t="s">
        <v>908</v>
      </c>
      <c r="G2994" s="34" t="s">
        <v>363</v>
      </c>
      <c r="H2994" s="34" t="b">
        <v>0</v>
      </c>
      <c r="I2994" s="34" t="b">
        <v>0</v>
      </c>
      <c r="J2994" s="34">
        <v>14</v>
      </c>
      <c r="K2994" s="34" t="str">
        <f t="shared" si="66"/>
        <v>141100</v>
      </c>
      <c r="L2994" s="34" t="s">
        <v>899</v>
      </c>
      <c r="O2994" t="str" s="35">
        <v>辅助法宝祭炼，提高成功率；稳定祭炼供能，提高祭炼成功率；稳固器纹与灵气结构，提供通用祭炼成功率加成；提高祭炼成功率。</v>
      </c>
      <c r="P2994" t="n" s="35">
        <v>12461094</v>
      </c>
    </row>
    <row r="2995" ht="30" customHeight="1" spans="2:12">
      <c r="B2995" s="34">
        <f>10000000+INDEX(编号表!$B:$B,MATCH(D2995,编号表!$A:$A,0))*10000+J2995</f>
        <v>14110015</v>
      </c>
      <c r="C2995" s="34" t="s">
        <v>2099</v>
      </c>
      <c r="D2995" s="34" t="s">
        <v>2100</v>
      </c>
      <c r="E2995" s="34" t="s">
        <v>775</v>
      </c>
      <c r="F2995" s="39" t="s">
        <v>908</v>
      </c>
      <c r="G2995" s="34" t="s">
        <v>363</v>
      </c>
      <c r="H2995" s="34" t="b">
        <v>0</v>
      </c>
      <c r="I2995" s="34" t="b">
        <v>0</v>
      </c>
      <c r="J2995" s="34">
        <v>15</v>
      </c>
      <c r="K2995" s="34" t="str">
        <f t="shared" si="66"/>
        <v>141100</v>
      </c>
      <c r="L2995" s="34" t="s">
        <v>900</v>
      </c>
      <c r="O2995" t="str" s="35">
        <v>辅助法宝祭炼，提高成功率；稳定祭炼供能，提高祭炼成功率；稳固器纹与灵气结构，提供通用祭炼成功率加成；提高祭炼成功率。</v>
      </c>
      <c r="P2995" t="n" s="35">
        <v>12461094</v>
      </c>
    </row>
    <row r="2996" ht="30" customHeight="1" spans="2:12">
      <c r="B2996" s="34">
        <f>10000000+INDEX(编号表!$B:$B,MATCH(D2996,编号表!$A:$A,0))*10000+J2996</f>
        <v>14120001</v>
      </c>
      <c r="C2996" s="34" t="s">
        <v>2101</v>
      </c>
      <c r="D2996" s="34" t="s">
        <v>2102</v>
      </c>
      <c r="E2996" s="34" t="s">
        <v>775</v>
      </c>
      <c r="F2996" s="39" t="s">
        <v>897</v>
      </c>
      <c r="G2996" s="34" t="s">
        <v>363</v>
      </c>
      <c r="H2996" s="34" t="b">
        <v>0</v>
      </c>
      <c r="I2996" s="34" t="b">
        <v>0</v>
      </c>
      <c r="J2996" s="34">
        <v>1</v>
      </c>
      <c r="K2996" s="34" t="str">
        <f t="shared" si="66"/>
        <v>141200</v>
      </c>
      <c r="L2996" s="34" t="s">
        <v>898</v>
      </c>
      <c r="O2996" t="str" s="35">
        <v>引墨成纹，辅助制符；稳定笔锋与符纹，提高成符率；强化金行伤害符的伤害。</v>
      </c>
      <c r="P2996" t="n" s="35">
        <v>12421009</v>
      </c>
    </row>
    <row r="2997" ht="30" customHeight="1" spans="2:12">
      <c r="B2997" s="34">
        <f>10000000+INDEX(编号表!$B:$B,MATCH(D2997,编号表!$A:$A,0))*10000+J2997</f>
        <v>14120002</v>
      </c>
      <c r="C2997" s="34" t="s">
        <v>2101</v>
      </c>
      <c r="D2997" s="34" t="s">
        <v>2102</v>
      </c>
      <c r="E2997" s="34" t="s">
        <v>775</v>
      </c>
      <c r="F2997" s="39" t="s">
        <v>897</v>
      </c>
      <c r="G2997" s="34" t="s">
        <v>363</v>
      </c>
      <c r="H2997" s="34" t="b">
        <v>0</v>
      </c>
      <c r="I2997" s="34" t="b">
        <v>0</v>
      </c>
      <c r="J2997" s="34">
        <v>2</v>
      </c>
      <c r="K2997" s="34" t="str">
        <f t="shared" si="66"/>
        <v>141200</v>
      </c>
      <c r="L2997" s="34" t="s">
        <v>899</v>
      </c>
      <c r="O2997" t="str" s="35">
        <v>引墨成纹，辅助制符；稳定笔锋与符纹，提高成符率；强化金行伤害符的伤害。</v>
      </c>
      <c r="P2997" t="n" s="35">
        <v>12421009</v>
      </c>
    </row>
    <row r="2998" ht="30" customHeight="1" spans="2:12">
      <c r="B2998" s="34">
        <f>10000000+INDEX(编号表!$B:$B,MATCH(D2998,编号表!$A:$A,0))*10000+J2998</f>
        <v>14120003</v>
      </c>
      <c r="C2998" s="34" t="s">
        <v>2101</v>
      </c>
      <c r="D2998" s="34" t="s">
        <v>2102</v>
      </c>
      <c r="E2998" s="34" t="s">
        <v>775</v>
      </c>
      <c r="F2998" s="39" t="s">
        <v>897</v>
      </c>
      <c r="G2998" s="34" t="s">
        <v>363</v>
      </c>
      <c r="H2998" s="34" t="b">
        <v>0</v>
      </c>
      <c r="I2998" s="34" t="b">
        <v>0</v>
      </c>
      <c r="J2998" s="34">
        <v>3</v>
      </c>
      <c r="K2998" s="34" t="str">
        <f t="shared" si="66"/>
        <v>141200</v>
      </c>
      <c r="L2998" s="34" t="s">
        <v>900</v>
      </c>
      <c r="O2998" t="str" s="35">
        <v>引墨成纹，辅助制符；稳定笔锋与符纹，提高成符率；强化金行伤害符的伤害。</v>
      </c>
      <c r="P2998" t="n" s="35">
        <v>12421009</v>
      </c>
    </row>
    <row r="2999" ht="30" customHeight="1" spans="2:12">
      <c r="B2999" s="34">
        <f>10000000+INDEX(编号表!$B:$B,MATCH(D2999,编号表!$A:$A,0))*10000+J2999</f>
        <v>14120004</v>
      </c>
      <c r="C2999" s="34" t="s">
        <v>2103</v>
      </c>
      <c r="D2999" s="34" t="s">
        <v>2102</v>
      </c>
      <c r="E2999" s="34" t="s">
        <v>775</v>
      </c>
      <c r="F2999" s="39" t="s">
        <v>902</v>
      </c>
      <c r="G2999" s="34" t="s">
        <v>363</v>
      </c>
      <c r="H2999" s="34" t="b">
        <v>0</v>
      </c>
      <c r="I2999" s="34" t="b">
        <v>0</v>
      </c>
      <c r="J2999" s="34">
        <v>4</v>
      </c>
      <c r="K2999" s="34" t="str">
        <f t="shared" si="66"/>
        <v>141200</v>
      </c>
      <c r="L2999" s="34" t="s">
        <v>898</v>
      </c>
      <c r="O2999" t="str" s="35">
        <v>引墨成纹，辅助制符；稳定笔锋与符纹，提高成符率；强化金行伤害符的伤害。</v>
      </c>
      <c r="P2999" t="n" s="35">
        <v>12421009</v>
      </c>
    </row>
    <row r="3000" ht="30" customHeight="1" spans="2:12">
      <c r="B3000" s="34">
        <f>10000000+INDEX(编号表!$B:$B,MATCH(D3000,编号表!$A:$A,0))*10000+J3000</f>
        <v>14120005</v>
      </c>
      <c r="C3000" s="34" t="s">
        <v>2103</v>
      </c>
      <c r="D3000" s="34" t="s">
        <v>2102</v>
      </c>
      <c r="E3000" s="34" t="s">
        <v>775</v>
      </c>
      <c r="F3000" s="39" t="s">
        <v>902</v>
      </c>
      <c r="G3000" s="34" t="s">
        <v>363</v>
      </c>
      <c r="H3000" s="34" t="b">
        <v>0</v>
      </c>
      <c r="I3000" s="34" t="b">
        <v>0</v>
      </c>
      <c r="J3000" s="34">
        <v>5</v>
      </c>
      <c r="K3000" s="34" t="str">
        <f t="shared" si="66"/>
        <v>141200</v>
      </c>
      <c r="L3000" s="34" t="s">
        <v>899</v>
      </c>
      <c r="O3000" t="str" s="35">
        <v>引墨成纹，辅助制符；稳定笔锋与符纹，提高成符率；强化金行伤害符的伤害。</v>
      </c>
      <c r="P3000" t="n" s="35">
        <v>12421009</v>
      </c>
    </row>
    <row r="3001" ht="30" customHeight="1" spans="2:12">
      <c r="B3001" s="34">
        <f>10000000+INDEX(编号表!$B:$B,MATCH(D3001,编号表!$A:$A,0))*10000+J3001</f>
        <v>14120006</v>
      </c>
      <c r="C3001" s="34" t="s">
        <v>2103</v>
      </c>
      <c r="D3001" s="34" t="s">
        <v>2102</v>
      </c>
      <c r="E3001" s="34" t="s">
        <v>775</v>
      </c>
      <c r="F3001" s="39" t="s">
        <v>902</v>
      </c>
      <c r="G3001" s="34" t="s">
        <v>363</v>
      </c>
      <c r="H3001" s="34" t="b">
        <v>0</v>
      </c>
      <c r="I3001" s="34" t="b">
        <v>0</v>
      </c>
      <c r="J3001" s="34">
        <v>6</v>
      </c>
      <c r="K3001" s="34" t="str">
        <f t="shared" si="66"/>
        <v>141200</v>
      </c>
      <c r="L3001" s="34" t="s">
        <v>900</v>
      </c>
      <c r="O3001" t="str" s="35">
        <v>引墨成纹，辅助制符；稳定笔锋与符纹，提高成符率；强化金行伤害符的伤害。</v>
      </c>
      <c r="P3001" t="n" s="35">
        <v>12421009</v>
      </c>
    </row>
    <row r="3002" ht="30" customHeight="1" spans="2:12">
      <c r="B3002" s="34">
        <f>10000000+INDEX(编号表!$B:$B,MATCH(D3002,编号表!$A:$A,0))*10000+J3002</f>
        <v>14120007</v>
      </c>
      <c r="C3002" s="34" t="s">
        <v>2104</v>
      </c>
      <c r="D3002" s="34" t="s">
        <v>2102</v>
      </c>
      <c r="E3002" s="34" t="s">
        <v>775</v>
      </c>
      <c r="F3002" s="39" t="s">
        <v>904</v>
      </c>
      <c r="G3002" s="34" t="s">
        <v>363</v>
      </c>
      <c r="H3002" s="34" t="b">
        <v>0</v>
      </c>
      <c r="I3002" s="34" t="b">
        <v>0</v>
      </c>
      <c r="J3002" s="34">
        <v>7</v>
      </c>
      <c r="K3002" s="34" t="str">
        <f t="shared" si="66"/>
        <v>141200</v>
      </c>
      <c r="L3002" s="34" t="s">
        <v>898</v>
      </c>
      <c r="O3002" t="str" s="35">
        <v>引墨成纹，辅助制符；稳定笔锋与符纹，提高成符率；强化金行伤害符的伤害。</v>
      </c>
      <c r="P3002" t="n" s="35">
        <v>12421009</v>
      </c>
    </row>
    <row r="3003" ht="30" customHeight="1" spans="2:12">
      <c r="B3003" s="34">
        <f>10000000+INDEX(编号表!$B:$B,MATCH(D3003,编号表!$A:$A,0))*10000+J3003</f>
        <v>14120008</v>
      </c>
      <c r="C3003" s="34" t="s">
        <v>2104</v>
      </c>
      <c r="D3003" s="34" t="s">
        <v>2102</v>
      </c>
      <c r="E3003" s="34" t="s">
        <v>775</v>
      </c>
      <c r="F3003" s="39" t="s">
        <v>904</v>
      </c>
      <c r="G3003" s="34" t="s">
        <v>363</v>
      </c>
      <c r="H3003" s="34" t="b">
        <v>0</v>
      </c>
      <c r="I3003" s="34" t="b">
        <v>0</v>
      </c>
      <c r="J3003" s="34">
        <v>8</v>
      </c>
      <c r="K3003" s="34" t="str">
        <f t="shared" si="66"/>
        <v>141200</v>
      </c>
      <c r="L3003" s="34" t="s">
        <v>899</v>
      </c>
      <c r="O3003" t="str" s="35">
        <v>引墨成纹，辅助制符；稳定笔锋与符纹，提高成符率；强化金行伤害符的伤害。</v>
      </c>
      <c r="P3003" t="n" s="35">
        <v>12421009</v>
      </c>
    </row>
    <row r="3004" ht="30" customHeight="1" spans="2:12">
      <c r="B3004" s="34">
        <f>10000000+INDEX(编号表!$B:$B,MATCH(D3004,编号表!$A:$A,0))*10000+J3004</f>
        <v>14120009</v>
      </c>
      <c r="C3004" s="34" t="s">
        <v>2104</v>
      </c>
      <c r="D3004" s="34" t="s">
        <v>2102</v>
      </c>
      <c r="E3004" s="34" t="s">
        <v>775</v>
      </c>
      <c r="F3004" s="39" t="s">
        <v>904</v>
      </c>
      <c r="G3004" s="34" t="s">
        <v>363</v>
      </c>
      <c r="H3004" s="34" t="b">
        <v>0</v>
      </c>
      <c r="I3004" s="34" t="b">
        <v>0</v>
      </c>
      <c r="J3004" s="34">
        <v>9</v>
      </c>
      <c r="K3004" s="34" t="str">
        <f t="shared" si="66"/>
        <v>141200</v>
      </c>
      <c r="L3004" s="34" t="s">
        <v>900</v>
      </c>
      <c r="O3004" t="str" s="35">
        <v>引墨成纹，辅助制符；稳定笔锋与符纹，提高成符率；强化金行伤害符的伤害。</v>
      </c>
      <c r="P3004" t="n" s="35">
        <v>12421009</v>
      </c>
    </row>
    <row r="3005" ht="30" customHeight="1" spans="2:12">
      <c r="B3005" s="34">
        <f>10000000+INDEX(编号表!$B:$B,MATCH(D3005,编号表!$A:$A,0))*10000+J3005</f>
        <v>14120010</v>
      </c>
      <c r="C3005" s="34" t="s">
        <v>2105</v>
      </c>
      <c r="D3005" s="34" t="s">
        <v>2102</v>
      </c>
      <c r="E3005" s="34" t="s">
        <v>775</v>
      </c>
      <c r="F3005" s="39" t="s">
        <v>906</v>
      </c>
      <c r="G3005" s="34" t="s">
        <v>363</v>
      </c>
      <c r="H3005" s="34" t="b">
        <v>0</v>
      </c>
      <c r="I3005" s="34" t="b">
        <v>0</v>
      </c>
      <c r="J3005" s="34">
        <v>10</v>
      </c>
      <c r="K3005" s="34" t="str">
        <f t="shared" si="66"/>
        <v>141200</v>
      </c>
      <c r="L3005" s="34" t="s">
        <v>898</v>
      </c>
      <c r="O3005" t="str" s="35">
        <v>引墨成纹，辅助制符；稳定笔锋与符纹，提高成符率；强化金行伤害符的伤害。</v>
      </c>
      <c r="P3005" t="n" s="35">
        <v>12421009</v>
      </c>
    </row>
    <row r="3006" ht="30" customHeight="1" spans="2:12">
      <c r="B3006" s="34">
        <f>10000000+INDEX(编号表!$B:$B,MATCH(D3006,编号表!$A:$A,0))*10000+J3006</f>
        <v>14120011</v>
      </c>
      <c r="C3006" s="34" t="s">
        <v>2105</v>
      </c>
      <c r="D3006" s="34" t="s">
        <v>2102</v>
      </c>
      <c r="E3006" s="34" t="s">
        <v>775</v>
      </c>
      <c r="F3006" s="39" t="s">
        <v>906</v>
      </c>
      <c r="G3006" s="34" t="s">
        <v>363</v>
      </c>
      <c r="H3006" s="34" t="b">
        <v>0</v>
      </c>
      <c r="I3006" s="34" t="b">
        <v>0</v>
      </c>
      <c r="J3006" s="34">
        <v>11</v>
      </c>
      <c r="K3006" s="34" t="str">
        <f t="shared" si="66"/>
        <v>141200</v>
      </c>
      <c r="L3006" s="34" t="s">
        <v>899</v>
      </c>
      <c r="O3006" t="str" s="35">
        <v>引墨成纹，辅助制符；稳定笔锋与符纹，提高成符率；强化金行伤害符的伤害。</v>
      </c>
      <c r="P3006" t="n" s="35">
        <v>12421009</v>
      </c>
    </row>
    <row r="3007" ht="30" customHeight="1" spans="2:12">
      <c r="B3007" s="34">
        <f>10000000+INDEX(编号表!$B:$B,MATCH(D3007,编号表!$A:$A,0))*10000+J3007</f>
        <v>14120012</v>
      </c>
      <c r="C3007" s="34" t="s">
        <v>2105</v>
      </c>
      <c r="D3007" s="34" t="s">
        <v>2102</v>
      </c>
      <c r="E3007" s="34" t="s">
        <v>775</v>
      </c>
      <c r="F3007" s="39" t="s">
        <v>906</v>
      </c>
      <c r="G3007" s="34" t="s">
        <v>363</v>
      </c>
      <c r="H3007" s="34" t="b">
        <v>0</v>
      </c>
      <c r="I3007" s="34" t="b">
        <v>0</v>
      </c>
      <c r="J3007" s="34">
        <v>12</v>
      </c>
      <c r="K3007" s="34" t="str">
        <f t="shared" si="66"/>
        <v>141200</v>
      </c>
      <c r="L3007" s="34" t="s">
        <v>900</v>
      </c>
      <c r="O3007" t="str" s="35">
        <v>引墨成纹，辅助制符；稳定笔锋与符纹，提高成符率；强化金行伤害符的伤害。</v>
      </c>
      <c r="P3007" t="n" s="35">
        <v>12421009</v>
      </c>
    </row>
    <row r="3008" ht="30" customHeight="1" spans="2:12">
      <c r="B3008" s="34">
        <f>10000000+INDEX(编号表!$B:$B,MATCH(D3008,编号表!$A:$A,0))*10000+J3008</f>
        <v>14120013</v>
      </c>
      <c r="C3008" s="34" t="s">
        <v>2106</v>
      </c>
      <c r="D3008" s="34" t="s">
        <v>2102</v>
      </c>
      <c r="E3008" s="34" t="s">
        <v>775</v>
      </c>
      <c r="F3008" s="39" t="s">
        <v>908</v>
      </c>
      <c r="G3008" s="34" t="s">
        <v>363</v>
      </c>
      <c r="H3008" s="34" t="b">
        <v>0</v>
      </c>
      <c r="I3008" s="34" t="b">
        <v>0</v>
      </c>
      <c r="J3008" s="34">
        <v>13</v>
      </c>
      <c r="K3008" s="34" t="str">
        <f t="shared" si="66"/>
        <v>141200</v>
      </c>
      <c r="L3008" s="34" t="s">
        <v>898</v>
      </c>
      <c r="O3008" t="str" s="35">
        <v>引墨成纹，辅助制符；稳定笔锋与符纹，提高成符率；强化金行伤害符的伤害。</v>
      </c>
      <c r="P3008" t="n" s="35">
        <v>12421009</v>
      </c>
    </row>
    <row r="3009" ht="30" customHeight="1" spans="2:12">
      <c r="B3009" s="34">
        <f>10000000+INDEX(编号表!$B:$B,MATCH(D3009,编号表!$A:$A,0))*10000+J3009</f>
        <v>14120014</v>
      </c>
      <c r="C3009" s="34" t="s">
        <v>2106</v>
      </c>
      <c r="D3009" s="34" t="s">
        <v>2102</v>
      </c>
      <c r="E3009" s="34" t="s">
        <v>775</v>
      </c>
      <c r="F3009" s="39" t="s">
        <v>908</v>
      </c>
      <c r="G3009" s="34" t="s">
        <v>363</v>
      </c>
      <c r="H3009" s="34" t="b">
        <v>0</v>
      </c>
      <c r="I3009" s="34" t="b">
        <v>0</v>
      </c>
      <c r="J3009" s="34">
        <v>14</v>
      </c>
      <c r="K3009" s="34" t="str">
        <f t="shared" si="66"/>
        <v>141200</v>
      </c>
      <c r="L3009" s="34" t="s">
        <v>899</v>
      </c>
      <c r="O3009" t="str" s="35">
        <v>引墨成纹，辅助制符；稳定笔锋与符纹，提高成符率；强化金行伤害符的伤害。</v>
      </c>
      <c r="P3009" t="n" s="35">
        <v>12421009</v>
      </c>
    </row>
    <row r="3010" ht="30" customHeight="1" spans="2:12">
      <c r="B3010" s="34">
        <f>10000000+INDEX(编号表!$B:$B,MATCH(D3010,编号表!$A:$A,0))*10000+J3010</f>
        <v>14120015</v>
      </c>
      <c r="C3010" s="34" t="s">
        <v>2106</v>
      </c>
      <c r="D3010" s="34" t="s">
        <v>2102</v>
      </c>
      <c r="E3010" s="34" t="s">
        <v>775</v>
      </c>
      <c r="F3010" s="39" t="s">
        <v>908</v>
      </c>
      <c r="G3010" s="34" t="s">
        <v>363</v>
      </c>
      <c r="H3010" s="34" t="b">
        <v>0</v>
      </c>
      <c r="I3010" s="34" t="b">
        <v>0</v>
      </c>
      <c r="J3010" s="34">
        <v>15</v>
      </c>
      <c r="K3010" s="34" t="str">
        <f t="shared" si="66"/>
        <v>141200</v>
      </c>
      <c r="L3010" s="34" t="s">
        <v>900</v>
      </c>
      <c r="O3010" t="str" s="35">
        <v>引墨成纹，辅助制符；稳定笔锋与符纹，提高成符率；强化金行伤害符的伤害。</v>
      </c>
      <c r="P3010" t="n" s="35">
        <v>12421009</v>
      </c>
    </row>
    <row r="3011" ht="30" customHeight="1" spans="2:12">
      <c r="B3011" s="34">
        <f>10000000+INDEX(编号表!$B:$B,MATCH(D3011,编号表!$A:$A,0))*10000+J3011</f>
        <v>14120016</v>
      </c>
      <c r="C3011" s="34" t="s">
        <v>2107</v>
      </c>
      <c r="D3011" s="34" t="s">
        <v>2102</v>
      </c>
      <c r="E3011" s="34" t="s">
        <v>775</v>
      </c>
      <c r="F3011" s="39" t="s">
        <v>910</v>
      </c>
      <c r="G3011" s="34" t="s">
        <v>363</v>
      </c>
      <c r="H3011" s="34" t="b">
        <v>0</v>
      </c>
      <c r="I3011" s="34" t="b">
        <v>0</v>
      </c>
      <c r="J3011" s="34">
        <v>16</v>
      </c>
      <c r="K3011" s="34" t="str">
        <f t="shared" si="66"/>
        <v>141200</v>
      </c>
      <c r="L3011" s="34" t="s">
        <v>898</v>
      </c>
      <c r="O3011" t="str" s="35">
        <v>引墨成纹，辅助制符；稳定笔锋与符纹，提高成符率；强化金行伤害符的伤害。</v>
      </c>
      <c r="P3011" t="n" s="35">
        <v>12421009</v>
      </c>
    </row>
    <row r="3012" ht="30" customHeight="1" spans="2:12">
      <c r="B3012" s="34">
        <f>10000000+INDEX(编号表!$B:$B,MATCH(D3012,编号表!$A:$A,0))*10000+J3012</f>
        <v>14120017</v>
      </c>
      <c r="C3012" s="34" t="s">
        <v>2107</v>
      </c>
      <c r="D3012" s="34" t="s">
        <v>2102</v>
      </c>
      <c r="E3012" s="34" t="s">
        <v>775</v>
      </c>
      <c r="F3012" s="39" t="s">
        <v>910</v>
      </c>
      <c r="G3012" s="34" t="s">
        <v>363</v>
      </c>
      <c r="H3012" s="34" t="b">
        <v>0</v>
      </c>
      <c r="I3012" s="34" t="b">
        <v>0</v>
      </c>
      <c r="J3012" s="34">
        <v>17</v>
      </c>
      <c r="K3012" s="34" t="str">
        <f t="shared" si="66"/>
        <v>141200</v>
      </c>
      <c r="L3012" s="34" t="s">
        <v>899</v>
      </c>
      <c r="O3012" t="str" s="35">
        <v>引墨成纹，辅助制符；稳定笔锋与符纹，提高成符率；强化金行伤害符的伤害。</v>
      </c>
      <c r="P3012" t="n" s="35">
        <v>12421009</v>
      </c>
    </row>
    <row r="3013" ht="30" customHeight="1" spans="2:12">
      <c r="B3013" s="34">
        <f>10000000+INDEX(编号表!$B:$B,MATCH(D3013,编号表!$A:$A,0))*10000+J3013</f>
        <v>14120018</v>
      </c>
      <c r="C3013" s="34" t="s">
        <v>2107</v>
      </c>
      <c r="D3013" s="34" t="s">
        <v>2102</v>
      </c>
      <c r="E3013" s="34" t="s">
        <v>775</v>
      </c>
      <c r="F3013" s="39" t="s">
        <v>910</v>
      </c>
      <c r="G3013" s="34" t="s">
        <v>363</v>
      </c>
      <c r="H3013" s="34" t="b">
        <v>0</v>
      </c>
      <c r="I3013" s="34" t="b">
        <v>0</v>
      </c>
      <c r="J3013" s="34">
        <v>18</v>
      </c>
      <c r="K3013" s="34" t="str">
        <f t="shared" si="66"/>
        <v>141200</v>
      </c>
      <c r="L3013" s="34" t="s">
        <v>900</v>
      </c>
      <c r="O3013" t="str" s="35">
        <v>引墨成纹，辅助制符；稳定笔锋与符纹，提高成符率；强化金行伤害符的伤害。</v>
      </c>
      <c r="P3013" t="n" s="35">
        <v>12421009</v>
      </c>
    </row>
    <row r="3014" ht="30" customHeight="1" spans="2:12">
      <c r="B3014" s="34">
        <f>10000000+INDEX(编号表!$B:$B,MATCH(D3014,编号表!$A:$A,0))*10000+J3014</f>
        <v>14120019</v>
      </c>
      <c r="C3014" s="34" t="s">
        <v>2108</v>
      </c>
      <c r="D3014" s="34" t="s">
        <v>2102</v>
      </c>
      <c r="E3014" s="34" t="s">
        <v>775</v>
      </c>
      <c r="F3014" s="39" t="s">
        <v>912</v>
      </c>
      <c r="G3014" s="34" t="s">
        <v>363</v>
      </c>
      <c r="H3014" s="34" t="b">
        <v>0</v>
      </c>
      <c r="I3014" s="34" t="b">
        <v>0</v>
      </c>
      <c r="J3014" s="34">
        <v>19</v>
      </c>
      <c r="K3014" s="34" t="str">
        <f t="shared" si="66"/>
        <v>141200</v>
      </c>
      <c r="L3014" s="34" t="s">
        <v>898</v>
      </c>
      <c r="O3014" t="str" s="35">
        <v>引墨成纹，辅助制符；稳定笔锋与符纹，提高成符率；强化金行伤害符的伤害。</v>
      </c>
      <c r="P3014" t="n" s="35">
        <v>12421009</v>
      </c>
    </row>
    <row r="3015" ht="30" customHeight="1" spans="2:12">
      <c r="B3015" s="34">
        <f>10000000+INDEX(编号表!$B:$B,MATCH(D3015,编号表!$A:$A,0))*10000+J3015</f>
        <v>14120020</v>
      </c>
      <c r="C3015" s="34" t="s">
        <v>2108</v>
      </c>
      <c r="D3015" s="34" t="s">
        <v>2102</v>
      </c>
      <c r="E3015" s="34" t="s">
        <v>775</v>
      </c>
      <c r="F3015" s="39" t="s">
        <v>912</v>
      </c>
      <c r="G3015" s="34" t="s">
        <v>363</v>
      </c>
      <c r="H3015" s="34" t="b">
        <v>0</v>
      </c>
      <c r="I3015" s="34" t="b">
        <v>0</v>
      </c>
      <c r="J3015" s="34">
        <v>20</v>
      </c>
      <c r="K3015" s="34" t="str">
        <f t="shared" ref="K3015:K3078" si="67">LEFT(B3015,6)</f>
        <v>141200</v>
      </c>
      <c r="L3015" s="34" t="s">
        <v>899</v>
      </c>
      <c r="O3015" t="str" s="35">
        <v>引墨成纹，辅助制符；稳定笔锋与符纹，提高成符率；强化金行伤害符的伤害。</v>
      </c>
      <c r="P3015" t="n" s="35">
        <v>12421009</v>
      </c>
    </row>
    <row r="3016" ht="30" customHeight="1" spans="2:12">
      <c r="B3016" s="34">
        <f>10000000+INDEX(编号表!$B:$B,MATCH(D3016,编号表!$A:$A,0))*10000+J3016</f>
        <v>14120021</v>
      </c>
      <c r="C3016" s="34" t="s">
        <v>2108</v>
      </c>
      <c r="D3016" s="34" t="s">
        <v>2102</v>
      </c>
      <c r="E3016" s="34" t="s">
        <v>775</v>
      </c>
      <c r="F3016" s="39" t="s">
        <v>912</v>
      </c>
      <c r="G3016" s="34" t="s">
        <v>363</v>
      </c>
      <c r="H3016" s="34" t="b">
        <v>0</v>
      </c>
      <c r="I3016" s="34" t="b">
        <v>0</v>
      </c>
      <c r="J3016" s="34">
        <v>21</v>
      </c>
      <c r="K3016" s="34" t="str">
        <f t="shared" si="67"/>
        <v>141200</v>
      </c>
      <c r="L3016" s="34" t="s">
        <v>900</v>
      </c>
      <c r="O3016" t="str" s="35">
        <v>引墨成纹，辅助制符；稳定笔锋与符纹，提高成符率；强化金行伤害符的伤害。</v>
      </c>
      <c r="P3016" t="n" s="35">
        <v>12421009</v>
      </c>
    </row>
    <row r="3017" ht="30" customHeight="1" spans="2:12">
      <c r="B3017" s="34">
        <f>10000000+INDEX(编号表!$B:$B,MATCH(D3017,编号表!$A:$A,0))*10000+J3017</f>
        <v>14130001</v>
      </c>
      <c r="C3017" s="34" t="s">
        <v>2109</v>
      </c>
      <c r="D3017" s="34" t="s">
        <v>2110</v>
      </c>
      <c r="E3017" s="34" t="s">
        <v>775</v>
      </c>
      <c r="F3017" s="39" t="s">
        <v>897</v>
      </c>
      <c r="G3017" s="34" t="s">
        <v>363</v>
      </c>
      <c r="H3017" s="34" t="b">
        <v>0</v>
      </c>
      <c r="I3017" s="34" t="b">
        <v>0</v>
      </c>
      <c r="J3017" s="34">
        <v>1</v>
      </c>
      <c r="K3017" s="34" t="str">
        <f t="shared" si="67"/>
        <v>141300</v>
      </c>
      <c r="L3017" s="34" t="s">
        <v>898</v>
      </c>
      <c r="O3017" t="str" s="35">
        <v>引墨成纹，辅助制符；稳定笔锋与符纹，提高成符率；强化水行伤害符的伤害。</v>
      </c>
      <c r="P3017" t="n" s="35">
        <v>12421009</v>
      </c>
    </row>
    <row r="3018" ht="30" customHeight="1" spans="2:12">
      <c r="B3018" s="34">
        <f>10000000+INDEX(编号表!$B:$B,MATCH(D3018,编号表!$A:$A,0))*10000+J3018</f>
        <v>14130002</v>
      </c>
      <c r="C3018" s="34" t="s">
        <v>2109</v>
      </c>
      <c r="D3018" s="34" t="s">
        <v>2110</v>
      </c>
      <c r="E3018" s="34" t="s">
        <v>775</v>
      </c>
      <c r="F3018" s="39" t="s">
        <v>897</v>
      </c>
      <c r="G3018" s="34" t="s">
        <v>363</v>
      </c>
      <c r="H3018" s="34" t="b">
        <v>0</v>
      </c>
      <c r="I3018" s="34" t="b">
        <v>0</v>
      </c>
      <c r="J3018" s="34">
        <v>2</v>
      </c>
      <c r="K3018" s="34" t="str">
        <f t="shared" si="67"/>
        <v>141300</v>
      </c>
      <c r="L3018" s="34" t="s">
        <v>899</v>
      </c>
      <c r="O3018" t="str" s="35">
        <v>引墨成纹，辅助制符；稳定笔锋与符纹，提高成符率；强化水行伤害符的伤害。</v>
      </c>
      <c r="P3018" t="n" s="35">
        <v>12421009</v>
      </c>
    </row>
    <row r="3019" ht="30" customHeight="1" spans="2:12">
      <c r="B3019" s="34">
        <f>10000000+INDEX(编号表!$B:$B,MATCH(D3019,编号表!$A:$A,0))*10000+J3019</f>
        <v>14130003</v>
      </c>
      <c r="C3019" s="34" t="s">
        <v>2109</v>
      </c>
      <c r="D3019" s="34" t="s">
        <v>2110</v>
      </c>
      <c r="E3019" s="34" t="s">
        <v>775</v>
      </c>
      <c r="F3019" s="39" t="s">
        <v>897</v>
      </c>
      <c r="G3019" s="34" t="s">
        <v>363</v>
      </c>
      <c r="H3019" s="34" t="b">
        <v>0</v>
      </c>
      <c r="I3019" s="34" t="b">
        <v>0</v>
      </c>
      <c r="J3019" s="34">
        <v>3</v>
      </c>
      <c r="K3019" s="34" t="str">
        <f t="shared" si="67"/>
        <v>141300</v>
      </c>
      <c r="L3019" s="34" t="s">
        <v>900</v>
      </c>
      <c r="O3019" t="str" s="35">
        <v>引墨成纹，辅助制符；稳定笔锋与符纹，提高成符率；强化水行伤害符的伤害。</v>
      </c>
      <c r="P3019" t="n" s="35">
        <v>12421009</v>
      </c>
    </row>
    <row r="3020" ht="30" customHeight="1" spans="2:12">
      <c r="B3020" s="34">
        <f>10000000+INDEX(编号表!$B:$B,MATCH(D3020,编号表!$A:$A,0))*10000+J3020</f>
        <v>14130004</v>
      </c>
      <c r="C3020" s="34" t="s">
        <v>2111</v>
      </c>
      <c r="D3020" s="34" t="s">
        <v>2110</v>
      </c>
      <c r="E3020" s="34" t="s">
        <v>775</v>
      </c>
      <c r="F3020" s="39" t="s">
        <v>902</v>
      </c>
      <c r="G3020" s="34" t="s">
        <v>363</v>
      </c>
      <c r="H3020" s="34" t="b">
        <v>0</v>
      </c>
      <c r="I3020" s="34" t="b">
        <v>0</v>
      </c>
      <c r="J3020" s="34">
        <v>4</v>
      </c>
      <c r="K3020" s="34" t="str">
        <f t="shared" si="67"/>
        <v>141300</v>
      </c>
      <c r="L3020" s="34" t="s">
        <v>898</v>
      </c>
      <c r="O3020" t="str" s="35">
        <v>引墨成纹，辅助制符；稳定笔锋与符纹，提高成符率；强化水行伤害符的伤害。</v>
      </c>
      <c r="P3020" t="n" s="35">
        <v>12421009</v>
      </c>
    </row>
    <row r="3021" ht="30" customHeight="1" spans="2:12">
      <c r="B3021" s="34">
        <f>10000000+INDEX(编号表!$B:$B,MATCH(D3021,编号表!$A:$A,0))*10000+J3021</f>
        <v>14130005</v>
      </c>
      <c r="C3021" s="34" t="s">
        <v>2111</v>
      </c>
      <c r="D3021" s="34" t="s">
        <v>2110</v>
      </c>
      <c r="E3021" s="34" t="s">
        <v>775</v>
      </c>
      <c r="F3021" s="39" t="s">
        <v>902</v>
      </c>
      <c r="G3021" s="34" t="s">
        <v>363</v>
      </c>
      <c r="H3021" s="34" t="b">
        <v>0</v>
      </c>
      <c r="I3021" s="34" t="b">
        <v>0</v>
      </c>
      <c r="J3021" s="34">
        <v>5</v>
      </c>
      <c r="K3021" s="34" t="str">
        <f t="shared" si="67"/>
        <v>141300</v>
      </c>
      <c r="L3021" s="34" t="s">
        <v>899</v>
      </c>
      <c r="O3021" t="str" s="35">
        <v>引墨成纹，辅助制符；稳定笔锋与符纹，提高成符率；强化水行伤害符的伤害。</v>
      </c>
      <c r="P3021" t="n" s="35">
        <v>12421009</v>
      </c>
    </row>
    <row r="3022" ht="30" customHeight="1" spans="2:12">
      <c r="B3022" s="34">
        <f>10000000+INDEX(编号表!$B:$B,MATCH(D3022,编号表!$A:$A,0))*10000+J3022</f>
        <v>14130006</v>
      </c>
      <c r="C3022" s="34" t="s">
        <v>2111</v>
      </c>
      <c r="D3022" s="34" t="s">
        <v>2110</v>
      </c>
      <c r="E3022" s="34" t="s">
        <v>775</v>
      </c>
      <c r="F3022" s="39" t="s">
        <v>902</v>
      </c>
      <c r="G3022" s="34" t="s">
        <v>363</v>
      </c>
      <c r="H3022" s="34" t="b">
        <v>0</v>
      </c>
      <c r="I3022" s="34" t="b">
        <v>0</v>
      </c>
      <c r="J3022" s="34">
        <v>6</v>
      </c>
      <c r="K3022" s="34" t="str">
        <f t="shared" si="67"/>
        <v>141300</v>
      </c>
      <c r="L3022" s="34" t="s">
        <v>900</v>
      </c>
      <c r="O3022" t="str" s="35">
        <v>引墨成纹，辅助制符；稳定笔锋与符纹，提高成符率；强化水行伤害符的伤害。</v>
      </c>
      <c r="P3022" t="n" s="35">
        <v>12421009</v>
      </c>
    </row>
    <row r="3023" ht="30" customHeight="1" spans="2:12">
      <c r="B3023" s="34">
        <f>10000000+INDEX(编号表!$B:$B,MATCH(D3023,编号表!$A:$A,0))*10000+J3023</f>
        <v>14130007</v>
      </c>
      <c r="C3023" s="34" t="s">
        <v>2112</v>
      </c>
      <c r="D3023" s="34" t="s">
        <v>2110</v>
      </c>
      <c r="E3023" s="34" t="s">
        <v>775</v>
      </c>
      <c r="F3023" s="39" t="s">
        <v>904</v>
      </c>
      <c r="G3023" s="34" t="s">
        <v>363</v>
      </c>
      <c r="H3023" s="34" t="b">
        <v>0</v>
      </c>
      <c r="I3023" s="34" t="b">
        <v>0</v>
      </c>
      <c r="J3023" s="34">
        <v>7</v>
      </c>
      <c r="K3023" s="34" t="str">
        <f t="shared" si="67"/>
        <v>141300</v>
      </c>
      <c r="L3023" s="34" t="s">
        <v>898</v>
      </c>
      <c r="O3023" t="str" s="35">
        <v>引墨成纹，辅助制符；稳定笔锋与符纹，提高成符率；强化水行伤害符的伤害。</v>
      </c>
      <c r="P3023" t="n" s="35">
        <v>12421009</v>
      </c>
    </row>
    <row r="3024" ht="30" customHeight="1" spans="2:12">
      <c r="B3024" s="34">
        <f>10000000+INDEX(编号表!$B:$B,MATCH(D3024,编号表!$A:$A,0))*10000+J3024</f>
        <v>14130008</v>
      </c>
      <c r="C3024" s="34" t="s">
        <v>2112</v>
      </c>
      <c r="D3024" s="34" t="s">
        <v>2110</v>
      </c>
      <c r="E3024" s="34" t="s">
        <v>775</v>
      </c>
      <c r="F3024" s="39" t="s">
        <v>904</v>
      </c>
      <c r="G3024" s="34" t="s">
        <v>363</v>
      </c>
      <c r="H3024" s="34" t="b">
        <v>0</v>
      </c>
      <c r="I3024" s="34" t="b">
        <v>0</v>
      </c>
      <c r="J3024" s="34">
        <v>8</v>
      </c>
      <c r="K3024" s="34" t="str">
        <f t="shared" si="67"/>
        <v>141300</v>
      </c>
      <c r="L3024" s="34" t="s">
        <v>899</v>
      </c>
      <c r="O3024" t="str" s="35">
        <v>引墨成纹，辅助制符；稳定笔锋与符纹，提高成符率；强化水行伤害符的伤害。</v>
      </c>
      <c r="P3024" t="n" s="35">
        <v>12421009</v>
      </c>
    </row>
    <row r="3025" ht="30" customHeight="1" spans="2:12">
      <c r="B3025" s="34">
        <f>10000000+INDEX(编号表!$B:$B,MATCH(D3025,编号表!$A:$A,0))*10000+J3025</f>
        <v>14130009</v>
      </c>
      <c r="C3025" s="34" t="s">
        <v>2112</v>
      </c>
      <c r="D3025" s="34" t="s">
        <v>2110</v>
      </c>
      <c r="E3025" s="34" t="s">
        <v>775</v>
      </c>
      <c r="F3025" s="39" t="s">
        <v>904</v>
      </c>
      <c r="G3025" s="34" t="s">
        <v>363</v>
      </c>
      <c r="H3025" s="34" t="b">
        <v>0</v>
      </c>
      <c r="I3025" s="34" t="b">
        <v>0</v>
      </c>
      <c r="J3025" s="34">
        <v>9</v>
      </c>
      <c r="K3025" s="34" t="str">
        <f t="shared" si="67"/>
        <v>141300</v>
      </c>
      <c r="L3025" s="34" t="s">
        <v>900</v>
      </c>
      <c r="O3025" t="str" s="35">
        <v>引墨成纹，辅助制符；稳定笔锋与符纹，提高成符率；强化水行伤害符的伤害。</v>
      </c>
      <c r="P3025" t="n" s="35">
        <v>12421009</v>
      </c>
    </row>
    <row r="3026" ht="30" customHeight="1" spans="2:12">
      <c r="B3026" s="34">
        <f>10000000+INDEX(编号表!$B:$B,MATCH(D3026,编号表!$A:$A,0))*10000+J3026</f>
        <v>14130010</v>
      </c>
      <c r="C3026" s="34" t="s">
        <v>2113</v>
      </c>
      <c r="D3026" s="34" t="s">
        <v>2110</v>
      </c>
      <c r="E3026" s="34" t="s">
        <v>775</v>
      </c>
      <c r="F3026" s="39" t="s">
        <v>906</v>
      </c>
      <c r="G3026" s="34" t="s">
        <v>363</v>
      </c>
      <c r="H3026" s="34" t="b">
        <v>0</v>
      </c>
      <c r="I3026" s="34" t="b">
        <v>0</v>
      </c>
      <c r="J3026" s="34">
        <v>10</v>
      </c>
      <c r="K3026" s="34" t="str">
        <f t="shared" si="67"/>
        <v>141300</v>
      </c>
      <c r="L3026" s="34" t="s">
        <v>898</v>
      </c>
      <c r="O3026" t="str" s="35">
        <v>引墨成纹，辅助制符；稳定笔锋与符纹，提高成符率；强化水行伤害符的伤害。</v>
      </c>
      <c r="P3026" t="n" s="35">
        <v>12421009</v>
      </c>
    </row>
    <row r="3027" ht="30" customHeight="1" spans="2:12">
      <c r="B3027" s="34">
        <f>10000000+INDEX(编号表!$B:$B,MATCH(D3027,编号表!$A:$A,0))*10000+J3027</f>
        <v>14130011</v>
      </c>
      <c r="C3027" s="34" t="s">
        <v>2113</v>
      </c>
      <c r="D3027" s="34" t="s">
        <v>2110</v>
      </c>
      <c r="E3027" s="34" t="s">
        <v>775</v>
      </c>
      <c r="F3027" s="39" t="s">
        <v>906</v>
      </c>
      <c r="G3027" s="34" t="s">
        <v>363</v>
      </c>
      <c r="H3027" s="34" t="b">
        <v>0</v>
      </c>
      <c r="I3027" s="34" t="b">
        <v>0</v>
      </c>
      <c r="J3027" s="34">
        <v>11</v>
      </c>
      <c r="K3027" s="34" t="str">
        <f t="shared" si="67"/>
        <v>141300</v>
      </c>
      <c r="L3027" s="34" t="s">
        <v>899</v>
      </c>
      <c r="O3027" t="str" s="35">
        <v>引墨成纹，辅助制符；稳定笔锋与符纹，提高成符率；强化水行伤害符的伤害。</v>
      </c>
      <c r="P3027" t="n" s="35">
        <v>12421009</v>
      </c>
    </row>
    <row r="3028" ht="30" customHeight="1" spans="2:12">
      <c r="B3028" s="34">
        <f>10000000+INDEX(编号表!$B:$B,MATCH(D3028,编号表!$A:$A,0))*10000+J3028</f>
        <v>14130012</v>
      </c>
      <c r="C3028" s="34" t="s">
        <v>2113</v>
      </c>
      <c r="D3028" s="34" t="s">
        <v>2110</v>
      </c>
      <c r="E3028" s="34" t="s">
        <v>775</v>
      </c>
      <c r="F3028" s="39" t="s">
        <v>906</v>
      </c>
      <c r="G3028" s="34" t="s">
        <v>363</v>
      </c>
      <c r="H3028" s="34" t="b">
        <v>0</v>
      </c>
      <c r="I3028" s="34" t="b">
        <v>0</v>
      </c>
      <c r="J3028" s="34">
        <v>12</v>
      </c>
      <c r="K3028" s="34" t="str">
        <f t="shared" si="67"/>
        <v>141300</v>
      </c>
      <c r="L3028" s="34" t="s">
        <v>900</v>
      </c>
      <c r="O3028" t="str" s="35">
        <v>引墨成纹，辅助制符；稳定笔锋与符纹，提高成符率；强化水行伤害符的伤害。</v>
      </c>
      <c r="P3028" t="n" s="35">
        <v>12421009</v>
      </c>
    </row>
    <row r="3029" ht="30" customHeight="1" spans="2:12">
      <c r="B3029" s="34">
        <f>10000000+INDEX(编号表!$B:$B,MATCH(D3029,编号表!$A:$A,0))*10000+J3029</f>
        <v>14130013</v>
      </c>
      <c r="C3029" s="34" t="s">
        <v>2114</v>
      </c>
      <c r="D3029" s="34" t="s">
        <v>2110</v>
      </c>
      <c r="E3029" s="34" t="s">
        <v>775</v>
      </c>
      <c r="F3029" s="39" t="s">
        <v>908</v>
      </c>
      <c r="G3029" s="34" t="s">
        <v>363</v>
      </c>
      <c r="H3029" s="34" t="b">
        <v>0</v>
      </c>
      <c r="I3029" s="34" t="b">
        <v>0</v>
      </c>
      <c r="J3029" s="34">
        <v>13</v>
      </c>
      <c r="K3029" s="34" t="str">
        <f t="shared" si="67"/>
        <v>141300</v>
      </c>
      <c r="L3029" s="34" t="s">
        <v>898</v>
      </c>
      <c r="O3029" t="str" s="35">
        <v>引墨成纹，辅助制符；稳定笔锋与符纹，提高成符率；强化水行伤害符的伤害。</v>
      </c>
      <c r="P3029" t="n" s="35">
        <v>12421009</v>
      </c>
    </row>
    <row r="3030" ht="30" customHeight="1" spans="2:12">
      <c r="B3030" s="34">
        <f>10000000+INDEX(编号表!$B:$B,MATCH(D3030,编号表!$A:$A,0))*10000+J3030</f>
        <v>14130014</v>
      </c>
      <c r="C3030" s="34" t="s">
        <v>2114</v>
      </c>
      <c r="D3030" s="34" t="s">
        <v>2110</v>
      </c>
      <c r="E3030" s="34" t="s">
        <v>775</v>
      </c>
      <c r="F3030" s="39" t="s">
        <v>908</v>
      </c>
      <c r="G3030" s="34" t="s">
        <v>363</v>
      </c>
      <c r="H3030" s="34" t="b">
        <v>0</v>
      </c>
      <c r="I3030" s="34" t="b">
        <v>0</v>
      </c>
      <c r="J3030" s="34">
        <v>14</v>
      </c>
      <c r="K3030" s="34" t="str">
        <f t="shared" si="67"/>
        <v>141300</v>
      </c>
      <c r="L3030" s="34" t="s">
        <v>899</v>
      </c>
      <c r="O3030" t="str" s="35">
        <v>引墨成纹，辅助制符；稳定笔锋与符纹，提高成符率；强化水行伤害符的伤害。</v>
      </c>
      <c r="P3030" t="n" s="35">
        <v>12421009</v>
      </c>
    </row>
    <row r="3031" ht="30" customHeight="1" spans="2:12">
      <c r="B3031" s="34">
        <f>10000000+INDEX(编号表!$B:$B,MATCH(D3031,编号表!$A:$A,0))*10000+J3031</f>
        <v>14130015</v>
      </c>
      <c r="C3031" s="34" t="s">
        <v>2114</v>
      </c>
      <c r="D3031" s="34" t="s">
        <v>2110</v>
      </c>
      <c r="E3031" s="34" t="s">
        <v>775</v>
      </c>
      <c r="F3031" s="39" t="s">
        <v>908</v>
      </c>
      <c r="G3031" s="34" t="s">
        <v>363</v>
      </c>
      <c r="H3031" s="34" t="b">
        <v>0</v>
      </c>
      <c r="I3031" s="34" t="b">
        <v>0</v>
      </c>
      <c r="J3031" s="34">
        <v>15</v>
      </c>
      <c r="K3031" s="34" t="str">
        <f t="shared" si="67"/>
        <v>141300</v>
      </c>
      <c r="L3031" s="34" t="s">
        <v>900</v>
      </c>
      <c r="O3031" t="str" s="35">
        <v>引墨成纹，辅助制符；稳定笔锋与符纹，提高成符率；强化水行伤害符的伤害。</v>
      </c>
      <c r="P3031" t="n" s="35">
        <v>12421009</v>
      </c>
    </row>
    <row r="3032" ht="30" customHeight="1" spans="2:12">
      <c r="B3032" s="34">
        <f>10000000+INDEX(编号表!$B:$B,MATCH(D3032,编号表!$A:$A,0))*10000+J3032</f>
        <v>14130016</v>
      </c>
      <c r="C3032" s="34" t="s">
        <v>2115</v>
      </c>
      <c r="D3032" s="34" t="s">
        <v>2110</v>
      </c>
      <c r="E3032" s="34" t="s">
        <v>775</v>
      </c>
      <c r="F3032" s="39" t="s">
        <v>910</v>
      </c>
      <c r="G3032" s="34" t="s">
        <v>363</v>
      </c>
      <c r="H3032" s="34" t="b">
        <v>0</v>
      </c>
      <c r="I3032" s="34" t="b">
        <v>0</v>
      </c>
      <c r="J3032" s="34">
        <v>16</v>
      </c>
      <c r="K3032" s="34" t="str">
        <f t="shared" si="67"/>
        <v>141300</v>
      </c>
      <c r="L3032" s="34" t="s">
        <v>898</v>
      </c>
      <c r="O3032" t="str" s="35">
        <v>引墨成纹，辅助制符；稳定笔锋与符纹，提高成符率；强化水行伤害符的伤害。</v>
      </c>
      <c r="P3032" t="n" s="35">
        <v>12421009</v>
      </c>
    </row>
    <row r="3033" ht="30" customHeight="1" spans="2:12">
      <c r="B3033" s="34">
        <f>10000000+INDEX(编号表!$B:$B,MATCH(D3033,编号表!$A:$A,0))*10000+J3033</f>
        <v>14130017</v>
      </c>
      <c r="C3033" s="34" t="s">
        <v>2115</v>
      </c>
      <c r="D3033" s="34" t="s">
        <v>2110</v>
      </c>
      <c r="E3033" s="34" t="s">
        <v>775</v>
      </c>
      <c r="F3033" s="39" t="s">
        <v>910</v>
      </c>
      <c r="G3033" s="34" t="s">
        <v>363</v>
      </c>
      <c r="H3033" s="34" t="b">
        <v>0</v>
      </c>
      <c r="I3033" s="34" t="b">
        <v>0</v>
      </c>
      <c r="J3033" s="34">
        <v>17</v>
      </c>
      <c r="K3033" s="34" t="str">
        <f t="shared" si="67"/>
        <v>141300</v>
      </c>
      <c r="L3033" s="34" t="s">
        <v>899</v>
      </c>
      <c r="O3033" t="str" s="35">
        <v>引墨成纹，辅助制符；稳定笔锋与符纹，提高成符率；强化水行伤害符的伤害。</v>
      </c>
      <c r="P3033" t="n" s="35">
        <v>12421009</v>
      </c>
    </row>
    <row r="3034" ht="30" customHeight="1" spans="2:12">
      <c r="B3034" s="34">
        <f>10000000+INDEX(编号表!$B:$B,MATCH(D3034,编号表!$A:$A,0))*10000+J3034</f>
        <v>14130018</v>
      </c>
      <c r="C3034" s="34" t="s">
        <v>2115</v>
      </c>
      <c r="D3034" s="34" t="s">
        <v>2110</v>
      </c>
      <c r="E3034" s="34" t="s">
        <v>775</v>
      </c>
      <c r="F3034" s="39" t="s">
        <v>910</v>
      </c>
      <c r="G3034" s="34" t="s">
        <v>363</v>
      </c>
      <c r="H3034" s="34" t="b">
        <v>0</v>
      </c>
      <c r="I3034" s="34" t="b">
        <v>0</v>
      </c>
      <c r="J3034" s="34">
        <v>18</v>
      </c>
      <c r="K3034" s="34" t="str">
        <f t="shared" si="67"/>
        <v>141300</v>
      </c>
      <c r="L3034" s="34" t="s">
        <v>900</v>
      </c>
      <c r="O3034" t="str" s="35">
        <v>引墨成纹，辅助制符；稳定笔锋与符纹，提高成符率；强化水行伤害符的伤害。</v>
      </c>
      <c r="P3034" t="n" s="35">
        <v>12421009</v>
      </c>
    </row>
    <row r="3035" ht="30" customHeight="1" spans="2:12">
      <c r="B3035" s="34">
        <f>10000000+INDEX(编号表!$B:$B,MATCH(D3035,编号表!$A:$A,0))*10000+J3035</f>
        <v>14130019</v>
      </c>
      <c r="C3035" s="34" t="s">
        <v>2116</v>
      </c>
      <c r="D3035" s="34" t="s">
        <v>2110</v>
      </c>
      <c r="E3035" s="34" t="s">
        <v>775</v>
      </c>
      <c r="F3035" s="39" t="s">
        <v>912</v>
      </c>
      <c r="G3035" s="34" t="s">
        <v>363</v>
      </c>
      <c r="H3035" s="34" t="b">
        <v>0</v>
      </c>
      <c r="I3035" s="34" t="b">
        <v>0</v>
      </c>
      <c r="J3035" s="34">
        <v>19</v>
      </c>
      <c r="K3035" s="34" t="str">
        <f t="shared" si="67"/>
        <v>141300</v>
      </c>
      <c r="L3035" s="34" t="s">
        <v>898</v>
      </c>
      <c r="O3035" t="str" s="35">
        <v>引墨成纹，辅助制符；稳定笔锋与符纹，提高成符率；强化水行伤害符的伤害。</v>
      </c>
      <c r="P3035" t="n" s="35">
        <v>12421009</v>
      </c>
    </row>
    <row r="3036" ht="30" customHeight="1" spans="2:12">
      <c r="B3036" s="34">
        <f>10000000+INDEX(编号表!$B:$B,MATCH(D3036,编号表!$A:$A,0))*10000+J3036</f>
        <v>14130020</v>
      </c>
      <c r="C3036" s="34" t="s">
        <v>2116</v>
      </c>
      <c r="D3036" s="34" t="s">
        <v>2110</v>
      </c>
      <c r="E3036" s="34" t="s">
        <v>775</v>
      </c>
      <c r="F3036" s="39" t="s">
        <v>912</v>
      </c>
      <c r="G3036" s="34" t="s">
        <v>363</v>
      </c>
      <c r="H3036" s="34" t="b">
        <v>0</v>
      </c>
      <c r="I3036" s="34" t="b">
        <v>0</v>
      </c>
      <c r="J3036" s="34">
        <v>20</v>
      </c>
      <c r="K3036" s="34" t="str">
        <f t="shared" si="67"/>
        <v>141300</v>
      </c>
      <c r="L3036" s="34" t="s">
        <v>899</v>
      </c>
      <c r="O3036" t="str" s="35">
        <v>引墨成纹，辅助制符；稳定笔锋与符纹，提高成符率；强化水行伤害符的伤害。</v>
      </c>
      <c r="P3036" t="n" s="35">
        <v>12421009</v>
      </c>
    </row>
    <row r="3037" ht="30" customHeight="1" spans="2:12">
      <c r="B3037" s="34">
        <f>10000000+INDEX(编号表!$B:$B,MATCH(D3037,编号表!$A:$A,0))*10000+J3037</f>
        <v>14130021</v>
      </c>
      <c r="C3037" s="34" t="s">
        <v>2116</v>
      </c>
      <c r="D3037" s="34" t="s">
        <v>2110</v>
      </c>
      <c r="E3037" s="34" t="s">
        <v>775</v>
      </c>
      <c r="F3037" s="39" t="s">
        <v>912</v>
      </c>
      <c r="G3037" s="34" t="s">
        <v>363</v>
      </c>
      <c r="H3037" s="34" t="b">
        <v>0</v>
      </c>
      <c r="I3037" s="34" t="b">
        <v>0</v>
      </c>
      <c r="J3037" s="34">
        <v>21</v>
      </c>
      <c r="K3037" s="34" t="str">
        <f t="shared" si="67"/>
        <v>141300</v>
      </c>
      <c r="L3037" s="34" t="s">
        <v>900</v>
      </c>
      <c r="O3037" t="str" s="35">
        <v>引墨成纹，辅助制符；稳定笔锋与符纹，提高成符率；强化水行伤害符的伤害。</v>
      </c>
      <c r="P3037" t="n" s="35">
        <v>12421009</v>
      </c>
    </row>
    <row r="3038" ht="30" customHeight="1" spans="2:12">
      <c r="B3038" s="34">
        <f>10000000+INDEX(编号表!$B:$B,MATCH(D3038,编号表!$A:$A,0))*10000+J3038</f>
        <v>14140001</v>
      </c>
      <c r="C3038" s="34" t="s">
        <v>2117</v>
      </c>
      <c r="D3038" s="34" t="s">
        <v>2118</v>
      </c>
      <c r="E3038" s="34" t="s">
        <v>775</v>
      </c>
      <c r="F3038" s="39" t="s">
        <v>897</v>
      </c>
      <c r="G3038" s="34" t="s">
        <v>363</v>
      </c>
      <c r="H3038" s="34" t="b">
        <v>0</v>
      </c>
      <c r="I3038" s="34" t="b">
        <v>0</v>
      </c>
      <c r="J3038" s="34">
        <v>1</v>
      </c>
      <c r="K3038" s="34" t="str">
        <f t="shared" si="67"/>
        <v>141400</v>
      </c>
      <c r="L3038" s="34" t="s">
        <v>898</v>
      </c>
      <c r="O3038" t="str" s="35">
        <v>引墨成纹，辅助制符；稳定笔锋与符纹，提高成符率；强化火行伤害符的伤害。</v>
      </c>
      <c r="P3038" t="n" s="35">
        <v>12421009</v>
      </c>
    </row>
    <row r="3039" ht="30" customHeight="1" spans="2:12">
      <c r="B3039" s="34">
        <f>10000000+INDEX(编号表!$B:$B,MATCH(D3039,编号表!$A:$A,0))*10000+J3039</f>
        <v>14140002</v>
      </c>
      <c r="C3039" s="34" t="s">
        <v>2117</v>
      </c>
      <c r="D3039" s="34" t="s">
        <v>2118</v>
      </c>
      <c r="E3039" s="34" t="s">
        <v>775</v>
      </c>
      <c r="F3039" s="39" t="s">
        <v>897</v>
      </c>
      <c r="G3039" s="34" t="s">
        <v>363</v>
      </c>
      <c r="H3039" s="34" t="b">
        <v>0</v>
      </c>
      <c r="I3039" s="34" t="b">
        <v>0</v>
      </c>
      <c r="J3039" s="34">
        <v>2</v>
      </c>
      <c r="K3039" s="34" t="str">
        <f t="shared" si="67"/>
        <v>141400</v>
      </c>
      <c r="L3039" s="34" t="s">
        <v>899</v>
      </c>
      <c r="O3039" t="str" s="35">
        <v>引墨成纹，辅助制符；稳定笔锋与符纹，提高成符率；强化火行伤害符的伤害。</v>
      </c>
      <c r="P3039" t="n" s="35">
        <v>12421009</v>
      </c>
    </row>
    <row r="3040" ht="30" customHeight="1" spans="2:12">
      <c r="B3040" s="34">
        <f>10000000+INDEX(编号表!$B:$B,MATCH(D3040,编号表!$A:$A,0))*10000+J3040</f>
        <v>14140003</v>
      </c>
      <c r="C3040" s="34" t="s">
        <v>2117</v>
      </c>
      <c r="D3040" s="34" t="s">
        <v>2118</v>
      </c>
      <c r="E3040" s="34" t="s">
        <v>775</v>
      </c>
      <c r="F3040" s="39" t="s">
        <v>897</v>
      </c>
      <c r="G3040" s="34" t="s">
        <v>363</v>
      </c>
      <c r="H3040" s="34" t="b">
        <v>0</v>
      </c>
      <c r="I3040" s="34" t="b">
        <v>0</v>
      </c>
      <c r="J3040" s="34">
        <v>3</v>
      </c>
      <c r="K3040" s="34" t="str">
        <f t="shared" si="67"/>
        <v>141400</v>
      </c>
      <c r="L3040" s="34" t="s">
        <v>900</v>
      </c>
      <c r="O3040" t="str" s="35">
        <v>引墨成纹，辅助制符；稳定笔锋与符纹，提高成符率；强化火行伤害符的伤害。</v>
      </c>
      <c r="P3040" t="n" s="35">
        <v>12421009</v>
      </c>
    </row>
    <row r="3041" ht="30" customHeight="1" spans="2:12">
      <c r="B3041" s="34">
        <f>10000000+INDEX(编号表!$B:$B,MATCH(D3041,编号表!$A:$A,0))*10000+J3041</f>
        <v>14140004</v>
      </c>
      <c r="C3041" s="34" t="s">
        <v>2119</v>
      </c>
      <c r="D3041" s="34" t="s">
        <v>2118</v>
      </c>
      <c r="E3041" s="34" t="s">
        <v>775</v>
      </c>
      <c r="F3041" s="39" t="s">
        <v>902</v>
      </c>
      <c r="G3041" s="34" t="s">
        <v>363</v>
      </c>
      <c r="H3041" s="34" t="b">
        <v>0</v>
      </c>
      <c r="I3041" s="34" t="b">
        <v>0</v>
      </c>
      <c r="J3041" s="34">
        <v>4</v>
      </c>
      <c r="K3041" s="34" t="str">
        <f t="shared" si="67"/>
        <v>141400</v>
      </c>
      <c r="L3041" s="34" t="s">
        <v>898</v>
      </c>
      <c r="O3041" t="str" s="35">
        <v>引墨成纹，辅助制符；稳定笔锋与符纹，提高成符率；强化火行伤害符的伤害。</v>
      </c>
      <c r="P3041" t="n" s="35">
        <v>12421009</v>
      </c>
    </row>
    <row r="3042" ht="30" customHeight="1" spans="2:12">
      <c r="B3042" s="34">
        <f>10000000+INDEX(编号表!$B:$B,MATCH(D3042,编号表!$A:$A,0))*10000+J3042</f>
        <v>14140005</v>
      </c>
      <c r="C3042" s="34" t="s">
        <v>2119</v>
      </c>
      <c r="D3042" s="34" t="s">
        <v>2118</v>
      </c>
      <c r="E3042" s="34" t="s">
        <v>775</v>
      </c>
      <c r="F3042" s="39" t="s">
        <v>902</v>
      </c>
      <c r="G3042" s="34" t="s">
        <v>363</v>
      </c>
      <c r="H3042" s="34" t="b">
        <v>0</v>
      </c>
      <c r="I3042" s="34" t="b">
        <v>0</v>
      </c>
      <c r="J3042" s="34">
        <v>5</v>
      </c>
      <c r="K3042" s="34" t="str">
        <f t="shared" si="67"/>
        <v>141400</v>
      </c>
      <c r="L3042" s="34" t="s">
        <v>899</v>
      </c>
      <c r="O3042" t="str" s="35">
        <v>引墨成纹，辅助制符；稳定笔锋与符纹，提高成符率；强化火行伤害符的伤害。</v>
      </c>
      <c r="P3042" t="n" s="35">
        <v>12421009</v>
      </c>
    </row>
    <row r="3043" ht="30" customHeight="1" spans="2:12">
      <c r="B3043" s="34">
        <f>10000000+INDEX(编号表!$B:$B,MATCH(D3043,编号表!$A:$A,0))*10000+J3043</f>
        <v>14140006</v>
      </c>
      <c r="C3043" s="34" t="s">
        <v>2119</v>
      </c>
      <c r="D3043" s="34" t="s">
        <v>2118</v>
      </c>
      <c r="E3043" s="34" t="s">
        <v>775</v>
      </c>
      <c r="F3043" s="39" t="s">
        <v>902</v>
      </c>
      <c r="G3043" s="34" t="s">
        <v>363</v>
      </c>
      <c r="H3043" s="34" t="b">
        <v>0</v>
      </c>
      <c r="I3043" s="34" t="b">
        <v>0</v>
      </c>
      <c r="J3043" s="34">
        <v>6</v>
      </c>
      <c r="K3043" s="34" t="str">
        <f t="shared" si="67"/>
        <v>141400</v>
      </c>
      <c r="L3043" s="34" t="s">
        <v>900</v>
      </c>
      <c r="O3043" t="str" s="35">
        <v>引墨成纹，辅助制符；稳定笔锋与符纹，提高成符率；强化火行伤害符的伤害。</v>
      </c>
      <c r="P3043" t="n" s="35">
        <v>12421009</v>
      </c>
    </row>
    <row r="3044" ht="30" customHeight="1" spans="2:12">
      <c r="B3044" s="34">
        <f>10000000+INDEX(编号表!$B:$B,MATCH(D3044,编号表!$A:$A,0))*10000+J3044</f>
        <v>14140007</v>
      </c>
      <c r="C3044" s="34" t="s">
        <v>2120</v>
      </c>
      <c r="D3044" s="34" t="s">
        <v>2118</v>
      </c>
      <c r="E3044" s="34" t="s">
        <v>775</v>
      </c>
      <c r="F3044" s="39" t="s">
        <v>904</v>
      </c>
      <c r="G3044" s="34" t="s">
        <v>363</v>
      </c>
      <c r="H3044" s="34" t="b">
        <v>0</v>
      </c>
      <c r="I3044" s="34" t="b">
        <v>0</v>
      </c>
      <c r="J3044" s="34">
        <v>7</v>
      </c>
      <c r="K3044" s="34" t="str">
        <f t="shared" si="67"/>
        <v>141400</v>
      </c>
      <c r="L3044" s="34" t="s">
        <v>898</v>
      </c>
      <c r="O3044" t="str" s="35">
        <v>引墨成纹，辅助制符；稳定笔锋与符纹，提高成符率；强化火行伤害符的伤害。</v>
      </c>
      <c r="P3044" t="n" s="35">
        <v>12421009</v>
      </c>
    </row>
    <row r="3045" ht="30" customHeight="1" spans="2:12">
      <c r="B3045" s="34">
        <f>10000000+INDEX(编号表!$B:$B,MATCH(D3045,编号表!$A:$A,0))*10000+J3045</f>
        <v>14140008</v>
      </c>
      <c r="C3045" s="34" t="s">
        <v>2120</v>
      </c>
      <c r="D3045" s="34" t="s">
        <v>2118</v>
      </c>
      <c r="E3045" s="34" t="s">
        <v>775</v>
      </c>
      <c r="F3045" s="39" t="s">
        <v>904</v>
      </c>
      <c r="G3045" s="34" t="s">
        <v>363</v>
      </c>
      <c r="H3045" s="34" t="b">
        <v>0</v>
      </c>
      <c r="I3045" s="34" t="b">
        <v>0</v>
      </c>
      <c r="J3045" s="34">
        <v>8</v>
      </c>
      <c r="K3045" s="34" t="str">
        <f t="shared" si="67"/>
        <v>141400</v>
      </c>
      <c r="L3045" s="34" t="s">
        <v>899</v>
      </c>
      <c r="O3045" t="str" s="35">
        <v>引墨成纹，辅助制符；稳定笔锋与符纹，提高成符率；强化火行伤害符的伤害。</v>
      </c>
      <c r="P3045" t="n" s="35">
        <v>12421009</v>
      </c>
    </row>
    <row r="3046" ht="30" customHeight="1" spans="2:12">
      <c r="B3046" s="34">
        <f>10000000+INDEX(编号表!$B:$B,MATCH(D3046,编号表!$A:$A,0))*10000+J3046</f>
        <v>14140009</v>
      </c>
      <c r="C3046" s="34" t="s">
        <v>2120</v>
      </c>
      <c r="D3046" s="34" t="s">
        <v>2118</v>
      </c>
      <c r="E3046" s="34" t="s">
        <v>775</v>
      </c>
      <c r="F3046" s="39" t="s">
        <v>904</v>
      </c>
      <c r="G3046" s="34" t="s">
        <v>363</v>
      </c>
      <c r="H3046" s="34" t="b">
        <v>0</v>
      </c>
      <c r="I3046" s="34" t="b">
        <v>0</v>
      </c>
      <c r="J3046" s="34">
        <v>9</v>
      </c>
      <c r="K3046" s="34" t="str">
        <f t="shared" si="67"/>
        <v>141400</v>
      </c>
      <c r="L3046" s="34" t="s">
        <v>900</v>
      </c>
      <c r="O3046" t="str" s="35">
        <v>引墨成纹，辅助制符；稳定笔锋与符纹，提高成符率；强化火行伤害符的伤害。</v>
      </c>
      <c r="P3046" t="n" s="35">
        <v>12421009</v>
      </c>
    </row>
    <row r="3047" ht="30" customHeight="1" spans="2:12">
      <c r="B3047" s="34">
        <f>10000000+INDEX(编号表!$B:$B,MATCH(D3047,编号表!$A:$A,0))*10000+J3047</f>
        <v>14140010</v>
      </c>
      <c r="C3047" s="34" t="s">
        <v>2121</v>
      </c>
      <c r="D3047" s="34" t="s">
        <v>2118</v>
      </c>
      <c r="E3047" s="34" t="s">
        <v>775</v>
      </c>
      <c r="F3047" s="39" t="s">
        <v>906</v>
      </c>
      <c r="G3047" s="34" t="s">
        <v>363</v>
      </c>
      <c r="H3047" s="34" t="b">
        <v>0</v>
      </c>
      <c r="I3047" s="34" t="b">
        <v>0</v>
      </c>
      <c r="J3047" s="34">
        <v>10</v>
      </c>
      <c r="K3047" s="34" t="str">
        <f t="shared" si="67"/>
        <v>141400</v>
      </c>
      <c r="L3047" s="34" t="s">
        <v>898</v>
      </c>
      <c r="O3047" t="str" s="35">
        <v>引墨成纹，辅助制符；稳定笔锋与符纹，提高成符率；强化火行伤害符的伤害。</v>
      </c>
      <c r="P3047" t="n" s="35">
        <v>12421009</v>
      </c>
    </row>
    <row r="3048" ht="30" customHeight="1" spans="2:12">
      <c r="B3048" s="34">
        <f>10000000+INDEX(编号表!$B:$B,MATCH(D3048,编号表!$A:$A,0))*10000+J3048</f>
        <v>14140011</v>
      </c>
      <c r="C3048" s="34" t="s">
        <v>2121</v>
      </c>
      <c r="D3048" s="34" t="s">
        <v>2118</v>
      </c>
      <c r="E3048" s="34" t="s">
        <v>775</v>
      </c>
      <c r="F3048" s="39" t="s">
        <v>906</v>
      </c>
      <c r="G3048" s="34" t="s">
        <v>363</v>
      </c>
      <c r="H3048" s="34" t="b">
        <v>0</v>
      </c>
      <c r="I3048" s="34" t="b">
        <v>0</v>
      </c>
      <c r="J3048" s="34">
        <v>11</v>
      </c>
      <c r="K3048" s="34" t="str">
        <f t="shared" si="67"/>
        <v>141400</v>
      </c>
      <c r="L3048" s="34" t="s">
        <v>899</v>
      </c>
      <c r="O3048" t="str" s="35">
        <v>引墨成纹，辅助制符；稳定笔锋与符纹，提高成符率；强化火行伤害符的伤害。</v>
      </c>
      <c r="P3048" t="n" s="35">
        <v>12421009</v>
      </c>
    </row>
    <row r="3049" ht="30" customHeight="1" spans="2:12">
      <c r="B3049" s="34">
        <f>10000000+INDEX(编号表!$B:$B,MATCH(D3049,编号表!$A:$A,0))*10000+J3049</f>
        <v>14140012</v>
      </c>
      <c r="C3049" s="34" t="s">
        <v>2121</v>
      </c>
      <c r="D3049" s="34" t="s">
        <v>2118</v>
      </c>
      <c r="E3049" s="34" t="s">
        <v>775</v>
      </c>
      <c r="F3049" s="39" t="s">
        <v>906</v>
      </c>
      <c r="G3049" s="34" t="s">
        <v>363</v>
      </c>
      <c r="H3049" s="34" t="b">
        <v>0</v>
      </c>
      <c r="I3049" s="34" t="b">
        <v>0</v>
      </c>
      <c r="J3049" s="34">
        <v>12</v>
      </c>
      <c r="K3049" s="34" t="str">
        <f t="shared" si="67"/>
        <v>141400</v>
      </c>
      <c r="L3049" s="34" t="s">
        <v>900</v>
      </c>
      <c r="O3049" t="str" s="35">
        <v>引墨成纹，辅助制符；稳定笔锋与符纹，提高成符率；强化火行伤害符的伤害。</v>
      </c>
      <c r="P3049" t="n" s="35">
        <v>12421009</v>
      </c>
    </row>
    <row r="3050" ht="30" customHeight="1" spans="2:12">
      <c r="B3050" s="34">
        <f>10000000+INDEX(编号表!$B:$B,MATCH(D3050,编号表!$A:$A,0))*10000+J3050</f>
        <v>14140013</v>
      </c>
      <c r="C3050" s="34" t="s">
        <v>2122</v>
      </c>
      <c r="D3050" s="34" t="s">
        <v>2118</v>
      </c>
      <c r="E3050" s="34" t="s">
        <v>775</v>
      </c>
      <c r="F3050" s="39" t="s">
        <v>908</v>
      </c>
      <c r="G3050" s="34" t="s">
        <v>363</v>
      </c>
      <c r="H3050" s="34" t="b">
        <v>0</v>
      </c>
      <c r="I3050" s="34" t="b">
        <v>0</v>
      </c>
      <c r="J3050" s="34">
        <v>13</v>
      </c>
      <c r="K3050" s="34" t="str">
        <f t="shared" si="67"/>
        <v>141400</v>
      </c>
      <c r="L3050" s="34" t="s">
        <v>898</v>
      </c>
      <c r="O3050" t="str" s="35">
        <v>引墨成纹，辅助制符；稳定笔锋与符纹，提高成符率；强化火行伤害符的伤害。</v>
      </c>
      <c r="P3050" t="n" s="35">
        <v>12421009</v>
      </c>
    </row>
    <row r="3051" ht="30" customHeight="1" spans="2:12">
      <c r="B3051" s="34">
        <f>10000000+INDEX(编号表!$B:$B,MATCH(D3051,编号表!$A:$A,0))*10000+J3051</f>
        <v>14140014</v>
      </c>
      <c r="C3051" s="34" t="s">
        <v>2122</v>
      </c>
      <c r="D3051" s="34" t="s">
        <v>2118</v>
      </c>
      <c r="E3051" s="34" t="s">
        <v>775</v>
      </c>
      <c r="F3051" s="39" t="s">
        <v>908</v>
      </c>
      <c r="G3051" s="34" t="s">
        <v>363</v>
      </c>
      <c r="H3051" s="34" t="b">
        <v>0</v>
      </c>
      <c r="I3051" s="34" t="b">
        <v>0</v>
      </c>
      <c r="J3051" s="34">
        <v>14</v>
      </c>
      <c r="K3051" s="34" t="str">
        <f t="shared" si="67"/>
        <v>141400</v>
      </c>
      <c r="L3051" s="34" t="s">
        <v>899</v>
      </c>
      <c r="O3051" t="str" s="35">
        <v>引墨成纹，辅助制符；稳定笔锋与符纹，提高成符率；强化火行伤害符的伤害。</v>
      </c>
      <c r="P3051" t="n" s="35">
        <v>12421009</v>
      </c>
    </row>
    <row r="3052" ht="30" customHeight="1" spans="2:12">
      <c r="B3052" s="34">
        <f>10000000+INDEX(编号表!$B:$B,MATCH(D3052,编号表!$A:$A,0))*10000+J3052</f>
        <v>14140015</v>
      </c>
      <c r="C3052" s="34" t="s">
        <v>2122</v>
      </c>
      <c r="D3052" s="34" t="s">
        <v>2118</v>
      </c>
      <c r="E3052" s="34" t="s">
        <v>775</v>
      </c>
      <c r="F3052" s="39" t="s">
        <v>908</v>
      </c>
      <c r="G3052" s="34" t="s">
        <v>363</v>
      </c>
      <c r="H3052" s="34" t="b">
        <v>0</v>
      </c>
      <c r="I3052" s="34" t="b">
        <v>0</v>
      </c>
      <c r="J3052" s="34">
        <v>15</v>
      </c>
      <c r="K3052" s="34" t="str">
        <f t="shared" si="67"/>
        <v>141400</v>
      </c>
      <c r="L3052" s="34" t="s">
        <v>900</v>
      </c>
      <c r="O3052" t="str" s="35">
        <v>引墨成纹，辅助制符；稳定笔锋与符纹，提高成符率；强化火行伤害符的伤害。</v>
      </c>
      <c r="P3052" t="n" s="35">
        <v>12421009</v>
      </c>
    </row>
    <row r="3053" ht="30" customHeight="1" spans="2:12">
      <c r="B3053" s="34">
        <f>10000000+INDEX(编号表!$B:$B,MATCH(D3053,编号表!$A:$A,0))*10000+J3053</f>
        <v>14140016</v>
      </c>
      <c r="C3053" s="34" t="s">
        <v>2123</v>
      </c>
      <c r="D3053" s="34" t="s">
        <v>2118</v>
      </c>
      <c r="E3053" s="34" t="s">
        <v>775</v>
      </c>
      <c r="F3053" s="39" t="s">
        <v>910</v>
      </c>
      <c r="G3053" s="34" t="s">
        <v>363</v>
      </c>
      <c r="H3053" s="34" t="b">
        <v>0</v>
      </c>
      <c r="I3053" s="34" t="b">
        <v>0</v>
      </c>
      <c r="J3053" s="34">
        <v>16</v>
      </c>
      <c r="K3053" s="34" t="str">
        <f t="shared" si="67"/>
        <v>141400</v>
      </c>
      <c r="L3053" s="34" t="s">
        <v>898</v>
      </c>
      <c r="O3053" t="str" s="35">
        <v>引墨成纹，辅助制符；稳定笔锋与符纹，提高成符率；强化火行伤害符的伤害。</v>
      </c>
      <c r="P3053" t="n" s="35">
        <v>12421009</v>
      </c>
    </row>
    <row r="3054" ht="30" customHeight="1" spans="2:12">
      <c r="B3054" s="34">
        <f>10000000+INDEX(编号表!$B:$B,MATCH(D3054,编号表!$A:$A,0))*10000+J3054</f>
        <v>14140017</v>
      </c>
      <c r="C3054" s="34" t="s">
        <v>2123</v>
      </c>
      <c r="D3054" s="34" t="s">
        <v>2118</v>
      </c>
      <c r="E3054" s="34" t="s">
        <v>775</v>
      </c>
      <c r="F3054" s="39" t="s">
        <v>910</v>
      </c>
      <c r="G3054" s="34" t="s">
        <v>363</v>
      </c>
      <c r="H3054" s="34" t="b">
        <v>0</v>
      </c>
      <c r="I3054" s="34" t="b">
        <v>0</v>
      </c>
      <c r="J3054" s="34">
        <v>17</v>
      </c>
      <c r="K3054" s="34" t="str">
        <f t="shared" si="67"/>
        <v>141400</v>
      </c>
      <c r="L3054" s="34" t="s">
        <v>899</v>
      </c>
      <c r="O3054" t="str" s="35">
        <v>引墨成纹，辅助制符；稳定笔锋与符纹，提高成符率；强化火行伤害符的伤害。</v>
      </c>
      <c r="P3054" t="n" s="35">
        <v>12421009</v>
      </c>
    </row>
    <row r="3055" ht="30" customHeight="1" spans="2:12">
      <c r="B3055" s="34">
        <f>10000000+INDEX(编号表!$B:$B,MATCH(D3055,编号表!$A:$A,0))*10000+J3055</f>
        <v>14140018</v>
      </c>
      <c r="C3055" s="34" t="s">
        <v>2123</v>
      </c>
      <c r="D3055" s="34" t="s">
        <v>2118</v>
      </c>
      <c r="E3055" s="34" t="s">
        <v>775</v>
      </c>
      <c r="F3055" s="39" t="s">
        <v>910</v>
      </c>
      <c r="G3055" s="34" t="s">
        <v>363</v>
      </c>
      <c r="H3055" s="34" t="b">
        <v>0</v>
      </c>
      <c r="I3055" s="34" t="b">
        <v>0</v>
      </c>
      <c r="J3055" s="34">
        <v>18</v>
      </c>
      <c r="K3055" s="34" t="str">
        <f t="shared" si="67"/>
        <v>141400</v>
      </c>
      <c r="L3055" s="34" t="s">
        <v>900</v>
      </c>
      <c r="O3055" t="str" s="35">
        <v>引墨成纹，辅助制符；稳定笔锋与符纹，提高成符率；强化火行伤害符的伤害。</v>
      </c>
      <c r="P3055" t="n" s="35">
        <v>12421009</v>
      </c>
    </row>
    <row r="3056" ht="30" customHeight="1" spans="2:12">
      <c r="B3056" s="34">
        <f>10000000+INDEX(编号表!$B:$B,MATCH(D3056,编号表!$A:$A,0))*10000+J3056</f>
        <v>14140019</v>
      </c>
      <c r="C3056" s="34" t="s">
        <v>2124</v>
      </c>
      <c r="D3056" s="34" t="s">
        <v>2118</v>
      </c>
      <c r="E3056" s="34" t="s">
        <v>775</v>
      </c>
      <c r="F3056" s="39" t="s">
        <v>912</v>
      </c>
      <c r="G3056" s="34" t="s">
        <v>363</v>
      </c>
      <c r="H3056" s="34" t="b">
        <v>0</v>
      </c>
      <c r="I3056" s="34" t="b">
        <v>0</v>
      </c>
      <c r="J3056" s="34">
        <v>19</v>
      </c>
      <c r="K3056" s="34" t="str">
        <f t="shared" si="67"/>
        <v>141400</v>
      </c>
      <c r="L3056" s="34" t="s">
        <v>898</v>
      </c>
      <c r="O3056" t="str" s="35">
        <v>引墨成纹，辅助制符；稳定笔锋与符纹，提高成符率；强化火行伤害符的伤害。</v>
      </c>
      <c r="P3056" t="n" s="35">
        <v>12421009</v>
      </c>
    </row>
    <row r="3057" ht="30" customHeight="1" spans="2:12">
      <c r="B3057" s="34">
        <f>10000000+INDEX(编号表!$B:$B,MATCH(D3057,编号表!$A:$A,0))*10000+J3057</f>
        <v>14140020</v>
      </c>
      <c r="C3057" s="34" t="s">
        <v>2124</v>
      </c>
      <c r="D3057" s="34" t="s">
        <v>2118</v>
      </c>
      <c r="E3057" s="34" t="s">
        <v>775</v>
      </c>
      <c r="F3057" s="39" t="s">
        <v>912</v>
      </c>
      <c r="G3057" s="34" t="s">
        <v>363</v>
      </c>
      <c r="H3057" s="34" t="b">
        <v>0</v>
      </c>
      <c r="I3057" s="34" t="b">
        <v>0</v>
      </c>
      <c r="J3057" s="34">
        <v>20</v>
      </c>
      <c r="K3057" s="34" t="str">
        <f t="shared" si="67"/>
        <v>141400</v>
      </c>
      <c r="L3057" s="34" t="s">
        <v>899</v>
      </c>
      <c r="O3057" t="str" s="35">
        <v>引墨成纹，辅助制符；稳定笔锋与符纹，提高成符率；强化火行伤害符的伤害。</v>
      </c>
      <c r="P3057" t="n" s="35">
        <v>12421009</v>
      </c>
    </row>
    <row r="3058" ht="30" customHeight="1" spans="2:12">
      <c r="B3058" s="34">
        <f>10000000+INDEX(编号表!$B:$B,MATCH(D3058,编号表!$A:$A,0))*10000+J3058</f>
        <v>14140021</v>
      </c>
      <c r="C3058" s="34" t="s">
        <v>2124</v>
      </c>
      <c r="D3058" s="34" t="s">
        <v>2118</v>
      </c>
      <c r="E3058" s="34" t="s">
        <v>775</v>
      </c>
      <c r="F3058" s="39" t="s">
        <v>912</v>
      </c>
      <c r="G3058" s="34" t="s">
        <v>363</v>
      </c>
      <c r="H3058" s="34" t="b">
        <v>0</v>
      </c>
      <c r="I3058" s="34" t="b">
        <v>0</v>
      </c>
      <c r="J3058" s="34">
        <v>21</v>
      </c>
      <c r="K3058" s="34" t="str">
        <f t="shared" si="67"/>
        <v>141400</v>
      </c>
      <c r="L3058" s="34" t="s">
        <v>900</v>
      </c>
      <c r="O3058" t="str" s="35">
        <v>引墨成纹，辅助制符；稳定笔锋与符纹，提高成符率；强化火行伤害符的伤害。</v>
      </c>
      <c r="P3058" t="n" s="35">
        <v>12421009</v>
      </c>
    </row>
    <row r="3059" ht="30" customHeight="1" spans="2:12">
      <c r="B3059" s="34">
        <f>10000000+INDEX(编号表!$B:$B,MATCH(D3059,编号表!$A:$A,0))*10000+J3059</f>
        <v>14150001</v>
      </c>
      <c r="C3059" s="34" t="s">
        <v>2125</v>
      </c>
      <c r="D3059" s="34" t="s">
        <v>2126</v>
      </c>
      <c r="E3059" s="34" t="s">
        <v>775</v>
      </c>
      <c r="F3059" s="39" t="s">
        <v>897</v>
      </c>
      <c r="G3059" s="34" t="s">
        <v>363</v>
      </c>
      <c r="H3059" s="34" t="b">
        <v>0</v>
      </c>
      <c r="I3059" s="34" t="b">
        <v>0</v>
      </c>
      <c r="J3059" s="34">
        <v>1</v>
      </c>
      <c r="K3059" s="34" t="str">
        <f t="shared" si="67"/>
        <v>141500</v>
      </c>
      <c r="L3059" s="34" t="s">
        <v>898</v>
      </c>
      <c r="O3059" t="str" s="35">
        <v>引墨成纹，辅助制符；稳定笔锋与符纹，提高成符率；强化土行伤害符的伤害。</v>
      </c>
      <c r="P3059" t="n" s="35">
        <v>12421009</v>
      </c>
    </row>
    <row r="3060" ht="30" customHeight="1" spans="2:12">
      <c r="B3060" s="34">
        <f>10000000+INDEX(编号表!$B:$B,MATCH(D3060,编号表!$A:$A,0))*10000+J3060</f>
        <v>14150002</v>
      </c>
      <c r="C3060" s="34" t="s">
        <v>2125</v>
      </c>
      <c r="D3060" s="34" t="s">
        <v>2126</v>
      </c>
      <c r="E3060" s="34" t="s">
        <v>775</v>
      </c>
      <c r="F3060" s="39" t="s">
        <v>897</v>
      </c>
      <c r="G3060" s="34" t="s">
        <v>363</v>
      </c>
      <c r="H3060" s="34" t="b">
        <v>0</v>
      </c>
      <c r="I3060" s="34" t="b">
        <v>0</v>
      </c>
      <c r="J3060" s="34">
        <v>2</v>
      </c>
      <c r="K3060" s="34" t="str">
        <f t="shared" si="67"/>
        <v>141500</v>
      </c>
      <c r="L3060" s="34" t="s">
        <v>899</v>
      </c>
      <c r="O3060" t="str" s="35">
        <v>引墨成纹，辅助制符；稳定笔锋与符纹，提高成符率；强化土行伤害符的伤害。</v>
      </c>
      <c r="P3060" t="n" s="35">
        <v>12421009</v>
      </c>
    </row>
    <row r="3061" ht="30" customHeight="1" spans="2:12">
      <c r="B3061" s="34">
        <f>10000000+INDEX(编号表!$B:$B,MATCH(D3061,编号表!$A:$A,0))*10000+J3061</f>
        <v>14150003</v>
      </c>
      <c r="C3061" s="34" t="s">
        <v>2125</v>
      </c>
      <c r="D3061" s="34" t="s">
        <v>2126</v>
      </c>
      <c r="E3061" s="34" t="s">
        <v>775</v>
      </c>
      <c r="F3061" s="39" t="s">
        <v>897</v>
      </c>
      <c r="G3061" s="34" t="s">
        <v>363</v>
      </c>
      <c r="H3061" s="34" t="b">
        <v>0</v>
      </c>
      <c r="I3061" s="34" t="b">
        <v>0</v>
      </c>
      <c r="J3061" s="34">
        <v>3</v>
      </c>
      <c r="K3061" s="34" t="str">
        <f t="shared" si="67"/>
        <v>141500</v>
      </c>
      <c r="L3061" s="34" t="s">
        <v>900</v>
      </c>
      <c r="O3061" t="str" s="35">
        <v>引墨成纹，辅助制符；稳定笔锋与符纹，提高成符率；强化土行伤害符的伤害。</v>
      </c>
      <c r="P3061" t="n" s="35">
        <v>12421009</v>
      </c>
    </row>
    <row r="3062" ht="30" customHeight="1" spans="2:12">
      <c r="B3062" s="34">
        <f>10000000+INDEX(编号表!$B:$B,MATCH(D3062,编号表!$A:$A,0))*10000+J3062</f>
        <v>14150004</v>
      </c>
      <c r="C3062" s="34" t="s">
        <v>2127</v>
      </c>
      <c r="D3062" s="34" t="s">
        <v>2126</v>
      </c>
      <c r="E3062" s="34" t="s">
        <v>775</v>
      </c>
      <c r="F3062" s="39" t="s">
        <v>902</v>
      </c>
      <c r="G3062" s="34" t="s">
        <v>363</v>
      </c>
      <c r="H3062" s="34" t="b">
        <v>0</v>
      </c>
      <c r="I3062" s="34" t="b">
        <v>0</v>
      </c>
      <c r="J3062" s="34">
        <v>4</v>
      </c>
      <c r="K3062" s="34" t="str">
        <f t="shared" si="67"/>
        <v>141500</v>
      </c>
      <c r="L3062" s="34" t="s">
        <v>898</v>
      </c>
      <c r="O3062" t="str" s="35">
        <v>引墨成纹，辅助制符；稳定笔锋与符纹，提高成符率；强化土行伤害符的伤害。</v>
      </c>
      <c r="P3062" t="n" s="35">
        <v>12421009</v>
      </c>
    </row>
    <row r="3063" ht="30" customHeight="1" spans="2:12">
      <c r="B3063" s="34">
        <f>10000000+INDEX(编号表!$B:$B,MATCH(D3063,编号表!$A:$A,0))*10000+J3063</f>
        <v>14150005</v>
      </c>
      <c r="C3063" s="34" t="s">
        <v>2127</v>
      </c>
      <c r="D3063" s="34" t="s">
        <v>2126</v>
      </c>
      <c r="E3063" s="34" t="s">
        <v>775</v>
      </c>
      <c r="F3063" s="39" t="s">
        <v>902</v>
      </c>
      <c r="G3063" s="34" t="s">
        <v>363</v>
      </c>
      <c r="H3063" s="34" t="b">
        <v>0</v>
      </c>
      <c r="I3063" s="34" t="b">
        <v>0</v>
      </c>
      <c r="J3063" s="34">
        <v>5</v>
      </c>
      <c r="K3063" s="34" t="str">
        <f t="shared" si="67"/>
        <v>141500</v>
      </c>
      <c r="L3063" s="34" t="s">
        <v>899</v>
      </c>
      <c r="O3063" t="str" s="35">
        <v>引墨成纹，辅助制符；稳定笔锋与符纹，提高成符率；强化土行伤害符的伤害。</v>
      </c>
      <c r="P3063" t="n" s="35">
        <v>12421009</v>
      </c>
    </row>
    <row r="3064" ht="30" customHeight="1" spans="2:12">
      <c r="B3064" s="34">
        <f>10000000+INDEX(编号表!$B:$B,MATCH(D3064,编号表!$A:$A,0))*10000+J3064</f>
        <v>14150006</v>
      </c>
      <c r="C3064" s="34" t="s">
        <v>2127</v>
      </c>
      <c r="D3064" s="34" t="s">
        <v>2126</v>
      </c>
      <c r="E3064" s="34" t="s">
        <v>775</v>
      </c>
      <c r="F3064" s="39" t="s">
        <v>902</v>
      </c>
      <c r="G3064" s="34" t="s">
        <v>363</v>
      </c>
      <c r="H3064" s="34" t="b">
        <v>0</v>
      </c>
      <c r="I3064" s="34" t="b">
        <v>0</v>
      </c>
      <c r="J3064" s="34">
        <v>6</v>
      </c>
      <c r="K3064" s="34" t="str">
        <f t="shared" si="67"/>
        <v>141500</v>
      </c>
      <c r="L3064" s="34" t="s">
        <v>900</v>
      </c>
      <c r="O3064" t="str" s="35">
        <v>引墨成纹，辅助制符；稳定笔锋与符纹，提高成符率；强化土行伤害符的伤害。</v>
      </c>
      <c r="P3064" t="n" s="35">
        <v>12421009</v>
      </c>
    </row>
    <row r="3065" ht="30" customHeight="1" spans="2:12">
      <c r="B3065" s="34">
        <f>10000000+INDEX(编号表!$B:$B,MATCH(D3065,编号表!$A:$A,0))*10000+J3065</f>
        <v>14150007</v>
      </c>
      <c r="C3065" s="34" t="s">
        <v>2128</v>
      </c>
      <c r="D3065" s="34" t="s">
        <v>2126</v>
      </c>
      <c r="E3065" s="34" t="s">
        <v>775</v>
      </c>
      <c r="F3065" s="39" t="s">
        <v>904</v>
      </c>
      <c r="G3065" s="34" t="s">
        <v>363</v>
      </c>
      <c r="H3065" s="34" t="b">
        <v>0</v>
      </c>
      <c r="I3065" s="34" t="b">
        <v>0</v>
      </c>
      <c r="J3065" s="34">
        <v>7</v>
      </c>
      <c r="K3065" s="34" t="str">
        <f t="shared" si="67"/>
        <v>141500</v>
      </c>
      <c r="L3065" s="34" t="s">
        <v>898</v>
      </c>
      <c r="O3065" t="str" s="35">
        <v>引墨成纹，辅助制符；稳定笔锋与符纹，提高成符率；强化土行伤害符的伤害。</v>
      </c>
      <c r="P3065" t="n" s="35">
        <v>12421009</v>
      </c>
    </row>
    <row r="3066" ht="30" customHeight="1" spans="2:12">
      <c r="B3066" s="34">
        <f>10000000+INDEX(编号表!$B:$B,MATCH(D3066,编号表!$A:$A,0))*10000+J3066</f>
        <v>14150008</v>
      </c>
      <c r="C3066" s="34" t="s">
        <v>2128</v>
      </c>
      <c r="D3066" s="34" t="s">
        <v>2126</v>
      </c>
      <c r="E3066" s="34" t="s">
        <v>775</v>
      </c>
      <c r="F3066" s="39" t="s">
        <v>904</v>
      </c>
      <c r="G3066" s="34" t="s">
        <v>363</v>
      </c>
      <c r="H3066" s="34" t="b">
        <v>0</v>
      </c>
      <c r="I3066" s="34" t="b">
        <v>0</v>
      </c>
      <c r="J3066" s="34">
        <v>8</v>
      </c>
      <c r="K3066" s="34" t="str">
        <f t="shared" si="67"/>
        <v>141500</v>
      </c>
      <c r="L3066" s="34" t="s">
        <v>899</v>
      </c>
      <c r="O3066" t="str" s="35">
        <v>引墨成纹，辅助制符；稳定笔锋与符纹，提高成符率；强化土行伤害符的伤害。</v>
      </c>
      <c r="P3066" t="n" s="35">
        <v>12421009</v>
      </c>
    </row>
    <row r="3067" ht="30" customHeight="1" spans="2:12">
      <c r="B3067" s="34">
        <f>10000000+INDEX(编号表!$B:$B,MATCH(D3067,编号表!$A:$A,0))*10000+J3067</f>
        <v>14150009</v>
      </c>
      <c r="C3067" s="34" t="s">
        <v>2128</v>
      </c>
      <c r="D3067" s="34" t="s">
        <v>2126</v>
      </c>
      <c r="E3067" s="34" t="s">
        <v>775</v>
      </c>
      <c r="F3067" s="39" t="s">
        <v>904</v>
      </c>
      <c r="G3067" s="34" t="s">
        <v>363</v>
      </c>
      <c r="H3067" s="34" t="b">
        <v>0</v>
      </c>
      <c r="I3067" s="34" t="b">
        <v>0</v>
      </c>
      <c r="J3067" s="34">
        <v>9</v>
      </c>
      <c r="K3067" s="34" t="str">
        <f t="shared" si="67"/>
        <v>141500</v>
      </c>
      <c r="L3067" s="34" t="s">
        <v>900</v>
      </c>
      <c r="O3067" t="str" s="35">
        <v>引墨成纹，辅助制符；稳定笔锋与符纹，提高成符率；强化土行伤害符的伤害。</v>
      </c>
      <c r="P3067" t="n" s="35">
        <v>12421009</v>
      </c>
    </row>
    <row r="3068" ht="30" customHeight="1" spans="2:12">
      <c r="B3068" s="34">
        <f>10000000+INDEX(编号表!$B:$B,MATCH(D3068,编号表!$A:$A,0))*10000+J3068</f>
        <v>14150010</v>
      </c>
      <c r="C3068" s="34" t="s">
        <v>2129</v>
      </c>
      <c r="D3068" s="34" t="s">
        <v>2126</v>
      </c>
      <c r="E3068" s="34" t="s">
        <v>775</v>
      </c>
      <c r="F3068" s="39" t="s">
        <v>906</v>
      </c>
      <c r="G3068" s="34" t="s">
        <v>363</v>
      </c>
      <c r="H3068" s="34" t="b">
        <v>0</v>
      </c>
      <c r="I3068" s="34" t="b">
        <v>0</v>
      </c>
      <c r="J3068" s="34">
        <v>10</v>
      </c>
      <c r="K3068" s="34" t="str">
        <f t="shared" si="67"/>
        <v>141500</v>
      </c>
      <c r="L3068" s="34" t="s">
        <v>898</v>
      </c>
      <c r="O3068" t="str" s="35">
        <v>引墨成纹，辅助制符；稳定笔锋与符纹，提高成符率；强化土行伤害符的伤害。</v>
      </c>
      <c r="P3068" t="n" s="35">
        <v>12421009</v>
      </c>
    </row>
    <row r="3069" ht="30" customHeight="1" spans="2:12">
      <c r="B3069" s="34">
        <f>10000000+INDEX(编号表!$B:$B,MATCH(D3069,编号表!$A:$A,0))*10000+J3069</f>
        <v>14150011</v>
      </c>
      <c r="C3069" s="34" t="s">
        <v>2129</v>
      </c>
      <c r="D3069" s="34" t="s">
        <v>2126</v>
      </c>
      <c r="E3069" s="34" t="s">
        <v>775</v>
      </c>
      <c r="F3069" s="39" t="s">
        <v>906</v>
      </c>
      <c r="G3069" s="34" t="s">
        <v>363</v>
      </c>
      <c r="H3069" s="34" t="b">
        <v>0</v>
      </c>
      <c r="I3069" s="34" t="b">
        <v>0</v>
      </c>
      <c r="J3069" s="34">
        <v>11</v>
      </c>
      <c r="K3069" s="34" t="str">
        <f t="shared" si="67"/>
        <v>141500</v>
      </c>
      <c r="L3069" s="34" t="s">
        <v>899</v>
      </c>
      <c r="O3069" t="str" s="35">
        <v>引墨成纹，辅助制符；稳定笔锋与符纹，提高成符率；强化土行伤害符的伤害。</v>
      </c>
      <c r="P3069" t="n" s="35">
        <v>12421009</v>
      </c>
    </row>
    <row r="3070" ht="30" customHeight="1" spans="2:12">
      <c r="B3070" s="34">
        <f>10000000+INDEX(编号表!$B:$B,MATCH(D3070,编号表!$A:$A,0))*10000+J3070</f>
        <v>14150012</v>
      </c>
      <c r="C3070" s="34" t="s">
        <v>2129</v>
      </c>
      <c r="D3070" s="34" t="s">
        <v>2126</v>
      </c>
      <c r="E3070" s="34" t="s">
        <v>775</v>
      </c>
      <c r="F3070" s="39" t="s">
        <v>906</v>
      </c>
      <c r="G3070" s="34" t="s">
        <v>363</v>
      </c>
      <c r="H3070" s="34" t="b">
        <v>0</v>
      </c>
      <c r="I3070" s="34" t="b">
        <v>0</v>
      </c>
      <c r="J3070" s="34">
        <v>12</v>
      </c>
      <c r="K3070" s="34" t="str">
        <f t="shared" si="67"/>
        <v>141500</v>
      </c>
      <c r="L3070" s="34" t="s">
        <v>900</v>
      </c>
      <c r="O3070" t="str" s="35">
        <v>引墨成纹，辅助制符；稳定笔锋与符纹，提高成符率；强化土行伤害符的伤害。</v>
      </c>
      <c r="P3070" t="n" s="35">
        <v>12421009</v>
      </c>
    </row>
    <row r="3071" ht="30" customHeight="1" spans="2:12">
      <c r="B3071" s="34">
        <f>10000000+INDEX(编号表!$B:$B,MATCH(D3071,编号表!$A:$A,0))*10000+J3071</f>
        <v>14150013</v>
      </c>
      <c r="C3071" s="34" t="s">
        <v>2130</v>
      </c>
      <c r="D3071" s="34" t="s">
        <v>2126</v>
      </c>
      <c r="E3071" s="34" t="s">
        <v>775</v>
      </c>
      <c r="F3071" s="39" t="s">
        <v>908</v>
      </c>
      <c r="G3071" s="34" t="s">
        <v>363</v>
      </c>
      <c r="H3071" s="34" t="b">
        <v>0</v>
      </c>
      <c r="I3071" s="34" t="b">
        <v>0</v>
      </c>
      <c r="J3071" s="34">
        <v>13</v>
      </c>
      <c r="K3071" s="34" t="str">
        <f t="shared" si="67"/>
        <v>141500</v>
      </c>
      <c r="L3071" s="34" t="s">
        <v>898</v>
      </c>
      <c r="O3071" t="str" s="35">
        <v>引墨成纹，辅助制符；稳定笔锋与符纹，提高成符率；强化土行伤害符的伤害。</v>
      </c>
      <c r="P3071" t="n" s="35">
        <v>12421009</v>
      </c>
    </row>
    <row r="3072" ht="30" customHeight="1" spans="2:12">
      <c r="B3072" s="34">
        <f>10000000+INDEX(编号表!$B:$B,MATCH(D3072,编号表!$A:$A,0))*10000+J3072</f>
        <v>14150014</v>
      </c>
      <c r="C3072" s="34" t="s">
        <v>2130</v>
      </c>
      <c r="D3072" s="34" t="s">
        <v>2126</v>
      </c>
      <c r="E3072" s="34" t="s">
        <v>775</v>
      </c>
      <c r="F3072" s="39" t="s">
        <v>908</v>
      </c>
      <c r="G3072" s="34" t="s">
        <v>363</v>
      </c>
      <c r="H3072" s="34" t="b">
        <v>0</v>
      </c>
      <c r="I3072" s="34" t="b">
        <v>0</v>
      </c>
      <c r="J3072" s="34">
        <v>14</v>
      </c>
      <c r="K3072" s="34" t="str">
        <f t="shared" si="67"/>
        <v>141500</v>
      </c>
      <c r="L3072" s="34" t="s">
        <v>899</v>
      </c>
      <c r="O3072" t="str" s="35">
        <v>引墨成纹，辅助制符；稳定笔锋与符纹，提高成符率；强化土行伤害符的伤害。</v>
      </c>
      <c r="P3072" t="n" s="35">
        <v>12421009</v>
      </c>
    </row>
    <row r="3073" ht="30" customHeight="1" spans="2:12">
      <c r="B3073" s="34">
        <f>10000000+INDEX(编号表!$B:$B,MATCH(D3073,编号表!$A:$A,0))*10000+J3073</f>
        <v>14150015</v>
      </c>
      <c r="C3073" s="34" t="s">
        <v>2130</v>
      </c>
      <c r="D3073" s="34" t="s">
        <v>2126</v>
      </c>
      <c r="E3073" s="34" t="s">
        <v>775</v>
      </c>
      <c r="F3073" s="39" t="s">
        <v>908</v>
      </c>
      <c r="G3073" s="34" t="s">
        <v>363</v>
      </c>
      <c r="H3073" s="34" t="b">
        <v>0</v>
      </c>
      <c r="I3073" s="34" t="b">
        <v>0</v>
      </c>
      <c r="J3073" s="34">
        <v>15</v>
      </c>
      <c r="K3073" s="34" t="str">
        <f t="shared" si="67"/>
        <v>141500</v>
      </c>
      <c r="L3073" s="34" t="s">
        <v>900</v>
      </c>
      <c r="O3073" t="str" s="35">
        <v>引墨成纹，辅助制符；稳定笔锋与符纹，提高成符率；强化土行伤害符的伤害。</v>
      </c>
      <c r="P3073" t="n" s="35">
        <v>12421009</v>
      </c>
    </row>
    <row r="3074" ht="30" customHeight="1" spans="2:12">
      <c r="B3074" s="34">
        <f>10000000+INDEX(编号表!$B:$B,MATCH(D3074,编号表!$A:$A,0))*10000+J3074</f>
        <v>14150016</v>
      </c>
      <c r="C3074" s="34" t="s">
        <v>2131</v>
      </c>
      <c r="D3074" s="34" t="s">
        <v>2126</v>
      </c>
      <c r="E3074" s="34" t="s">
        <v>775</v>
      </c>
      <c r="F3074" s="39" t="s">
        <v>910</v>
      </c>
      <c r="G3074" s="34" t="s">
        <v>363</v>
      </c>
      <c r="H3074" s="34" t="b">
        <v>0</v>
      </c>
      <c r="I3074" s="34" t="b">
        <v>0</v>
      </c>
      <c r="J3074" s="34">
        <v>16</v>
      </c>
      <c r="K3074" s="34" t="str">
        <f t="shared" si="67"/>
        <v>141500</v>
      </c>
      <c r="L3074" s="34" t="s">
        <v>898</v>
      </c>
      <c r="O3074" t="str" s="35">
        <v>引墨成纹，辅助制符；稳定笔锋与符纹，提高成符率；强化土行伤害符的伤害。</v>
      </c>
      <c r="P3074" t="n" s="35">
        <v>12421009</v>
      </c>
    </row>
    <row r="3075" ht="30" customHeight="1" spans="2:12">
      <c r="B3075" s="34">
        <f>10000000+INDEX(编号表!$B:$B,MATCH(D3075,编号表!$A:$A,0))*10000+J3075</f>
        <v>14150017</v>
      </c>
      <c r="C3075" s="34" t="s">
        <v>2131</v>
      </c>
      <c r="D3075" s="34" t="s">
        <v>2126</v>
      </c>
      <c r="E3075" s="34" t="s">
        <v>775</v>
      </c>
      <c r="F3075" s="39" t="s">
        <v>910</v>
      </c>
      <c r="G3075" s="34" t="s">
        <v>363</v>
      </c>
      <c r="H3075" s="34" t="b">
        <v>0</v>
      </c>
      <c r="I3075" s="34" t="b">
        <v>0</v>
      </c>
      <c r="J3075" s="34">
        <v>17</v>
      </c>
      <c r="K3075" s="34" t="str">
        <f t="shared" si="67"/>
        <v>141500</v>
      </c>
      <c r="L3075" s="34" t="s">
        <v>899</v>
      </c>
      <c r="O3075" t="str" s="35">
        <v>引墨成纹，辅助制符；稳定笔锋与符纹，提高成符率；强化土行伤害符的伤害。</v>
      </c>
      <c r="P3075" t="n" s="35">
        <v>12421009</v>
      </c>
    </row>
    <row r="3076" ht="30" customHeight="1" spans="2:12">
      <c r="B3076" s="34">
        <f>10000000+INDEX(编号表!$B:$B,MATCH(D3076,编号表!$A:$A,0))*10000+J3076</f>
        <v>14150018</v>
      </c>
      <c r="C3076" s="34" t="s">
        <v>2131</v>
      </c>
      <c r="D3076" s="34" t="s">
        <v>2126</v>
      </c>
      <c r="E3076" s="34" t="s">
        <v>775</v>
      </c>
      <c r="F3076" s="39" t="s">
        <v>910</v>
      </c>
      <c r="G3076" s="34" t="s">
        <v>363</v>
      </c>
      <c r="H3076" s="34" t="b">
        <v>0</v>
      </c>
      <c r="I3076" s="34" t="b">
        <v>0</v>
      </c>
      <c r="J3076" s="34">
        <v>18</v>
      </c>
      <c r="K3076" s="34" t="str">
        <f t="shared" si="67"/>
        <v>141500</v>
      </c>
      <c r="L3076" s="34" t="s">
        <v>900</v>
      </c>
      <c r="O3076" t="str" s="35">
        <v>引墨成纹，辅助制符；稳定笔锋与符纹，提高成符率；强化土行伤害符的伤害。</v>
      </c>
      <c r="P3076" t="n" s="35">
        <v>12421009</v>
      </c>
    </row>
    <row r="3077" ht="30" customHeight="1" spans="2:12">
      <c r="B3077" s="34">
        <f>10000000+INDEX(编号表!$B:$B,MATCH(D3077,编号表!$A:$A,0))*10000+J3077</f>
        <v>14150019</v>
      </c>
      <c r="C3077" s="34" t="s">
        <v>2132</v>
      </c>
      <c r="D3077" s="34" t="s">
        <v>2126</v>
      </c>
      <c r="E3077" s="34" t="s">
        <v>775</v>
      </c>
      <c r="F3077" s="39" t="s">
        <v>912</v>
      </c>
      <c r="G3077" s="34" t="s">
        <v>363</v>
      </c>
      <c r="H3077" s="34" t="b">
        <v>0</v>
      </c>
      <c r="I3077" s="34" t="b">
        <v>0</v>
      </c>
      <c r="J3077" s="34">
        <v>19</v>
      </c>
      <c r="K3077" s="34" t="str">
        <f t="shared" si="67"/>
        <v>141500</v>
      </c>
      <c r="L3077" s="34" t="s">
        <v>898</v>
      </c>
      <c r="O3077" t="str" s="35">
        <v>引墨成纹，辅助制符；稳定笔锋与符纹，提高成符率；强化土行伤害符的伤害。</v>
      </c>
      <c r="P3077" t="n" s="35">
        <v>12421009</v>
      </c>
    </row>
    <row r="3078" ht="30" customHeight="1" spans="2:12">
      <c r="B3078" s="34">
        <f>10000000+INDEX(编号表!$B:$B,MATCH(D3078,编号表!$A:$A,0))*10000+J3078</f>
        <v>14150020</v>
      </c>
      <c r="C3078" s="34" t="s">
        <v>2132</v>
      </c>
      <c r="D3078" s="34" t="s">
        <v>2126</v>
      </c>
      <c r="E3078" s="34" t="s">
        <v>775</v>
      </c>
      <c r="F3078" s="39" t="s">
        <v>912</v>
      </c>
      <c r="G3078" s="34" t="s">
        <v>363</v>
      </c>
      <c r="H3078" s="34" t="b">
        <v>0</v>
      </c>
      <c r="I3078" s="34" t="b">
        <v>0</v>
      </c>
      <c r="J3078" s="34">
        <v>20</v>
      </c>
      <c r="K3078" s="34" t="str">
        <f t="shared" si="67"/>
        <v>141500</v>
      </c>
      <c r="L3078" s="34" t="s">
        <v>899</v>
      </c>
      <c r="O3078" t="str" s="35">
        <v>引墨成纹，辅助制符；稳定笔锋与符纹，提高成符率；强化土行伤害符的伤害。</v>
      </c>
      <c r="P3078" t="n" s="35">
        <v>12421009</v>
      </c>
    </row>
    <row r="3079" ht="30" customHeight="1" spans="2:12">
      <c r="B3079" s="34">
        <f>10000000+INDEX(编号表!$B:$B,MATCH(D3079,编号表!$A:$A,0))*10000+J3079</f>
        <v>14150021</v>
      </c>
      <c r="C3079" s="34" t="s">
        <v>2132</v>
      </c>
      <c r="D3079" s="34" t="s">
        <v>2126</v>
      </c>
      <c r="E3079" s="34" t="s">
        <v>775</v>
      </c>
      <c r="F3079" s="39" t="s">
        <v>912</v>
      </c>
      <c r="G3079" s="34" t="s">
        <v>363</v>
      </c>
      <c r="H3079" s="34" t="b">
        <v>0</v>
      </c>
      <c r="I3079" s="34" t="b">
        <v>0</v>
      </c>
      <c r="J3079" s="34">
        <v>21</v>
      </c>
      <c r="K3079" s="34" t="str">
        <f t="shared" ref="K3079:K3142" si="68">LEFT(B3079,6)</f>
        <v>141500</v>
      </c>
      <c r="L3079" s="34" t="s">
        <v>900</v>
      </c>
      <c r="O3079" t="str" s="35">
        <v>引墨成纹，辅助制符；稳定笔锋与符纹，提高成符率；强化土行伤害符的伤害。</v>
      </c>
      <c r="P3079" t="n" s="35">
        <v>12421009</v>
      </c>
    </row>
    <row r="3080" ht="30" customHeight="1" spans="2:12">
      <c r="B3080" s="34">
        <f>10000000+INDEX(编号表!$B:$B,MATCH(D3080,编号表!$A:$A,0))*10000+J3080</f>
        <v>14160010</v>
      </c>
      <c r="C3080" s="34" t="s">
        <v>2133</v>
      </c>
      <c r="D3080" s="34" t="s">
        <v>2134</v>
      </c>
      <c r="E3080" s="34" t="s">
        <v>775</v>
      </c>
      <c r="F3080" s="39" t="s">
        <v>906</v>
      </c>
      <c r="G3080" s="34" t="s">
        <v>363</v>
      </c>
      <c r="H3080" s="34" t="b">
        <v>0</v>
      </c>
      <c r="I3080" s="34" t="b">
        <v>0</v>
      </c>
      <c r="J3080" s="34">
        <v>10</v>
      </c>
      <c r="K3080" s="34" t="str">
        <f t="shared" si="68"/>
        <v>141600</v>
      </c>
      <c r="L3080" s="34" t="s">
        <v>898</v>
      </c>
      <c r="O3080" t="str" s="35">
        <v>引墨成纹，辅助制符；稳定笔锋与符纹，提高成符率；强化金行伤害符的伤害；提高成符率。</v>
      </c>
      <c r="P3080" t="n" s="35">
        <v>12451091</v>
      </c>
    </row>
    <row r="3081" ht="30" customHeight="1" spans="2:12">
      <c r="B3081" s="34">
        <f>10000000+INDEX(编号表!$B:$B,MATCH(D3081,编号表!$A:$A,0))*10000+J3081</f>
        <v>14160011</v>
      </c>
      <c r="C3081" s="34" t="s">
        <v>2133</v>
      </c>
      <c r="D3081" s="34" t="s">
        <v>2134</v>
      </c>
      <c r="E3081" s="34" t="s">
        <v>775</v>
      </c>
      <c r="F3081" s="39" t="s">
        <v>906</v>
      </c>
      <c r="G3081" s="34" t="s">
        <v>363</v>
      </c>
      <c r="H3081" s="34" t="b">
        <v>0</v>
      </c>
      <c r="I3081" s="34" t="b">
        <v>0</v>
      </c>
      <c r="J3081" s="34">
        <v>11</v>
      </c>
      <c r="K3081" s="34" t="str">
        <f t="shared" si="68"/>
        <v>141600</v>
      </c>
      <c r="L3081" s="34" t="s">
        <v>899</v>
      </c>
      <c r="O3081" t="str" s="35">
        <v>引墨成纹，辅助制符；稳定笔锋与符纹，提高成符率；强化金行伤害符的伤害；提高成符率。</v>
      </c>
      <c r="P3081" t="n" s="35">
        <v>12451091</v>
      </c>
    </row>
    <row r="3082" ht="30" customHeight="1" spans="2:12">
      <c r="B3082" s="34">
        <f>10000000+INDEX(编号表!$B:$B,MATCH(D3082,编号表!$A:$A,0))*10000+J3082</f>
        <v>14160012</v>
      </c>
      <c r="C3082" s="34" t="s">
        <v>2133</v>
      </c>
      <c r="D3082" s="34" t="s">
        <v>2134</v>
      </c>
      <c r="E3082" s="34" t="s">
        <v>775</v>
      </c>
      <c r="F3082" s="39" t="s">
        <v>906</v>
      </c>
      <c r="G3082" s="34" t="s">
        <v>363</v>
      </c>
      <c r="H3082" s="34" t="b">
        <v>0</v>
      </c>
      <c r="I3082" s="34" t="b">
        <v>0</v>
      </c>
      <c r="J3082" s="34">
        <v>12</v>
      </c>
      <c r="K3082" s="34" t="str">
        <f t="shared" si="68"/>
        <v>141600</v>
      </c>
      <c r="L3082" s="34" t="s">
        <v>900</v>
      </c>
      <c r="O3082" t="str" s="35">
        <v>引墨成纹，辅助制符；稳定笔锋与符纹，提高成符率；强化金行伤害符的伤害；提高成符率。</v>
      </c>
      <c r="P3082" t="n" s="35">
        <v>12451091</v>
      </c>
    </row>
    <row r="3083" ht="30" customHeight="1" spans="2:12">
      <c r="B3083" s="34">
        <f>10000000+INDEX(编号表!$B:$B,MATCH(D3083,编号表!$A:$A,0))*10000+J3083</f>
        <v>14170010</v>
      </c>
      <c r="C3083" s="34" t="s">
        <v>2135</v>
      </c>
      <c r="D3083" s="34" t="s">
        <v>2136</v>
      </c>
      <c r="E3083" s="34" t="s">
        <v>775</v>
      </c>
      <c r="F3083" s="39" t="s">
        <v>906</v>
      </c>
      <c r="G3083" s="34" t="s">
        <v>363</v>
      </c>
      <c r="H3083" s="34" t="b">
        <v>0</v>
      </c>
      <c r="I3083" s="34" t="b">
        <v>0</v>
      </c>
      <c r="J3083" s="34">
        <v>10</v>
      </c>
      <c r="K3083" s="34" t="str">
        <f t="shared" si="68"/>
        <v>141700</v>
      </c>
      <c r="L3083" s="34" t="s">
        <v>898</v>
      </c>
      <c r="O3083" t="str" s="35">
        <v>引墨成纹，辅助制符；稳定笔锋与符纹，提高成符率；强化水行伤害符的伤害；提高成符率。</v>
      </c>
      <c r="P3083" t="n" s="35">
        <v>12451091</v>
      </c>
    </row>
    <row r="3084" ht="30" customHeight="1" spans="2:12">
      <c r="B3084" s="34">
        <f>10000000+INDEX(编号表!$B:$B,MATCH(D3084,编号表!$A:$A,0))*10000+J3084</f>
        <v>14170011</v>
      </c>
      <c r="C3084" s="34" t="s">
        <v>2135</v>
      </c>
      <c r="D3084" s="34" t="s">
        <v>2136</v>
      </c>
      <c r="E3084" s="34" t="s">
        <v>775</v>
      </c>
      <c r="F3084" s="39" t="s">
        <v>906</v>
      </c>
      <c r="G3084" s="34" t="s">
        <v>363</v>
      </c>
      <c r="H3084" s="34" t="b">
        <v>0</v>
      </c>
      <c r="I3084" s="34" t="b">
        <v>0</v>
      </c>
      <c r="J3084" s="34">
        <v>11</v>
      </c>
      <c r="K3084" s="34" t="str">
        <f t="shared" si="68"/>
        <v>141700</v>
      </c>
      <c r="L3084" s="34" t="s">
        <v>899</v>
      </c>
      <c r="O3084" t="str" s="35">
        <v>引墨成纹，辅助制符；稳定笔锋与符纹，提高成符率；强化水行伤害符的伤害；提高成符率。</v>
      </c>
      <c r="P3084" t="n" s="35">
        <v>12451091</v>
      </c>
    </row>
    <row r="3085" ht="30" customHeight="1" spans="2:12">
      <c r="B3085" s="34">
        <f>10000000+INDEX(编号表!$B:$B,MATCH(D3085,编号表!$A:$A,0))*10000+J3085</f>
        <v>14170012</v>
      </c>
      <c r="C3085" s="34" t="s">
        <v>2135</v>
      </c>
      <c r="D3085" s="34" t="s">
        <v>2136</v>
      </c>
      <c r="E3085" s="34" t="s">
        <v>775</v>
      </c>
      <c r="F3085" s="39" t="s">
        <v>906</v>
      </c>
      <c r="G3085" s="34" t="s">
        <v>363</v>
      </c>
      <c r="H3085" s="34" t="b">
        <v>0</v>
      </c>
      <c r="I3085" s="34" t="b">
        <v>0</v>
      </c>
      <c r="J3085" s="34">
        <v>12</v>
      </c>
      <c r="K3085" s="34" t="str">
        <f t="shared" si="68"/>
        <v>141700</v>
      </c>
      <c r="L3085" s="34" t="s">
        <v>900</v>
      </c>
      <c r="O3085" t="str" s="35">
        <v>引墨成纹，辅助制符；稳定笔锋与符纹，提高成符率；强化水行伤害符的伤害；提高成符率。</v>
      </c>
      <c r="P3085" t="n" s="35">
        <v>12451091</v>
      </c>
    </row>
    <row r="3086" ht="30" customHeight="1" spans="2:12">
      <c r="B3086" s="34">
        <f>10000000+INDEX(编号表!$B:$B,MATCH(D3086,编号表!$A:$A,0))*10000+J3086</f>
        <v>14180010</v>
      </c>
      <c r="C3086" s="34" t="s">
        <v>2137</v>
      </c>
      <c r="D3086" s="34" t="s">
        <v>2138</v>
      </c>
      <c r="E3086" s="34" t="s">
        <v>775</v>
      </c>
      <c r="F3086" s="39" t="s">
        <v>906</v>
      </c>
      <c r="G3086" s="34" t="s">
        <v>363</v>
      </c>
      <c r="H3086" s="34" t="b">
        <v>0</v>
      </c>
      <c r="I3086" s="34" t="b">
        <v>0</v>
      </c>
      <c r="J3086" s="34">
        <v>10</v>
      </c>
      <c r="K3086" s="34" t="str">
        <f t="shared" si="68"/>
        <v>141800</v>
      </c>
      <c r="L3086" s="34" t="s">
        <v>898</v>
      </c>
      <c r="O3086" t="str" s="35">
        <v>引墨成纹，辅助制符；稳定笔锋与符纹，提高成符率；强化火行伤害符的伤害；提高成符率。</v>
      </c>
      <c r="P3086" t="n" s="35">
        <v>12451091</v>
      </c>
    </row>
    <row r="3087" ht="30" customHeight="1" spans="2:12">
      <c r="B3087" s="34">
        <f>10000000+INDEX(编号表!$B:$B,MATCH(D3087,编号表!$A:$A,0))*10000+J3087</f>
        <v>14180011</v>
      </c>
      <c r="C3087" s="34" t="s">
        <v>2137</v>
      </c>
      <c r="D3087" s="34" t="s">
        <v>2138</v>
      </c>
      <c r="E3087" s="34" t="s">
        <v>775</v>
      </c>
      <c r="F3087" s="39" t="s">
        <v>906</v>
      </c>
      <c r="G3087" s="34" t="s">
        <v>363</v>
      </c>
      <c r="H3087" s="34" t="b">
        <v>0</v>
      </c>
      <c r="I3087" s="34" t="b">
        <v>0</v>
      </c>
      <c r="J3087" s="34">
        <v>11</v>
      </c>
      <c r="K3087" s="34" t="str">
        <f t="shared" si="68"/>
        <v>141800</v>
      </c>
      <c r="L3087" s="34" t="s">
        <v>899</v>
      </c>
      <c r="O3087" t="str" s="35">
        <v>引墨成纹，辅助制符；稳定笔锋与符纹，提高成符率；强化火行伤害符的伤害；提高成符率。</v>
      </c>
      <c r="P3087" t="n" s="35">
        <v>12451091</v>
      </c>
    </row>
    <row r="3088" ht="30" customHeight="1" spans="2:12">
      <c r="B3088" s="34">
        <f>10000000+INDEX(编号表!$B:$B,MATCH(D3088,编号表!$A:$A,0))*10000+J3088</f>
        <v>14180012</v>
      </c>
      <c r="C3088" s="34" t="s">
        <v>2137</v>
      </c>
      <c r="D3088" s="34" t="s">
        <v>2138</v>
      </c>
      <c r="E3088" s="34" t="s">
        <v>775</v>
      </c>
      <c r="F3088" s="39" t="s">
        <v>906</v>
      </c>
      <c r="G3088" s="34" t="s">
        <v>363</v>
      </c>
      <c r="H3088" s="34" t="b">
        <v>0</v>
      </c>
      <c r="I3088" s="34" t="b">
        <v>0</v>
      </c>
      <c r="J3088" s="34">
        <v>12</v>
      </c>
      <c r="K3088" s="34" t="str">
        <f t="shared" si="68"/>
        <v>141800</v>
      </c>
      <c r="L3088" s="34" t="s">
        <v>900</v>
      </c>
      <c r="O3088" t="str" s="35">
        <v>引墨成纹，辅助制符；稳定笔锋与符纹，提高成符率；强化火行伤害符的伤害；提高成符率。</v>
      </c>
      <c r="P3088" t="n" s="35">
        <v>12451091</v>
      </c>
    </row>
    <row r="3089" ht="30" customHeight="1" spans="2:12">
      <c r="B3089" s="34">
        <f>10000000+INDEX(编号表!$B:$B,MATCH(D3089,编号表!$A:$A,0))*10000+J3089</f>
        <v>14190010</v>
      </c>
      <c r="C3089" s="34" t="s">
        <v>2139</v>
      </c>
      <c r="D3089" s="34" t="s">
        <v>2140</v>
      </c>
      <c r="E3089" s="34" t="s">
        <v>775</v>
      </c>
      <c r="F3089" s="39" t="s">
        <v>906</v>
      </c>
      <c r="G3089" s="34" t="s">
        <v>363</v>
      </c>
      <c r="H3089" s="34" t="b">
        <v>0</v>
      </c>
      <c r="I3089" s="34" t="b">
        <v>0</v>
      </c>
      <c r="J3089" s="34">
        <v>10</v>
      </c>
      <c r="K3089" s="34" t="str">
        <f t="shared" si="68"/>
        <v>141900</v>
      </c>
      <c r="L3089" s="34" t="s">
        <v>898</v>
      </c>
      <c r="O3089" t="str" s="35">
        <v>引墨成纹，辅助制符；稳定笔锋与符纹，提高成符率；强化土行伤害符的伤害；提高成符率。</v>
      </c>
      <c r="P3089" t="n" s="35">
        <v>12451091</v>
      </c>
    </row>
    <row r="3090" ht="30" customHeight="1" spans="2:12">
      <c r="B3090" s="34">
        <f>10000000+INDEX(编号表!$B:$B,MATCH(D3090,编号表!$A:$A,0))*10000+J3090</f>
        <v>14190011</v>
      </c>
      <c r="C3090" s="34" t="s">
        <v>2139</v>
      </c>
      <c r="D3090" s="34" t="s">
        <v>2140</v>
      </c>
      <c r="E3090" s="34" t="s">
        <v>775</v>
      </c>
      <c r="F3090" s="39" t="s">
        <v>906</v>
      </c>
      <c r="G3090" s="34" t="s">
        <v>363</v>
      </c>
      <c r="H3090" s="34" t="b">
        <v>0</v>
      </c>
      <c r="I3090" s="34" t="b">
        <v>0</v>
      </c>
      <c r="J3090" s="34">
        <v>11</v>
      </c>
      <c r="K3090" s="34" t="str">
        <f t="shared" si="68"/>
        <v>141900</v>
      </c>
      <c r="L3090" s="34" t="s">
        <v>899</v>
      </c>
      <c r="O3090" t="str" s="35">
        <v>引墨成纹，辅助制符；稳定笔锋与符纹，提高成符率；强化土行伤害符的伤害；提高成符率。</v>
      </c>
      <c r="P3090" t="n" s="35">
        <v>12451091</v>
      </c>
    </row>
    <row r="3091" ht="30" customHeight="1" spans="2:12">
      <c r="B3091" s="34">
        <f>10000000+INDEX(编号表!$B:$B,MATCH(D3091,编号表!$A:$A,0))*10000+J3091</f>
        <v>14190012</v>
      </c>
      <c r="C3091" s="34" t="s">
        <v>2139</v>
      </c>
      <c r="D3091" s="34" t="s">
        <v>2140</v>
      </c>
      <c r="E3091" s="34" t="s">
        <v>775</v>
      </c>
      <c r="F3091" s="39" t="s">
        <v>906</v>
      </c>
      <c r="G3091" s="34" t="s">
        <v>363</v>
      </c>
      <c r="H3091" s="34" t="b">
        <v>0</v>
      </c>
      <c r="I3091" s="34" t="b">
        <v>0</v>
      </c>
      <c r="J3091" s="34">
        <v>12</v>
      </c>
      <c r="K3091" s="34" t="str">
        <f t="shared" si="68"/>
        <v>141900</v>
      </c>
      <c r="L3091" s="34" t="s">
        <v>900</v>
      </c>
      <c r="O3091" t="str" s="35">
        <v>引墨成纹，辅助制符；稳定笔锋与符纹，提高成符率；强化土行伤害符的伤害；提高成符率。</v>
      </c>
      <c r="P3091" t="n" s="35">
        <v>12451091</v>
      </c>
    </row>
    <row r="3092" ht="30" customHeight="1" spans="2:12">
      <c r="B3092" s="34">
        <f>10000000+INDEX(编号表!$B:$B,MATCH(D3092,编号表!$A:$A,0))*10000+J3092</f>
        <v>14200001</v>
      </c>
      <c r="C3092" s="34" t="s">
        <v>2141</v>
      </c>
      <c r="D3092" s="34" t="s">
        <v>2142</v>
      </c>
      <c r="E3092" s="34" t="s">
        <v>775</v>
      </c>
      <c r="F3092" s="39" t="s">
        <v>897</v>
      </c>
      <c r="G3092" s="34" t="s">
        <v>363</v>
      </c>
      <c r="H3092" s="34" t="b">
        <v>0</v>
      </c>
      <c r="I3092" s="34" t="b">
        <v>0</v>
      </c>
      <c r="J3092" s="34">
        <v>1</v>
      </c>
      <c r="K3092" s="34" t="str">
        <f t="shared" si="68"/>
        <v>142000</v>
      </c>
      <c r="L3092" s="34" t="s">
        <v>898</v>
      </c>
      <c r="O3092" t="str" s="35">
        <v>收取合格妖物残留，提取灵魄；减少已收残留逸散，提高灵魄收取量；感应残留气息，扩大对可收摄目标的感应范围。</v>
      </c>
      <c r="P3092" t="n" s="35">
        <v>12421002</v>
      </c>
    </row>
    <row r="3093" ht="30" customHeight="1" spans="2:12">
      <c r="B3093" s="34">
        <f>10000000+INDEX(编号表!$B:$B,MATCH(D3093,编号表!$A:$A,0))*10000+J3093</f>
        <v>14200002</v>
      </c>
      <c r="C3093" s="34" t="s">
        <v>2141</v>
      </c>
      <c r="D3093" s="34" t="s">
        <v>2142</v>
      </c>
      <c r="E3093" s="34" t="s">
        <v>775</v>
      </c>
      <c r="F3093" s="39" t="s">
        <v>897</v>
      </c>
      <c r="G3093" s="34" t="s">
        <v>363</v>
      </c>
      <c r="H3093" s="34" t="b">
        <v>0</v>
      </c>
      <c r="I3093" s="34" t="b">
        <v>0</v>
      </c>
      <c r="J3093" s="34">
        <v>2</v>
      </c>
      <c r="K3093" s="34" t="str">
        <f t="shared" si="68"/>
        <v>142000</v>
      </c>
      <c r="L3093" s="34" t="s">
        <v>899</v>
      </c>
      <c r="O3093" t="str" s="35">
        <v>收取合格妖物残留，提取灵魄；减少已收残留逸散，提高灵魄收取量；感应残留气息，扩大对可收摄目标的感应范围。</v>
      </c>
      <c r="P3093" t="n" s="35">
        <v>12421002</v>
      </c>
    </row>
    <row r="3094" ht="30" customHeight="1" spans="2:12">
      <c r="B3094" s="34">
        <f>10000000+INDEX(编号表!$B:$B,MATCH(D3094,编号表!$A:$A,0))*10000+J3094</f>
        <v>14200003</v>
      </c>
      <c r="C3094" s="34" t="s">
        <v>2141</v>
      </c>
      <c r="D3094" s="34" t="s">
        <v>2142</v>
      </c>
      <c r="E3094" s="34" t="s">
        <v>775</v>
      </c>
      <c r="F3094" s="39" t="s">
        <v>897</v>
      </c>
      <c r="G3094" s="34" t="s">
        <v>363</v>
      </c>
      <c r="H3094" s="34" t="b">
        <v>0</v>
      </c>
      <c r="I3094" s="34" t="b">
        <v>0</v>
      </c>
      <c r="J3094" s="34">
        <v>3</v>
      </c>
      <c r="K3094" s="34" t="str">
        <f t="shared" si="68"/>
        <v>142000</v>
      </c>
      <c r="L3094" s="34" t="s">
        <v>900</v>
      </c>
      <c r="O3094" t="str" s="35">
        <v>收取合格妖物残留，提取灵魄；减少已收残留逸散，提高灵魄收取量；感应残留气息，扩大对可收摄目标的感应范围。</v>
      </c>
      <c r="P3094" t="n" s="35">
        <v>12421002</v>
      </c>
    </row>
    <row r="3095" ht="30" customHeight="1" spans="2:12">
      <c r="B3095" s="34">
        <f>10000000+INDEX(编号表!$B:$B,MATCH(D3095,编号表!$A:$A,0))*10000+J3095</f>
        <v>14200004</v>
      </c>
      <c r="C3095" s="34" t="s">
        <v>2143</v>
      </c>
      <c r="D3095" s="34" t="s">
        <v>2142</v>
      </c>
      <c r="E3095" s="34" t="s">
        <v>775</v>
      </c>
      <c r="F3095" s="39" t="s">
        <v>902</v>
      </c>
      <c r="G3095" s="34" t="s">
        <v>363</v>
      </c>
      <c r="H3095" s="34" t="b">
        <v>0</v>
      </c>
      <c r="I3095" s="34" t="b">
        <v>0</v>
      </c>
      <c r="J3095" s="34">
        <v>4</v>
      </c>
      <c r="K3095" s="34" t="str">
        <f t="shared" si="68"/>
        <v>142000</v>
      </c>
      <c r="L3095" s="34" t="s">
        <v>898</v>
      </c>
      <c r="O3095" t="str" s="35">
        <v>收取合格妖物残留，提取灵魄；减少已收残留逸散，提高灵魄收取量；感应残留气息，扩大对可收摄目标的感应范围。</v>
      </c>
      <c r="P3095" t="n" s="35">
        <v>12421002</v>
      </c>
    </row>
    <row r="3096" ht="30" customHeight="1" spans="2:12">
      <c r="B3096" s="34">
        <f>10000000+INDEX(编号表!$B:$B,MATCH(D3096,编号表!$A:$A,0))*10000+J3096</f>
        <v>14200005</v>
      </c>
      <c r="C3096" s="34" t="s">
        <v>2143</v>
      </c>
      <c r="D3096" s="34" t="s">
        <v>2142</v>
      </c>
      <c r="E3096" s="34" t="s">
        <v>775</v>
      </c>
      <c r="F3096" s="39" t="s">
        <v>902</v>
      </c>
      <c r="G3096" s="34" t="s">
        <v>363</v>
      </c>
      <c r="H3096" s="34" t="b">
        <v>0</v>
      </c>
      <c r="I3096" s="34" t="b">
        <v>0</v>
      </c>
      <c r="J3096" s="34">
        <v>5</v>
      </c>
      <c r="K3096" s="34" t="str">
        <f t="shared" si="68"/>
        <v>142000</v>
      </c>
      <c r="L3096" s="34" t="s">
        <v>899</v>
      </c>
      <c r="O3096" t="str" s="35">
        <v>收取合格妖物残留，提取灵魄；减少已收残留逸散，提高灵魄收取量；感应残留气息，扩大对可收摄目标的感应范围。</v>
      </c>
      <c r="P3096" t="n" s="35">
        <v>12421002</v>
      </c>
    </row>
    <row r="3097" ht="30" customHeight="1" spans="2:12">
      <c r="B3097" s="34">
        <f>10000000+INDEX(编号表!$B:$B,MATCH(D3097,编号表!$A:$A,0))*10000+J3097</f>
        <v>14200006</v>
      </c>
      <c r="C3097" s="34" t="s">
        <v>2143</v>
      </c>
      <c r="D3097" s="34" t="s">
        <v>2142</v>
      </c>
      <c r="E3097" s="34" t="s">
        <v>775</v>
      </c>
      <c r="F3097" s="39" t="s">
        <v>902</v>
      </c>
      <c r="G3097" s="34" t="s">
        <v>363</v>
      </c>
      <c r="H3097" s="34" t="b">
        <v>0</v>
      </c>
      <c r="I3097" s="34" t="b">
        <v>0</v>
      </c>
      <c r="J3097" s="34">
        <v>6</v>
      </c>
      <c r="K3097" s="34" t="str">
        <f t="shared" si="68"/>
        <v>142000</v>
      </c>
      <c r="L3097" s="34" t="s">
        <v>900</v>
      </c>
      <c r="O3097" t="str" s="35">
        <v>收取合格妖物残留，提取灵魄；减少已收残留逸散，提高灵魄收取量；感应残留气息，扩大对可收摄目标的感应范围。</v>
      </c>
      <c r="P3097" t="n" s="35">
        <v>12421002</v>
      </c>
    </row>
    <row r="3098" ht="30" customHeight="1" spans="2:12">
      <c r="B3098" s="34">
        <f>10000000+INDEX(编号表!$B:$B,MATCH(D3098,编号表!$A:$A,0))*10000+J3098</f>
        <v>14200007</v>
      </c>
      <c r="C3098" s="34" t="s">
        <v>2144</v>
      </c>
      <c r="D3098" s="34" t="s">
        <v>2142</v>
      </c>
      <c r="E3098" s="34" t="s">
        <v>775</v>
      </c>
      <c r="F3098" s="39" t="s">
        <v>904</v>
      </c>
      <c r="G3098" s="34" t="s">
        <v>363</v>
      </c>
      <c r="H3098" s="34" t="b">
        <v>0</v>
      </c>
      <c r="I3098" s="34" t="b">
        <v>0</v>
      </c>
      <c r="J3098" s="34">
        <v>7</v>
      </c>
      <c r="K3098" s="34" t="str">
        <f t="shared" si="68"/>
        <v>142000</v>
      </c>
      <c r="L3098" s="34" t="s">
        <v>898</v>
      </c>
      <c r="O3098" t="str" s="35">
        <v>收取合格妖物残留，提取灵魄；减少已收残留逸散，提高灵魄收取量；感应残留气息，扩大对可收摄目标的感应范围。</v>
      </c>
      <c r="P3098" t="n" s="35">
        <v>12421002</v>
      </c>
    </row>
    <row r="3099" ht="30" customHeight="1" spans="2:12">
      <c r="B3099" s="34">
        <f>10000000+INDEX(编号表!$B:$B,MATCH(D3099,编号表!$A:$A,0))*10000+J3099</f>
        <v>14200008</v>
      </c>
      <c r="C3099" s="34" t="s">
        <v>2144</v>
      </c>
      <c r="D3099" s="34" t="s">
        <v>2142</v>
      </c>
      <c r="E3099" s="34" t="s">
        <v>775</v>
      </c>
      <c r="F3099" s="39" t="s">
        <v>904</v>
      </c>
      <c r="G3099" s="34" t="s">
        <v>363</v>
      </c>
      <c r="H3099" s="34" t="b">
        <v>0</v>
      </c>
      <c r="I3099" s="34" t="b">
        <v>0</v>
      </c>
      <c r="J3099" s="34">
        <v>8</v>
      </c>
      <c r="K3099" s="34" t="str">
        <f t="shared" si="68"/>
        <v>142000</v>
      </c>
      <c r="L3099" s="34" t="s">
        <v>899</v>
      </c>
      <c r="O3099" t="str" s="35">
        <v>收取合格妖物残留，提取灵魄；减少已收残留逸散，提高灵魄收取量；感应残留气息，扩大对可收摄目标的感应范围。</v>
      </c>
      <c r="P3099" t="n" s="35">
        <v>12421002</v>
      </c>
    </row>
    <row r="3100" ht="30" customHeight="1" spans="2:12">
      <c r="B3100" s="34">
        <f>10000000+INDEX(编号表!$B:$B,MATCH(D3100,编号表!$A:$A,0))*10000+J3100</f>
        <v>14200009</v>
      </c>
      <c r="C3100" s="34" t="s">
        <v>2144</v>
      </c>
      <c r="D3100" s="34" t="s">
        <v>2142</v>
      </c>
      <c r="E3100" s="34" t="s">
        <v>775</v>
      </c>
      <c r="F3100" s="39" t="s">
        <v>904</v>
      </c>
      <c r="G3100" s="34" t="s">
        <v>363</v>
      </c>
      <c r="H3100" s="34" t="b">
        <v>0</v>
      </c>
      <c r="I3100" s="34" t="b">
        <v>0</v>
      </c>
      <c r="J3100" s="34">
        <v>9</v>
      </c>
      <c r="K3100" s="34" t="str">
        <f t="shared" si="68"/>
        <v>142000</v>
      </c>
      <c r="L3100" s="34" t="s">
        <v>900</v>
      </c>
      <c r="O3100" t="str" s="35">
        <v>收取合格妖物残留，提取灵魄；减少已收残留逸散，提高灵魄收取量；感应残留气息，扩大对可收摄目标的感应范围。</v>
      </c>
      <c r="P3100" t="n" s="35">
        <v>12421002</v>
      </c>
    </row>
    <row r="3101" ht="30" customHeight="1" spans="2:12">
      <c r="B3101" s="34">
        <f>10000000+INDEX(编号表!$B:$B,MATCH(D3101,编号表!$A:$A,0))*10000+J3101</f>
        <v>14200010</v>
      </c>
      <c r="C3101" s="34" t="s">
        <v>2145</v>
      </c>
      <c r="D3101" s="34" t="s">
        <v>2142</v>
      </c>
      <c r="E3101" s="34" t="s">
        <v>775</v>
      </c>
      <c r="F3101" s="39" t="s">
        <v>906</v>
      </c>
      <c r="G3101" s="34" t="s">
        <v>363</v>
      </c>
      <c r="H3101" s="34" t="b">
        <v>0</v>
      </c>
      <c r="I3101" s="34" t="b">
        <v>0</v>
      </c>
      <c r="J3101" s="34">
        <v>10</v>
      </c>
      <c r="K3101" s="34" t="str">
        <f t="shared" si="68"/>
        <v>142000</v>
      </c>
      <c r="L3101" s="34" t="s">
        <v>898</v>
      </c>
      <c r="O3101" t="str" s="35">
        <v>收取合格妖物残留，提取灵魄；减少已收残留逸散，提高灵魄收取量；感应残留气息，扩大对可收摄目标的感应范围。</v>
      </c>
      <c r="P3101" t="n" s="35">
        <v>12421002</v>
      </c>
    </row>
    <row r="3102" ht="30" customHeight="1" spans="2:12">
      <c r="B3102" s="34">
        <f>10000000+INDEX(编号表!$B:$B,MATCH(D3102,编号表!$A:$A,0))*10000+J3102</f>
        <v>14200011</v>
      </c>
      <c r="C3102" s="34" t="s">
        <v>2145</v>
      </c>
      <c r="D3102" s="34" t="s">
        <v>2142</v>
      </c>
      <c r="E3102" s="34" t="s">
        <v>775</v>
      </c>
      <c r="F3102" s="39" t="s">
        <v>906</v>
      </c>
      <c r="G3102" s="34" t="s">
        <v>363</v>
      </c>
      <c r="H3102" s="34" t="b">
        <v>0</v>
      </c>
      <c r="I3102" s="34" t="b">
        <v>0</v>
      </c>
      <c r="J3102" s="34">
        <v>11</v>
      </c>
      <c r="K3102" s="34" t="str">
        <f t="shared" si="68"/>
        <v>142000</v>
      </c>
      <c r="L3102" s="34" t="s">
        <v>899</v>
      </c>
      <c r="O3102" t="str" s="35">
        <v>收取合格妖物残留，提取灵魄；减少已收残留逸散，提高灵魄收取量；感应残留气息，扩大对可收摄目标的感应范围。</v>
      </c>
      <c r="P3102" t="n" s="35">
        <v>12421002</v>
      </c>
    </row>
    <row r="3103" ht="30" customHeight="1" spans="2:12">
      <c r="B3103" s="34">
        <f>10000000+INDEX(编号表!$B:$B,MATCH(D3103,编号表!$A:$A,0))*10000+J3103</f>
        <v>14200012</v>
      </c>
      <c r="C3103" s="34" t="s">
        <v>2145</v>
      </c>
      <c r="D3103" s="34" t="s">
        <v>2142</v>
      </c>
      <c r="E3103" s="34" t="s">
        <v>775</v>
      </c>
      <c r="F3103" s="39" t="s">
        <v>906</v>
      </c>
      <c r="G3103" s="34" t="s">
        <v>363</v>
      </c>
      <c r="H3103" s="34" t="b">
        <v>0</v>
      </c>
      <c r="I3103" s="34" t="b">
        <v>0</v>
      </c>
      <c r="J3103" s="34">
        <v>12</v>
      </c>
      <c r="K3103" s="34" t="str">
        <f t="shared" si="68"/>
        <v>142000</v>
      </c>
      <c r="L3103" s="34" t="s">
        <v>900</v>
      </c>
      <c r="O3103" t="str" s="35">
        <v>收取合格妖物残留，提取灵魄；减少已收残留逸散，提高灵魄收取量；感应残留气息，扩大对可收摄目标的感应范围。</v>
      </c>
      <c r="P3103" t="n" s="35">
        <v>12421002</v>
      </c>
    </row>
    <row r="3104" ht="30" customHeight="1" spans="2:12">
      <c r="B3104" s="34">
        <f>10000000+INDEX(编号表!$B:$B,MATCH(D3104,编号表!$A:$A,0))*10000+J3104</f>
        <v>14200013</v>
      </c>
      <c r="C3104" s="34" t="s">
        <v>2146</v>
      </c>
      <c r="D3104" s="34" t="s">
        <v>2142</v>
      </c>
      <c r="E3104" s="34" t="s">
        <v>775</v>
      </c>
      <c r="F3104" s="39" t="s">
        <v>908</v>
      </c>
      <c r="G3104" s="34" t="s">
        <v>363</v>
      </c>
      <c r="H3104" s="34" t="b">
        <v>0</v>
      </c>
      <c r="I3104" s="34" t="b">
        <v>0</v>
      </c>
      <c r="J3104" s="34">
        <v>13</v>
      </c>
      <c r="K3104" s="34" t="str">
        <f t="shared" si="68"/>
        <v>142000</v>
      </c>
      <c r="L3104" s="34" t="s">
        <v>898</v>
      </c>
      <c r="O3104" t="str" s="35">
        <v>收取合格妖物残留，提取灵魄；减少已收残留逸散，提高灵魄收取量；感应残留气息，扩大对可收摄目标的感应范围。</v>
      </c>
      <c r="P3104" t="n" s="35">
        <v>12421002</v>
      </c>
    </row>
    <row r="3105" ht="30" customHeight="1" spans="2:12">
      <c r="B3105" s="34">
        <f>10000000+INDEX(编号表!$B:$B,MATCH(D3105,编号表!$A:$A,0))*10000+J3105</f>
        <v>14200014</v>
      </c>
      <c r="C3105" s="34" t="s">
        <v>2146</v>
      </c>
      <c r="D3105" s="34" t="s">
        <v>2142</v>
      </c>
      <c r="E3105" s="34" t="s">
        <v>775</v>
      </c>
      <c r="F3105" s="39" t="s">
        <v>908</v>
      </c>
      <c r="G3105" s="34" t="s">
        <v>363</v>
      </c>
      <c r="H3105" s="34" t="b">
        <v>0</v>
      </c>
      <c r="I3105" s="34" t="b">
        <v>0</v>
      </c>
      <c r="J3105" s="34">
        <v>14</v>
      </c>
      <c r="K3105" s="34" t="str">
        <f t="shared" si="68"/>
        <v>142000</v>
      </c>
      <c r="L3105" s="34" t="s">
        <v>899</v>
      </c>
      <c r="O3105" t="str" s="35">
        <v>收取合格妖物残留，提取灵魄；减少已收残留逸散，提高灵魄收取量；感应残留气息，扩大对可收摄目标的感应范围。</v>
      </c>
      <c r="P3105" t="n" s="35">
        <v>12421002</v>
      </c>
    </row>
    <row r="3106" ht="30" customHeight="1" spans="2:12">
      <c r="B3106" s="34">
        <f>10000000+INDEX(编号表!$B:$B,MATCH(D3106,编号表!$A:$A,0))*10000+J3106</f>
        <v>14200015</v>
      </c>
      <c r="C3106" s="34" t="s">
        <v>2146</v>
      </c>
      <c r="D3106" s="34" t="s">
        <v>2142</v>
      </c>
      <c r="E3106" s="34" t="s">
        <v>775</v>
      </c>
      <c r="F3106" s="39" t="s">
        <v>908</v>
      </c>
      <c r="G3106" s="34" t="s">
        <v>363</v>
      </c>
      <c r="H3106" s="34" t="b">
        <v>0</v>
      </c>
      <c r="I3106" s="34" t="b">
        <v>0</v>
      </c>
      <c r="J3106" s="34">
        <v>15</v>
      </c>
      <c r="K3106" s="34" t="str">
        <f t="shared" si="68"/>
        <v>142000</v>
      </c>
      <c r="L3106" s="34" t="s">
        <v>900</v>
      </c>
      <c r="O3106" t="str" s="35">
        <v>收取合格妖物残留，提取灵魄；减少已收残留逸散，提高灵魄收取量；感应残留气息，扩大对可收摄目标的感应范围。</v>
      </c>
      <c r="P3106" t="n" s="35">
        <v>12421002</v>
      </c>
    </row>
    <row r="3107" ht="30" customHeight="1" spans="2:12">
      <c r="B3107" s="34">
        <f>10000000+INDEX(编号表!$B:$B,MATCH(D3107,编号表!$A:$A,0))*10000+J3107</f>
        <v>14200016</v>
      </c>
      <c r="C3107" s="34" t="s">
        <v>2147</v>
      </c>
      <c r="D3107" s="34" t="s">
        <v>2142</v>
      </c>
      <c r="E3107" s="34" t="s">
        <v>775</v>
      </c>
      <c r="F3107" s="39" t="s">
        <v>910</v>
      </c>
      <c r="G3107" s="34" t="s">
        <v>363</v>
      </c>
      <c r="H3107" s="34" t="b">
        <v>0</v>
      </c>
      <c r="I3107" s="34" t="b">
        <v>0</v>
      </c>
      <c r="J3107" s="34">
        <v>16</v>
      </c>
      <c r="K3107" s="34" t="str">
        <f t="shared" si="68"/>
        <v>142000</v>
      </c>
      <c r="L3107" s="34" t="s">
        <v>898</v>
      </c>
      <c r="O3107" t="str" s="35">
        <v>收取合格妖物残留，提取灵魄；减少已收残留逸散，提高灵魄收取量；感应残留气息，扩大对可收摄目标的感应范围。</v>
      </c>
      <c r="P3107" t="n" s="35">
        <v>12421002</v>
      </c>
    </row>
    <row r="3108" ht="30" customHeight="1" spans="2:12">
      <c r="B3108" s="34">
        <f>10000000+INDEX(编号表!$B:$B,MATCH(D3108,编号表!$A:$A,0))*10000+J3108</f>
        <v>14200017</v>
      </c>
      <c r="C3108" s="34" t="s">
        <v>2147</v>
      </c>
      <c r="D3108" s="34" t="s">
        <v>2142</v>
      </c>
      <c r="E3108" s="34" t="s">
        <v>775</v>
      </c>
      <c r="F3108" s="39" t="s">
        <v>910</v>
      </c>
      <c r="G3108" s="34" t="s">
        <v>363</v>
      </c>
      <c r="H3108" s="34" t="b">
        <v>0</v>
      </c>
      <c r="I3108" s="34" t="b">
        <v>0</v>
      </c>
      <c r="J3108" s="34">
        <v>17</v>
      </c>
      <c r="K3108" s="34" t="str">
        <f t="shared" si="68"/>
        <v>142000</v>
      </c>
      <c r="L3108" s="34" t="s">
        <v>899</v>
      </c>
      <c r="O3108" t="str" s="35">
        <v>收取合格妖物残留，提取灵魄；减少已收残留逸散，提高灵魄收取量；感应残留气息，扩大对可收摄目标的感应范围。</v>
      </c>
      <c r="P3108" t="n" s="35">
        <v>12421002</v>
      </c>
    </row>
    <row r="3109" ht="30" customHeight="1" spans="2:12">
      <c r="B3109" s="34">
        <f>10000000+INDEX(编号表!$B:$B,MATCH(D3109,编号表!$A:$A,0))*10000+J3109</f>
        <v>14200018</v>
      </c>
      <c r="C3109" s="34" t="s">
        <v>2147</v>
      </c>
      <c r="D3109" s="34" t="s">
        <v>2142</v>
      </c>
      <c r="E3109" s="34" t="s">
        <v>775</v>
      </c>
      <c r="F3109" s="39" t="s">
        <v>910</v>
      </c>
      <c r="G3109" s="34" t="s">
        <v>363</v>
      </c>
      <c r="H3109" s="34" t="b">
        <v>0</v>
      </c>
      <c r="I3109" s="34" t="b">
        <v>0</v>
      </c>
      <c r="J3109" s="34">
        <v>18</v>
      </c>
      <c r="K3109" s="34" t="str">
        <f t="shared" si="68"/>
        <v>142000</v>
      </c>
      <c r="L3109" s="34" t="s">
        <v>900</v>
      </c>
      <c r="O3109" t="str" s="35">
        <v>收取合格妖物残留，提取灵魄；减少已收残留逸散，提高灵魄收取量；感应残留气息，扩大对可收摄目标的感应范围。</v>
      </c>
      <c r="P3109" t="n" s="35">
        <v>12421002</v>
      </c>
    </row>
    <row r="3110" ht="30" customHeight="1" spans="2:12">
      <c r="B3110" s="34">
        <f>10000000+INDEX(编号表!$B:$B,MATCH(D3110,编号表!$A:$A,0))*10000+J3110</f>
        <v>14200019</v>
      </c>
      <c r="C3110" s="34" t="s">
        <v>2148</v>
      </c>
      <c r="D3110" s="34" t="s">
        <v>2142</v>
      </c>
      <c r="E3110" s="34" t="s">
        <v>775</v>
      </c>
      <c r="F3110" s="39" t="s">
        <v>912</v>
      </c>
      <c r="G3110" s="34" t="s">
        <v>363</v>
      </c>
      <c r="H3110" s="34" t="b">
        <v>0</v>
      </c>
      <c r="I3110" s="34" t="b">
        <v>0</v>
      </c>
      <c r="J3110" s="34">
        <v>19</v>
      </c>
      <c r="K3110" s="34" t="str">
        <f t="shared" si="68"/>
        <v>142000</v>
      </c>
      <c r="L3110" s="34" t="s">
        <v>898</v>
      </c>
      <c r="O3110" t="str" s="35">
        <v>收取合格妖物残留，提取灵魄；减少已收残留逸散，提高灵魄收取量；感应残留气息，扩大对可收摄目标的感应范围。</v>
      </c>
      <c r="P3110" t="n" s="35">
        <v>12421002</v>
      </c>
    </row>
    <row r="3111" ht="30" customHeight="1" spans="2:12">
      <c r="B3111" s="34">
        <f>10000000+INDEX(编号表!$B:$B,MATCH(D3111,编号表!$A:$A,0))*10000+J3111</f>
        <v>14200020</v>
      </c>
      <c r="C3111" s="34" t="s">
        <v>2148</v>
      </c>
      <c r="D3111" s="34" t="s">
        <v>2142</v>
      </c>
      <c r="E3111" s="34" t="s">
        <v>775</v>
      </c>
      <c r="F3111" s="39" t="s">
        <v>912</v>
      </c>
      <c r="G3111" s="34" t="s">
        <v>363</v>
      </c>
      <c r="H3111" s="34" t="b">
        <v>0</v>
      </c>
      <c r="I3111" s="34" t="b">
        <v>0</v>
      </c>
      <c r="J3111" s="34">
        <v>20</v>
      </c>
      <c r="K3111" s="34" t="str">
        <f t="shared" si="68"/>
        <v>142000</v>
      </c>
      <c r="L3111" s="34" t="s">
        <v>899</v>
      </c>
      <c r="O3111" t="str" s="35">
        <v>收取合格妖物残留，提取灵魄；减少已收残留逸散，提高灵魄收取量；感应残留气息，扩大对可收摄目标的感应范围。</v>
      </c>
      <c r="P3111" t="n" s="35">
        <v>12421002</v>
      </c>
    </row>
    <row r="3112" ht="30" customHeight="1" spans="2:12">
      <c r="B3112" s="34">
        <f>10000000+INDEX(编号表!$B:$B,MATCH(D3112,编号表!$A:$A,0))*10000+J3112</f>
        <v>14200021</v>
      </c>
      <c r="C3112" s="34" t="s">
        <v>2148</v>
      </c>
      <c r="D3112" s="34" t="s">
        <v>2142</v>
      </c>
      <c r="E3112" s="34" t="s">
        <v>775</v>
      </c>
      <c r="F3112" s="39" t="s">
        <v>912</v>
      </c>
      <c r="G3112" s="34" t="s">
        <v>363</v>
      </c>
      <c r="H3112" s="34" t="b">
        <v>0</v>
      </c>
      <c r="I3112" s="34" t="b">
        <v>0</v>
      </c>
      <c r="J3112" s="34">
        <v>21</v>
      </c>
      <c r="K3112" s="34" t="str">
        <f t="shared" si="68"/>
        <v>142000</v>
      </c>
      <c r="L3112" s="34" t="s">
        <v>900</v>
      </c>
      <c r="O3112" t="str" s="35">
        <v>收取合格妖物残留，提取灵魄；减少已收残留逸散，提高灵魄收取量；感应残留气息，扩大对可收摄目标的感应范围。</v>
      </c>
      <c r="P3112" t="n" s="35">
        <v>12421002</v>
      </c>
    </row>
    <row r="3113" ht="30" customHeight="1" spans="2:12">
      <c r="B3113" s="34">
        <f>10000000+INDEX(编号表!$B:$B,MATCH(D3113,编号表!$A:$A,0))*10000+J3113</f>
        <v>14210010</v>
      </c>
      <c r="C3113" s="34" t="s">
        <v>2149</v>
      </c>
      <c r="D3113" s="34" t="s">
        <v>2150</v>
      </c>
      <c r="E3113" s="34" t="s">
        <v>775</v>
      </c>
      <c r="F3113" s="39" t="s">
        <v>906</v>
      </c>
      <c r="G3113" s="34" t="s">
        <v>363</v>
      </c>
      <c r="H3113" s="34" t="b">
        <v>0</v>
      </c>
      <c r="I3113" s="34" t="b">
        <v>0</v>
      </c>
      <c r="J3113" s="34">
        <v>10</v>
      </c>
      <c r="K3113" s="34" t="str">
        <f t="shared" si="68"/>
        <v>142100</v>
      </c>
      <c r="L3113" s="34" t="s">
        <v>898</v>
      </c>
      <c r="O3113" t="str" s="35">
        <v>收取合格妖物残留，提取灵魄；减少已收残留逸散，提高灵魄收取量；感应残留气息，扩大对可收摄目标的感应范围；提高每次合格收摄的灵魄量。</v>
      </c>
      <c r="P3113" t="n" s="35">
        <v>12451092</v>
      </c>
    </row>
    <row r="3114" ht="30" customHeight="1" spans="2:12">
      <c r="B3114" s="34">
        <f>10000000+INDEX(编号表!$B:$B,MATCH(D3114,编号表!$A:$A,0))*10000+J3114</f>
        <v>14210011</v>
      </c>
      <c r="C3114" s="34" t="s">
        <v>2149</v>
      </c>
      <c r="D3114" s="34" t="s">
        <v>2150</v>
      </c>
      <c r="E3114" s="34" t="s">
        <v>775</v>
      </c>
      <c r="F3114" s="39" t="s">
        <v>906</v>
      </c>
      <c r="G3114" s="34" t="s">
        <v>363</v>
      </c>
      <c r="H3114" s="34" t="b">
        <v>0</v>
      </c>
      <c r="I3114" s="34" t="b">
        <v>0</v>
      </c>
      <c r="J3114" s="34">
        <v>11</v>
      </c>
      <c r="K3114" s="34" t="str">
        <f t="shared" si="68"/>
        <v>142100</v>
      </c>
      <c r="L3114" s="34" t="s">
        <v>899</v>
      </c>
      <c r="O3114" t="str" s="35">
        <v>收取合格妖物残留，提取灵魄；减少已收残留逸散，提高灵魄收取量；感应残留气息，扩大对可收摄目标的感应范围；提高每次合格收摄的灵魄量。</v>
      </c>
      <c r="P3114" t="n" s="35">
        <v>12451092</v>
      </c>
    </row>
    <row r="3115" ht="30" customHeight="1" spans="2:12">
      <c r="B3115" s="34">
        <f>10000000+INDEX(编号表!$B:$B,MATCH(D3115,编号表!$A:$A,0))*10000+J3115</f>
        <v>14210012</v>
      </c>
      <c r="C3115" s="34" t="s">
        <v>2149</v>
      </c>
      <c r="D3115" s="34" t="s">
        <v>2150</v>
      </c>
      <c r="E3115" s="34" t="s">
        <v>775</v>
      </c>
      <c r="F3115" s="39" t="s">
        <v>906</v>
      </c>
      <c r="G3115" s="34" t="s">
        <v>363</v>
      </c>
      <c r="H3115" s="34" t="b">
        <v>0</v>
      </c>
      <c r="I3115" s="34" t="b">
        <v>0</v>
      </c>
      <c r="J3115" s="34">
        <v>12</v>
      </c>
      <c r="K3115" s="34" t="str">
        <f t="shared" si="68"/>
        <v>142100</v>
      </c>
      <c r="L3115" s="34" t="s">
        <v>900</v>
      </c>
      <c r="O3115" t="str" s="35">
        <v>收取合格妖物残留，提取灵魄；减少已收残留逸散，提高灵魄收取量；感应残留气息，扩大对可收摄目标的感应范围；提高每次合格收摄的灵魄量。</v>
      </c>
      <c r="P3115" t="n" s="35">
        <v>12451092</v>
      </c>
    </row>
    <row r="3116" ht="30" customHeight="1" spans="2:12">
      <c r="B3116" s="34">
        <f>10000000+INDEX(编号表!$B:$B,MATCH(D3116,编号表!$A:$A,0))*10000+J3116</f>
        <v>14220001</v>
      </c>
      <c r="C3116" s="34" t="s">
        <v>2151</v>
      </c>
      <c r="D3116" s="34" t="s">
        <v>2152</v>
      </c>
      <c r="E3116" s="34" t="s">
        <v>775</v>
      </c>
      <c r="F3116" s="39" t="s">
        <v>897</v>
      </c>
      <c r="G3116" s="34" t="s">
        <v>363</v>
      </c>
      <c r="H3116" s="34" t="b">
        <v>0</v>
      </c>
      <c r="I3116" s="34" t="b">
        <v>0</v>
      </c>
      <c r="J3116" s="34">
        <v>1</v>
      </c>
      <c r="K3116" s="34" t="str">
        <f t="shared" si="68"/>
        <v>142200</v>
      </c>
      <c r="L3116" s="34" t="s">
        <v>898</v>
      </c>
      <c r="O3116" t="str" s="35">
        <v>收纳物品，提供储物容量；加固收纳结构，提高基础容量；增强已有收纳结构的承载能力，提高容量。</v>
      </c>
      <c r="P3116" t="n" s="35">
        <v>12421003</v>
      </c>
    </row>
    <row r="3117" ht="30" customHeight="1" spans="2:12">
      <c r="B3117" s="34">
        <f>10000000+INDEX(编号表!$B:$B,MATCH(D3117,编号表!$A:$A,0))*10000+J3117</f>
        <v>14220002</v>
      </c>
      <c r="C3117" s="34" t="s">
        <v>2151</v>
      </c>
      <c r="D3117" s="34" t="s">
        <v>2152</v>
      </c>
      <c r="E3117" s="34" t="s">
        <v>775</v>
      </c>
      <c r="F3117" s="39" t="s">
        <v>897</v>
      </c>
      <c r="G3117" s="34" t="s">
        <v>363</v>
      </c>
      <c r="H3117" s="34" t="b">
        <v>0</v>
      </c>
      <c r="I3117" s="34" t="b">
        <v>0</v>
      </c>
      <c r="J3117" s="34">
        <v>2</v>
      </c>
      <c r="K3117" s="34" t="str">
        <f t="shared" si="68"/>
        <v>142200</v>
      </c>
      <c r="L3117" s="34" t="s">
        <v>899</v>
      </c>
      <c r="O3117" t="str" s="35">
        <v>收纳物品，提供储物容量；加固收纳结构，提高基础容量；增强已有收纳结构的承载能力，提高容量。</v>
      </c>
      <c r="P3117" t="n" s="35">
        <v>12421003</v>
      </c>
    </row>
    <row r="3118" ht="30" customHeight="1" spans="2:12">
      <c r="B3118" s="34">
        <f>10000000+INDEX(编号表!$B:$B,MATCH(D3118,编号表!$A:$A,0))*10000+J3118</f>
        <v>14220003</v>
      </c>
      <c r="C3118" s="34" t="s">
        <v>2151</v>
      </c>
      <c r="D3118" s="34" t="s">
        <v>2152</v>
      </c>
      <c r="E3118" s="34" t="s">
        <v>775</v>
      </c>
      <c r="F3118" s="39" t="s">
        <v>897</v>
      </c>
      <c r="G3118" s="34" t="s">
        <v>363</v>
      </c>
      <c r="H3118" s="34" t="b">
        <v>0</v>
      </c>
      <c r="I3118" s="34" t="b">
        <v>0</v>
      </c>
      <c r="J3118" s="34">
        <v>3</v>
      </c>
      <c r="K3118" s="34" t="str">
        <f t="shared" si="68"/>
        <v>142200</v>
      </c>
      <c r="L3118" s="34" t="s">
        <v>900</v>
      </c>
      <c r="O3118" t="str" s="35">
        <v>收纳物品，提供储物容量；加固收纳结构，提高基础容量；增强已有收纳结构的承载能力，提高容量。</v>
      </c>
      <c r="P3118" t="n" s="35">
        <v>12421003</v>
      </c>
    </row>
    <row r="3119" ht="30" customHeight="1" spans="2:12">
      <c r="B3119" s="34">
        <f>10000000+INDEX(编号表!$B:$B,MATCH(D3119,编号表!$A:$A,0))*10000+J3119</f>
        <v>14220004</v>
      </c>
      <c r="C3119" s="34" t="s">
        <v>2153</v>
      </c>
      <c r="D3119" s="34" t="s">
        <v>2152</v>
      </c>
      <c r="E3119" s="34" t="s">
        <v>775</v>
      </c>
      <c r="F3119" s="39" t="s">
        <v>902</v>
      </c>
      <c r="G3119" s="34" t="s">
        <v>363</v>
      </c>
      <c r="H3119" s="34" t="b">
        <v>0</v>
      </c>
      <c r="I3119" s="34" t="b">
        <v>0</v>
      </c>
      <c r="J3119" s="34">
        <v>4</v>
      </c>
      <c r="K3119" s="34" t="str">
        <f t="shared" si="68"/>
        <v>142200</v>
      </c>
      <c r="L3119" s="34" t="s">
        <v>898</v>
      </c>
      <c r="O3119" t="str" s="35">
        <v>收纳物品，提供储物容量；加固收纳结构，提高基础容量；增强已有收纳结构的承载能力，提高容量。</v>
      </c>
      <c r="P3119" t="n" s="35">
        <v>12421003</v>
      </c>
    </row>
    <row r="3120" ht="30" customHeight="1" spans="2:12">
      <c r="B3120" s="34">
        <f>10000000+INDEX(编号表!$B:$B,MATCH(D3120,编号表!$A:$A,0))*10000+J3120</f>
        <v>14220005</v>
      </c>
      <c r="C3120" s="34" t="s">
        <v>2153</v>
      </c>
      <c r="D3120" s="34" t="s">
        <v>2152</v>
      </c>
      <c r="E3120" s="34" t="s">
        <v>775</v>
      </c>
      <c r="F3120" s="39" t="s">
        <v>902</v>
      </c>
      <c r="G3120" s="34" t="s">
        <v>363</v>
      </c>
      <c r="H3120" s="34" t="b">
        <v>0</v>
      </c>
      <c r="I3120" s="34" t="b">
        <v>0</v>
      </c>
      <c r="J3120" s="34">
        <v>5</v>
      </c>
      <c r="K3120" s="34" t="str">
        <f t="shared" si="68"/>
        <v>142200</v>
      </c>
      <c r="L3120" s="34" t="s">
        <v>899</v>
      </c>
      <c r="O3120" t="str" s="35">
        <v>收纳物品，提供储物容量；加固收纳结构，提高基础容量；增强已有收纳结构的承载能力，提高容量。</v>
      </c>
      <c r="P3120" t="n" s="35">
        <v>12421003</v>
      </c>
    </row>
    <row r="3121" ht="30" customHeight="1" spans="2:12">
      <c r="B3121" s="34">
        <f>10000000+INDEX(编号表!$B:$B,MATCH(D3121,编号表!$A:$A,0))*10000+J3121</f>
        <v>14220006</v>
      </c>
      <c r="C3121" s="34" t="s">
        <v>2153</v>
      </c>
      <c r="D3121" s="34" t="s">
        <v>2152</v>
      </c>
      <c r="E3121" s="34" t="s">
        <v>775</v>
      </c>
      <c r="F3121" s="39" t="s">
        <v>902</v>
      </c>
      <c r="G3121" s="34" t="s">
        <v>363</v>
      </c>
      <c r="H3121" s="34" t="b">
        <v>0</v>
      </c>
      <c r="I3121" s="34" t="b">
        <v>0</v>
      </c>
      <c r="J3121" s="34">
        <v>6</v>
      </c>
      <c r="K3121" s="34" t="str">
        <f t="shared" si="68"/>
        <v>142200</v>
      </c>
      <c r="L3121" s="34" t="s">
        <v>900</v>
      </c>
      <c r="O3121" t="str" s="35">
        <v>收纳物品，提供储物容量；加固收纳结构，提高基础容量；增强已有收纳结构的承载能力，提高容量。</v>
      </c>
      <c r="P3121" t="n" s="35">
        <v>12421003</v>
      </c>
    </row>
    <row r="3122" ht="30" customHeight="1" spans="2:12">
      <c r="B3122" s="34">
        <f>10000000+INDEX(编号表!$B:$B,MATCH(D3122,编号表!$A:$A,0))*10000+J3122</f>
        <v>14220007</v>
      </c>
      <c r="C3122" s="34" t="s">
        <v>2154</v>
      </c>
      <c r="D3122" s="34" t="s">
        <v>2152</v>
      </c>
      <c r="E3122" s="34" t="s">
        <v>775</v>
      </c>
      <c r="F3122" s="39" t="s">
        <v>904</v>
      </c>
      <c r="G3122" s="34" t="s">
        <v>363</v>
      </c>
      <c r="H3122" s="34" t="b">
        <v>0</v>
      </c>
      <c r="I3122" s="34" t="b">
        <v>0</v>
      </c>
      <c r="J3122" s="34">
        <v>7</v>
      </c>
      <c r="K3122" s="34" t="str">
        <f t="shared" si="68"/>
        <v>142200</v>
      </c>
      <c r="L3122" s="34" t="s">
        <v>898</v>
      </c>
      <c r="O3122" t="str" s="35">
        <v>收纳物品，提供储物容量；加固收纳结构，提高基础容量；增强已有收纳结构的承载能力，提高容量。</v>
      </c>
      <c r="P3122" t="n" s="35">
        <v>12421003</v>
      </c>
    </row>
    <row r="3123" ht="30" customHeight="1" spans="2:12">
      <c r="B3123" s="34">
        <f>10000000+INDEX(编号表!$B:$B,MATCH(D3123,编号表!$A:$A,0))*10000+J3123</f>
        <v>14220008</v>
      </c>
      <c r="C3123" s="34" t="s">
        <v>2154</v>
      </c>
      <c r="D3123" s="34" t="s">
        <v>2152</v>
      </c>
      <c r="E3123" s="34" t="s">
        <v>775</v>
      </c>
      <c r="F3123" s="39" t="s">
        <v>904</v>
      </c>
      <c r="G3123" s="34" t="s">
        <v>363</v>
      </c>
      <c r="H3123" s="34" t="b">
        <v>0</v>
      </c>
      <c r="I3123" s="34" t="b">
        <v>0</v>
      </c>
      <c r="J3123" s="34">
        <v>8</v>
      </c>
      <c r="K3123" s="34" t="str">
        <f t="shared" si="68"/>
        <v>142200</v>
      </c>
      <c r="L3123" s="34" t="s">
        <v>899</v>
      </c>
      <c r="O3123" t="str" s="35">
        <v>收纳物品，提供储物容量；加固收纳结构，提高基础容量；增强已有收纳结构的承载能力，提高容量。</v>
      </c>
      <c r="P3123" t="n" s="35">
        <v>12421003</v>
      </c>
    </row>
    <row r="3124" ht="30" customHeight="1" spans="2:12">
      <c r="B3124" s="34">
        <f>10000000+INDEX(编号表!$B:$B,MATCH(D3124,编号表!$A:$A,0))*10000+J3124</f>
        <v>14220009</v>
      </c>
      <c r="C3124" s="34" t="s">
        <v>2154</v>
      </c>
      <c r="D3124" s="34" t="s">
        <v>2152</v>
      </c>
      <c r="E3124" s="34" t="s">
        <v>775</v>
      </c>
      <c r="F3124" s="39" t="s">
        <v>904</v>
      </c>
      <c r="G3124" s="34" t="s">
        <v>363</v>
      </c>
      <c r="H3124" s="34" t="b">
        <v>0</v>
      </c>
      <c r="I3124" s="34" t="b">
        <v>0</v>
      </c>
      <c r="J3124" s="34">
        <v>9</v>
      </c>
      <c r="K3124" s="34" t="str">
        <f t="shared" si="68"/>
        <v>142200</v>
      </c>
      <c r="L3124" s="34" t="s">
        <v>900</v>
      </c>
      <c r="O3124" t="str" s="35">
        <v>收纳物品，提供储物容量；加固收纳结构，提高基础容量；增强已有收纳结构的承载能力，提高容量。</v>
      </c>
      <c r="P3124" t="n" s="35">
        <v>12421003</v>
      </c>
    </row>
    <row r="3125" ht="30" customHeight="1" spans="2:12">
      <c r="B3125" s="34">
        <f>10000000+INDEX(编号表!$B:$B,MATCH(D3125,编号表!$A:$A,0))*10000+J3125</f>
        <v>14220010</v>
      </c>
      <c r="C3125" s="34" t="s">
        <v>2155</v>
      </c>
      <c r="D3125" s="34" t="s">
        <v>2152</v>
      </c>
      <c r="E3125" s="34" t="s">
        <v>775</v>
      </c>
      <c r="F3125" s="39" t="s">
        <v>906</v>
      </c>
      <c r="G3125" s="34" t="s">
        <v>363</v>
      </c>
      <c r="H3125" s="34" t="b">
        <v>0</v>
      </c>
      <c r="I3125" s="34" t="b">
        <v>0</v>
      </c>
      <c r="J3125" s="34">
        <v>10</v>
      </c>
      <c r="K3125" s="34" t="str">
        <f t="shared" si="68"/>
        <v>142200</v>
      </c>
      <c r="L3125" s="34" t="s">
        <v>898</v>
      </c>
      <c r="O3125" t="str" s="35">
        <v>收纳物品，提供储物容量；加固收纳结构，提高基础容量；增强已有收纳结构的承载能力，提高容量。</v>
      </c>
      <c r="P3125" t="n" s="35">
        <v>12421003</v>
      </c>
    </row>
    <row r="3126" ht="30" customHeight="1" spans="2:12">
      <c r="B3126" s="34">
        <f>10000000+INDEX(编号表!$B:$B,MATCH(D3126,编号表!$A:$A,0))*10000+J3126</f>
        <v>14220011</v>
      </c>
      <c r="C3126" s="34" t="s">
        <v>2155</v>
      </c>
      <c r="D3126" s="34" t="s">
        <v>2152</v>
      </c>
      <c r="E3126" s="34" t="s">
        <v>775</v>
      </c>
      <c r="F3126" s="39" t="s">
        <v>906</v>
      </c>
      <c r="G3126" s="34" t="s">
        <v>363</v>
      </c>
      <c r="H3126" s="34" t="b">
        <v>0</v>
      </c>
      <c r="I3126" s="34" t="b">
        <v>0</v>
      </c>
      <c r="J3126" s="34">
        <v>11</v>
      </c>
      <c r="K3126" s="34" t="str">
        <f t="shared" si="68"/>
        <v>142200</v>
      </c>
      <c r="L3126" s="34" t="s">
        <v>899</v>
      </c>
      <c r="O3126" t="str" s="35">
        <v>收纳物品，提供储物容量；加固收纳结构，提高基础容量；增强已有收纳结构的承载能力，提高容量。</v>
      </c>
      <c r="P3126" t="n" s="35">
        <v>12421003</v>
      </c>
    </row>
    <row r="3127" ht="30" customHeight="1" spans="2:12">
      <c r="B3127" s="34">
        <f>10000000+INDEX(编号表!$B:$B,MATCH(D3127,编号表!$A:$A,0))*10000+J3127</f>
        <v>14220012</v>
      </c>
      <c r="C3127" s="34" t="s">
        <v>2155</v>
      </c>
      <c r="D3127" s="34" t="s">
        <v>2152</v>
      </c>
      <c r="E3127" s="34" t="s">
        <v>775</v>
      </c>
      <c r="F3127" s="39" t="s">
        <v>906</v>
      </c>
      <c r="G3127" s="34" t="s">
        <v>363</v>
      </c>
      <c r="H3127" s="34" t="b">
        <v>0</v>
      </c>
      <c r="I3127" s="34" t="b">
        <v>0</v>
      </c>
      <c r="J3127" s="34">
        <v>12</v>
      </c>
      <c r="K3127" s="34" t="str">
        <f t="shared" si="68"/>
        <v>142200</v>
      </c>
      <c r="L3127" s="34" t="s">
        <v>900</v>
      </c>
      <c r="O3127" t="str" s="35">
        <v>收纳物品，提供储物容量；加固收纳结构，提高基础容量；增强已有收纳结构的承载能力，提高容量。</v>
      </c>
      <c r="P3127" t="n" s="35">
        <v>12421003</v>
      </c>
    </row>
    <row r="3128" ht="30" customHeight="1" spans="2:12">
      <c r="B3128" s="34">
        <f>10000000+INDEX(编号表!$B:$B,MATCH(D3128,编号表!$A:$A,0))*10000+J3128</f>
        <v>14220013</v>
      </c>
      <c r="C3128" s="34" t="s">
        <v>2156</v>
      </c>
      <c r="D3128" s="34" t="s">
        <v>2152</v>
      </c>
      <c r="E3128" s="34" t="s">
        <v>775</v>
      </c>
      <c r="F3128" s="39" t="s">
        <v>908</v>
      </c>
      <c r="G3128" s="34" t="s">
        <v>363</v>
      </c>
      <c r="H3128" s="34" t="b">
        <v>0</v>
      </c>
      <c r="I3128" s="34" t="b">
        <v>0</v>
      </c>
      <c r="J3128" s="34">
        <v>13</v>
      </c>
      <c r="K3128" s="34" t="str">
        <f t="shared" si="68"/>
        <v>142200</v>
      </c>
      <c r="L3128" s="34" t="s">
        <v>898</v>
      </c>
      <c r="O3128" t="str" s="35">
        <v>收纳物品，提供储物容量；加固收纳结构，提高基础容量；增强已有收纳结构的承载能力，提高容量。</v>
      </c>
      <c r="P3128" t="n" s="35">
        <v>12421003</v>
      </c>
    </row>
    <row r="3129" ht="30" customHeight="1" spans="2:12">
      <c r="B3129" s="34">
        <f>10000000+INDEX(编号表!$B:$B,MATCH(D3129,编号表!$A:$A,0))*10000+J3129</f>
        <v>14220014</v>
      </c>
      <c r="C3129" s="34" t="s">
        <v>2156</v>
      </c>
      <c r="D3129" s="34" t="s">
        <v>2152</v>
      </c>
      <c r="E3129" s="34" t="s">
        <v>775</v>
      </c>
      <c r="F3129" s="39" t="s">
        <v>908</v>
      </c>
      <c r="G3129" s="34" t="s">
        <v>363</v>
      </c>
      <c r="H3129" s="34" t="b">
        <v>0</v>
      </c>
      <c r="I3129" s="34" t="b">
        <v>0</v>
      </c>
      <c r="J3129" s="34">
        <v>14</v>
      </c>
      <c r="K3129" s="34" t="str">
        <f t="shared" si="68"/>
        <v>142200</v>
      </c>
      <c r="L3129" s="34" t="s">
        <v>899</v>
      </c>
      <c r="O3129" t="str" s="35">
        <v>收纳物品，提供储物容量；加固收纳结构，提高基础容量；增强已有收纳结构的承载能力，提高容量。</v>
      </c>
      <c r="P3129" t="n" s="35">
        <v>12421003</v>
      </c>
    </row>
    <row r="3130" ht="30" customHeight="1" spans="2:12">
      <c r="B3130" s="34">
        <f>10000000+INDEX(编号表!$B:$B,MATCH(D3130,编号表!$A:$A,0))*10000+J3130</f>
        <v>14220015</v>
      </c>
      <c r="C3130" s="34" t="s">
        <v>2156</v>
      </c>
      <c r="D3130" s="34" t="s">
        <v>2152</v>
      </c>
      <c r="E3130" s="34" t="s">
        <v>775</v>
      </c>
      <c r="F3130" s="39" t="s">
        <v>908</v>
      </c>
      <c r="G3130" s="34" t="s">
        <v>363</v>
      </c>
      <c r="H3130" s="34" t="b">
        <v>0</v>
      </c>
      <c r="I3130" s="34" t="b">
        <v>0</v>
      </c>
      <c r="J3130" s="34">
        <v>15</v>
      </c>
      <c r="K3130" s="34" t="str">
        <f t="shared" si="68"/>
        <v>142200</v>
      </c>
      <c r="L3130" s="34" t="s">
        <v>900</v>
      </c>
      <c r="O3130" t="str" s="35">
        <v>收纳物品，提供储物容量；加固收纳结构，提高基础容量；增强已有收纳结构的承载能力，提高容量。</v>
      </c>
      <c r="P3130" t="n" s="35">
        <v>12421003</v>
      </c>
    </row>
    <row r="3131" ht="30" customHeight="1" spans="2:12">
      <c r="B3131" s="34">
        <f>10000000+INDEX(编号表!$B:$B,MATCH(D3131,编号表!$A:$A,0))*10000+J3131</f>
        <v>14220016</v>
      </c>
      <c r="C3131" s="34" t="s">
        <v>2157</v>
      </c>
      <c r="D3131" s="34" t="s">
        <v>2152</v>
      </c>
      <c r="E3131" s="34" t="s">
        <v>775</v>
      </c>
      <c r="F3131" s="39" t="s">
        <v>910</v>
      </c>
      <c r="G3131" s="34" t="s">
        <v>363</v>
      </c>
      <c r="H3131" s="34" t="b">
        <v>0</v>
      </c>
      <c r="I3131" s="34" t="b">
        <v>0</v>
      </c>
      <c r="J3131" s="34">
        <v>16</v>
      </c>
      <c r="K3131" s="34" t="str">
        <f t="shared" si="68"/>
        <v>142200</v>
      </c>
      <c r="L3131" s="34" t="s">
        <v>898</v>
      </c>
      <c r="O3131" t="str" s="35">
        <v>收纳物品，提供储物容量；加固收纳结构，提高基础容量；增强已有收纳结构的承载能力，提高容量。</v>
      </c>
      <c r="P3131" t="n" s="35">
        <v>12421003</v>
      </c>
    </row>
    <row r="3132" ht="30" customHeight="1" spans="2:12">
      <c r="B3132" s="34">
        <f>10000000+INDEX(编号表!$B:$B,MATCH(D3132,编号表!$A:$A,0))*10000+J3132</f>
        <v>14220017</v>
      </c>
      <c r="C3132" s="34" t="s">
        <v>2157</v>
      </c>
      <c r="D3132" s="34" t="s">
        <v>2152</v>
      </c>
      <c r="E3132" s="34" t="s">
        <v>775</v>
      </c>
      <c r="F3132" s="39" t="s">
        <v>910</v>
      </c>
      <c r="G3132" s="34" t="s">
        <v>363</v>
      </c>
      <c r="H3132" s="34" t="b">
        <v>0</v>
      </c>
      <c r="I3132" s="34" t="b">
        <v>0</v>
      </c>
      <c r="J3132" s="34">
        <v>17</v>
      </c>
      <c r="K3132" s="34" t="str">
        <f t="shared" si="68"/>
        <v>142200</v>
      </c>
      <c r="L3132" s="34" t="s">
        <v>899</v>
      </c>
      <c r="O3132" t="str" s="35">
        <v>收纳物品，提供储物容量；加固收纳结构，提高基础容量；增强已有收纳结构的承载能力，提高容量。</v>
      </c>
      <c r="P3132" t="n" s="35">
        <v>12421003</v>
      </c>
    </row>
    <row r="3133" ht="30" customHeight="1" spans="2:12">
      <c r="B3133" s="34">
        <f>10000000+INDEX(编号表!$B:$B,MATCH(D3133,编号表!$A:$A,0))*10000+J3133</f>
        <v>14220018</v>
      </c>
      <c r="C3133" s="34" t="s">
        <v>2157</v>
      </c>
      <c r="D3133" s="34" t="s">
        <v>2152</v>
      </c>
      <c r="E3133" s="34" t="s">
        <v>775</v>
      </c>
      <c r="F3133" s="39" t="s">
        <v>910</v>
      </c>
      <c r="G3133" s="34" t="s">
        <v>363</v>
      </c>
      <c r="H3133" s="34" t="b">
        <v>0</v>
      </c>
      <c r="I3133" s="34" t="b">
        <v>0</v>
      </c>
      <c r="J3133" s="34">
        <v>18</v>
      </c>
      <c r="K3133" s="34" t="str">
        <f t="shared" si="68"/>
        <v>142200</v>
      </c>
      <c r="L3133" s="34" t="s">
        <v>900</v>
      </c>
      <c r="O3133" t="str" s="35">
        <v>收纳物品，提供储物容量；加固收纳结构，提高基础容量；增强已有收纳结构的承载能力，提高容量。</v>
      </c>
      <c r="P3133" t="n" s="35">
        <v>12421003</v>
      </c>
    </row>
    <row r="3134" ht="30" customHeight="1" spans="2:12">
      <c r="B3134" s="34">
        <f>10000000+INDEX(编号表!$B:$B,MATCH(D3134,编号表!$A:$A,0))*10000+J3134</f>
        <v>14220019</v>
      </c>
      <c r="C3134" s="34" t="s">
        <v>2158</v>
      </c>
      <c r="D3134" s="34" t="s">
        <v>2152</v>
      </c>
      <c r="E3134" s="34" t="s">
        <v>775</v>
      </c>
      <c r="F3134" s="39" t="s">
        <v>912</v>
      </c>
      <c r="G3134" s="34" t="s">
        <v>363</v>
      </c>
      <c r="H3134" s="34" t="b">
        <v>0</v>
      </c>
      <c r="I3134" s="34" t="b">
        <v>0</v>
      </c>
      <c r="J3134" s="34">
        <v>19</v>
      </c>
      <c r="K3134" s="34" t="str">
        <f t="shared" si="68"/>
        <v>142200</v>
      </c>
      <c r="L3134" s="34" t="s">
        <v>898</v>
      </c>
      <c r="O3134" t="str" s="35">
        <v>收纳物品，提供储物容量；加固收纳结构，提高基础容量；增强已有收纳结构的承载能力，提高容量。</v>
      </c>
      <c r="P3134" t="n" s="35">
        <v>12421003</v>
      </c>
    </row>
    <row r="3135" ht="30" customHeight="1" spans="2:12">
      <c r="B3135" s="34">
        <f>10000000+INDEX(编号表!$B:$B,MATCH(D3135,编号表!$A:$A,0))*10000+J3135</f>
        <v>14220020</v>
      </c>
      <c r="C3135" s="34" t="s">
        <v>2158</v>
      </c>
      <c r="D3135" s="34" t="s">
        <v>2152</v>
      </c>
      <c r="E3135" s="34" t="s">
        <v>775</v>
      </c>
      <c r="F3135" s="39" t="s">
        <v>912</v>
      </c>
      <c r="G3135" s="34" t="s">
        <v>363</v>
      </c>
      <c r="H3135" s="34" t="b">
        <v>0</v>
      </c>
      <c r="I3135" s="34" t="b">
        <v>0</v>
      </c>
      <c r="J3135" s="34">
        <v>20</v>
      </c>
      <c r="K3135" s="34" t="str">
        <f t="shared" si="68"/>
        <v>142200</v>
      </c>
      <c r="L3135" s="34" t="s">
        <v>899</v>
      </c>
      <c r="O3135" t="str" s="35">
        <v>收纳物品，提供储物容量；加固收纳结构，提高基础容量；增强已有收纳结构的承载能力，提高容量。</v>
      </c>
      <c r="P3135" t="n" s="35">
        <v>12421003</v>
      </c>
    </row>
    <row r="3136" ht="30" customHeight="1" spans="2:12">
      <c r="B3136" s="34">
        <f>10000000+INDEX(编号表!$B:$B,MATCH(D3136,编号表!$A:$A,0))*10000+J3136</f>
        <v>14220021</v>
      </c>
      <c r="C3136" s="34" t="s">
        <v>2158</v>
      </c>
      <c r="D3136" s="34" t="s">
        <v>2152</v>
      </c>
      <c r="E3136" s="34" t="s">
        <v>775</v>
      </c>
      <c r="F3136" s="39" t="s">
        <v>912</v>
      </c>
      <c r="G3136" s="34" t="s">
        <v>363</v>
      </c>
      <c r="H3136" s="34" t="b">
        <v>0</v>
      </c>
      <c r="I3136" s="34" t="b">
        <v>0</v>
      </c>
      <c r="J3136" s="34">
        <v>21</v>
      </c>
      <c r="K3136" s="34" t="str">
        <f t="shared" si="68"/>
        <v>142200</v>
      </c>
      <c r="L3136" s="34" t="s">
        <v>900</v>
      </c>
      <c r="O3136" t="str" s="35">
        <v>收纳物品，提供储物容量；加固收纳结构，提高基础容量；增强已有收纳结构的承载能力，提高容量。</v>
      </c>
      <c r="P3136" t="n" s="35">
        <v>12421003</v>
      </c>
    </row>
    <row r="3137" ht="30" customHeight="1" spans="2:12">
      <c r="B3137" s="34">
        <f>10000000+INDEX(编号表!$B:$B,MATCH(D3137,编号表!$A:$A,0))*10000+J3137</f>
        <v>14230019</v>
      </c>
      <c r="C3137" s="34" t="s">
        <v>2159</v>
      </c>
      <c r="D3137" s="34" t="s">
        <v>2160</v>
      </c>
      <c r="E3137" s="34" t="s">
        <v>775</v>
      </c>
      <c r="F3137" s="39" t="s">
        <v>912</v>
      </c>
      <c r="G3137" s="34" t="s">
        <v>363</v>
      </c>
      <c r="H3137" s="34" t="b">
        <v>0</v>
      </c>
      <c r="I3137" s="34" t="b">
        <v>0</v>
      </c>
      <c r="J3137" s="34">
        <v>19</v>
      </c>
      <c r="K3137" s="34" t="str">
        <f t="shared" si="68"/>
        <v>142300</v>
      </c>
      <c r="L3137" s="34" t="s">
        <v>898</v>
      </c>
      <c r="O3137" t="str" s="35">
        <v>收纳物品，提供储物容量；加固收纳结构，提高基础容量；增强已有收纳结构的承载能力，提高容量；提高储物容量。</v>
      </c>
      <c r="P3137" t="n" s="35">
        <v>12481104</v>
      </c>
    </row>
    <row r="3138" ht="30" customHeight="1" spans="2:12">
      <c r="B3138" s="34">
        <f>10000000+INDEX(编号表!$B:$B,MATCH(D3138,编号表!$A:$A,0))*10000+J3138</f>
        <v>14230020</v>
      </c>
      <c r="C3138" s="34" t="s">
        <v>2159</v>
      </c>
      <c r="D3138" s="34" t="s">
        <v>2160</v>
      </c>
      <c r="E3138" s="34" t="s">
        <v>775</v>
      </c>
      <c r="F3138" s="39" t="s">
        <v>912</v>
      </c>
      <c r="G3138" s="34" t="s">
        <v>363</v>
      </c>
      <c r="H3138" s="34" t="b">
        <v>0</v>
      </c>
      <c r="I3138" s="34" t="b">
        <v>0</v>
      </c>
      <c r="J3138" s="34">
        <v>20</v>
      </c>
      <c r="K3138" s="34" t="str">
        <f t="shared" si="68"/>
        <v>142300</v>
      </c>
      <c r="L3138" s="34" t="s">
        <v>899</v>
      </c>
      <c r="O3138" t="str" s="35">
        <v>收纳物品，提供储物容量；加固收纳结构，提高基础容量；增强已有收纳结构的承载能力，提高容量；提高储物容量。</v>
      </c>
      <c r="P3138" t="n" s="35">
        <v>12481104</v>
      </c>
    </row>
    <row r="3139" ht="30" customHeight="1" spans="2:12">
      <c r="B3139" s="34">
        <f>10000000+INDEX(编号表!$B:$B,MATCH(D3139,编号表!$A:$A,0))*10000+J3139</f>
        <v>14230021</v>
      </c>
      <c r="C3139" s="34" t="s">
        <v>2159</v>
      </c>
      <c r="D3139" s="34" t="s">
        <v>2160</v>
      </c>
      <c r="E3139" s="34" t="s">
        <v>775</v>
      </c>
      <c r="F3139" s="39" t="s">
        <v>912</v>
      </c>
      <c r="G3139" s="34" t="s">
        <v>363</v>
      </c>
      <c r="H3139" s="34" t="b">
        <v>0</v>
      </c>
      <c r="I3139" s="34" t="b">
        <v>0</v>
      </c>
      <c r="J3139" s="34">
        <v>21</v>
      </c>
      <c r="K3139" s="34" t="str">
        <f t="shared" si="68"/>
        <v>142300</v>
      </c>
      <c r="L3139" s="34" t="s">
        <v>900</v>
      </c>
      <c r="O3139" t="str" s="35">
        <v>收纳物品，提供储物容量；加固收纳结构，提高基础容量；增强已有收纳结构的承载能力，提高容量；提高储物容量。</v>
      </c>
      <c r="P3139" t="n" s="35">
        <v>12481104</v>
      </c>
    </row>
    <row r="3140" ht="30" customHeight="1" spans="2:12">
      <c r="B3140" s="34">
        <f>10000000+INDEX(编号表!$B:$B,MATCH(D3140,编号表!$A:$A,0))*10000+J3140</f>
        <v>14240001</v>
      </c>
      <c r="C3140" s="34" t="s">
        <v>2161</v>
      </c>
      <c r="D3140" s="34" t="s">
        <v>2162</v>
      </c>
      <c r="E3140" s="34" t="s">
        <v>775</v>
      </c>
      <c r="F3140" s="39" t="s">
        <v>897</v>
      </c>
      <c r="G3140" s="34" t="s">
        <v>363</v>
      </c>
      <c r="H3140" s="34" t="b">
        <v>0</v>
      </c>
      <c r="I3140" s="34" t="b">
        <v>0</v>
      </c>
      <c r="J3140" s="34">
        <v>1</v>
      </c>
      <c r="K3140" s="34" t="str">
        <f t="shared" si="68"/>
        <v>142400</v>
      </c>
      <c r="L3140" s="34" t="s">
        <v>898</v>
      </c>
      <c r="O3140" t="str" s="35">
        <v>持续恢复灵力；完善灵气传导通路，提高每次回灵量；每轮回灵开始时额外恢复一次灵力。</v>
      </c>
      <c r="P3140" t="n" s="35">
        <v>12421011</v>
      </c>
    </row>
    <row r="3141" ht="30" customHeight="1" spans="2:12">
      <c r="B3141" s="34">
        <f>10000000+INDEX(编号表!$B:$B,MATCH(D3141,编号表!$A:$A,0))*10000+J3141</f>
        <v>14240002</v>
      </c>
      <c r="C3141" s="34" t="s">
        <v>2161</v>
      </c>
      <c r="D3141" s="34" t="s">
        <v>2162</v>
      </c>
      <c r="E3141" s="34" t="s">
        <v>775</v>
      </c>
      <c r="F3141" s="39" t="s">
        <v>897</v>
      </c>
      <c r="G3141" s="34" t="s">
        <v>363</v>
      </c>
      <c r="H3141" s="34" t="b">
        <v>0</v>
      </c>
      <c r="I3141" s="34" t="b">
        <v>0</v>
      </c>
      <c r="J3141" s="34">
        <v>2</v>
      </c>
      <c r="K3141" s="34" t="str">
        <f t="shared" si="68"/>
        <v>142400</v>
      </c>
      <c r="L3141" s="34" t="s">
        <v>899</v>
      </c>
      <c r="O3141" t="str" s="35">
        <v>持续恢复灵力；完善灵气传导通路，提高每次回灵量；每轮回灵开始时额外恢复一次灵力。</v>
      </c>
      <c r="P3141" t="n" s="35">
        <v>12421011</v>
      </c>
    </row>
    <row r="3142" ht="30" customHeight="1" spans="2:12">
      <c r="B3142" s="34">
        <f>10000000+INDEX(编号表!$B:$B,MATCH(D3142,编号表!$A:$A,0))*10000+J3142</f>
        <v>14240003</v>
      </c>
      <c r="C3142" s="34" t="s">
        <v>2161</v>
      </c>
      <c r="D3142" s="34" t="s">
        <v>2162</v>
      </c>
      <c r="E3142" s="34" t="s">
        <v>775</v>
      </c>
      <c r="F3142" s="39" t="s">
        <v>897</v>
      </c>
      <c r="G3142" s="34" t="s">
        <v>363</v>
      </c>
      <c r="H3142" s="34" t="b">
        <v>0</v>
      </c>
      <c r="I3142" s="34" t="b">
        <v>0</v>
      </c>
      <c r="J3142" s="34">
        <v>3</v>
      </c>
      <c r="K3142" s="34" t="str">
        <f t="shared" si="68"/>
        <v>142400</v>
      </c>
      <c r="L3142" s="34" t="s">
        <v>900</v>
      </c>
      <c r="O3142" t="str" s="35">
        <v>持续恢复灵力；完善灵气传导通路，提高每次回灵量；每轮回灵开始时额外恢复一次灵力。</v>
      </c>
      <c r="P3142" t="n" s="35">
        <v>12421011</v>
      </c>
    </row>
    <row r="3143" ht="30" customHeight="1" spans="2:12">
      <c r="B3143" s="34">
        <f>10000000+INDEX(编号表!$B:$B,MATCH(D3143,编号表!$A:$A,0))*10000+J3143</f>
        <v>14240004</v>
      </c>
      <c r="C3143" s="34" t="s">
        <v>2163</v>
      </c>
      <c r="D3143" s="34" t="s">
        <v>2162</v>
      </c>
      <c r="E3143" s="34" t="s">
        <v>775</v>
      </c>
      <c r="F3143" s="39" t="s">
        <v>902</v>
      </c>
      <c r="G3143" s="34" t="s">
        <v>363</v>
      </c>
      <c r="H3143" s="34" t="b">
        <v>0</v>
      </c>
      <c r="I3143" s="34" t="b">
        <v>0</v>
      </c>
      <c r="J3143" s="34">
        <v>4</v>
      </c>
      <c r="K3143" s="34" t="str">
        <f t="shared" ref="K3143:K3206" si="69">LEFT(B3143,6)</f>
        <v>142400</v>
      </c>
      <c r="L3143" s="34" t="s">
        <v>898</v>
      </c>
      <c r="O3143" t="str" s="35">
        <v>持续恢复灵力；完善灵气传导通路，提高每次回灵量；每轮回灵开始时额外恢复一次灵力。</v>
      </c>
      <c r="P3143" t="n" s="35">
        <v>12421011</v>
      </c>
    </row>
    <row r="3144" ht="30" customHeight="1" spans="2:12">
      <c r="B3144" s="34">
        <f>10000000+INDEX(编号表!$B:$B,MATCH(D3144,编号表!$A:$A,0))*10000+J3144</f>
        <v>14240005</v>
      </c>
      <c r="C3144" s="34" t="s">
        <v>2163</v>
      </c>
      <c r="D3144" s="34" t="s">
        <v>2162</v>
      </c>
      <c r="E3144" s="34" t="s">
        <v>775</v>
      </c>
      <c r="F3144" s="39" t="s">
        <v>902</v>
      </c>
      <c r="G3144" s="34" t="s">
        <v>363</v>
      </c>
      <c r="H3144" s="34" t="b">
        <v>0</v>
      </c>
      <c r="I3144" s="34" t="b">
        <v>0</v>
      </c>
      <c r="J3144" s="34">
        <v>5</v>
      </c>
      <c r="K3144" s="34" t="str">
        <f t="shared" si="69"/>
        <v>142400</v>
      </c>
      <c r="L3144" s="34" t="s">
        <v>899</v>
      </c>
      <c r="O3144" t="str" s="35">
        <v>持续恢复灵力；完善灵气传导通路，提高每次回灵量；每轮回灵开始时额外恢复一次灵力。</v>
      </c>
      <c r="P3144" t="n" s="35">
        <v>12421011</v>
      </c>
    </row>
    <row r="3145" ht="30" customHeight="1" spans="2:12">
      <c r="B3145" s="34">
        <f>10000000+INDEX(编号表!$B:$B,MATCH(D3145,编号表!$A:$A,0))*10000+J3145</f>
        <v>14240006</v>
      </c>
      <c r="C3145" s="34" t="s">
        <v>2163</v>
      </c>
      <c r="D3145" s="34" t="s">
        <v>2162</v>
      </c>
      <c r="E3145" s="34" t="s">
        <v>775</v>
      </c>
      <c r="F3145" s="39" t="s">
        <v>902</v>
      </c>
      <c r="G3145" s="34" t="s">
        <v>363</v>
      </c>
      <c r="H3145" s="34" t="b">
        <v>0</v>
      </c>
      <c r="I3145" s="34" t="b">
        <v>0</v>
      </c>
      <c r="J3145" s="34">
        <v>6</v>
      </c>
      <c r="K3145" s="34" t="str">
        <f t="shared" si="69"/>
        <v>142400</v>
      </c>
      <c r="L3145" s="34" t="s">
        <v>900</v>
      </c>
      <c r="O3145" t="str" s="35">
        <v>持续恢复灵力；完善灵气传导通路，提高每次回灵量；每轮回灵开始时额外恢复一次灵力。</v>
      </c>
      <c r="P3145" t="n" s="35">
        <v>12421011</v>
      </c>
    </row>
    <row r="3146" ht="30" customHeight="1" spans="2:12">
      <c r="B3146" s="34">
        <f>10000000+INDEX(编号表!$B:$B,MATCH(D3146,编号表!$A:$A,0))*10000+J3146</f>
        <v>14240007</v>
      </c>
      <c r="C3146" s="34" t="s">
        <v>2164</v>
      </c>
      <c r="D3146" s="34" t="s">
        <v>2162</v>
      </c>
      <c r="E3146" s="34" t="s">
        <v>775</v>
      </c>
      <c r="F3146" s="39" t="s">
        <v>904</v>
      </c>
      <c r="G3146" s="34" t="s">
        <v>363</v>
      </c>
      <c r="H3146" s="34" t="b">
        <v>0</v>
      </c>
      <c r="I3146" s="34" t="b">
        <v>0</v>
      </c>
      <c r="J3146" s="34">
        <v>7</v>
      </c>
      <c r="K3146" s="34" t="str">
        <f t="shared" si="69"/>
        <v>142400</v>
      </c>
      <c r="L3146" s="34" t="s">
        <v>898</v>
      </c>
      <c r="O3146" t="str" s="35">
        <v>持续恢复灵力；完善灵气传导通路，提高每次回灵量；每轮回灵开始时额外恢复一次灵力。</v>
      </c>
      <c r="P3146" t="n" s="35">
        <v>12421011</v>
      </c>
    </row>
    <row r="3147" ht="30" customHeight="1" spans="2:12">
      <c r="B3147" s="34">
        <f>10000000+INDEX(编号表!$B:$B,MATCH(D3147,编号表!$A:$A,0))*10000+J3147</f>
        <v>14240008</v>
      </c>
      <c r="C3147" s="34" t="s">
        <v>2164</v>
      </c>
      <c r="D3147" s="34" t="s">
        <v>2162</v>
      </c>
      <c r="E3147" s="34" t="s">
        <v>775</v>
      </c>
      <c r="F3147" s="39" t="s">
        <v>904</v>
      </c>
      <c r="G3147" s="34" t="s">
        <v>363</v>
      </c>
      <c r="H3147" s="34" t="b">
        <v>0</v>
      </c>
      <c r="I3147" s="34" t="b">
        <v>0</v>
      </c>
      <c r="J3147" s="34">
        <v>8</v>
      </c>
      <c r="K3147" s="34" t="str">
        <f t="shared" si="69"/>
        <v>142400</v>
      </c>
      <c r="L3147" s="34" t="s">
        <v>899</v>
      </c>
      <c r="O3147" t="str" s="35">
        <v>持续恢复灵力；完善灵气传导通路，提高每次回灵量；每轮回灵开始时额外恢复一次灵力。</v>
      </c>
      <c r="P3147" t="n" s="35">
        <v>12421011</v>
      </c>
    </row>
    <row r="3148" ht="30" customHeight="1" spans="2:12">
      <c r="B3148" s="34">
        <f>10000000+INDEX(编号表!$B:$B,MATCH(D3148,编号表!$A:$A,0))*10000+J3148</f>
        <v>14240009</v>
      </c>
      <c r="C3148" s="34" t="s">
        <v>2164</v>
      </c>
      <c r="D3148" s="34" t="s">
        <v>2162</v>
      </c>
      <c r="E3148" s="34" t="s">
        <v>775</v>
      </c>
      <c r="F3148" s="39" t="s">
        <v>904</v>
      </c>
      <c r="G3148" s="34" t="s">
        <v>363</v>
      </c>
      <c r="H3148" s="34" t="b">
        <v>0</v>
      </c>
      <c r="I3148" s="34" t="b">
        <v>0</v>
      </c>
      <c r="J3148" s="34">
        <v>9</v>
      </c>
      <c r="K3148" s="34" t="str">
        <f t="shared" si="69"/>
        <v>142400</v>
      </c>
      <c r="L3148" s="34" t="s">
        <v>900</v>
      </c>
      <c r="O3148" t="str" s="35">
        <v>持续恢复灵力；完善灵气传导通路，提高每次回灵量；每轮回灵开始时额外恢复一次灵力。</v>
      </c>
      <c r="P3148" t="n" s="35">
        <v>12421011</v>
      </c>
    </row>
    <row r="3149" ht="30" customHeight="1" spans="2:12">
      <c r="B3149" s="34">
        <f>10000000+INDEX(编号表!$B:$B,MATCH(D3149,编号表!$A:$A,0))*10000+J3149</f>
        <v>14240010</v>
      </c>
      <c r="C3149" s="34" t="s">
        <v>2165</v>
      </c>
      <c r="D3149" s="34" t="s">
        <v>2162</v>
      </c>
      <c r="E3149" s="34" t="s">
        <v>775</v>
      </c>
      <c r="F3149" s="39" t="s">
        <v>906</v>
      </c>
      <c r="G3149" s="34" t="s">
        <v>363</v>
      </c>
      <c r="H3149" s="34" t="b">
        <v>0</v>
      </c>
      <c r="I3149" s="34" t="b">
        <v>0</v>
      </c>
      <c r="J3149" s="34">
        <v>10</v>
      </c>
      <c r="K3149" s="34" t="str">
        <f t="shared" si="69"/>
        <v>142400</v>
      </c>
      <c r="L3149" s="34" t="s">
        <v>898</v>
      </c>
      <c r="O3149" t="str" s="35">
        <v>持续恢复灵力；完善灵气传导通路，提高每次回灵量；每轮回灵开始时额外恢复一次灵力。</v>
      </c>
      <c r="P3149" t="n" s="35">
        <v>12421011</v>
      </c>
    </row>
    <row r="3150" ht="30" customHeight="1" spans="2:12">
      <c r="B3150" s="34">
        <f>10000000+INDEX(编号表!$B:$B,MATCH(D3150,编号表!$A:$A,0))*10000+J3150</f>
        <v>14240011</v>
      </c>
      <c r="C3150" s="34" t="s">
        <v>2165</v>
      </c>
      <c r="D3150" s="34" t="s">
        <v>2162</v>
      </c>
      <c r="E3150" s="34" t="s">
        <v>775</v>
      </c>
      <c r="F3150" s="39" t="s">
        <v>906</v>
      </c>
      <c r="G3150" s="34" t="s">
        <v>363</v>
      </c>
      <c r="H3150" s="34" t="b">
        <v>0</v>
      </c>
      <c r="I3150" s="34" t="b">
        <v>0</v>
      </c>
      <c r="J3150" s="34">
        <v>11</v>
      </c>
      <c r="K3150" s="34" t="str">
        <f t="shared" si="69"/>
        <v>142400</v>
      </c>
      <c r="L3150" s="34" t="s">
        <v>899</v>
      </c>
      <c r="O3150" t="str" s="35">
        <v>持续恢复灵力；完善灵气传导通路，提高每次回灵量；每轮回灵开始时额外恢复一次灵力。</v>
      </c>
      <c r="P3150" t="n" s="35">
        <v>12421011</v>
      </c>
    </row>
    <row r="3151" ht="30" customHeight="1" spans="2:12">
      <c r="B3151" s="34">
        <f>10000000+INDEX(编号表!$B:$B,MATCH(D3151,编号表!$A:$A,0))*10000+J3151</f>
        <v>14240012</v>
      </c>
      <c r="C3151" s="34" t="s">
        <v>2165</v>
      </c>
      <c r="D3151" s="34" t="s">
        <v>2162</v>
      </c>
      <c r="E3151" s="34" t="s">
        <v>775</v>
      </c>
      <c r="F3151" s="39" t="s">
        <v>906</v>
      </c>
      <c r="G3151" s="34" t="s">
        <v>363</v>
      </c>
      <c r="H3151" s="34" t="b">
        <v>0</v>
      </c>
      <c r="I3151" s="34" t="b">
        <v>0</v>
      </c>
      <c r="J3151" s="34">
        <v>12</v>
      </c>
      <c r="K3151" s="34" t="str">
        <f t="shared" si="69"/>
        <v>142400</v>
      </c>
      <c r="L3151" s="34" t="s">
        <v>900</v>
      </c>
      <c r="O3151" t="str" s="35">
        <v>持续恢复灵力；完善灵气传导通路，提高每次回灵量；每轮回灵开始时额外恢复一次灵力。</v>
      </c>
      <c r="P3151" t="n" s="35">
        <v>12421011</v>
      </c>
    </row>
    <row r="3152" ht="30" customHeight="1" spans="2:12">
      <c r="B3152" s="34">
        <f>10000000+INDEX(编号表!$B:$B,MATCH(D3152,编号表!$A:$A,0))*10000+J3152</f>
        <v>14240013</v>
      </c>
      <c r="C3152" s="34" t="s">
        <v>2166</v>
      </c>
      <c r="D3152" s="34" t="s">
        <v>2162</v>
      </c>
      <c r="E3152" s="34" t="s">
        <v>775</v>
      </c>
      <c r="F3152" s="39" t="s">
        <v>908</v>
      </c>
      <c r="G3152" s="34" t="s">
        <v>363</v>
      </c>
      <c r="H3152" s="34" t="b">
        <v>0</v>
      </c>
      <c r="I3152" s="34" t="b">
        <v>0</v>
      </c>
      <c r="J3152" s="34">
        <v>13</v>
      </c>
      <c r="K3152" s="34" t="str">
        <f t="shared" si="69"/>
        <v>142400</v>
      </c>
      <c r="L3152" s="34" t="s">
        <v>898</v>
      </c>
      <c r="O3152" t="str" s="35">
        <v>持续恢复灵力；完善灵气传导通路，提高每次回灵量；每轮回灵开始时额外恢复一次灵力。</v>
      </c>
      <c r="P3152" t="n" s="35">
        <v>12421011</v>
      </c>
    </row>
    <row r="3153" ht="30" customHeight="1" spans="2:12">
      <c r="B3153" s="34">
        <f>10000000+INDEX(编号表!$B:$B,MATCH(D3153,编号表!$A:$A,0))*10000+J3153</f>
        <v>14240014</v>
      </c>
      <c r="C3153" s="34" t="s">
        <v>2166</v>
      </c>
      <c r="D3153" s="34" t="s">
        <v>2162</v>
      </c>
      <c r="E3153" s="34" t="s">
        <v>775</v>
      </c>
      <c r="F3153" s="39" t="s">
        <v>908</v>
      </c>
      <c r="G3153" s="34" t="s">
        <v>363</v>
      </c>
      <c r="H3153" s="34" t="b">
        <v>0</v>
      </c>
      <c r="I3153" s="34" t="b">
        <v>0</v>
      </c>
      <c r="J3153" s="34">
        <v>14</v>
      </c>
      <c r="K3153" s="34" t="str">
        <f t="shared" si="69"/>
        <v>142400</v>
      </c>
      <c r="L3153" s="34" t="s">
        <v>899</v>
      </c>
      <c r="O3153" t="str" s="35">
        <v>持续恢复灵力；完善灵气传导通路，提高每次回灵量；每轮回灵开始时额外恢复一次灵力。</v>
      </c>
      <c r="P3153" t="n" s="35">
        <v>12421011</v>
      </c>
    </row>
    <row r="3154" ht="30" customHeight="1" spans="2:12">
      <c r="B3154" s="34">
        <f>10000000+INDEX(编号表!$B:$B,MATCH(D3154,编号表!$A:$A,0))*10000+J3154</f>
        <v>14240015</v>
      </c>
      <c r="C3154" s="34" t="s">
        <v>2166</v>
      </c>
      <c r="D3154" s="34" t="s">
        <v>2162</v>
      </c>
      <c r="E3154" s="34" t="s">
        <v>775</v>
      </c>
      <c r="F3154" s="39" t="s">
        <v>908</v>
      </c>
      <c r="G3154" s="34" t="s">
        <v>363</v>
      </c>
      <c r="H3154" s="34" t="b">
        <v>0</v>
      </c>
      <c r="I3154" s="34" t="b">
        <v>0</v>
      </c>
      <c r="J3154" s="34">
        <v>15</v>
      </c>
      <c r="K3154" s="34" t="str">
        <f t="shared" si="69"/>
        <v>142400</v>
      </c>
      <c r="L3154" s="34" t="s">
        <v>900</v>
      </c>
      <c r="O3154" t="str" s="35">
        <v>持续恢复灵力；完善灵气传导通路，提高每次回灵量；每轮回灵开始时额外恢复一次灵力。</v>
      </c>
      <c r="P3154" t="n" s="35">
        <v>12421011</v>
      </c>
    </row>
    <row r="3155" ht="30" customHeight="1" spans="2:12">
      <c r="B3155" s="34">
        <f>10000000+INDEX(编号表!$B:$B,MATCH(D3155,编号表!$A:$A,0))*10000+J3155</f>
        <v>14240016</v>
      </c>
      <c r="C3155" s="34" t="s">
        <v>2167</v>
      </c>
      <c r="D3155" s="34" t="s">
        <v>2162</v>
      </c>
      <c r="E3155" s="34" t="s">
        <v>775</v>
      </c>
      <c r="F3155" s="39" t="s">
        <v>910</v>
      </c>
      <c r="G3155" s="34" t="s">
        <v>363</v>
      </c>
      <c r="H3155" s="34" t="b">
        <v>0</v>
      </c>
      <c r="I3155" s="34" t="b">
        <v>0</v>
      </c>
      <c r="J3155" s="34">
        <v>16</v>
      </c>
      <c r="K3155" s="34" t="str">
        <f t="shared" si="69"/>
        <v>142400</v>
      </c>
      <c r="L3155" s="34" t="s">
        <v>898</v>
      </c>
      <c r="O3155" t="str" s="35">
        <v>持续恢复灵力；完善灵气传导通路，提高每次回灵量；每轮回灵开始时额外恢复一次灵力。</v>
      </c>
      <c r="P3155" t="n" s="35">
        <v>12421011</v>
      </c>
    </row>
    <row r="3156" ht="30" customHeight="1" spans="2:12">
      <c r="B3156" s="34">
        <f>10000000+INDEX(编号表!$B:$B,MATCH(D3156,编号表!$A:$A,0))*10000+J3156</f>
        <v>14240017</v>
      </c>
      <c r="C3156" s="34" t="s">
        <v>2167</v>
      </c>
      <c r="D3156" s="34" t="s">
        <v>2162</v>
      </c>
      <c r="E3156" s="34" t="s">
        <v>775</v>
      </c>
      <c r="F3156" s="39" t="s">
        <v>910</v>
      </c>
      <c r="G3156" s="34" t="s">
        <v>363</v>
      </c>
      <c r="H3156" s="34" t="b">
        <v>0</v>
      </c>
      <c r="I3156" s="34" t="b">
        <v>0</v>
      </c>
      <c r="J3156" s="34">
        <v>17</v>
      </c>
      <c r="K3156" s="34" t="str">
        <f t="shared" si="69"/>
        <v>142400</v>
      </c>
      <c r="L3156" s="34" t="s">
        <v>899</v>
      </c>
      <c r="O3156" t="str" s="35">
        <v>持续恢复灵力；完善灵气传导通路，提高每次回灵量；每轮回灵开始时额外恢复一次灵力。</v>
      </c>
      <c r="P3156" t="n" s="35">
        <v>12421011</v>
      </c>
    </row>
    <row r="3157" ht="30" customHeight="1" spans="2:12">
      <c r="B3157" s="34">
        <f>10000000+INDEX(编号表!$B:$B,MATCH(D3157,编号表!$A:$A,0))*10000+J3157</f>
        <v>14240018</v>
      </c>
      <c r="C3157" s="34" t="s">
        <v>2167</v>
      </c>
      <c r="D3157" s="34" t="s">
        <v>2162</v>
      </c>
      <c r="E3157" s="34" t="s">
        <v>775</v>
      </c>
      <c r="F3157" s="39" t="s">
        <v>910</v>
      </c>
      <c r="G3157" s="34" t="s">
        <v>363</v>
      </c>
      <c r="H3157" s="34" t="b">
        <v>0</v>
      </c>
      <c r="I3157" s="34" t="b">
        <v>0</v>
      </c>
      <c r="J3157" s="34">
        <v>18</v>
      </c>
      <c r="K3157" s="34" t="str">
        <f t="shared" si="69"/>
        <v>142400</v>
      </c>
      <c r="L3157" s="34" t="s">
        <v>900</v>
      </c>
      <c r="O3157" t="str" s="35">
        <v>持续恢复灵力；完善灵气传导通路，提高每次回灵量；每轮回灵开始时额外恢复一次灵力。</v>
      </c>
      <c r="P3157" t="n" s="35">
        <v>12421011</v>
      </c>
    </row>
    <row r="3158" ht="30" customHeight="1" spans="2:12">
      <c r="B3158" s="34">
        <f>10000000+INDEX(编号表!$B:$B,MATCH(D3158,编号表!$A:$A,0))*10000+J3158</f>
        <v>14240019</v>
      </c>
      <c r="C3158" s="34" t="s">
        <v>2168</v>
      </c>
      <c r="D3158" s="34" t="s">
        <v>2162</v>
      </c>
      <c r="E3158" s="34" t="s">
        <v>775</v>
      </c>
      <c r="F3158" s="39" t="s">
        <v>912</v>
      </c>
      <c r="G3158" s="34" t="s">
        <v>363</v>
      </c>
      <c r="H3158" s="34" t="b">
        <v>0</v>
      </c>
      <c r="I3158" s="34" t="b">
        <v>0</v>
      </c>
      <c r="J3158" s="34">
        <v>19</v>
      </c>
      <c r="K3158" s="34" t="str">
        <f t="shared" si="69"/>
        <v>142400</v>
      </c>
      <c r="L3158" s="34" t="s">
        <v>898</v>
      </c>
      <c r="O3158" t="str" s="35">
        <v>持续恢复灵力；完善灵气传导通路，提高每次回灵量；每轮回灵开始时额外恢复一次灵力。</v>
      </c>
      <c r="P3158" t="n" s="35">
        <v>12421011</v>
      </c>
    </row>
    <row r="3159" ht="30" customHeight="1" spans="2:12">
      <c r="B3159" s="34">
        <f>10000000+INDEX(编号表!$B:$B,MATCH(D3159,编号表!$A:$A,0))*10000+J3159</f>
        <v>14240020</v>
      </c>
      <c r="C3159" s="34" t="s">
        <v>2168</v>
      </c>
      <c r="D3159" s="34" t="s">
        <v>2162</v>
      </c>
      <c r="E3159" s="34" t="s">
        <v>775</v>
      </c>
      <c r="F3159" s="39" t="s">
        <v>912</v>
      </c>
      <c r="G3159" s="34" t="s">
        <v>363</v>
      </c>
      <c r="H3159" s="34" t="b">
        <v>0</v>
      </c>
      <c r="I3159" s="34" t="b">
        <v>0</v>
      </c>
      <c r="J3159" s="34">
        <v>20</v>
      </c>
      <c r="K3159" s="34" t="str">
        <f t="shared" si="69"/>
        <v>142400</v>
      </c>
      <c r="L3159" s="34" t="s">
        <v>899</v>
      </c>
      <c r="O3159" t="str" s="35">
        <v>持续恢复灵力；完善灵气传导通路，提高每次回灵量；每轮回灵开始时额外恢复一次灵力。</v>
      </c>
      <c r="P3159" t="n" s="35">
        <v>12421011</v>
      </c>
    </row>
    <row r="3160" ht="30" customHeight="1" spans="2:12">
      <c r="B3160" s="34">
        <f>10000000+INDEX(编号表!$B:$B,MATCH(D3160,编号表!$A:$A,0))*10000+J3160</f>
        <v>14240021</v>
      </c>
      <c r="C3160" s="34" t="s">
        <v>2168</v>
      </c>
      <c r="D3160" s="34" t="s">
        <v>2162</v>
      </c>
      <c r="E3160" s="34" t="s">
        <v>775</v>
      </c>
      <c r="F3160" s="39" t="s">
        <v>912</v>
      </c>
      <c r="G3160" s="34" t="s">
        <v>363</v>
      </c>
      <c r="H3160" s="34" t="b">
        <v>0</v>
      </c>
      <c r="I3160" s="34" t="b">
        <v>0</v>
      </c>
      <c r="J3160" s="34">
        <v>21</v>
      </c>
      <c r="K3160" s="34" t="str">
        <f t="shared" si="69"/>
        <v>142400</v>
      </c>
      <c r="L3160" s="34" t="s">
        <v>900</v>
      </c>
      <c r="O3160" t="str" s="35">
        <v>持续恢复灵力；完善灵气传导通路，提高每次回灵量；每轮回灵开始时额外恢复一次灵力。</v>
      </c>
      <c r="P3160" t="n" s="35">
        <v>12421011</v>
      </c>
    </row>
    <row r="3161" ht="30" customHeight="1" spans="2:12">
      <c r="B3161" s="34">
        <f>10000000+INDEX(编号表!$B:$B,MATCH(D3161,编号表!$A:$A,0))*10000+J3161</f>
        <v>14250001</v>
      </c>
      <c r="C3161" s="34" t="s">
        <v>2169</v>
      </c>
      <c r="D3161" s="34" t="s">
        <v>2170</v>
      </c>
      <c r="E3161" s="34" t="s">
        <v>775</v>
      </c>
      <c r="F3161" s="39" t="s">
        <v>897</v>
      </c>
      <c r="G3161" s="34" t="s">
        <v>363</v>
      </c>
      <c r="H3161" s="34" t="b">
        <v>0</v>
      </c>
      <c r="I3161" s="34" t="b">
        <v>0</v>
      </c>
      <c r="J3161" s="34">
        <v>1</v>
      </c>
      <c r="K3161" s="34" t="str">
        <f t="shared" si="69"/>
        <v>142500</v>
      </c>
      <c r="L3161" s="34" t="s">
        <v>898</v>
      </c>
      <c r="O3161" t="str" s="35">
        <v>持续恢复灵力；完善灵气传导通路，提高每次回灵量；促进灵气流转，缩短回灵间隔。</v>
      </c>
      <c r="P3161" t="n" s="35">
        <v>12421011</v>
      </c>
    </row>
    <row r="3162" ht="30" customHeight="1" spans="2:12">
      <c r="B3162" s="34">
        <f>10000000+INDEX(编号表!$B:$B,MATCH(D3162,编号表!$A:$A,0))*10000+J3162</f>
        <v>14250002</v>
      </c>
      <c r="C3162" s="34" t="s">
        <v>2169</v>
      </c>
      <c r="D3162" s="34" t="s">
        <v>2170</v>
      </c>
      <c r="E3162" s="34" t="s">
        <v>775</v>
      </c>
      <c r="F3162" s="39" t="s">
        <v>897</v>
      </c>
      <c r="G3162" s="34" t="s">
        <v>363</v>
      </c>
      <c r="H3162" s="34" t="b">
        <v>0</v>
      </c>
      <c r="I3162" s="34" t="b">
        <v>0</v>
      </c>
      <c r="J3162" s="34">
        <v>2</v>
      </c>
      <c r="K3162" s="34" t="str">
        <f t="shared" si="69"/>
        <v>142500</v>
      </c>
      <c r="L3162" s="34" t="s">
        <v>899</v>
      </c>
      <c r="O3162" t="str" s="35">
        <v>持续恢复灵力；完善灵气传导通路，提高每次回灵量；促进灵气流转，缩短回灵间隔。</v>
      </c>
      <c r="P3162" t="n" s="35">
        <v>12421011</v>
      </c>
    </row>
    <row r="3163" ht="30" customHeight="1" spans="2:12">
      <c r="B3163" s="34">
        <f>10000000+INDEX(编号表!$B:$B,MATCH(D3163,编号表!$A:$A,0))*10000+J3163</f>
        <v>14250003</v>
      </c>
      <c r="C3163" s="34" t="s">
        <v>2169</v>
      </c>
      <c r="D3163" s="34" t="s">
        <v>2170</v>
      </c>
      <c r="E3163" s="34" t="s">
        <v>775</v>
      </c>
      <c r="F3163" s="39" t="s">
        <v>897</v>
      </c>
      <c r="G3163" s="34" t="s">
        <v>363</v>
      </c>
      <c r="H3163" s="34" t="b">
        <v>0</v>
      </c>
      <c r="I3163" s="34" t="b">
        <v>0</v>
      </c>
      <c r="J3163" s="34">
        <v>3</v>
      </c>
      <c r="K3163" s="34" t="str">
        <f t="shared" si="69"/>
        <v>142500</v>
      </c>
      <c r="L3163" s="34" t="s">
        <v>900</v>
      </c>
      <c r="O3163" t="str" s="35">
        <v>持续恢复灵力；完善灵气传导通路，提高每次回灵量；促进灵气流转，缩短回灵间隔。</v>
      </c>
      <c r="P3163" t="n" s="35">
        <v>12421011</v>
      </c>
    </row>
    <row r="3164" ht="30" customHeight="1" spans="2:12">
      <c r="B3164" s="34">
        <f>10000000+INDEX(编号表!$B:$B,MATCH(D3164,编号表!$A:$A,0))*10000+J3164</f>
        <v>14250004</v>
      </c>
      <c r="C3164" s="34" t="s">
        <v>2171</v>
      </c>
      <c r="D3164" s="34" t="s">
        <v>2170</v>
      </c>
      <c r="E3164" s="34" t="s">
        <v>775</v>
      </c>
      <c r="F3164" s="39" t="s">
        <v>902</v>
      </c>
      <c r="G3164" s="34" t="s">
        <v>363</v>
      </c>
      <c r="H3164" s="34" t="b">
        <v>0</v>
      </c>
      <c r="I3164" s="34" t="b">
        <v>0</v>
      </c>
      <c r="J3164" s="34">
        <v>4</v>
      </c>
      <c r="K3164" s="34" t="str">
        <f t="shared" si="69"/>
        <v>142500</v>
      </c>
      <c r="L3164" s="34" t="s">
        <v>898</v>
      </c>
      <c r="O3164" t="str" s="35">
        <v>持续恢复灵力；完善灵气传导通路，提高每次回灵量；促进灵气流转，缩短回灵间隔。</v>
      </c>
      <c r="P3164" t="n" s="35">
        <v>12421011</v>
      </c>
    </row>
    <row r="3165" ht="30" customHeight="1" spans="2:12">
      <c r="B3165" s="34">
        <f>10000000+INDEX(编号表!$B:$B,MATCH(D3165,编号表!$A:$A,0))*10000+J3165</f>
        <v>14250005</v>
      </c>
      <c r="C3165" s="34" t="s">
        <v>2171</v>
      </c>
      <c r="D3165" s="34" t="s">
        <v>2170</v>
      </c>
      <c r="E3165" s="34" t="s">
        <v>775</v>
      </c>
      <c r="F3165" s="39" t="s">
        <v>902</v>
      </c>
      <c r="G3165" s="34" t="s">
        <v>363</v>
      </c>
      <c r="H3165" s="34" t="b">
        <v>0</v>
      </c>
      <c r="I3165" s="34" t="b">
        <v>0</v>
      </c>
      <c r="J3165" s="34">
        <v>5</v>
      </c>
      <c r="K3165" s="34" t="str">
        <f t="shared" si="69"/>
        <v>142500</v>
      </c>
      <c r="L3165" s="34" t="s">
        <v>899</v>
      </c>
      <c r="O3165" t="str" s="35">
        <v>持续恢复灵力；完善灵气传导通路，提高每次回灵量；促进灵气流转，缩短回灵间隔。</v>
      </c>
      <c r="P3165" t="n" s="35">
        <v>12421011</v>
      </c>
    </row>
    <row r="3166" ht="30" customHeight="1" spans="2:12">
      <c r="B3166" s="34">
        <f>10000000+INDEX(编号表!$B:$B,MATCH(D3166,编号表!$A:$A,0))*10000+J3166</f>
        <v>14250006</v>
      </c>
      <c r="C3166" s="34" t="s">
        <v>2171</v>
      </c>
      <c r="D3166" s="34" t="s">
        <v>2170</v>
      </c>
      <c r="E3166" s="34" t="s">
        <v>775</v>
      </c>
      <c r="F3166" s="39" t="s">
        <v>902</v>
      </c>
      <c r="G3166" s="34" t="s">
        <v>363</v>
      </c>
      <c r="H3166" s="34" t="b">
        <v>0</v>
      </c>
      <c r="I3166" s="34" t="b">
        <v>0</v>
      </c>
      <c r="J3166" s="34">
        <v>6</v>
      </c>
      <c r="K3166" s="34" t="str">
        <f t="shared" si="69"/>
        <v>142500</v>
      </c>
      <c r="L3166" s="34" t="s">
        <v>900</v>
      </c>
      <c r="O3166" t="str" s="35">
        <v>持续恢复灵力；完善灵气传导通路，提高每次回灵量；促进灵气流转，缩短回灵间隔。</v>
      </c>
      <c r="P3166" t="n" s="35">
        <v>12421011</v>
      </c>
    </row>
    <row r="3167" ht="30" customHeight="1" spans="2:12">
      <c r="B3167" s="34">
        <f>10000000+INDEX(编号表!$B:$B,MATCH(D3167,编号表!$A:$A,0))*10000+J3167</f>
        <v>14250007</v>
      </c>
      <c r="C3167" s="34" t="s">
        <v>2172</v>
      </c>
      <c r="D3167" s="34" t="s">
        <v>2170</v>
      </c>
      <c r="E3167" s="34" t="s">
        <v>775</v>
      </c>
      <c r="F3167" s="39" t="s">
        <v>904</v>
      </c>
      <c r="G3167" s="34" t="s">
        <v>363</v>
      </c>
      <c r="H3167" s="34" t="b">
        <v>0</v>
      </c>
      <c r="I3167" s="34" t="b">
        <v>0</v>
      </c>
      <c r="J3167" s="34">
        <v>7</v>
      </c>
      <c r="K3167" s="34" t="str">
        <f t="shared" si="69"/>
        <v>142500</v>
      </c>
      <c r="L3167" s="34" t="s">
        <v>898</v>
      </c>
      <c r="O3167" t="str" s="35">
        <v>持续恢复灵力；完善灵气传导通路，提高每次回灵量；促进灵气流转，缩短回灵间隔。</v>
      </c>
      <c r="P3167" t="n" s="35">
        <v>12421011</v>
      </c>
    </row>
    <row r="3168" ht="30" customHeight="1" spans="2:12">
      <c r="B3168" s="34">
        <f>10000000+INDEX(编号表!$B:$B,MATCH(D3168,编号表!$A:$A,0))*10000+J3168</f>
        <v>14250008</v>
      </c>
      <c r="C3168" s="34" t="s">
        <v>2172</v>
      </c>
      <c r="D3168" s="34" t="s">
        <v>2170</v>
      </c>
      <c r="E3168" s="34" t="s">
        <v>775</v>
      </c>
      <c r="F3168" s="39" t="s">
        <v>904</v>
      </c>
      <c r="G3168" s="34" t="s">
        <v>363</v>
      </c>
      <c r="H3168" s="34" t="b">
        <v>0</v>
      </c>
      <c r="I3168" s="34" t="b">
        <v>0</v>
      </c>
      <c r="J3168" s="34">
        <v>8</v>
      </c>
      <c r="K3168" s="34" t="str">
        <f t="shared" si="69"/>
        <v>142500</v>
      </c>
      <c r="L3168" s="34" t="s">
        <v>899</v>
      </c>
      <c r="O3168" t="str" s="35">
        <v>持续恢复灵力；完善灵气传导通路，提高每次回灵量；促进灵气流转，缩短回灵间隔。</v>
      </c>
      <c r="P3168" t="n" s="35">
        <v>12421011</v>
      </c>
    </row>
    <row r="3169" ht="30" customHeight="1" spans="2:12">
      <c r="B3169" s="34">
        <f>10000000+INDEX(编号表!$B:$B,MATCH(D3169,编号表!$A:$A,0))*10000+J3169</f>
        <v>14250009</v>
      </c>
      <c r="C3169" s="34" t="s">
        <v>2172</v>
      </c>
      <c r="D3169" s="34" t="s">
        <v>2170</v>
      </c>
      <c r="E3169" s="34" t="s">
        <v>775</v>
      </c>
      <c r="F3169" s="39" t="s">
        <v>904</v>
      </c>
      <c r="G3169" s="34" t="s">
        <v>363</v>
      </c>
      <c r="H3169" s="34" t="b">
        <v>0</v>
      </c>
      <c r="I3169" s="34" t="b">
        <v>0</v>
      </c>
      <c r="J3169" s="34">
        <v>9</v>
      </c>
      <c r="K3169" s="34" t="str">
        <f t="shared" si="69"/>
        <v>142500</v>
      </c>
      <c r="L3169" s="34" t="s">
        <v>900</v>
      </c>
      <c r="O3169" t="str" s="35">
        <v>持续恢复灵力；完善灵气传导通路，提高每次回灵量；促进灵气流转，缩短回灵间隔。</v>
      </c>
      <c r="P3169" t="n" s="35">
        <v>12421011</v>
      </c>
    </row>
    <row r="3170" ht="30" customHeight="1" spans="2:12">
      <c r="B3170" s="34">
        <f>10000000+INDEX(编号表!$B:$B,MATCH(D3170,编号表!$A:$A,0))*10000+J3170</f>
        <v>14250010</v>
      </c>
      <c r="C3170" s="34" t="s">
        <v>2173</v>
      </c>
      <c r="D3170" s="34" t="s">
        <v>2170</v>
      </c>
      <c r="E3170" s="34" t="s">
        <v>775</v>
      </c>
      <c r="F3170" s="39" t="s">
        <v>906</v>
      </c>
      <c r="G3170" s="34" t="s">
        <v>363</v>
      </c>
      <c r="H3170" s="34" t="b">
        <v>0</v>
      </c>
      <c r="I3170" s="34" t="b">
        <v>0</v>
      </c>
      <c r="J3170" s="34">
        <v>10</v>
      </c>
      <c r="K3170" s="34" t="str">
        <f t="shared" si="69"/>
        <v>142500</v>
      </c>
      <c r="L3170" s="34" t="s">
        <v>898</v>
      </c>
      <c r="O3170" t="str" s="35">
        <v>持续恢复灵力；完善灵气传导通路，提高每次回灵量；促进灵气流转，缩短回灵间隔。</v>
      </c>
      <c r="P3170" t="n" s="35">
        <v>12421011</v>
      </c>
    </row>
    <row r="3171" ht="30" customHeight="1" spans="2:12">
      <c r="B3171" s="34">
        <f>10000000+INDEX(编号表!$B:$B,MATCH(D3171,编号表!$A:$A,0))*10000+J3171</f>
        <v>14250011</v>
      </c>
      <c r="C3171" s="34" t="s">
        <v>2173</v>
      </c>
      <c r="D3171" s="34" t="s">
        <v>2170</v>
      </c>
      <c r="E3171" s="34" t="s">
        <v>775</v>
      </c>
      <c r="F3171" s="39" t="s">
        <v>906</v>
      </c>
      <c r="G3171" s="34" t="s">
        <v>363</v>
      </c>
      <c r="H3171" s="34" t="b">
        <v>0</v>
      </c>
      <c r="I3171" s="34" t="b">
        <v>0</v>
      </c>
      <c r="J3171" s="34">
        <v>11</v>
      </c>
      <c r="K3171" s="34" t="str">
        <f t="shared" si="69"/>
        <v>142500</v>
      </c>
      <c r="L3171" s="34" t="s">
        <v>899</v>
      </c>
      <c r="O3171" t="str" s="35">
        <v>持续恢复灵力；完善灵气传导通路，提高每次回灵量；促进灵气流转，缩短回灵间隔。</v>
      </c>
      <c r="P3171" t="n" s="35">
        <v>12421011</v>
      </c>
    </row>
    <row r="3172" ht="30" customHeight="1" spans="2:12">
      <c r="B3172" s="34">
        <f>10000000+INDEX(编号表!$B:$B,MATCH(D3172,编号表!$A:$A,0))*10000+J3172</f>
        <v>14250012</v>
      </c>
      <c r="C3172" s="34" t="s">
        <v>2173</v>
      </c>
      <c r="D3172" s="34" t="s">
        <v>2170</v>
      </c>
      <c r="E3172" s="34" t="s">
        <v>775</v>
      </c>
      <c r="F3172" s="39" t="s">
        <v>906</v>
      </c>
      <c r="G3172" s="34" t="s">
        <v>363</v>
      </c>
      <c r="H3172" s="34" t="b">
        <v>0</v>
      </c>
      <c r="I3172" s="34" t="b">
        <v>0</v>
      </c>
      <c r="J3172" s="34">
        <v>12</v>
      </c>
      <c r="K3172" s="34" t="str">
        <f t="shared" si="69"/>
        <v>142500</v>
      </c>
      <c r="L3172" s="34" t="s">
        <v>900</v>
      </c>
      <c r="O3172" t="str" s="35">
        <v>持续恢复灵力；完善灵气传导通路，提高每次回灵量；促进灵气流转，缩短回灵间隔。</v>
      </c>
      <c r="P3172" t="n" s="35">
        <v>12421011</v>
      </c>
    </row>
    <row r="3173" ht="30" customHeight="1" spans="2:12">
      <c r="B3173" s="34">
        <f>10000000+INDEX(编号表!$B:$B,MATCH(D3173,编号表!$A:$A,0))*10000+J3173</f>
        <v>14250013</v>
      </c>
      <c r="C3173" s="34" t="s">
        <v>2174</v>
      </c>
      <c r="D3173" s="34" t="s">
        <v>2170</v>
      </c>
      <c r="E3173" s="34" t="s">
        <v>775</v>
      </c>
      <c r="F3173" s="39" t="s">
        <v>908</v>
      </c>
      <c r="G3173" s="34" t="s">
        <v>363</v>
      </c>
      <c r="H3173" s="34" t="b">
        <v>0</v>
      </c>
      <c r="I3173" s="34" t="b">
        <v>0</v>
      </c>
      <c r="J3173" s="34">
        <v>13</v>
      </c>
      <c r="K3173" s="34" t="str">
        <f t="shared" si="69"/>
        <v>142500</v>
      </c>
      <c r="L3173" s="34" t="s">
        <v>898</v>
      </c>
      <c r="O3173" t="str" s="35">
        <v>持续恢复灵力；完善灵气传导通路，提高每次回灵量；促进灵气流转，缩短回灵间隔。</v>
      </c>
      <c r="P3173" t="n" s="35">
        <v>12421011</v>
      </c>
    </row>
    <row r="3174" ht="30" customHeight="1" spans="2:12">
      <c r="B3174" s="34">
        <f>10000000+INDEX(编号表!$B:$B,MATCH(D3174,编号表!$A:$A,0))*10000+J3174</f>
        <v>14250014</v>
      </c>
      <c r="C3174" s="34" t="s">
        <v>2174</v>
      </c>
      <c r="D3174" s="34" t="s">
        <v>2170</v>
      </c>
      <c r="E3174" s="34" t="s">
        <v>775</v>
      </c>
      <c r="F3174" s="39" t="s">
        <v>908</v>
      </c>
      <c r="G3174" s="34" t="s">
        <v>363</v>
      </c>
      <c r="H3174" s="34" t="b">
        <v>0</v>
      </c>
      <c r="I3174" s="34" t="b">
        <v>0</v>
      </c>
      <c r="J3174" s="34">
        <v>14</v>
      </c>
      <c r="K3174" s="34" t="str">
        <f t="shared" si="69"/>
        <v>142500</v>
      </c>
      <c r="L3174" s="34" t="s">
        <v>899</v>
      </c>
      <c r="O3174" t="str" s="35">
        <v>持续恢复灵力；完善灵气传导通路，提高每次回灵量；促进灵气流转，缩短回灵间隔。</v>
      </c>
      <c r="P3174" t="n" s="35">
        <v>12421011</v>
      </c>
    </row>
    <row r="3175" ht="30" customHeight="1" spans="2:12">
      <c r="B3175" s="34">
        <f>10000000+INDEX(编号表!$B:$B,MATCH(D3175,编号表!$A:$A,0))*10000+J3175</f>
        <v>14250015</v>
      </c>
      <c r="C3175" s="34" t="s">
        <v>2174</v>
      </c>
      <c r="D3175" s="34" t="s">
        <v>2170</v>
      </c>
      <c r="E3175" s="34" t="s">
        <v>775</v>
      </c>
      <c r="F3175" s="39" t="s">
        <v>908</v>
      </c>
      <c r="G3175" s="34" t="s">
        <v>363</v>
      </c>
      <c r="H3175" s="34" t="b">
        <v>0</v>
      </c>
      <c r="I3175" s="34" t="b">
        <v>0</v>
      </c>
      <c r="J3175" s="34">
        <v>15</v>
      </c>
      <c r="K3175" s="34" t="str">
        <f t="shared" si="69"/>
        <v>142500</v>
      </c>
      <c r="L3175" s="34" t="s">
        <v>900</v>
      </c>
      <c r="O3175" t="str" s="35">
        <v>持续恢复灵力；完善灵气传导通路，提高每次回灵量；促进灵气流转，缩短回灵间隔。</v>
      </c>
      <c r="P3175" t="n" s="35">
        <v>12421011</v>
      </c>
    </row>
    <row r="3176" ht="30" customHeight="1" spans="2:12">
      <c r="B3176" s="34">
        <f>10000000+INDEX(编号表!$B:$B,MATCH(D3176,编号表!$A:$A,0))*10000+J3176</f>
        <v>14250016</v>
      </c>
      <c r="C3176" s="34" t="s">
        <v>2175</v>
      </c>
      <c r="D3176" s="34" t="s">
        <v>2170</v>
      </c>
      <c r="E3176" s="34" t="s">
        <v>775</v>
      </c>
      <c r="F3176" s="39" t="s">
        <v>910</v>
      </c>
      <c r="G3176" s="34" t="s">
        <v>363</v>
      </c>
      <c r="H3176" s="34" t="b">
        <v>0</v>
      </c>
      <c r="I3176" s="34" t="b">
        <v>0</v>
      </c>
      <c r="J3176" s="34">
        <v>16</v>
      </c>
      <c r="K3176" s="34" t="str">
        <f t="shared" si="69"/>
        <v>142500</v>
      </c>
      <c r="L3176" s="34" t="s">
        <v>898</v>
      </c>
      <c r="O3176" t="str" s="35">
        <v>持续恢复灵力；完善灵气传导通路，提高每次回灵量；促进灵气流转，缩短回灵间隔。</v>
      </c>
      <c r="P3176" t="n" s="35">
        <v>12421011</v>
      </c>
    </row>
    <row r="3177" ht="30" customHeight="1" spans="2:12">
      <c r="B3177" s="34">
        <f>10000000+INDEX(编号表!$B:$B,MATCH(D3177,编号表!$A:$A,0))*10000+J3177</f>
        <v>14250017</v>
      </c>
      <c r="C3177" s="34" t="s">
        <v>2175</v>
      </c>
      <c r="D3177" s="34" t="s">
        <v>2170</v>
      </c>
      <c r="E3177" s="34" t="s">
        <v>775</v>
      </c>
      <c r="F3177" s="39" t="s">
        <v>910</v>
      </c>
      <c r="G3177" s="34" t="s">
        <v>363</v>
      </c>
      <c r="H3177" s="34" t="b">
        <v>0</v>
      </c>
      <c r="I3177" s="34" t="b">
        <v>0</v>
      </c>
      <c r="J3177" s="34">
        <v>17</v>
      </c>
      <c r="K3177" s="34" t="str">
        <f t="shared" si="69"/>
        <v>142500</v>
      </c>
      <c r="L3177" s="34" t="s">
        <v>899</v>
      </c>
      <c r="O3177" t="str" s="35">
        <v>持续恢复灵力；完善灵气传导通路，提高每次回灵量；促进灵气流转，缩短回灵间隔。</v>
      </c>
      <c r="P3177" t="n" s="35">
        <v>12421011</v>
      </c>
    </row>
    <row r="3178" ht="30" customHeight="1" spans="2:12">
      <c r="B3178" s="34">
        <f>10000000+INDEX(编号表!$B:$B,MATCH(D3178,编号表!$A:$A,0))*10000+J3178</f>
        <v>14250018</v>
      </c>
      <c r="C3178" s="34" t="s">
        <v>2175</v>
      </c>
      <c r="D3178" s="34" t="s">
        <v>2170</v>
      </c>
      <c r="E3178" s="34" t="s">
        <v>775</v>
      </c>
      <c r="F3178" s="39" t="s">
        <v>910</v>
      </c>
      <c r="G3178" s="34" t="s">
        <v>363</v>
      </c>
      <c r="H3178" s="34" t="b">
        <v>0</v>
      </c>
      <c r="I3178" s="34" t="b">
        <v>0</v>
      </c>
      <c r="J3178" s="34">
        <v>18</v>
      </c>
      <c r="K3178" s="34" t="str">
        <f t="shared" si="69"/>
        <v>142500</v>
      </c>
      <c r="L3178" s="34" t="s">
        <v>900</v>
      </c>
      <c r="O3178" t="str" s="35">
        <v>持续恢复灵力；完善灵气传导通路，提高每次回灵量；促进灵气流转，缩短回灵间隔。</v>
      </c>
      <c r="P3178" t="n" s="35">
        <v>12421011</v>
      </c>
    </row>
    <row r="3179" ht="30" customHeight="1" spans="2:12">
      <c r="B3179" s="34">
        <f>10000000+INDEX(编号表!$B:$B,MATCH(D3179,编号表!$A:$A,0))*10000+J3179</f>
        <v>14250019</v>
      </c>
      <c r="C3179" s="34" t="s">
        <v>2176</v>
      </c>
      <c r="D3179" s="34" t="s">
        <v>2170</v>
      </c>
      <c r="E3179" s="34" t="s">
        <v>775</v>
      </c>
      <c r="F3179" s="39" t="s">
        <v>912</v>
      </c>
      <c r="G3179" s="34" t="s">
        <v>363</v>
      </c>
      <c r="H3179" s="34" t="b">
        <v>0</v>
      </c>
      <c r="I3179" s="34" t="b">
        <v>0</v>
      </c>
      <c r="J3179" s="34">
        <v>19</v>
      </c>
      <c r="K3179" s="34" t="str">
        <f t="shared" si="69"/>
        <v>142500</v>
      </c>
      <c r="L3179" s="34" t="s">
        <v>898</v>
      </c>
      <c r="O3179" t="str" s="35">
        <v>持续恢复灵力；完善灵气传导通路，提高每次回灵量；促进灵气流转，缩短回灵间隔。</v>
      </c>
      <c r="P3179" t="n" s="35">
        <v>12421011</v>
      </c>
    </row>
    <row r="3180" ht="30" customHeight="1" spans="2:12">
      <c r="B3180" s="34">
        <f>10000000+INDEX(编号表!$B:$B,MATCH(D3180,编号表!$A:$A,0))*10000+J3180</f>
        <v>14250020</v>
      </c>
      <c r="C3180" s="34" t="s">
        <v>2176</v>
      </c>
      <c r="D3180" s="34" t="s">
        <v>2170</v>
      </c>
      <c r="E3180" s="34" t="s">
        <v>775</v>
      </c>
      <c r="F3180" s="39" t="s">
        <v>912</v>
      </c>
      <c r="G3180" s="34" t="s">
        <v>363</v>
      </c>
      <c r="H3180" s="34" t="b">
        <v>0</v>
      </c>
      <c r="I3180" s="34" t="b">
        <v>0</v>
      </c>
      <c r="J3180" s="34">
        <v>20</v>
      </c>
      <c r="K3180" s="34" t="str">
        <f t="shared" si="69"/>
        <v>142500</v>
      </c>
      <c r="L3180" s="34" t="s">
        <v>899</v>
      </c>
      <c r="O3180" t="str" s="35">
        <v>持续恢复灵力；完善灵气传导通路，提高每次回灵量；促进灵气流转，缩短回灵间隔。</v>
      </c>
      <c r="P3180" t="n" s="35">
        <v>12421011</v>
      </c>
    </row>
    <row r="3181" ht="30" customHeight="1" spans="2:12">
      <c r="B3181" s="34">
        <f>10000000+INDEX(编号表!$B:$B,MATCH(D3181,编号表!$A:$A,0))*10000+J3181</f>
        <v>14250021</v>
      </c>
      <c r="C3181" s="34" t="s">
        <v>2176</v>
      </c>
      <c r="D3181" s="34" t="s">
        <v>2170</v>
      </c>
      <c r="E3181" s="34" t="s">
        <v>775</v>
      </c>
      <c r="F3181" s="39" t="s">
        <v>912</v>
      </c>
      <c r="G3181" s="34" t="s">
        <v>363</v>
      </c>
      <c r="H3181" s="34" t="b">
        <v>0</v>
      </c>
      <c r="I3181" s="34" t="b">
        <v>0</v>
      </c>
      <c r="J3181" s="34">
        <v>21</v>
      </c>
      <c r="K3181" s="34" t="str">
        <f t="shared" si="69"/>
        <v>142500</v>
      </c>
      <c r="L3181" s="34" t="s">
        <v>900</v>
      </c>
      <c r="O3181" t="str" s="35">
        <v>持续恢复灵力；完善灵气传导通路，提高每次回灵量；促进灵气流转，缩短回灵间隔。</v>
      </c>
      <c r="P3181" t="n" s="35">
        <v>12421011</v>
      </c>
    </row>
    <row r="3182" ht="30" customHeight="1" spans="2:12">
      <c r="B3182" s="34">
        <f>10000000+INDEX(编号表!$B:$B,MATCH(D3182,编号表!$A:$A,0))*10000+J3182</f>
        <v>14260001</v>
      </c>
      <c r="C3182" s="34" t="s">
        <v>2177</v>
      </c>
      <c r="D3182" s="34" t="s">
        <v>2178</v>
      </c>
      <c r="E3182" s="34" t="s">
        <v>775</v>
      </c>
      <c r="F3182" s="39" t="s">
        <v>897</v>
      </c>
      <c r="G3182" s="34" t="s">
        <v>363</v>
      </c>
      <c r="H3182" s="34" t="b">
        <v>0</v>
      </c>
      <c r="I3182" s="34" t="b">
        <v>0</v>
      </c>
      <c r="J3182" s="34">
        <v>1</v>
      </c>
      <c r="K3182" s="34" t="str">
        <f t="shared" si="69"/>
        <v>142600</v>
      </c>
      <c r="L3182" s="34" t="s">
        <v>898</v>
      </c>
      <c r="O3182" t="str" s="35">
        <v>持续恢复灵力；使灵气流转更连续，缩短回灵间隔；每轮回灵开始时额外恢复一次灵力。</v>
      </c>
      <c r="P3182" t="n" s="35">
        <v>12421011</v>
      </c>
    </row>
    <row r="3183" ht="30" customHeight="1" spans="2:12">
      <c r="B3183" s="34">
        <f>10000000+INDEX(编号表!$B:$B,MATCH(D3183,编号表!$A:$A,0))*10000+J3183</f>
        <v>14260002</v>
      </c>
      <c r="C3183" s="34" t="s">
        <v>2177</v>
      </c>
      <c r="D3183" s="34" t="s">
        <v>2178</v>
      </c>
      <c r="E3183" s="34" t="s">
        <v>775</v>
      </c>
      <c r="F3183" s="39" t="s">
        <v>897</v>
      </c>
      <c r="G3183" s="34" t="s">
        <v>363</v>
      </c>
      <c r="H3183" s="34" t="b">
        <v>0</v>
      </c>
      <c r="I3183" s="34" t="b">
        <v>0</v>
      </c>
      <c r="J3183" s="34">
        <v>2</v>
      </c>
      <c r="K3183" s="34" t="str">
        <f t="shared" si="69"/>
        <v>142600</v>
      </c>
      <c r="L3183" s="34" t="s">
        <v>899</v>
      </c>
      <c r="O3183" t="str" s="35">
        <v>持续恢复灵力；使灵气流转更连续，缩短回灵间隔；每轮回灵开始时额外恢复一次灵力。</v>
      </c>
      <c r="P3183" t="n" s="35">
        <v>12421011</v>
      </c>
    </row>
    <row r="3184" ht="30" customHeight="1" spans="2:12">
      <c r="B3184" s="34">
        <f>10000000+INDEX(编号表!$B:$B,MATCH(D3184,编号表!$A:$A,0))*10000+J3184</f>
        <v>14260003</v>
      </c>
      <c r="C3184" s="34" t="s">
        <v>2177</v>
      </c>
      <c r="D3184" s="34" t="s">
        <v>2178</v>
      </c>
      <c r="E3184" s="34" t="s">
        <v>775</v>
      </c>
      <c r="F3184" s="39" t="s">
        <v>897</v>
      </c>
      <c r="G3184" s="34" t="s">
        <v>363</v>
      </c>
      <c r="H3184" s="34" t="b">
        <v>0</v>
      </c>
      <c r="I3184" s="34" t="b">
        <v>0</v>
      </c>
      <c r="J3184" s="34">
        <v>3</v>
      </c>
      <c r="K3184" s="34" t="str">
        <f t="shared" si="69"/>
        <v>142600</v>
      </c>
      <c r="L3184" s="34" t="s">
        <v>900</v>
      </c>
      <c r="O3184" t="str" s="35">
        <v>持续恢复灵力；使灵气流转更连续，缩短回灵间隔；每轮回灵开始时额外恢复一次灵力。</v>
      </c>
      <c r="P3184" t="n" s="35">
        <v>12421011</v>
      </c>
    </row>
    <row r="3185" ht="30" customHeight="1" spans="2:12">
      <c r="B3185" s="34">
        <f>10000000+INDEX(编号表!$B:$B,MATCH(D3185,编号表!$A:$A,0))*10000+J3185</f>
        <v>14260004</v>
      </c>
      <c r="C3185" s="34" t="s">
        <v>2179</v>
      </c>
      <c r="D3185" s="34" t="s">
        <v>2178</v>
      </c>
      <c r="E3185" s="34" t="s">
        <v>775</v>
      </c>
      <c r="F3185" s="39" t="s">
        <v>902</v>
      </c>
      <c r="G3185" s="34" t="s">
        <v>363</v>
      </c>
      <c r="H3185" s="34" t="b">
        <v>0</v>
      </c>
      <c r="I3185" s="34" t="b">
        <v>0</v>
      </c>
      <c r="J3185" s="34">
        <v>4</v>
      </c>
      <c r="K3185" s="34" t="str">
        <f t="shared" si="69"/>
        <v>142600</v>
      </c>
      <c r="L3185" s="34" t="s">
        <v>898</v>
      </c>
      <c r="O3185" t="str" s="35">
        <v>持续恢复灵力；使灵气流转更连续，缩短回灵间隔；每轮回灵开始时额外恢复一次灵力。</v>
      </c>
      <c r="P3185" t="n" s="35">
        <v>12421011</v>
      </c>
    </row>
    <row r="3186" ht="30" customHeight="1" spans="2:12">
      <c r="B3186" s="34">
        <f>10000000+INDEX(编号表!$B:$B,MATCH(D3186,编号表!$A:$A,0))*10000+J3186</f>
        <v>14260005</v>
      </c>
      <c r="C3186" s="34" t="s">
        <v>2179</v>
      </c>
      <c r="D3186" s="34" t="s">
        <v>2178</v>
      </c>
      <c r="E3186" s="34" t="s">
        <v>775</v>
      </c>
      <c r="F3186" s="39" t="s">
        <v>902</v>
      </c>
      <c r="G3186" s="34" t="s">
        <v>363</v>
      </c>
      <c r="H3186" s="34" t="b">
        <v>0</v>
      </c>
      <c r="I3186" s="34" t="b">
        <v>0</v>
      </c>
      <c r="J3186" s="34">
        <v>5</v>
      </c>
      <c r="K3186" s="34" t="str">
        <f t="shared" si="69"/>
        <v>142600</v>
      </c>
      <c r="L3186" s="34" t="s">
        <v>899</v>
      </c>
      <c r="O3186" t="str" s="35">
        <v>持续恢复灵力；使灵气流转更连续，缩短回灵间隔；每轮回灵开始时额外恢复一次灵力。</v>
      </c>
      <c r="P3186" t="n" s="35">
        <v>12421011</v>
      </c>
    </row>
    <row r="3187" ht="30" customHeight="1" spans="2:12">
      <c r="B3187" s="34">
        <f>10000000+INDEX(编号表!$B:$B,MATCH(D3187,编号表!$A:$A,0))*10000+J3187</f>
        <v>14260006</v>
      </c>
      <c r="C3187" s="34" t="s">
        <v>2179</v>
      </c>
      <c r="D3187" s="34" t="s">
        <v>2178</v>
      </c>
      <c r="E3187" s="34" t="s">
        <v>775</v>
      </c>
      <c r="F3187" s="39" t="s">
        <v>902</v>
      </c>
      <c r="G3187" s="34" t="s">
        <v>363</v>
      </c>
      <c r="H3187" s="34" t="b">
        <v>0</v>
      </c>
      <c r="I3187" s="34" t="b">
        <v>0</v>
      </c>
      <c r="J3187" s="34">
        <v>6</v>
      </c>
      <c r="K3187" s="34" t="str">
        <f t="shared" si="69"/>
        <v>142600</v>
      </c>
      <c r="L3187" s="34" t="s">
        <v>900</v>
      </c>
      <c r="O3187" t="str" s="35">
        <v>持续恢复灵力；使灵气流转更连续，缩短回灵间隔；每轮回灵开始时额外恢复一次灵力。</v>
      </c>
      <c r="P3187" t="n" s="35">
        <v>12421011</v>
      </c>
    </row>
    <row r="3188" ht="30" customHeight="1" spans="2:12">
      <c r="B3188" s="34">
        <f>10000000+INDEX(编号表!$B:$B,MATCH(D3188,编号表!$A:$A,0))*10000+J3188</f>
        <v>14260007</v>
      </c>
      <c r="C3188" s="34" t="s">
        <v>2180</v>
      </c>
      <c r="D3188" s="34" t="s">
        <v>2178</v>
      </c>
      <c r="E3188" s="34" t="s">
        <v>775</v>
      </c>
      <c r="F3188" s="39" t="s">
        <v>904</v>
      </c>
      <c r="G3188" s="34" t="s">
        <v>363</v>
      </c>
      <c r="H3188" s="34" t="b">
        <v>0</v>
      </c>
      <c r="I3188" s="34" t="b">
        <v>0</v>
      </c>
      <c r="J3188" s="34">
        <v>7</v>
      </c>
      <c r="K3188" s="34" t="str">
        <f t="shared" si="69"/>
        <v>142600</v>
      </c>
      <c r="L3188" s="34" t="s">
        <v>898</v>
      </c>
      <c r="O3188" t="str" s="35">
        <v>持续恢复灵力；使灵气流转更连续，缩短回灵间隔；每轮回灵开始时额外恢复一次灵力。</v>
      </c>
      <c r="P3188" t="n" s="35">
        <v>12421011</v>
      </c>
    </row>
    <row r="3189" ht="30" customHeight="1" spans="2:12">
      <c r="B3189" s="34">
        <f>10000000+INDEX(编号表!$B:$B,MATCH(D3189,编号表!$A:$A,0))*10000+J3189</f>
        <v>14260008</v>
      </c>
      <c r="C3189" s="34" t="s">
        <v>2180</v>
      </c>
      <c r="D3189" s="34" t="s">
        <v>2178</v>
      </c>
      <c r="E3189" s="34" t="s">
        <v>775</v>
      </c>
      <c r="F3189" s="39" t="s">
        <v>904</v>
      </c>
      <c r="G3189" s="34" t="s">
        <v>363</v>
      </c>
      <c r="H3189" s="34" t="b">
        <v>0</v>
      </c>
      <c r="I3189" s="34" t="b">
        <v>0</v>
      </c>
      <c r="J3189" s="34">
        <v>8</v>
      </c>
      <c r="K3189" s="34" t="str">
        <f t="shared" si="69"/>
        <v>142600</v>
      </c>
      <c r="L3189" s="34" t="s">
        <v>899</v>
      </c>
      <c r="O3189" t="str" s="35">
        <v>持续恢复灵力；使灵气流转更连续，缩短回灵间隔；每轮回灵开始时额外恢复一次灵力。</v>
      </c>
      <c r="P3189" t="n" s="35">
        <v>12421011</v>
      </c>
    </row>
    <row r="3190" ht="30" customHeight="1" spans="2:12">
      <c r="B3190" s="34">
        <f>10000000+INDEX(编号表!$B:$B,MATCH(D3190,编号表!$A:$A,0))*10000+J3190</f>
        <v>14260009</v>
      </c>
      <c r="C3190" s="34" t="s">
        <v>2180</v>
      </c>
      <c r="D3190" s="34" t="s">
        <v>2178</v>
      </c>
      <c r="E3190" s="34" t="s">
        <v>775</v>
      </c>
      <c r="F3190" s="39" t="s">
        <v>904</v>
      </c>
      <c r="G3190" s="34" t="s">
        <v>363</v>
      </c>
      <c r="H3190" s="34" t="b">
        <v>0</v>
      </c>
      <c r="I3190" s="34" t="b">
        <v>0</v>
      </c>
      <c r="J3190" s="34">
        <v>9</v>
      </c>
      <c r="K3190" s="34" t="str">
        <f t="shared" si="69"/>
        <v>142600</v>
      </c>
      <c r="L3190" s="34" t="s">
        <v>900</v>
      </c>
      <c r="O3190" t="str" s="35">
        <v>持续恢复灵力；使灵气流转更连续，缩短回灵间隔；每轮回灵开始时额外恢复一次灵力。</v>
      </c>
      <c r="P3190" t="n" s="35">
        <v>12421011</v>
      </c>
    </row>
    <row r="3191" ht="30" customHeight="1" spans="2:12">
      <c r="B3191" s="34">
        <f>10000000+INDEX(编号表!$B:$B,MATCH(D3191,编号表!$A:$A,0))*10000+J3191</f>
        <v>14260010</v>
      </c>
      <c r="C3191" s="34" t="s">
        <v>2181</v>
      </c>
      <c r="D3191" s="34" t="s">
        <v>2178</v>
      </c>
      <c r="E3191" s="34" t="s">
        <v>775</v>
      </c>
      <c r="F3191" s="39" t="s">
        <v>906</v>
      </c>
      <c r="G3191" s="34" t="s">
        <v>363</v>
      </c>
      <c r="H3191" s="34" t="b">
        <v>0</v>
      </c>
      <c r="I3191" s="34" t="b">
        <v>0</v>
      </c>
      <c r="J3191" s="34">
        <v>10</v>
      </c>
      <c r="K3191" s="34" t="str">
        <f t="shared" si="69"/>
        <v>142600</v>
      </c>
      <c r="L3191" s="34" t="s">
        <v>898</v>
      </c>
      <c r="O3191" t="str" s="35">
        <v>持续恢复灵力；使灵气流转更连续，缩短回灵间隔；每轮回灵开始时额外恢复一次灵力。</v>
      </c>
      <c r="P3191" t="n" s="35">
        <v>12421011</v>
      </c>
    </row>
    <row r="3192" ht="30" customHeight="1" spans="2:12">
      <c r="B3192" s="34">
        <f>10000000+INDEX(编号表!$B:$B,MATCH(D3192,编号表!$A:$A,0))*10000+J3192</f>
        <v>14260011</v>
      </c>
      <c r="C3192" s="34" t="s">
        <v>2181</v>
      </c>
      <c r="D3192" s="34" t="s">
        <v>2178</v>
      </c>
      <c r="E3192" s="34" t="s">
        <v>775</v>
      </c>
      <c r="F3192" s="39" t="s">
        <v>906</v>
      </c>
      <c r="G3192" s="34" t="s">
        <v>363</v>
      </c>
      <c r="H3192" s="34" t="b">
        <v>0</v>
      </c>
      <c r="I3192" s="34" t="b">
        <v>0</v>
      </c>
      <c r="J3192" s="34">
        <v>11</v>
      </c>
      <c r="K3192" s="34" t="str">
        <f t="shared" si="69"/>
        <v>142600</v>
      </c>
      <c r="L3192" s="34" t="s">
        <v>899</v>
      </c>
      <c r="O3192" t="str" s="35">
        <v>持续恢复灵力；使灵气流转更连续，缩短回灵间隔；每轮回灵开始时额外恢复一次灵力。</v>
      </c>
      <c r="P3192" t="n" s="35">
        <v>12421011</v>
      </c>
    </row>
    <row r="3193" ht="30" customHeight="1" spans="2:12">
      <c r="B3193" s="34">
        <f>10000000+INDEX(编号表!$B:$B,MATCH(D3193,编号表!$A:$A,0))*10000+J3193</f>
        <v>14260012</v>
      </c>
      <c r="C3193" s="34" t="s">
        <v>2181</v>
      </c>
      <c r="D3193" s="34" t="s">
        <v>2178</v>
      </c>
      <c r="E3193" s="34" t="s">
        <v>775</v>
      </c>
      <c r="F3193" s="39" t="s">
        <v>906</v>
      </c>
      <c r="G3193" s="34" t="s">
        <v>363</v>
      </c>
      <c r="H3193" s="34" t="b">
        <v>0</v>
      </c>
      <c r="I3193" s="34" t="b">
        <v>0</v>
      </c>
      <c r="J3193" s="34">
        <v>12</v>
      </c>
      <c r="K3193" s="34" t="str">
        <f t="shared" si="69"/>
        <v>142600</v>
      </c>
      <c r="L3193" s="34" t="s">
        <v>900</v>
      </c>
      <c r="O3193" t="str" s="35">
        <v>持续恢复灵力；使灵气流转更连续，缩短回灵间隔；每轮回灵开始时额外恢复一次灵力。</v>
      </c>
      <c r="P3193" t="n" s="35">
        <v>12421011</v>
      </c>
    </row>
    <row r="3194" ht="30" customHeight="1" spans="2:12">
      <c r="B3194" s="34">
        <f>10000000+INDEX(编号表!$B:$B,MATCH(D3194,编号表!$A:$A,0))*10000+J3194</f>
        <v>14260013</v>
      </c>
      <c r="C3194" s="34" t="s">
        <v>2182</v>
      </c>
      <c r="D3194" s="34" t="s">
        <v>2178</v>
      </c>
      <c r="E3194" s="34" t="s">
        <v>775</v>
      </c>
      <c r="F3194" s="39" t="s">
        <v>908</v>
      </c>
      <c r="G3194" s="34" t="s">
        <v>363</v>
      </c>
      <c r="H3194" s="34" t="b">
        <v>0</v>
      </c>
      <c r="I3194" s="34" t="b">
        <v>0</v>
      </c>
      <c r="J3194" s="34">
        <v>13</v>
      </c>
      <c r="K3194" s="34" t="str">
        <f t="shared" si="69"/>
        <v>142600</v>
      </c>
      <c r="L3194" s="34" t="s">
        <v>898</v>
      </c>
      <c r="O3194" t="str" s="35">
        <v>持续恢复灵力；使灵气流转更连续，缩短回灵间隔；每轮回灵开始时额外恢复一次灵力。</v>
      </c>
      <c r="P3194" t="n" s="35">
        <v>12421011</v>
      </c>
    </row>
    <row r="3195" ht="30" customHeight="1" spans="2:12">
      <c r="B3195" s="34">
        <f>10000000+INDEX(编号表!$B:$B,MATCH(D3195,编号表!$A:$A,0))*10000+J3195</f>
        <v>14260014</v>
      </c>
      <c r="C3195" s="34" t="s">
        <v>2182</v>
      </c>
      <c r="D3195" s="34" t="s">
        <v>2178</v>
      </c>
      <c r="E3195" s="34" t="s">
        <v>775</v>
      </c>
      <c r="F3195" s="39" t="s">
        <v>908</v>
      </c>
      <c r="G3195" s="34" t="s">
        <v>363</v>
      </c>
      <c r="H3195" s="34" t="b">
        <v>0</v>
      </c>
      <c r="I3195" s="34" t="b">
        <v>0</v>
      </c>
      <c r="J3195" s="34">
        <v>14</v>
      </c>
      <c r="K3195" s="34" t="str">
        <f t="shared" si="69"/>
        <v>142600</v>
      </c>
      <c r="L3195" s="34" t="s">
        <v>899</v>
      </c>
      <c r="O3195" t="str" s="35">
        <v>持续恢复灵力；使灵气流转更连续，缩短回灵间隔；每轮回灵开始时额外恢复一次灵力。</v>
      </c>
      <c r="P3195" t="n" s="35">
        <v>12421011</v>
      </c>
    </row>
    <row r="3196" ht="30" customHeight="1" spans="2:12">
      <c r="B3196" s="34">
        <f>10000000+INDEX(编号表!$B:$B,MATCH(D3196,编号表!$A:$A,0))*10000+J3196</f>
        <v>14260015</v>
      </c>
      <c r="C3196" s="34" t="s">
        <v>2182</v>
      </c>
      <c r="D3196" s="34" t="s">
        <v>2178</v>
      </c>
      <c r="E3196" s="34" t="s">
        <v>775</v>
      </c>
      <c r="F3196" s="39" t="s">
        <v>908</v>
      </c>
      <c r="G3196" s="34" t="s">
        <v>363</v>
      </c>
      <c r="H3196" s="34" t="b">
        <v>0</v>
      </c>
      <c r="I3196" s="34" t="b">
        <v>0</v>
      </c>
      <c r="J3196" s="34">
        <v>15</v>
      </c>
      <c r="K3196" s="34" t="str">
        <f t="shared" si="69"/>
        <v>142600</v>
      </c>
      <c r="L3196" s="34" t="s">
        <v>900</v>
      </c>
      <c r="O3196" t="str" s="35">
        <v>持续恢复灵力；使灵气流转更连续，缩短回灵间隔；每轮回灵开始时额外恢复一次灵力。</v>
      </c>
      <c r="P3196" t="n" s="35">
        <v>12421011</v>
      </c>
    </row>
    <row r="3197" ht="30" customHeight="1" spans="2:12">
      <c r="B3197" s="34">
        <f>10000000+INDEX(编号表!$B:$B,MATCH(D3197,编号表!$A:$A,0))*10000+J3197</f>
        <v>14260016</v>
      </c>
      <c r="C3197" s="34" t="s">
        <v>2183</v>
      </c>
      <c r="D3197" s="34" t="s">
        <v>2178</v>
      </c>
      <c r="E3197" s="34" t="s">
        <v>775</v>
      </c>
      <c r="F3197" s="39" t="s">
        <v>910</v>
      </c>
      <c r="G3197" s="34" t="s">
        <v>363</v>
      </c>
      <c r="H3197" s="34" t="b">
        <v>0</v>
      </c>
      <c r="I3197" s="34" t="b">
        <v>0</v>
      </c>
      <c r="J3197" s="34">
        <v>16</v>
      </c>
      <c r="K3197" s="34" t="str">
        <f t="shared" si="69"/>
        <v>142600</v>
      </c>
      <c r="L3197" s="34" t="s">
        <v>898</v>
      </c>
      <c r="O3197" t="str" s="35">
        <v>持续恢复灵力；使灵气流转更连续，缩短回灵间隔；每轮回灵开始时额外恢复一次灵力。</v>
      </c>
      <c r="P3197" t="n" s="35">
        <v>12421011</v>
      </c>
    </row>
    <row r="3198" ht="30" customHeight="1" spans="2:12">
      <c r="B3198" s="34">
        <f>10000000+INDEX(编号表!$B:$B,MATCH(D3198,编号表!$A:$A,0))*10000+J3198</f>
        <v>14260017</v>
      </c>
      <c r="C3198" s="34" t="s">
        <v>2183</v>
      </c>
      <c r="D3198" s="34" t="s">
        <v>2178</v>
      </c>
      <c r="E3198" s="34" t="s">
        <v>775</v>
      </c>
      <c r="F3198" s="39" t="s">
        <v>910</v>
      </c>
      <c r="G3198" s="34" t="s">
        <v>363</v>
      </c>
      <c r="H3198" s="34" t="b">
        <v>0</v>
      </c>
      <c r="I3198" s="34" t="b">
        <v>0</v>
      </c>
      <c r="J3198" s="34">
        <v>17</v>
      </c>
      <c r="K3198" s="34" t="str">
        <f t="shared" si="69"/>
        <v>142600</v>
      </c>
      <c r="L3198" s="34" t="s">
        <v>899</v>
      </c>
      <c r="O3198" t="str" s="35">
        <v>持续恢复灵力；使灵气流转更连续，缩短回灵间隔；每轮回灵开始时额外恢复一次灵力。</v>
      </c>
      <c r="P3198" t="n" s="35">
        <v>12421011</v>
      </c>
    </row>
    <row r="3199" ht="30" customHeight="1" spans="2:12">
      <c r="B3199" s="34">
        <f>10000000+INDEX(编号表!$B:$B,MATCH(D3199,编号表!$A:$A,0))*10000+J3199</f>
        <v>14260018</v>
      </c>
      <c r="C3199" s="34" t="s">
        <v>2183</v>
      </c>
      <c r="D3199" s="34" t="s">
        <v>2178</v>
      </c>
      <c r="E3199" s="34" t="s">
        <v>775</v>
      </c>
      <c r="F3199" s="39" t="s">
        <v>910</v>
      </c>
      <c r="G3199" s="34" t="s">
        <v>363</v>
      </c>
      <c r="H3199" s="34" t="b">
        <v>0</v>
      </c>
      <c r="I3199" s="34" t="b">
        <v>0</v>
      </c>
      <c r="J3199" s="34">
        <v>18</v>
      </c>
      <c r="K3199" s="34" t="str">
        <f t="shared" si="69"/>
        <v>142600</v>
      </c>
      <c r="L3199" s="34" t="s">
        <v>900</v>
      </c>
      <c r="O3199" t="str" s="35">
        <v>持续恢复灵力；使灵气流转更连续，缩短回灵间隔；每轮回灵开始时额外恢复一次灵力。</v>
      </c>
      <c r="P3199" t="n" s="35">
        <v>12421011</v>
      </c>
    </row>
    <row r="3200" ht="30" customHeight="1" spans="2:12">
      <c r="B3200" s="34">
        <f>10000000+INDEX(编号表!$B:$B,MATCH(D3200,编号表!$A:$A,0))*10000+J3200</f>
        <v>14260019</v>
      </c>
      <c r="C3200" s="34" t="s">
        <v>2184</v>
      </c>
      <c r="D3200" s="34" t="s">
        <v>2178</v>
      </c>
      <c r="E3200" s="34" t="s">
        <v>775</v>
      </c>
      <c r="F3200" s="39" t="s">
        <v>912</v>
      </c>
      <c r="G3200" s="34" t="s">
        <v>363</v>
      </c>
      <c r="H3200" s="34" t="b">
        <v>0</v>
      </c>
      <c r="I3200" s="34" t="b">
        <v>0</v>
      </c>
      <c r="J3200" s="34">
        <v>19</v>
      </c>
      <c r="K3200" s="34" t="str">
        <f t="shared" si="69"/>
        <v>142600</v>
      </c>
      <c r="L3200" s="34" t="s">
        <v>898</v>
      </c>
      <c r="O3200" t="str" s="35">
        <v>持续恢复灵力；使灵气流转更连续，缩短回灵间隔；每轮回灵开始时额外恢复一次灵力。</v>
      </c>
      <c r="P3200" t="n" s="35">
        <v>12421011</v>
      </c>
    </row>
    <row r="3201" ht="30" customHeight="1" spans="2:12">
      <c r="B3201" s="34">
        <f>10000000+INDEX(编号表!$B:$B,MATCH(D3201,编号表!$A:$A,0))*10000+J3201</f>
        <v>14260020</v>
      </c>
      <c r="C3201" s="34" t="s">
        <v>2184</v>
      </c>
      <c r="D3201" s="34" t="s">
        <v>2178</v>
      </c>
      <c r="E3201" s="34" t="s">
        <v>775</v>
      </c>
      <c r="F3201" s="39" t="s">
        <v>912</v>
      </c>
      <c r="G3201" s="34" t="s">
        <v>363</v>
      </c>
      <c r="H3201" s="34" t="b">
        <v>0</v>
      </c>
      <c r="I3201" s="34" t="b">
        <v>0</v>
      </c>
      <c r="J3201" s="34">
        <v>20</v>
      </c>
      <c r="K3201" s="34" t="str">
        <f t="shared" si="69"/>
        <v>142600</v>
      </c>
      <c r="L3201" s="34" t="s">
        <v>899</v>
      </c>
      <c r="O3201" t="str" s="35">
        <v>持续恢复灵力；使灵气流转更连续，缩短回灵间隔；每轮回灵开始时额外恢复一次灵力。</v>
      </c>
      <c r="P3201" t="n" s="35">
        <v>12421011</v>
      </c>
    </row>
    <row r="3202" ht="30" customHeight="1" spans="2:12">
      <c r="B3202" s="34">
        <f>10000000+INDEX(编号表!$B:$B,MATCH(D3202,编号表!$A:$A,0))*10000+J3202</f>
        <v>14260021</v>
      </c>
      <c r="C3202" s="34" t="s">
        <v>2184</v>
      </c>
      <c r="D3202" s="34" t="s">
        <v>2178</v>
      </c>
      <c r="E3202" s="34" t="s">
        <v>775</v>
      </c>
      <c r="F3202" s="39" t="s">
        <v>912</v>
      </c>
      <c r="G3202" s="34" t="s">
        <v>363</v>
      </c>
      <c r="H3202" s="34" t="b">
        <v>0</v>
      </c>
      <c r="I3202" s="34" t="b">
        <v>0</v>
      </c>
      <c r="J3202" s="34">
        <v>21</v>
      </c>
      <c r="K3202" s="34" t="str">
        <f t="shared" si="69"/>
        <v>142600</v>
      </c>
      <c r="L3202" s="34" t="s">
        <v>900</v>
      </c>
      <c r="O3202" t="str" s="35">
        <v>持续恢复灵力；使灵气流转更连续，缩短回灵间隔；每轮回灵开始时额外恢复一次灵力。</v>
      </c>
      <c r="P3202" t="n" s="35">
        <v>12421011</v>
      </c>
    </row>
    <row r="3203" ht="30" customHeight="1" spans="2:12">
      <c r="B3203" s="34">
        <f>10000000+INDEX(编号表!$B:$B,MATCH(D3203,编号表!$A:$A,0))*10000+J3203</f>
        <v>14270001</v>
      </c>
      <c r="C3203" s="34" t="s">
        <v>2185</v>
      </c>
      <c r="D3203" s="34" t="s">
        <v>2186</v>
      </c>
      <c r="E3203" s="34" t="s">
        <v>775</v>
      </c>
      <c r="F3203" s="39" t="s">
        <v>897</v>
      </c>
      <c r="G3203" s="34" t="s">
        <v>363</v>
      </c>
      <c r="H3203" s="34" t="b">
        <v>0</v>
      </c>
      <c r="I3203" s="34" t="b">
        <v>0</v>
      </c>
      <c r="J3203" s="34">
        <v>1</v>
      </c>
      <c r="K3203" s="34" t="str">
        <f t="shared" si="69"/>
        <v>142700</v>
      </c>
      <c r="L3203" s="34" t="s">
        <v>898</v>
      </c>
      <c r="O3203" t="str" s="35">
        <v>持续恢复灵力；使灵气流转更连续，缩短回灵间隔；促进灵气流转，缩短回灵间隔。</v>
      </c>
      <c r="P3203" t="n" s="35">
        <v>12421011</v>
      </c>
    </row>
    <row r="3204" ht="30" customHeight="1" spans="2:12">
      <c r="B3204" s="34">
        <f>10000000+INDEX(编号表!$B:$B,MATCH(D3204,编号表!$A:$A,0))*10000+J3204</f>
        <v>14270002</v>
      </c>
      <c r="C3204" s="34" t="s">
        <v>2185</v>
      </c>
      <c r="D3204" s="34" t="s">
        <v>2186</v>
      </c>
      <c r="E3204" s="34" t="s">
        <v>775</v>
      </c>
      <c r="F3204" s="39" t="s">
        <v>897</v>
      </c>
      <c r="G3204" s="34" t="s">
        <v>363</v>
      </c>
      <c r="H3204" s="34" t="b">
        <v>0</v>
      </c>
      <c r="I3204" s="34" t="b">
        <v>0</v>
      </c>
      <c r="J3204" s="34">
        <v>2</v>
      </c>
      <c r="K3204" s="34" t="str">
        <f t="shared" si="69"/>
        <v>142700</v>
      </c>
      <c r="L3204" s="34" t="s">
        <v>899</v>
      </c>
      <c r="O3204" t="str" s="35">
        <v>持续恢复灵力；使灵气流转更连续，缩短回灵间隔；促进灵气流转，缩短回灵间隔。</v>
      </c>
      <c r="P3204" t="n" s="35">
        <v>12421011</v>
      </c>
    </row>
    <row r="3205" ht="30" customHeight="1" spans="2:12">
      <c r="B3205" s="34">
        <f>10000000+INDEX(编号表!$B:$B,MATCH(D3205,编号表!$A:$A,0))*10000+J3205</f>
        <v>14270003</v>
      </c>
      <c r="C3205" s="34" t="s">
        <v>2185</v>
      </c>
      <c r="D3205" s="34" t="s">
        <v>2186</v>
      </c>
      <c r="E3205" s="34" t="s">
        <v>775</v>
      </c>
      <c r="F3205" s="39" t="s">
        <v>897</v>
      </c>
      <c r="G3205" s="34" t="s">
        <v>363</v>
      </c>
      <c r="H3205" s="34" t="b">
        <v>0</v>
      </c>
      <c r="I3205" s="34" t="b">
        <v>0</v>
      </c>
      <c r="J3205" s="34">
        <v>3</v>
      </c>
      <c r="K3205" s="34" t="str">
        <f t="shared" si="69"/>
        <v>142700</v>
      </c>
      <c r="L3205" s="34" t="s">
        <v>900</v>
      </c>
      <c r="O3205" t="str" s="35">
        <v>持续恢复灵力；使灵气流转更连续，缩短回灵间隔；促进灵气流转，缩短回灵间隔。</v>
      </c>
      <c r="P3205" t="n" s="35">
        <v>12421011</v>
      </c>
    </row>
    <row r="3206" ht="30" customHeight="1" spans="2:12">
      <c r="B3206" s="34">
        <f>10000000+INDEX(编号表!$B:$B,MATCH(D3206,编号表!$A:$A,0))*10000+J3206</f>
        <v>14270004</v>
      </c>
      <c r="C3206" s="34" t="s">
        <v>2187</v>
      </c>
      <c r="D3206" s="34" t="s">
        <v>2186</v>
      </c>
      <c r="E3206" s="34" t="s">
        <v>775</v>
      </c>
      <c r="F3206" s="39" t="s">
        <v>902</v>
      </c>
      <c r="G3206" s="34" t="s">
        <v>363</v>
      </c>
      <c r="H3206" s="34" t="b">
        <v>0</v>
      </c>
      <c r="I3206" s="34" t="b">
        <v>0</v>
      </c>
      <c r="J3206" s="34">
        <v>4</v>
      </c>
      <c r="K3206" s="34" t="str">
        <f t="shared" si="69"/>
        <v>142700</v>
      </c>
      <c r="L3206" s="34" t="s">
        <v>898</v>
      </c>
      <c r="O3206" t="str" s="35">
        <v>持续恢复灵力；使灵气流转更连续，缩短回灵间隔；促进灵气流转，缩短回灵间隔。</v>
      </c>
      <c r="P3206" t="n" s="35">
        <v>12421011</v>
      </c>
    </row>
    <row r="3207" ht="30" customHeight="1" spans="2:12">
      <c r="B3207" s="34">
        <f>10000000+INDEX(编号表!$B:$B,MATCH(D3207,编号表!$A:$A,0))*10000+J3207</f>
        <v>14270005</v>
      </c>
      <c r="C3207" s="34" t="s">
        <v>2187</v>
      </c>
      <c r="D3207" s="34" t="s">
        <v>2186</v>
      </c>
      <c r="E3207" s="34" t="s">
        <v>775</v>
      </c>
      <c r="F3207" s="39" t="s">
        <v>902</v>
      </c>
      <c r="G3207" s="34" t="s">
        <v>363</v>
      </c>
      <c r="H3207" s="34" t="b">
        <v>0</v>
      </c>
      <c r="I3207" s="34" t="b">
        <v>0</v>
      </c>
      <c r="J3207" s="34">
        <v>5</v>
      </c>
      <c r="K3207" s="34" t="str">
        <f t="shared" ref="K3207:K3270" si="70">LEFT(B3207,6)</f>
        <v>142700</v>
      </c>
      <c r="L3207" s="34" t="s">
        <v>899</v>
      </c>
      <c r="O3207" t="str" s="35">
        <v>持续恢复灵力；使灵气流转更连续，缩短回灵间隔；促进灵气流转，缩短回灵间隔。</v>
      </c>
      <c r="P3207" t="n" s="35">
        <v>12421011</v>
      </c>
    </row>
    <row r="3208" ht="30" customHeight="1" spans="2:12">
      <c r="B3208" s="34">
        <f>10000000+INDEX(编号表!$B:$B,MATCH(D3208,编号表!$A:$A,0))*10000+J3208</f>
        <v>14270006</v>
      </c>
      <c r="C3208" s="34" t="s">
        <v>2187</v>
      </c>
      <c r="D3208" s="34" t="s">
        <v>2186</v>
      </c>
      <c r="E3208" s="34" t="s">
        <v>775</v>
      </c>
      <c r="F3208" s="39" t="s">
        <v>902</v>
      </c>
      <c r="G3208" s="34" t="s">
        <v>363</v>
      </c>
      <c r="H3208" s="34" t="b">
        <v>0</v>
      </c>
      <c r="I3208" s="34" t="b">
        <v>0</v>
      </c>
      <c r="J3208" s="34">
        <v>6</v>
      </c>
      <c r="K3208" s="34" t="str">
        <f t="shared" si="70"/>
        <v>142700</v>
      </c>
      <c r="L3208" s="34" t="s">
        <v>900</v>
      </c>
      <c r="O3208" t="str" s="35">
        <v>持续恢复灵力；使灵气流转更连续，缩短回灵间隔；促进灵气流转，缩短回灵间隔。</v>
      </c>
      <c r="P3208" t="n" s="35">
        <v>12421011</v>
      </c>
    </row>
    <row r="3209" ht="30" customHeight="1" spans="2:12">
      <c r="B3209" s="34">
        <f>10000000+INDEX(编号表!$B:$B,MATCH(D3209,编号表!$A:$A,0))*10000+J3209</f>
        <v>14270007</v>
      </c>
      <c r="C3209" s="34" t="s">
        <v>2188</v>
      </c>
      <c r="D3209" s="34" t="s">
        <v>2186</v>
      </c>
      <c r="E3209" s="34" t="s">
        <v>775</v>
      </c>
      <c r="F3209" s="39" t="s">
        <v>904</v>
      </c>
      <c r="G3209" s="34" t="s">
        <v>363</v>
      </c>
      <c r="H3209" s="34" t="b">
        <v>0</v>
      </c>
      <c r="I3209" s="34" t="b">
        <v>0</v>
      </c>
      <c r="J3209" s="34">
        <v>7</v>
      </c>
      <c r="K3209" s="34" t="str">
        <f t="shared" si="70"/>
        <v>142700</v>
      </c>
      <c r="L3209" s="34" t="s">
        <v>898</v>
      </c>
      <c r="O3209" t="str" s="35">
        <v>持续恢复灵力；使灵气流转更连续，缩短回灵间隔；促进灵气流转，缩短回灵间隔。</v>
      </c>
      <c r="P3209" t="n" s="35">
        <v>12421011</v>
      </c>
    </row>
    <row r="3210" ht="30" customHeight="1" spans="2:12">
      <c r="B3210" s="34">
        <f>10000000+INDEX(编号表!$B:$B,MATCH(D3210,编号表!$A:$A,0))*10000+J3210</f>
        <v>14270008</v>
      </c>
      <c r="C3210" s="34" t="s">
        <v>2188</v>
      </c>
      <c r="D3210" s="34" t="s">
        <v>2186</v>
      </c>
      <c r="E3210" s="34" t="s">
        <v>775</v>
      </c>
      <c r="F3210" s="39" t="s">
        <v>904</v>
      </c>
      <c r="G3210" s="34" t="s">
        <v>363</v>
      </c>
      <c r="H3210" s="34" t="b">
        <v>0</v>
      </c>
      <c r="I3210" s="34" t="b">
        <v>0</v>
      </c>
      <c r="J3210" s="34">
        <v>8</v>
      </c>
      <c r="K3210" s="34" t="str">
        <f t="shared" si="70"/>
        <v>142700</v>
      </c>
      <c r="L3210" s="34" t="s">
        <v>899</v>
      </c>
      <c r="O3210" t="str" s="35">
        <v>持续恢复灵力；使灵气流转更连续，缩短回灵间隔；促进灵气流转，缩短回灵间隔。</v>
      </c>
      <c r="P3210" t="n" s="35">
        <v>12421011</v>
      </c>
    </row>
    <row r="3211" ht="30" customHeight="1" spans="2:12">
      <c r="B3211" s="34">
        <f>10000000+INDEX(编号表!$B:$B,MATCH(D3211,编号表!$A:$A,0))*10000+J3211</f>
        <v>14270009</v>
      </c>
      <c r="C3211" s="34" t="s">
        <v>2188</v>
      </c>
      <c r="D3211" s="34" t="s">
        <v>2186</v>
      </c>
      <c r="E3211" s="34" t="s">
        <v>775</v>
      </c>
      <c r="F3211" s="39" t="s">
        <v>904</v>
      </c>
      <c r="G3211" s="34" t="s">
        <v>363</v>
      </c>
      <c r="H3211" s="34" t="b">
        <v>0</v>
      </c>
      <c r="I3211" s="34" t="b">
        <v>0</v>
      </c>
      <c r="J3211" s="34">
        <v>9</v>
      </c>
      <c r="K3211" s="34" t="str">
        <f t="shared" si="70"/>
        <v>142700</v>
      </c>
      <c r="L3211" s="34" t="s">
        <v>900</v>
      </c>
      <c r="O3211" t="str" s="35">
        <v>持续恢复灵力；使灵气流转更连续，缩短回灵间隔；促进灵气流转，缩短回灵间隔。</v>
      </c>
      <c r="P3211" t="n" s="35">
        <v>12421011</v>
      </c>
    </row>
    <row r="3212" ht="30" customHeight="1" spans="2:12">
      <c r="B3212" s="34">
        <f>10000000+INDEX(编号表!$B:$B,MATCH(D3212,编号表!$A:$A,0))*10000+J3212</f>
        <v>14270010</v>
      </c>
      <c r="C3212" s="34" t="s">
        <v>2189</v>
      </c>
      <c r="D3212" s="34" t="s">
        <v>2186</v>
      </c>
      <c r="E3212" s="34" t="s">
        <v>775</v>
      </c>
      <c r="F3212" s="39" t="s">
        <v>906</v>
      </c>
      <c r="G3212" s="34" t="s">
        <v>363</v>
      </c>
      <c r="H3212" s="34" t="b">
        <v>0</v>
      </c>
      <c r="I3212" s="34" t="b">
        <v>0</v>
      </c>
      <c r="J3212" s="34">
        <v>10</v>
      </c>
      <c r="K3212" s="34" t="str">
        <f t="shared" si="70"/>
        <v>142700</v>
      </c>
      <c r="L3212" s="34" t="s">
        <v>898</v>
      </c>
      <c r="O3212" t="str" s="35">
        <v>持续恢复灵力；使灵气流转更连续，缩短回灵间隔；促进灵气流转，缩短回灵间隔。</v>
      </c>
      <c r="P3212" t="n" s="35">
        <v>12421011</v>
      </c>
    </row>
    <row r="3213" ht="30" customHeight="1" spans="2:12">
      <c r="B3213" s="34">
        <f>10000000+INDEX(编号表!$B:$B,MATCH(D3213,编号表!$A:$A,0))*10000+J3213</f>
        <v>14270011</v>
      </c>
      <c r="C3213" s="34" t="s">
        <v>2189</v>
      </c>
      <c r="D3213" s="34" t="s">
        <v>2186</v>
      </c>
      <c r="E3213" s="34" t="s">
        <v>775</v>
      </c>
      <c r="F3213" s="39" t="s">
        <v>906</v>
      </c>
      <c r="G3213" s="34" t="s">
        <v>363</v>
      </c>
      <c r="H3213" s="34" t="b">
        <v>0</v>
      </c>
      <c r="I3213" s="34" t="b">
        <v>0</v>
      </c>
      <c r="J3213" s="34">
        <v>11</v>
      </c>
      <c r="K3213" s="34" t="str">
        <f t="shared" si="70"/>
        <v>142700</v>
      </c>
      <c r="L3213" s="34" t="s">
        <v>899</v>
      </c>
      <c r="O3213" t="str" s="35">
        <v>持续恢复灵力；使灵气流转更连续，缩短回灵间隔；促进灵气流转，缩短回灵间隔。</v>
      </c>
      <c r="P3213" t="n" s="35">
        <v>12421011</v>
      </c>
    </row>
    <row r="3214" ht="30" customHeight="1" spans="2:12">
      <c r="B3214" s="34">
        <f>10000000+INDEX(编号表!$B:$B,MATCH(D3214,编号表!$A:$A,0))*10000+J3214</f>
        <v>14270012</v>
      </c>
      <c r="C3214" s="34" t="s">
        <v>2189</v>
      </c>
      <c r="D3214" s="34" t="s">
        <v>2186</v>
      </c>
      <c r="E3214" s="34" t="s">
        <v>775</v>
      </c>
      <c r="F3214" s="39" t="s">
        <v>906</v>
      </c>
      <c r="G3214" s="34" t="s">
        <v>363</v>
      </c>
      <c r="H3214" s="34" t="b">
        <v>0</v>
      </c>
      <c r="I3214" s="34" t="b">
        <v>0</v>
      </c>
      <c r="J3214" s="34">
        <v>12</v>
      </c>
      <c r="K3214" s="34" t="str">
        <f t="shared" si="70"/>
        <v>142700</v>
      </c>
      <c r="L3214" s="34" t="s">
        <v>900</v>
      </c>
      <c r="O3214" t="str" s="35">
        <v>持续恢复灵力；使灵气流转更连续，缩短回灵间隔；促进灵气流转，缩短回灵间隔。</v>
      </c>
      <c r="P3214" t="n" s="35">
        <v>12421011</v>
      </c>
    </row>
    <row r="3215" ht="30" customHeight="1" spans="2:12">
      <c r="B3215" s="34">
        <f>10000000+INDEX(编号表!$B:$B,MATCH(D3215,编号表!$A:$A,0))*10000+J3215</f>
        <v>14270013</v>
      </c>
      <c r="C3215" s="34" t="s">
        <v>2190</v>
      </c>
      <c r="D3215" s="34" t="s">
        <v>2186</v>
      </c>
      <c r="E3215" s="34" t="s">
        <v>775</v>
      </c>
      <c r="F3215" s="39" t="s">
        <v>908</v>
      </c>
      <c r="G3215" s="34" t="s">
        <v>363</v>
      </c>
      <c r="H3215" s="34" t="b">
        <v>0</v>
      </c>
      <c r="I3215" s="34" t="b">
        <v>0</v>
      </c>
      <c r="J3215" s="34">
        <v>13</v>
      </c>
      <c r="K3215" s="34" t="str">
        <f t="shared" si="70"/>
        <v>142700</v>
      </c>
      <c r="L3215" s="34" t="s">
        <v>898</v>
      </c>
      <c r="O3215" t="str" s="35">
        <v>持续恢复灵力；使灵气流转更连续，缩短回灵间隔；促进灵气流转，缩短回灵间隔。</v>
      </c>
      <c r="P3215" t="n" s="35">
        <v>12421011</v>
      </c>
    </row>
    <row r="3216" ht="30" customHeight="1" spans="2:12">
      <c r="B3216" s="34">
        <f>10000000+INDEX(编号表!$B:$B,MATCH(D3216,编号表!$A:$A,0))*10000+J3216</f>
        <v>14270014</v>
      </c>
      <c r="C3216" s="34" t="s">
        <v>2190</v>
      </c>
      <c r="D3216" s="34" t="s">
        <v>2186</v>
      </c>
      <c r="E3216" s="34" t="s">
        <v>775</v>
      </c>
      <c r="F3216" s="39" t="s">
        <v>908</v>
      </c>
      <c r="G3216" s="34" t="s">
        <v>363</v>
      </c>
      <c r="H3216" s="34" t="b">
        <v>0</v>
      </c>
      <c r="I3216" s="34" t="b">
        <v>0</v>
      </c>
      <c r="J3216" s="34">
        <v>14</v>
      </c>
      <c r="K3216" s="34" t="str">
        <f t="shared" si="70"/>
        <v>142700</v>
      </c>
      <c r="L3216" s="34" t="s">
        <v>899</v>
      </c>
      <c r="O3216" t="str" s="35">
        <v>持续恢复灵力；使灵气流转更连续，缩短回灵间隔；促进灵气流转，缩短回灵间隔。</v>
      </c>
      <c r="P3216" t="n" s="35">
        <v>12421011</v>
      </c>
    </row>
    <row r="3217" ht="30" customHeight="1" spans="2:12">
      <c r="B3217" s="34">
        <f>10000000+INDEX(编号表!$B:$B,MATCH(D3217,编号表!$A:$A,0))*10000+J3217</f>
        <v>14270015</v>
      </c>
      <c r="C3217" s="34" t="s">
        <v>2190</v>
      </c>
      <c r="D3217" s="34" t="s">
        <v>2186</v>
      </c>
      <c r="E3217" s="34" t="s">
        <v>775</v>
      </c>
      <c r="F3217" s="39" t="s">
        <v>908</v>
      </c>
      <c r="G3217" s="34" t="s">
        <v>363</v>
      </c>
      <c r="H3217" s="34" t="b">
        <v>0</v>
      </c>
      <c r="I3217" s="34" t="b">
        <v>0</v>
      </c>
      <c r="J3217" s="34">
        <v>15</v>
      </c>
      <c r="K3217" s="34" t="str">
        <f t="shared" si="70"/>
        <v>142700</v>
      </c>
      <c r="L3217" s="34" t="s">
        <v>900</v>
      </c>
      <c r="O3217" t="str" s="35">
        <v>持续恢复灵力；使灵气流转更连续，缩短回灵间隔；促进灵气流转，缩短回灵间隔。</v>
      </c>
      <c r="P3217" t="n" s="35">
        <v>12421011</v>
      </c>
    </row>
    <row r="3218" ht="30" customHeight="1" spans="2:12">
      <c r="B3218" s="34">
        <f>10000000+INDEX(编号表!$B:$B,MATCH(D3218,编号表!$A:$A,0))*10000+J3218</f>
        <v>14270016</v>
      </c>
      <c r="C3218" s="34" t="s">
        <v>2191</v>
      </c>
      <c r="D3218" s="34" t="s">
        <v>2186</v>
      </c>
      <c r="E3218" s="34" t="s">
        <v>775</v>
      </c>
      <c r="F3218" s="39" t="s">
        <v>910</v>
      </c>
      <c r="G3218" s="34" t="s">
        <v>363</v>
      </c>
      <c r="H3218" s="34" t="b">
        <v>0</v>
      </c>
      <c r="I3218" s="34" t="b">
        <v>0</v>
      </c>
      <c r="J3218" s="34">
        <v>16</v>
      </c>
      <c r="K3218" s="34" t="str">
        <f t="shared" si="70"/>
        <v>142700</v>
      </c>
      <c r="L3218" s="34" t="s">
        <v>898</v>
      </c>
      <c r="O3218" t="str" s="35">
        <v>持续恢复灵力；使灵气流转更连续，缩短回灵间隔；促进灵气流转，缩短回灵间隔。</v>
      </c>
      <c r="P3218" t="n" s="35">
        <v>12421011</v>
      </c>
    </row>
    <row r="3219" ht="30" customHeight="1" spans="2:12">
      <c r="B3219" s="34">
        <f>10000000+INDEX(编号表!$B:$B,MATCH(D3219,编号表!$A:$A,0))*10000+J3219</f>
        <v>14270017</v>
      </c>
      <c r="C3219" s="34" t="s">
        <v>2191</v>
      </c>
      <c r="D3219" s="34" t="s">
        <v>2186</v>
      </c>
      <c r="E3219" s="34" t="s">
        <v>775</v>
      </c>
      <c r="F3219" s="39" t="s">
        <v>910</v>
      </c>
      <c r="G3219" s="34" t="s">
        <v>363</v>
      </c>
      <c r="H3219" s="34" t="b">
        <v>0</v>
      </c>
      <c r="I3219" s="34" t="b">
        <v>0</v>
      </c>
      <c r="J3219" s="34">
        <v>17</v>
      </c>
      <c r="K3219" s="34" t="str">
        <f t="shared" si="70"/>
        <v>142700</v>
      </c>
      <c r="L3219" s="34" t="s">
        <v>899</v>
      </c>
      <c r="O3219" t="str" s="35">
        <v>持续恢复灵力；使灵气流转更连续，缩短回灵间隔；促进灵气流转，缩短回灵间隔。</v>
      </c>
      <c r="P3219" t="n" s="35">
        <v>12421011</v>
      </c>
    </row>
    <row r="3220" ht="30" customHeight="1" spans="2:12">
      <c r="B3220" s="34">
        <f>10000000+INDEX(编号表!$B:$B,MATCH(D3220,编号表!$A:$A,0))*10000+J3220</f>
        <v>14270018</v>
      </c>
      <c r="C3220" s="34" t="s">
        <v>2191</v>
      </c>
      <c r="D3220" s="34" t="s">
        <v>2186</v>
      </c>
      <c r="E3220" s="34" t="s">
        <v>775</v>
      </c>
      <c r="F3220" s="39" t="s">
        <v>910</v>
      </c>
      <c r="G3220" s="34" t="s">
        <v>363</v>
      </c>
      <c r="H3220" s="34" t="b">
        <v>0</v>
      </c>
      <c r="I3220" s="34" t="b">
        <v>0</v>
      </c>
      <c r="J3220" s="34">
        <v>18</v>
      </c>
      <c r="K3220" s="34" t="str">
        <f t="shared" si="70"/>
        <v>142700</v>
      </c>
      <c r="L3220" s="34" t="s">
        <v>900</v>
      </c>
      <c r="O3220" t="str" s="35">
        <v>持续恢复灵力；使灵气流转更连续，缩短回灵间隔；促进灵气流转，缩短回灵间隔。</v>
      </c>
      <c r="P3220" t="n" s="35">
        <v>12421011</v>
      </c>
    </row>
    <row r="3221" ht="30" customHeight="1" spans="2:12">
      <c r="B3221" s="34">
        <f>10000000+INDEX(编号表!$B:$B,MATCH(D3221,编号表!$A:$A,0))*10000+J3221</f>
        <v>14270019</v>
      </c>
      <c r="C3221" s="34" t="s">
        <v>2192</v>
      </c>
      <c r="D3221" s="34" t="s">
        <v>2186</v>
      </c>
      <c r="E3221" s="34" t="s">
        <v>775</v>
      </c>
      <c r="F3221" s="39" t="s">
        <v>912</v>
      </c>
      <c r="G3221" s="34" t="s">
        <v>363</v>
      </c>
      <c r="H3221" s="34" t="b">
        <v>0</v>
      </c>
      <c r="I3221" s="34" t="b">
        <v>0</v>
      </c>
      <c r="J3221" s="34">
        <v>19</v>
      </c>
      <c r="K3221" s="34" t="str">
        <f t="shared" si="70"/>
        <v>142700</v>
      </c>
      <c r="L3221" s="34" t="s">
        <v>898</v>
      </c>
      <c r="O3221" t="str" s="35">
        <v>持续恢复灵力；使灵气流转更连续，缩短回灵间隔；促进灵气流转，缩短回灵间隔。</v>
      </c>
      <c r="P3221" t="n" s="35">
        <v>12421011</v>
      </c>
    </row>
    <row r="3222" ht="30" customHeight="1" spans="2:12">
      <c r="B3222" s="34">
        <f>10000000+INDEX(编号表!$B:$B,MATCH(D3222,编号表!$A:$A,0))*10000+J3222</f>
        <v>14270020</v>
      </c>
      <c r="C3222" s="34" t="s">
        <v>2192</v>
      </c>
      <c r="D3222" s="34" t="s">
        <v>2186</v>
      </c>
      <c r="E3222" s="34" t="s">
        <v>775</v>
      </c>
      <c r="F3222" s="39" t="s">
        <v>912</v>
      </c>
      <c r="G3222" s="34" t="s">
        <v>363</v>
      </c>
      <c r="H3222" s="34" t="b">
        <v>0</v>
      </c>
      <c r="I3222" s="34" t="b">
        <v>0</v>
      </c>
      <c r="J3222" s="34">
        <v>20</v>
      </c>
      <c r="K3222" s="34" t="str">
        <f t="shared" si="70"/>
        <v>142700</v>
      </c>
      <c r="L3222" s="34" t="s">
        <v>899</v>
      </c>
      <c r="O3222" t="str" s="35">
        <v>持续恢复灵力；使灵气流转更连续，缩短回灵间隔；促进灵气流转，缩短回灵间隔。</v>
      </c>
      <c r="P3222" t="n" s="35">
        <v>12421011</v>
      </c>
    </row>
    <row r="3223" ht="30" customHeight="1" spans="2:12">
      <c r="B3223" s="34">
        <f>10000000+INDEX(编号表!$B:$B,MATCH(D3223,编号表!$A:$A,0))*10000+J3223</f>
        <v>14270021</v>
      </c>
      <c r="C3223" s="34" t="s">
        <v>2192</v>
      </c>
      <c r="D3223" s="34" t="s">
        <v>2186</v>
      </c>
      <c r="E3223" s="34" t="s">
        <v>775</v>
      </c>
      <c r="F3223" s="39" t="s">
        <v>912</v>
      </c>
      <c r="G3223" s="34" t="s">
        <v>363</v>
      </c>
      <c r="H3223" s="34" t="b">
        <v>0</v>
      </c>
      <c r="I3223" s="34" t="b">
        <v>0</v>
      </c>
      <c r="J3223" s="34">
        <v>21</v>
      </c>
      <c r="K3223" s="34" t="str">
        <f t="shared" si="70"/>
        <v>142700</v>
      </c>
      <c r="L3223" s="34" t="s">
        <v>900</v>
      </c>
      <c r="O3223" t="str" s="35">
        <v>持续恢复灵力；使灵气流转更连续，缩短回灵间隔；促进灵气流转，缩短回灵间隔。</v>
      </c>
      <c r="P3223" t="n" s="35">
        <v>12421011</v>
      </c>
    </row>
    <row r="3224" ht="30" customHeight="1" spans="2:12">
      <c r="B3224" s="34">
        <f>10000000+INDEX(编号表!$B:$B,MATCH(D3224,编号表!$A:$A,0))*10000+J3224</f>
        <v>14280007</v>
      </c>
      <c r="C3224" s="34" t="s">
        <v>2193</v>
      </c>
      <c r="D3224" s="34" t="s">
        <v>2194</v>
      </c>
      <c r="E3224" s="34" t="s">
        <v>775</v>
      </c>
      <c r="F3224" s="39" t="s">
        <v>904</v>
      </c>
      <c r="G3224" s="34" t="s">
        <v>363</v>
      </c>
      <c r="H3224" s="34" t="b">
        <v>0</v>
      </c>
      <c r="I3224" s="34" t="b">
        <v>0</v>
      </c>
      <c r="J3224" s="34">
        <v>7</v>
      </c>
      <c r="K3224" s="34" t="str">
        <f t="shared" si="70"/>
        <v>142800</v>
      </c>
      <c r="L3224" s="34" t="s">
        <v>898</v>
      </c>
      <c r="O3224" t="str" s="35">
        <v>持续恢复灵力；完善灵气传导通路，提高每次回灵量；每轮回灵开始时额外恢复一次灵力；提高持续回灵量。</v>
      </c>
      <c r="P3224" t="n" s="35">
        <v>12441088</v>
      </c>
    </row>
    <row r="3225" ht="30" customHeight="1" spans="2:12">
      <c r="B3225" s="34">
        <f>10000000+INDEX(编号表!$B:$B,MATCH(D3225,编号表!$A:$A,0))*10000+J3225</f>
        <v>14280008</v>
      </c>
      <c r="C3225" s="34" t="s">
        <v>2193</v>
      </c>
      <c r="D3225" s="34" t="s">
        <v>2194</v>
      </c>
      <c r="E3225" s="34" t="s">
        <v>775</v>
      </c>
      <c r="F3225" s="39" t="s">
        <v>904</v>
      </c>
      <c r="G3225" s="34" t="s">
        <v>363</v>
      </c>
      <c r="H3225" s="34" t="b">
        <v>0</v>
      </c>
      <c r="I3225" s="34" t="b">
        <v>0</v>
      </c>
      <c r="J3225" s="34">
        <v>8</v>
      </c>
      <c r="K3225" s="34" t="str">
        <f t="shared" si="70"/>
        <v>142800</v>
      </c>
      <c r="L3225" s="34" t="s">
        <v>899</v>
      </c>
      <c r="O3225" t="str" s="35">
        <v>持续恢复灵力；完善灵气传导通路，提高每次回灵量；每轮回灵开始时额外恢复一次灵力；提高持续回灵量。</v>
      </c>
      <c r="P3225" t="n" s="35">
        <v>12441088</v>
      </c>
    </row>
    <row r="3226" ht="30" customHeight="1" spans="2:12">
      <c r="B3226" s="34">
        <f>10000000+INDEX(编号表!$B:$B,MATCH(D3226,编号表!$A:$A,0))*10000+J3226</f>
        <v>14280009</v>
      </c>
      <c r="C3226" s="34" t="s">
        <v>2193</v>
      </c>
      <c r="D3226" s="34" t="s">
        <v>2194</v>
      </c>
      <c r="E3226" s="34" t="s">
        <v>775</v>
      </c>
      <c r="F3226" s="39" t="s">
        <v>904</v>
      </c>
      <c r="G3226" s="34" t="s">
        <v>363</v>
      </c>
      <c r="H3226" s="34" t="b">
        <v>0</v>
      </c>
      <c r="I3226" s="34" t="b">
        <v>0</v>
      </c>
      <c r="J3226" s="34">
        <v>9</v>
      </c>
      <c r="K3226" s="34" t="str">
        <f t="shared" si="70"/>
        <v>142800</v>
      </c>
      <c r="L3226" s="34" t="s">
        <v>900</v>
      </c>
      <c r="O3226" t="str" s="35">
        <v>持续恢复灵力；完善灵气传导通路，提高每次回灵量；每轮回灵开始时额外恢复一次灵力；提高持续回灵量。</v>
      </c>
      <c r="P3226" t="n" s="35">
        <v>12441088</v>
      </c>
    </row>
    <row r="3227" ht="30" customHeight="1" spans="2:12">
      <c r="B3227" s="34">
        <f>10000000+INDEX(编号表!$B:$B,MATCH(D3227,编号表!$A:$A,0))*10000+J3227</f>
        <v>14290007</v>
      </c>
      <c r="C3227" s="34" t="s">
        <v>2195</v>
      </c>
      <c r="D3227" s="34" t="s">
        <v>2196</v>
      </c>
      <c r="E3227" s="34" t="s">
        <v>775</v>
      </c>
      <c r="F3227" s="39" t="s">
        <v>904</v>
      </c>
      <c r="G3227" s="34" t="s">
        <v>363</v>
      </c>
      <c r="H3227" s="34" t="b">
        <v>0</v>
      </c>
      <c r="I3227" s="34" t="b">
        <v>0</v>
      </c>
      <c r="J3227" s="34">
        <v>7</v>
      </c>
      <c r="K3227" s="34" t="str">
        <f t="shared" si="70"/>
        <v>142900</v>
      </c>
      <c r="L3227" s="34" t="s">
        <v>898</v>
      </c>
      <c r="O3227" t="str" s="35">
        <v>持续恢复灵力；完善灵气传导通路，提高每次回灵量；促进灵气流转，缩短回灵间隔；提高持续回灵量。</v>
      </c>
      <c r="P3227" t="n" s="35">
        <v>12441088</v>
      </c>
    </row>
    <row r="3228" ht="30" customHeight="1" spans="2:12">
      <c r="B3228" s="34">
        <f>10000000+INDEX(编号表!$B:$B,MATCH(D3228,编号表!$A:$A,0))*10000+J3228</f>
        <v>14290008</v>
      </c>
      <c r="C3228" s="34" t="s">
        <v>2195</v>
      </c>
      <c r="D3228" s="34" t="s">
        <v>2196</v>
      </c>
      <c r="E3228" s="34" t="s">
        <v>775</v>
      </c>
      <c r="F3228" s="39" t="s">
        <v>904</v>
      </c>
      <c r="G3228" s="34" t="s">
        <v>363</v>
      </c>
      <c r="H3228" s="34" t="b">
        <v>0</v>
      </c>
      <c r="I3228" s="34" t="b">
        <v>0</v>
      </c>
      <c r="J3228" s="34">
        <v>8</v>
      </c>
      <c r="K3228" s="34" t="str">
        <f t="shared" si="70"/>
        <v>142900</v>
      </c>
      <c r="L3228" s="34" t="s">
        <v>899</v>
      </c>
      <c r="O3228" t="str" s="35">
        <v>持续恢复灵力；完善灵气传导通路，提高每次回灵量；促进灵气流转，缩短回灵间隔；提高持续回灵量。</v>
      </c>
      <c r="P3228" t="n" s="35">
        <v>12441088</v>
      </c>
    </row>
    <row r="3229" ht="30" customHeight="1" spans="2:12">
      <c r="B3229" s="34">
        <f>10000000+INDEX(编号表!$B:$B,MATCH(D3229,编号表!$A:$A,0))*10000+J3229</f>
        <v>14290009</v>
      </c>
      <c r="C3229" s="34" t="s">
        <v>2195</v>
      </c>
      <c r="D3229" s="34" t="s">
        <v>2196</v>
      </c>
      <c r="E3229" s="34" t="s">
        <v>775</v>
      </c>
      <c r="F3229" s="39" t="s">
        <v>904</v>
      </c>
      <c r="G3229" s="34" t="s">
        <v>363</v>
      </c>
      <c r="H3229" s="34" t="b">
        <v>0</v>
      </c>
      <c r="I3229" s="34" t="b">
        <v>0</v>
      </c>
      <c r="J3229" s="34">
        <v>9</v>
      </c>
      <c r="K3229" s="34" t="str">
        <f t="shared" si="70"/>
        <v>142900</v>
      </c>
      <c r="L3229" s="34" t="s">
        <v>900</v>
      </c>
      <c r="O3229" t="str" s="35">
        <v>持续恢复灵力；完善灵气传导通路，提高每次回灵量；促进灵气流转，缩短回灵间隔；提高持续回灵量。</v>
      </c>
      <c r="P3229" t="n" s="35">
        <v>12441088</v>
      </c>
    </row>
    <row r="3230" ht="30" customHeight="1" spans="2:12">
      <c r="B3230" s="34">
        <f>10000000+INDEX(编号表!$B:$B,MATCH(D3230,编号表!$A:$A,0))*10000+J3230</f>
        <v>14300007</v>
      </c>
      <c r="C3230" s="34" t="s">
        <v>2197</v>
      </c>
      <c r="D3230" s="34" t="s">
        <v>2198</v>
      </c>
      <c r="E3230" s="34" t="s">
        <v>775</v>
      </c>
      <c r="F3230" s="39" t="s">
        <v>904</v>
      </c>
      <c r="G3230" s="34" t="s">
        <v>363</v>
      </c>
      <c r="H3230" s="34" t="b">
        <v>0</v>
      </c>
      <c r="I3230" s="34" t="b">
        <v>0</v>
      </c>
      <c r="J3230" s="34">
        <v>7</v>
      </c>
      <c r="K3230" s="34" t="str">
        <f t="shared" si="70"/>
        <v>143000</v>
      </c>
      <c r="L3230" s="34" t="s">
        <v>898</v>
      </c>
      <c r="O3230" t="str" s="35">
        <v>持续恢复灵力；使灵气流转更连续，缩短回灵间隔；每轮回灵开始时额外恢复一次灵力；提高持续回灵量。</v>
      </c>
      <c r="P3230" t="n" s="35">
        <v>12441088</v>
      </c>
    </row>
    <row r="3231" ht="30" customHeight="1" spans="2:12">
      <c r="B3231" s="34">
        <f>10000000+INDEX(编号表!$B:$B,MATCH(D3231,编号表!$A:$A,0))*10000+J3231</f>
        <v>14300008</v>
      </c>
      <c r="C3231" s="34" t="s">
        <v>2197</v>
      </c>
      <c r="D3231" s="34" t="s">
        <v>2198</v>
      </c>
      <c r="E3231" s="34" t="s">
        <v>775</v>
      </c>
      <c r="F3231" s="39" t="s">
        <v>904</v>
      </c>
      <c r="G3231" s="34" t="s">
        <v>363</v>
      </c>
      <c r="H3231" s="34" t="b">
        <v>0</v>
      </c>
      <c r="I3231" s="34" t="b">
        <v>0</v>
      </c>
      <c r="J3231" s="34">
        <v>8</v>
      </c>
      <c r="K3231" s="34" t="str">
        <f t="shared" si="70"/>
        <v>143000</v>
      </c>
      <c r="L3231" s="34" t="s">
        <v>899</v>
      </c>
      <c r="O3231" t="str" s="35">
        <v>持续恢复灵力；使灵气流转更连续，缩短回灵间隔；每轮回灵开始时额外恢复一次灵力；提高持续回灵量。</v>
      </c>
      <c r="P3231" t="n" s="35">
        <v>12441088</v>
      </c>
    </row>
    <row r="3232" ht="30" customHeight="1" spans="2:12">
      <c r="B3232" s="34">
        <f>10000000+INDEX(编号表!$B:$B,MATCH(D3232,编号表!$A:$A,0))*10000+J3232</f>
        <v>14300009</v>
      </c>
      <c r="C3232" s="34" t="s">
        <v>2197</v>
      </c>
      <c r="D3232" s="34" t="s">
        <v>2198</v>
      </c>
      <c r="E3232" s="34" t="s">
        <v>775</v>
      </c>
      <c r="F3232" s="39" t="s">
        <v>904</v>
      </c>
      <c r="G3232" s="34" t="s">
        <v>363</v>
      </c>
      <c r="H3232" s="34" t="b">
        <v>0</v>
      </c>
      <c r="I3232" s="34" t="b">
        <v>0</v>
      </c>
      <c r="J3232" s="34">
        <v>9</v>
      </c>
      <c r="K3232" s="34" t="str">
        <f t="shared" si="70"/>
        <v>143000</v>
      </c>
      <c r="L3232" s="34" t="s">
        <v>900</v>
      </c>
      <c r="O3232" t="str" s="35">
        <v>持续恢复灵力；使灵气流转更连续，缩短回灵间隔；每轮回灵开始时额外恢复一次灵力；提高持续回灵量。</v>
      </c>
      <c r="P3232" t="n" s="35">
        <v>12441088</v>
      </c>
    </row>
    <row r="3233" ht="30" customHeight="1" spans="2:12">
      <c r="B3233" s="34">
        <f>10000000+INDEX(编号表!$B:$B,MATCH(D3233,编号表!$A:$A,0))*10000+J3233</f>
        <v>14310007</v>
      </c>
      <c r="C3233" s="34" t="s">
        <v>2199</v>
      </c>
      <c r="D3233" s="34" t="s">
        <v>2200</v>
      </c>
      <c r="E3233" s="34" t="s">
        <v>775</v>
      </c>
      <c r="F3233" s="39" t="s">
        <v>904</v>
      </c>
      <c r="G3233" s="34" t="s">
        <v>363</v>
      </c>
      <c r="H3233" s="34" t="b">
        <v>0</v>
      </c>
      <c r="I3233" s="34" t="b">
        <v>0</v>
      </c>
      <c r="J3233" s="34">
        <v>7</v>
      </c>
      <c r="K3233" s="34" t="str">
        <f t="shared" si="70"/>
        <v>143100</v>
      </c>
      <c r="L3233" s="34" t="s">
        <v>898</v>
      </c>
      <c r="O3233" t="str" s="35">
        <v>持续恢复灵力；使灵气流转更连续，缩短回灵间隔；促进灵气流转，缩短回灵间隔；提高持续回灵量。</v>
      </c>
      <c r="P3233" t="n" s="35">
        <v>12441088</v>
      </c>
    </row>
    <row r="3234" ht="30" customHeight="1" spans="2:12">
      <c r="B3234" s="34">
        <f>10000000+INDEX(编号表!$B:$B,MATCH(D3234,编号表!$A:$A,0))*10000+J3234</f>
        <v>14310008</v>
      </c>
      <c r="C3234" s="34" t="s">
        <v>2199</v>
      </c>
      <c r="D3234" s="34" t="s">
        <v>2200</v>
      </c>
      <c r="E3234" s="34" t="s">
        <v>775</v>
      </c>
      <c r="F3234" s="39" t="s">
        <v>904</v>
      </c>
      <c r="G3234" s="34" t="s">
        <v>363</v>
      </c>
      <c r="H3234" s="34" t="b">
        <v>0</v>
      </c>
      <c r="I3234" s="34" t="b">
        <v>0</v>
      </c>
      <c r="J3234" s="34">
        <v>8</v>
      </c>
      <c r="K3234" s="34" t="str">
        <f t="shared" si="70"/>
        <v>143100</v>
      </c>
      <c r="L3234" s="34" t="s">
        <v>899</v>
      </c>
      <c r="O3234" t="str" s="35">
        <v>持续恢复灵力；使灵气流转更连续，缩短回灵间隔；促进灵气流转，缩短回灵间隔；提高持续回灵量。</v>
      </c>
      <c r="P3234" t="n" s="35">
        <v>12441088</v>
      </c>
    </row>
    <row r="3235" ht="30" customHeight="1" spans="2:12">
      <c r="B3235" s="34">
        <f>10000000+INDEX(编号表!$B:$B,MATCH(D3235,编号表!$A:$A,0))*10000+J3235</f>
        <v>14310009</v>
      </c>
      <c r="C3235" s="34" t="s">
        <v>2199</v>
      </c>
      <c r="D3235" s="34" t="s">
        <v>2200</v>
      </c>
      <c r="E3235" s="34" t="s">
        <v>775</v>
      </c>
      <c r="F3235" s="39" t="s">
        <v>904</v>
      </c>
      <c r="G3235" s="34" t="s">
        <v>363</v>
      </c>
      <c r="H3235" s="34" t="b">
        <v>0</v>
      </c>
      <c r="I3235" s="34" t="b">
        <v>0</v>
      </c>
      <c r="J3235" s="34">
        <v>9</v>
      </c>
      <c r="K3235" s="34" t="str">
        <f t="shared" si="70"/>
        <v>143100</v>
      </c>
      <c r="L3235" s="34" t="s">
        <v>900</v>
      </c>
      <c r="O3235" t="str" s="35">
        <v>持续恢复灵力；使灵气流转更连续，缩短回灵间隔；促进灵气流转，缩短回灵间隔；提高持续回灵量。</v>
      </c>
      <c r="P3235" t="n" s="35">
        <v>12441088</v>
      </c>
    </row>
    <row r="3236" ht="30" customHeight="1" spans="2:12">
      <c r="B3236" s="34">
        <f>10000000+INDEX(编号表!$B:$B,MATCH(D3236,编号表!$A:$A,0))*10000+J3236</f>
        <v>14320016</v>
      </c>
      <c r="C3236" s="34" t="s">
        <v>2201</v>
      </c>
      <c r="D3236" s="34" t="s">
        <v>2202</v>
      </c>
      <c r="E3236" s="34" t="s">
        <v>775</v>
      </c>
      <c r="F3236" s="39" t="s">
        <v>910</v>
      </c>
      <c r="G3236" s="34" t="s">
        <v>363</v>
      </c>
      <c r="H3236" s="34" t="b">
        <v>0</v>
      </c>
      <c r="I3236" s="34" t="b">
        <v>0</v>
      </c>
      <c r="J3236" s="34">
        <v>16</v>
      </c>
      <c r="K3236" s="34" t="str">
        <f t="shared" si="70"/>
        <v>143200</v>
      </c>
      <c r="L3236" s="34" t="s">
        <v>898</v>
      </c>
      <c r="O3236" t="str" s="35">
        <v>持续恢复灵力；完善灵气传导通路，提高每次回灵量；每轮回灵开始时额外恢复一次灵力；缩短回灵间隔。</v>
      </c>
      <c r="P3236" t="n" s="35">
        <v>12471097</v>
      </c>
    </row>
    <row r="3237" ht="30" customHeight="1" spans="2:12">
      <c r="B3237" s="34">
        <f>10000000+INDEX(编号表!$B:$B,MATCH(D3237,编号表!$A:$A,0))*10000+J3237</f>
        <v>14320017</v>
      </c>
      <c r="C3237" s="34" t="s">
        <v>2201</v>
      </c>
      <c r="D3237" s="34" t="s">
        <v>2202</v>
      </c>
      <c r="E3237" s="34" t="s">
        <v>775</v>
      </c>
      <c r="F3237" s="39" t="s">
        <v>910</v>
      </c>
      <c r="G3237" s="34" t="s">
        <v>363</v>
      </c>
      <c r="H3237" s="34" t="b">
        <v>0</v>
      </c>
      <c r="I3237" s="34" t="b">
        <v>0</v>
      </c>
      <c r="J3237" s="34">
        <v>17</v>
      </c>
      <c r="K3237" s="34" t="str">
        <f t="shared" si="70"/>
        <v>143200</v>
      </c>
      <c r="L3237" s="34" t="s">
        <v>899</v>
      </c>
      <c r="O3237" t="str" s="35">
        <v>持续恢复灵力；完善灵气传导通路，提高每次回灵量；每轮回灵开始时额外恢复一次灵力；缩短回灵间隔。</v>
      </c>
      <c r="P3237" t="n" s="35">
        <v>12471097</v>
      </c>
    </row>
    <row r="3238" ht="30" customHeight="1" spans="2:12">
      <c r="B3238" s="34">
        <f>10000000+INDEX(编号表!$B:$B,MATCH(D3238,编号表!$A:$A,0))*10000+J3238</f>
        <v>14320018</v>
      </c>
      <c r="C3238" s="34" t="s">
        <v>2201</v>
      </c>
      <c r="D3238" s="34" t="s">
        <v>2202</v>
      </c>
      <c r="E3238" s="34" t="s">
        <v>775</v>
      </c>
      <c r="F3238" s="39" t="s">
        <v>910</v>
      </c>
      <c r="G3238" s="34" t="s">
        <v>363</v>
      </c>
      <c r="H3238" s="34" t="b">
        <v>0</v>
      </c>
      <c r="I3238" s="34" t="b">
        <v>0</v>
      </c>
      <c r="J3238" s="34">
        <v>18</v>
      </c>
      <c r="K3238" s="34" t="str">
        <f t="shared" si="70"/>
        <v>143200</v>
      </c>
      <c r="L3238" s="34" t="s">
        <v>900</v>
      </c>
      <c r="O3238" t="str" s="35">
        <v>持续恢复灵力；完善灵气传导通路，提高每次回灵量；每轮回灵开始时额外恢复一次灵力；缩短回灵间隔。</v>
      </c>
      <c r="P3238" t="n" s="35">
        <v>12471097</v>
      </c>
    </row>
    <row r="3239" ht="30" customHeight="1" spans="2:12">
      <c r="B3239" s="34">
        <f>10000000+INDEX(编号表!$B:$B,MATCH(D3239,编号表!$A:$A,0))*10000+J3239</f>
        <v>14330016</v>
      </c>
      <c r="C3239" s="34" t="s">
        <v>2203</v>
      </c>
      <c r="D3239" s="34" t="s">
        <v>2204</v>
      </c>
      <c r="E3239" s="34" t="s">
        <v>775</v>
      </c>
      <c r="F3239" s="39" t="s">
        <v>910</v>
      </c>
      <c r="G3239" s="34" t="s">
        <v>363</v>
      </c>
      <c r="H3239" s="34" t="b">
        <v>0</v>
      </c>
      <c r="I3239" s="34" t="b">
        <v>0</v>
      </c>
      <c r="J3239" s="34">
        <v>16</v>
      </c>
      <c r="K3239" s="34" t="str">
        <f t="shared" si="70"/>
        <v>143300</v>
      </c>
      <c r="L3239" s="34" t="s">
        <v>898</v>
      </c>
      <c r="O3239" t="str" s="35">
        <v>持续恢复灵力；完善灵气传导通路，提高每次回灵量；促进灵气流转，缩短回灵间隔；缩短回灵间隔。</v>
      </c>
      <c r="P3239" t="n" s="35">
        <v>12471097</v>
      </c>
    </row>
    <row r="3240" ht="30" customHeight="1" spans="2:12">
      <c r="B3240" s="34">
        <f>10000000+INDEX(编号表!$B:$B,MATCH(D3240,编号表!$A:$A,0))*10000+J3240</f>
        <v>14330017</v>
      </c>
      <c r="C3240" s="34" t="s">
        <v>2203</v>
      </c>
      <c r="D3240" s="34" t="s">
        <v>2204</v>
      </c>
      <c r="E3240" s="34" t="s">
        <v>775</v>
      </c>
      <c r="F3240" s="39" t="s">
        <v>910</v>
      </c>
      <c r="G3240" s="34" t="s">
        <v>363</v>
      </c>
      <c r="H3240" s="34" t="b">
        <v>0</v>
      </c>
      <c r="I3240" s="34" t="b">
        <v>0</v>
      </c>
      <c r="J3240" s="34">
        <v>17</v>
      </c>
      <c r="K3240" s="34" t="str">
        <f t="shared" si="70"/>
        <v>143300</v>
      </c>
      <c r="L3240" s="34" t="s">
        <v>899</v>
      </c>
      <c r="O3240" t="str" s="35">
        <v>持续恢复灵力；完善灵气传导通路，提高每次回灵量；促进灵气流转，缩短回灵间隔；缩短回灵间隔。</v>
      </c>
      <c r="P3240" t="n" s="35">
        <v>12471097</v>
      </c>
    </row>
    <row r="3241" ht="30" customHeight="1" spans="2:12">
      <c r="B3241" s="34">
        <f>10000000+INDEX(编号表!$B:$B,MATCH(D3241,编号表!$A:$A,0))*10000+J3241</f>
        <v>14330018</v>
      </c>
      <c r="C3241" s="34" t="s">
        <v>2203</v>
      </c>
      <c r="D3241" s="34" t="s">
        <v>2204</v>
      </c>
      <c r="E3241" s="34" t="s">
        <v>775</v>
      </c>
      <c r="F3241" s="39" t="s">
        <v>910</v>
      </c>
      <c r="G3241" s="34" t="s">
        <v>363</v>
      </c>
      <c r="H3241" s="34" t="b">
        <v>0</v>
      </c>
      <c r="I3241" s="34" t="b">
        <v>0</v>
      </c>
      <c r="J3241" s="34">
        <v>18</v>
      </c>
      <c r="K3241" s="34" t="str">
        <f t="shared" si="70"/>
        <v>143300</v>
      </c>
      <c r="L3241" s="34" t="s">
        <v>900</v>
      </c>
      <c r="O3241" t="str" s="35">
        <v>持续恢复灵力；完善灵气传导通路，提高每次回灵量；促进灵气流转，缩短回灵间隔；缩短回灵间隔。</v>
      </c>
      <c r="P3241" t="n" s="35">
        <v>12471097</v>
      </c>
    </row>
    <row r="3242" ht="30" customHeight="1" spans="2:12">
      <c r="B3242" s="34">
        <f>10000000+INDEX(编号表!$B:$B,MATCH(D3242,编号表!$A:$A,0))*10000+J3242</f>
        <v>14340016</v>
      </c>
      <c r="C3242" s="34" t="s">
        <v>2205</v>
      </c>
      <c r="D3242" s="34" t="s">
        <v>2206</v>
      </c>
      <c r="E3242" s="34" t="s">
        <v>775</v>
      </c>
      <c r="F3242" s="39" t="s">
        <v>910</v>
      </c>
      <c r="G3242" s="34" t="s">
        <v>363</v>
      </c>
      <c r="H3242" s="34" t="b">
        <v>0</v>
      </c>
      <c r="I3242" s="34" t="b">
        <v>0</v>
      </c>
      <c r="J3242" s="34">
        <v>16</v>
      </c>
      <c r="K3242" s="34" t="str">
        <f t="shared" si="70"/>
        <v>143400</v>
      </c>
      <c r="L3242" s="34" t="s">
        <v>898</v>
      </c>
      <c r="O3242" t="str" s="35">
        <v>持续恢复灵力；使灵气流转更连续，缩短回灵间隔；每轮回灵开始时额外恢复一次灵力；缩短回灵间隔。</v>
      </c>
      <c r="P3242" t="n" s="35">
        <v>12471097</v>
      </c>
    </row>
    <row r="3243" ht="30" customHeight="1" spans="2:12">
      <c r="B3243" s="34">
        <f>10000000+INDEX(编号表!$B:$B,MATCH(D3243,编号表!$A:$A,0))*10000+J3243</f>
        <v>14340017</v>
      </c>
      <c r="C3243" s="34" t="s">
        <v>2205</v>
      </c>
      <c r="D3243" s="34" t="s">
        <v>2206</v>
      </c>
      <c r="E3243" s="34" t="s">
        <v>775</v>
      </c>
      <c r="F3243" s="39" t="s">
        <v>910</v>
      </c>
      <c r="G3243" s="34" t="s">
        <v>363</v>
      </c>
      <c r="H3243" s="34" t="b">
        <v>0</v>
      </c>
      <c r="I3243" s="34" t="b">
        <v>0</v>
      </c>
      <c r="J3243" s="34">
        <v>17</v>
      </c>
      <c r="K3243" s="34" t="str">
        <f t="shared" si="70"/>
        <v>143400</v>
      </c>
      <c r="L3243" s="34" t="s">
        <v>899</v>
      </c>
      <c r="O3243" t="str" s="35">
        <v>持续恢复灵力；使灵气流转更连续，缩短回灵间隔；每轮回灵开始时额外恢复一次灵力；缩短回灵间隔。</v>
      </c>
      <c r="P3243" t="n" s="35">
        <v>12471097</v>
      </c>
    </row>
    <row r="3244" ht="30" customHeight="1" spans="2:12">
      <c r="B3244" s="34">
        <f>10000000+INDEX(编号表!$B:$B,MATCH(D3244,编号表!$A:$A,0))*10000+J3244</f>
        <v>14340018</v>
      </c>
      <c r="C3244" s="34" t="s">
        <v>2205</v>
      </c>
      <c r="D3244" s="34" t="s">
        <v>2206</v>
      </c>
      <c r="E3244" s="34" t="s">
        <v>775</v>
      </c>
      <c r="F3244" s="39" t="s">
        <v>910</v>
      </c>
      <c r="G3244" s="34" t="s">
        <v>363</v>
      </c>
      <c r="H3244" s="34" t="b">
        <v>0</v>
      </c>
      <c r="I3244" s="34" t="b">
        <v>0</v>
      </c>
      <c r="J3244" s="34">
        <v>18</v>
      </c>
      <c r="K3244" s="34" t="str">
        <f t="shared" si="70"/>
        <v>143400</v>
      </c>
      <c r="L3244" s="34" t="s">
        <v>900</v>
      </c>
      <c r="O3244" t="str" s="35">
        <v>持续恢复灵力；使灵气流转更连续，缩短回灵间隔；每轮回灵开始时额外恢复一次灵力；缩短回灵间隔。</v>
      </c>
      <c r="P3244" t="n" s="35">
        <v>12471097</v>
      </c>
    </row>
    <row r="3245" ht="30" customHeight="1" spans="2:12">
      <c r="B3245" s="34">
        <f>10000000+INDEX(编号表!$B:$B,MATCH(D3245,编号表!$A:$A,0))*10000+J3245</f>
        <v>14350016</v>
      </c>
      <c r="C3245" s="34" t="s">
        <v>2207</v>
      </c>
      <c r="D3245" s="34" t="s">
        <v>2208</v>
      </c>
      <c r="E3245" s="34" t="s">
        <v>775</v>
      </c>
      <c r="F3245" s="39" t="s">
        <v>910</v>
      </c>
      <c r="G3245" s="34" t="s">
        <v>363</v>
      </c>
      <c r="H3245" s="34" t="b">
        <v>0</v>
      </c>
      <c r="I3245" s="34" t="b">
        <v>0</v>
      </c>
      <c r="J3245" s="34">
        <v>16</v>
      </c>
      <c r="K3245" s="34" t="str">
        <f t="shared" si="70"/>
        <v>143500</v>
      </c>
      <c r="L3245" s="34" t="s">
        <v>898</v>
      </c>
      <c r="O3245" t="str" s="35">
        <v>持续恢复灵力；使灵气流转更连续，缩短回灵间隔；促进灵气流转，缩短回灵间隔；缩短回灵间隔。</v>
      </c>
      <c r="P3245" t="n" s="35">
        <v>12471097</v>
      </c>
    </row>
    <row r="3246" ht="30" customHeight="1" spans="2:12">
      <c r="B3246" s="34">
        <f>10000000+INDEX(编号表!$B:$B,MATCH(D3246,编号表!$A:$A,0))*10000+J3246</f>
        <v>14350017</v>
      </c>
      <c r="C3246" s="34" t="s">
        <v>2207</v>
      </c>
      <c r="D3246" s="34" t="s">
        <v>2208</v>
      </c>
      <c r="E3246" s="34" t="s">
        <v>775</v>
      </c>
      <c r="F3246" s="39" t="s">
        <v>910</v>
      </c>
      <c r="G3246" s="34" t="s">
        <v>363</v>
      </c>
      <c r="H3246" s="34" t="b">
        <v>0</v>
      </c>
      <c r="I3246" s="34" t="b">
        <v>0</v>
      </c>
      <c r="J3246" s="34">
        <v>17</v>
      </c>
      <c r="K3246" s="34" t="str">
        <f t="shared" si="70"/>
        <v>143500</v>
      </c>
      <c r="L3246" s="34" t="s">
        <v>899</v>
      </c>
      <c r="O3246" t="str" s="35">
        <v>持续恢复灵力；使灵气流转更连续，缩短回灵间隔；促进灵气流转，缩短回灵间隔；缩短回灵间隔。</v>
      </c>
      <c r="P3246" t="n" s="35">
        <v>12471097</v>
      </c>
    </row>
    <row r="3247" ht="30" customHeight="1" spans="2:12">
      <c r="B3247" s="34">
        <f>10000000+INDEX(编号表!$B:$B,MATCH(D3247,编号表!$A:$A,0))*10000+J3247</f>
        <v>14350018</v>
      </c>
      <c r="C3247" s="34" t="s">
        <v>2207</v>
      </c>
      <c r="D3247" s="34" t="s">
        <v>2208</v>
      </c>
      <c r="E3247" s="34" t="s">
        <v>775</v>
      </c>
      <c r="F3247" s="39" t="s">
        <v>910</v>
      </c>
      <c r="G3247" s="34" t="s">
        <v>363</v>
      </c>
      <c r="H3247" s="34" t="b">
        <v>0</v>
      </c>
      <c r="I3247" s="34" t="b">
        <v>0</v>
      </c>
      <c r="J3247" s="34">
        <v>18</v>
      </c>
      <c r="K3247" s="34" t="str">
        <f t="shared" si="70"/>
        <v>143500</v>
      </c>
      <c r="L3247" s="34" t="s">
        <v>900</v>
      </c>
      <c r="O3247" t="str" s="35">
        <v>持续恢复灵力；使灵气流转更连续，缩短回灵间隔；促进灵气流转，缩短回灵间隔；缩短回灵间隔。</v>
      </c>
      <c r="P3247" t="n" s="35">
        <v>12471097</v>
      </c>
    </row>
    <row r="3248" ht="30" customHeight="1" spans="2:12">
      <c r="B3248" s="34">
        <f>10000000+INDEX(编号表!$B:$B,MATCH(D3248,编号表!$A:$A,0))*10000+J3248</f>
        <v>14360001</v>
      </c>
      <c r="C3248" s="34" t="s">
        <v>2209</v>
      </c>
      <c r="D3248" s="34" t="s">
        <v>2210</v>
      </c>
      <c r="E3248" s="34" t="s">
        <v>775</v>
      </c>
      <c r="F3248" s="39" t="s">
        <v>897</v>
      </c>
      <c r="G3248" s="34" t="s">
        <v>363</v>
      </c>
      <c r="H3248" s="34" t="b">
        <v>0</v>
      </c>
      <c r="I3248" s="34" t="b">
        <v>0</v>
      </c>
      <c r="J3248" s="34">
        <v>1</v>
      </c>
      <c r="K3248" s="34" t="str">
        <f t="shared" si="70"/>
        <v>143600</v>
      </c>
      <c r="L3248" s="34" t="s">
        <v>898</v>
      </c>
      <c r="O3248" t="str" s="35">
        <v>增加额外掉落；照见遗漏的可取之物，提高额外掉落触发率；辨识宝物，提高额外掉落中稀有物品的出现机会。</v>
      </c>
      <c r="P3248" t="n" s="35">
        <v>12421012</v>
      </c>
    </row>
    <row r="3249" ht="30" customHeight="1" spans="2:12">
      <c r="B3249" s="34">
        <f>10000000+INDEX(编号表!$B:$B,MATCH(D3249,编号表!$A:$A,0))*10000+J3249</f>
        <v>14360002</v>
      </c>
      <c r="C3249" s="34" t="s">
        <v>2209</v>
      </c>
      <c r="D3249" s="34" t="s">
        <v>2210</v>
      </c>
      <c r="E3249" s="34" t="s">
        <v>775</v>
      </c>
      <c r="F3249" s="39" t="s">
        <v>897</v>
      </c>
      <c r="G3249" s="34" t="s">
        <v>363</v>
      </c>
      <c r="H3249" s="34" t="b">
        <v>0</v>
      </c>
      <c r="I3249" s="34" t="b">
        <v>0</v>
      </c>
      <c r="J3249" s="34">
        <v>2</v>
      </c>
      <c r="K3249" s="34" t="str">
        <f t="shared" si="70"/>
        <v>143600</v>
      </c>
      <c r="L3249" s="34" t="s">
        <v>899</v>
      </c>
      <c r="O3249" t="str" s="35">
        <v>增加额外掉落；照见遗漏的可取之物，提高额外掉落触发率；辨识宝物，提高额外掉落中稀有物品的出现机会。</v>
      </c>
      <c r="P3249" t="n" s="35">
        <v>12421012</v>
      </c>
    </row>
    <row r="3250" ht="30" customHeight="1" spans="2:12">
      <c r="B3250" s="34">
        <f>10000000+INDEX(编号表!$B:$B,MATCH(D3250,编号表!$A:$A,0))*10000+J3250</f>
        <v>14360003</v>
      </c>
      <c r="C3250" s="34" t="s">
        <v>2209</v>
      </c>
      <c r="D3250" s="34" t="s">
        <v>2210</v>
      </c>
      <c r="E3250" s="34" t="s">
        <v>775</v>
      </c>
      <c r="F3250" s="39" t="s">
        <v>897</v>
      </c>
      <c r="G3250" s="34" t="s">
        <v>363</v>
      </c>
      <c r="H3250" s="34" t="b">
        <v>0</v>
      </c>
      <c r="I3250" s="34" t="b">
        <v>0</v>
      </c>
      <c r="J3250" s="34">
        <v>3</v>
      </c>
      <c r="K3250" s="34" t="str">
        <f t="shared" si="70"/>
        <v>143600</v>
      </c>
      <c r="L3250" s="34" t="s">
        <v>900</v>
      </c>
      <c r="O3250" t="str" s="35">
        <v>增加额外掉落；照见遗漏的可取之物，提高额外掉落触发率；辨识宝物，提高额外掉落中稀有物品的出现机会。</v>
      </c>
      <c r="P3250" t="n" s="35">
        <v>12421012</v>
      </c>
    </row>
    <row r="3251" ht="30" customHeight="1" spans="2:12">
      <c r="B3251" s="34">
        <f>10000000+INDEX(编号表!$B:$B,MATCH(D3251,编号表!$A:$A,0))*10000+J3251</f>
        <v>14360004</v>
      </c>
      <c r="C3251" s="34" t="s">
        <v>2211</v>
      </c>
      <c r="D3251" s="34" t="s">
        <v>2210</v>
      </c>
      <c r="E3251" s="34" t="s">
        <v>775</v>
      </c>
      <c r="F3251" s="39" t="s">
        <v>902</v>
      </c>
      <c r="G3251" s="34" t="s">
        <v>363</v>
      </c>
      <c r="H3251" s="34" t="b">
        <v>0</v>
      </c>
      <c r="I3251" s="34" t="b">
        <v>0</v>
      </c>
      <c r="J3251" s="34">
        <v>4</v>
      </c>
      <c r="K3251" s="34" t="str">
        <f t="shared" si="70"/>
        <v>143600</v>
      </c>
      <c r="L3251" s="34" t="s">
        <v>898</v>
      </c>
      <c r="O3251" t="str" s="35">
        <v>增加额外掉落；照见遗漏的可取之物，提高额外掉落触发率；辨识宝物，提高额外掉落中稀有物品的出现机会。</v>
      </c>
      <c r="P3251" t="n" s="35">
        <v>12421012</v>
      </c>
    </row>
    <row r="3252" ht="30" customHeight="1" spans="2:12">
      <c r="B3252" s="34">
        <f>10000000+INDEX(编号表!$B:$B,MATCH(D3252,编号表!$A:$A,0))*10000+J3252</f>
        <v>14360005</v>
      </c>
      <c r="C3252" s="34" t="s">
        <v>2211</v>
      </c>
      <c r="D3252" s="34" t="s">
        <v>2210</v>
      </c>
      <c r="E3252" s="34" t="s">
        <v>775</v>
      </c>
      <c r="F3252" s="39" t="s">
        <v>902</v>
      </c>
      <c r="G3252" s="34" t="s">
        <v>363</v>
      </c>
      <c r="H3252" s="34" t="b">
        <v>0</v>
      </c>
      <c r="I3252" s="34" t="b">
        <v>0</v>
      </c>
      <c r="J3252" s="34">
        <v>5</v>
      </c>
      <c r="K3252" s="34" t="str">
        <f t="shared" si="70"/>
        <v>143600</v>
      </c>
      <c r="L3252" s="34" t="s">
        <v>899</v>
      </c>
      <c r="O3252" t="str" s="35">
        <v>增加额外掉落；照见遗漏的可取之物，提高额外掉落触发率；辨识宝物，提高额外掉落中稀有物品的出现机会。</v>
      </c>
      <c r="P3252" t="n" s="35">
        <v>12421012</v>
      </c>
    </row>
    <row r="3253" ht="30" customHeight="1" spans="2:12">
      <c r="B3253" s="34">
        <f>10000000+INDEX(编号表!$B:$B,MATCH(D3253,编号表!$A:$A,0))*10000+J3253</f>
        <v>14360006</v>
      </c>
      <c r="C3253" s="34" t="s">
        <v>2211</v>
      </c>
      <c r="D3253" s="34" t="s">
        <v>2210</v>
      </c>
      <c r="E3253" s="34" t="s">
        <v>775</v>
      </c>
      <c r="F3253" s="39" t="s">
        <v>902</v>
      </c>
      <c r="G3253" s="34" t="s">
        <v>363</v>
      </c>
      <c r="H3253" s="34" t="b">
        <v>0</v>
      </c>
      <c r="I3253" s="34" t="b">
        <v>0</v>
      </c>
      <c r="J3253" s="34">
        <v>6</v>
      </c>
      <c r="K3253" s="34" t="str">
        <f t="shared" si="70"/>
        <v>143600</v>
      </c>
      <c r="L3253" s="34" t="s">
        <v>900</v>
      </c>
      <c r="O3253" t="str" s="35">
        <v>增加额外掉落；照见遗漏的可取之物，提高额外掉落触发率；辨识宝物，提高额外掉落中稀有物品的出现机会。</v>
      </c>
      <c r="P3253" t="n" s="35">
        <v>12421012</v>
      </c>
    </row>
    <row r="3254" ht="30" customHeight="1" spans="2:12">
      <c r="B3254" s="34">
        <f>10000000+INDEX(编号表!$B:$B,MATCH(D3254,编号表!$A:$A,0))*10000+J3254</f>
        <v>14360007</v>
      </c>
      <c r="C3254" s="34" t="s">
        <v>2212</v>
      </c>
      <c r="D3254" s="34" t="s">
        <v>2210</v>
      </c>
      <c r="E3254" s="34" t="s">
        <v>775</v>
      </c>
      <c r="F3254" s="39" t="s">
        <v>904</v>
      </c>
      <c r="G3254" s="34" t="s">
        <v>363</v>
      </c>
      <c r="H3254" s="34" t="b">
        <v>0</v>
      </c>
      <c r="I3254" s="34" t="b">
        <v>0</v>
      </c>
      <c r="J3254" s="34">
        <v>7</v>
      </c>
      <c r="K3254" s="34" t="str">
        <f t="shared" si="70"/>
        <v>143600</v>
      </c>
      <c r="L3254" s="34" t="s">
        <v>898</v>
      </c>
      <c r="O3254" t="str" s="35">
        <v>增加额外掉落；照见遗漏的可取之物，提高额外掉落触发率；辨识宝物，提高额外掉落中稀有物品的出现机会。</v>
      </c>
      <c r="P3254" t="n" s="35">
        <v>12421012</v>
      </c>
    </row>
    <row r="3255" ht="30" customHeight="1" spans="2:12">
      <c r="B3255" s="34">
        <f>10000000+INDEX(编号表!$B:$B,MATCH(D3255,编号表!$A:$A,0))*10000+J3255</f>
        <v>14360008</v>
      </c>
      <c r="C3255" s="34" t="s">
        <v>2212</v>
      </c>
      <c r="D3255" s="34" t="s">
        <v>2210</v>
      </c>
      <c r="E3255" s="34" t="s">
        <v>775</v>
      </c>
      <c r="F3255" s="39" t="s">
        <v>904</v>
      </c>
      <c r="G3255" s="34" t="s">
        <v>363</v>
      </c>
      <c r="H3255" s="34" t="b">
        <v>0</v>
      </c>
      <c r="I3255" s="34" t="b">
        <v>0</v>
      </c>
      <c r="J3255" s="34">
        <v>8</v>
      </c>
      <c r="K3255" s="34" t="str">
        <f t="shared" si="70"/>
        <v>143600</v>
      </c>
      <c r="L3255" s="34" t="s">
        <v>899</v>
      </c>
      <c r="O3255" t="str" s="35">
        <v>增加额外掉落；照见遗漏的可取之物，提高额外掉落触发率；辨识宝物，提高额外掉落中稀有物品的出现机会。</v>
      </c>
      <c r="P3255" t="n" s="35">
        <v>12421012</v>
      </c>
    </row>
    <row r="3256" ht="30" customHeight="1" spans="2:12">
      <c r="B3256" s="34">
        <f>10000000+INDEX(编号表!$B:$B,MATCH(D3256,编号表!$A:$A,0))*10000+J3256</f>
        <v>14360009</v>
      </c>
      <c r="C3256" s="34" t="s">
        <v>2212</v>
      </c>
      <c r="D3256" s="34" t="s">
        <v>2210</v>
      </c>
      <c r="E3256" s="34" t="s">
        <v>775</v>
      </c>
      <c r="F3256" s="39" t="s">
        <v>904</v>
      </c>
      <c r="G3256" s="34" t="s">
        <v>363</v>
      </c>
      <c r="H3256" s="34" t="b">
        <v>0</v>
      </c>
      <c r="I3256" s="34" t="b">
        <v>0</v>
      </c>
      <c r="J3256" s="34">
        <v>9</v>
      </c>
      <c r="K3256" s="34" t="str">
        <f t="shared" si="70"/>
        <v>143600</v>
      </c>
      <c r="L3256" s="34" t="s">
        <v>900</v>
      </c>
      <c r="O3256" t="str" s="35">
        <v>增加额外掉落；照见遗漏的可取之物，提高额外掉落触发率；辨识宝物，提高额外掉落中稀有物品的出现机会。</v>
      </c>
      <c r="P3256" t="n" s="35">
        <v>12421012</v>
      </c>
    </row>
    <row r="3257" ht="30" customHeight="1" spans="2:12">
      <c r="B3257" s="34">
        <f>10000000+INDEX(编号表!$B:$B,MATCH(D3257,编号表!$A:$A,0))*10000+J3257</f>
        <v>14360010</v>
      </c>
      <c r="C3257" s="34" t="s">
        <v>2213</v>
      </c>
      <c r="D3257" s="34" t="s">
        <v>2210</v>
      </c>
      <c r="E3257" s="34" t="s">
        <v>775</v>
      </c>
      <c r="F3257" s="39" t="s">
        <v>906</v>
      </c>
      <c r="G3257" s="34" t="s">
        <v>363</v>
      </c>
      <c r="H3257" s="34" t="b">
        <v>0</v>
      </c>
      <c r="I3257" s="34" t="b">
        <v>0</v>
      </c>
      <c r="J3257" s="34">
        <v>10</v>
      </c>
      <c r="K3257" s="34" t="str">
        <f t="shared" si="70"/>
        <v>143600</v>
      </c>
      <c r="L3257" s="34" t="s">
        <v>898</v>
      </c>
      <c r="O3257" t="str" s="35">
        <v>增加额外掉落；照见遗漏的可取之物，提高额外掉落触发率；辨识宝物，提高额外掉落中稀有物品的出现机会。</v>
      </c>
      <c r="P3257" t="n" s="35">
        <v>12421012</v>
      </c>
    </row>
    <row r="3258" ht="30" customHeight="1" spans="2:12">
      <c r="B3258" s="34">
        <f>10000000+INDEX(编号表!$B:$B,MATCH(D3258,编号表!$A:$A,0))*10000+J3258</f>
        <v>14360011</v>
      </c>
      <c r="C3258" s="34" t="s">
        <v>2213</v>
      </c>
      <c r="D3258" s="34" t="s">
        <v>2210</v>
      </c>
      <c r="E3258" s="34" t="s">
        <v>775</v>
      </c>
      <c r="F3258" s="39" t="s">
        <v>906</v>
      </c>
      <c r="G3258" s="34" t="s">
        <v>363</v>
      </c>
      <c r="H3258" s="34" t="b">
        <v>0</v>
      </c>
      <c r="I3258" s="34" t="b">
        <v>0</v>
      </c>
      <c r="J3258" s="34">
        <v>11</v>
      </c>
      <c r="K3258" s="34" t="str">
        <f t="shared" si="70"/>
        <v>143600</v>
      </c>
      <c r="L3258" s="34" t="s">
        <v>899</v>
      </c>
      <c r="O3258" t="str" s="35">
        <v>增加额外掉落；照见遗漏的可取之物，提高额外掉落触发率；辨识宝物，提高额外掉落中稀有物品的出现机会。</v>
      </c>
      <c r="P3258" t="n" s="35">
        <v>12421012</v>
      </c>
    </row>
    <row r="3259" ht="30" customHeight="1" spans="2:12">
      <c r="B3259" s="34">
        <f>10000000+INDEX(编号表!$B:$B,MATCH(D3259,编号表!$A:$A,0))*10000+J3259</f>
        <v>14360012</v>
      </c>
      <c r="C3259" s="34" t="s">
        <v>2213</v>
      </c>
      <c r="D3259" s="34" t="s">
        <v>2210</v>
      </c>
      <c r="E3259" s="34" t="s">
        <v>775</v>
      </c>
      <c r="F3259" s="39" t="s">
        <v>906</v>
      </c>
      <c r="G3259" s="34" t="s">
        <v>363</v>
      </c>
      <c r="H3259" s="34" t="b">
        <v>0</v>
      </c>
      <c r="I3259" s="34" t="b">
        <v>0</v>
      </c>
      <c r="J3259" s="34">
        <v>12</v>
      </c>
      <c r="K3259" s="34" t="str">
        <f t="shared" si="70"/>
        <v>143600</v>
      </c>
      <c r="L3259" s="34" t="s">
        <v>900</v>
      </c>
      <c r="O3259" t="str" s="35">
        <v>增加额外掉落；照见遗漏的可取之物，提高额外掉落触发率；辨识宝物，提高额外掉落中稀有物品的出现机会。</v>
      </c>
      <c r="P3259" t="n" s="35">
        <v>12421012</v>
      </c>
    </row>
    <row r="3260" ht="30" customHeight="1" spans="2:12">
      <c r="B3260" s="34">
        <f>10000000+INDEX(编号表!$B:$B,MATCH(D3260,编号表!$A:$A,0))*10000+J3260</f>
        <v>14360013</v>
      </c>
      <c r="C3260" s="34" t="s">
        <v>2214</v>
      </c>
      <c r="D3260" s="34" t="s">
        <v>2210</v>
      </c>
      <c r="E3260" s="34" t="s">
        <v>775</v>
      </c>
      <c r="F3260" s="39" t="s">
        <v>908</v>
      </c>
      <c r="G3260" s="34" t="s">
        <v>363</v>
      </c>
      <c r="H3260" s="34" t="b">
        <v>0</v>
      </c>
      <c r="I3260" s="34" t="b">
        <v>0</v>
      </c>
      <c r="J3260" s="34">
        <v>13</v>
      </c>
      <c r="K3260" s="34" t="str">
        <f t="shared" si="70"/>
        <v>143600</v>
      </c>
      <c r="L3260" s="34" t="s">
        <v>898</v>
      </c>
      <c r="O3260" t="str" s="35">
        <v>增加额外掉落；照见遗漏的可取之物，提高额外掉落触发率；辨识宝物，提高额外掉落中稀有物品的出现机会。</v>
      </c>
      <c r="P3260" t="n" s="35">
        <v>12421012</v>
      </c>
    </row>
    <row r="3261" ht="30" customHeight="1" spans="2:12">
      <c r="B3261" s="34">
        <f>10000000+INDEX(编号表!$B:$B,MATCH(D3261,编号表!$A:$A,0))*10000+J3261</f>
        <v>14360014</v>
      </c>
      <c r="C3261" s="34" t="s">
        <v>2214</v>
      </c>
      <c r="D3261" s="34" t="s">
        <v>2210</v>
      </c>
      <c r="E3261" s="34" t="s">
        <v>775</v>
      </c>
      <c r="F3261" s="39" t="s">
        <v>908</v>
      </c>
      <c r="G3261" s="34" t="s">
        <v>363</v>
      </c>
      <c r="H3261" s="34" t="b">
        <v>0</v>
      </c>
      <c r="I3261" s="34" t="b">
        <v>0</v>
      </c>
      <c r="J3261" s="34">
        <v>14</v>
      </c>
      <c r="K3261" s="34" t="str">
        <f t="shared" si="70"/>
        <v>143600</v>
      </c>
      <c r="L3261" s="34" t="s">
        <v>899</v>
      </c>
      <c r="O3261" t="str" s="35">
        <v>增加额外掉落；照见遗漏的可取之物，提高额外掉落触发率；辨识宝物，提高额外掉落中稀有物品的出现机会。</v>
      </c>
      <c r="P3261" t="n" s="35">
        <v>12421012</v>
      </c>
    </row>
    <row r="3262" ht="30" customHeight="1" spans="2:12">
      <c r="B3262" s="34">
        <f>10000000+INDEX(编号表!$B:$B,MATCH(D3262,编号表!$A:$A,0))*10000+J3262</f>
        <v>14360015</v>
      </c>
      <c r="C3262" s="34" t="s">
        <v>2214</v>
      </c>
      <c r="D3262" s="34" t="s">
        <v>2210</v>
      </c>
      <c r="E3262" s="34" t="s">
        <v>775</v>
      </c>
      <c r="F3262" s="39" t="s">
        <v>908</v>
      </c>
      <c r="G3262" s="34" t="s">
        <v>363</v>
      </c>
      <c r="H3262" s="34" t="b">
        <v>0</v>
      </c>
      <c r="I3262" s="34" t="b">
        <v>0</v>
      </c>
      <c r="J3262" s="34">
        <v>15</v>
      </c>
      <c r="K3262" s="34" t="str">
        <f t="shared" si="70"/>
        <v>143600</v>
      </c>
      <c r="L3262" s="34" t="s">
        <v>900</v>
      </c>
      <c r="O3262" t="str" s="35">
        <v>增加额外掉落；照见遗漏的可取之物，提高额外掉落触发率；辨识宝物，提高额外掉落中稀有物品的出现机会。</v>
      </c>
      <c r="P3262" t="n" s="35">
        <v>12421012</v>
      </c>
    </row>
    <row r="3263" ht="30" customHeight="1" spans="2:12">
      <c r="B3263" s="34">
        <f>10000000+INDEX(编号表!$B:$B,MATCH(D3263,编号表!$A:$A,0))*10000+J3263</f>
        <v>14360016</v>
      </c>
      <c r="C3263" s="34" t="s">
        <v>2215</v>
      </c>
      <c r="D3263" s="34" t="s">
        <v>2210</v>
      </c>
      <c r="E3263" s="34" t="s">
        <v>775</v>
      </c>
      <c r="F3263" s="39" t="s">
        <v>910</v>
      </c>
      <c r="G3263" s="34" t="s">
        <v>363</v>
      </c>
      <c r="H3263" s="34" t="b">
        <v>0</v>
      </c>
      <c r="I3263" s="34" t="b">
        <v>0</v>
      </c>
      <c r="J3263" s="34">
        <v>16</v>
      </c>
      <c r="K3263" s="34" t="str">
        <f t="shared" si="70"/>
        <v>143600</v>
      </c>
      <c r="L3263" s="34" t="s">
        <v>898</v>
      </c>
      <c r="O3263" t="str" s="35">
        <v>增加额外掉落；照见遗漏的可取之物，提高额外掉落触发率；辨识宝物，提高额外掉落中稀有物品的出现机会。</v>
      </c>
      <c r="P3263" t="n" s="35">
        <v>12421012</v>
      </c>
    </row>
    <row r="3264" ht="30" customHeight="1" spans="2:12">
      <c r="B3264" s="34">
        <f>10000000+INDEX(编号表!$B:$B,MATCH(D3264,编号表!$A:$A,0))*10000+J3264</f>
        <v>14360017</v>
      </c>
      <c r="C3264" s="34" t="s">
        <v>2215</v>
      </c>
      <c r="D3264" s="34" t="s">
        <v>2210</v>
      </c>
      <c r="E3264" s="34" t="s">
        <v>775</v>
      </c>
      <c r="F3264" s="39" t="s">
        <v>910</v>
      </c>
      <c r="G3264" s="34" t="s">
        <v>363</v>
      </c>
      <c r="H3264" s="34" t="b">
        <v>0</v>
      </c>
      <c r="I3264" s="34" t="b">
        <v>0</v>
      </c>
      <c r="J3264" s="34">
        <v>17</v>
      </c>
      <c r="K3264" s="34" t="str">
        <f t="shared" si="70"/>
        <v>143600</v>
      </c>
      <c r="L3264" s="34" t="s">
        <v>899</v>
      </c>
      <c r="O3264" t="str" s="35">
        <v>增加额外掉落；照见遗漏的可取之物，提高额外掉落触发率；辨识宝物，提高额外掉落中稀有物品的出现机会。</v>
      </c>
      <c r="P3264" t="n" s="35">
        <v>12421012</v>
      </c>
    </row>
    <row r="3265" ht="30" customHeight="1" spans="2:12">
      <c r="B3265" s="34">
        <f>10000000+INDEX(编号表!$B:$B,MATCH(D3265,编号表!$A:$A,0))*10000+J3265</f>
        <v>14360018</v>
      </c>
      <c r="C3265" s="34" t="s">
        <v>2215</v>
      </c>
      <c r="D3265" s="34" t="s">
        <v>2210</v>
      </c>
      <c r="E3265" s="34" t="s">
        <v>775</v>
      </c>
      <c r="F3265" s="39" t="s">
        <v>910</v>
      </c>
      <c r="G3265" s="34" t="s">
        <v>363</v>
      </c>
      <c r="H3265" s="34" t="b">
        <v>0</v>
      </c>
      <c r="I3265" s="34" t="b">
        <v>0</v>
      </c>
      <c r="J3265" s="34">
        <v>18</v>
      </c>
      <c r="K3265" s="34" t="str">
        <f t="shared" si="70"/>
        <v>143600</v>
      </c>
      <c r="L3265" s="34" t="s">
        <v>900</v>
      </c>
      <c r="O3265" t="str" s="35">
        <v>增加额外掉落；照见遗漏的可取之物，提高额外掉落触发率；辨识宝物，提高额外掉落中稀有物品的出现机会。</v>
      </c>
      <c r="P3265" t="n" s="35">
        <v>12421012</v>
      </c>
    </row>
    <row r="3266" ht="30" customHeight="1" spans="2:12">
      <c r="B3266" s="34">
        <f>10000000+INDEX(编号表!$B:$B,MATCH(D3266,编号表!$A:$A,0))*10000+J3266</f>
        <v>14360019</v>
      </c>
      <c r="C3266" s="34" t="s">
        <v>2216</v>
      </c>
      <c r="D3266" s="34" t="s">
        <v>2210</v>
      </c>
      <c r="E3266" s="34" t="s">
        <v>775</v>
      </c>
      <c r="F3266" s="39" t="s">
        <v>912</v>
      </c>
      <c r="G3266" s="34" t="s">
        <v>363</v>
      </c>
      <c r="H3266" s="34" t="b">
        <v>0</v>
      </c>
      <c r="I3266" s="34" t="b">
        <v>0</v>
      </c>
      <c r="J3266" s="34">
        <v>19</v>
      </c>
      <c r="K3266" s="34" t="str">
        <f t="shared" si="70"/>
        <v>143600</v>
      </c>
      <c r="L3266" s="34" t="s">
        <v>898</v>
      </c>
      <c r="O3266" t="str" s="35">
        <v>增加额外掉落；照见遗漏的可取之物，提高额外掉落触发率；辨识宝物，提高额外掉落中稀有物品的出现机会。</v>
      </c>
      <c r="P3266" t="n" s="35">
        <v>12421012</v>
      </c>
    </row>
    <row r="3267" ht="30" customHeight="1" spans="2:12">
      <c r="B3267" s="34">
        <f>10000000+INDEX(编号表!$B:$B,MATCH(D3267,编号表!$A:$A,0))*10000+J3267</f>
        <v>14360020</v>
      </c>
      <c r="C3267" s="34" t="s">
        <v>2216</v>
      </c>
      <c r="D3267" s="34" t="s">
        <v>2210</v>
      </c>
      <c r="E3267" s="34" t="s">
        <v>775</v>
      </c>
      <c r="F3267" s="39" t="s">
        <v>912</v>
      </c>
      <c r="G3267" s="34" t="s">
        <v>363</v>
      </c>
      <c r="H3267" s="34" t="b">
        <v>0</v>
      </c>
      <c r="I3267" s="34" t="b">
        <v>0</v>
      </c>
      <c r="J3267" s="34">
        <v>20</v>
      </c>
      <c r="K3267" s="34" t="str">
        <f t="shared" si="70"/>
        <v>143600</v>
      </c>
      <c r="L3267" s="34" t="s">
        <v>899</v>
      </c>
      <c r="O3267" t="str" s="35">
        <v>增加额外掉落；照见遗漏的可取之物，提高额外掉落触发率；辨识宝物，提高额外掉落中稀有物品的出现机会。</v>
      </c>
      <c r="P3267" t="n" s="35">
        <v>12421012</v>
      </c>
    </row>
    <row r="3268" ht="30" customHeight="1" spans="2:12">
      <c r="B3268" s="34">
        <f>10000000+INDEX(编号表!$B:$B,MATCH(D3268,编号表!$A:$A,0))*10000+J3268</f>
        <v>14360021</v>
      </c>
      <c r="C3268" s="34" t="s">
        <v>2216</v>
      </c>
      <c r="D3268" s="34" t="s">
        <v>2210</v>
      </c>
      <c r="E3268" s="34" t="s">
        <v>775</v>
      </c>
      <c r="F3268" s="39" t="s">
        <v>912</v>
      </c>
      <c r="G3268" s="34" t="s">
        <v>363</v>
      </c>
      <c r="H3268" s="34" t="b">
        <v>0</v>
      </c>
      <c r="I3268" s="34" t="b">
        <v>0</v>
      </c>
      <c r="J3268" s="34">
        <v>21</v>
      </c>
      <c r="K3268" s="34" t="str">
        <f t="shared" si="70"/>
        <v>143600</v>
      </c>
      <c r="L3268" s="34" t="s">
        <v>900</v>
      </c>
      <c r="O3268" t="str" s="35">
        <v>增加额外掉落；照见遗漏的可取之物，提高额外掉落触发率；辨识宝物，提高额外掉落中稀有物品的出现机会。</v>
      </c>
      <c r="P3268" t="n" s="35">
        <v>12421012</v>
      </c>
    </row>
    <row r="3269" ht="30" customHeight="1" spans="2:12">
      <c r="B3269" s="34">
        <f>10000000+INDEX(编号表!$B:$B,MATCH(D3269,编号表!$A:$A,0))*10000+J3269</f>
        <v>14370001</v>
      </c>
      <c r="C3269" s="34" t="s">
        <v>2217</v>
      </c>
      <c r="D3269" s="34" t="s">
        <v>2218</v>
      </c>
      <c r="E3269" s="34" t="s">
        <v>775</v>
      </c>
      <c r="F3269" s="39" t="s">
        <v>897</v>
      </c>
      <c r="G3269" s="34" t="s">
        <v>363</v>
      </c>
      <c r="H3269" s="34" t="b">
        <v>0</v>
      </c>
      <c r="I3269" s="34" t="b">
        <v>0</v>
      </c>
      <c r="J3269" s="34">
        <v>1</v>
      </c>
      <c r="K3269" s="34" t="str">
        <f t="shared" si="70"/>
        <v>143700</v>
      </c>
      <c r="L3269" s="34" t="s">
        <v>898</v>
      </c>
      <c r="O3269" t="str" s="35">
        <v>增加额外掉落；照见遗漏的可取之物，提高额外掉落触发率；辨识宝物，提高额外掉落中稀有物品的出现机会；进一步提高额外掉落触发率。</v>
      </c>
      <c r="P3269" t="n" s="35">
        <v>12421080</v>
      </c>
    </row>
    <row r="3270" ht="30" customHeight="1" spans="2:12">
      <c r="B3270" s="34">
        <f>10000000+INDEX(编号表!$B:$B,MATCH(D3270,编号表!$A:$A,0))*10000+J3270</f>
        <v>14370002</v>
      </c>
      <c r="C3270" s="34" t="s">
        <v>2217</v>
      </c>
      <c r="D3270" s="34" t="s">
        <v>2218</v>
      </c>
      <c r="E3270" s="34" t="s">
        <v>775</v>
      </c>
      <c r="F3270" s="39" t="s">
        <v>897</v>
      </c>
      <c r="G3270" s="34" t="s">
        <v>363</v>
      </c>
      <c r="H3270" s="34" t="b">
        <v>0</v>
      </c>
      <c r="I3270" s="34" t="b">
        <v>0</v>
      </c>
      <c r="J3270" s="34">
        <v>2</v>
      </c>
      <c r="K3270" s="34" t="str">
        <f t="shared" si="70"/>
        <v>143700</v>
      </c>
      <c r="L3270" s="34" t="s">
        <v>899</v>
      </c>
      <c r="O3270" t="str" s="35">
        <v>增加额外掉落；照见遗漏的可取之物，提高额外掉落触发率；辨识宝物，提高额外掉落中稀有物品的出现机会；进一步提高额外掉落触发率。</v>
      </c>
      <c r="P3270" t="n" s="35">
        <v>12421080</v>
      </c>
    </row>
    <row r="3271" ht="30" customHeight="1" spans="2:12">
      <c r="B3271" s="34">
        <f>10000000+INDEX(编号表!$B:$B,MATCH(D3271,编号表!$A:$A,0))*10000+J3271</f>
        <v>14370003</v>
      </c>
      <c r="C3271" s="34" t="s">
        <v>2217</v>
      </c>
      <c r="D3271" s="34" t="s">
        <v>2218</v>
      </c>
      <c r="E3271" s="34" t="s">
        <v>775</v>
      </c>
      <c r="F3271" s="39" t="s">
        <v>897</v>
      </c>
      <c r="G3271" s="34" t="s">
        <v>363</v>
      </c>
      <c r="H3271" s="34" t="b">
        <v>0</v>
      </c>
      <c r="I3271" s="34" t="b">
        <v>0</v>
      </c>
      <c r="J3271" s="34">
        <v>3</v>
      </c>
      <c r="K3271" s="34" t="str">
        <f t="shared" ref="K3271:K3331" si="71">LEFT(B3271,6)</f>
        <v>143700</v>
      </c>
      <c r="L3271" s="34" t="s">
        <v>900</v>
      </c>
      <c r="O3271" t="str" s="35">
        <v>增加额外掉落；照见遗漏的可取之物，提高额外掉落触发率；辨识宝物，提高额外掉落中稀有物品的出现机会；进一步提高额外掉落触发率。</v>
      </c>
      <c r="P3271" t="n" s="35">
        <v>12421080</v>
      </c>
    </row>
    <row r="3272" ht="30" customHeight="1" spans="2:12">
      <c r="B3272" s="34">
        <f>10000000+INDEX(编号表!$B:$B,MATCH(D3272,编号表!$A:$A,0))*10000+J3272</f>
        <v>14380004</v>
      </c>
      <c r="C3272" s="34" t="s">
        <v>2219</v>
      </c>
      <c r="D3272" s="34" t="s">
        <v>2220</v>
      </c>
      <c r="E3272" s="34" t="s">
        <v>775</v>
      </c>
      <c r="F3272" s="39" t="s">
        <v>902</v>
      </c>
      <c r="G3272" s="34" t="s">
        <v>363</v>
      </c>
      <c r="H3272" s="34" t="b">
        <v>0</v>
      </c>
      <c r="I3272" s="34" t="b">
        <v>0</v>
      </c>
      <c r="J3272" s="34">
        <v>4</v>
      </c>
      <c r="K3272" s="34" t="str">
        <f t="shared" si="71"/>
        <v>143800</v>
      </c>
      <c r="L3272" s="34" t="s">
        <v>898</v>
      </c>
      <c r="O3272" t="str" s="35">
        <v>增加额外掉落；照见遗漏的可取之物，提高额外掉落触发率；辨识宝物，提高额外掉落中稀有物品的出现机会；额外掉落触发时，增加获得额外物品的数量。</v>
      </c>
      <c r="P3272" t="n" s="35">
        <v>12431083</v>
      </c>
    </row>
    <row r="3273" ht="30" customHeight="1" spans="2:12">
      <c r="B3273" s="34">
        <f>10000000+INDEX(编号表!$B:$B,MATCH(D3273,编号表!$A:$A,0))*10000+J3273</f>
        <v>14380005</v>
      </c>
      <c r="C3273" s="34" t="s">
        <v>2219</v>
      </c>
      <c r="D3273" s="34" t="s">
        <v>2220</v>
      </c>
      <c r="E3273" s="34" t="s">
        <v>775</v>
      </c>
      <c r="F3273" s="39" t="s">
        <v>902</v>
      </c>
      <c r="G3273" s="34" t="s">
        <v>363</v>
      </c>
      <c r="H3273" s="34" t="b">
        <v>0</v>
      </c>
      <c r="I3273" s="34" t="b">
        <v>0</v>
      </c>
      <c r="J3273" s="34">
        <v>5</v>
      </c>
      <c r="K3273" s="34" t="str">
        <f t="shared" si="71"/>
        <v>143800</v>
      </c>
      <c r="L3273" s="34" t="s">
        <v>899</v>
      </c>
      <c r="O3273" t="str" s="35">
        <v>增加额外掉落；照见遗漏的可取之物，提高额外掉落触发率；辨识宝物，提高额外掉落中稀有物品的出现机会；额外掉落触发时，增加获得额外物品的数量。</v>
      </c>
      <c r="P3273" t="n" s="35">
        <v>12431083</v>
      </c>
    </row>
    <row r="3274" ht="30" customHeight="1" spans="2:12">
      <c r="B3274" s="34">
        <f>10000000+INDEX(编号表!$B:$B,MATCH(D3274,编号表!$A:$A,0))*10000+J3274</f>
        <v>14380006</v>
      </c>
      <c r="C3274" s="34" t="s">
        <v>2219</v>
      </c>
      <c r="D3274" s="34" t="s">
        <v>2220</v>
      </c>
      <c r="E3274" s="34" t="s">
        <v>775</v>
      </c>
      <c r="F3274" s="39" t="s">
        <v>902</v>
      </c>
      <c r="G3274" s="34" t="s">
        <v>363</v>
      </c>
      <c r="H3274" s="34" t="b">
        <v>0</v>
      </c>
      <c r="I3274" s="34" t="b">
        <v>0</v>
      </c>
      <c r="J3274" s="34">
        <v>6</v>
      </c>
      <c r="K3274" s="34" t="str">
        <f t="shared" si="71"/>
        <v>143800</v>
      </c>
      <c r="L3274" s="34" t="s">
        <v>900</v>
      </c>
      <c r="O3274" t="str" s="35">
        <v>增加额外掉落；照见遗漏的可取之物，提高额外掉落触发率；辨识宝物，提高额外掉落中稀有物品的出现机会；额外掉落触发时，增加获得额外物品的数量。</v>
      </c>
      <c r="P3274" t="n" s="35">
        <v>12431083</v>
      </c>
    </row>
    <row r="3275" ht="30" customHeight="1" spans="2:12">
      <c r="B3275" s="34">
        <f>10000000+INDEX(编号表!$B:$B,MATCH(D3275,编号表!$A:$A,0))*10000+J3275</f>
        <v>14390016</v>
      </c>
      <c r="C3275" s="34" t="s">
        <v>2221</v>
      </c>
      <c r="D3275" s="34" t="s">
        <v>2222</v>
      </c>
      <c r="E3275" s="34" t="s">
        <v>775</v>
      </c>
      <c r="F3275" s="39" t="s">
        <v>910</v>
      </c>
      <c r="G3275" s="34" t="s">
        <v>363</v>
      </c>
      <c r="H3275" s="34" t="b">
        <v>0</v>
      </c>
      <c r="I3275" s="34" t="b">
        <v>0</v>
      </c>
      <c r="J3275" s="34">
        <v>16</v>
      </c>
      <c r="K3275" s="34" t="str">
        <f t="shared" si="71"/>
        <v>143900</v>
      </c>
      <c r="L3275" s="34" t="s">
        <v>898</v>
      </c>
      <c r="O3275" t="str" s="35">
        <v>增加额外掉落；照见遗漏的可取之物，提高额外掉落触发率；辨识宝物，提高额外掉落中稀有物品的出现机会；进一步提高额外掉落中稀有物品的出现机会。</v>
      </c>
      <c r="P3275" t="n" s="35">
        <v>12471099</v>
      </c>
    </row>
    <row r="3276" ht="30" customHeight="1" spans="2:12">
      <c r="B3276" s="34">
        <f>10000000+INDEX(编号表!$B:$B,MATCH(D3276,编号表!$A:$A,0))*10000+J3276</f>
        <v>14390017</v>
      </c>
      <c r="C3276" s="34" t="s">
        <v>2221</v>
      </c>
      <c r="D3276" s="34" t="s">
        <v>2222</v>
      </c>
      <c r="E3276" s="34" t="s">
        <v>775</v>
      </c>
      <c r="F3276" s="39" t="s">
        <v>910</v>
      </c>
      <c r="G3276" s="34" t="s">
        <v>363</v>
      </c>
      <c r="H3276" s="34" t="b">
        <v>0</v>
      </c>
      <c r="I3276" s="34" t="b">
        <v>0</v>
      </c>
      <c r="J3276" s="34">
        <v>17</v>
      </c>
      <c r="K3276" s="34" t="str">
        <f t="shared" si="71"/>
        <v>143900</v>
      </c>
      <c r="L3276" s="34" t="s">
        <v>899</v>
      </c>
      <c r="O3276" t="str" s="35">
        <v>增加额外掉落；照见遗漏的可取之物，提高额外掉落触发率；辨识宝物，提高额外掉落中稀有物品的出现机会；进一步提高额外掉落中稀有物品的出现机会。</v>
      </c>
      <c r="P3276" t="n" s="35">
        <v>12471099</v>
      </c>
    </row>
    <row r="3277" ht="30" customHeight="1" spans="2:12">
      <c r="B3277" s="34">
        <f>10000000+INDEX(编号表!$B:$B,MATCH(D3277,编号表!$A:$A,0))*10000+J3277</f>
        <v>14390018</v>
      </c>
      <c r="C3277" s="34" t="s">
        <v>2221</v>
      </c>
      <c r="D3277" s="34" t="s">
        <v>2222</v>
      </c>
      <c r="E3277" s="34" t="s">
        <v>775</v>
      </c>
      <c r="F3277" s="39" t="s">
        <v>910</v>
      </c>
      <c r="G3277" s="34" t="s">
        <v>363</v>
      </c>
      <c r="H3277" s="34" t="b">
        <v>0</v>
      </c>
      <c r="I3277" s="34" t="b">
        <v>0</v>
      </c>
      <c r="J3277" s="34">
        <v>18</v>
      </c>
      <c r="K3277" s="34" t="str">
        <f t="shared" si="71"/>
        <v>143900</v>
      </c>
      <c r="L3277" s="34" t="s">
        <v>900</v>
      </c>
      <c r="O3277" t="str" s="35">
        <v>增加额外掉落；照见遗漏的可取之物，提高额外掉落触发率；辨识宝物，提高额外掉落中稀有物品的出现机会；进一步提高额外掉落中稀有物品的出现机会。</v>
      </c>
      <c r="P3277" t="n" s="35">
        <v>12471099</v>
      </c>
    </row>
    <row r="3278" ht="30" customHeight="1" spans="2:12">
      <c r="B3278" s="34">
        <f>10000000+INDEX(编号表!$B:$B,MATCH(D3278,编号表!$A:$A,0))*10000+J3278</f>
        <v>14400001</v>
      </c>
      <c r="C3278" s="34" t="s">
        <v>2223</v>
      </c>
      <c r="D3278" s="34" t="s">
        <v>2224</v>
      </c>
      <c r="E3278" s="34" t="s">
        <v>775</v>
      </c>
      <c r="F3278" s="39" t="s">
        <v>897</v>
      </c>
      <c r="G3278" s="34" t="s">
        <v>363</v>
      </c>
      <c r="H3278" s="34" t="b">
        <v>0</v>
      </c>
      <c r="I3278" s="34" t="b">
        <v>0</v>
      </c>
      <c r="J3278" s="34">
        <v>1</v>
      </c>
      <c r="K3278" s="34" t="str">
        <f t="shared" si="71"/>
        <v>144000</v>
      </c>
      <c r="L3278" s="34" t="s">
        <v>898</v>
      </c>
      <c r="O3278" t="str" s="35">
        <v>通过合法舟锚点完成特殊路径通行；补强舟体承载结构，稳固载渡；稳固承载，配合完成特殊路径通行。</v>
      </c>
      <c r="P3278" t="n" s="35">
        <v>12421013</v>
      </c>
    </row>
    <row r="3279" ht="30" customHeight="1" spans="2:12">
      <c r="B3279" s="34">
        <f>10000000+INDEX(编号表!$B:$B,MATCH(D3279,编号表!$A:$A,0))*10000+J3279</f>
        <v>14400002</v>
      </c>
      <c r="C3279" s="34" t="s">
        <v>2223</v>
      </c>
      <c r="D3279" s="34" t="s">
        <v>2224</v>
      </c>
      <c r="E3279" s="34" t="s">
        <v>775</v>
      </c>
      <c r="F3279" s="39" t="s">
        <v>897</v>
      </c>
      <c r="G3279" s="34" t="s">
        <v>363</v>
      </c>
      <c r="H3279" s="34" t="b">
        <v>0</v>
      </c>
      <c r="I3279" s="34" t="b">
        <v>0</v>
      </c>
      <c r="J3279" s="34">
        <v>2</v>
      </c>
      <c r="K3279" s="34" t="str">
        <f t="shared" si="71"/>
        <v>144000</v>
      </c>
      <c r="L3279" s="34" t="s">
        <v>899</v>
      </c>
      <c r="O3279" t="str" s="35">
        <v>通过合法舟锚点完成特殊路径通行；补强舟体承载结构，稳固载渡；稳固承载，配合完成特殊路径通行。</v>
      </c>
      <c r="P3279" t="n" s="35">
        <v>12421013</v>
      </c>
    </row>
    <row r="3280" ht="30" customHeight="1" spans="2:12">
      <c r="B3280" s="34">
        <f>10000000+INDEX(编号表!$B:$B,MATCH(D3280,编号表!$A:$A,0))*10000+J3280</f>
        <v>14400003</v>
      </c>
      <c r="C3280" s="34" t="s">
        <v>2223</v>
      </c>
      <c r="D3280" s="34" t="s">
        <v>2224</v>
      </c>
      <c r="E3280" s="34" t="s">
        <v>775</v>
      </c>
      <c r="F3280" s="39" t="s">
        <v>897</v>
      </c>
      <c r="G3280" s="34" t="s">
        <v>363</v>
      </c>
      <c r="H3280" s="34" t="b">
        <v>0</v>
      </c>
      <c r="I3280" s="34" t="b">
        <v>0</v>
      </c>
      <c r="J3280" s="34">
        <v>3</v>
      </c>
      <c r="K3280" s="34" t="str">
        <f t="shared" si="71"/>
        <v>144000</v>
      </c>
      <c r="L3280" s="34" t="s">
        <v>900</v>
      </c>
      <c r="O3280" t="str" s="35">
        <v>通过合法舟锚点完成特殊路径通行；补强舟体承载结构，稳固载渡；稳固承载，配合完成特殊路径通行。</v>
      </c>
      <c r="P3280" t="n" s="35">
        <v>12421013</v>
      </c>
    </row>
    <row r="3281" ht="30" customHeight="1" spans="2:12">
      <c r="B3281" s="34">
        <f>10000000+INDEX(编号表!$B:$B,MATCH(D3281,编号表!$A:$A,0))*10000+J3281</f>
        <v>14400004</v>
      </c>
      <c r="C3281" s="34" t="s">
        <v>2225</v>
      </c>
      <c r="D3281" s="34" t="s">
        <v>2224</v>
      </c>
      <c r="E3281" s="34" t="s">
        <v>775</v>
      </c>
      <c r="F3281" s="39" t="s">
        <v>902</v>
      </c>
      <c r="G3281" s="34" t="s">
        <v>363</v>
      </c>
      <c r="H3281" s="34" t="b">
        <v>0</v>
      </c>
      <c r="I3281" s="34" t="b">
        <v>0</v>
      </c>
      <c r="J3281" s="34">
        <v>4</v>
      </c>
      <c r="K3281" s="34" t="str">
        <f t="shared" si="71"/>
        <v>144000</v>
      </c>
      <c r="L3281" s="34" t="s">
        <v>898</v>
      </c>
      <c r="O3281" t="str" s="35">
        <v>通过合法舟锚点完成特殊路径通行；补强舟体承载结构，稳固载渡；稳固承载，配合完成特殊路径通行。</v>
      </c>
      <c r="P3281" t="n" s="35">
        <v>12421013</v>
      </c>
    </row>
    <row r="3282" ht="30" customHeight="1" spans="2:12">
      <c r="B3282" s="34">
        <f>10000000+INDEX(编号表!$B:$B,MATCH(D3282,编号表!$A:$A,0))*10000+J3282</f>
        <v>14400005</v>
      </c>
      <c r="C3282" s="34" t="s">
        <v>2225</v>
      </c>
      <c r="D3282" s="34" t="s">
        <v>2224</v>
      </c>
      <c r="E3282" s="34" t="s">
        <v>775</v>
      </c>
      <c r="F3282" s="39" t="s">
        <v>902</v>
      </c>
      <c r="G3282" s="34" t="s">
        <v>363</v>
      </c>
      <c r="H3282" s="34" t="b">
        <v>0</v>
      </c>
      <c r="I3282" s="34" t="b">
        <v>0</v>
      </c>
      <c r="J3282" s="34">
        <v>5</v>
      </c>
      <c r="K3282" s="34" t="str">
        <f t="shared" si="71"/>
        <v>144000</v>
      </c>
      <c r="L3282" s="34" t="s">
        <v>899</v>
      </c>
      <c r="O3282" t="str" s="35">
        <v>通过合法舟锚点完成特殊路径通行；补强舟体承载结构，稳固载渡；稳固承载，配合完成特殊路径通行。</v>
      </c>
      <c r="P3282" t="n" s="35">
        <v>12421013</v>
      </c>
    </row>
    <row r="3283" ht="30" customHeight="1" spans="2:12">
      <c r="B3283" s="34">
        <f>10000000+INDEX(编号表!$B:$B,MATCH(D3283,编号表!$A:$A,0))*10000+J3283</f>
        <v>14400006</v>
      </c>
      <c r="C3283" s="34" t="s">
        <v>2225</v>
      </c>
      <c r="D3283" s="34" t="s">
        <v>2224</v>
      </c>
      <c r="E3283" s="34" t="s">
        <v>775</v>
      </c>
      <c r="F3283" s="39" t="s">
        <v>902</v>
      </c>
      <c r="G3283" s="34" t="s">
        <v>363</v>
      </c>
      <c r="H3283" s="34" t="b">
        <v>0</v>
      </c>
      <c r="I3283" s="34" t="b">
        <v>0</v>
      </c>
      <c r="J3283" s="34">
        <v>6</v>
      </c>
      <c r="K3283" s="34" t="str">
        <f t="shared" si="71"/>
        <v>144000</v>
      </c>
      <c r="L3283" s="34" t="s">
        <v>900</v>
      </c>
      <c r="O3283" t="str" s="35">
        <v>通过合法舟锚点完成特殊路径通行；补强舟体承载结构，稳固载渡；稳固承载，配合完成特殊路径通行。</v>
      </c>
      <c r="P3283" t="n" s="35">
        <v>12421013</v>
      </c>
    </row>
    <row r="3284" ht="30" customHeight="1" spans="2:12">
      <c r="B3284" s="34">
        <f>10000000+INDEX(编号表!$B:$B,MATCH(D3284,编号表!$A:$A,0))*10000+J3284</f>
        <v>14400007</v>
      </c>
      <c r="C3284" s="34" t="s">
        <v>2226</v>
      </c>
      <c r="D3284" s="34" t="s">
        <v>2224</v>
      </c>
      <c r="E3284" s="34" t="s">
        <v>775</v>
      </c>
      <c r="F3284" s="39" t="s">
        <v>904</v>
      </c>
      <c r="G3284" s="34" t="s">
        <v>363</v>
      </c>
      <c r="H3284" s="34" t="b">
        <v>0</v>
      </c>
      <c r="I3284" s="34" t="b">
        <v>0</v>
      </c>
      <c r="J3284" s="34">
        <v>7</v>
      </c>
      <c r="K3284" s="34" t="str">
        <f t="shared" si="71"/>
        <v>144000</v>
      </c>
      <c r="L3284" s="34" t="s">
        <v>898</v>
      </c>
      <c r="O3284" t="str" s="35">
        <v>通过合法舟锚点完成特殊路径通行；补强舟体承载结构，稳固载渡；稳固承载，配合完成特殊路径通行。</v>
      </c>
      <c r="P3284" t="n" s="35">
        <v>12421013</v>
      </c>
    </row>
    <row r="3285" ht="30" customHeight="1" spans="2:12">
      <c r="B3285" s="34">
        <f>10000000+INDEX(编号表!$B:$B,MATCH(D3285,编号表!$A:$A,0))*10000+J3285</f>
        <v>14400008</v>
      </c>
      <c r="C3285" s="34" t="s">
        <v>2226</v>
      </c>
      <c r="D3285" s="34" t="s">
        <v>2224</v>
      </c>
      <c r="E3285" s="34" t="s">
        <v>775</v>
      </c>
      <c r="F3285" s="39" t="s">
        <v>904</v>
      </c>
      <c r="G3285" s="34" t="s">
        <v>363</v>
      </c>
      <c r="H3285" s="34" t="b">
        <v>0</v>
      </c>
      <c r="I3285" s="34" t="b">
        <v>0</v>
      </c>
      <c r="J3285" s="34">
        <v>8</v>
      </c>
      <c r="K3285" s="34" t="str">
        <f t="shared" si="71"/>
        <v>144000</v>
      </c>
      <c r="L3285" s="34" t="s">
        <v>899</v>
      </c>
      <c r="O3285" t="str" s="35">
        <v>通过合法舟锚点完成特殊路径通行；补强舟体承载结构，稳固载渡；稳固承载，配合完成特殊路径通行。</v>
      </c>
      <c r="P3285" t="n" s="35">
        <v>12421013</v>
      </c>
    </row>
    <row r="3286" ht="30" customHeight="1" spans="2:12">
      <c r="B3286" s="34">
        <f>10000000+INDEX(编号表!$B:$B,MATCH(D3286,编号表!$A:$A,0))*10000+J3286</f>
        <v>14400009</v>
      </c>
      <c r="C3286" s="34" t="s">
        <v>2226</v>
      </c>
      <c r="D3286" s="34" t="s">
        <v>2224</v>
      </c>
      <c r="E3286" s="34" t="s">
        <v>775</v>
      </c>
      <c r="F3286" s="39" t="s">
        <v>904</v>
      </c>
      <c r="G3286" s="34" t="s">
        <v>363</v>
      </c>
      <c r="H3286" s="34" t="b">
        <v>0</v>
      </c>
      <c r="I3286" s="34" t="b">
        <v>0</v>
      </c>
      <c r="J3286" s="34">
        <v>9</v>
      </c>
      <c r="K3286" s="34" t="str">
        <f t="shared" si="71"/>
        <v>144000</v>
      </c>
      <c r="L3286" s="34" t="s">
        <v>900</v>
      </c>
      <c r="O3286" t="str" s="35">
        <v>通过合法舟锚点完成特殊路径通行；补强舟体承载结构，稳固载渡；稳固承载，配合完成特殊路径通行。</v>
      </c>
      <c r="P3286" t="n" s="35">
        <v>12421013</v>
      </c>
    </row>
    <row r="3287" ht="30" customHeight="1" spans="2:12">
      <c r="B3287" s="34">
        <f>10000000+INDEX(编号表!$B:$B,MATCH(D3287,编号表!$A:$A,0))*10000+J3287</f>
        <v>14400010</v>
      </c>
      <c r="C3287" s="34" t="s">
        <v>2227</v>
      </c>
      <c r="D3287" s="34" t="s">
        <v>2224</v>
      </c>
      <c r="E3287" s="34" t="s">
        <v>775</v>
      </c>
      <c r="F3287" s="39" t="s">
        <v>906</v>
      </c>
      <c r="G3287" s="34" t="s">
        <v>363</v>
      </c>
      <c r="H3287" s="34" t="b">
        <v>0</v>
      </c>
      <c r="I3287" s="34" t="b">
        <v>0</v>
      </c>
      <c r="J3287" s="34">
        <v>10</v>
      </c>
      <c r="K3287" s="34" t="str">
        <f t="shared" si="71"/>
        <v>144000</v>
      </c>
      <c r="L3287" s="34" t="s">
        <v>898</v>
      </c>
      <c r="O3287" t="str" s="35">
        <v>通过合法舟锚点完成特殊路径通行；补强舟体承载结构，稳固载渡；稳固承载，配合完成特殊路径通行。</v>
      </c>
      <c r="P3287" t="n" s="35">
        <v>12421013</v>
      </c>
    </row>
    <row r="3288" ht="30" customHeight="1" spans="2:12">
      <c r="B3288" s="34">
        <f>10000000+INDEX(编号表!$B:$B,MATCH(D3288,编号表!$A:$A,0))*10000+J3288</f>
        <v>14400011</v>
      </c>
      <c r="C3288" s="34" t="s">
        <v>2227</v>
      </c>
      <c r="D3288" s="34" t="s">
        <v>2224</v>
      </c>
      <c r="E3288" s="34" t="s">
        <v>775</v>
      </c>
      <c r="F3288" s="39" t="s">
        <v>906</v>
      </c>
      <c r="G3288" s="34" t="s">
        <v>363</v>
      </c>
      <c r="H3288" s="34" t="b">
        <v>0</v>
      </c>
      <c r="I3288" s="34" t="b">
        <v>0</v>
      </c>
      <c r="J3288" s="34">
        <v>11</v>
      </c>
      <c r="K3288" s="34" t="str">
        <f t="shared" si="71"/>
        <v>144000</v>
      </c>
      <c r="L3288" s="34" t="s">
        <v>899</v>
      </c>
      <c r="O3288" t="str" s="35">
        <v>通过合法舟锚点完成特殊路径通行；补强舟体承载结构，稳固载渡；稳固承载，配合完成特殊路径通行。</v>
      </c>
      <c r="P3288" t="n" s="35">
        <v>12421013</v>
      </c>
    </row>
    <row r="3289" ht="30" customHeight="1" spans="2:12">
      <c r="B3289" s="34">
        <f>10000000+INDEX(编号表!$B:$B,MATCH(D3289,编号表!$A:$A,0))*10000+J3289</f>
        <v>14400012</v>
      </c>
      <c r="C3289" s="34" t="s">
        <v>2227</v>
      </c>
      <c r="D3289" s="34" t="s">
        <v>2224</v>
      </c>
      <c r="E3289" s="34" t="s">
        <v>775</v>
      </c>
      <c r="F3289" s="39" t="s">
        <v>906</v>
      </c>
      <c r="G3289" s="34" t="s">
        <v>363</v>
      </c>
      <c r="H3289" s="34" t="b">
        <v>0</v>
      </c>
      <c r="I3289" s="34" t="b">
        <v>0</v>
      </c>
      <c r="J3289" s="34">
        <v>12</v>
      </c>
      <c r="K3289" s="34" t="str">
        <f t="shared" si="71"/>
        <v>144000</v>
      </c>
      <c r="L3289" s="34" t="s">
        <v>900</v>
      </c>
      <c r="O3289" t="str" s="35">
        <v>通过合法舟锚点完成特殊路径通行；补强舟体承载结构，稳固载渡；稳固承载，配合完成特殊路径通行。</v>
      </c>
      <c r="P3289" t="n" s="35">
        <v>12421013</v>
      </c>
    </row>
    <row r="3290" ht="30" customHeight="1" spans="2:12">
      <c r="B3290" s="34">
        <f>10000000+INDEX(编号表!$B:$B,MATCH(D3290,编号表!$A:$A,0))*10000+J3290</f>
        <v>14400013</v>
      </c>
      <c r="C3290" s="34" t="s">
        <v>2228</v>
      </c>
      <c r="D3290" s="34" t="s">
        <v>2224</v>
      </c>
      <c r="E3290" s="34" t="s">
        <v>775</v>
      </c>
      <c r="F3290" s="39" t="s">
        <v>908</v>
      </c>
      <c r="G3290" s="34" t="s">
        <v>363</v>
      </c>
      <c r="H3290" s="34" t="b">
        <v>0</v>
      </c>
      <c r="I3290" s="34" t="b">
        <v>0</v>
      </c>
      <c r="J3290" s="34">
        <v>13</v>
      </c>
      <c r="K3290" s="34" t="str">
        <f t="shared" si="71"/>
        <v>144000</v>
      </c>
      <c r="L3290" s="34" t="s">
        <v>898</v>
      </c>
      <c r="O3290" t="str" s="35">
        <v>通过合法舟锚点完成特殊路径通行；补强舟体承载结构，稳固载渡；稳固承载，配合完成特殊路径通行。</v>
      </c>
      <c r="P3290" t="n" s="35">
        <v>12421013</v>
      </c>
    </row>
    <row r="3291" ht="30" customHeight="1" spans="2:12">
      <c r="B3291" s="34">
        <f>10000000+INDEX(编号表!$B:$B,MATCH(D3291,编号表!$A:$A,0))*10000+J3291</f>
        <v>14400014</v>
      </c>
      <c r="C3291" s="34" t="s">
        <v>2228</v>
      </c>
      <c r="D3291" s="34" t="s">
        <v>2224</v>
      </c>
      <c r="E3291" s="34" t="s">
        <v>775</v>
      </c>
      <c r="F3291" s="39" t="s">
        <v>908</v>
      </c>
      <c r="G3291" s="34" t="s">
        <v>363</v>
      </c>
      <c r="H3291" s="34" t="b">
        <v>0</v>
      </c>
      <c r="I3291" s="34" t="b">
        <v>0</v>
      </c>
      <c r="J3291" s="34">
        <v>14</v>
      </c>
      <c r="K3291" s="34" t="str">
        <f t="shared" si="71"/>
        <v>144000</v>
      </c>
      <c r="L3291" s="34" t="s">
        <v>899</v>
      </c>
      <c r="O3291" t="str" s="35">
        <v>通过合法舟锚点完成特殊路径通行；补强舟体承载结构，稳固载渡；稳固承载，配合完成特殊路径通行。</v>
      </c>
      <c r="P3291" t="n" s="35">
        <v>12421013</v>
      </c>
    </row>
    <row r="3292" ht="30" customHeight="1" spans="2:12">
      <c r="B3292" s="34">
        <f>10000000+INDEX(编号表!$B:$B,MATCH(D3292,编号表!$A:$A,0))*10000+J3292</f>
        <v>14400015</v>
      </c>
      <c r="C3292" s="34" t="s">
        <v>2228</v>
      </c>
      <c r="D3292" s="34" t="s">
        <v>2224</v>
      </c>
      <c r="E3292" s="34" t="s">
        <v>775</v>
      </c>
      <c r="F3292" s="39" t="s">
        <v>908</v>
      </c>
      <c r="G3292" s="34" t="s">
        <v>363</v>
      </c>
      <c r="H3292" s="34" t="b">
        <v>0</v>
      </c>
      <c r="I3292" s="34" t="b">
        <v>0</v>
      </c>
      <c r="J3292" s="34">
        <v>15</v>
      </c>
      <c r="K3292" s="34" t="str">
        <f t="shared" si="71"/>
        <v>144000</v>
      </c>
      <c r="L3292" s="34" t="s">
        <v>900</v>
      </c>
      <c r="O3292" t="str" s="35">
        <v>通过合法舟锚点完成特殊路径通行；补强舟体承载结构，稳固载渡；稳固承载，配合完成特殊路径通行。</v>
      </c>
      <c r="P3292" t="n" s="35">
        <v>12421013</v>
      </c>
    </row>
    <row r="3293" ht="30" customHeight="1" spans="2:12">
      <c r="B3293" s="34">
        <f>10000000+INDEX(编号表!$B:$B,MATCH(D3293,编号表!$A:$A,0))*10000+J3293</f>
        <v>14400016</v>
      </c>
      <c r="C3293" s="34" t="s">
        <v>2229</v>
      </c>
      <c r="D3293" s="34" t="s">
        <v>2224</v>
      </c>
      <c r="E3293" s="34" t="s">
        <v>775</v>
      </c>
      <c r="F3293" s="39" t="s">
        <v>910</v>
      </c>
      <c r="G3293" s="34" t="s">
        <v>363</v>
      </c>
      <c r="H3293" s="34" t="b">
        <v>0</v>
      </c>
      <c r="I3293" s="34" t="b">
        <v>0</v>
      </c>
      <c r="J3293" s="34">
        <v>16</v>
      </c>
      <c r="K3293" s="34" t="str">
        <f t="shared" si="71"/>
        <v>144000</v>
      </c>
      <c r="L3293" s="34" t="s">
        <v>898</v>
      </c>
      <c r="O3293" t="str" s="35">
        <v>通过合法舟锚点完成特殊路径通行；补强舟体承载结构，稳固载渡；稳固承载，配合完成特殊路径通行。</v>
      </c>
      <c r="P3293" t="n" s="35">
        <v>12421013</v>
      </c>
    </row>
    <row r="3294" ht="30" customHeight="1" spans="2:12">
      <c r="B3294" s="34">
        <f>10000000+INDEX(编号表!$B:$B,MATCH(D3294,编号表!$A:$A,0))*10000+J3294</f>
        <v>14400017</v>
      </c>
      <c r="C3294" s="34" t="s">
        <v>2229</v>
      </c>
      <c r="D3294" s="34" t="s">
        <v>2224</v>
      </c>
      <c r="E3294" s="34" t="s">
        <v>775</v>
      </c>
      <c r="F3294" s="39" t="s">
        <v>910</v>
      </c>
      <c r="G3294" s="34" t="s">
        <v>363</v>
      </c>
      <c r="H3294" s="34" t="b">
        <v>0</v>
      </c>
      <c r="I3294" s="34" t="b">
        <v>0</v>
      </c>
      <c r="J3294" s="34">
        <v>17</v>
      </c>
      <c r="K3294" s="34" t="str">
        <f t="shared" si="71"/>
        <v>144000</v>
      </c>
      <c r="L3294" s="34" t="s">
        <v>899</v>
      </c>
      <c r="O3294" t="str" s="35">
        <v>通过合法舟锚点完成特殊路径通行；补强舟体承载结构，稳固载渡；稳固承载，配合完成特殊路径通行。</v>
      </c>
      <c r="P3294" t="n" s="35">
        <v>12421013</v>
      </c>
    </row>
    <row r="3295" ht="30" customHeight="1" spans="2:12">
      <c r="B3295" s="34">
        <f>10000000+INDEX(编号表!$B:$B,MATCH(D3295,编号表!$A:$A,0))*10000+J3295</f>
        <v>14400018</v>
      </c>
      <c r="C3295" s="34" t="s">
        <v>2229</v>
      </c>
      <c r="D3295" s="34" t="s">
        <v>2224</v>
      </c>
      <c r="E3295" s="34" t="s">
        <v>775</v>
      </c>
      <c r="F3295" s="39" t="s">
        <v>910</v>
      </c>
      <c r="G3295" s="34" t="s">
        <v>363</v>
      </c>
      <c r="H3295" s="34" t="b">
        <v>0</v>
      </c>
      <c r="I3295" s="34" t="b">
        <v>0</v>
      </c>
      <c r="J3295" s="34">
        <v>18</v>
      </c>
      <c r="K3295" s="34" t="str">
        <f t="shared" si="71"/>
        <v>144000</v>
      </c>
      <c r="L3295" s="34" t="s">
        <v>900</v>
      </c>
      <c r="O3295" t="str" s="35">
        <v>通过合法舟锚点完成特殊路径通行；补强舟体承载结构，稳固载渡；稳固承载，配合完成特殊路径通行。</v>
      </c>
      <c r="P3295" t="n" s="35">
        <v>12421013</v>
      </c>
    </row>
    <row r="3296" ht="30" customHeight="1" spans="2:12">
      <c r="B3296" s="34">
        <f>10000000+INDEX(编号表!$B:$B,MATCH(D3296,编号表!$A:$A,0))*10000+J3296</f>
        <v>14400019</v>
      </c>
      <c r="C3296" s="34" t="s">
        <v>2230</v>
      </c>
      <c r="D3296" s="34" t="s">
        <v>2224</v>
      </c>
      <c r="E3296" s="34" t="s">
        <v>775</v>
      </c>
      <c r="F3296" s="39" t="s">
        <v>912</v>
      </c>
      <c r="G3296" s="34" t="s">
        <v>363</v>
      </c>
      <c r="H3296" s="34" t="b">
        <v>0</v>
      </c>
      <c r="I3296" s="34" t="b">
        <v>0</v>
      </c>
      <c r="J3296" s="34">
        <v>19</v>
      </c>
      <c r="K3296" s="34" t="str">
        <f t="shared" si="71"/>
        <v>144000</v>
      </c>
      <c r="L3296" s="34" t="s">
        <v>898</v>
      </c>
      <c r="O3296" t="str" s="35">
        <v>通过合法舟锚点完成特殊路径通行；补强舟体承载结构，稳固载渡；稳固承载，配合完成特殊路径通行。</v>
      </c>
      <c r="P3296" t="n" s="35">
        <v>12421013</v>
      </c>
    </row>
    <row r="3297" ht="30" customHeight="1" spans="2:12">
      <c r="B3297" s="34">
        <f>10000000+INDEX(编号表!$B:$B,MATCH(D3297,编号表!$A:$A,0))*10000+J3297</f>
        <v>14400020</v>
      </c>
      <c r="C3297" s="34" t="s">
        <v>2230</v>
      </c>
      <c r="D3297" s="34" t="s">
        <v>2224</v>
      </c>
      <c r="E3297" s="34" t="s">
        <v>775</v>
      </c>
      <c r="F3297" s="39" t="s">
        <v>912</v>
      </c>
      <c r="G3297" s="34" t="s">
        <v>363</v>
      </c>
      <c r="H3297" s="34" t="b">
        <v>0</v>
      </c>
      <c r="I3297" s="34" t="b">
        <v>0</v>
      </c>
      <c r="J3297" s="34">
        <v>20</v>
      </c>
      <c r="K3297" s="34" t="str">
        <f t="shared" si="71"/>
        <v>144000</v>
      </c>
      <c r="L3297" s="34" t="s">
        <v>899</v>
      </c>
      <c r="O3297" t="str" s="35">
        <v>通过合法舟锚点完成特殊路径通行；补强舟体承载结构，稳固载渡；稳固承载，配合完成特殊路径通行。</v>
      </c>
      <c r="P3297" t="n" s="35">
        <v>12421013</v>
      </c>
    </row>
    <row r="3298" ht="30" customHeight="1" spans="2:12">
      <c r="B3298" s="34">
        <f>10000000+INDEX(编号表!$B:$B,MATCH(D3298,编号表!$A:$A,0))*10000+J3298</f>
        <v>14400021</v>
      </c>
      <c r="C3298" s="34" t="s">
        <v>2230</v>
      </c>
      <c r="D3298" s="34" t="s">
        <v>2224</v>
      </c>
      <c r="E3298" s="34" t="s">
        <v>775</v>
      </c>
      <c r="F3298" s="39" t="s">
        <v>912</v>
      </c>
      <c r="G3298" s="34" t="s">
        <v>363</v>
      </c>
      <c r="H3298" s="34" t="b">
        <v>0</v>
      </c>
      <c r="I3298" s="34" t="b">
        <v>0</v>
      </c>
      <c r="J3298" s="34">
        <v>21</v>
      </c>
      <c r="K3298" s="34" t="str">
        <f t="shared" si="71"/>
        <v>144000</v>
      </c>
      <c r="L3298" s="34" t="s">
        <v>900</v>
      </c>
      <c r="O3298" t="str" s="35">
        <v>通过合法舟锚点完成特殊路径通行；补强舟体承载结构，稳固载渡；稳固承载，配合完成特殊路径通行。</v>
      </c>
      <c r="P3298" t="n" s="35">
        <v>12421013</v>
      </c>
    </row>
    <row r="3299" ht="30" customHeight="1" spans="2:12">
      <c r="B3299" s="34">
        <f>10000000+INDEX(编号表!$B:$B,MATCH(D3299,编号表!$A:$A,0))*10000+J3299</f>
        <v>14410010</v>
      </c>
      <c r="C3299" s="34" t="s">
        <v>2231</v>
      </c>
      <c r="D3299" s="34" t="s">
        <v>2232</v>
      </c>
      <c r="E3299" s="34" t="s">
        <v>775</v>
      </c>
      <c r="F3299" s="39" t="s">
        <v>906</v>
      </c>
      <c r="G3299" s="34" t="s">
        <v>363</v>
      </c>
      <c r="H3299" s="34" t="b">
        <v>0</v>
      </c>
      <c r="I3299" s="34" t="b">
        <v>0</v>
      </c>
      <c r="J3299" s="34">
        <v>10</v>
      </c>
      <c r="K3299" s="34" t="str">
        <f t="shared" si="71"/>
        <v>144100</v>
      </c>
      <c r="L3299" s="34" t="s">
        <v>898</v>
      </c>
      <c r="O3299" t="str" s="35">
        <v>通过合法舟锚点完成特殊路径通行；补强舟体承载结构，稳固载渡；稳固承载，配合完成特殊路径通行。</v>
      </c>
      <c r="P3299" t="n" s="35">
        <v>12451090</v>
      </c>
    </row>
    <row r="3300" ht="30" customHeight="1" spans="2:12">
      <c r="B3300" s="34">
        <f>10000000+INDEX(编号表!$B:$B,MATCH(D3300,编号表!$A:$A,0))*10000+J3300</f>
        <v>14410011</v>
      </c>
      <c r="C3300" s="34" t="s">
        <v>2231</v>
      </c>
      <c r="D3300" s="34" t="s">
        <v>2232</v>
      </c>
      <c r="E3300" s="34" t="s">
        <v>775</v>
      </c>
      <c r="F3300" s="39" t="s">
        <v>906</v>
      </c>
      <c r="G3300" s="34" t="s">
        <v>363</v>
      </c>
      <c r="H3300" s="34" t="b">
        <v>0</v>
      </c>
      <c r="I3300" s="34" t="b">
        <v>0</v>
      </c>
      <c r="J3300" s="34">
        <v>11</v>
      </c>
      <c r="K3300" s="34" t="str">
        <f t="shared" si="71"/>
        <v>144100</v>
      </c>
      <c r="L3300" s="34" t="s">
        <v>899</v>
      </c>
      <c r="O3300" t="str" s="35">
        <v>通过合法舟锚点完成特殊路径通行；补强舟体承载结构，稳固载渡；稳固承载，配合完成特殊路径通行。</v>
      </c>
      <c r="P3300" t="n" s="35">
        <v>12451090</v>
      </c>
    </row>
    <row r="3301" ht="30" customHeight="1" spans="2:12">
      <c r="B3301" s="34">
        <f>10000000+INDEX(编号表!$B:$B,MATCH(D3301,编号表!$A:$A,0))*10000+J3301</f>
        <v>14410012</v>
      </c>
      <c r="C3301" s="34" t="s">
        <v>2231</v>
      </c>
      <c r="D3301" s="34" t="s">
        <v>2232</v>
      </c>
      <c r="E3301" s="34" t="s">
        <v>775</v>
      </c>
      <c r="F3301" s="39" t="s">
        <v>906</v>
      </c>
      <c r="G3301" s="34" t="s">
        <v>363</v>
      </c>
      <c r="H3301" s="34" t="b">
        <v>0</v>
      </c>
      <c r="I3301" s="34" t="b">
        <v>0</v>
      </c>
      <c r="J3301" s="34">
        <v>12</v>
      </c>
      <c r="K3301" s="34" t="str">
        <f t="shared" si="71"/>
        <v>144100</v>
      </c>
      <c r="L3301" s="34" t="s">
        <v>900</v>
      </c>
      <c r="O3301" t="str" s="35">
        <v>通过合法舟锚点完成特殊路径通行；补强舟体承载结构，稳固载渡；稳固承载，配合完成特殊路径通行。</v>
      </c>
      <c r="P3301" t="n" s="35">
        <v>12451090</v>
      </c>
    </row>
    <row r="3302" ht="30" customHeight="1" spans="2:12">
      <c r="B3302" s="34">
        <f>10000000+INDEX(编号表!$B:$B,MATCH(D3302,编号表!$A:$A,0))*10000+J3302</f>
        <v>14420019</v>
      </c>
      <c r="C3302" s="34" t="s">
        <v>2233</v>
      </c>
      <c r="D3302" s="34" t="s">
        <v>2234</v>
      </c>
      <c r="E3302" s="34" t="s">
        <v>775</v>
      </c>
      <c r="F3302" s="39" t="s">
        <v>912</v>
      </c>
      <c r="G3302" s="34" t="s">
        <v>363</v>
      </c>
      <c r="H3302" s="34" t="b">
        <v>0</v>
      </c>
      <c r="I3302" s="34" t="b">
        <v>0</v>
      </c>
      <c r="J3302" s="34">
        <v>19</v>
      </c>
      <c r="K3302" s="34" t="str">
        <f t="shared" si="71"/>
        <v>144200</v>
      </c>
      <c r="L3302" s="34" t="s">
        <v>898</v>
      </c>
      <c r="O3302" t="str" s="35">
        <v>通过合法舟锚点完成特殊路径通行；补强舟体承载结构，稳固载渡；稳固承载，配合完成特殊路径通行。</v>
      </c>
      <c r="P3302" t="n" s="35">
        <v>12481103</v>
      </c>
    </row>
    <row r="3303" ht="30" customHeight="1" spans="2:12">
      <c r="B3303" s="34">
        <f>10000000+INDEX(编号表!$B:$B,MATCH(D3303,编号表!$A:$A,0))*10000+J3303</f>
        <v>14420020</v>
      </c>
      <c r="C3303" s="34" t="s">
        <v>2233</v>
      </c>
      <c r="D3303" s="34" t="s">
        <v>2234</v>
      </c>
      <c r="E3303" s="34" t="s">
        <v>775</v>
      </c>
      <c r="F3303" s="39" t="s">
        <v>912</v>
      </c>
      <c r="G3303" s="34" t="s">
        <v>363</v>
      </c>
      <c r="H3303" s="34" t="b">
        <v>0</v>
      </c>
      <c r="I3303" s="34" t="b">
        <v>0</v>
      </c>
      <c r="J3303" s="34">
        <v>20</v>
      </c>
      <c r="K3303" s="34" t="str">
        <f t="shared" si="71"/>
        <v>144200</v>
      </c>
      <c r="L3303" s="34" t="s">
        <v>899</v>
      </c>
      <c r="O3303" t="str" s="35">
        <v>通过合法舟锚点完成特殊路径通行；补强舟体承载结构，稳固载渡；稳固承载，配合完成特殊路径通行。</v>
      </c>
      <c r="P3303" t="n" s="35">
        <v>12481103</v>
      </c>
    </row>
    <row r="3304" ht="30" customHeight="1" spans="2:12">
      <c r="B3304" s="34">
        <f>10000000+INDEX(编号表!$B:$B,MATCH(D3304,编号表!$A:$A,0))*10000+J3304</f>
        <v>14420021</v>
      </c>
      <c r="C3304" s="34" t="s">
        <v>2233</v>
      </c>
      <c r="D3304" s="34" t="s">
        <v>2234</v>
      </c>
      <c r="E3304" s="34" t="s">
        <v>775</v>
      </c>
      <c r="F3304" s="39" t="s">
        <v>912</v>
      </c>
      <c r="G3304" s="34" t="s">
        <v>363</v>
      </c>
      <c r="H3304" s="34" t="b">
        <v>0</v>
      </c>
      <c r="I3304" s="34" t="b">
        <v>0</v>
      </c>
      <c r="J3304" s="34">
        <v>21</v>
      </c>
      <c r="K3304" s="34" t="str">
        <f t="shared" si="71"/>
        <v>144200</v>
      </c>
      <c r="L3304" s="34" t="s">
        <v>900</v>
      </c>
      <c r="O3304" t="str" s="35">
        <v>通过合法舟锚点完成特殊路径通行；补强舟体承载结构，稳固载渡；稳固承载，配合完成特殊路径通行。</v>
      </c>
      <c r="P3304" t="n" s="35">
        <v>12481103</v>
      </c>
    </row>
    <row r="3305" ht="30" customHeight="1" spans="2:12">
      <c r="B3305" s="34">
        <f>10000000+INDEX(编号表!$B:$B,MATCH(D3305,编号表!$A:$A,0))*10000+J3305</f>
        <v>14430001</v>
      </c>
      <c r="C3305" s="34" t="s">
        <v>2235</v>
      </c>
      <c r="D3305" s="34" t="s">
        <v>2236</v>
      </c>
      <c r="E3305" s="34" t="s">
        <v>775</v>
      </c>
      <c r="F3305" s="39" t="s">
        <v>897</v>
      </c>
      <c r="G3305" s="34" t="s">
        <v>363</v>
      </c>
      <c r="H3305" s="34" t="b">
        <v>0</v>
      </c>
      <c r="I3305" s="34" t="b">
        <v>0</v>
      </c>
      <c r="J3305" s="34">
        <v>1</v>
      </c>
      <c r="K3305" s="34" t="str">
        <f t="shared" si="71"/>
        <v>144300</v>
      </c>
      <c r="L3305" s="34" t="s">
        <v>898</v>
      </c>
      <c r="O3305" t="str" s="35">
        <v>隐身期间取消单位碰撞，可穿过怪群；延长隐身与穿怪的持续时间；留存备用灵力，缩短隐息幡技能冷却时间。</v>
      </c>
      <c r="P3305" t="n" s="35">
        <v>12421014</v>
      </c>
    </row>
    <row r="3306" ht="30" customHeight="1" spans="2:12">
      <c r="B3306" s="34">
        <f>10000000+INDEX(编号表!$B:$B,MATCH(D3306,编号表!$A:$A,0))*10000+J3306</f>
        <v>14430002</v>
      </c>
      <c r="C3306" s="34" t="s">
        <v>2235</v>
      </c>
      <c r="D3306" s="34" t="s">
        <v>2236</v>
      </c>
      <c r="E3306" s="34" t="s">
        <v>775</v>
      </c>
      <c r="F3306" s="39" t="s">
        <v>897</v>
      </c>
      <c r="G3306" s="34" t="s">
        <v>363</v>
      </c>
      <c r="H3306" s="34" t="b">
        <v>0</v>
      </c>
      <c r="I3306" s="34" t="b">
        <v>0</v>
      </c>
      <c r="J3306" s="34">
        <v>2</v>
      </c>
      <c r="K3306" s="34" t="str">
        <f t="shared" si="71"/>
        <v>144300</v>
      </c>
      <c r="L3306" s="34" t="s">
        <v>899</v>
      </c>
      <c r="O3306" t="str" s="35">
        <v>隐身期间取消单位碰撞，可穿过怪群；延长隐身与穿怪的持续时间；留存备用灵力，缩短隐息幡技能冷却时间。</v>
      </c>
      <c r="P3306" t="n" s="35">
        <v>12421014</v>
      </c>
    </row>
    <row r="3307" ht="30" customHeight="1" spans="2:12">
      <c r="B3307" s="34">
        <f>10000000+INDEX(编号表!$B:$B,MATCH(D3307,编号表!$A:$A,0))*10000+J3307</f>
        <v>14430003</v>
      </c>
      <c r="C3307" s="34" t="s">
        <v>2235</v>
      </c>
      <c r="D3307" s="34" t="s">
        <v>2236</v>
      </c>
      <c r="E3307" s="34" t="s">
        <v>775</v>
      </c>
      <c r="F3307" s="39" t="s">
        <v>897</v>
      </c>
      <c r="G3307" s="34" t="s">
        <v>363</v>
      </c>
      <c r="H3307" s="34" t="b">
        <v>0</v>
      </c>
      <c r="I3307" s="34" t="b">
        <v>0</v>
      </c>
      <c r="J3307" s="34">
        <v>3</v>
      </c>
      <c r="K3307" s="34" t="str">
        <f t="shared" si="71"/>
        <v>144300</v>
      </c>
      <c r="L3307" s="34" t="s">
        <v>900</v>
      </c>
      <c r="O3307" t="str" s="35">
        <v>隐身期间取消单位碰撞，可穿过怪群；延长隐身与穿怪的持续时间；留存备用灵力，缩短隐息幡技能冷却时间。</v>
      </c>
      <c r="P3307" t="n" s="35">
        <v>12421014</v>
      </c>
    </row>
    <row r="3308" ht="30" customHeight="1" spans="2:12">
      <c r="B3308" s="34">
        <f>10000000+INDEX(编号表!$B:$B,MATCH(D3308,编号表!$A:$A,0))*10000+J3308</f>
        <v>14430004</v>
      </c>
      <c r="C3308" s="34" t="s">
        <v>2237</v>
      </c>
      <c r="D3308" s="34" t="s">
        <v>2236</v>
      </c>
      <c r="E3308" s="34" t="s">
        <v>775</v>
      </c>
      <c r="F3308" s="39" t="s">
        <v>902</v>
      </c>
      <c r="G3308" s="34" t="s">
        <v>363</v>
      </c>
      <c r="H3308" s="34" t="b">
        <v>0</v>
      </c>
      <c r="I3308" s="34" t="b">
        <v>0</v>
      </c>
      <c r="J3308" s="34">
        <v>4</v>
      </c>
      <c r="K3308" s="34" t="str">
        <f t="shared" si="71"/>
        <v>144300</v>
      </c>
      <c r="L3308" s="34" t="s">
        <v>898</v>
      </c>
      <c r="O3308" t="str" s="35">
        <v>隐身期间取消单位碰撞，可穿过怪群；延长隐身与穿怪的持续时间；留存备用灵力，缩短隐息幡技能冷却时间。</v>
      </c>
      <c r="P3308" t="n" s="35">
        <v>12421014</v>
      </c>
    </row>
    <row r="3309" ht="30" customHeight="1" spans="2:12">
      <c r="B3309" s="34">
        <f>10000000+INDEX(编号表!$B:$B,MATCH(D3309,编号表!$A:$A,0))*10000+J3309</f>
        <v>14430005</v>
      </c>
      <c r="C3309" s="34" t="s">
        <v>2237</v>
      </c>
      <c r="D3309" s="34" t="s">
        <v>2236</v>
      </c>
      <c r="E3309" s="34" t="s">
        <v>775</v>
      </c>
      <c r="F3309" s="39" t="s">
        <v>902</v>
      </c>
      <c r="G3309" s="34" t="s">
        <v>363</v>
      </c>
      <c r="H3309" s="34" t="b">
        <v>0</v>
      </c>
      <c r="I3309" s="34" t="b">
        <v>0</v>
      </c>
      <c r="J3309" s="34">
        <v>5</v>
      </c>
      <c r="K3309" s="34" t="str">
        <f t="shared" si="71"/>
        <v>144300</v>
      </c>
      <c r="L3309" s="34" t="s">
        <v>899</v>
      </c>
      <c r="O3309" t="str" s="35">
        <v>隐身期间取消单位碰撞，可穿过怪群；延长隐身与穿怪的持续时间；留存备用灵力，缩短隐息幡技能冷却时间。</v>
      </c>
      <c r="P3309" t="n" s="35">
        <v>12421014</v>
      </c>
    </row>
    <row r="3310" ht="30" customHeight="1" spans="2:12">
      <c r="B3310" s="34">
        <f>10000000+INDEX(编号表!$B:$B,MATCH(D3310,编号表!$A:$A,0))*10000+J3310</f>
        <v>14430006</v>
      </c>
      <c r="C3310" s="34" t="s">
        <v>2237</v>
      </c>
      <c r="D3310" s="34" t="s">
        <v>2236</v>
      </c>
      <c r="E3310" s="34" t="s">
        <v>775</v>
      </c>
      <c r="F3310" s="39" t="s">
        <v>902</v>
      </c>
      <c r="G3310" s="34" t="s">
        <v>363</v>
      </c>
      <c r="H3310" s="34" t="b">
        <v>0</v>
      </c>
      <c r="I3310" s="34" t="b">
        <v>0</v>
      </c>
      <c r="J3310" s="34">
        <v>6</v>
      </c>
      <c r="K3310" s="34" t="str">
        <f t="shared" si="71"/>
        <v>144300</v>
      </c>
      <c r="L3310" s="34" t="s">
        <v>900</v>
      </c>
      <c r="O3310" t="str" s="35">
        <v>隐身期间取消单位碰撞，可穿过怪群；延长隐身与穿怪的持续时间；留存备用灵力，缩短隐息幡技能冷却时间。</v>
      </c>
      <c r="P3310" t="n" s="35">
        <v>12421014</v>
      </c>
    </row>
    <row r="3311" ht="30" customHeight="1" spans="2:12">
      <c r="B3311" s="34">
        <f>10000000+INDEX(编号表!$B:$B,MATCH(D3311,编号表!$A:$A,0))*10000+J3311</f>
        <v>14430007</v>
      </c>
      <c r="C3311" s="34" t="s">
        <v>2238</v>
      </c>
      <c r="D3311" s="34" t="s">
        <v>2236</v>
      </c>
      <c r="E3311" s="34" t="s">
        <v>775</v>
      </c>
      <c r="F3311" s="39" t="s">
        <v>904</v>
      </c>
      <c r="G3311" s="34" t="s">
        <v>363</v>
      </c>
      <c r="H3311" s="34" t="b">
        <v>0</v>
      </c>
      <c r="I3311" s="34" t="b">
        <v>0</v>
      </c>
      <c r="J3311" s="34">
        <v>7</v>
      </c>
      <c r="K3311" s="34" t="str">
        <f t="shared" si="71"/>
        <v>144300</v>
      </c>
      <c r="L3311" s="34" t="s">
        <v>898</v>
      </c>
      <c r="O3311" t="str" s="35">
        <v>隐身期间取消单位碰撞，可穿过怪群；延长隐身与穿怪的持续时间；留存备用灵力，缩短隐息幡技能冷却时间。</v>
      </c>
      <c r="P3311" t="n" s="35">
        <v>12421014</v>
      </c>
    </row>
    <row r="3312" ht="30" customHeight="1" spans="2:12">
      <c r="B3312" s="34">
        <f>10000000+INDEX(编号表!$B:$B,MATCH(D3312,编号表!$A:$A,0))*10000+J3312</f>
        <v>14430008</v>
      </c>
      <c r="C3312" s="34" t="s">
        <v>2238</v>
      </c>
      <c r="D3312" s="34" t="s">
        <v>2236</v>
      </c>
      <c r="E3312" s="34" t="s">
        <v>775</v>
      </c>
      <c r="F3312" s="39" t="s">
        <v>904</v>
      </c>
      <c r="G3312" s="34" t="s">
        <v>363</v>
      </c>
      <c r="H3312" s="34" t="b">
        <v>0</v>
      </c>
      <c r="I3312" s="34" t="b">
        <v>0</v>
      </c>
      <c r="J3312" s="34">
        <v>8</v>
      </c>
      <c r="K3312" s="34" t="str">
        <f t="shared" si="71"/>
        <v>144300</v>
      </c>
      <c r="L3312" s="34" t="s">
        <v>899</v>
      </c>
      <c r="O3312" t="str" s="35">
        <v>隐身期间取消单位碰撞，可穿过怪群；延长隐身与穿怪的持续时间；留存备用灵力，缩短隐息幡技能冷却时间。</v>
      </c>
      <c r="P3312" t="n" s="35">
        <v>12421014</v>
      </c>
    </row>
    <row r="3313" ht="30" customHeight="1" spans="2:12">
      <c r="B3313" s="34">
        <f>10000000+INDEX(编号表!$B:$B,MATCH(D3313,编号表!$A:$A,0))*10000+J3313</f>
        <v>14430009</v>
      </c>
      <c r="C3313" s="34" t="s">
        <v>2238</v>
      </c>
      <c r="D3313" s="34" t="s">
        <v>2236</v>
      </c>
      <c r="E3313" s="34" t="s">
        <v>775</v>
      </c>
      <c r="F3313" s="39" t="s">
        <v>904</v>
      </c>
      <c r="G3313" s="34" t="s">
        <v>363</v>
      </c>
      <c r="H3313" s="34" t="b">
        <v>0</v>
      </c>
      <c r="I3313" s="34" t="b">
        <v>0</v>
      </c>
      <c r="J3313" s="34">
        <v>9</v>
      </c>
      <c r="K3313" s="34" t="str">
        <f t="shared" si="71"/>
        <v>144300</v>
      </c>
      <c r="L3313" s="34" t="s">
        <v>900</v>
      </c>
      <c r="O3313" t="str" s="35">
        <v>隐身期间取消单位碰撞，可穿过怪群；延长隐身与穿怪的持续时间；留存备用灵力，缩短隐息幡技能冷却时间。</v>
      </c>
      <c r="P3313" t="n" s="35">
        <v>12421014</v>
      </c>
    </row>
    <row r="3314" ht="30" customHeight="1" spans="2:12">
      <c r="B3314" s="34">
        <f>10000000+INDEX(编号表!$B:$B,MATCH(D3314,编号表!$A:$A,0))*10000+J3314</f>
        <v>14430010</v>
      </c>
      <c r="C3314" s="34" t="s">
        <v>2239</v>
      </c>
      <c r="D3314" s="34" t="s">
        <v>2236</v>
      </c>
      <c r="E3314" s="34" t="s">
        <v>775</v>
      </c>
      <c r="F3314" s="39" t="s">
        <v>906</v>
      </c>
      <c r="G3314" s="34" t="s">
        <v>363</v>
      </c>
      <c r="H3314" s="34" t="b">
        <v>0</v>
      </c>
      <c r="I3314" s="34" t="b">
        <v>0</v>
      </c>
      <c r="J3314" s="34">
        <v>10</v>
      </c>
      <c r="K3314" s="34" t="str">
        <f t="shared" si="71"/>
        <v>144300</v>
      </c>
      <c r="L3314" s="34" t="s">
        <v>898</v>
      </c>
      <c r="O3314" t="str" s="35">
        <v>隐身期间取消单位碰撞，可穿过怪群；延长隐身与穿怪的持续时间；留存备用灵力，缩短隐息幡技能冷却时间。</v>
      </c>
      <c r="P3314" t="n" s="35">
        <v>12421014</v>
      </c>
    </row>
    <row r="3315" ht="30" customHeight="1" spans="2:12">
      <c r="B3315" s="34">
        <f>10000000+INDEX(编号表!$B:$B,MATCH(D3315,编号表!$A:$A,0))*10000+J3315</f>
        <v>14430011</v>
      </c>
      <c r="C3315" s="34" t="s">
        <v>2239</v>
      </c>
      <c r="D3315" s="34" t="s">
        <v>2236</v>
      </c>
      <c r="E3315" s="34" t="s">
        <v>775</v>
      </c>
      <c r="F3315" s="39" t="s">
        <v>906</v>
      </c>
      <c r="G3315" s="34" t="s">
        <v>363</v>
      </c>
      <c r="H3315" s="34" t="b">
        <v>0</v>
      </c>
      <c r="I3315" s="34" t="b">
        <v>0</v>
      </c>
      <c r="J3315" s="34">
        <v>11</v>
      </c>
      <c r="K3315" s="34" t="str">
        <f t="shared" si="71"/>
        <v>144300</v>
      </c>
      <c r="L3315" s="34" t="s">
        <v>899</v>
      </c>
      <c r="O3315" t="str" s="35">
        <v>隐身期间取消单位碰撞，可穿过怪群；延长隐身与穿怪的持续时间；留存备用灵力，缩短隐息幡技能冷却时间。</v>
      </c>
      <c r="P3315" t="n" s="35">
        <v>12421014</v>
      </c>
    </row>
    <row r="3316" ht="30" customHeight="1" spans="2:12">
      <c r="B3316" s="34">
        <f>10000000+INDEX(编号表!$B:$B,MATCH(D3316,编号表!$A:$A,0))*10000+J3316</f>
        <v>14430012</v>
      </c>
      <c r="C3316" s="34" t="s">
        <v>2239</v>
      </c>
      <c r="D3316" s="34" t="s">
        <v>2236</v>
      </c>
      <c r="E3316" s="34" t="s">
        <v>775</v>
      </c>
      <c r="F3316" s="39" t="s">
        <v>906</v>
      </c>
      <c r="G3316" s="34" t="s">
        <v>363</v>
      </c>
      <c r="H3316" s="34" t="b">
        <v>0</v>
      </c>
      <c r="I3316" s="34" t="b">
        <v>0</v>
      </c>
      <c r="J3316" s="34">
        <v>12</v>
      </c>
      <c r="K3316" s="34" t="str">
        <f t="shared" si="71"/>
        <v>144300</v>
      </c>
      <c r="L3316" s="34" t="s">
        <v>900</v>
      </c>
      <c r="O3316" t="str" s="35">
        <v>隐身期间取消单位碰撞，可穿过怪群；延长隐身与穿怪的持续时间；留存备用灵力，缩短隐息幡技能冷却时间。</v>
      </c>
      <c r="P3316" t="n" s="35">
        <v>12421014</v>
      </c>
    </row>
    <row r="3317" ht="30" customHeight="1" spans="2:12">
      <c r="B3317" s="34">
        <f>10000000+INDEX(编号表!$B:$B,MATCH(D3317,编号表!$A:$A,0))*10000+J3317</f>
        <v>14430013</v>
      </c>
      <c r="C3317" s="34" t="s">
        <v>2240</v>
      </c>
      <c r="D3317" s="34" t="s">
        <v>2236</v>
      </c>
      <c r="E3317" s="34" t="s">
        <v>775</v>
      </c>
      <c r="F3317" s="39" t="s">
        <v>908</v>
      </c>
      <c r="G3317" s="34" t="s">
        <v>363</v>
      </c>
      <c r="H3317" s="34" t="b">
        <v>0</v>
      </c>
      <c r="I3317" s="34" t="b">
        <v>0</v>
      </c>
      <c r="J3317" s="34">
        <v>13</v>
      </c>
      <c r="K3317" s="34" t="str">
        <f t="shared" si="71"/>
        <v>144300</v>
      </c>
      <c r="L3317" s="34" t="s">
        <v>898</v>
      </c>
      <c r="O3317" t="str" s="35">
        <v>隐身期间取消单位碰撞，可穿过怪群；延长隐身与穿怪的持续时间；留存备用灵力，缩短隐息幡技能冷却时间。</v>
      </c>
      <c r="P3317" t="n" s="35">
        <v>12421014</v>
      </c>
    </row>
    <row r="3318" ht="30" customHeight="1" spans="2:12">
      <c r="B3318" s="34">
        <f>10000000+INDEX(编号表!$B:$B,MATCH(D3318,编号表!$A:$A,0))*10000+J3318</f>
        <v>14430014</v>
      </c>
      <c r="C3318" s="34" t="s">
        <v>2240</v>
      </c>
      <c r="D3318" s="34" t="s">
        <v>2236</v>
      </c>
      <c r="E3318" s="34" t="s">
        <v>775</v>
      </c>
      <c r="F3318" s="39" t="s">
        <v>908</v>
      </c>
      <c r="G3318" s="34" t="s">
        <v>363</v>
      </c>
      <c r="H3318" s="34" t="b">
        <v>0</v>
      </c>
      <c r="I3318" s="34" t="b">
        <v>0</v>
      </c>
      <c r="J3318" s="34">
        <v>14</v>
      </c>
      <c r="K3318" s="34" t="str">
        <f t="shared" si="71"/>
        <v>144300</v>
      </c>
      <c r="L3318" s="34" t="s">
        <v>899</v>
      </c>
      <c r="O3318" t="str" s="35">
        <v>隐身期间取消单位碰撞，可穿过怪群；延长隐身与穿怪的持续时间；留存备用灵力，缩短隐息幡技能冷却时间。</v>
      </c>
      <c r="P3318" t="n" s="35">
        <v>12421014</v>
      </c>
    </row>
    <row r="3319" ht="30" customHeight="1" spans="2:12">
      <c r="B3319" s="34">
        <f>10000000+INDEX(编号表!$B:$B,MATCH(D3319,编号表!$A:$A,0))*10000+J3319</f>
        <v>14430015</v>
      </c>
      <c r="C3319" s="34" t="s">
        <v>2240</v>
      </c>
      <c r="D3319" s="34" t="s">
        <v>2236</v>
      </c>
      <c r="E3319" s="34" t="s">
        <v>775</v>
      </c>
      <c r="F3319" s="39" t="s">
        <v>908</v>
      </c>
      <c r="G3319" s="34" t="s">
        <v>363</v>
      </c>
      <c r="H3319" s="34" t="b">
        <v>0</v>
      </c>
      <c r="I3319" s="34" t="b">
        <v>0</v>
      </c>
      <c r="J3319" s="34">
        <v>15</v>
      </c>
      <c r="K3319" s="34" t="str">
        <f t="shared" si="71"/>
        <v>144300</v>
      </c>
      <c r="L3319" s="34" t="s">
        <v>900</v>
      </c>
      <c r="O3319" t="str" s="35">
        <v>隐身期间取消单位碰撞，可穿过怪群；延长隐身与穿怪的持续时间；留存备用灵力，缩短隐息幡技能冷却时间。</v>
      </c>
      <c r="P3319" t="n" s="35">
        <v>12421014</v>
      </c>
    </row>
    <row r="3320" ht="30" customHeight="1" spans="2:12">
      <c r="B3320" s="34">
        <f>10000000+INDEX(编号表!$B:$B,MATCH(D3320,编号表!$A:$A,0))*10000+J3320</f>
        <v>14430016</v>
      </c>
      <c r="C3320" s="34" t="s">
        <v>2241</v>
      </c>
      <c r="D3320" s="34" t="s">
        <v>2236</v>
      </c>
      <c r="E3320" s="34" t="s">
        <v>775</v>
      </c>
      <c r="F3320" s="39" t="s">
        <v>910</v>
      </c>
      <c r="G3320" s="34" t="s">
        <v>363</v>
      </c>
      <c r="H3320" s="34" t="b">
        <v>0</v>
      </c>
      <c r="I3320" s="34" t="b">
        <v>0</v>
      </c>
      <c r="J3320" s="34">
        <v>16</v>
      </c>
      <c r="K3320" s="34" t="str">
        <f t="shared" si="71"/>
        <v>144300</v>
      </c>
      <c r="L3320" s="34" t="s">
        <v>898</v>
      </c>
      <c r="O3320" t="str" s="35">
        <v>隐身期间取消单位碰撞，可穿过怪群；延长隐身与穿怪的持续时间；留存备用灵力，缩短隐息幡技能冷却时间。</v>
      </c>
      <c r="P3320" t="n" s="35">
        <v>12421014</v>
      </c>
    </row>
    <row r="3321" ht="30" customHeight="1" spans="2:12">
      <c r="B3321" s="34">
        <f>10000000+INDEX(编号表!$B:$B,MATCH(D3321,编号表!$A:$A,0))*10000+J3321</f>
        <v>14430017</v>
      </c>
      <c r="C3321" s="34" t="s">
        <v>2241</v>
      </c>
      <c r="D3321" s="34" t="s">
        <v>2236</v>
      </c>
      <c r="E3321" s="34" t="s">
        <v>775</v>
      </c>
      <c r="F3321" s="39" t="s">
        <v>910</v>
      </c>
      <c r="G3321" s="34" t="s">
        <v>363</v>
      </c>
      <c r="H3321" s="34" t="b">
        <v>0</v>
      </c>
      <c r="I3321" s="34" t="b">
        <v>0</v>
      </c>
      <c r="J3321" s="34">
        <v>17</v>
      </c>
      <c r="K3321" s="34" t="str">
        <f t="shared" si="71"/>
        <v>144300</v>
      </c>
      <c r="L3321" s="34" t="s">
        <v>899</v>
      </c>
      <c r="O3321" t="str" s="35">
        <v>隐身期间取消单位碰撞，可穿过怪群；延长隐身与穿怪的持续时间；留存备用灵力，缩短隐息幡技能冷却时间。</v>
      </c>
      <c r="P3321" t="n" s="35">
        <v>12421014</v>
      </c>
    </row>
    <row r="3322" ht="30" customHeight="1" spans="2:12">
      <c r="B3322" s="34">
        <f>10000000+INDEX(编号表!$B:$B,MATCH(D3322,编号表!$A:$A,0))*10000+J3322</f>
        <v>14430018</v>
      </c>
      <c r="C3322" s="34" t="s">
        <v>2241</v>
      </c>
      <c r="D3322" s="34" t="s">
        <v>2236</v>
      </c>
      <c r="E3322" s="34" t="s">
        <v>775</v>
      </c>
      <c r="F3322" s="39" t="s">
        <v>910</v>
      </c>
      <c r="G3322" s="34" t="s">
        <v>363</v>
      </c>
      <c r="H3322" s="34" t="b">
        <v>0</v>
      </c>
      <c r="I3322" s="34" t="b">
        <v>0</v>
      </c>
      <c r="J3322" s="34">
        <v>18</v>
      </c>
      <c r="K3322" s="34" t="str">
        <f t="shared" si="71"/>
        <v>144300</v>
      </c>
      <c r="L3322" s="34" t="s">
        <v>900</v>
      </c>
      <c r="O3322" t="str" s="35">
        <v>隐身期间取消单位碰撞，可穿过怪群；延长隐身与穿怪的持续时间；留存备用灵力，缩短隐息幡技能冷却时间。</v>
      </c>
      <c r="P3322" t="n" s="35">
        <v>12421014</v>
      </c>
    </row>
    <row r="3323" ht="30" customHeight="1" spans="2:12">
      <c r="B3323" s="34">
        <f>10000000+INDEX(编号表!$B:$B,MATCH(D3323,编号表!$A:$A,0))*10000+J3323</f>
        <v>14430019</v>
      </c>
      <c r="C3323" s="34" t="s">
        <v>2242</v>
      </c>
      <c r="D3323" s="34" t="s">
        <v>2236</v>
      </c>
      <c r="E3323" s="34" t="s">
        <v>775</v>
      </c>
      <c r="F3323" s="39" t="s">
        <v>912</v>
      </c>
      <c r="G3323" s="34" t="s">
        <v>363</v>
      </c>
      <c r="H3323" s="34" t="b">
        <v>0</v>
      </c>
      <c r="I3323" s="34" t="b">
        <v>0</v>
      </c>
      <c r="J3323" s="34">
        <v>19</v>
      </c>
      <c r="K3323" s="34" t="str">
        <f t="shared" si="71"/>
        <v>144300</v>
      </c>
      <c r="L3323" s="34" t="s">
        <v>898</v>
      </c>
      <c r="O3323" t="str" s="35">
        <v>隐身期间取消单位碰撞，可穿过怪群；延长隐身与穿怪的持续时间；留存备用灵力，缩短隐息幡技能冷却时间。</v>
      </c>
      <c r="P3323" t="n" s="35">
        <v>12421014</v>
      </c>
    </row>
    <row r="3324" ht="30" customHeight="1" spans="2:12">
      <c r="B3324" s="34">
        <f>10000000+INDEX(编号表!$B:$B,MATCH(D3324,编号表!$A:$A,0))*10000+J3324</f>
        <v>14430020</v>
      </c>
      <c r="C3324" s="34" t="s">
        <v>2242</v>
      </c>
      <c r="D3324" s="34" t="s">
        <v>2236</v>
      </c>
      <c r="E3324" s="34" t="s">
        <v>775</v>
      </c>
      <c r="F3324" s="39" t="s">
        <v>912</v>
      </c>
      <c r="G3324" s="34" t="s">
        <v>363</v>
      </c>
      <c r="H3324" s="34" t="b">
        <v>0</v>
      </c>
      <c r="I3324" s="34" t="b">
        <v>0</v>
      </c>
      <c r="J3324" s="34">
        <v>20</v>
      </c>
      <c r="K3324" s="34" t="str">
        <f t="shared" si="71"/>
        <v>144300</v>
      </c>
      <c r="L3324" s="34" t="s">
        <v>899</v>
      </c>
      <c r="O3324" t="str" s="35">
        <v>隐身期间取消单位碰撞，可穿过怪群；延长隐身与穿怪的持续时间；留存备用灵力，缩短隐息幡技能冷却时间。</v>
      </c>
      <c r="P3324" t="n" s="35">
        <v>12421014</v>
      </c>
    </row>
    <row r="3325" ht="30" customHeight="1" spans="2:12">
      <c r="B3325" s="34">
        <f>10000000+INDEX(编号表!$B:$B,MATCH(D3325,编号表!$A:$A,0))*10000+J3325</f>
        <v>14430021</v>
      </c>
      <c r="C3325" s="34" t="s">
        <v>2242</v>
      </c>
      <c r="D3325" s="34" t="s">
        <v>2236</v>
      </c>
      <c r="E3325" s="34" t="s">
        <v>775</v>
      </c>
      <c r="F3325" s="39" t="s">
        <v>912</v>
      </c>
      <c r="G3325" s="34" t="s">
        <v>363</v>
      </c>
      <c r="H3325" s="34" t="b">
        <v>0</v>
      </c>
      <c r="I3325" s="34" t="b">
        <v>0</v>
      </c>
      <c r="J3325" s="34">
        <v>21</v>
      </c>
      <c r="K3325" s="34" t="str">
        <f t="shared" si="71"/>
        <v>144300</v>
      </c>
      <c r="L3325" s="34" t="s">
        <v>900</v>
      </c>
      <c r="O3325" t="str" s="35">
        <v>隐身期间取消单位碰撞，可穿过怪群；延长隐身与穿怪的持续时间；留存备用灵力，缩短隐息幡技能冷却时间。</v>
      </c>
      <c r="P3325" t="n" s="35">
        <v>12421014</v>
      </c>
    </row>
    <row r="3326" ht="30" customHeight="1" spans="2:12">
      <c r="B3326" s="34">
        <f>10000000+INDEX(编号表!$B:$B,MATCH(D3326,编号表!$A:$A,0))*10000+J3326</f>
        <v>14440007</v>
      </c>
      <c r="C3326" s="34" t="s">
        <v>2243</v>
      </c>
      <c r="D3326" s="34" t="s">
        <v>2244</v>
      </c>
      <c r="E3326" s="34" t="s">
        <v>775</v>
      </c>
      <c r="F3326" s="39" t="s">
        <v>904</v>
      </c>
      <c r="G3326" s="34" t="s">
        <v>363</v>
      </c>
      <c r="H3326" s="34" t="b">
        <v>0</v>
      </c>
      <c r="I3326" s="34" t="b">
        <v>0</v>
      </c>
      <c r="J3326" s="34">
        <v>7</v>
      </c>
      <c r="K3326" s="34" t="str">
        <f t="shared" si="71"/>
        <v>144400</v>
      </c>
      <c r="L3326" s="34" t="s">
        <v>898</v>
      </c>
      <c r="O3326" t="str" s="35">
        <v>隐身期间取消单位碰撞，可穿过怪群；延长隐身与穿怪的持续时间；留存备用灵力，缩短隐息幡技能冷却时间；延长隐身、穿怪持续时间。</v>
      </c>
      <c r="P3326" t="n" s="35">
        <v>12441085</v>
      </c>
    </row>
    <row r="3327" ht="30" customHeight="1" spans="2:12">
      <c r="B3327" s="34">
        <f>10000000+INDEX(编号表!$B:$B,MATCH(D3327,编号表!$A:$A,0))*10000+J3327</f>
        <v>14440008</v>
      </c>
      <c r="C3327" s="34" t="s">
        <v>2243</v>
      </c>
      <c r="D3327" s="34" t="s">
        <v>2244</v>
      </c>
      <c r="E3327" s="34" t="s">
        <v>775</v>
      </c>
      <c r="F3327" s="39" t="s">
        <v>904</v>
      </c>
      <c r="G3327" s="34" t="s">
        <v>363</v>
      </c>
      <c r="H3327" s="34" t="b">
        <v>0</v>
      </c>
      <c r="I3327" s="34" t="b">
        <v>0</v>
      </c>
      <c r="J3327" s="34">
        <v>8</v>
      </c>
      <c r="K3327" s="34" t="str">
        <f t="shared" si="71"/>
        <v>144400</v>
      </c>
      <c r="L3327" s="34" t="s">
        <v>899</v>
      </c>
      <c r="O3327" t="str" s="35">
        <v>隐身期间取消单位碰撞，可穿过怪群；延长隐身与穿怪的持续时间；留存备用灵力，缩短隐息幡技能冷却时间；延长隐身、穿怪持续时间。</v>
      </c>
      <c r="P3327" t="n" s="35">
        <v>12441085</v>
      </c>
    </row>
    <row r="3328" ht="30" customHeight="1" spans="2:12">
      <c r="B3328" s="34">
        <f>10000000+INDEX(编号表!$B:$B,MATCH(D3328,编号表!$A:$A,0))*10000+J3328</f>
        <v>14440009</v>
      </c>
      <c r="C3328" s="34" t="s">
        <v>2243</v>
      </c>
      <c r="D3328" s="34" t="s">
        <v>2244</v>
      </c>
      <c r="E3328" s="34" t="s">
        <v>775</v>
      </c>
      <c r="F3328" s="39" t="s">
        <v>904</v>
      </c>
      <c r="G3328" s="34" t="s">
        <v>363</v>
      </c>
      <c r="H3328" s="34" t="b">
        <v>0</v>
      </c>
      <c r="I3328" s="34" t="b">
        <v>0</v>
      </c>
      <c r="J3328" s="34">
        <v>9</v>
      </c>
      <c r="K3328" s="34" t="str">
        <f t="shared" si="71"/>
        <v>144400</v>
      </c>
      <c r="L3328" s="34" t="s">
        <v>900</v>
      </c>
      <c r="O3328" t="str" s="35">
        <v>隐身期间取消单位碰撞，可穿过怪群；延长隐身与穿怪的持续时间；留存备用灵力，缩短隐息幡技能冷却时间；延长隐身、穿怪持续时间。</v>
      </c>
      <c r="P3328" t="n" s="35">
        <v>12441085</v>
      </c>
    </row>
    <row r="3329" ht="30" customHeight="1" spans="2:232">
      <c r="B3329" s="34">
        <f>10000000+INDEX(编号表!$B:$B,MATCH(D3329,编号表!$A:$A,0))*10000+J3329</f>
        <v>14450019</v>
      </c>
      <c r="C3329" s="34" t="s">
        <v>2245</v>
      </c>
      <c r="D3329" s="34" t="s">
        <v>2246</v>
      </c>
      <c r="E3329" s="34" t="s">
        <v>775</v>
      </c>
      <c r="F3329" s="39" t="s">
        <v>912</v>
      </c>
      <c r="G3329" s="34" t="s">
        <v>363</v>
      </c>
      <c r="H3329" s="34" t="b">
        <v>0</v>
      </c>
      <c r="I3329" s="34" t="b">
        <v>0</v>
      </c>
      <c r="J3329" s="34">
        <v>19</v>
      </c>
      <c r="K3329" s="34" t="str">
        <f t="shared" si="71"/>
        <v>144500</v>
      </c>
      <c r="L3329" s="34" t="s">
        <v>898</v>
      </c>
      <c r="O3329" t="str" s="35">
        <v>隐身期间取消单位碰撞，可穿过怪群；延长隐身与穿怪的持续时间；留存备用灵力，缩短隐息幡技能冷却时间；延长隐身、穿怪持续时间。</v>
      </c>
      <c r="P3329" t="n" s="35">
        <v>12481101</v>
      </c>
    </row>
    <row r="3330" ht="30" customHeight="1" spans="2:232">
      <c r="B3330" s="34">
        <f>10000000+INDEX(编号表!$B:$B,MATCH(D3330,编号表!$A:$A,0))*10000+J3330</f>
        <v>14450020</v>
      </c>
      <c r="C3330" s="34" t="s">
        <v>2245</v>
      </c>
      <c r="D3330" s="34" t="s">
        <v>2246</v>
      </c>
      <c r="E3330" s="34" t="s">
        <v>775</v>
      </c>
      <c r="F3330" s="39" t="s">
        <v>912</v>
      </c>
      <c r="G3330" s="34" t="s">
        <v>363</v>
      </c>
      <c r="H3330" s="34" t="b">
        <v>0</v>
      </c>
      <c r="I3330" s="34" t="b">
        <v>0</v>
      </c>
      <c r="J3330" s="34">
        <v>20</v>
      </c>
      <c r="K3330" s="34" t="str">
        <f t="shared" si="71"/>
        <v>144500</v>
      </c>
      <c r="L3330" s="34" t="s">
        <v>899</v>
      </c>
      <c r="O3330" t="str" s="35">
        <v>隐身期间取消单位碰撞，可穿过怪群；延长隐身与穿怪的持续时间；留存备用灵力，缩短隐息幡技能冷却时间；延长隐身、穿怪持续时间。</v>
      </c>
      <c r="P3330" t="n" s="35">
        <v>12481101</v>
      </c>
    </row>
    <row r="3331" ht="30" customHeight="1" spans="2:232">
      <c r="B3331" s="34">
        <f>10000000+INDEX(编号表!$B:$B,MATCH(D3331,编号表!$A:$A,0))*10000+J3331</f>
        <v>14450021</v>
      </c>
      <c r="C3331" s="34" t="s">
        <v>2245</v>
      </c>
      <c r="D3331" s="34" t="s">
        <v>2246</v>
      </c>
      <c r="E3331" s="34" t="s">
        <v>775</v>
      </c>
      <c r="F3331" s="39" t="s">
        <v>912</v>
      </c>
      <c r="G3331" s="34" t="s">
        <v>363</v>
      </c>
      <c r="H3331" s="34" t="b">
        <v>0</v>
      </c>
      <c r="I3331" s="34" t="b">
        <v>0</v>
      </c>
      <c r="J3331" s="34">
        <v>21</v>
      </c>
      <c r="K3331" s="34" t="str">
        <f t="shared" si="71"/>
        <v>144500</v>
      </c>
      <c r="L3331" s="34" t="s">
        <v>900</v>
      </c>
      <c r="O3331" t="str" s="35">
        <v>隐身期间取消单位碰撞，可穿过怪群；延长隐身与穿怪的持续时间；留存备用灵力，缩短隐息幡技能冷却时间；延长隐身、穿怪持续时间。</v>
      </c>
      <c r="P3331" t="n" s="35">
        <v>12481101</v>
      </c>
    </row>
    <row r="3332" spans="2:232">
      <c r="B3332" s="34">
        <f>10000000+INDEX(编号表!$B:$B,MATCH(D3332,编号表!$A:$A,0))*10000+J3332</f>
        <v>11530001</v>
      </c>
      <c r="C3332" s="22" t="s">
        <v>2247</v>
      </c>
      <c r="D3332" s="22" t="s">
        <v>2247</v>
      </c>
      <c r="E3332" s="41" t="s">
        <v>492</v>
      </c>
      <c r="F3332" s="41" t="s">
        <v>2248</v>
      </c>
      <c r="G3332" s="41" t="s">
        <v>403</v>
      </c>
      <c r="H3332" s="41" t="b">
        <v>0</v>
      </c>
      <c r="I3332" s="41" t="b">
        <v>0</v>
      </c>
      <c r="J3332" s="41">
        <v>1</v>
      </c>
      <c r="K3332" s="41" t="str">
        <f t="shared" ref="K3332:K3395" si="72">LEFT(B3332,6)</f>
        <v>115300</v>
      </c>
      <c r="L3332" s="41" t="s">
        <v>353</v>
      </c>
      <c r="O3332" t="s">
        <v>2249</v>
      </c>
      <c r="P3332">
        <v>12221000</v>
      </c>
      <c r="Q3332">
        <v>0</v>
      </c>
      <c r="R3332">
        <v>0</v>
      </c>
      <c r="S3332">
        <v>0</v>
      </c>
      <c r="U3332">
        <v>0</v>
      </c>
      <c r="V3332">
        <v>0</v>
      </c>
      <c r="W3332">
        <v>600</v>
      </c>
      <c r="X3332">
        <v>600</v>
      </c>
      <c r="Y3332" t="s">
        <v>419</v>
      </c>
      <c r="Z3332" t="s">
        <v>420</v>
      </c>
      <c r="AA3332" t="s">
        <v>357</v>
      </c>
      <c r="AB3332">
        <v>0</v>
      </c>
      <c r="AC3332">
        <v>1</v>
      </c>
      <c r="AD3332" t="b">
        <v>0</v>
      </c>
      <c r="AE3332" t="s">
        <v>358</v>
      </c>
      <c r="AZ3332" t="s">
        <v>389</v>
      </c>
      <c r="BA3332">
        <v>10000</v>
      </c>
      <c r="BB3332" t="s">
        <v>378</v>
      </c>
      <c r="BC3332" t="s">
        <v>357</v>
      </c>
      <c r="BD3332">
        <v>10000</v>
      </c>
      <c r="BE3332">
        <v>0</v>
      </c>
      <c r="BF3332" t="s">
        <v>361</v>
      </c>
      <c r="BG3332">
        <v>0</v>
      </c>
      <c r="CG3332">
        <v>30002</v>
      </c>
      <c r="CH3332">
        <v>0</v>
      </c>
      <c r="CI3332">
        <v>900</v>
      </c>
      <c r="CJ3332">
        <v>60</v>
      </c>
      <c r="CK3332" t="s">
        <v>380</v>
      </c>
      <c r="CL3332">
        <v>1</v>
      </c>
      <c r="CM3332">
        <v>0</v>
      </c>
      <c r="CN3332">
        <v>0</v>
      </c>
      <c r="CO3332">
        <v>600</v>
      </c>
      <c r="CP3332">
        <v>32</v>
      </c>
      <c r="CQ3332">
        <v>0</v>
      </c>
      <c r="CR3332">
        <v>0</v>
      </c>
      <c r="CS3332">
        <v>11530100</v>
      </c>
      <c r="CT3332">
        <v>0</v>
      </c>
      <c r="CU3332">
        <v>0</v>
      </c>
      <c r="CV3332">
        <v>0</v>
      </c>
      <c r="CW3332">
        <v>0</v>
      </c>
      <c r="GY3332">
        <v>0</v>
      </c>
      <c r="GZ3332">
        <v>0</v>
      </c>
      <c r="HA3332" t="s">
        <v>373</v>
      </c>
      <c r="HB3332">
        <v>0</v>
      </c>
      <c r="HC3332">
        <v>0</v>
      </c>
      <c r="HD3332">
        <v>0</v>
      </c>
      <c r="HE3332" t="b">
        <v>0</v>
      </c>
      <c r="HF3332">
        <v>3000</v>
      </c>
      <c r="HG3332" t="b">
        <v>1</v>
      </c>
      <c r="HH3332">
        <v>0</v>
      </c>
      <c r="HI3332">
        <v>0</v>
      </c>
      <c r="HJ3332">
        <v>0</v>
      </c>
      <c r="HK3332">
        <v>0</v>
      </c>
      <c r="HL3332" t="b">
        <v>0</v>
      </c>
      <c r="HM3332">
        <v>0</v>
      </c>
      <c r="HN3332">
        <v>0</v>
      </c>
      <c r="HO3332">
        <v>0</v>
      </c>
      <c r="HP3332" t="s">
        <v>363</v>
      </c>
      <c r="HQ3332">
        <v>0</v>
      </c>
      <c r="HR3332">
        <v>0</v>
      </c>
      <c r="HS3332">
        <v>0</v>
      </c>
      <c r="HT3332">
        <v>0</v>
      </c>
      <c r="HU3332" t="b">
        <v>0</v>
      </c>
      <c r="HV3332">
        <v>0</v>
      </c>
      <c r="HW3332" t="b">
        <v>0</v>
      </c>
      <c r="HX3332" t="b">
        <v>0</v>
      </c>
    </row>
    <row r="3333" spans="2:232">
      <c r="B3333" s="34">
        <f>10000000+INDEX(编号表!$B:$B,MATCH(D3333,编号表!$A:$A,0))*10000+J3333</f>
        <v>11530002</v>
      </c>
      <c r="C3333" s="22" t="s">
        <v>2247</v>
      </c>
      <c r="D3333" s="22" t="s">
        <v>2247</v>
      </c>
      <c r="E3333" s="41" t="s">
        <v>492</v>
      </c>
      <c r="F3333" s="41" t="s">
        <v>2248</v>
      </c>
      <c r="G3333" s="41" t="s">
        <v>403</v>
      </c>
      <c r="H3333" s="41" t="b">
        <v>0</v>
      </c>
      <c r="I3333" s="41" t="b">
        <v>0</v>
      </c>
      <c r="J3333" s="41">
        <v>2</v>
      </c>
      <c r="K3333" s="41" t="str">
        <f t="shared" si="72"/>
        <v>115300</v>
      </c>
      <c r="L3333" s="41" t="s">
        <v>860</v>
      </c>
      <c r="O3333" t="s">
        <v>2250</v>
      </c>
      <c r="P3333">
        <v>12221000</v>
      </c>
      <c r="Q3333">
        <v>0</v>
      </c>
      <c r="R3333">
        <v>0</v>
      </c>
      <c r="S3333">
        <v>0</v>
      </c>
      <c r="U3333">
        <v>0</v>
      </c>
      <c r="V3333">
        <v>0</v>
      </c>
      <c r="W3333">
        <v>600</v>
      </c>
      <c r="X3333">
        <v>600</v>
      </c>
      <c r="Y3333" t="s">
        <v>419</v>
      </c>
      <c r="Z3333" t="s">
        <v>420</v>
      </c>
      <c r="AA3333" t="s">
        <v>357</v>
      </c>
      <c r="AB3333">
        <v>0</v>
      </c>
      <c r="AC3333">
        <v>1</v>
      </c>
      <c r="AD3333" t="b">
        <v>0</v>
      </c>
      <c r="AE3333" t="s">
        <v>358</v>
      </c>
      <c r="AZ3333" t="s">
        <v>389</v>
      </c>
      <c r="BA3333">
        <v>10000</v>
      </c>
      <c r="BB3333" t="s">
        <v>378</v>
      </c>
      <c r="BC3333" t="s">
        <v>357</v>
      </c>
      <c r="BD3333">
        <v>10000</v>
      </c>
      <c r="BE3333">
        <v>0</v>
      </c>
      <c r="BF3333" t="s">
        <v>361</v>
      </c>
      <c r="BG3333">
        <v>0</v>
      </c>
      <c r="CG3333">
        <v>30002</v>
      </c>
      <c r="CH3333">
        <v>0</v>
      </c>
      <c r="CI3333">
        <v>900</v>
      </c>
      <c r="CJ3333">
        <v>60</v>
      </c>
      <c r="CK3333" t="s">
        <v>380</v>
      </c>
      <c r="CL3333">
        <v>1</v>
      </c>
      <c r="CM3333">
        <v>0</v>
      </c>
      <c r="CN3333">
        <v>0</v>
      </c>
      <c r="CO3333">
        <v>600</v>
      </c>
      <c r="CP3333">
        <v>32</v>
      </c>
      <c r="CQ3333">
        <v>0</v>
      </c>
      <c r="CR3333">
        <v>0</v>
      </c>
      <c r="CS3333">
        <v>11530101</v>
      </c>
      <c r="CT3333">
        <v>0</v>
      </c>
      <c r="CU3333">
        <v>0</v>
      </c>
      <c r="CV3333">
        <v>0</v>
      </c>
      <c r="CW3333">
        <v>0</v>
      </c>
      <c r="GY3333">
        <v>0</v>
      </c>
      <c r="GZ3333">
        <v>0</v>
      </c>
      <c r="HA3333" t="s">
        <v>373</v>
      </c>
      <c r="HB3333">
        <v>0</v>
      </c>
      <c r="HC3333">
        <v>0</v>
      </c>
      <c r="HD3333">
        <v>0</v>
      </c>
      <c r="HE3333" t="b">
        <v>0</v>
      </c>
      <c r="HF3333">
        <v>3000</v>
      </c>
      <c r="HG3333" t="b">
        <v>1</v>
      </c>
      <c r="HH3333">
        <v>0</v>
      </c>
      <c r="HI3333">
        <v>0</v>
      </c>
      <c r="HJ3333">
        <v>0</v>
      </c>
      <c r="HK3333">
        <v>0</v>
      </c>
      <c r="HL3333" t="b">
        <v>0</v>
      </c>
      <c r="HM3333">
        <v>0</v>
      </c>
      <c r="HN3333">
        <v>0</v>
      </c>
      <c r="HO3333">
        <v>0</v>
      </c>
      <c r="HP3333" t="s">
        <v>363</v>
      </c>
      <c r="HQ3333">
        <v>0</v>
      </c>
      <c r="HR3333">
        <v>0</v>
      </c>
      <c r="HS3333">
        <v>0</v>
      </c>
      <c r="HT3333">
        <v>0</v>
      </c>
      <c r="HU3333" t="b">
        <v>0</v>
      </c>
      <c r="HV3333">
        <v>0</v>
      </c>
      <c r="HW3333" t="b">
        <v>0</v>
      </c>
      <c r="HX3333" t="b">
        <v>0</v>
      </c>
    </row>
    <row r="3334" spans="2:232">
      <c r="B3334" s="34">
        <f>10000000+INDEX(编号表!$B:$B,MATCH(D3334,编号表!$A:$A,0))*10000+J3334</f>
        <v>11530003</v>
      </c>
      <c r="C3334" s="22" t="s">
        <v>2247</v>
      </c>
      <c r="D3334" s="22" t="s">
        <v>2247</v>
      </c>
      <c r="E3334" s="41" t="s">
        <v>492</v>
      </c>
      <c r="F3334" s="41" t="s">
        <v>2248</v>
      </c>
      <c r="G3334" s="41" t="s">
        <v>403</v>
      </c>
      <c r="H3334" s="41" t="b">
        <v>0</v>
      </c>
      <c r="I3334" s="41" t="b">
        <v>0</v>
      </c>
      <c r="J3334" s="41">
        <v>3</v>
      </c>
      <c r="K3334" s="41" t="str">
        <f t="shared" si="72"/>
        <v>115300</v>
      </c>
      <c r="L3334" s="41" t="s">
        <v>777</v>
      </c>
      <c r="O3334" t="s">
        <v>2251</v>
      </c>
      <c r="P3334">
        <v>12221000</v>
      </c>
      <c r="Q3334">
        <v>0</v>
      </c>
      <c r="R3334">
        <v>0</v>
      </c>
      <c r="S3334">
        <v>0</v>
      </c>
      <c r="U3334">
        <v>0</v>
      </c>
      <c r="V3334">
        <v>0</v>
      </c>
      <c r="W3334">
        <v>600</v>
      </c>
      <c r="X3334">
        <v>600</v>
      </c>
      <c r="Y3334" t="s">
        <v>419</v>
      </c>
      <c r="Z3334" t="s">
        <v>420</v>
      </c>
      <c r="AA3334" t="s">
        <v>357</v>
      </c>
      <c r="AB3334">
        <v>0</v>
      </c>
      <c r="AC3334">
        <v>1</v>
      </c>
      <c r="AD3334" t="b">
        <v>0</v>
      </c>
      <c r="AE3334" t="s">
        <v>358</v>
      </c>
      <c r="AZ3334" t="s">
        <v>389</v>
      </c>
      <c r="BA3334">
        <v>10000</v>
      </c>
      <c r="BB3334" t="s">
        <v>378</v>
      </c>
      <c r="BC3334" t="s">
        <v>357</v>
      </c>
      <c r="BD3334">
        <v>10000</v>
      </c>
      <c r="BE3334">
        <v>0</v>
      </c>
      <c r="BF3334" t="s">
        <v>361</v>
      </c>
      <c r="BG3334">
        <v>0</v>
      </c>
      <c r="CG3334">
        <v>30002</v>
      </c>
      <c r="CH3334">
        <v>0</v>
      </c>
      <c r="CI3334">
        <v>900</v>
      </c>
      <c r="CJ3334">
        <v>60</v>
      </c>
      <c r="CK3334" t="s">
        <v>380</v>
      </c>
      <c r="CL3334">
        <v>1</v>
      </c>
      <c r="CM3334">
        <v>0</v>
      </c>
      <c r="CN3334">
        <v>0</v>
      </c>
      <c r="CO3334">
        <v>600</v>
      </c>
      <c r="CP3334">
        <v>32</v>
      </c>
      <c r="CQ3334">
        <v>0</v>
      </c>
      <c r="CR3334">
        <v>0</v>
      </c>
      <c r="CS3334">
        <v>11530102</v>
      </c>
      <c r="CT3334">
        <v>0</v>
      </c>
      <c r="CU3334">
        <v>0</v>
      </c>
      <c r="CV3334">
        <v>0</v>
      </c>
      <c r="CW3334">
        <v>0</v>
      </c>
      <c r="GY3334">
        <v>0</v>
      </c>
      <c r="GZ3334">
        <v>0</v>
      </c>
      <c r="HA3334" t="s">
        <v>373</v>
      </c>
      <c r="HB3334">
        <v>0</v>
      </c>
      <c r="HC3334">
        <v>0</v>
      </c>
      <c r="HD3334">
        <v>0</v>
      </c>
      <c r="HE3334" t="b">
        <v>0</v>
      </c>
      <c r="HF3334">
        <v>3000</v>
      </c>
      <c r="HG3334" t="b">
        <v>1</v>
      </c>
      <c r="HH3334">
        <v>0</v>
      </c>
      <c r="HI3334">
        <v>0</v>
      </c>
      <c r="HJ3334">
        <v>0</v>
      </c>
      <c r="HK3334">
        <v>0</v>
      </c>
      <c r="HL3334" t="b">
        <v>0</v>
      </c>
      <c r="HM3334">
        <v>0</v>
      </c>
      <c r="HN3334">
        <v>0</v>
      </c>
      <c r="HO3334">
        <v>0</v>
      </c>
      <c r="HP3334" t="s">
        <v>363</v>
      </c>
      <c r="HQ3334">
        <v>0</v>
      </c>
      <c r="HR3334">
        <v>0</v>
      </c>
      <c r="HS3334">
        <v>0</v>
      </c>
      <c r="HT3334">
        <v>0</v>
      </c>
      <c r="HU3334" t="b">
        <v>0</v>
      </c>
      <c r="HV3334">
        <v>0</v>
      </c>
      <c r="HW3334" t="b">
        <v>0</v>
      </c>
      <c r="HX3334" t="b">
        <v>0</v>
      </c>
    </row>
    <row r="3335" spans="2:232">
      <c r="B3335" s="34">
        <f>10000000+INDEX(编号表!$B:$B,MATCH(D3335,编号表!$A:$A,0))*10000+J3335</f>
        <v>11530004</v>
      </c>
      <c r="C3335" s="22" t="s">
        <v>2247</v>
      </c>
      <c r="D3335" s="22" t="s">
        <v>2247</v>
      </c>
      <c r="E3335" s="41" t="s">
        <v>492</v>
      </c>
      <c r="F3335" s="41" t="s">
        <v>2252</v>
      </c>
      <c r="G3335" s="41" t="s">
        <v>403</v>
      </c>
      <c r="H3335" s="41" t="b">
        <v>0</v>
      </c>
      <c r="I3335" s="41" t="b">
        <v>0</v>
      </c>
      <c r="J3335" s="41">
        <v>4</v>
      </c>
      <c r="K3335" s="41" t="str">
        <f t="shared" si="72"/>
        <v>115300</v>
      </c>
      <c r="L3335" s="41" t="s">
        <v>353</v>
      </c>
      <c r="O3335" t="s">
        <v>2253</v>
      </c>
      <c r="P3335">
        <v>12221000</v>
      </c>
      <c r="Q3335">
        <v>0</v>
      </c>
      <c r="R3335">
        <v>0</v>
      </c>
      <c r="S3335">
        <v>0</v>
      </c>
      <c r="U3335">
        <v>0</v>
      </c>
      <c r="V3335">
        <v>0</v>
      </c>
      <c r="W3335">
        <v>600</v>
      </c>
      <c r="X3335">
        <v>600</v>
      </c>
      <c r="Y3335" t="s">
        <v>419</v>
      </c>
      <c r="Z3335" t="s">
        <v>420</v>
      </c>
      <c r="AA3335" t="s">
        <v>357</v>
      </c>
      <c r="AB3335">
        <v>0</v>
      </c>
      <c r="AC3335">
        <v>1</v>
      </c>
      <c r="AD3335" t="b">
        <v>0</v>
      </c>
      <c r="AE3335" t="s">
        <v>358</v>
      </c>
      <c r="AZ3335" t="s">
        <v>389</v>
      </c>
      <c r="BA3335">
        <v>10000</v>
      </c>
      <c r="BB3335" t="s">
        <v>378</v>
      </c>
      <c r="BC3335" t="s">
        <v>357</v>
      </c>
      <c r="BD3335">
        <v>10000</v>
      </c>
      <c r="BE3335">
        <v>0</v>
      </c>
      <c r="BF3335" t="s">
        <v>361</v>
      </c>
      <c r="BG3335">
        <v>0</v>
      </c>
      <c r="CG3335">
        <v>30002</v>
      </c>
      <c r="CH3335">
        <v>0</v>
      </c>
      <c r="CI3335">
        <v>900</v>
      </c>
      <c r="CJ3335">
        <v>60</v>
      </c>
      <c r="CK3335" t="s">
        <v>380</v>
      </c>
      <c r="CL3335">
        <v>1</v>
      </c>
      <c r="CM3335">
        <v>0</v>
      </c>
      <c r="CN3335">
        <v>0</v>
      </c>
      <c r="CO3335">
        <v>600</v>
      </c>
      <c r="CP3335">
        <v>32</v>
      </c>
      <c r="CQ3335">
        <v>0</v>
      </c>
      <c r="CR3335">
        <v>0</v>
      </c>
      <c r="CS3335">
        <v>11530103</v>
      </c>
      <c r="CT3335">
        <v>0</v>
      </c>
      <c r="CU3335">
        <v>0</v>
      </c>
      <c r="CV3335">
        <v>0</v>
      </c>
      <c r="CW3335">
        <v>0</v>
      </c>
      <c r="GY3335">
        <v>0</v>
      </c>
      <c r="GZ3335">
        <v>0</v>
      </c>
      <c r="HA3335" t="s">
        <v>373</v>
      </c>
      <c r="HB3335">
        <v>0</v>
      </c>
      <c r="HC3335">
        <v>0</v>
      </c>
      <c r="HD3335">
        <v>0</v>
      </c>
      <c r="HE3335" t="b">
        <v>0</v>
      </c>
      <c r="HF3335">
        <v>3000</v>
      </c>
      <c r="HG3335" t="b">
        <v>1</v>
      </c>
      <c r="HH3335">
        <v>0</v>
      </c>
      <c r="HI3335">
        <v>0</v>
      </c>
      <c r="HJ3335">
        <v>0</v>
      </c>
      <c r="HK3335">
        <v>0</v>
      </c>
      <c r="HL3335" t="b">
        <v>0</v>
      </c>
      <c r="HM3335">
        <v>0</v>
      </c>
      <c r="HN3335">
        <v>0</v>
      </c>
      <c r="HO3335">
        <v>0</v>
      </c>
      <c r="HP3335" t="s">
        <v>363</v>
      </c>
      <c r="HQ3335">
        <v>0</v>
      </c>
      <c r="HR3335">
        <v>0</v>
      </c>
      <c r="HS3335">
        <v>0</v>
      </c>
      <c r="HT3335">
        <v>0</v>
      </c>
      <c r="HU3335" t="b">
        <v>0</v>
      </c>
      <c r="HV3335">
        <v>0</v>
      </c>
      <c r="HW3335" t="b">
        <v>0</v>
      </c>
      <c r="HX3335" t="b">
        <v>0</v>
      </c>
    </row>
    <row r="3336" spans="2:232">
      <c r="B3336" s="34">
        <f>10000000+INDEX(编号表!$B:$B,MATCH(D3336,编号表!$A:$A,0))*10000+J3336</f>
        <v>11530005</v>
      </c>
      <c r="C3336" s="22" t="s">
        <v>2247</v>
      </c>
      <c r="D3336" s="22" t="s">
        <v>2247</v>
      </c>
      <c r="E3336" s="41" t="s">
        <v>492</v>
      </c>
      <c r="F3336" s="41" t="s">
        <v>2252</v>
      </c>
      <c r="G3336" s="41" t="s">
        <v>403</v>
      </c>
      <c r="H3336" s="41" t="b">
        <v>0</v>
      </c>
      <c r="I3336" s="41" t="b">
        <v>0</v>
      </c>
      <c r="J3336" s="41">
        <v>5</v>
      </c>
      <c r="K3336" s="41" t="str">
        <f t="shared" si="72"/>
        <v>115300</v>
      </c>
      <c r="L3336" s="41" t="s">
        <v>860</v>
      </c>
      <c r="O3336" t="s">
        <v>2254</v>
      </c>
      <c r="P3336">
        <v>12221000</v>
      </c>
      <c r="Q3336">
        <v>0</v>
      </c>
      <c r="R3336">
        <v>0</v>
      </c>
      <c r="S3336">
        <v>0</v>
      </c>
      <c r="U3336">
        <v>0</v>
      </c>
      <c r="V3336">
        <v>0</v>
      </c>
      <c r="W3336">
        <v>600</v>
      </c>
      <c r="X3336">
        <v>600</v>
      </c>
      <c r="Y3336" t="s">
        <v>419</v>
      </c>
      <c r="Z3336" t="s">
        <v>420</v>
      </c>
      <c r="AA3336" t="s">
        <v>357</v>
      </c>
      <c r="AB3336">
        <v>0</v>
      </c>
      <c r="AC3336">
        <v>1</v>
      </c>
      <c r="AD3336" t="b">
        <v>0</v>
      </c>
      <c r="AE3336" t="s">
        <v>358</v>
      </c>
      <c r="AZ3336" t="s">
        <v>389</v>
      </c>
      <c r="BA3336">
        <v>10000</v>
      </c>
      <c r="BB3336" t="s">
        <v>378</v>
      </c>
      <c r="BC3336" t="s">
        <v>357</v>
      </c>
      <c r="BD3336">
        <v>10000</v>
      </c>
      <c r="BE3336">
        <v>0</v>
      </c>
      <c r="BF3336" t="s">
        <v>361</v>
      </c>
      <c r="BG3336">
        <v>0</v>
      </c>
      <c r="CG3336">
        <v>30002</v>
      </c>
      <c r="CH3336">
        <v>0</v>
      </c>
      <c r="CI3336">
        <v>900</v>
      </c>
      <c r="CJ3336">
        <v>60</v>
      </c>
      <c r="CK3336" t="s">
        <v>380</v>
      </c>
      <c r="CL3336">
        <v>1</v>
      </c>
      <c r="CM3336">
        <v>0</v>
      </c>
      <c r="CN3336">
        <v>0</v>
      </c>
      <c r="CO3336">
        <v>600</v>
      </c>
      <c r="CP3336">
        <v>32</v>
      </c>
      <c r="CQ3336">
        <v>0</v>
      </c>
      <c r="CR3336">
        <v>0</v>
      </c>
      <c r="CS3336">
        <v>11530104</v>
      </c>
      <c r="CT3336">
        <v>0</v>
      </c>
      <c r="CU3336">
        <v>0</v>
      </c>
      <c r="CV3336">
        <v>0</v>
      </c>
      <c r="CW3336">
        <v>0</v>
      </c>
      <c r="GY3336">
        <v>0</v>
      </c>
      <c r="GZ3336">
        <v>0</v>
      </c>
      <c r="HA3336" t="s">
        <v>373</v>
      </c>
      <c r="HB3336">
        <v>0</v>
      </c>
      <c r="HC3336">
        <v>0</v>
      </c>
      <c r="HD3336">
        <v>0</v>
      </c>
      <c r="HE3336" t="b">
        <v>0</v>
      </c>
      <c r="HF3336">
        <v>3000</v>
      </c>
      <c r="HG3336" t="b">
        <v>1</v>
      </c>
      <c r="HH3336">
        <v>0</v>
      </c>
      <c r="HI3336">
        <v>0</v>
      </c>
      <c r="HJ3336">
        <v>0</v>
      </c>
      <c r="HK3336">
        <v>0</v>
      </c>
      <c r="HL3336" t="b">
        <v>0</v>
      </c>
      <c r="HM3336">
        <v>0</v>
      </c>
      <c r="HN3336">
        <v>0</v>
      </c>
      <c r="HO3336">
        <v>0</v>
      </c>
      <c r="HP3336" t="s">
        <v>363</v>
      </c>
      <c r="HQ3336">
        <v>0</v>
      </c>
      <c r="HR3336">
        <v>0</v>
      </c>
      <c r="HS3336">
        <v>0</v>
      </c>
      <c r="HT3336">
        <v>0</v>
      </c>
      <c r="HU3336" t="b">
        <v>0</v>
      </c>
      <c r="HV3336">
        <v>0</v>
      </c>
      <c r="HW3336" t="b">
        <v>0</v>
      </c>
      <c r="HX3336" t="b">
        <v>0</v>
      </c>
    </row>
    <row r="3337" spans="2:232">
      <c r="B3337" s="34">
        <f>10000000+INDEX(编号表!$B:$B,MATCH(D3337,编号表!$A:$A,0))*10000+J3337</f>
        <v>11530006</v>
      </c>
      <c r="C3337" s="22" t="s">
        <v>2247</v>
      </c>
      <c r="D3337" s="22" t="s">
        <v>2247</v>
      </c>
      <c r="E3337" s="41" t="s">
        <v>492</v>
      </c>
      <c r="F3337" s="41" t="s">
        <v>2252</v>
      </c>
      <c r="G3337" s="41" t="s">
        <v>403</v>
      </c>
      <c r="H3337" s="41" t="b">
        <v>0</v>
      </c>
      <c r="I3337" s="41" t="b">
        <v>0</v>
      </c>
      <c r="J3337" s="41">
        <v>6</v>
      </c>
      <c r="K3337" s="41" t="str">
        <f t="shared" si="72"/>
        <v>115300</v>
      </c>
      <c r="L3337" s="41" t="s">
        <v>777</v>
      </c>
      <c r="O3337" t="s">
        <v>2255</v>
      </c>
      <c r="P3337">
        <v>12221000</v>
      </c>
      <c r="Q3337">
        <v>0</v>
      </c>
      <c r="R3337">
        <v>0</v>
      </c>
      <c r="S3337">
        <v>0</v>
      </c>
      <c r="U3337">
        <v>0</v>
      </c>
      <c r="V3337">
        <v>0</v>
      </c>
      <c r="W3337">
        <v>600</v>
      </c>
      <c r="X3337">
        <v>600</v>
      </c>
      <c r="Y3337" t="s">
        <v>419</v>
      </c>
      <c r="Z3337" t="s">
        <v>420</v>
      </c>
      <c r="AA3337" t="s">
        <v>357</v>
      </c>
      <c r="AB3337">
        <v>0</v>
      </c>
      <c r="AC3337">
        <v>1</v>
      </c>
      <c r="AD3337" t="b">
        <v>0</v>
      </c>
      <c r="AE3337" t="s">
        <v>358</v>
      </c>
      <c r="AZ3337" t="s">
        <v>389</v>
      </c>
      <c r="BA3337">
        <v>10000</v>
      </c>
      <c r="BB3337" t="s">
        <v>378</v>
      </c>
      <c r="BC3337" t="s">
        <v>357</v>
      </c>
      <c r="BD3337">
        <v>10000</v>
      </c>
      <c r="BE3337">
        <v>0</v>
      </c>
      <c r="BF3337" t="s">
        <v>361</v>
      </c>
      <c r="BG3337">
        <v>0</v>
      </c>
      <c r="CG3337">
        <v>30002</v>
      </c>
      <c r="CH3337">
        <v>0</v>
      </c>
      <c r="CI3337">
        <v>900</v>
      </c>
      <c r="CJ3337">
        <v>60</v>
      </c>
      <c r="CK3337" t="s">
        <v>380</v>
      </c>
      <c r="CL3337">
        <v>1</v>
      </c>
      <c r="CM3337">
        <v>0</v>
      </c>
      <c r="CN3337">
        <v>0</v>
      </c>
      <c r="CO3337">
        <v>600</v>
      </c>
      <c r="CP3337">
        <v>32</v>
      </c>
      <c r="CQ3337">
        <v>0</v>
      </c>
      <c r="CR3337">
        <v>0</v>
      </c>
      <c r="CS3337">
        <v>11530105</v>
      </c>
      <c r="CT3337">
        <v>0</v>
      </c>
      <c r="CU3337">
        <v>0</v>
      </c>
      <c r="CV3337">
        <v>0</v>
      </c>
      <c r="CW3337">
        <v>0</v>
      </c>
      <c r="GY3337">
        <v>0</v>
      </c>
      <c r="GZ3337">
        <v>0</v>
      </c>
      <c r="HA3337" t="s">
        <v>373</v>
      </c>
      <c r="HB3337">
        <v>0</v>
      </c>
      <c r="HC3337">
        <v>0</v>
      </c>
      <c r="HD3337">
        <v>0</v>
      </c>
      <c r="HE3337" t="b">
        <v>0</v>
      </c>
      <c r="HF3337">
        <v>3000</v>
      </c>
      <c r="HG3337" t="b">
        <v>1</v>
      </c>
      <c r="HH3337">
        <v>0</v>
      </c>
      <c r="HI3337">
        <v>0</v>
      </c>
      <c r="HJ3337">
        <v>0</v>
      </c>
      <c r="HK3337">
        <v>0</v>
      </c>
      <c r="HL3337" t="b">
        <v>0</v>
      </c>
      <c r="HM3337">
        <v>0</v>
      </c>
      <c r="HN3337">
        <v>0</v>
      </c>
      <c r="HO3337">
        <v>0</v>
      </c>
      <c r="HP3337" t="s">
        <v>363</v>
      </c>
      <c r="HQ3337">
        <v>0</v>
      </c>
      <c r="HR3337">
        <v>0</v>
      </c>
      <c r="HS3337">
        <v>0</v>
      </c>
      <c r="HT3337">
        <v>0</v>
      </c>
      <c r="HU3337" t="b">
        <v>0</v>
      </c>
      <c r="HV3337">
        <v>0</v>
      </c>
      <c r="HW3337" t="b">
        <v>0</v>
      </c>
      <c r="HX3337" t="b">
        <v>0</v>
      </c>
    </row>
    <row r="3338" spans="2:232">
      <c r="B3338" s="34">
        <f>10000000+INDEX(编号表!$B:$B,MATCH(D3338,编号表!$A:$A,0))*10000+J3338</f>
        <v>11530007</v>
      </c>
      <c r="C3338" s="22" t="s">
        <v>2247</v>
      </c>
      <c r="D3338" s="22" t="s">
        <v>2247</v>
      </c>
      <c r="E3338" s="41" t="s">
        <v>492</v>
      </c>
      <c r="F3338" s="41" t="s">
        <v>2256</v>
      </c>
      <c r="G3338" s="41" t="s">
        <v>403</v>
      </c>
      <c r="H3338" s="41" t="b">
        <v>0</v>
      </c>
      <c r="I3338" s="41" t="b">
        <v>0</v>
      </c>
      <c r="J3338" s="41">
        <v>7</v>
      </c>
      <c r="K3338" s="41" t="str">
        <f t="shared" si="72"/>
        <v>115300</v>
      </c>
      <c r="L3338" s="41" t="s">
        <v>353</v>
      </c>
      <c r="O3338" t="s">
        <v>2257</v>
      </c>
      <c r="P3338">
        <v>12221000</v>
      </c>
      <c r="Q3338">
        <v>0</v>
      </c>
      <c r="R3338">
        <v>0</v>
      </c>
      <c r="S3338">
        <v>0</v>
      </c>
      <c r="U3338">
        <v>0</v>
      </c>
      <c r="V3338">
        <v>0</v>
      </c>
      <c r="W3338">
        <v>600</v>
      </c>
      <c r="X3338">
        <v>600</v>
      </c>
      <c r="Y3338" t="s">
        <v>419</v>
      </c>
      <c r="Z3338" t="s">
        <v>420</v>
      </c>
      <c r="AA3338" t="s">
        <v>357</v>
      </c>
      <c r="AB3338">
        <v>0</v>
      </c>
      <c r="AC3338">
        <v>1</v>
      </c>
      <c r="AD3338" t="b">
        <v>0</v>
      </c>
      <c r="AE3338" t="s">
        <v>358</v>
      </c>
      <c r="AZ3338" t="s">
        <v>389</v>
      </c>
      <c r="BA3338">
        <v>10000</v>
      </c>
      <c r="BB3338" t="s">
        <v>378</v>
      </c>
      <c r="BC3338" t="s">
        <v>357</v>
      </c>
      <c r="BD3338">
        <v>10000</v>
      </c>
      <c r="BE3338">
        <v>0</v>
      </c>
      <c r="BF3338" t="s">
        <v>361</v>
      </c>
      <c r="BG3338">
        <v>0</v>
      </c>
      <c r="CG3338">
        <v>30002</v>
      </c>
      <c r="CH3338">
        <v>0</v>
      </c>
      <c r="CI3338">
        <v>900</v>
      </c>
      <c r="CJ3338">
        <v>60</v>
      </c>
      <c r="CK3338" t="s">
        <v>380</v>
      </c>
      <c r="CL3338">
        <v>1</v>
      </c>
      <c r="CM3338">
        <v>0</v>
      </c>
      <c r="CN3338">
        <v>0</v>
      </c>
      <c r="CO3338">
        <v>600</v>
      </c>
      <c r="CP3338">
        <v>32</v>
      </c>
      <c r="CQ3338">
        <v>0</v>
      </c>
      <c r="CR3338">
        <v>0</v>
      </c>
      <c r="CS3338">
        <v>11530106</v>
      </c>
      <c r="CT3338">
        <v>0</v>
      </c>
      <c r="CU3338">
        <v>0</v>
      </c>
      <c r="CV3338">
        <v>0</v>
      </c>
      <c r="CW3338">
        <v>0</v>
      </c>
      <c r="GY3338">
        <v>0</v>
      </c>
      <c r="GZ3338">
        <v>0</v>
      </c>
      <c r="HA3338" t="s">
        <v>373</v>
      </c>
      <c r="HB3338">
        <v>0</v>
      </c>
      <c r="HC3338">
        <v>0</v>
      </c>
      <c r="HD3338">
        <v>0</v>
      </c>
      <c r="HE3338" t="b">
        <v>0</v>
      </c>
      <c r="HF3338">
        <v>3000</v>
      </c>
      <c r="HG3338" t="b">
        <v>1</v>
      </c>
      <c r="HH3338">
        <v>0</v>
      </c>
      <c r="HI3338">
        <v>0</v>
      </c>
      <c r="HJ3338">
        <v>0</v>
      </c>
      <c r="HK3338">
        <v>0</v>
      </c>
      <c r="HL3338" t="b">
        <v>0</v>
      </c>
      <c r="HM3338">
        <v>0</v>
      </c>
      <c r="HN3338">
        <v>0</v>
      </c>
      <c r="HO3338">
        <v>0</v>
      </c>
      <c r="HP3338" t="s">
        <v>363</v>
      </c>
      <c r="HQ3338">
        <v>0</v>
      </c>
      <c r="HR3338">
        <v>0</v>
      </c>
      <c r="HS3338">
        <v>0</v>
      </c>
      <c r="HT3338">
        <v>0</v>
      </c>
      <c r="HU3338" t="b">
        <v>0</v>
      </c>
      <c r="HV3338">
        <v>0</v>
      </c>
      <c r="HW3338" t="b">
        <v>0</v>
      </c>
      <c r="HX3338" t="b">
        <v>0</v>
      </c>
    </row>
    <row r="3339" spans="2:232">
      <c r="B3339" s="34">
        <f>10000000+INDEX(编号表!$B:$B,MATCH(D3339,编号表!$A:$A,0))*10000+J3339</f>
        <v>11530008</v>
      </c>
      <c r="C3339" s="22" t="s">
        <v>2247</v>
      </c>
      <c r="D3339" s="22" t="s">
        <v>2247</v>
      </c>
      <c r="E3339" s="41" t="s">
        <v>492</v>
      </c>
      <c r="F3339" s="41" t="s">
        <v>2256</v>
      </c>
      <c r="G3339" s="41" t="s">
        <v>403</v>
      </c>
      <c r="H3339" s="41" t="b">
        <v>0</v>
      </c>
      <c r="I3339" s="41" t="b">
        <v>0</v>
      </c>
      <c r="J3339" s="41">
        <v>8</v>
      </c>
      <c r="K3339" s="41" t="str">
        <f t="shared" si="72"/>
        <v>115300</v>
      </c>
      <c r="L3339" s="41" t="s">
        <v>860</v>
      </c>
      <c r="O3339" t="s">
        <v>2258</v>
      </c>
      <c r="P3339">
        <v>12221000</v>
      </c>
      <c r="Q3339">
        <v>0</v>
      </c>
      <c r="R3339">
        <v>0</v>
      </c>
      <c r="S3339">
        <v>0</v>
      </c>
      <c r="U3339">
        <v>0</v>
      </c>
      <c r="V3339">
        <v>0</v>
      </c>
      <c r="W3339">
        <v>600</v>
      </c>
      <c r="X3339">
        <v>600</v>
      </c>
      <c r="Y3339" t="s">
        <v>419</v>
      </c>
      <c r="Z3339" t="s">
        <v>420</v>
      </c>
      <c r="AA3339" t="s">
        <v>357</v>
      </c>
      <c r="AB3339">
        <v>0</v>
      </c>
      <c r="AC3339">
        <v>1</v>
      </c>
      <c r="AD3339" t="b">
        <v>0</v>
      </c>
      <c r="AE3339" t="s">
        <v>358</v>
      </c>
      <c r="AZ3339" t="s">
        <v>389</v>
      </c>
      <c r="BA3339">
        <v>10000</v>
      </c>
      <c r="BB3339" t="s">
        <v>378</v>
      </c>
      <c r="BC3339" t="s">
        <v>357</v>
      </c>
      <c r="BD3339">
        <v>10000</v>
      </c>
      <c r="BE3339">
        <v>0</v>
      </c>
      <c r="BF3339" t="s">
        <v>361</v>
      </c>
      <c r="BG3339">
        <v>0</v>
      </c>
      <c r="CG3339">
        <v>30002</v>
      </c>
      <c r="CH3339">
        <v>0</v>
      </c>
      <c r="CI3339">
        <v>900</v>
      </c>
      <c r="CJ3339">
        <v>60</v>
      </c>
      <c r="CK3339" t="s">
        <v>380</v>
      </c>
      <c r="CL3339">
        <v>1</v>
      </c>
      <c r="CM3339">
        <v>0</v>
      </c>
      <c r="CN3339">
        <v>0</v>
      </c>
      <c r="CO3339">
        <v>600</v>
      </c>
      <c r="CP3339">
        <v>32</v>
      </c>
      <c r="CQ3339">
        <v>0</v>
      </c>
      <c r="CR3339">
        <v>0</v>
      </c>
      <c r="CS3339">
        <v>11530107</v>
      </c>
      <c r="CT3339">
        <v>0</v>
      </c>
      <c r="CU3339">
        <v>0</v>
      </c>
      <c r="CV3339">
        <v>0</v>
      </c>
      <c r="CW3339">
        <v>0</v>
      </c>
      <c r="GY3339">
        <v>0</v>
      </c>
      <c r="GZ3339">
        <v>0</v>
      </c>
      <c r="HA3339" t="s">
        <v>373</v>
      </c>
      <c r="HB3339">
        <v>0</v>
      </c>
      <c r="HC3339">
        <v>0</v>
      </c>
      <c r="HD3339">
        <v>0</v>
      </c>
      <c r="HE3339" t="b">
        <v>0</v>
      </c>
      <c r="HF3339">
        <v>3000</v>
      </c>
      <c r="HG3339" t="b">
        <v>1</v>
      </c>
      <c r="HH3339">
        <v>0</v>
      </c>
      <c r="HI3339">
        <v>0</v>
      </c>
      <c r="HJ3339">
        <v>0</v>
      </c>
      <c r="HK3339">
        <v>0</v>
      </c>
      <c r="HL3339" t="b">
        <v>0</v>
      </c>
      <c r="HM3339">
        <v>0</v>
      </c>
      <c r="HN3339">
        <v>0</v>
      </c>
      <c r="HO3339">
        <v>0</v>
      </c>
      <c r="HP3339" t="s">
        <v>363</v>
      </c>
      <c r="HQ3339">
        <v>0</v>
      </c>
      <c r="HR3339">
        <v>0</v>
      </c>
      <c r="HS3339">
        <v>0</v>
      </c>
      <c r="HT3339">
        <v>0</v>
      </c>
      <c r="HU3339" t="b">
        <v>0</v>
      </c>
      <c r="HV3339">
        <v>0</v>
      </c>
      <c r="HW3339" t="b">
        <v>0</v>
      </c>
      <c r="HX3339" t="b">
        <v>0</v>
      </c>
    </row>
    <row r="3340" spans="2:232">
      <c r="B3340" s="34">
        <f>10000000+INDEX(编号表!$B:$B,MATCH(D3340,编号表!$A:$A,0))*10000+J3340</f>
        <v>11530009</v>
      </c>
      <c r="C3340" s="22" t="s">
        <v>2247</v>
      </c>
      <c r="D3340" s="22" t="s">
        <v>2247</v>
      </c>
      <c r="E3340" s="41" t="s">
        <v>492</v>
      </c>
      <c r="F3340" s="41" t="s">
        <v>2256</v>
      </c>
      <c r="G3340" s="41" t="s">
        <v>403</v>
      </c>
      <c r="H3340" s="41" t="b">
        <v>0</v>
      </c>
      <c r="I3340" s="41" t="b">
        <v>0</v>
      </c>
      <c r="J3340" s="41">
        <v>9</v>
      </c>
      <c r="K3340" s="41" t="str">
        <f t="shared" si="72"/>
        <v>115300</v>
      </c>
      <c r="L3340" s="41" t="s">
        <v>777</v>
      </c>
      <c r="O3340" t="s">
        <v>2259</v>
      </c>
      <c r="P3340">
        <v>12221000</v>
      </c>
      <c r="Q3340">
        <v>0</v>
      </c>
      <c r="R3340">
        <v>0</v>
      </c>
      <c r="S3340">
        <v>0</v>
      </c>
      <c r="U3340">
        <v>0</v>
      </c>
      <c r="V3340">
        <v>0</v>
      </c>
      <c r="W3340">
        <v>600</v>
      </c>
      <c r="X3340">
        <v>600</v>
      </c>
      <c r="Y3340" t="s">
        <v>419</v>
      </c>
      <c r="Z3340" t="s">
        <v>420</v>
      </c>
      <c r="AA3340" t="s">
        <v>357</v>
      </c>
      <c r="AB3340">
        <v>0</v>
      </c>
      <c r="AC3340">
        <v>1</v>
      </c>
      <c r="AD3340" t="b">
        <v>0</v>
      </c>
      <c r="AE3340" t="s">
        <v>358</v>
      </c>
      <c r="AZ3340" t="s">
        <v>389</v>
      </c>
      <c r="BA3340">
        <v>10000</v>
      </c>
      <c r="BB3340" t="s">
        <v>378</v>
      </c>
      <c r="BC3340" t="s">
        <v>357</v>
      </c>
      <c r="BD3340">
        <v>10000</v>
      </c>
      <c r="BE3340">
        <v>0</v>
      </c>
      <c r="BF3340" t="s">
        <v>361</v>
      </c>
      <c r="BG3340">
        <v>0</v>
      </c>
      <c r="CG3340">
        <v>30002</v>
      </c>
      <c r="CH3340">
        <v>0</v>
      </c>
      <c r="CI3340">
        <v>900</v>
      </c>
      <c r="CJ3340">
        <v>60</v>
      </c>
      <c r="CK3340" t="s">
        <v>380</v>
      </c>
      <c r="CL3340">
        <v>1</v>
      </c>
      <c r="CM3340">
        <v>0</v>
      </c>
      <c r="CN3340">
        <v>0</v>
      </c>
      <c r="CO3340">
        <v>600</v>
      </c>
      <c r="CP3340">
        <v>32</v>
      </c>
      <c r="CQ3340">
        <v>0</v>
      </c>
      <c r="CR3340">
        <v>0</v>
      </c>
      <c r="CS3340">
        <v>11530108</v>
      </c>
      <c r="CT3340">
        <v>0</v>
      </c>
      <c r="CU3340">
        <v>0</v>
      </c>
      <c r="CV3340">
        <v>0</v>
      </c>
      <c r="CW3340">
        <v>0</v>
      </c>
      <c r="GY3340">
        <v>0</v>
      </c>
      <c r="GZ3340">
        <v>0</v>
      </c>
      <c r="HA3340" t="s">
        <v>373</v>
      </c>
      <c r="HB3340">
        <v>0</v>
      </c>
      <c r="HC3340">
        <v>0</v>
      </c>
      <c r="HD3340">
        <v>0</v>
      </c>
      <c r="HE3340" t="b">
        <v>0</v>
      </c>
      <c r="HF3340">
        <v>3000</v>
      </c>
      <c r="HG3340" t="b">
        <v>1</v>
      </c>
      <c r="HH3340">
        <v>0</v>
      </c>
      <c r="HI3340">
        <v>0</v>
      </c>
      <c r="HJ3340">
        <v>0</v>
      </c>
      <c r="HK3340">
        <v>0</v>
      </c>
      <c r="HL3340" t="b">
        <v>0</v>
      </c>
      <c r="HM3340">
        <v>0</v>
      </c>
      <c r="HN3340">
        <v>0</v>
      </c>
      <c r="HO3340">
        <v>0</v>
      </c>
      <c r="HP3340" t="s">
        <v>363</v>
      </c>
      <c r="HQ3340">
        <v>0</v>
      </c>
      <c r="HR3340">
        <v>0</v>
      </c>
      <c r="HS3340">
        <v>0</v>
      </c>
      <c r="HT3340">
        <v>0</v>
      </c>
      <c r="HU3340" t="b">
        <v>0</v>
      </c>
      <c r="HV3340">
        <v>0</v>
      </c>
      <c r="HW3340" t="b">
        <v>0</v>
      </c>
      <c r="HX3340" t="b">
        <v>0</v>
      </c>
    </row>
    <row r="3341" spans="2:232">
      <c r="B3341" s="34">
        <f>10000000+INDEX(编号表!$B:$B,MATCH(D3341,编号表!$A:$A,0))*10000+J3341</f>
        <v>11530010</v>
      </c>
      <c r="C3341" s="22" t="s">
        <v>2247</v>
      </c>
      <c r="D3341" s="22" t="s">
        <v>2247</v>
      </c>
      <c r="E3341" s="41" t="s">
        <v>492</v>
      </c>
      <c r="F3341" s="41" t="s">
        <v>2260</v>
      </c>
      <c r="G3341" s="41" t="s">
        <v>403</v>
      </c>
      <c r="H3341" s="41" t="b">
        <v>0</v>
      </c>
      <c r="I3341" s="41" t="b">
        <v>0</v>
      </c>
      <c r="J3341" s="41">
        <v>10</v>
      </c>
      <c r="K3341" s="41" t="str">
        <f t="shared" si="72"/>
        <v>115300</v>
      </c>
      <c r="L3341" s="41" t="s">
        <v>353</v>
      </c>
      <c r="O3341" t="s">
        <v>2261</v>
      </c>
      <c r="P3341">
        <v>12221000</v>
      </c>
      <c r="Q3341">
        <v>0</v>
      </c>
      <c r="R3341">
        <v>0</v>
      </c>
      <c r="S3341">
        <v>0</v>
      </c>
      <c r="U3341">
        <v>0</v>
      </c>
      <c r="V3341">
        <v>0</v>
      </c>
      <c r="W3341">
        <v>600</v>
      </c>
      <c r="X3341">
        <v>600</v>
      </c>
      <c r="Y3341" t="s">
        <v>419</v>
      </c>
      <c r="Z3341" t="s">
        <v>420</v>
      </c>
      <c r="AA3341" t="s">
        <v>357</v>
      </c>
      <c r="AB3341">
        <v>0</v>
      </c>
      <c r="AC3341">
        <v>1</v>
      </c>
      <c r="AD3341" t="b">
        <v>0</v>
      </c>
      <c r="AE3341" t="s">
        <v>358</v>
      </c>
      <c r="AZ3341" t="s">
        <v>389</v>
      </c>
      <c r="BA3341">
        <v>10000</v>
      </c>
      <c r="BB3341" t="s">
        <v>378</v>
      </c>
      <c r="BC3341" t="s">
        <v>357</v>
      </c>
      <c r="BD3341">
        <v>10000</v>
      </c>
      <c r="BE3341">
        <v>0</v>
      </c>
      <c r="BF3341" t="s">
        <v>361</v>
      </c>
      <c r="BG3341">
        <v>0</v>
      </c>
      <c r="CG3341">
        <v>30002</v>
      </c>
      <c r="CH3341">
        <v>0</v>
      </c>
      <c r="CI3341">
        <v>900</v>
      </c>
      <c r="CJ3341">
        <v>60</v>
      </c>
      <c r="CK3341" t="s">
        <v>380</v>
      </c>
      <c r="CL3341">
        <v>1</v>
      </c>
      <c r="CM3341">
        <v>0</v>
      </c>
      <c r="CN3341">
        <v>0</v>
      </c>
      <c r="CO3341">
        <v>600</v>
      </c>
      <c r="CP3341">
        <v>32</v>
      </c>
      <c r="CQ3341">
        <v>0</v>
      </c>
      <c r="CR3341">
        <v>0</v>
      </c>
      <c r="CS3341">
        <v>11530109</v>
      </c>
      <c r="CT3341">
        <v>0</v>
      </c>
      <c r="CU3341">
        <v>0</v>
      </c>
      <c r="CV3341">
        <v>0</v>
      </c>
      <c r="CW3341">
        <v>0</v>
      </c>
      <c r="GY3341">
        <v>0</v>
      </c>
      <c r="GZ3341">
        <v>0</v>
      </c>
      <c r="HA3341" t="s">
        <v>373</v>
      </c>
      <c r="HB3341">
        <v>0</v>
      </c>
      <c r="HC3341">
        <v>0</v>
      </c>
      <c r="HD3341">
        <v>0</v>
      </c>
      <c r="HE3341" t="b">
        <v>0</v>
      </c>
      <c r="HF3341">
        <v>3000</v>
      </c>
      <c r="HG3341" t="b">
        <v>1</v>
      </c>
      <c r="HH3341">
        <v>0</v>
      </c>
      <c r="HI3341">
        <v>0</v>
      </c>
      <c r="HJ3341">
        <v>0</v>
      </c>
      <c r="HK3341">
        <v>0</v>
      </c>
      <c r="HL3341" t="b">
        <v>0</v>
      </c>
      <c r="HM3341">
        <v>0</v>
      </c>
      <c r="HN3341">
        <v>0</v>
      </c>
      <c r="HO3341">
        <v>0</v>
      </c>
      <c r="HP3341" t="s">
        <v>363</v>
      </c>
      <c r="HQ3341">
        <v>0</v>
      </c>
      <c r="HR3341">
        <v>0</v>
      </c>
      <c r="HS3341">
        <v>0</v>
      </c>
      <c r="HT3341">
        <v>0</v>
      </c>
      <c r="HU3341" t="b">
        <v>0</v>
      </c>
      <c r="HV3341">
        <v>0</v>
      </c>
      <c r="HW3341" t="b">
        <v>0</v>
      </c>
      <c r="HX3341" t="b">
        <v>0</v>
      </c>
    </row>
    <row r="3342" spans="2:232">
      <c r="B3342" s="34">
        <f>10000000+INDEX(编号表!$B:$B,MATCH(D3342,编号表!$A:$A,0))*10000+J3342</f>
        <v>11530011</v>
      </c>
      <c r="C3342" s="22" t="s">
        <v>2247</v>
      </c>
      <c r="D3342" s="22" t="s">
        <v>2247</v>
      </c>
      <c r="E3342" s="41" t="s">
        <v>492</v>
      </c>
      <c r="F3342" s="41" t="s">
        <v>2260</v>
      </c>
      <c r="G3342" s="41" t="s">
        <v>403</v>
      </c>
      <c r="H3342" s="41" t="b">
        <v>0</v>
      </c>
      <c r="I3342" s="41" t="b">
        <v>0</v>
      </c>
      <c r="J3342" s="41">
        <v>11</v>
      </c>
      <c r="K3342" s="41" t="str">
        <f t="shared" si="72"/>
        <v>115300</v>
      </c>
      <c r="L3342" s="41" t="s">
        <v>860</v>
      </c>
      <c r="O3342" t="s">
        <v>2262</v>
      </c>
      <c r="P3342">
        <v>12221000</v>
      </c>
      <c r="Q3342">
        <v>0</v>
      </c>
      <c r="R3342">
        <v>0</v>
      </c>
      <c r="S3342">
        <v>0</v>
      </c>
      <c r="U3342">
        <v>0</v>
      </c>
      <c r="V3342">
        <v>0</v>
      </c>
      <c r="W3342">
        <v>600</v>
      </c>
      <c r="X3342">
        <v>600</v>
      </c>
      <c r="Y3342" t="s">
        <v>419</v>
      </c>
      <c r="Z3342" t="s">
        <v>420</v>
      </c>
      <c r="AA3342" t="s">
        <v>357</v>
      </c>
      <c r="AB3342">
        <v>0</v>
      </c>
      <c r="AC3342">
        <v>1</v>
      </c>
      <c r="AD3342" t="b">
        <v>0</v>
      </c>
      <c r="AE3342" t="s">
        <v>358</v>
      </c>
      <c r="AZ3342" t="s">
        <v>389</v>
      </c>
      <c r="BA3342">
        <v>10000</v>
      </c>
      <c r="BB3342" t="s">
        <v>378</v>
      </c>
      <c r="BC3342" t="s">
        <v>357</v>
      </c>
      <c r="BD3342">
        <v>10000</v>
      </c>
      <c r="BE3342">
        <v>0</v>
      </c>
      <c r="BF3342" t="s">
        <v>361</v>
      </c>
      <c r="BG3342">
        <v>0</v>
      </c>
      <c r="CG3342">
        <v>30002</v>
      </c>
      <c r="CH3342">
        <v>0</v>
      </c>
      <c r="CI3342">
        <v>900</v>
      </c>
      <c r="CJ3342">
        <v>60</v>
      </c>
      <c r="CK3342" t="s">
        <v>380</v>
      </c>
      <c r="CL3342">
        <v>1</v>
      </c>
      <c r="CM3342">
        <v>0</v>
      </c>
      <c r="CN3342">
        <v>0</v>
      </c>
      <c r="CO3342">
        <v>600</v>
      </c>
      <c r="CP3342">
        <v>32</v>
      </c>
      <c r="CQ3342">
        <v>0</v>
      </c>
      <c r="CR3342">
        <v>0</v>
      </c>
      <c r="CS3342">
        <v>11530110</v>
      </c>
      <c r="CT3342">
        <v>0</v>
      </c>
      <c r="CU3342">
        <v>0</v>
      </c>
      <c r="CV3342">
        <v>0</v>
      </c>
      <c r="CW3342">
        <v>0</v>
      </c>
      <c r="GY3342">
        <v>0</v>
      </c>
      <c r="GZ3342">
        <v>0</v>
      </c>
      <c r="HA3342" t="s">
        <v>373</v>
      </c>
      <c r="HB3342">
        <v>0</v>
      </c>
      <c r="HC3342">
        <v>0</v>
      </c>
      <c r="HD3342">
        <v>0</v>
      </c>
      <c r="HE3342" t="b">
        <v>0</v>
      </c>
      <c r="HF3342">
        <v>3000</v>
      </c>
      <c r="HG3342" t="b">
        <v>1</v>
      </c>
      <c r="HH3342">
        <v>0</v>
      </c>
      <c r="HI3342">
        <v>0</v>
      </c>
      <c r="HJ3342">
        <v>0</v>
      </c>
      <c r="HK3342">
        <v>0</v>
      </c>
      <c r="HL3342" t="b">
        <v>0</v>
      </c>
      <c r="HM3342">
        <v>0</v>
      </c>
      <c r="HN3342">
        <v>0</v>
      </c>
      <c r="HO3342">
        <v>0</v>
      </c>
      <c r="HP3342" t="s">
        <v>363</v>
      </c>
      <c r="HQ3342">
        <v>0</v>
      </c>
      <c r="HR3342">
        <v>0</v>
      </c>
      <c r="HS3342">
        <v>0</v>
      </c>
      <c r="HT3342">
        <v>0</v>
      </c>
      <c r="HU3342" t="b">
        <v>0</v>
      </c>
      <c r="HV3342">
        <v>0</v>
      </c>
      <c r="HW3342" t="b">
        <v>0</v>
      </c>
      <c r="HX3342" t="b">
        <v>0</v>
      </c>
    </row>
    <row r="3343" spans="2:232">
      <c r="B3343" s="34">
        <f>10000000+INDEX(编号表!$B:$B,MATCH(D3343,编号表!$A:$A,0))*10000+J3343</f>
        <v>11530012</v>
      </c>
      <c r="C3343" s="22" t="s">
        <v>2247</v>
      </c>
      <c r="D3343" s="22" t="s">
        <v>2247</v>
      </c>
      <c r="E3343" s="41" t="s">
        <v>492</v>
      </c>
      <c r="F3343" s="41" t="s">
        <v>2260</v>
      </c>
      <c r="G3343" s="41" t="s">
        <v>403</v>
      </c>
      <c r="H3343" s="41" t="b">
        <v>0</v>
      </c>
      <c r="I3343" s="41" t="b">
        <v>0</v>
      </c>
      <c r="J3343" s="41">
        <v>12</v>
      </c>
      <c r="K3343" s="41" t="str">
        <f t="shared" si="72"/>
        <v>115300</v>
      </c>
      <c r="L3343" s="41" t="s">
        <v>777</v>
      </c>
      <c r="O3343" t="s">
        <v>2263</v>
      </c>
      <c r="P3343">
        <v>12221000</v>
      </c>
      <c r="Q3343">
        <v>0</v>
      </c>
      <c r="R3343">
        <v>0</v>
      </c>
      <c r="S3343">
        <v>0</v>
      </c>
      <c r="U3343">
        <v>0</v>
      </c>
      <c r="V3343">
        <v>0</v>
      </c>
      <c r="W3343">
        <v>600</v>
      </c>
      <c r="X3343">
        <v>600</v>
      </c>
      <c r="Y3343" t="s">
        <v>419</v>
      </c>
      <c r="Z3343" t="s">
        <v>420</v>
      </c>
      <c r="AA3343" t="s">
        <v>357</v>
      </c>
      <c r="AB3343">
        <v>0</v>
      </c>
      <c r="AC3343">
        <v>1</v>
      </c>
      <c r="AD3343" t="b">
        <v>0</v>
      </c>
      <c r="AE3343" t="s">
        <v>358</v>
      </c>
      <c r="AZ3343" t="s">
        <v>389</v>
      </c>
      <c r="BA3343">
        <v>10000</v>
      </c>
      <c r="BB3343" t="s">
        <v>378</v>
      </c>
      <c r="BC3343" t="s">
        <v>357</v>
      </c>
      <c r="BD3343">
        <v>10000</v>
      </c>
      <c r="BE3343">
        <v>0</v>
      </c>
      <c r="BF3343" t="s">
        <v>361</v>
      </c>
      <c r="BG3343">
        <v>0</v>
      </c>
      <c r="CG3343">
        <v>30002</v>
      </c>
      <c r="CH3343">
        <v>0</v>
      </c>
      <c r="CI3343">
        <v>900</v>
      </c>
      <c r="CJ3343">
        <v>60</v>
      </c>
      <c r="CK3343" t="s">
        <v>380</v>
      </c>
      <c r="CL3343">
        <v>1</v>
      </c>
      <c r="CM3343">
        <v>0</v>
      </c>
      <c r="CN3343">
        <v>0</v>
      </c>
      <c r="CO3343">
        <v>600</v>
      </c>
      <c r="CP3343">
        <v>32</v>
      </c>
      <c r="CQ3343">
        <v>0</v>
      </c>
      <c r="CR3343">
        <v>0</v>
      </c>
      <c r="CS3343">
        <v>11530111</v>
      </c>
      <c r="CT3343">
        <v>0</v>
      </c>
      <c r="CU3343">
        <v>0</v>
      </c>
      <c r="CV3343">
        <v>0</v>
      </c>
      <c r="CW3343">
        <v>0</v>
      </c>
      <c r="GY3343">
        <v>0</v>
      </c>
      <c r="GZ3343">
        <v>0</v>
      </c>
      <c r="HA3343" t="s">
        <v>373</v>
      </c>
      <c r="HB3343">
        <v>0</v>
      </c>
      <c r="HC3343">
        <v>0</v>
      </c>
      <c r="HD3343">
        <v>0</v>
      </c>
      <c r="HE3343" t="b">
        <v>0</v>
      </c>
      <c r="HF3343">
        <v>3000</v>
      </c>
      <c r="HG3343" t="b">
        <v>1</v>
      </c>
      <c r="HH3343">
        <v>0</v>
      </c>
      <c r="HI3343">
        <v>0</v>
      </c>
      <c r="HJ3343">
        <v>0</v>
      </c>
      <c r="HK3343">
        <v>0</v>
      </c>
      <c r="HL3343" t="b">
        <v>0</v>
      </c>
      <c r="HM3343">
        <v>0</v>
      </c>
      <c r="HN3343">
        <v>0</v>
      </c>
      <c r="HO3343">
        <v>0</v>
      </c>
      <c r="HP3343" t="s">
        <v>363</v>
      </c>
      <c r="HQ3343">
        <v>0</v>
      </c>
      <c r="HR3343">
        <v>0</v>
      </c>
      <c r="HS3343">
        <v>0</v>
      </c>
      <c r="HT3343">
        <v>0</v>
      </c>
      <c r="HU3343" t="b">
        <v>0</v>
      </c>
      <c r="HV3343">
        <v>0</v>
      </c>
      <c r="HW3343" t="b">
        <v>0</v>
      </c>
      <c r="HX3343" t="b">
        <v>0</v>
      </c>
    </row>
    <row r="3344" spans="2:232">
      <c r="B3344" s="34">
        <f>10000000+INDEX(编号表!$B:$B,MATCH(D3344,编号表!$A:$A,0))*10000+J3344</f>
        <v>11530013</v>
      </c>
      <c r="C3344" s="22" t="s">
        <v>2247</v>
      </c>
      <c r="D3344" s="22" t="s">
        <v>2247</v>
      </c>
      <c r="E3344" s="41" t="s">
        <v>492</v>
      </c>
      <c r="F3344" s="41" t="s">
        <v>2264</v>
      </c>
      <c r="G3344" s="41" t="s">
        <v>403</v>
      </c>
      <c r="H3344" s="41" t="b">
        <v>0</v>
      </c>
      <c r="I3344" s="41" t="b">
        <v>0</v>
      </c>
      <c r="J3344" s="41">
        <v>13</v>
      </c>
      <c r="K3344" s="41" t="str">
        <f t="shared" si="72"/>
        <v>115300</v>
      </c>
      <c r="L3344" s="41" t="s">
        <v>353</v>
      </c>
      <c r="O3344" t="s">
        <v>2265</v>
      </c>
      <c r="P3344">
        <v>12221000</v>
      </c>
      <c r="Q3344">
        <v>0</v>
      </c>
      <c r="R3344">
        <v>0</v>
      </c>
      <c r="S3344">
        <v>0</v>
      </c>
      <c r="U3344">
        <v>0</v>
      </c>
      <c r="V3344">
        <v>0</v>
      </c>
      <c r="W3344">
        <v>600</v>
      </c>
      <c r="X3344">
        <v>600</v>
      </c>
      <c r="Y3344" t="s">
        <v>419</v>
      </c>
      <c r="Z3344" t="s">
        <v>420</v>
      </c>
      <c r="AA3344" t="s">
        <v>357</v>
      </c>
      <c r="AB3344">
        <v>0</v>
      </c>
      <c r="AC3344">
        <v>1</v>
      </c>
      <c r="AD3344" t="b">
        <v>0</v>
      </c>
      <c r="AE3344" t="s">
        <v>358</v>
      </c>
      <c r="AZ3344" t="s">
        <v>389</v>
      </c>
      <c r="BA3344">
        <v>10000</v>
      </c>
      <c r="BB3344" t="s">
        <v>378</v>
      </c>
      <c r="BC3344" t="s">
        <v>357</v>
      </c>
      <c r="BD3344">
        <v>10000</v>
      </c>
      <c r="BE3344">
        <v>0</v>
      </c>
      <c r="BF3344" t="s">
        <v>361</v>
      </c>
      <c r="BG3344">
        <v>0</v>
      </c>
      <c r="CG3344">
        <v>30002</v>
      </c>
      <c r="CH3344">
        <v>0</v>
      </c>
      <c r="CI3344">
        <v>900</v>
      </c>
      <c r="CJ3344">
        <v>60</v>
      </c>
      <c r="CK3344" t="s">
        <v>380</v>
      </c>
      <c r="CL3344">
        <v>1</v>
      </c>
      <c r="CM3344">
        <v>0</v>
      </c>
      <c r="CN3344">
        <v>0</v>
      </c>
      <c r="CO3344">
        <v>600</v>
      </c>
      <c r="CP3344">
        <v>32</v>
      </c>
      <c r="CQ3344">
        <v>0</v>
      </c>
      <c r="CR3344">
        <v>0</v>
      </c>
      <c r="CS3344">
        <v>11530112</v>
      </c>
      <c r="CT3344">
        <v>0</v>
      </c>
      <c r="CU3344">
        <v>0</v>
      </c>
      <c r="CV3344">
        <v>0</v>
      </c>
      <c r="CW3344">
        <v>0</v>
      </c>
      <c r="GY3344">
        <v>0</v>
      </c>
      <c r="GZ3344">
        <v>0</v>
      </c>
      <c r="HA3344" t="s">
        <v>373</v>
      </c>
      <c r="HB3344">
        <v>0</v>
      </c>
      <c r="HC3344">
        <v>0</v>
      </c>
      <c r="HD3344">
        <v>0</v>
      </c>
      <c r="HE3344" t="b">
        <v>0</v>
      </c>
      <c r="HF3344">
        <v>3000</v>
      </c>
      <c r="HG3344" t="b">
        <v>1</v>
      </c>
      <c r="HH3344">
        <v>0</v>
      </c>
      <c r="HI3344">
        <v>0</v>
      </c>
      <c r="HJ3344">
        <v>0</v>
      </c>
      <c r="HK3344">
        <v>0</v>
      </c>
      <c r="HL3344" t="b">
        <v>0</v>
      </c>
      <c r="HM3344">
        <v>0</v>
      </c>
      <c r="HN3344">
        <v>0</v>
      </c>
      <c r="HO3344">
        <v>0</v>
      </c>
      <c r="HP3344" t="s">
        <v>363</v>
      </c>
      <c r="HQ3344">
        <v>0</v>
      </c>
      <c r="HR3344">
        <v>0</v>
      </c>
      <c r="HS3344">
        <v>0</v>
      </c>
      <c r="HT3344">
        <v>0</v>
      </c>
      <c r="HU3344" t="b">
        <v>0</v>
      </c>
      <c r="HV3344">
        <v>0</v>
      </c>
      <c r="HW3344" t="b">
        <v>0</v>
      </c>
      <c r="HX3344" t="b">
        <v>0</v>
      </c>
    </row>
    <row r="3345" spans="2:232">
      <c r="B3345" s="34">
        <f>10000000+INDEX(编号表!$B:$B,MATCH(D3345,编号表!$A:$A,0))*10000+J3345</f>
        <v>11530014</v>
      </c>
      <c r="C3345" s="22" t="s">
        <v>2247</v>
      </c>
      <c r="D3345" s="22" t="s">
        <v>2247</v>
      </c>
      <c r="E3345" s="41" t="s">
        <v>492</v>
      </c>
      <c r="F3345" s="41" t="s">
        <v>2264</v>
      </c>
      <c r="G3345" s="41" t="s">
        <v>403</v>
      </c>
      <c r="H3345" s="41" t="b">
        <v>0</v>
      </c>
      <c r="I3345" s="41" t="b">
        <v>0</v>
      </c>
      <c r="J3345" s="41">
        <v>14</v>
      </c>
      <c r="K3345" s="41" t="str">
        <f t="shared" si="72"/>
        <v>115300</v>
      </c>
      <c r="L3345" s="41" t="s">
        <v>860</v>
      </c>
      <c r="O3345" t="s">
        <v>2266</v>
      </c>
      <c r="P3345">
        <v>12221000</v>
      </c>
      <c r="Q3345">
        <v>0</v>
      </c>
      <c r="R3345">
        <v>0</v>
      </c>
      <c r="S3345">
        <v>0</v>
      </c>
      <c r="U3345">
        <v>0</v>
      </c>
      <c r="V3345">
        <v>0</v>
      </c>
      <c r="W3345">
        <v>600</v>
      </c>
      <c r="X3345">
        <v>600</v>
      </c>
      <c r="Y3345" t="s">
        <v>419</v>
      </c>
      <c r="Z3345" t="s">
        <v>420</v>
      </c>
      <c r="AA3345" t="s">
        <v>357</v>
      </c>
      <c r="AB3345">
        <v>0</v>
      </c>
      <c r="AC3345">
        <v>1</v>
      </c>
      <c r="AD3345" t="b">
        <v>0</v>
      </c>
      <c r="AE3345" t="s">
        <v>358</v>
      </c>
      <c r="AZ3345" t="s">
        <v>389</v>
      </c>
      <c r="BA3345">
        <v>10000</v>
      </c>
      <c r="BB3345" t="s">
        <v>378</v>
      </c>
      <c r="BC3345" t="s">
        <v>357</v>
      </c>
      <c r="BD3345">
        <v>10000</v>
      </c>
      <c r="BE3345">
        <v>0</v>
      </c>
      <c r="BF3345" t="s">
        <v>361</v>
      </c>
      <c r="BG3345">
        <v>0</v>
      </c>
      <c r="CG3345">
        <v>30002</v>
      </c>
      <c r="CH3345">
        <v>0</v>
      </c>
      <c r="CI3345">
        <v>900</v>
      </c>
      <c r="CJ3345">
        <v>60</v>
      </c>
      <c r="CK3345" t="s">
        <v>380</v>
      </c>
      <c r="CL3345">
        <v>1</v>
      </c>
      <c r="CM3345">
        <v>0</v>
      </c>
      <c r="CN3345">
        <v>0</v>
      </c>
      <c r="CO3345">
        <v>600</v>
      </c>
      <c r="CP3345">
        <v>32</v>
      </c>
      <c r="CQ3345">
        <v>0</v>
      </c>
      <c r="CR3345">
        <v>0</v>
      </c>
      <c r="CS3345">
        <v>11530113</v>
      </c>
      <c r="CT3345">
        <v>0</v>
      </c>
      <c r="CU3345">
        <v>0</v>
      </c>
      <c r="CV3345">
        <v>0</v>
      </c>
      <c r="CW3345">
        <v>0</v>
      </c>
      <c r="GY3345">
        <v>0</v>
      </c>
      <c r="GZ3345">
        <v>0</v>
      </c>
      <c r="HA3345" t="s">
        <v>373</v>
      </c>
      <c r="HB3345">
        <v>0</v>
      </c>
      <c r="HC3345">
        <v>0</v>
      </c>
      <c r="HD3345">
        <v>0</v>
      </c>
      <c r="HE3345" t="b">
        <v>0</v>
      </c>
      <c r="HF3345">
        <v>3000</v>
      </c>
      <c r="HG3345" t="b">
        <v>1</v>
      </c>
      <c r="HH3345">
        <v>0</v>
      </c>
      <c r="HI3345">
        <v>0</v>
      </c>
      <c r="HJ3345">
        <v>0</v>
      </c>
      <c r="HK3345">
        <v>0</v>
      </c>
      <c r="HL3345" t="b">
        <v>0</v>
      </c>
      <c r="HM3345">
        <v>0</v>
      </c>
      <c r="HN3345">
        <v>0</v>
      </c>
      <c r="HO3345">
        <v>0</v>
      </c>
      <c r="HP3345" t="s">
        <v>363</v>
      </c>
      <c r="HQ3345">
        <v>0</v>
      </c>
      <c r="HR3345">
        <v>0</v>
      </c>
      <c r="HS3345">
        <v>0</v>
      </c>
      <c r="HT3345">
        <v>0</v>
      </c>
      <c r="HU3345" t="b">
        <v>0</v>
      </c>
      <c r="HV3345">
        <v>0</v>
      </c>
      <c r="HW3345" t="b">
        <v>0</v>
      </c>
      <c r="HX3345" t="b">
        <v>0</v>
      </c>
    </row>
    <row r="3346" spans="2:232">
      <c r="B3346" s="34">
        <f>10000000+INDEX(编号表!$B:$B,MATCH(D3346,编号表!$A:$A,0))*10000+J3346</f>
        <v>11530015</v>
      </c>
      <c r="C3346" s="22" t="s">
        <v>2247</v>
      </c>
      <c r="D3346" s="22" t="s">
        <v>2247</v>
      </c>
      <c r="E3346" s="41" t="s">
        <v>492</v>
      </c>
      <c r="F3346" s="41" t="s">
        <v>2264</v>
      </c>
      <c r="G3346" s="41" t="s">
        <v>403</v>
      </c>
      <c r="H3346" s="41" t="b">
        <v>0</v>
      </c>
      <c r="I3346" s="41" t="b">
        <v>0</v>
      </c>
      <c r="J3346" s="41">
        <v>15</v>
      </c>
      <c r="K3346" s="41" t="str">
        <f t="shared" si="72"/>
        <v>115300</v>
      </c>
      <c r="L3346" s="41" t="s">
        <v>777</v>
      </c>
      <c r="O3346" t="s">
        <v>2267</v>
      </c>
      <c r="P3346">
        <v>12221000</v>
      </c>
      <c r="Q3346">
        <v>0</v>
      </c>
      <c r="R3346">
        <v>0</v>
      </c>
      <c r="S3346">
        <v>0</v>
      </c>
      <c r="U3346">
        <v>0</v>
      </c>
      <c r="V3346">
        <v>0</v>
      </c>
      <c r="W3346">
        <v>600</v>
      </c>
      <c r="X3346">
        <v>600</v>
      </c>
      <c r="Y3346" t="s">
        <v>419</v>
      </c>
      <c r="Z3346" t="s">
        <v>420</v>
      </c>
      <c r="AA3346" t="s">
        <v>357</v>
      </c>
      <c r="AB3346">
        <v>0</v>
      </c>
      <c r="AC3346">
        <v>1</v>
      </c>
      <c r="AD3346" t="b">
        <v>0</v>
      </c>
      <c r="AE3346" t="s">
        <v>358</v>
      </c>
      <c r="AZ3346" t="s">
        <v>389</v>
      </c>
      <c r="BA3346">
        <v>10000</v>
      </c>
      <c r="BB3346" t="s">
        <v>378</v>
      </c>
      <c r="BC3346" t="s">
        <v>357</v>
      </c>
      <c r="BD3346">
        <v>10000</v>
      </c>
      <c r="BE3346">
        <v>0</v>
      </c>
      <c r="BF3346" t="s">
        <v>361</v>
      </c>
      <c r="BG3346">
        <v>0</v>
      </c>
      <c r="CG3346">
        <v>30002</v>
      </c>
      <c r="CH3346">
        <v>0</v>
      </c>
      <c r="CI3346">
        <v>900</v>
      </c>
      <c r="CJ3346">
        <v>60</v>
      </c>
      <c r="CK3346" t="s">
        <v>380</v>
      </c>
      <c r="CL3346">
        <v>1</v>
      </c>
      <c r="CM3346">
        <v>0</v>
      </c>
      <c r="CN3346">
        <v>0</v>
      </c>
      <c r="CO3346">
        <v>600</v>
      </c>
      <c r="CP3346">
        <v>32</v>
      </c>
      <c r="CQ3346">
        <v>0</v>
      </c>
      <c r="CR3346">
        <v>0</v>
      </c>
      <c r="CS3346">
        <v>11530114</v>
      </c>
      <c r="CT3346">
        <v>0</v>
      </c>
      <c r="CU3346">
        <v>0</v>
      </c>
      <c r="CV3346">
        <v>0</v>
      </c>
      <c r="CW3346">
        <v>0</v>
      </c>
      <c r="GY3346">
        <v>0</v>
      </c>
      <c r="GZ3346">
        <v>0</v>
      </c>
      <c r="HA3346" t="s">
        <v>373</v>
      </c>
      <c r="HB3346">
        <v>0</v>
      </c>
      <c r="HC3346">
        <v>0</v>
      </c>
      <c r="HD3346">
        <v>0</v>
      </c>
      <c r="HE3346" t="b">
        <v>0</v>
      </c>
      <c r="HF3346">
        <v>3000</v>
      </c>
      <c r="HG3346" t="b">
        <v>1</v>
      </c>
      <c r="HH3346">
        <v>0</v>
      </c>
      <c r="HI3346">
        <v>0</v>
      </c>
      <c r="HJ3346">
        <v>0</v>
      </c>
      <c r="HK3346">
        <v>0</v>
      </c>
      <c r="HL3346" t="b">
        <v>0</v>
      </c>
      <c r="HM3346">
        <v>0</v>
      </c>
      <c r="HN3346">
        <v>0</v>
      </c>
      <c r="HO3346">
        <v>0</v>
      </c>
      <c r="HP3346" t="s">
        <v>363</v>
      </c>
      <c r="HQ3346">
        <v>0</v>
      </c>
      <c r="HR3346">
        <v>0</v>
      </c>
      <c r="HS3346">
        <v>0</v>
      </c>
      <c r="HT3346">
        <v>0</v>
      </c>
      <c r="HU3346" t="b">
        <v>0</v>
      </c>
      <c r="HV3346">
        <v>0</v>
      </c>
      <c r="HW3346" t="b">
        <v>0</v>
      </c>
      <c r="HX3346" t="b">
        <v>0</v>
      </c>
    </row>
    <row r="3347" spans="2:232">
      <c r="B3347" s="34">
        <f>10000000+INDEX(编号表!$B:$B,MATCH(D3347,编号表!$A:$A,0))*10000+J3347</f>
        <v>11530016</v>
      </c>
      <c r="C3347" s="22" t="s">
        <v>2247</v>
      </c>
      <c r="D3347" s="22" t="s">
        <v>2247</v>
      </c>
      <c r="E3347" s="41" t="s">
        <v>492</v>
      </c>
      <c r="F3347" s="41" t="s">
        <v>2268</v>
      </c>
      <c r="G3347" s="41" t="s">
        <v>403</v>
      </c>
      <c r="H3347" s="41" t="b">
        <v>0</v>
      </c>
      <c r="I3347" s="41" t="b">
        <v>0</v>
      </c>
      <c r="J3347" s="41">
        <v>16</v>
      </c>
      <c r="K3347" s="41" t="str">
        <f t="shared" si="72"/>
        <v>115300</v>
      </c>
      <c r="L3347" s="41" t="s">
        <v>353</v>
      </c>
      <c r="O3347" t="s">
        <v>2269</v>
      </c>
      <c r="P3347">
        <v>12221000</v>
      </c>
      <c r="Q3347">
        <v>0</v>
      </c>
      <c r="R3347">
        <v>0</v>
      </c>
      <c r="S3347">
        <v>0</v>
      </c>
      <c r="U3347">
        <v>0</v>
      </c>
      <c r="V3347">
        <v>0</v>
      </c>
      <c r="W3347">
        <v>600</v>
      </c>
      <c r="X3347">
        <v>600</v>
      </c>
      <c r="Y3347" t="s">
        <v>419</v>
      </c>
      <c r="Z3347" t="s">
        <v>420</v>
      </c>
      <c r="AA3347" t="s">
        <v>357</v>
      </c>
      <c r="AB3347">
        <v>0</v>
      </c>
      <c r="AC3347">
        <v>1</v>
      </c>
      <c r="AD3347" t="b">
        <v>0</v>
      </c>
      <c r="AE3347" t="s">
        <v>358</v>
      </c>
      <c r="AZ3347" t="s">
        <v>389</v>
      </c>
      <c r="BA3347">
        <v>10000</v>
      </c>
      <c r="BB3347" t="s">
        <v>378</v>
      </c>
      <c r="BC3347" t="s">
        <v>357</v>
      </c>
      <c r="BD3347">
        <v>10000</v>
      </c>
      <c r="BE3347">
        <v>0</v>
      </c>
      <c r="BF3347" t="s">
        <v>361</v>
      </c>
      <c r="BG3347">
        <v>0</v>
      </c>
      <c r="CG3347">
        <v>30002</v>
      </c>
      <c r="CH3347">
        <v>0</v>
      </c>
      <c r="CI3347">
        <v>900</v>
      </c>
      <c r="CJ3347">
        <v>60</v>
      </c>
      <c r="CK3347" t="s">
        <v>380</v>
      </c>
      <c r="CL3347">
        <v>1</v>
      </c>
      <c r="CM3347">
        <v>0</v>
      </c>
      <c r="CN3347">
        <v>0</v>
      </c>
      <c r="CO3347">
        <v>600</v>
      </c>
      <c r="CP3347">
        <v>32</v>
      </c>
      <c r="CQ3347">
        <v>0</v>
      </c>
      <c r="CR3347">
        <v>0</v>
      </c>
      <c r="CS3347">
        <v>11530115</v>
      </c>
      <c r="CT3347">
        <v>0</v>
      </c>
      <c r="CU3347">
        <v>0</v>
      </c>
      <c r="CV3347">
        <v>0</v>
      </c>
      <c r="CW3347">
        <v>0</v>
      </c>
      <c r="GY3347">
        <v>0</v>
      </c>
      <c r="GZ3347">
        <v>0</v>
      </c>
      <c r="HA3347" t="s">
        <v>373</v>
      </c>
      <c r="HB3347">
        <v>0</v>
      </c>
      <c r="HC3347">
        <v>0</v>
      </c>
      <c r="HD3347">
        <v>0</v>
      </c>
      <c r="HE3347" t="b">
        <v>0</v>
      </c>
      <c r="HF3347">
        <v>3000</v>
      </c>
      <c r="HG3347" t="b">
        <v>1</v>
      </c>
      <c r="HH3347">
        <v>0</v>
      </c>
      <c r="HI3347">
        <v>0</v>
      </c>
      <c r="HJ3347">
        <v>0</v>
      </c>
      <c r="HK3347">
        <v>0</v>
      </c>
      <c r="HL3347" t="b">
        <v>0</v>
      </c>
      <c r="HM3347">
        <v>0</v>
      </c>
      <c r="HN3347">
        <v>0</v>
      </c>
      <c r="HO3347">
        <v>0</v>
      </c>
      <c r="HP3347" t="s">
        <v>363</v>
      </c>
      <c r="HQ3347">
        <v>0</v>
      </c>
      <c r="HR3347">
        <v>0</v>
      </c>
      <c r="HS3347">
        <v>0</v>
      </c>
      <c r="HT3347">
        <v>0</v>
      </c>
      <c r="HU3347" t="b">
        <v>0</v>
      </c>
      <c r="HV3347">
        <v>0</v>
      </c>
      <c r="HW3347" t="b">
        <v>0</v>
      </c>
      <c r="HX3347" t="b">
        <v>0</v>
      </c>
    </row>
    <row r="3348" spans="2:232">
      <c r="B3348" s="34">
        <f>10000000+INDEX(编号表!$B:$B,MATCH(D3348,编号表!$A:$A,0))*10000+J3348</f>
        <v>11530017</v>
      </c>
      <c r="C3348" s="22" t="s">
        <v>2247</v>
      </c>
      <c r="D3348" s="22" t="s">
        <v>2247</v>
      </c>
      <c r="E3348" s="41" t="s">
        <v>492</v>
      </c>
      <c r="F3348" s="41" t="s">
        <v>2268</v>
      </c>
      <c r="G3348" s="41" t="s">
        <v>403</v>
      </c>
      <c r="H3348" s="41" t="b">
        <v>0</v>
      </c>
      <c r="I3348" s="41" t="b">
        <v>0</v>
      </c>
      <c r="J3348" s="41">
        <v>17</v>
      </c>
      <c r="K3348" s="41" t="str">
        <f t="shared" si="72"/>
        <v>115300</v>
      </c>
      <c r="L3348" s="41" t="s">
        <v>860</v>
      </c>
      <c r="O3348" t="s">
        <v>2270</v>
      </c>
      <c r="P3348">
        <v>12221000</v>
      </c>
      <c r="Q3348">
        <v>0</v>
      </c>
      <c r="R3348">
        <v>0</v>
      </c>
      <c r="S3348">
        <v>0</v>
      </c>
      <c r="U3348">
        <v>0</v>
      </c>
      <c r="V3348">
        <v>0</v>
      </c>
      <c r="W3348">
        <v>600</v>
      </c>
      <c r="X3348">
        <v>600</v>
      </c>
      <c r="Y3348" t="s">
        <v>419</v>
      </c>
      <c r="Z3348" t="s">
        <v>420</v>
      </c>
      <c r="AA3348" t="s">
        <v>357</v>
      </c>
      <c r="AB3348">
        <v>0</v>
      </c>
      <c r="AC3348">
        <v>1</v>
      </c>
      <c r="AD3348" t="b">
        <v>0</v>
      </c>
      <c r="AE3348" t="s">
        <v>358</v>
      </c>
      <c r="AZ3348" t="s">
        <v>389</v>
      </c>
      <c r="BA3348">
        <v>10000</v>
      </c>
      <c r="BB3348" t="s">
        <v>378</v>
      </c>
      <c r="BC3348" t="s">
        <v>357</v>
      </c>
      <c r="BD3348">
        <v>10000</v>
      </c>
      <c r="BE3348">
        <v>0</v>
      </c>
      <c r="BF3348" t="s">
        <v>361</v>
      </c>
      <c r="BG3348">
        <v>0</v>
      </c>
      <c r="CG3348">
        <v>30002</v>
      </c>
      <c r="CH3348">
        <v>0</v>
      </c>
      <c r="CI3348">
        <v>900</v>
      </c>
      <c r="CJ3348">
        <v>60</v>
      </c>
      <c r="CK3348" t="s">
        <v>380</v>
      </c>
      <c r="CL3348">
        <v>1</v>
      </c>
      <c r="CM3348">
        <v>0</v>
      </c>
      <c r="CN3348">
        <v>0</v>
      </c>
      <c r="CO3348">
        <v>600</v>
      </c>
      <c r="CP3348">
        <v>32</v>
      </c>
      <c r="CQ3348">
        <v>0</v>
      </c>
      <c r="CR3348">
        <v>0</v>
      </c>
      <c r="CS3348">
        <v>11530116</v>
      </c>
      <c r="CT3348">
        <v>0</v>
      </c>
      <c r="CU3348">
        <v>0</v>
      </c>
      <c r="CV3348">
        <v>0</v>
      </c>
      <c r="CW3348">
        <v>0</v>
      </c>
      <c r="GY3348">
        <v>0</v>
      </c>
      <c r="GZ3348">
        <v>0</v>
      </c>
      <c r="HA3348" t="s">
        <v>373</v>
      </c>
      <c r="HB3348">
        <v>0</v>
      </c>
      <c r="HC3348">
        <v>0</v>
      </c>
      <c r="HD3348">
        <v>0</v>
      </c>
      <c r="HE3348" t="b">
        <v>0</v>
      </c>
      <c r="HF3348">
        <v>3000</v>
      </c>
      <c r="HG3348" t="b">
        <v>1</v>
      </c>
      <c r="HH3348">
        <v>0</v>
      </c>
      <c r="HI3348">
        <v>0</v>
      </c>
      <c r="HJ3348">
        <v>0</v>
      </c>
      <c r="HK3348">
        <v>0</v>
      </c>
      <c r="HL3348" t="b">
        <v>0</v>
      </c>
      <c r="HM3348">
        <v>0</v>
      </c>
      <c r="HN3348">
        <v>0</v>
      </c>
      <c r="HO3348">
        <v>0</v>
      </c>
      <c r="HP3348" t="s">
        <v>363</v>
      </c>
      <c r="HQ3348">
        <v>0</v>
      </c>
      <c r="HR3348">
        <v>0</v>
      </c>
      <c r="HS3348">
        <v>0</v>
      </c>
      <c r="HT3348">
        <v>0</v>
      </c>
      <c r="HU3348" t="b">
        <v>0</v>
      </c>
      <c r="HV3348">
        <v>0</v>
      </c>
      <c r="HW3348" t="b">
        <v>0</v>
      </c>
      <c r="HX3348" t="b">
        <v>0</v>
      </c>
    </row>
    <row r="3349" spans="2:232">
      <c r="B3349" s="34">
        <f>10000000+INDEX(编号表!$B:$B,MATCH(D3349,编号表!$A:$A,0))*10000+J3349</f>
        <v>11530018</v>
      </c>
      <c r="C3349" s="22" t="s">
        <v>2247</v>
      </c>
      <c r="D3349" s="22" t="s">
        <v>2247</v>
      </c>
      <c r="E3349" s="41" t="s">
        <v>492</v>
      </c>
      <c r="F3349" s="41" t="s">
        <v>2268</v>
      </c>
      <c r="G3349" s="41" t="s">
        <v>403</v>
      </c>
      <c r="H3349" s="41" t="b">
        <v>0</v>
      </c>
      <c r="I3349" s="41" t="b">
        <v>0</v>
      </c>
      <c r="J3349" s="41">
        <v>18</v>
      </c>
      <c r="K3349" s="41" t="str">
        <f t="shared" si="72"/>
        <v>115300</v>
      </c>
      <c r="L3349" s="41" t="s">
        <v>777</v>
      </c>
      <c r="O3349" t="s">
        <v>2271</v>
      </c>
      <c r="P3349">
        <v>12221000</v>
      </c>
      <c r="Q3349">
        <v>0</v>
      </c>
      <c r="R3349">
        <v>0</v>
      </c>
      <c r="S3349">
        <v>0</v>
      </c>
      <c r="U3349">
        <v>0</v>
      </c>
      <c r="V3349">
        <v>0</v>
      </c>
      <c r="W3349">
        <v>600</v>
      </c>
      <c r="X3349">
        <v>600</v>
      </c>
      <c r="Y3349" t="s">
        <v>419</v>
      </c>
      <c r="Z3349" t="s">
        <v>420</v>
      </c>
      <c r="AA3349" t="s">
        <v>357</v>
      </c>
      <c r="AB3349">
        <v>0</v>
      </c>
      <c r="AC3349">
        <v>1</v>
      </c>
      <c r="AD3349" t="b">
        <v>0</v>
      </c>
      <c r="AE3349" t="s">
        <v>358</v>
      </c>
      <c r="AZ3349" t="s">
        <v>389</v>
      </c>
      <c r="BA3349">
        <v>10000</v>
      </c>
      <c r="BB3349" t="s">
        <v>378</v>
      </c>
      <c r="BC3349" t="s">
        <v>357</v>
      </c>
      <c r="BD3349">
        <v>10000</v>
      </c>
      <c r="BE3349">
        <v>0</v>
      </c>
      <c r="BF3349" t="s">
        <v>361</v>
      </c>
      <c r="BG3349">
        <v>0</v>
      </c>
      <c r="CG3349">
        <v>30002</v>
      </c>
      <c r="CH3349">
        <v>0</v>
      </c>
      <c r="CI3349">
        <v>900</v>
      </c>
      <c r="CJ3349">
        <v>60</v>
      </c>
      <c r="CK3349" t="s">
        <v>380</v>
      </c>
      <c r="CL3349">
        <v>1</v>
      </c>
      <c r="CM3349">
        <v>0</v>
      </c>
      <c r="CN3349">
        <v>0</v>
      </c>
      <c r="CO3349">
        <v>600</v>
      </c>
      <c r="CP3349">
        <v>32</v>
      </c>
      <c r="CQ3349">
        <v>0</v>
      </c>
      <c r="CR3349">
        <v>0</v>
      </c>
      <c r="CS3349">
        <v>11530117</v>
      </c>
      <c r="CT3349">
        <v>0</v>
      </c>
      <c r="CU3349">
        <v>0</v>
      </c>
      <c r="CV3349">
        <v>0</v>
      </c>
      <c r="CW3349">
        <v>0</v>
      </c>
      <c r="GY3349">
        <v>0</v>
      </c>
      <c r="GZ3349">
        <v>0</v>
      </c>
      <c r="HA3349" t="s">
        <v>373</v>
      </c>
      <c r="HB3349">
        <v>0</v>
      </c>
      <c r="HC3349">
        <v>0</v>
      </c>
      <c r="HD3349">
        <v>0</v>
      </c>
      <c r="HE3349" t="b">
        <v>0</v>
      </c>
      <c r="HF3349">
        <v>3000</v>
      </c>
      <c r="HG3349" t="b">
        <v>1</v>
      </c>
      <c r="HH3349">
        <v>0</v>
      </c>
      <c r="HI3349">
        <v>0</v>
      </c>
      <c r="HJ3349">
        <v>0</v>
      </c>
      <c r="HK3349">
        <v>0</v>
      </c>
      <c r="HL3349" t="b">
        <v>0</v>
      </c>
      <c r="HM3349">
        <v>0</v>
      </c>
      <c r="HN3349">
        <v>0</v>
      </c>
      <c r="HO3349">
        <v>0</v>
      </c>
      <c r="HP3349" t="s">
        <v>363</v>
      </c>
      <c r="HQ3349">
        <v>0</v>
      </c>
      <c r="HR3349">
        <v>0</v>
      </c>
      <c r="HS3349">
        <v>0</v>
      </c>
      <c r="HT3349">
        <v>0</v>
      </c>
      <c r="HU3349" t="b">
        <v>0</v>
      </c>
      <c r="HV3349">
        <v>0</v>
      </c>
      <c r="HW3349" t="b">
        <v>0</v>
      </c>
      <c r="HX3349" t="b">
        <v>0</v>
      </c>
    </row>
    <row r="3350" spans="2:232">
      <c r="B3350" s="34">
        <f>10000000+INDEX(编号表!$B:$B,MATCH(D3350,编号表!$A:$A,0))*10000+J3350</f>
        <v>11530019</v>
      </c>
      <c r="C3350" s="22" t="s">
        <v>2247</v>
      </c>
      <c r="D3350" s="22" t="s">
        <v>2247</v>
      </c>
      <c r="E3350" s="41" t="s">
        <v>492</v>
      </c>
      <c r="F3350" s="41" t="s">
        <v>2272</v>
      </c>
      <c r="G3350" s="41" t="s">
        <v>403</v>
      </c>
      <c r="H3350" s="41" t="b">
        <v>0</v>
      </c>
      <c r="I3350" s="41" t="b">
        <v>0</v>
      </c>
      <c r="J3350" s="41">
        <v>19</v>
      </c>
      <c r="K3350" s="41" t="str">
        <f t="shared" si="72"/>
        <v>115300</v>
      </c>
      <c r="L3350" s="41" t="s">
        <v>353</v>
      </c>
      <c r="O3350" t="s">
        <v>2273</v>
      </c>
      <c r="P3350">
        <v>12221000</v>
      </c>
      <c r="Q3350">
        <v>0</v>
      </c>
      <c r="R3350">
        <v>0</v>
      </c>
      <c r="S3350">
        <v>0</v>
      </c>
      <c r="U3350">
        <v>0</v>
      </c>
      <c r="V3350">
        <v>0</v>
      </c>
      <c r="W3350">
        <v>600</v>
      </c>
      <c r="X3350">
        <v>600</v>
      </c>
      <c r="Y3350" t="s">
        <v>419</v>
      </c>
      <c r="Z3350" t="s">
        <v>420</v>
      </c>
      <c r="AA3350" t="s">
        <v>357</v>
      </c>
      <c r="AB3350">
        <v>0</v>
      </c>
      <c r="AC3350">
        <v>1</v>
      </c>
      <c r="AD3350" t="b">
        <v>0</v>
      </c>
      <c r="AE3350" t="s">
        <v>358</v>
      </c>
      <c r="AZ3350" t="s">
        <v>389</v>
      </c>
      <c r="BA3350">
        <v>10000</v>
      </c>
      <c r="BB3350" t="s">
        <v>378</v>
      </c>
      <c r="BC3350" t="s">
        <v>357</v>
      </c>
      <c r="BD3350">
        <v>10000</v>
      </c>
      <c r="BE3350">
        <v>0</v>
      </c>
      <c r="BF3350" t="s">
        <v>361</v>
      </c>
      <c r="BG3350">
        <v>0</v>
      </c>
      <c r="CG3350">
        <v>30002</v>
      </c>
      <c r="CH3350">
        <v>0</v>
      </c>
      <c r="CI3350">
        <v>900</v>
      </c>
      <c r="CJ3350">
        <v>60</v>
      </c>
      <c r="CK3350" t="s">
        <v>380</v>
      </c>
      <c r="CL3350">
        <v>1</v>
      </c>
      <c r="CM3350">
        <v>0</v>
      </c>
      <c r="CN3350">
        <v>0</v>
      </c>
      <c r="CO3350">
        <v>600</v>
      </c>
      <c r="CP3350">
        <v>32</v>
      </c>
      <c r="CQ3350">
        <v>0</v>
      </c>
      <c r="CR3350">
        <v>0</v>
      </c>
      <c r="CS3350">
        <v>11530118</v>
      </c>
      <c r="CT3350">
        <v>0</v>
      </c>
      <c r="CU3350">
        <v>0</v>
      </c>
      <c r="CV3350">
        <v>0</v>
      </c>
      <c r="CW3350">
        <v>0</v>
      </c>
      <c r="GY3350">
        <v>0</v>
      </c>
      <c r="GZ3350">
        <v>0</v>
      </c>
      <c r="HA3350" t="s">
        <v>373</v>
      </c>
      <c r="HB3350">
        <v>0</v>
      </c>
      <c r="HC3350">
        <v>0</v>
      </c>
      <c r="HD3350">
        <v>0</v>
      </c>
      <c r="HE3350" t="b">
        <v>0</v>
      </c>
      <c r="HF3350">
        <v>3000</v>
      </c>
      <c r="HG3350" t="b">
        <v>1</v>
      </c>
      <c r="HH3350">
        <v>0</v>
      </c>
      <c r="HI3350">
        <v>0</v>
      </c>
      <c r="HJ3350">
        <v>0</v>
      </c>
      <c r="HK3350">
        <v>0</v>
      </c>
      <c r="HL3350" t="b">
        <v>0</v>
      </c>
      <c r="HM3350">
        <v>0</v>
      </c>
      <c r="HN3350">
        <v>0</v>
      </c>
      <c r="HO3350">
        <v>0</v>
      </c>
      <c r="HP3350" t="s">
        <v>363</v>
      </c>
      <c r="HQ3350">
        <v>0</v>
      </c>
      <c r="HR3350">
        <v>0</v>
      </c>
      <c r="HS3350">
        <v>0</v>
      </c>
      <c r="HT3350">
        <v>0</v>
      </c>
      <c r="HU3350" t="b">
        <v>0</v>
      </c>
      <c r="HV3350">
        <v>0</v>
      </c>
      <c r="HW3350" t="b">
        <v>0</v>
      </c>
      <c r="HX3350" t="b">
        <v>0</v>
      </c>
    </row>
    <row r="3351" spans="2:232">
      <c r="B3351" s="34">
        <f>10000000+INDEX(编号表!$B:$B,MATCH(D3351,编号表!$A:$A,0))*10000+J3351</f>
        <v>11530020</v>
      </c>
      <c r="C3351" s="22" t="s">
        <v>2247</v>
      </c>
      <c r="D3351" s="22" t="s">
        <v>2247</v>
      </c>
      <c r="E3351" s="41" t="s">
        <v>492</v>
      </c>
      <c r="F3351" s="41" t="s">
        <v>2272</v>
      </c>
      <c r="G3351" s="41" t="s">
        <v>403</v>
      </c>
      <c r="H3351" s="41" t="b">
        <v>0</v>
      </c>
      <c r="I3351" s="41" t="b">
        <v>0</v>
      </c>
      <c r="J3351" s="41">
        <v>20</v>
      </c>
      <c r="K3351" s="41" t="str">
        <f t="shared" si="72"/>
        <v>115300</v>
      </c>
      <c r="L3351" s="41" t="s">
        <v>860</v>
      </c>
      <c r="O3351" t="s">
        <v>2274</v>
      </c>
      <c r="P3351">
        <v>12221000</v>
      </c>
      <c r="Q3351">
        <v>0</v>
      </c>
      <c r="R3351">
        <v>0</v>
      </c>
      <c r="S3351">
        <v>0</v>
      </c>
      <c r="U3351">
        <v>0</v>
      </c>
      <c r="V3351">
        <v>0</v>
      </c>
      <c r="W3351">
        <v>600</v>
      </c>
      <c r="X3351">
        <v>600</v>
      </c>
      <c r="Y3351" t="s">
        <v>419</v>
      </c>
      <c r="Z3351" t="s">
        <v>420</v>
      </c>
      <c r="AA3351" t="s">
        <v>357</v>
      </c>
      <c r="AB3351">
        <v>0</v>
      </c>
      <c r="AC3351">
        <v>1</v>
      </c>
      <c r="AD3351" t="b">
        <v>0</v>
      </c>
      <c r="AE3351" t="s">
        <v>358</v>
      </c>
      <c r="AZ3351" t="s">
        <v>389</v>
      </c>
      <c r="BA3351">
        <v>10000</v>
      </c>
      <c r="BB3351" t="s">
        <v>378</v>
      </c>
      <c r="BC3351" t="s">
        <v>357</v>
      </c>
      <c r="BD3351">
        <v>10000</v>
      </c>
      <c r="BE3351">
        <v>0</v>
      </c>
      <c r="BF3351" t="s">
        <v>361</v>
      </c>
      <c r="BG3351">
        <v>0</v>
      </c>
      <c r="CG3351">
        <v>30002</v>
      </c>
      <c r="CH3351">
        <v>0</v>
      </c>
      <c r="CI3351">
        <v>900</v>
      </c>
      <c r="CJ3351">
        <v>60</v>
      </c>
      <c r="CK3351" t="s">
        <v>380</v>
      </c>
      <c r="CL3351">
        <v>1</v>
      </c>
      <c r="CM3351">
        <v>0</v>
      </c>
      <c r="CN3351">
        <v>0</v>
      </c>
      <c r="CO3351">
        <v>600</v>
      </c>
      <c r="CP3351">
        <v>32</v>
      </c>
      <c r="CQ3351">
        <v>0</v>
      </c>
      <c r="CR3351">
        <v>0</v>
      </c>
      <c r="CS3351">
        <v>11530119</v>
      </c>
      <c r="CT3351">
        <v>0</v>
      </c>
      <c r="CU3351">
        <v>0</v>
      </c>
      <c r="CV3351">
        <v>0</v>
      </c>
      <c r="CW3351">
        <v>0</v>
      </c>
      <c r="GY3351">
        <v>0</v>
      </c>
      <c r="GZ3351">
        <v>0</v>
      </c>
      <c r="HA3351" t="s">
        <v>373</v>
      </c>
      <c r="HB3351">
        <v>0</v>
      </c>
      <c r="HC3351">
        <v>0</v>
      </c>
      <c r="HD3351">
        <v>0</v>
      </c>
      <c r="HE3351" t="b">
        <v>0</v>
      </c>
      <c r="HF3351">
        <v>3000</v>
      </c>
      <c r="HG3351" t="b">
        <v>1</v>
      </c>
      <c r="HH3351">
        <v>0</v>
      </c>
      <c r="HI3351">
        <v>0</v>
      </c>
      <c r="HJ3351">
        <v>0</v>
      </c>
      <c r="HK3351">
        <v>0</v>
      </c>
      <c r="HL3351" t="b">
        <v>0</v>
      </c>
      <c r="HM3351">
        <v>0</v>
      </c>
      <c r="HN3351">
        <v>0</v>
      </c>
      <c r="HO3351">
        <v>0</v>
      </c>
      <c r="HP3351" t="s">
        <v>363</v>
      </c>
      <c r="HQ3351">
        <v>0</v>
      </c>
      <c r="HR3351">
        <v>0</v>
      </c>
      <c r="HS3351">
        <v>0</v>
      </c>
      <c r="HT3351">
        <v>0</v>
      </c>
      <c r="HU3351" t="b">
        <v>0</v>
      </c>
      <c r="HV3351">
        <v>0</v>
      </c>
      <c r="HW3351" t="b">
        <v>0</v>
      </c>
      <c r="HX3351" t="b">
        <v>0</v>
      </c>
    </row>
    <row r="3352" spans="2:232">
      <c r="B3352" s="34">
        <f>10000000+INDEX(编号表!$B:$B,MATCH(D3352,编号表!$A:$A,0))*10000+J3352</f>
        <v>11530021</v>
      </c>
      <c r="C3352" s="22" t="s">
        <v>2247</v>
      </c>
      <c r="D3352" s="22" t="s">
        <v>2247</v>
      </c>
      <c r="E3352" s="41" t="s">
        <v>492</v>
      </c>
      <c r="F3352" s="41" t="s">
        <v>2272</v>
      </c>
      <c r="G3352" s="41" t="s">
        <v>403</v>
      </c>
      <c r="H3352" s="41" t="b">
        <v>0</v>
      </c>
      <c r="I3352" s="41" t="b">
        <v>0</v>
      </c>
      <c r="J3352" s="41">
        <v>21</v>
      </c>
      <c r="K3352" s="41" t="str">
        <f t="shared" si="72"/>
        <v>115300</v>
      </c>
      <c r="L3352" s="41" t="s">
        <v>777</v>
      </c>
      <c r="O3352" t="s">
        <v>2275</v>
      </c>
      <c r="P3352">
        <v>12221000</v>
      </c>
      <c r="Q3352">
        <v>0</v>
      </c>
      <c r="R3352">
        <v>0</v>
      </c>
      <c r="S3352">
        <v>0</v>
      </c>
      <c r="U3352">
        <v>0</v>
      </c>
      <c r="V3352">
        <v>0</v>
      </c>
      <c r="W3352">
        <v>600</v>
      </c>
      <c r="X3352">
        <v>600</v>
      </c>
      <c r="Y3352" t="s">
        <v>419</v>
      </c>
      <c r="Z3352" t="s">
        <v>420</v>
      </c>
      <c r="AA3352" t="s">
        <v>357</v>
      </c>
      <c r="AB3352">
        <v>0</v>
      </c>
      <c r="AC3352">
        <v>1</v>
      </c>
      <c r="AD3352" t="b">
        <v>0</v>
      </c>
      <c r="AE3352" t="s">
        <v>358</v>
      </c>
      <c r="AZ3352" t="s">
        <v>389</v>
      </c>
      <c r="BA3352">
        <v>10000</v>
      </c>
      <c r="BB3352" t="s">
        <v>378</v>
      </c>
      <c r="BC3352" t="s">
        <v>357</v>
      </c>
      <c r="BD3352">
        <v>10000</v>
      </c>
      <c r="BE3352">
        <v>0</v>
      </c>
      <c r="BF3352" t="s">
        <v>361</v>
      </c>
      <c r="BG3352">
        <v>0</v>
      </c>
      <c r="CG3352">
        <v>30002</v>
      </c>
      <c r="CH3352">
        <v>0</v>
      </c>
      <c r="CI3352">
        <v>900</v>
      </c>
      <c r="CJ3352">
        <v>60</v>
      </c>
      <c r="CK3352" t="s">
        <v>380</v>
      </c>
      <c r="CL3352">
        <v>1</v>
      </c>
      <c r="CM3352">
        <v>0</v>
      </c>
      <c r="CN3352">
        <v>0</v>
      </c>
      <c r="CO3352">
        <v>600</v>
      </c>
      <c r="CP3352">
        <v>32</v>
      </c>
      <c r="CQ3352">
        <v>0</v>
      </c>
      <c r="CR3352">
        <v>0</v>
      </c>
      <c r="CS3352">
        <v>11530120</v>
      </c>
      <c r="CT3352">
        <v>0</v>
      </c>
      <c r="CU3352">
        <v>0</v>
      </c>
      <c r="CV3352">
        <v>0</v>
      </c>
      <c r="CW3352">
        <v>0</v>
      </c>
      <c r="GY3352">
        <v>0</v>
      </c>
      <c r="GZ3352">
        <v>0</v>
      </c>
      <c r="HA3352" t="s">
        <v>373</v>
      </c>
      <c r="HB3352">
        <v>0</v>
      </c>
      <c r="HC3352">
        <v>0</v>
      </c>
      <c r="HD3352">
        <v>0</v>
      </c>
      <c r="HE3352" t="b">
        <v>0</v>
      </c>
      <c r="HF3352">
        <v>3000</v>
      </c>
      <c r="HG3352" t="b">
        <v>1</v>
      </c>
      <c r="HH3352">
        <v>0</v>
      </c>
      <c r="HI3352">
        <v>0</v>
      </c>
      <c r="HJ3352">
        <v>0</v>
      </c>
      <c r="HK3352">
        <v>0</v>
      </c>
      <c r="HL3352" t="b">
        <v>0</v>
      </c>
      <c r="HM3352">
        <v>0</v>
      </c>
      <c r="HN3352">
        <v>0</v>
      </c>
      <c r="HO3352">
        <v>0</v>
      </c>
      <c r="HP3352" t="s">
        <v>363</v>
      </c>
      <c r="HQ3352">
        <v>0</v>
      </c>
      <c r="HR3352">
        <v>0</v>
      </c>
      <c r="HS3352">
        <v>0</v>
      </c>
      <c r="HT3352">
        <v>0</v>
      </c>
      <c r="HU3352" t="b">
        <v>0</v>
      </c>
      <c r="HV3352">
        <v>0</v>
      </c>
      <c r="HW3352" t="b">
        <v>0</v>
      </c>
      <c r="HX3352" t="b">
        <v>0</v>
      </c>
    </row>
    <row r="3353" spans="2:232">
      <c r="B3353" s="34">
        <f>10000000+INDEX(编号表!$B:$B,MATCH(D3353,编号表!$A:$A,0))*10000+J3353</f>
        <v>11540001</v>
      </c>
      <c r="C3353" s="22" t="s">
        <v>2276</v>
      </c>
      <c r="D3353" s="22" t="s">
        <v>2276</v>
      </c>
      <c r="E3353" s="41" t="s">
        <v>492</v>
      </c>
      <c r="F3353" s="41" t="s">
        <v>2248</v>
      </c>
      <c r="G3353" s="41" t="s">
        <v>403</v>
      </c>
      <c r="H3353" s="41" t="b">
        <v>0</v>
      </c>
      <c r="I3353" s="41" t="b">
        <v>0</v>
      </c>
      <c r="J3353" s="41">
        <v>1</v>
      </c>
      <c r="K3353" s="41" t="str">
        <f t="shared" si="72"/>
        <v>115400</v>
      </c>
      <c r="L3353" s="41" t="s">
        <v>353</v>
      </c>
      <c r="O3353" t="s">
        <v>2277</v>
      </c>
      <c r="P3353">
        <v>12221001</v>
      </c>
      <c r="Q3353">
        <v>0</v>
      </c>
      <c r="R3353">
        <v>0</v>
      </c>
      <c r="S3353">
        <v>0</v>
      </c>
      <c r="U3353">
        <v>0</v>
      </c>
      <c r="V3353">
        <v>0</v>
      </c>
      <c r="W3353">
        <v>600</v>
      </c>
      <c r="X3353">
        <v>600</v>
      </c>
      <c r="Y3353" t="s">
        <v>371</v>
      </c>
      <c r="Z3353"/>
      <c r="AA3353"/>
      <c r="AB3353"/>
      <c r="AC3353"/>
      <c r="AD3353"/>
      <c r="AE3353"/>
      <c r="AZ3353" t="s">
        <v>389</v>
      </c>
      <c r="BA3353">
        <v>10000</v>
      </c>
      <c r="BB3353" t="s">
        <v>2278</v>
      </c>
      <c r="BC3353" t="s">
        <v>361</v>
      </c>
      <c r="BD3353">
        <v>10000</v>
      </c>
      <c r="BE3353">
        <v>0</v>
      </c>
      <c r="BF3353" t="s">
        <v>361</v>
      </c>
      <c r="BG3353">
        <v>0</v>
      </c>
      <c r="BT3353">
        <v>73060001</v>
      </c>
      <c r="BU3353" t="s">
        <v>371</v>
      </c>
      <c r="BV3353">
        <v>120000</v>
      </c>
      <c r="BW3353">
        <v>1</v>
      </c>
      <c r="BX3353">
        <v>1</v>
      </c>
      <c r="BY3353">
        <v>1</v>
      </c>
      <c r="BZ3353">
        <v>21</v>
      </c>
      <c r="GY3353">
        <v>0</v>
      </c>
      <c r="GZ3353">
        <v>0</v>
      </c>
      <c r="HA3353" t="s">
        <v>373</v>
      </c>
      <c r="HB3353">
        <v>0</v>
      </c>
      <c r="HC3353">
        <v>0</v>
      </c>
      <c r="HD3353">
        <v>0</v>
      </c>
      <c r="HE3353" t="b">
        <v>0</v>
      </c>
      <c r="HF3353">
        <v>6000</v>
      </c>
      <c r="HG3353" t="b">
        <v>1</v>
      </c>
      <c r="HH3353">
        <v>0</v>
      </c>
      <c r="HI3353">
        <v>0</v>
      </c>
      <c r="HJ3353">
        <v>0</v>
      </c>
      <c r="HK3353">
        <v>0</v>
      </c>
      <c r="HL3353" t="b">
        <v>0</v>
      </c>
      <c r="HM3353">
        <v>0</v>
      </c>
      <c r="HN3353">
        <v>0</v>
      </c>
      <c r="HO3353">
        <v>0</v>
      </c>
      <c r="HP3353" t="s">
        <v>363</v>
      </c>
      <c r="HQ3353">
        <v>0</v>
      </c>
      <c r="HR3353">
        <v>0</v>
      </c>
      <c r="HS3353">
        <v>0</v>
      </c>
      <c r="HT3353">
        <v>0</v>
      </c>
      <c r="HU3353" t="b">
        <v>0</v>
      </c>
      <c r="HV3353">
        <v>0</v>
      </c>
      <c r="HW3353" t="b">
        <v>0</v>
      </c>
      <c r="HX3353" t="b">
        <v>0</v>
      </c>
    </row>
    <row r="3354" spans="2:232">
      <c r="B3354" s="34">
        <f>10000000+INDEX(编号表!$B:$B,MATCH(D3354,编号表!$A:$A,0))*10000+J3354</f>
        <v>11540002</v>
      </c>
      <c r="C3354" s="22" t="s">
        <v>2276</v>
      </c>
      <c r="D3354" s="22" t="s">
        <v>2276</v>
      </c>
      <c r="E3354" s="41" t="s">
        <v>492</v>
      </c>
      <c r="F3354" s="41" t="s">
        <v>2248</v>
      </c>
      <c r="G3354" s="41" t="s">
        <v>403</v>
      </c>
      <c r="H3354" s="41" t="b">
        <v>0</v>
      </c>
      <c r="I3354" s="41" t="b">
        <v>0</v>
      </c>
      <c r="J3354" s="41">
        <v>2</v>
      </c>
      <c r="K3354" s="41" t="str">
        <f t="shared" si="72"/>
        <v>115400</v>
      </c>
      <c r="L3354" s="41" t="s">
        <v>860</v>
      </c>
      <c r="O3354" t="s">
        <v>2279</v>
      </c>
      <c r="P3354">
        <v>12221001</v>
      </c>
      <c r="Q3354">
        <v>0</v>
      </c>
      <c r="R3354">
        <v>0</v>
      </c>
      <c r="S3354">
        <v>0</v>
      </c>
      <c r="U3354">
        <v>0</v>
      </c>
      <c r="V3354">
        <v>0</v>
      </c>
      <c r="W3354">
        <v>600</v>
      </c>
      <c r="X3354">
        <v>600</v>
      </c>
      <c r="Y3354" t="s">
        <v>371</v>
      </c>
      <c r="Z3354"/>
      <c r="AA3354"/>
      <c r="AB3354"/>
      <c r="AC3354"/>
      <c r="AD3354"/>
      <c r="AE3354"/>
      <c r="AZ3354" t="s">
        <v>389</v>
      </c>
      <c r="BA3354">
        <v>10000</v>
      </c>
      <c r="BB3354" t="s">
        <v>2278</v>
      </c>
      <c r="BC3354" t="s">
        <v>361</v>
      </c>
      <c r="BD3354">
        <v>10000</v>
      </c>
      <c r="BE3354">
        <v>0</v>
      </c>
      <c r="BF3354" t="s">
        <v>361</v>
      </c>
      <c r="BG3354">
        <v>0</v>
      </c>
      <c r="BT3354">
        <v>73060001</v>
      </c>
      <c r="BU3354" t="s">
        <v>371</v>
      </c>
      <c r="BV3354">
        <v>120000</v>
      </c>
      <c r="BW3354">
        <v>1</v>
      </c>
      <c r="BX3354">
        <v>1</v>
      </c>
      <c r="BY3354">
        <v>2</v>
      </c>
      <c r="BZ3354">
        <v>21</v>
      </c>
      <c r="GY3354">
        <v>0</v>
      </c>
      <c r="GZ3354">
        <v>0</v>
      </c>
      <c r="HA3354" t="s">
        <v>373</v>
      </c>
      <c r="HB3354">
        <v>0</v>
      </c>
      <c r="HC3354">
        <v>0</v>
      </c>
      <c r="HD3354">
        <v>0</v>
      </c>
      <c r="HE3354" t="b">
        <v>0</v>
      </c>
      <c r="HF3354">
        <v>6000</v>
      </c>
      <c r="HG3354" t="b">
        <v>1</v>
      </c>
      <c r="HH3354">
        <v>0</v>
      </c>
      <c r="HI3354">
        <v>0</v>
      </c>
      <c r="HJ3354">
        <v>0</v>
      </c>
      <c r="HK3354">
        <v>0</v>
      </c>
      <c r="HL3354" t="b">
        <v>0</v>
      </c>
      <c r="HM3354">
        <v>0</v>
      </c>
      <c r="HN3354">
        <v>0</v>
      </c>
      <c r="HO3354">
        <v>0</v>
      </c>
      <c r="HP3354" t="s">
        <v>363</v>
      </c>
      <c r="HQ3354">
        <v>0</v>
      </c>
      <c r="HR3354">
        <v>0</v>
      </c>
      <c r="HS3354">
        <v>0</v>
      </c>
      <c r="HT3354">
        <v>0</v>
      </c>
      <c r="HU3354" t="b">
        <v>0</v>
      </c>
      <c r="HV3354">
        <v>0</v>
      </c>
      <c r="HW3354" t="b">
        <v>0</v>
      </c>
      <c r="HX3354" t="b">
        <v>0</v>
      </c>
    </row>
    <row r="3355" spans="2:232">
      <c r="B3355" s="34">
        <f>10000000+INDEX(编号表!$B:$B,MATCH(D3355,编号表!$A:$A,0))*10000+J3355</f>
        <v>11540003</v>
      </c>
      <c r="C3355" s="22" t="s">
        <v>2276</v>
      </c>
      <c r="D3355" s="22" t="s">
        <v>2276</v>
      </c>
      <c r="E3355" s="41" t="s">
        <v>492</v>
      </c>
      <c r="F3355" s="41" t="s">
        <v>2248</v>
      </c>
      <c r="G3355" s="41" t="s">
        <v>403</v>
      </c>
      <c r="H3355" s="41" t="b">
        <v>0</v>
      </c>
      <c r="I3355" s="41" t="b">
        <v>0</v>
      </c>
      <c r="J3355" s="41">
        <v>3</v>
      </c>
      <c r="K3355" s="41" t="str">
        <f t="shared" si="72"/>
        <v>115400</v>
      </c>
      <c r="L3355" s="41" t="s">
        <v>777</v>
      </c>
      <c r="O3355" t="s">
        <v>2280</v>
      </c>
      <c r="P3355">
        <v>12221001</v>
      </c>
      <c r="Q3355">
        <v>0</v>
      </c>
      <c r="R3355">
        <v>0</v>
      </c>
      <c r="S3355">
        <v>0</v>
      </c>
      <c r="U3355">
        <v>0</v>
      </c>
      <c r="V3355">
        <v>0</v>
      </c>
      <c r="W3355">
        <v>600</v>
      </c>
      <c r="X3355">
        <v>600</v>
      </c>
      <c r="Y3355" t="s">
        <v>371</v>
      </c>
      <c r="Z3355"/>
      <c r="AA3355"/>
      <c r="AB3355"/>
      <c r="AC3355"/>
      <c r="AD3355"/>
      <c r="AE3355"/>
      <c r="AZ3355" t="s">
        <v>389</v>
      </c>
      <c r="BA3355">
        <v>10000</v>
      </c>
      <c r="BB3355" t="s">
        <v>2278</v>
      </c>
      <c r="BC3355" t="s">
        <v>361</v>
      </c>
      <c r="BD3355">
        <v>10000</v>
      </c>
      <c r="BE3355">
        <v>0</v>
      </c>
      <c r="BF3355" t="s">
        <v>361</v>
      </c>
      <c r="BG3355">
        <v>0</v>
      </c>
      <c r="BT3355">
        <v>73060001</v>
      </c>
      <c r="BU3355" t="s">
        <v>371</v>
      </c>
      <c r="BV3355">
        <v>120000</v>
      </c>
      <c r="BW3355">
        <v>1</v>
      </c>
      <c r="BX3355">
        <v>1</v>
      </c>
      <c r="BY3355">
        <v>3</v>
      </c>
      <c r="BZ3355">
        <v>21</v>
      </c>
      <c r="GY3355">
        <v>0</v>
      </c>
      <c r="GZ3355">
        <v>0</v>
      </c>
      <c r="HA3355" t="s">
        <v>373</v>
      </c>
      <c r="HB3355">
        <v>0</v>
      </c>
      <c r="HC3355">
        <v>0</v>
      </c>
      <c r="HD3355">
        <v>0</v>
      </c>
      <c r="HE3355" t="b">
        <v>0</v>
      </c>
      <c r="HF3355">
        <v>6000</v>
      </c>
      <c r="HG3355" t="b">
        <v>1</v>
      </c>
      <c r="HH3355">
        <v>0</v>
      </c>
      <c r="HI3355">
        <v>0</v>
      </c>
      <c r="HJ3355">
        <v>0</v>
      </c>
      <c r="HK3355">
        <v>0</v>
      </c>
      <c r="HL3355" t="b">
        <v>0</v>
      </c>
      <c r="HM3355">
        <v>0</v>
      </c>
      <c r="HN3355">
        <v>0</v>
      </c>
      <c r="HO3355">
        <v>0</v>
      </c>
      <c r="HP3355" t="s">
        <v>363</v>
      </c>
      <c r="HQ3355">
        <v>0</v>
      </c>
      <c r="HR3355">
        <v>0</v>
      </c>
      <c r="HS3355">
        <v>0</v>
      </c>
      <c r="HT3355">
        <v>0</v>
      </c>
      <c r="HU3355" t="b">
        <v>0</v>
      </c>
      <c r="HV3355">
        <v>0</v>
      </c>
      <c r="HW3355" t="b">
        <v>0</v>
      </c>
      <c r="HX3355" t="b">
        <v>0</v>
      </c>
    </row>
    <row r="3356" spans="2:232">
      <c r="B3356" s="34">
        <f>10000000+INDEX(编号表!$B:$B,MATCH(D3356,编号表!$A:$A,0))*10000+J3356</f>
        <v>11540004</v>
      </c>
      <c r="C3356" s="22" t="s">
        <v>2276</v>
      </c>
      <c r="D3356" s="22" t="s">
        <v>2276</v>
      </c>
      <c r="E3356" s="41" t="s">
        <v>492</v>
      </c>
      <c r="F3356" s="41" t="s">
        <v>2252</v>
      </c>
      <c r="G3356" s="41" t="s">
        <v>403</v>
      </c>
      <c r="H3356" s="41" t="b">
        <v>0</v>
      </c>
      <c r="I3356" s="41" t="b">
        <v>0</v>
      </c>
      <c r="J3356" s="41">
        <v>4</v>
      </c>
      <c r="K3356" s="41" t="str">
        <f t="shared" si="72"/>
        <v>115400</v>
      </c>
      <c r="L3356" s="41" t="s">
        <v>353</v>
      </c>
      <c r="O3356" t="s">
        <v>2281</v>
      </c>
      <c r="P3356">
        <v>12221001</v>
      </c>
      <c r="Q3356">
        <v>0</v>
      </c>
      <c r="R3356">
        <v>0</v>
      </c>
      <c r="S3356">
        <v>0</v>
      </c>
      <c r="U3356">
        <v>0</v>
      </c>
      <c r="V3356">
        <v>0</v>
      </c>
      <c r="W3356">
        <v>600</v>
      </c>
      <c r="X3356">
        <v>600</v>
      </c>
      <c r="Y3356" t="s">
        <v>371</v>
      </c>
      <c r="Z3356"/>
      <c r="AA3356"/>
      <c r="AB3356"/>
      <c r="AC3356"/>
      <c r="AD3356"/>
      <c r="AE3356"/>
      <c r="AZ3356" t="s">
        <v>389</v>
      </c>
      <c r="BA3356">
        <v>10000</v>
      </c>
      <c r="BB3356" t="s">
        <v>2278</v>
      </c>
      <c r="BC3356" t="s">
        <v>361</v>
      </c>
      <c r="BD3356">
        <v>10000</v>
      </c>
      <c r="BE3356">
        <v>0</v>
      </c>
      <c r="BF3356" t="s">
        <v>361</v>
      </c>
      <c r="BG3356">
        <v>0</v>
      </c>
      <c r="BT3356">
        <v>73060001</v>
      </c>
      <c r="BU3356" t="s">
        <v>371</v>
      </c>
      <c r="BV3356">
        <v>120000</v>
      </c>
      <c r="BW3356">
        <v>1</v>
      </c>
      <c r="BX3356">
        <v>1</v>
      </c>
      <c r="BY3356">
        <v>4</v>
      </c>
      <c r="BZ3356">
        <v>21</v>
      </c>
      <c r="GY3356">
        <v>0</v>
      </c>
      <c r="GZ3356">
        <v>0</v>
      </c>
      <c r="HA3356" t="s">
        <v>373</v>
      </c>
      <c r="HB3356">
        <v>0</v>
      </c>
      <c r="HC3356">
        <v>0</v>
      </c>
      <c r="HD3356">
        <v>0</v>
      </c>
      <c r="HE3356" t="b">
        <v>0</v>
      </c>
      <c r="HF3356">
        <v>6000</v>
      </c>
      <c r="HG3356" t="b">
        <v>1</v>
      </c>
      <c r="HH3356">
        <v>0</v>
      </c>
      <c r="HI3356">
        <v>0</v>
      </c>
      <c r="HJ3356">
        <v>0</v>
      </c>
      <c r="HK3356">
        <v>0</v>
      </c>
      <c r="HL3356" t="b">
        <v>0</v>
      </c>
      <c r="HM3356">
        <v>0</v>
      </c>
      <c r="HN3356">
        <v>0</v>
      </c>
      <c r="HO3356">
        <v>0</v>
      </c>
      <c r="HP3356" t="s">
        <v>363</v>
      </c>
      <c r="HQ3356">
        <v>0</v>
      </c>
      <c r="HR3356">
        <v>0</v>
      </c>
      <c r="HS3356">
        <v>0</v>
      </c>
      <c r="HT3356">
        <v>0</v>
      </c>
      <c r="HU3356" t="b">
        <v>0</v>
      </c>
      <c r="HV3356">
        <v>0</v>
      </c>
      <c r="HW3356" t="b">
        <v>0</v>
      </c>
      <c r="HX3356" t="b">
        <v>0</v>
      </c>
    </row>
    <row r="3357" spans="2:232">
      <c r="B3357" s="34">
        <f>10000000+INDEX(编号表!$B:$B,MATCH(D3357,编号表!$A:$A,0))*10000+J3357</f>
        <v>11540005</v>
      </c>
      <c r="C3357" s="22" t="s">
        <v>2276</v>
      </c>
      <c r="D3357" s="22" t="s">
        <v>2276</v>
      </c>
      <c r="E3357" s="41" t="s">
        <v>492</v>
      </c>
      <c r="F3357" s="41" t="s">
        <v>2252</v>
      </c>
      <c r="G3357" s="41" t="s">
        <v>403</v>
      </c>
      <c r="H3357" s="41" t="b">
        <v>0</v>
      </c>
      <c r="I3357" s="41" t="b">
        <v>0</v>
      </c>
      <c r="J3357" s="41">
        <v>5</v>
      </c>
      <c r="K3357" s="41" t="str">
        <f t="shared" si="72"/>
        <v>115400</v>
      </c>
      <c r="L3357" s="41" t="s">
        <v>860</v>
      </c>
      <c r="O3357" t="s">
        <v>2282</v>
      </c>
      <c r="P3357">
        <v>12221001</v>
      </c>
      <c r="Q3357">
        <v>0</v>
      </c>
      <c r="R3357">
        <v>0</v>
      </c>
      <c r="S3357">
        <v>0</v>
      </c>
      <c r="U3357">
        <v>0</v>
      </c>
      <c r="V3357">
        <v>0</v>
      </c>
      <c r="W3357">
        <v>600</v>
      </c>
      <c r="X3357">
        <v>600</v>
      </c>
      <c r="Y3357" t="s">
        <v>371</v>
      </c>
      <c r="Z3357"/>
      <c r="AA3357"/>
      <c r="AB3357"/>
      <c r="AC3357"/>
      <c r="AD3357"/>
      <c r="AE3357"/>
      <c r="AZ3357" t="s">
        <v>389</v>
      </c>
      <c r="BA3357">
        <v>10000</v>
      </c>
      <c r="BB3357" t="s">
        <v>2278</v>
      </c>
      <c r="BC3357" t="s">
        <v>361</v>
      </c>
      <c r="BD3357">
        <v>10000</v>
      </c>
      <c r="BE3357">
        <v>0</v>
      </c>
      <c r="BF3357" t="s">
        <v>361</v>
      </c>
      <c r="BG3357">
        <v>0</v>
      </c>
      <c r="BT3357">
        <v>73060001</v>
      </c>
      <c r="BU3357" t="s">
        <v>371</v>
      </c>
      <c r="BV3357">
        <v>120000</v>
      </c>
      <c r="BW3357">
        <v>1</v>
      </c>
      <c r="BX3357">
        <v>1</v>
      </c>
      <c r="BY3357">
        <v>5</v>
      </c>
      <c r="BZ3357">
        <v>21</v>
      </c>
      <c r="GY3357">
        <v>0</v>
      </c>
      <c r="GZ3357">
        <v>0</v>
      </c>
      <c r="HA3357" t="s">
        <v>373</v>
      </c>
      <c r="HB3357">
        <v>0</v>
      </c>
      <c r="HC3357">
        <v>0</v>
      </c>
      <c r="HD3357">
        <v>0</v>
      </c>
      <c r="HE3357" t="b">
        <v>0</v>
      </c>
      <c r="HF3357">
        <v>6000</v>
      </c>
      <c r="HG3357" t="b">
        <v>1</v>
      </c>
      <c r="HH3357">
        <v>0</v>
      </c>
      <c r="HI3357">
        <v>0</v>
      </c>
      <c r="HJ3357">
        <v>0</v>
      </c>
      <c r="HK3357">
        <v>0</v>
      </c>
      <c r="HL3357" t="b">
        <v>0</v>
      </c>
      <c r="HM3357">
        <v>0</v>
      </c>
      <c r="HN3357">
        <v>0</v>
      </c>
      <c r="HO3357">
        <v>0</v>
      </c>
      <c r="HP3357" t="s">
        <v>363</v>
      </c>
      <c r="HQ3357">
        <v>0</v>
      </c>
      <c r="HR3357">
        <v>0</v>
      </c>
      <c r="HS3357">
        <v>0</v>
      </c>
      <c r="HT3357">
        <v>0</v>
      </c>
      <c r="HU3357" t="b">
        <v>0</v>
      </c>
      <c r="HV3357">
        <v>0</v>
      </c>
      <c r="HW3357" t="b">
        <v>0</v>
      </c>
      <c r="HX3357" t="b">
        <v>0</v>
      </c>
    </row>
    <row r="3358" spans="2:232">
      <c r="B3358" s="34">
        <f>10000000+INDEX(编号表!$B:$B,MATCH(D3358,编号表!$A:$A,0))*10000+J3358</f>
        <v>11540006</v>
      </c>
      <c r="C3358" s="22" t="s">
        <v>2276</v>
      </c>
      <c r="D3358" s="22" t="s">
        <v>2276</v>
      </c>
      <c r="E3358" s="41" t="s">
        <v>492</v>
      </c>
      <c r="F3358" s="41" t="s">
        <v>2252</v>
      </c>
      <c r="G3358" s="41" t="s">
        <v>403</v>
      </c>
      <c r="H3358" s="41" t="b">
        <v>0</v>
      </c>
      <c r="I3358" s="41" t="b">
        <v>0</v>
      </c>
      <c r="J3358" s="41">
        <v>6</v>
      </c>
      <c r="K3358" s="41" t="str">
        <f t="shared" si="72"/>
        <v>115400</v>
      </c>
      <c r="L3358" s="41" t="s">
        <v>777</v>
      </c>
      <c r="O3358" t="s">
        <v>2283</v>
      </c>
      <c r="P3358">
        <v>12221001</v>
      </c>
      <c r="Q3358">
        <v>0</v>
      </c>
      <c r="R3358">
        <v>0</v>
      </c>
      <c r="S3358">
        <v>0</v>
      </c>
      <c r="U3358">
        <v>0</v>
      </c>
      <c r="V3358">
        <v>0</v>
      </c>
      <c r="W3358">
        <v>600</v>
      </c>
      <c r="X3358">
        <v>600</v>
      </c>
      <c r="Y3358" t="s">
        <v>371</v>
      </c>
      <c r="Z3358"/>
      <c r="AA3358"/>
      <c r="AB3358"/>
      <c r="AC3358"/>
      <c r="AD3358"/>
      <c r="AE3358"/>
      <c r="AZ3358" t="s">
        <v>389</v>
      </c>
      <c r="BA3358">
        <v>10000</v>
      </c>
      <c r="BB3358" t="s">
        <v>2278</v>
      </c>
      <c r="BC3358" t="s">
        <v>361</v>
      </c>
      <c r="BD3358">
        <v>10000</v>
      </c>
      <c r="BE3358">
        <v>0</v>
      </c>
      <c r="BF3358" t="s">
        <v>361</v>
      </c>
      <c r="BG3358">
        <v>0</v>
      </c>
      <c r="BT3358">
        <v>73060001</v>
      </c>
      <c r="BU3358" t="s">
        <v>371</v>
      </c>
      <c r="BV3358">
        <v>120000</v>
      </c>
      <c r="BW3358">
        <v>1</v>
      </c>
      <c r="BX3358">
        <v>1</v>
      </c>
      <c r="BY3358">
        <v>6</v>
      </c>
      <c r="BZ3358">
        <v>21</v>
      </c>
      <c r="GY3358">
        <v>0</v>
      </c>
      <c r="GZ3358">
        <v>0</v>
      </c>
      <c r="HA3358" t="s">
        <v>373</v>
      </c>
      <c r="HB3358">
        <v>0</v>
      </c>
      <c r="HC3358">
        <v>0</v>
      </c>
      <c r="HD3358">
        <v>0</v>
      </c>
      <c r="HE3358" t="b">
        <v>0</v>
      </c>
      <c r="HF3358">
        <v>6000</v>
      </c>
      <c r="HG3358" t="b">
        <v>1</v>
      </c>
      <c r="HH3358">
        <v>0</v>
      </c>
      <c r="HI3358">
        <v>0</v>
      </c>
      <c r="HJ3358">
        <v>0</v>
      </c>
      <c r="HK3358">
        <v>0</v>
      </c>
      <c r="HL3358" t="b">
        <v>0</v>
      </c>
      <c r="HM3358">
        <v>0</v>
      </c>
      <c r="HN3358">
        <v>0</v>
      </c>
      <c r="HO3358">
        <v>0</v>
      </c>
      <c r="HP3358" t="s">
        <v>363</v>
      </c>
      <c r="HQ3358">
        <v>0</v>
      </c>
      <c r="HR3358">
        <v>0</v>
      </c>
      <c r="HS3358">
        <v>0</v>
      </c>
      <c r="HT3358">
        <v>0</v>
      </c>
      <c r="HU3358" t="b">
        <v>0</v>
      </c>
      <c r="HV3358">
        <v>0</v>
      </c>
      <c r="HW3358" t="b">
        <v>0</v>
      </c>
      <c r="HX3358" t="b">
        <v>0</v>
      </c>
    </row>
    <row r="3359" spans="2:232">
      <c r="B3359" s="34">
        <f>10000000+INDEX(编号表!$B:$B,MATCH(D3359,编号表!$A:$A,0))*10000+J3359</f>
        <v>11540007</v>
      </c>
      <c r="C3359" s="22" t="s">
        <v>2276</v>
      </c>
      <c r="D3359" s="22" t="s">
        <v>2276</v>
      </c>
      <c r="E3359" s="41" t="s">
        <v>492</v>
      </c>
      <c r="F3359" s="41" t="s">
        <v>2256</v>
      </c>
      <c r="G3359" s="41" t="s">
        <v>403</v>
      </c>
      <c r="H3359" s="41" t="b">
        <v>0</v>
      </c>
      <c r="I3359" s="41" t="b">
        <v>0</v>
      </c>
      <c r="J3359" s="41">
        <v>7</v>
      </c>
      <c r="K3359" s="41" t="str">
        <f t="shared" si="72"/>
        <v>115400</v>
      </c>
      <c r="L3359" s="41" t="s">
        <v>353</v>
      </c>
      <c r="O3359" t="s">
        <v>2284</v>
      </c>
      <c r="P3359">
        <v>12221001</v>
      </c>
      <c r="Q3359">
        <v>0</v>
      </c>
      <c r="R3359">
        <v>0</v>
      </c>
      <c r="S3359">
        <v>0</v>
      </c>
      <c r="U3359">
        <v>0</v>
      </c>
      <c r="V3359">
        <v>0</v>
      </c>
      <c r="W3359">
        <v>600</v>
      </c>
      <c r="X3359">
        <v>600</v>
      </c>
      <c r="Y3359" t="s">
        <v>371</v>
      </c>
      <c r="Z3359"/>
      <c r="AA3359"/>
      <c r="AB3359"/>
      <c r="AC3359"/>
      <c r="AD3359"/>
      <c r="AE3359"/>
      <c r="AZ3359" t="s">
        <v>389</v>
      </c>
      <c r="BA3359">
        <v>10000</v>
      </c>
      <c r="BB3359" t="s">
        <v>2278</v>
      </c>
      <c r="BC3359" t="s">
        <v>361</v>
      </c>
      <c r="BD3359">
        <v>10000</v>
      </c>
      <c r="BE3359">
        <v>0</v>
      </c>
      <c r="BF3359" t="s">
        <v>361</v>
      </c>
      <c r="BG3359">
        <v>0</v>
      </c>
      <c r="BT3359">
        <v>73060001</v>
      </c>
      <c r="BU3359" t="s">
        <v>371</v>
      </c>
      <c r="BV3359">
        <v>120000</v>
      </c>
      <c r="BW3359">
        <v>1</v>
      </c>
      <c r="BX3359">
        <v>1</v>
      </c>
      <c r="BY3359">
        <v>7</v>
      </c>
      <c r="BZ3359">
        <v>21</v>
      </c>
      <c r="GY3359">
        <v>0</v>
      </c>
      <c r="GZ3359">
        <v>0</v>
      </c>
      <c r="HA3359" t="s">
        <v>373</v>
      </c>
      <c r="HB3359">
        <v>0</v>
      </c>
      <c r="HC3359">
        <v>0</v>
      </c>
      <c r="HD3359">
        <v>0</v>
      </c>
      <c r="HE3359" t="b">
        <v>0</v>
      </c>
      <c r="HF3359">
        <v>6000</v>
      </c>
      <c r="HG3359" t="b">
        <v>1</v>
      </c>
      <c r="HH3359">
        <v>0</v>
      </c>
      <c r="HI3359">
        <v>0</v>
      </c>
      <c r="HJ3359">
        <v>0</v>
      </c>
      <c r="HK3359">
        <v>0</v>
      </c>
      <c r="HL3359" t="b">
        <v>0</v>
      </c>
      <c r="HM3359">
        <v>0</v>
      </c>
      <c r="HN3359">
        <v>0</v>
      </c>
      <c r="HO3359">
        <v>0</v>
      </c>
      <c r="HP3359" t="s">
        <v>363</v>
      </c>
      <c r="HQ3359">
        <v>0</v>
      </c>
      <c r="HR3359">
        <v>0</v>
      </c>
      <c r="HS3359">
        <v>0</v>
      </c>
      <c r="HT3359">
        <v>0</v>
      </c>
      <c r="HU3359" t="b">
        <v>0</v>
      </c>
      <c r="HV3359">
        <v>0</v>
      </c>
      <c r="HW3359" t="b">
        <v>0</v>
      </c>
      <c r="HX3359" t="b">
        <v>0</v>
      </c>
    </row>
    <row r="3360" spans="2:232">
      <c r="B3360" s="34">
        <f>10000000+INDEX(编号表!$B:$B,MATCH(D3360,编号表!$A:$A,0))*10000+J3360</f>
        <v>11540008</v>
      </c>
      <c r="C3360" s="22" t="s">
        <v>2276</v>
      </c>
      <c r="D3360" s="22" t="s">
        <v>2276</v>
      </c>
      <c r="E3360" s="41" t="s">
        <v>492</v>
      </c>
      <c r="F3360" s="41" t="s">
        <v>2256</v>
      </c>
      <c r="G3360" s="41" t="s">
        <v>403</v>
      </c>
      <c r="H3360" s="41" t="b">
        <v>0</v>
      </c>
      <c r="I3360" s="41" t="b">
        <v>0</v>
      </c>
      <c r="J3360" s="41">
        <v>8</v>
      </c>
      <c r="K3360" s="41" t="str">
        <f t="shared" si="72"/>
        <v>115400</v>
      </c>
      <c r="L3360" s="41" t="s">
        <v>860</v>
      </c>
      <c r="O3360" t="s">
        <v>2285</v>
      </c>
      <c r="P3360">
        <v>12221001</v>
      </c>
      <c r="Q3360">
        <v>0</v>
      </c>
      <c r="R3360">
        <v>0</v>
      </c>
      <c r="S3360">
        <v>0</v>
      </c>
      <c r="U3360">
        <v>0</v>
      </c>
      <c r="V3360">
        <v>0</v>
      </c>
      <c r="W3360">
        <v>600</v>
      </c>
      <c r="X3360">
        <v>600</v>
      </c>
      <c r="Y3360" t="s">
        <v>371</v>
      </c>
      <c r="Z3360"/>
      <c r="AA3360"/>
      <c r="AB3360"/>
      <c r="AC3360"/>
      <c r="AD3360"/>
      <c r="AE3360"/>
      <c r="AZ3360" t="s">
        <v>389</v>
      </c>
      <c r="BA3360">
        <v>10000</v>
      </c>
      <c r="BB3360" t="s">
        <v>2278</v>
      </c>
      <c r="BC3360" t="s">
        <v>361</v>
      </c>
      <c r="BD3360">
        <v>10000</v>
      </c>
      <c r="BE3360">
        <v>0</v>
      </c>
      <c r="BF3360" t="s">
        <v>361</v>
      </c>
      <c r="BG3360">
        <v>0</v>
      </c>
      <c r="BT3360">
        <v>73060001</v>
      </c>
      <c r="BU3360" t="s">
        <v>371</v>
      </c>
      <c r="BV3360">
        <v>120000</v>
      </c>
      <c r="BW3360">
        <v>1</v>
      </c>
      <c r="BX3360">
        <v>1</v>
      </c>
      <c r="BY3360">
        <v>8</v>
      </c>
      <c r="BZ3360">
        <v>21</v>
      </c>
      <c r="GY3360">
        <v>0</v>
      </c>
      <c r="GZ3360">
        <v>0</v>
      </c>
      <c r="HA3360" t="s">
        <v>373</v>
      </c>
      <c r="HB3360">
        <v>0</v>
      </c>
      <c r="HC3360">
        <v>0</v>
      </c>
      <c r="HD3360">
        <v>0</v>
      </c>
      <c r="HE3360" t="b">
        <v>0</v>
      </c>
      <c r="HF3360">
        <v>6000</v>
      </c>
      <c r="HG3360" t="b">
        <v>1</v>
      </c>
      <c r="HH3360">
        <v>0</v>
      </c>
      <c r="HI3360">
        <v>0</v>
      </c>
      <c r="HJ3360">
        <v>0</v>
      </c>
      <c r="HK3360">
        <v>0</v>
      </c>
      <c r="HL3360" t="b">
        <v>0</v>
      </c>
      <c r="HM3360">
        <v>0</v>
      </c>
      <c r="HN3360">
        <v>0</v>
      </c>
      <c r="HO3360">
        <v>0</v>
      </c>
      <c r="HP3360" t="s">
        <v>363</v>
      </c>
      <c r="HQ3360">
        <v>0</v>
      </c>
      <c r="HR3360">
        <v>0</v>
      </c>
      <c r="HS3360">
        <v>0</v>
      </c>
      <c r="HT3360">
        <v>0</v>
      </c>
      <c r="HU3360" t="b">
        <v>0</v>
      </c>
      <c r="HV3360">
        <v>0</v>
      </c>
      <c r="HW3360" t="b">
        <v>0</v>
      </c>
      <c r="HX3360" t="b">
        <v>0</v>
      </c>
    </row>
    <row r="3361" spans="2:232">
      <c r="B3361" s="34">
        <f>10000000+INDEX(编号表!$B:$B,MATCH(D3361,编号表!$A:$A,0))*10000+J3361</f>
        <v>11540009</v>
      </c>
      <c r="C3361" s="22" t="s">
        <v>2276</v>
      </c>
      <c r="D3361" s="22" t="s">
        <v>2276</v>
      </c>
      <c r="E3361" s="41" t="s">
        <v>492</v>
      </c>
      <c r="F3361" s="41" t="s">
        <v>2256</v>
      </c>
      <c r="G3361" s="41" t="s">
        <v>403</v>
      </c>
      <c r="H3361" s="41" t="b">
        <v>0</v>
      </c>
      <c r="I3361" s="41" t="b">
        <v>0</v>
      </c>
      <c r="J3361" s="41">
        <v>9</v>
      </c>
      <c r="K3361" s="41" t="str">
        <f t="shared" si="72"/>
        <v>115400</v>
      </c>
      <c r="L3361" s="41" t="s">
        <v>777</v>
      </c>
      <c r="O3361" t="s">
        <v>2286</v>
      </c>
      <c r="P3361">
        <v>12221001</v>
      </c>
      <c r="Q3361">
        <v>0</v>
      </c>
      <c r="R3361">
        <v>0</v>
      </c>
      <c r="S3361">
        <v>0</v>
      </c>
      <c r="U3361">
        <v>0</v>
      </c>
      <c r="V3361">
        <v>0</v>
      </c>
      <c r="W3361">
        <v>600</v>
      </c>
      <c r="X3361">
        <v>600</v>
      </c>
      <c r="Y3361" t="s">
        <v>371</v>
      </c>
      <c r="Z3361"/>
      <c r="AA3361"/>
      <c r="AB3361"/>
      <c r="AC3361"/>
      <c r="AD3361"/>
      <c r="AE3361"/>
      <c r="AZ3361" t="s">
        <v>389</v>
      </c>
      <c r="BA3361">
        <v>10000</v>
      </c>
      <c r="BB3361" t="s">
        <v>2278</v>
      </c>
      <c r="BC3361" t="s">
        <v>361</v>
      </c>
      <c r="BD3361">
        <v>10000</v>
      </c>
      <c r="BE3361">
        <v>0</v>
      </c>
      <c r="BF3361" t="s">
        <v>361</v>
      </c>
      <c r="BG3361">
        <v>0</v>
      </c>
      <c r="BT3361">
        <v>73060001</v>
      </c>
      <c r="BU3361" t="s">
        <v>371</v>
      </c>
      <c r="BV3361">
        <v>120000</v>
      </c>
      <c r="BW3361">
        <v>1</v>
      </c>
      <c r="BX3361">
        <v>1</v>
      </c>
      <c r="BY3361">
        <v>9</v>
      </c>
      <c r="BZ3361">
        <v>21</v>
      </c>
      <c r="GY3361">
        <v>0</v>
      </c>
      <c r="GZ3361">
        <v>0</v>
      </c>
      <c r="HA3361" t="s">
        <v>373</v>
      </c>
      <c r="HB3361">
        <v>0</v>
      </c>
      <c r="HC3361">
        <v>0</v>
      </c>
      <c r="HD3361">
        <v>0</v>
      </c>
      <c r="HE3361" t="b">
        <v>0</v>
      </c>
      <c r="HF3361">
        <v>6000</v>
      </c>
      <c r="HG3361" t="b">
        <v>1</v>
      </c>
      <c r="HH3361">
        <v>0</v>
      </c>
      <c r="HI3361">
        <v>0</v>
      </c>
      <c r="HJ3361">
        <v>0</v>
      </c>
      <c r="HK3361">
        <v>0</v>
      </c>
      <c r="HL3361" t="b">
        <v>0</v>
      </c>
      <c r="HM3361">
        <v>0</v>
      </c>
      <c r="HN3361">
        <v>0</v>
      </c>
      <c r="HO3361">
        <v>0</v>
      </c>
      <c r="HP3361" t="s">
        <v>363</v>
      </c>
      <c r="HQ3361">
        <v>0</v>
      </c>
      <c r="HR3361">
        <v>0</v>
      </c>
      <c r="HS3361">
        <v>0</v>
      </c>
      <c r="HT3361">
        <v>0</v>
      </c>
      <c r="HU3361" t="b">
        <v>0</v>
      </c>
      <c r="HV3361">
        <v>0</v>
      </c>
      <c r="HW3361" t="b">
        <v>0</v>
      </c>
      <c r="HX3361" t="b">
        <v>0</v>
      </c>
    </row>
    <row r="3362" spans="2:232">
      <c r="B3362" s="34">
        <f>10000000+INDEX(编号表!$B:$B,MATCH(D3362,编号表!$A:$A,0))*10000+J3362</f>
        <v>11540010</v>
      </c>
      <c r="C3362" s="22" t="s">
        <v>2276</v>
      </c>
      <c r="D3362" s="22" t="s">
        <v>2276</v>
      </c>
      <c r="E3362" s="41" t="s">
        <v>492</v>
      </c>
      <c r="F3362" s="41" t="s">
        <v>2260</v>
      </c>
      <c r="G3362" s="41" t="s">
        <v>403</v>
      </c>
      <c r="H3362" s="41" t="b">
        <v>0</v>
      </c>
      <c r="I3362" s="41" t="b">
        <v>0</v>
      </c>
      <c r="J3362" s="41">
        <v>10</v>
      </c>
      <c r="K3362" s="41" t="str">
        <f t="shared" si="72"/>
        <v>115400</v>
      </c>
      <c r="L3362" s="41" t="s">
        <v>353</v>
      </c>
      <c r="O3362" t="s">
        <v>2287</v>
      </c>
      <c r="P3362">
        <v>12221001</v>
      </c>
      <c r="Q3362">
        <v>0</v>
      </c>
      <c r="R3362">
        <v>0</v>
      </c>
      <c r="S3362">
        <v>0</v>
      </c>
      <c r="U3362">
        <v>0</v>
      </c>
      <c r="V3362">
        <v>0</v>
      </c>
      <c r="W3362">
        <v>600</v>
      </c>
      <c r="X3362">
        <v>600</v>
      </c>
      <c r="Y3362" t="s">
        <v>371</v>
      </c>
      <c r="Z3362"/>
      <c r="AA3362"/>
      <c r="AB3362"/>
      <c r="AC3362"/>
      <c r="AD3362"/>
      <c r="AE3362"/>
      <c r="AZ3362" t="s">
        <v>389</v>
      </c>
      <c r="BA3362">
        <v>10000</v>
      </c>
      <c r="BB3362" t="s">
        <v>2278</v>
      </c>
      <c r="BC3362" t="s">
        <v>361</v>
      </c>
      <c r="BD3362">
        <v>10000</v>
      </c>
      <c r="BE3362">
        <v>0</v>
      </c>
      <c r="BF3362" t="s">
        <v>361</v>
      </c>
      <c r="BG3362">
        <v>0</v>
      </c>
      <c r="BT3362">
        <v>73060001</v>
      </c>
      <c r="BU3362" t="s">
        <v>371</v>
      </c>
      <c r="BV3362">
        <v>120000</v>
      </c>
      <c r="BW3362">
        <v>1</v>
      </c>
      <c r="BX3362">
        <v>1</v>
      </c>
      <c r="BY3362">
        <v>10</v>
      </c>
      <c r="BZ3362">
        <v>21</v>
      </c>
      <c r="GY3362">
        <v>0</v>
      </c>
      <c r="GZ3362">
        <v>0</v>
      </c>
      <c r="HA3362" t="s">
        <v>373</v>
      </c>
      <c r="HB3362">
        <v>0</v>
      </c>
      <c r="HC3362">
        <v>0</v>
      </c>
      <c r="HD3362">
        <v>0</v>
      </c>
      <c r="HE3362" t="b">
        <v>0</v>
      </c>
      <c r="HF3362">
        <v>6000</v>
      </c>
      <c r="HG3362" t="b">
        <v>1</v>
      </c>
      <c r="HH3362">
        <v>0</v>
      </c>
      <c r="HI3362">
        <v>0</v>
      </c>
      <c r="HJ3362">
        <v>0</v>
      </c>
      <c r="HK3362">
        <v>0</v>
      </c>
      <c r="HL3362" t="b">
        <v>0</v>
      </c>
      <c r="HM3362">
        <v>0</v>
      </c>
      <c r="HN3362">
        <v>0</v>
      </c>
      <c r="HO3362">
        <v>0</v>
      </c>
      <c r="HP3362" t="s">
        <v>363</v>
      </c>
      <c r="HQ3362">
        <v>0</v>
      </c>
      <c r="HR3362">
        <v>0</v>
      </c>
      <c r="HS3362">
        <v>0</v>
      </c>
      <c r="HT3362">
        <v>0</v>
      </c>
      <c r="HU3362" t="b">
        <v>0</v>
      </c>
      <c r="HV3362">
        <v>0</v>
      </c>
      <c r="HW3362" t="b">
        <v>0</v>
      </c>
      <c r="HX3362" t="b">
        <v>0</v>
      </c>
    </row>
    <row r="3363" spans="2:232">
      <c r="B3363" s="34">
        <f>10000000+INDEX(编号表!$B:$B,MATCH(D3363,编号表!$A:$A,0))*10000+J3363</f>
        <v>11540011</v>
      </c>
      <c r="C3363" s="22" t="s">
        <v>2276</v>
      </c>
      <c r="D3363" s="22" t="s">
        <v>2276</v>
      </c>
      <c r="E3363" s="41" t="s">
        <v>492</v>
      </c>
      <c r="F3363" s="41" t="s">
        <v>2260</v>
      </c>
      <c r="G3363" s="41" t="s">
        <v>403</v>
      </c>
      <c r="H3363" s="41" t="b">
        <v>0</v>
      </c>
      <c r="I3363" s="41" t="b">
        <v>0</v>
      </c>
      <c r="J3363" s="41">
        <v>11</v>
      </c>
      <c r="K3363" s="41" t="str">
        <f t="shared" si="72"/>
        <v>115400</v>
      </c>
      <c r="L3363" s="41" t="s">
        <v>860</v>
      </c>
      <c r="O3363" t="s">
        <v>2288</v>
      </c>
      <c r="P3363">
        <v>12221001</v>
      </c>
      <c r="Q3363">
        <v>0</v>
      </c>
      <c r="R3363">
        <v>0</v>
      </c>
      <c r="S3363">
        <v>0</v>
      </c>
      <c r="U3363">
        <v>0</v>
      </c>
      <c r="V3363">
        <v>0</v>
      </c>
      <c r="W3363">
        <v>600</v>
      </c>
      <c r="X3363">
        <v>600</v>
      </c>
      <c r="Y3363" t="s">
        <v>371</v>
      </c>
      <c r="Z3363"/>
      <c r="AA3363"/>
      <c r="AB3363"/>
      <c r="AC3363"/>
      <c r="AD3363"/>
      <c r="AE3363"/>
      <c r="AZ3363" t="s">
        <v>389</v>
      </c>
      <c r="BA3363">
        <v>10000</v>
      </c>
      <c r="BB3363" t="s">
        <v>2278</v>
      </c>
      <c r="BC3363" t="s">
        <v>361</v>
      </c>
      <c r="BD3363">
        <v>10000</v>
      </c>
      <c r="BE3363">
        <v>0</v>
      </c>
      <c r="BF3363" t="s">
        <v>361</v>
      </c>
      <c r="BG3363">
        <v>0</v>
      </c>
      <c r="BT3363">
        <v>73060001</v>
      </c>
      <c r="BU3363" t="s">
        <v>371</v>
      </c>
      <c r="BV3363">
        <v>120000</v>
      </c>
      <c r="BW3363">
        <v>1</v>
      </c>
      <c r="BX3363">
        <v>1</v>
      </c>
      <c r="BY3363">
        <v>11</v>
      </c>
      <c r="BZ3363">
        <v>21</v>
      </c>
      <c r="GY3363">
        <v>0</v>
      </c>
      <c r="GZ3363">
        <v>0</v>
      </c>
      <c r="HA3363" t="s">
        <v>373</v>
      </c>
      <c r="HB3363">
        <v>0</v>
      </c>
      <c r="HC3363">
        <v>0</v>
      </c>
      <c r="HD3363">
        <v>0</v>
      </c>
      <c r="HE3363" t="b">
        <v>0</v>
      </c>
      <c r="HF3363">
        <v>6000</v>
      </c>
      <c r="HG3363" t="b">
        <v>1</v>
      </c>
      <c r="HH3363">
        <v>0</v>
      </c>
      <c r="HI3363">
        <v>0</v>
      </c>
      <c r="HJ3363">
        <v>0</v>
      </c>
      <c r="HK3363">
        <v>0</v>
      </c>
      <c r="HL3363" t="b">
        <v>0</v>
      </c>
      <c r="HM3363">
        <v>0</v>
      </c>
      <c r="HN3363">
        <v>0</v>
      </c>
      <c r="HO3363">
        <v>0</v>
      </c>
      <c r="HP3363" t="s">
        <v>363</v>
      </c>
      <c r="HQ3363">
        <v>0</v>
      </c>
      <c r="HR3363">
        <v>0</v>
      </c>
      <c r="HS3363">
        <v>0</v>
      </c>
      <c r="HT3363">
        <v>0</v>
      </c>
      <c r="HU3363" t="b">
        <v>0</v>
      </c>
      <c r="HV3363">
        <v>0</v>
      </c>
      <c r="HW3363" t="b">
        <v>0</v>
      </c>
      <c r="HX3363" t="b">
        <v>0</v>
      </c>
    </row>
    <row r="3364" spans="2:232">
      <c r="B3364" s="34">
        <f>10000000+INDEX(编号表!$B:$B,MATCH(D3364,编号表!$A:$A,0))*10000+J3364</f>
        <v>11540012</v>
      </c>
      <c r="C3364" s="22" t="s">
        <v>2276</v>
      </c>
      <c r="D3364" s="22" t="s">
        <v>2276</v>
      </c>
      <c r="E3364" s="41" t="s">
        <v>492</v>
      </c>
      <c r="F3364" s="41" t="s">
        <v>2260</v>
      </c>
      <c r="G3364" s="41" t="s">
        <v>403</v>
      </c>
      <c r="H3364" s="41" t="b">
        <v>0</v>
      </c>
      <c r="I3364" s="41" t="b">
        <v>0</v>
      </c>
      <c r="J3364" s="41">
        <v>12</v>
      </c>
      <c r="K3364" s="41" t="str">
        <f t="shared" si="72"/>
        <v>115400</v>
      </c>
      <c r="L3364" s="41" t="s">
        <v>777</v>
      </c>
      <c r="O3364" t="s">
        <v>2289</v>
      </c>
      <c r="P3364">
        <v>12221001</v>
      </c>
      <c r="Q3364">
        <v>0</v>
      </c>
      <c r="R3364">
        <v>0</v>
      </c>
      <c r="S3364">
        <v>0</v>
      </c>
      <c r="U3364">
        <v>0</v>
      </c>
      <c r="V3364">
        <v>0</v>
      </c>
      <c r="W3364">
        <v>600</v>
      </c>
      <c r="X3364">
        <v>600</v>
      </c>
      <c r="Y3364" t="s">
        <v>371</v>
      </c>
      <c r="Z3364"/>
      <c r="AA3364"/>
      <c r="AB3364"/>
      <c r="AC3364"/>
      <c r="AD3364"/>
      <c r="AE3364"/>
      <c r="AZ3364" t="s">
        <v>389</v>
      </c>
      <c r="BA3364">
        <v>10000</v>
      </c>
      <c r="BB3364" t="s">
        <v>2278</v>
      </c>
      <c r="BC3364" t="s">
        <v>361</v>
      </c>
      <c r="BD3364">
        <v>10000</v>
      </c>
      <c r="BE3364">
        <v>0</v>
      </c>
      <c r="BF3364" t="s">
        <v>361</v>
      </c>
      <c r="BG3364">
        <v>0</v>
      </c>
      <c r="BT3364">
        <v>73060001</v>
      </c>
      <c r="BU3364" t="s">
        <v>371</v>
      </c>
      <c r="BV3364">
        <v>120000</v>
      </c>
      <c r="BW3364">
        <v>1</v>
      </c>
      <c r="BX3364">
        <v>1</v>
      </c>
      <c r="BY3364">
        <v>12</v>
      </c>
      <c r="BZ3364">
        <v>21</v>
      </c>
      <c r="GY3364">
        <v>0</v>
      </c>
      <c r="GZ3364">
        <v>0</v>
      </c>
      <c r="HA3364" t="s">
        <v>373</v>
      </c>
      <c r="HB3364">
        <v>0</v>
      </c>
      <c r="HC3364">
        <v>0</v>
      </c>
      <c r="HD3364">
        <v>0</v>
      </c>
      <c r="HE3364" t="b">
        <v>0</v>
      </c>
      <c r="HF3364">
        <v>6000</v>
      </c>
      <c r="HG3364" t="b">
        <v>1</v>
      </c>
      <c r="HH3364">
        <v>0</v>
      </c>
      <c r="HI3364">
        <v>0</v>
      </c>
      <c r="HJ3364">
        <v>0</v>
      </c>
      <c r="HK3364">
        <v>0</v>
      </c>
      <c r="HL3364" t="b">
        <v>0</v>
      </c>
      <c r="HM3364">
        <v>0</v>
      </c>
      <c r="HN3364">
        <v>0</v>
      </c>
      <c r="HO3364">
        <v>0</v>
      </c>
      <c r="HP3364" t="s">
        <v>363</v>
      </c>
      <c r="HQ3364">
        <v>0</v>
      </c>
      <c r="HR3364">
        <v>0</v>
      </c>
      <c r="HS3364">
        <v>0</v>
      </c>
      <c r="HT3364">
        <v>0</v>
      </c>
      <c r="HU3364" t="b">
        <v>0</v>
      </c>
      <c r="HV3364">
        <v>0</v>
      </c>
      <c r="HW3364" t="b">
        <v>0</v>
      </c>
      <c r="HX3364" t="b">
        <v>0</v>
      </c>
    </row>
    <row r="3365" spans="2:232">
      <c r="B3365" s="34">
        <f>10000000+INDEX(编号表!$B:$B,MATCH(D3365,编号表!$A:$A,0))*10000+J3365</f>
        <v>11540013</v>
      </c>
      <c r="C3365" s="22" t="s">
        <v>2276</v>
      </c>
      <c r="D3365" s="22" t="s">
        <v>2276</v>
      </c>
      <c r="E3365" s="41" t="s">
        <v>492</v>
      </c>
      <c r="F3365" s="41" t="s">
        <v>2264</v>
      </c>
      <c r="G3365" s="41" t="s">
        <v>403</v>
      </c>
      <c r="H3365" s="41" t="b">
        <v>0</v>
      </c>
      <c r="I3365" s="41" t="b">
        <v>0</v>
      </c>
      <c r="J3365" s="41">
        <v>13</v>
      </c>
      <c r="K3365" s="41" t="str">
        <f t="shared" si="72"/>
        <v>115400</v>
      </c>
      <c r="L3365" s="41" t="s">
        <v>353</v>
      </c>
      <c r="O3365" t="s">
        <v>2290</v>
      </c>
      <c r="P3365">
        <v>12221001</v>
      </c>
      <c r="Q3365">
        <v>0</v>
      </c>
      <c r="R3365">
        <v>0</v>
      </c>
      <c r="S3365">
        <v>0</v>
      </c>
      <c r="U3365">
        <v>0</v>
      </c>
      <c r="V3365">
        <v>0</v>
      </c>
      <c r="W3365">
        <v>600</v>
      </c>
      <c r="X3365">
        <v>600</v>
      </c>
      <c r="Y3365" t="s">
        <v>371</v>
      </c>
      <c r="Z3365"/>
      <c r="AA3365"/>
      <c r="AB3365"/>
      <c r="AC3365"/>
      <c r="AD3365"/>
      <c r="AE3365"/>
      <c r="AZ3365" t="s">
        <v>389</v>
      </c>
      <c r="BA3365">
        <v>10000</v>
      </c>
      <c r="BB3365" t="s">
        <v>2278</v>
      </c>
      <c r="BC3365" t="s">
        <v>361</v>
      </c>
      <c r="BD3365">
        <v>10000</v>
      </c>
      <c r="BE3365">
        <v>0</v>
      </c>
      <c r="BF3365" t="s">
        <v>361</v>
      </c>
      <c r="BG3365">
        <v>0</v>
      </c>
      <c r="BT3365">
        <v>73060001</v>
      </c>
      <c r="BU3365" t="s">
        <v>371</v>
      </c>
      <c r="BV3365">
        <v>120000</v>
      </c>
      <c r="BW3365">
        <v>1</v>
      </c>
      <c r="BX3365">
        <v>1</v>
      </c>
      <c r="BY3365">
        <v>13</v>
      </c>
      <c r="BZ3365">
        <v>21</v>
      </c>
      <c r="GY3365">
        <v>0</v>
      </c>
      <c r="GZ3365">
        <v>0</v>
      </c>
      <c r="HA3365" t="s">
        <v>373</v>
      </c>
      <c r="HB3365">
        <v>0</v>
      </c>
      <c r="HC3365">
        <v>0</v>
      </c>
      <c r="HD3365">
        <v>0</v>
      </c>
      <c r="HE3365" t="b">
        <v>0</v>
      </c>
      <c r="HF3365">
        <v>6000</v>
      </c>
      <c r="HG3365" t="b">
        <v>1</v>
      </c>
      <c r="HH3365">
        <v>0</v>
      </c>
      <c r="HI3365">
        <v>0</v>
      </c>
      <c r="HJ3365">
        <v>0</v>
      </c>
      <c r="HK3365">
        <v>0</v>
      </c>
      <c r="HL3365" t="b">
        <v>0</v>
      </c>
      <c r="HM3365">
        <v>0</v>
      </c>
      <c r="HN3365">
        <v>0</v>
      </c>
      <c r="HO3365">
        <v>0</v>
      </c>
      <c r="HP3365" t="s">
        <v>363</v>
      </c>
      <c r="HQ3365">
        <v>0</v>
      </c>
      <c r="HR3365">
        <v>0</v>
      </c>
      <c r="HS3365">
        <v>0</v>
      </c>
      <c r="HT3365">
        <v>0</v>
      </c>
      <c r="HU3365" t="b">
        <v>0</v>
      </c>
      <c r="HV3365">
        <v>0</v>
      </c>
      <c r="HW3365" t="b">
        <v>0</v>
      </c>
      <c r="HX3365" t="b">
        <v>0</v>
      </c>
    </row>
    <row r="3366" spans="2:232">
      <c r="B3366" s="34">
        <f>10000000+INDEX(编号表!$B:$B,MATCH(D3366,编号表!$A:$A,0))*10000+J3366</f>
        <v>11540014</v>
      </c>
      <c r="C3366" s="22" t="s">
        <v>2276</v>
      </c>
      <c r="D3366" s="22" t="s">
        <v>2276</v>
      </c>
      <c r="E3366" s="41" t="s">
        <v>492</v>
      </c>
      <c r="F3366" s="41" t="s">
        <v>2264</v>
      </c>
      <c r="G3366" s="41" t="s">
        <v>403</v>
      </c>
      <c r="H3366" s="41" t="b">
        <v>0</v>
      </c>
      <c r="I3366" s="41" t="b">
        <v>0</v>
      </c>
      <c r="J3366" s="41">
        <v>14</v>
      </c>
      <c r="K3366" s="41" t="str">
        <f t="shared" si="72"/>
        <v>115400</v>
      </c>
      <c r="L3366" s="41" t="s">
        <v>860</v>
      </c>
      <c r="O3366" t="s">
        <v>2291</v>
      </c>
      <c r="P3366">
        <v>12221001</v>
      </c>
      <c r="Q3366">
        <v>0</v>
      </c>
      <c r="R3366">
        <v>0</v>
      </c>
      <c r="S3366">
        <v>0</v>
      </c>
      <c r="U3366">
        <v>0</v>
      </c>
      <c r="V3366">
        <v>0</v>
      </c>
      <c r="W3366">
        <v>600</v>
      </c>
      <c r="X3366">
        <v>600</v>
      </c>
      <c r="Y3366" t="s">
        <v>371</v>
      </c>
      <c r="Z3366"/>
      <c r="AA3366"/>
      <c r="AB3366"/>
      <c r="AC3366"/>
      <c r="AD3366"/>
      <c r="AE3366"/>
      <c r="AZ3366" t="s">
        <v>389</v>
      </c>
      <c r="BA3366">
        <v>10000</v>
      </c>
      <c r="BB3366" t="s">
        <v>2278</v>
      </c>
      <c r="BC3366" t="s">
        <v>361</v>
      </c>
      <c r="BD3366">
        <v>10000</v>
      </c>
      <c r="BE3366">
        <v>0</v>
      </c>
      <c r="BF3366" t="s">
        <v>361</v>
      </c>
      <c r="BG3366">
        <v>0</v>
      </c>
      <c r="BT3366">
        <v>73060001</v>
      </c>
      <c r="BU3366" t="s">
        <v>371</v>
      </c>
      <c r="BV3366">
        <v>120000</v>
      </c>
      <c r="BW3366">
        <v>1</v>
      </c>
      <c r="BX3366">
        <v>1</v>
      </c>
      <c r="BY3366">
        <v>14</v>
      </c>
      <c r="BZ3366">
        <v>21</v>
      </c>
      <c r="GY3366">
        <v>0</v>
      </c>
      <c r="GZ3366">
        <v>0</v>
      </c>
      <c r="HA3366" t="s">
        <v>373</v>
      </c>
      <c r="HB3366">
        <v>0</v>
      </c>
      <c r="HC3366">
        <v>0</v>
      </c>
      <c r="HD3366">
        <v>0</v>
      </c>
      <c r="HE3366" t="b">
        <v>0</v>
      </c>
      <c r="HF3366">
        <v>6000</v>
      </c>
      <c r="HG3366" t="b">
        <v>1</v>
      </c>
      <c r="HH3366">
        <v>0</v>
      </c>
      <c r="HI3366">
        <v>0</v>
      </c>
      <c r="HJ3366">
        <v>0</v>
      </c>
      <c r="HK3366">
        <v>0</v>
      </c>
      <c r="HL3366" t="b">
        <v>0</v>
      </c>
      <c r="HM3366">
        <v>0</v>
      </c>
      <c r="HN3366">
        <v>0</v>
      </c>
      <c r="HO3366">
        <v>0</v>
      </c>
      <c r="HP3366" t="s">
        <v>363</v>
      </c>
      <c r="HQ3366">
        <v>0</v>
      </c>
      <c r="HR3366">
        <v>0</v>
      </c>
      <c r="HS3366">
        <v>0</v>
      </c>
      <c r="HT3366">
        <v>0</v>
      </c>
      <c r="HU3366" t="b">
        <v>0</v>
      </c>
      <c r="HV3366">
        <v>0</v>
      </c>
      <c r="HW3366" t="b">
        <v>0</v>
      </c>
      <c r="HX3366" t="b">
        <v>0</v>
      </c>
    </row>
    <row r="3367" spans="2:232">
      <c r="B3367" s="34">
        <f>10000000+INDEX(编号表!$B:$B,MATCH(D3367,编号表!$A:$A,0))*10000+J3367</f>
        <v>11540015</v>
      </c>
      <c r="C3367" s="22" t="s">
        <v>2276</v>
      </c>
      <c r="D3367" s="22" t="s">
        <v>2276</v>
      </c>
      <c r="E3367" s="41" t="s">
        <v>492</v>
      </c>
      <c r="F3367" s="41" t="s">
        <v>2264</v>
      </c>
      <c r="G3367" s="41" t="s">
        <v>403</v>
      </c>
      <c r="H3367" s="41" t="b">
        <v>0</v>
      </c>
      <c r="I3367" s="41" t="b">
        <v>0</v>
      </c>
      <c r="J3367" s="41">
        <v>15</v>
      </c>
      <c r="K3367" s="41" t="str">
        <f t="shared" si="72"/>
        <v>115400</v>
      </c>
      <c r="L3367" s="41" t="s">
        <v>777</v>
      </c>
      <c r="O3367" t="s">
        <v>2292</v>
      </c>
      <c r="P3367">
        <v>12221001</v>
      </c>
      <c r="Q3367">
        <v>0</v>
      </c>
      <c r="R3367">
        <v>0</v>
      </c>
      <c r="S3367">
        <v>0</v>
      </c>
      <c r="U3367">
        <v>0</v>
      </c>
      <c r="V3367">
        <v>0</v>
      </c>
      <c r="W3367">
        <v>600</v>
      </c>
      <c r="X3367">
        <v>600</v>
      </c>
      <c r="Y3367" t="s">
        <v>371</v>
      </c>
      <c r="Z3367"/>
      <c r="AA3367"/>
      <c r="AB3367"/>
      <c r="AC3367"/>
      <c r="AD3367"/>
      <c r="AE3367"/>
      <c r="AZ3367" t="s">
        <v>389</v>
      </c>
      <c r="BA3367">
        <v>10000</v>
      </c>
      <c r="BB3367" t="s">
        <v>2278</v>
      </c>
      <c r="BC3367" t="s">
        <v>361</v>
      </c>
      <c r="BD3367">
        <v>10000</v>
      </c>
      <c r="BE3367">
        <v>0</v>
      </c>
      <c r="BF3367" t="s">
        <v>361</v>
      </c>
      <c r="BG3367">
        <v>0</v>
      </c>
      <c r="BT3367">
        <v>73060001</v>
      </c>
      <c r="BU3367" t="s">
        <v>371</v>
      </c>
      <c r="BV3367">
        <v>120000</v>
      </c>
      <c r="BW3367">
        <v>1</v>
      </c>
      <c r="BX3367">
        <v>1</v>
      </c>
      <c r="BY3367">
        <v>15</v>
      </c>
      <c r="BZ3367">
        <v>21</v>
      </c>
      <c r="GY3367">
        <v>0</v>
      </c>
      <c r="GZ3367">
        <v>0</v>
      </c>
      <c r="HA3367" t="s">
        <v>373</v>
      </c>
      <c r="HB3367">
        <v>0</v>
      </c>
      <c r="HC3367">
        <v>0</v>
      </c>
      <c r="HD3367">
        <v>0</v>
      </c>
      <c r="HE3367" t="b">
        <v>0</v>
      </c>
      <c r="HF3367">
        <v>6000</v>
      </c>
      <c r="HG3367" t="b">
        <v>1</v>
      </c>
      <c r="HH3367">
        <v>0</v>
      </c>
      <c r="HI3367">
        <v>0</v>
      </c>
      <c r="HJ3367">
        <v>0</v>
      </c>
      <c r="HK3367">
        <v>0</v>
      </c>
      <c r="HL3367" t="b">
        <v>0</v>
      </c>
      <c r="HM3367">
        <v>0</v>
      </c>
      <c r="HN3367">
        <v>0</v>
      </c>
      <c r="HO3367">
        <v>0</v>
      </c>
      <c r="HP3367" t="s">
        <v>363</v>
      </c>
      <c r="HQ3367">
        <v>0</v>
      </c>
      <c r="HR3367">
        <v>0</v>
      </c>
      <c r="HS3367">
        <v>0</v>
      </c>
      <c r="HT3367">
        <v>0</v>
      </c>
      <c r="HU3367" t="b">
        <v>0</v>
      </c>
      <c r="HV3367">
        <v>0</v>
      </c>
      <c r="HW3367" t="b">
        <v>0</v>
      </c>
      <c r="HX3367" t="b">
        <v>0</v>
      </c>
    </row>
    <row r="3368" spans="2:232">
      <c r="B3368" s="34">
        <f>10000000+INDEX(编号表!$B:$B,MATCH(D3368,编号表!$A:$A,0))*10000+J3368</f>
        <v>11540016</v>
      </c>
      <c r="C3368" s="22" t="s">
        <v>2276</v>
      </c>
      <c r="D3368" s="22" t="s">
        <v>2276</v>
      </c>
      <c r="E3368" s="41" t="s">
        <v>492</v>
      </c>
      <c r="F3368" s="41" t="s">
        <v>2268</v>
      </c>
      <c r="G3368" s="41" t="s">
        <v>403</v>
      </c>
      <c r="H3368" s="41" t="b">
        <v>0</v>
      </c>
      <c r="I3368" s="41" t="b">
        <v>0</v>
      </c>
      <c r="J3368" s="41">
        <v>16</v>
      </c>
      <c r="K3368" s="41" t="str">
        <f t="shared" si="72"/>
        <v>115400</v>
      </c>
      <c r="L3368" s="41" t="s">
        <v>353</v>
      </c>
      <c r="O3368" t="s">
        <v>2293</v>
      </c>
      <c r="P3368">
        <v>12221001</v>
      </c>
      <c r="Q3368">
        <v>0</v>
      </c>
      <c r="R3368">
        <v>0</v>
      </c>
      <c r="S3368">
        <v>0</v>
      </c>
      <c r="U3368">
        <v>0</v>
      </c>
      <c r="V3368">
        <v>0</v>
      </c>
      <c r="W3368">
        <v>600</v>
      </c>
      <c r="X3368">
        <v>600</v>
      </c>
      <c r="Y3368" t="s">
        <v>371</v>
      </c>
      <c r="Z3368"/>
      <c r="AA3368"/>
      <c r="AB3368"/>
      <c r="AC3368"/>
      <c r="AD3368"/>
      <c r="AE3368"/>
      <c r="AZ3368" t="s">
        <v>389</v>
      </c>
      <c r="BA3368">
        <v>10000</v>
      </c>
      <c r="BB3368" t="s">
        <v>2278</v>
      </c>
      <c r="BC3368" t="s">
        <v>361</v>
      </c>
      <c r="BD3368">
        <v>10000</v>
      </c>
      <c r="BE3368">
        <v>0</v>
      </c>
      <c r="BF3368" t="s">
        <v>361</v>
      </c>
      <c r="BG3368">
        <v>0</v>
      </c>
      <c r="BT3368">
        <v>73060001</v>
      </c>
      <c r="BU3368" t="s">
        <v>371</v>
      </c>
      <c r="BV3368">
        <v>120000</v>
      </c>
      <c r="BW3368">
        <v>1</v>
      </c>
      <c r="BX3368">
        <v>1</v>
      </c>
      <c r="BY3368">
        <v>16</v>
      </c>
      <c r="BZ3368">
        <v>21</v>
      </c>
      <c r="GY3368">
        <v>0</v>
      </c>
      <c r="GZ3368">
        <v>0</v>
      </c>
      <c r="HA3368" t="s">
        <v>373</v>
      </c>
      <c r="HB3368">
        <v>0</v>
      </c>
      <c r="HC3368">
        <v>0</v>
      </c>
      <c r="HD3368">
        <v>0</v>
      </c>
      <c r="HE3368" t="b">
        <v>0</v>
      </c>
      <c r="HF3368">
        <v>6000</v>
      </c>
      <c r="HG3368" t="b">
        <v>1</v>
      </c>
      <c r="HH3368">
        <v>0</v>
      </c>
      <c r="HI3368">
        <v>0</v>
      </c>
      <c r="HJ3368">
        <v>0</v>
      </c>
      <c r="HK3368">
        <v>0</v>
      </c>
      <c r="HL3368" t="b">
        <v>0</v>
      </c>
      <c r="HM3368">
        <v>0</v>
      </c>
      <c r="HN3368">
        <v>0</v>
      </c>
      <c r="HO3368">
        <v>0</v>
      </c>
      <c r="HP3368" t="s">
        <v>363</v>
      </c>
      <c r="HQ3368">
        <v>0</v>
      </c>
      <c r="HR3368">
        <v>0</v>
      </c>
      <c r="HS3368">
        <v>0</v>
      </c>
      <c r="HT3368">
        <v>0</v>
      </c>
      <c r="HU3368" t="b">
        <v>0</v>
      </c>
      <c r="HV3368">
        <v>0</v>
      </c>
      <c r="HW3368" t="b">
        <v>0</v>
      </c>
      <c r="HX3368" t="b">
        <v>0</v>
      </c>
    </row>
    <row r="3369" spans="2:232">
      <c r="B3369" s="34">
        <f>10000000+INDEX(编号表!$B:$B,MATCH(D3369,编号表!$A:$A,0))*10000+J3369</f>
        <v>11540017</v>
      </c>
      <c r="C3369" s="22" t="s">
        <v>2276</v>
      </c>
      <c r="D3369" s="22" t="s">
        <v>2276</v>
      </c>
      <c r="E3369" s="41" t="s">
        <v>492</v>
      </c>
      <c r="F3369" s="41" t="s">
        <v>2268</v>
      </c>
      <c r="G3369" s="41" t="s">
        <v>403</v>
      </c>
      <c r="H3369" s="41" t="b">
        <v>0</v>
      </c>
      <c r="I3369" s="41" t="b">
        <v>0</v>
      </c>
      <c r="J3369" s="41">
        <v>17</v>
      </c>
      <c r="K3369" s="41" t="str">
        <f t="shared" si="72"/>
        <v>115400</v>
      </c>
      <c r="L3369" s="41" t="s">
        <v>860</v>
      </c>
      <c r="O3369" t="s">
        <v>2294</v>
      </c>
      <c r="P3369">
        <v>12221001</v>
      </c>
      <c r="Q3369">
        <v>0</v>
      </c>
      <c r="R3369">
        <v>0</v>
      </c>
      <c r="S3369">
        <v>0</v>
      </c>
      <c r="U3369">
        <v>0</v>
      </c>
      <c r="V3369">
        <v>0</v>
      </c>
      <c r="W3369">
        <v>600</v>
      </c>
      <c r="X3369">
        <v>600</v>
      </c>
      <c r="Y3369" t="s">
        <v>371</v>
      </c>
      <c r="Z3369"/>
      <c r="AA3369"/>
      <c r="AB3369"/>
      <c r="AC3369"/>
      <c r="AD3369"/>
      <c r="AE3369"/>
      <c r="AZ3369" t="s">
        <v>389</v>
      </c>
      <c r="BA3369">
        <v>10000</v>
      </c>
      <c r="BB3369" t="s">
        <v>2278</v>
      </c>
      <c r="BC3369" t="s">
        <v>361</v>
      </c>
      <c r="BD3369">
        <v>10000</v>
      </c>
      <c r="BE3369">
        <v>0</v>
      </c>
      <c r="BF3369" t="s">
        <v>361</v>
      </c>
      <c r="BG3369">
        <v>0</v>
      </c>
      <c r="BT3369">
        <v>73060001</v>
      </c>
      <c r="BU3369" t="s">
        <v>371</v>
      </c>
      <c r="BV3369">
        <v>120000</v>
      </c>
      <c r="BW3369">
        <v>1</v>
      </c>
      <c r="BX3369">
        <v>1</v>
      </c>
      <c r="BY3369">
        <v>17</v>
      </c>
      <c r="BZ3369">
        <v>21</v>
      </c>
      <c r="GY3369">
        <v>0</v>
      </c>
      <c r="GZ3369">
        <v>0</v>
      </c>
      <c r="HA3369" t="s">
        <v>373</v>
      </c>
      <c r="HB3369">
        <v>0</v>
      </c>
      <c r="HC3369">
        <v>0</v>
      </c>
      <c r="HD3369">
        <v>0</v>
      </c>
      <c r="HE3369" t="b">
        <v>0</v>
      </c>
      <c r="HF3369">
        <v>6000</v>
      </c>
      <c r="HG3369" t="b">
        <v>1</v>
      </c>
      <c r="HH3369">
        <v>0</v>
      </c>
      <c r="HI3369">
        <v>0</v>
      </c>
      <c r="HJ3369">
        <v>0</v>
      </c>
      <c r="HK3369">
        <v>0</v>
      </c>
      <c r="HL3369" t="b">
        <v>0</v>
      </c>
      <c r="HM3369">
        <v>0</v>
      </c>
      <c r="HN3369">
        <v>0</v>
      </c>
      <c r="HO3369">
        <v>0</v>
      </c>
      <c r="HP3369" t="s">
        <v>363</v>
      </c>
      <c r="HQ3369">
        <v>0</v>
      </c>
      <c r="HR3369">
        <v>0</v>
      </c>
      <c r="HS3369">
        <v>0</v>
      </c>
      <c r="HT3369">
        <v>0</v>
      </c>
      <c r="HU3369" t="b">
        <v>0</v>
      </c>
      <c r="HV3369">
        <v>0</v>
      </c>
      <c r="HW3369" t="b">
        <v>0</v>
      </c>
      <c r="HX3369" t="b">
        <v>0</v>
      </c>
    </row>
    <row r="3370" spans="2:232">
      <c r="B3370" s="34">
        <f>10000000+INDEX(编号表!$B:$B,MATCH(D3370,编号表!$A:$A,0))*10000+J3370</f>
        <v>11540018</v>
      </c>
      <c r="C3370" s="22" t="s">
        <v>2276</v>
      </c>
      <c r="D3370" s="22" t="s">
        <v>2276</v>
      </c>
      <c r="E3370" s="41" t="s">
        <v>492</v>
      </c>
      <c r="F3370" s="41" t="s">
        <v>2268</v>
      </c>
      <c r="G3370" s="41" t="s">
        <v>403</v>
      </c>
      <c r="H3370" s="41" t="b">
        <v>0</v>
      </c>
      <c r="I3370" s="41" t="b">
        <v>0</v>
      </c>
      <c r="J3370" s="41">
        <v>18</v>
      </c>
      <c r="K3370" s="41" t="str">
        <f t="shared" si="72"/>
        <v>115400</v>
      </c>
      <c r="L3370" s="41" t="s">
        <v>777</v>
      </c>
      <c r="O3370" t="s">
        <v>2295</v>
      </c>
      <c r="P3370">
        <v>12221001</v>
      </c>
      <c r="Q3370">
        <v>0</v>
      </c>
      <c r="R3370">
        <v>0</v>
      </c>
      <c r="S3370">
        <v>0</v>
      </c>
      <c r="U3370">
        <v>0</v>
      </c>
      <c r="V3370">
        <v>0</v>
      </c>
      <c r="W3370">
        <v>600</v>
      </c>
      <c r="X3370">
        <v>600</v>
      </c>
      <c r="Y3370" t="s">
        <v>371</v>
      </c>
      <c r="Z3370"/>
      <c r="AA3370"/>
      <c r="AB3370"/>
      <c r="AC3370"/>
      <c r="AD3370"/>
      <c r="AE3370"/>
      <c r="AZ3370" t="s">
        <v>389</v>
      </c>
      <c r="BA3370">
        <v>10000</v>
      </c>
      <c r="BB3370" t="s">
        <v>2278</v>
      </c>
      <c r="BC3370" t="s">
        <v>361</v>
      </c>
      <c r="BD3370">
        <v>10000</v>
      </c>
      <c r="BE3370">
        <v>0</v>
      </c>
      <c r="BF3370" t="s">
        <v>361</v>
      </c>
      <c r="BG3370">
        <v>0</v>
      </c>
      <c r="BT3370">
        <v>73060001</v>
      </c>
      <c r="BU3370" t="s">
        <v>371</v>
      </c>
      <c r="BV3370">
        <v>120000</v>
      </c>
      <c r="BW3370">
        <v>1</v>
      </c>
      <c r="BX3370">
        <v>1</v>
      </c>
      <c r="BY3370">
        <v>18</v>
      </c>
      <c r="BZ3370">
        <v>21</v>
      </c>
      <c r="GY3370">
        <v>0</v>
      </c>
      <c r="GZ3370">
        <v>0</v>
      </c>
      <c r="HA3370" t="s">
        <v>373</v>
      </c>
      <c r="HB3370">
        <v>0</v>
      </c>
      <c r="HC3370">
        <v>0</v>
      </c>
      <c r="HD3370">
        <v>0</v>
      </c>
      <c r="HE3370" t="b">
        <v>0</v>
      </c>
      <c r="HF3370">
        <v>6000</v>
      </c>
      <c r="HG3370" t="b">
        <v>1</v>
      </c>
      <c r="HH3370">
        <v>0</v>
      </c>
      <c r="HI3370">
        <v>0</v>
      </c>
      <c r="HJ3370">
        <v>0</v>
      </c>
      <c r="HK3370">
        <v>0</v>
      </c>
      <c r="HL3370" t="b">
        <v>0</v>
      </c>
      <c r="HM3370">
        <v>0</v>
      </c>
      <c r="HN3370">
        <v>0</v>
      </c>
      <c r="HO3370">
        <v>0</v>
      </c>
      <c r="HP3370" t="s">
        <v>363</v>
      </c>
      <c r="HQ3370">
        <v>0</v>
      </c>
      <c r="HR3370">
        <v>0</v>
      </c>
      <c r="HS3370">
        <v>0</v>
      </c>
      <c r="HT3370">
        <v>0</v>
      </c>
      <c r="HU3370" t="b">
        <v>0</v>
      </c>
      <c r="HV3370">
        <v>0</v>
      </c>
      <c r="HW3370" t="b">
        <v>0</v>
      </c>
      <c r="HX3370" t="b">
        <v>0</v>
      </c>
    </row>
    <row r="3371" spans="2:232">
      <c r="B3371" s="34">
        <f>10000000+INDEX(编号表!$B:$B,MATCH(D3371,编号表!$A:$A,0))*10000+J3371</f>
        <v>11540019</v>
      </c>
      <c r="C3371" s="22" t="s">
        <v>2276</v>
      </c>
      <c r="D3371" s="22" t="s">
        <v>2276</v>
      </c>
      <c r="E3371" s="41" t="s">
        <v>492</v>
      </c>
      <c r="F3371" s="41" t="s">
        <v>2272</v>
      </c>
      <c r="G3371" s="41" t="s">
        <v>403</v>
      </c>
      <c r="H3371" s="41" t="b">
        <v>0</v>
      </c>
      <c r="I3371" s="41" t="b">
        <v>0</v>
      </c>
      <c r="J3371" s="41">
        <v>19</v>
      </c>
      <c r="K3371" s="41" t="str">
        <f t="shared" si="72"/>
        <v>115400</v>
      </c>
      <c r="L3371" s="41" t="s">
        <v>353</v>
      </c>
      <c r="O3371" t="s">
        <v>2296</v>
      </c>
      <c r="P3371">
        <v>12221001</v>
      </c>
      <c r="Q3371">
        <v>0</v>
      </c>
      <c r="R3371">
        <v>0</v>
      </c>
      <c r="S3371">
        <v>0</v>
      </c>
      <c r="U3371">
        <v>0</v>
      </c>
      <c r="V3371">
        <v>0</v>
      </c>
      <c r="W3371">
        <v>600</v>
      </c>
      <c r="X3371">
        <v>600</v>
      </c>
      <c r="Y3371" t="s">
        <v>371</v>
      </c>
      <c r="Z3371"/>
      <c r="AA3371"/>
      <c r="AB3371"/>
      <c r="AC3371"/>
      <c r="AD3371"/>
      <c r="AE3371"/>
      <c r="AZ3371" t="s">
        <v>389</v>
      </c>
      <c r="BA3371">
        <v>10000</v>
      </c>
      <c r="BB3371" t="s">
        <v>2278</v>
      </c>
      <c r="BC3371" t="s">
        <v>361</v>
      </c>
      <c r="BD3371">
        <v>10000</v>
      </c>
      <c r="BE3371">
        <v>0</v>
      </c>
      <c r="BF3371" t="s">
        <v>361</v>
      </c>
      <c r="BG3371">
        <v>0</v>
      </c>
      <c r="BT3371">
        <v>73060001</v>
      </c>
      <c r="BU3371" t="s">
        <v>371</v>
      </c>
      <c r="BV3371">
        <v>120000</v>
      </c>
      <c r="BW3371">
        <v>1</v>
      </c>
      <c r="BX3371">
        <v>1</v>
      </c>
      <c r="BY3371">
        <v>19</v>
      </c>
      <c r="BZ3371">
        <v>21</v>
      </c>
      <c r="GY3371">
        <v>0</v>
      </c>
      <c r="GZ3371">
        <v>0</v>
      </c>
      <c r="HA3371" t="s">
        <v>373</v>
      </c>
      <c r="HB3371">
        <v>0</v>
      </c>
      <c r="HC3371">
        <v>0</v>
      </c>
      <c r="HD3371">
        <v>0</v>
      </c>
      <c r="HE3371" t="b">
        <v>0</v>
      </c>
      <c r="HF3371">
        <v>6000</v>
      </c>
      <c r="HG3371" t="b">
        <v>1</v>
      </c>
      <c r="HH3371">
        <v>0</v>
      </c>
      <c r="HI3371">
        <v>0</v>
      </c>
      <c r="HJ3371">
        <v>0</v>
      </c>
      <c r="HK3371">
        <v>0</v>
      </c>
      <c r="HL3371" t="b">
        <v>0</v>
      </c>
      <c r="HM3371">
        <v>0</v>
      </c>
      <c r="HN3371">
        <v>0</v>
      </c>
      <c r="HO3371">
        <v>0</v>
      </c>
      <c r="HP3371" t="s">
        <v>363</v>
      </c>
      <c r="HQ3371">
        <v>0</v>
      </c>
      <c r="HR3371">
        <v>0</v>
      </c>
      <c r="HS3371">
        <v>0</v>
      </c>
      <c r="HT3371">
        <v>0</v>
      </c>
      <c r="HU3371" t="b">
        <v>0</v>
      </c>
      <c r="HV3371">
        <v>0</v>
      </c>
      <c r="HW3371" t="b">
        <v>0</v>
      </c>
      <c r="HX3371" t="b">
        <v>0</v>
      </c>
    </row>
    <row r="3372" spans="2:232">
      <c r="B3372" s="34">
        <f>10000000+INDEX(编号表!$B:$B,MATCH(D3372,编号表!$A:$A,0))*10000+J3372</f>
        <v>11540020</v>
      </c>
      <c r="C3372" s="22" t="s">
        <v>2276</v>
      </c>
      <c r="D3372" s="22" t="s">
        <v>2276</v>
      </c>
      <c r="E3372" s="41" t="s">
        <v>492</v>
      </c>
      <c r="F3372" s="41" t="s">
        <v>2272</v>
      </c>
      <c r="G3372" s="41" t="s">
        <v>403</v>
      </c>
      <c r="H3372" s="41" t="b">
        <v>0</v>
      </c>
      <c r="I3372" s="41" t="b">
        <v>0</v>
      </c>
      <c r="J3372" s="41">
        <v>20</v>
      </c>
      <c r="K3372" s="41" t="str">
        <f t="shared" si="72"/>
        <v>115400</v>
      </c>
      <c r="L3372" s="41" t="s">
        <v>860</v>
      </c>
      <c r="O3372" t="s">
        <v>2297</v>
      </c>
      <c r="P3372">
        <v>12221001</v>
      </c>
      <c r="Q3372">
        <v>0</v>
      </c>
      <c r="R3372">
        <v>0</v>
      </c>
      <c r="S3372">
        <v>0</v>
      </c>
      <c r="U3372">
        <v>0</v>
      </c>
      <c r="V3372">
        <v>0</v>
      </c>
      <c r="W3372">
        <v>600</v>
      </c>
      <c r="X3372">
        <v>600</v>
      </c>
      <c r="Y3372" t="s">
        <v>371</v>
      </c>
      <c r="Z3372"/>
      <c r="AA3372"/>
      <c r="AB3372"/>
      <c r="AC3372"/>
      <c r="AD3372"/>
      <c r="AE3372"/>
      <c r="AZ3372" t="s">
        <v>389</v>
      </c>
      <c r="BA3372">
        <v>10000</v>
      </c>
      <c r="BB3372" t="s">
        <v>2278</v>
      </c>
      <c r="BC3372" t="s">
        <v>361</v>
      </c>
      <c r="BD3372">
        <v>10000</v>
      </c>
      <c r="BE3372">
        <v>0</v>
      </c>
      <c r="BF3372" t="s">
        <v>361</v>
      </c>
      <c r="BG3372">
        <v>0</v>
      </c>
      <c r="BT3372">
        <v>73060001</v>
      </c>
      <c r="BU3372" t="s">
        <v>371</v>
      </c>
      <c r="BV3372">
        <v>120000</v>
      </c>
      <c r="BW3372">
        <v>1</v>
      </c>
      <c r="BX3372">
        <v>1</v>
      </c>
      <c r="BY3372">
        <v>20</v>
      </c>
      <c r="BZ3372">
        <v>21</v>
      </c>
      <c r="GY3372">
        <v>0</v>
      </c>
      <c r="GZ3372">
        <v>0</v>
      </c>
      <c r="HA3372" t="s">
        <v>373</v>
      </c>
      <c r="HB3372">
        <v>0</v>
      </c>
      <c r="HC3372">
        <v>0</v>
      </c>
      <c r="HD3372">
        <v>0</v>
      </c>
      <c r="HE3372" t="b">
        <v>0</v>
      </c>
      <c r="HF3372">
        <v>6000</v>
      </c>
      <c r="HG3372" t="b">
        <v>1</v>
      </c>
      <c r="HH3372">
        <v>0</v>
      </c>
      <c r="HI3372">
        <v>0</v>
      </c>
      <c r="HJ3372">
        <v>0</v>
      </c>
      <c r="HK3372">
        <v>0</v>
      </c>
      <c r="HL3372" t="b">
        <v>0</v>
      </c>
      <c r="HM3372">
        <v>0</v>
      </c>
      <c r="HN3372">
        <v>0</v>
      </c>
      <c r="HO3372">
        <v>0</v>
      </c>
      <c r="HP3372" t="s">
        <v>363</v>
      </c>
      <c r="HQ3372">
        <v>0</v>
      </c>
      <c r="HR3372">
        <v>0</v>
      </c>
      <c r="HS3372">
        <v>0</v>
      </c>
      <c r="HT3372">
        <v>0</v>
      </c>
      <c r="HU3372" t="b">
        <v>0</v>
      </c>
      <c r="HV3372">
        <v>0</v>
      </c>
      <c r="HW3372" t="b">
        <v>0</v>
      </c>
      <c r="HX3372" t="b">
        <v>0</v>
      </c>
    </row>
    <row r="3373" spans="2:232">
      <c r="B3373" s="34">
        <f>10000000+INDEX(编号表!$B:$B,MATCH(D3373,编号表!$A:$A,0))*10000+J3373</f>
        <v>11540021</v>
      </c>
      <c r="C3373" s="22" t="s">
        <v>2276</v>
      </c>
      <c r="D3373" s="22" t="s">
        <v>2276</v>
      </c>
      <c r="E3373" s="41" t="s">
        <v>492</v>
      </c>
      <c r="F3373" s="41" t="s">
        <v>2272</v>
      </c>
      <c r="G3373" s="41" t="s">
        <v>403</v>
      </c>
      <c r="H3373" s="41" t="b">
        <v>0</v>
      </c>
      <c r="I3373" s="41" t="b">
        <v>0</v>
      </c>
      <c r="J3373" s="41">
        <v>21</v>
      </c>
      <c r="K3373" s="41" t="str">
        <f t="shared" si="72"/>
        <v>115400</v>
      </c>
      <c r="L3373" s="41" t="s">
        <v>777</v>
      </c>
      <c r="O3373" t="s">
        <v>2298</v>
      </c>
      <c r="P3373">
        <v>12221001</v>
      </c>
      <c r="Q3373">
        <v>0</v>
      </c>
      <c r="R3373">
        <v>0</v>
      </c>
      <c r="S3373">
        <v>0</v>
      </c>
      <c r="U3373">
        <v>0</v>
      </c>
      <c r="V3373">
        <v>0</v>
      </c>
      <c r="W3373">
        <v>600</v>
      </c>
      <c r="X3373">
        <v>600</v>
      </c>
      <c r="Y3373" t="s">
        <v>371</v>
      </c>
      <c r="Z3373"/>
      <c r="AA3373"/>
      <c r="AB3373"/>
      <c r="AC3373"/>
      <c r="AD3373"/>
      <c r="AE3373"/>
      <c r="AZ3373" t="s">
        <v>389</v>
      </c>
      <c r="BA3373">
        <v>10000</v>
      </c>
      <c r="BB3373" t="s">
        <v>2278</v>
      </c>
      <c r="BC3373" t="s">
        <v>361</v>
      </c>
      <c r="BD3373">
        <v>10000</v>
      </c>
      <c r="BE3373">
        <v>0</v>
      </c>
      <c r="BF3373" t="s">
        <v>361</v>
      </c>
      <c r="BG3373">
        <v>0</v>
      </c>
      <c r="BT3373">
        <v>73060001</v>
      </c>
      <c r="BU3373" t="s">
        <v>371</v>
      </c>
      <c r="BV3373">
        <v>120000</v>
      </c>
      <c r="BW3373">
        <v>1</v>
      </c>
      <c r="BX3373">
        <v>1</v>
      </c>
      <c r="BY3373">
        <v>21</v>
      </c>
      <c r="BZ3373">
        <v>21</v>
      </c>
      <c r="GY3373">
        <v>0</v>
      </c>
      <c r="GZ3373">
        <v>0</v>
      </c>
      <c r="HA3373" t="s">
        <v>373</v>
      </c>
      <c r="HB3373">
        <v>0</v>
      </c>
      <c r="HC3373">
        <v>0</v>
      </c>
      <c r="HD3373">
        <v>0</v>
      </c>
      <c r="HE3373" t="b">
        <v>0</v>
      </c>
      <c r="HF3373">
        <v>6000</v>
      </c>
      <c r="HG3373" t="b">
        <v>1</v>
      </c>
      <c r="HH3373">
        <v>0</v>
      </c>
      <c r="HI3373">
        <v>0</v>
      </c>
      <c r="HJ3373">
        <v>0</v>
      </c>
      <c r="HK3373">
        <v>0</v>
      </c>
      <c r="HL3373" t="b">
        <v>0</v>
      </c>
      <c r="HM3373">
        <v>0</v>
      </c>
      <c r="HN3373">
        <v>0</v>
      </c>
      <c r="HO3373">
        <v>0</v>
      </c>
      <c r="HP3373" t="s">
        <v>363</v>
      </c>
      <c r="HQ3373">
        <v>0</v>
      </c>
      <c r="HR3373">
        <v>0</v>
      </c>
      <c r="HS3373">
        <v>0</v>
      </c>
      <c r="HT3373">
        <v>0</v>
      </c>
      <c r="HU3373" t="b">
        <v>0</v>
      </c>
      <c r="HV3373">
        <v>0</v>
      </c>
      <c r="HW3373" t="b">
        <v>0</v>
      </c>
      <c r="HX3373" t="b">
        <v>0</v>
      </c>
    </row>
    <row r="3374" spans="2:232">
      <c r="B3374" s="34">
        <f>10000000+INDEX(编号表!$B:$B,MATCH(D3374,编号表!$A:$A,0))*10000+J3374</f>
        <v>11550001</v>
      </c>
      <c r="C3374" s="22" t="s">
        <v>2299</v>
      </c>
      <c r="D3374" s="22" t="s">
        <v>2299</v>
      </c>
      <c r="E3374" s="41" t="s">
        <v>492</v>
      </c>
      <c r="F3374" s="41" t="s">
        <v>2248</v>
      </c>
      <c r="G3374" s="41" t="s">
        <v>398</v>
      </c>
      <c r="H3374" s="41" t="b">
        <v>0</v>
      </c>
      <c r="I3374" s="41" t="b">
        <v>0</v>
      </c>
      <c r="J3374" s="41">
        <v>1</v>
      </c>
      <c r="K3374" s="41" t="str">
        <f t="shared" si="72"/>
        <v>115500</v>
      </c>
      <c r="L3374" s="41" t="s">
        <v>353</v>
      </c>
      <c r="O3374" t="s">
        <v>2300</v>
      </c>
      <c r="P3374">
        <v>12221002</v>
      </c>
      <c r="Q3374">
        <v>0</v>
      </c>
      <c r="R3374">
        <v>0</v>
      </c>
      <c r="S3374">
        <v>0</v>
      </c>
      <c r="U3374">
        <v>0</v>
      </c>
      <c r="V3374">
        <v>0</v>
      </c>
      <c r="W3374">
        <v>600</v>
      </c>
      <c r="X3374">
        <v>600</v>
      </c>
      <c r="Y3374" t="s">
        <v>419</v>
      </c>
      <c r="Z3374" t="s">
        <v>420</v>
      </c>
      <c r="AA3374" t="s">
        <v>357</v>
      </c>
      <c r="AB3374">
        <v>0</v>
      </c>
      <c r="AC3374">
        <v>1</v>
      </c>
      <c r="AD3374" t="b">
        <v>0</v>
      </c>
      <c r="AE3374" t="s">
        <v>358</v>
      </c>
      <c r="AZ3374" t="s">
        <v>389</v>
      </c>
      <c r="BA3374">
        <v>10000</v>
      </c>
      <c r="BB3374" t="s">
        <v>378</v>
      </c>
      <c r="BC3374" t="s">
        <v>357</v>
      </c>
      <c r="BD3374">
        <v>10000</v>
      </c>
      <c r="BE3374">
        <v>0</v>
      </c>
      <c r="BF3374" t="s">
        <v>361</v>
      </c>
      <c r="BG3374">
        <v>0</v>
      </c>
      <c r="CG3374">
        <v>30017</v>
      </c>
      <c r="CH3374">
        <v>0</v>
      </c>
      <c r="CI3374">
        <v>900</v>
      </c>
      <c r="CJ3374">
        <v>60</v>
      </c>
      <c r="CK3374" t="s">
        <v>380</v>
      </c>
      <c r="CL3374">
        <v>1</v>
      </c>
      <c r="CM3374">
        <v>0</v>
      </c>
      <c r="CN3374">
        <v>0</v>
      </c>
      <c r="CO3374">
        <v>600</v>
      </c>
      <c r="CP3374">
        <v>32</v>
      </c>
      <c r="CQ3374">
        <v>0</v>
      </c>
      <c r="CR3374">
        <v>0</v>
      </c>
      <c r="CS3374">
        <v>11550100</v>
      </c>
      <c r="CT3374">
        <v>0</v>
      </c>
      <c r="CU3374">
        <v>0</v>
      </c>
      <c r="CV3374">
        <v>0</v>
      </c>
      <c r="CW3374">
        <v>0</v>
      </c>
      <c r="GY3374">
        <v>0</v>
      </c>
      <c r="GZ3374">
        <v>0</v>
      </c>
      <c r="HA3374" t="s">
        <v>373</v>
      </c>
      <c r="HB3374">
        <v>0</v>
      </c>
      <c r="HC3374">
        <v>0</v>
      </c>
      <c r="HD3374">
        <v>0</v>
      </c>
      <c r="HE3374" t="b">
        <v>0</v>
      </c>
      <c r="HF3374">
        <v>3000</v>
      </c>
      <c r="HG3374" t="b">
        <v>1</v>
      </c>
      <c r="HH3374">
        <v>0</v>
      </c>
      <c r="HI3374">
        <v>0</v>
      </c>
      <c r="HJ3374">
        <v>0</v>
      </c>
      <c r="HK3374">
        <v>0</v>
      </c>
      <c r="HL3374" t="b">
        <v>0</v>
      </c>
      <c r="HM3374">
        <v>0</v>
      </c>
      <c r="HN3374">
        <v>0</v>
      </c>
      <c r="HO3374">
        <v>0</v>
      </c>
      <c r="HP3374" t="s">
        <v>363</v>
      </c>
      <c r="HQ3374">
        <v>0</v>
      </c>
      <c r="HR3374">
        <v>0</v>
      </c>
      <c r="HS3374">
        <v>0</v>
      </c>
      <c r="HT3374">
        <v>0</v>
      </c>
      <c r="HU3374" t="b">
        <v>0</v>
      </c>
      <c r="HV3374">
        <v>0</v>
      </c>
      <c r="HW3374" t="b">
        <v>0</v>
      </c>
      <c r="HX3374" t="b">
        <v>0</v>
      </c>
    </row>
    <row r="3375" spans="2:232">
      <c r="B3375" s="34">
        <f>10000000+INDEX(编号表!$B:$B,MATCH(D3375,编号表!$A:$A,0))*10000+J3375</f>
        <v>11550002</v>
      </c>
      <c r="C3375" s="22" t="s">
        <v>2299</v>
      </c>
      <c r="D3375" s="22" t="s">
        <v>2299</v>
      </c>
      <c r="E3375" s="41" t="s">
        <v>492</v>
      </c>
      <c r="F3375" s="41" t="s">
        <v>2248</v>
      </c>
      <c r="G3375" s="41" t="s">
        <v>398</v>
      </c>
      <c r="H3375" s="41" t="b">
        <v>0</v>
      </c>
      <c r="I3375" s="41" t="b">
        <v>0</v>
      </c>
      <c r="J3375" s="41">
        <v>2</v>
      </c>
      <c r="K3375" s="41" t="str">
        <f t="shared" si="72"/>
        <v>115500</v>
      </c>
      <c r="L3375" s="41" t="s">
        <v>860</v>
      </c>
      <c r="O3375" t="s">
        <v>2301</v>
      </c>
      <c r="P3375">
        <v>12221002</v>
      </c>
      <c r="Q3375">
        <v>0</v>
      </c>
      <c r="R3375">
        <v>0</v>
      </c>
      <c r="S3375">
        <v>0</v>
      </c>
      <c r="U3375">
        <v>0</v>
      </c>
      <c r="V3375">
        <v>0</v>
      </c>
      <c r="W3375">
        <v>600</v>
      </c>
      <c r="X3375">
        <v>600</v>
      </c>
      <c r="Y3375" t="s">
        <v>419</v>
      </c>
      <c r="Z3375" t="s">
        <v>420</v>
      </c>
      <c r="AA3375" t="s">
        <v>357</v>
      </c>
      <c r="AB3375">
        <v>0</v>
      </c>
      <c r="AC3375">
        <v>1</v>
      </c>
      <c r="AD3375" t="b">
        <v>0</v>
      </c>
      <c r="AE3375" t="s">
        <v>358</v>
      </c>
      <c r="AZ3375" t="s">
        <v>389</v>
      </c>
      <c r="BA3375">
        <v>10000</v>
      </c>
      <c r="BB3375" t="s">
        <v>378</v>
      </c>
      <c r="BC3375" t="s">
        <v>357</v>
      </c>
      <c r="BD3375">
        <v>10000</v>
      </c>
      <c r="BE3375">
        <v>0</v>
      </c>
      <c r="BF3375" t="s">
        <v>361</v>
      </c>
      <c r="BG3375">
        <v>0</v>
      </c>
      <c r="CG3375">
        <v>30017</v>
      </c>
      <c r="CH3375">
        <v>0</v>
      </c>
      <c r="CI3375">
        <v>900</v>
      </c>
      <c r="CJ3375">
        <v>60</v>
      </c>
      <c r="CK3375" t="s">
        <v>380</v>
      </c>
      <c r="CL3375">
        <v>1</v>
      </c>
      <c r="CM3375">
        <v>0</v>
      </c>
      <c r="CN3375">
        <v>0</v>
      </c>
      <c r="CO3375">
        <v>600</v>
      </c>
      <c r="CP3375">
        <v>32</v>
      </c>
      <c r="CQ3375">
        <v>0</v>
      </c>
      <c r="CR3375">
        <v>0</v>
      </c>
      <c r="CS3375">
        <v>11550101</v>
      </c>
      <c r="CT3375">
        <v>0</v>
      </c>
      <c r="CU3375">
        <v>0</v>
      </c>
      <c r="CV3375">
        <v>0</v>
      </c>
      <c r="CW3375">
        <v>0</v>
      </c>
      <c r="GY3375">
        <v>0</v>
      </c>
      <c r="GZ3375">
        <v>0</v>
      </c>
      <c r="HA3375" t="s">
        <v>373</v>
      </c>
      <c r="HB3375">
        <v>0</v>
      </c>
      <c r="HC3375">
        <v>0</v>
      </c>
      <c r="HD3375">
        <v>0</v>
      </c>
      <c r="HE3375" t="b">
        <v>0</v>
      </c>
      <c r="HF3375">
        <v>3000</v>
      </c>
      <c r="HG3375" t="b">
        <v>1</v>
      </c>
      <c r="HH3375">
        <v>0</v>
      </c>
      <c r="HI3375">
        <v>0</v>
      </c>
      <c r="HJ3375">
        <v>0</v>
      </c>
      <c r="HK3375">
        <v>0</v>
      </c>
      <c r="HL3375" t="b">
        <v>0</v>
      </c>
      <c r="HM3375">
        <v>0</v>
      </c>
      <c r="HN3375">
        <v>0</v>
      </c>
      <c r="HO3375">
        <v>0</v>
      </c>
      <c r="HP3375" t="s">
        <v>363</v>
      </c>
      <c r="HQ3375">
        <v>0</v>
      </c>
      <c r="HR3375">
        <v>0</v>
      </c>
      <c r="HS3375">
        <v>0</v>
      </c>
      <c r="HT3375">
        <v>0</v>
      </c>
      <c r="HU3375" t="b">
        <v>0</v>
      </c>
      <c r="HV3375">
        <v>0</v>
      </c>
      <c r="HW3375" t="b">
        <v>0</v>
      </c>
      <c r="HX3375" t="b">
        <v>0</v>
      </c>
    </row>
    <row r="3376" spans="2:232">
      <c r="B3376" s="34">
        <f>10000000+INDEX(编号表!$B:$B,MATCH(D3376,编号表!$A:$A,0))*10000+J3376</f>
        <v>11550003</v>
      </c>
      <c r="C3376" s="22" t="s">
        <v>2299</v>
      </c>
      <c r="D3376" s="22" t="s">
        <v>2299</v>
      </c>
      <c r="E3376" s="41" t="s">
        <v>492</v>
      </c>
      <c r="F3376" s="41" t="s">
        <v>2248</v>
      </c>
      <c r="G3376" s="41" t="s">
        <v>398</v>
      </c>
      <c r="H3376" s="41" t="b">
        <v>0</v>
      </c>
      <c r="I3376" s="41" t="b">
        <v>0</v>
      </c>
      <c r="J3376" s="41">
        <v>3</v>
      </c>
      <c r="K3376" s="41" t="str">
        <f t="shared" si="72"/>
        <v>115500</v>
      </c>
      <c r="L3376" s="41" t="s">
        <v>777</v>
      </c>
      <c r="O3376" t="s">
        <v>2302</v>
      </c>
      <c r="P3376">
        <v>12221002</v>
      </c>
      <c r="Q3376">
        <v>0</v>
      </c>
      <c r="R3376">
        <v>0</v>
      </c>
      <c r="S3376">
        <v>0</v>
      </c>
      <c r="U3376">
        <v>0</v>
      </c>
      <c r="V3376">
        <v>0</v>
      </c>
      <c r="W3376">
        <v>600</v>
      </c>
      <c r="X3376">
        <v>600</v>
      </c>
      <c r="Y3376" t="s">
        <v>419</v>
      </c>
      <c r="Z3376" t="s">
        <v>420</v>
      </c>
      <c r="AA3376" t="s">
        <v>357</v>
      </c>
      <c r="AB3376">
        <v>0</v>
      </c>
      <c r="AC3376">
        <v>1</v>
      </c>
      <c r="AD3376" t="b">
        <v>0</v>
      </c>
      <c r="AE3376" t="s">
        <v>358</v>
      </c>
      <c r="AZ3376" t="s">
        <v>389</v>
      </c>
      <c r="BA3376">
        <v>10000</v>
      </c>
      <c r="BB3376" t="s">
        <v>378</v>
      </c>
      <c r="BC3376" t="s">
        <v>357</v>
      </c>
      <c r="BD3376">
        <v>10000</v>
      </c>
      <c r="BE3376">
        <v>0</v>
      </c>
      <c r="BF3376" t="s">
        <v>361</v>
      </c>
      <c r="BG3376">
        <v>0</v>
      </c>
      <c r="CG3376">
        <v>30017</v>
      </c>
      <c r="CH3376">
        <v>0</v>
      </c>
      <c r="CI3376">
        <v>900</v>
      </c>
      <c r="CJ3376">
        <v>60</v>
      </c>
      <c r="CK3376" t="s">
        <v>380</v>
      </c>
      <c r="CL3376">
        <v>1</v>
      </c>
      <c r="CM3376">
        <v>0</v>
      </c>
      <c r="CN3376">
        <v>0</v>
      </c>
      <c r="CO3376">
        <v>600</v>
      </c>
      <c r="CP3376">
        <v>32</v>
      </c>
      <c r="CQ3376">
        <v>0</v>
      </c>
      <c r="CR3376">
        <v>0</v>
      </c>
      <c r="CS3376">
        <v>11550102</v>
      </c>
      <c r="CT3376">
        <v>0</v>
      </c>
      <c r="CU3376">
        <v>0</v>
      </c>
      <c r="CV3376">
        <v>0</v>
      </c>
      <c r="CW3376">
        <v>0</v>
      </c>
      <c r="GY3376">
        <v>0</v>
      </c>
      <c r="GZ3376">
        <v>0</v>
      </c>
      <c r="HA3376" t="s">
        <v>373</v>
      </c>
      <c r="HB3376">
        <v>0</v>
      </c>
      <c r="HC3376">
        <v>0</v>
      </c>
      <c r="HD3376">
        <v>0</v>
      </c>
      <c r="HE3376" t="b">
        <v>0</v>
      </c>
      <c r="HF3376">
        <v>3000</v>
      </c>
      <c r="HG3376" t="b">
        <v>1</v>
      </c>
      <c r="HH3376">
        <v>0</v>
      </c>
      <c r="HI3376">
        <v>0</v>
      </c>
      <c r="HJ3376">
        <v>0</v>
      </c>
      <c r="HK3376">
        <v>0</v>
      </c>
      <c r="HL3376" t="b">
        <v>0</v>
      </c>
      <c r="HM3376">
        <v>0</v>
      </c>
      <c r="HN3376">
        <v>0</v>
      </c>
      <c r="HO3376">
        <v>0</v>
      </c>
      <c r="HP3376" t="s">
        <v>363</v>
      </c>
      <c r="HQ3376">
        <v>0</v>
      </c>
      <c r="HR3376">
        <v>0</v>
      </c>
      <c r="HS3376">
        <v>0</v>
      </c>
      <c r="HT3376">
        <v>0</v>
      </c>
      <c r="HU3376" t="b">
        <v>0</v>
      </c>
      <c r="HV3376">
        <v>0</v>
      </c>
      <c r="HW3376" t="b">
        <v>0</v>
      </c>
      <c r="HX3376" t="b">
        <v>0</v>
      </c>
    </row>
    <row r="3377" spans="2:232">
      <c r="B3377" s="34">
        <f>10000000+INDEX(编号表!$B:$B,MATCH(D3377,编号表!$A:$A,0))*10000+J3377</f>
        <v>11550004</v>
      </c>
      <c r="C3377" s="22" t="s">
        <v>2299</v>
      </c>
      <c r="D3377" s="22" t="s">
        <v>2299</v>
      </c>
      <c r="E3377" s="41" t="s">
        <v>492</v>
      </c>
      <c r="F3377" s="41" t="s">
        <v>2252</v>
      </c>
      <c r="G3377" s="41" t="s">
        <v>398</v>
      </c>
      <c r="H3377" s="41" t="b">
        <v>0</v>
      </c>
      <c r="I3377" s="41" t="b">
        <v>0</v>
      </c>
      <c r="J3377" s="41">
        <v>4</v>
      </c>
      <c r="K3377" s="41" t="str">
        <f t="shared" si="72"/>
        <v>115500</v>
      </c>
      <c r="L3377" s="41" t="s">
        <v>353</v>
      </c>
      <c r="O3377" t="s">
        <v>2303</v>
      </c>
      <c r="P3377">
        <v>12221002</v>
      </c>
      <c r="Q3377">
        <v>0</v>
      </c>
      <c r="R3377">
        <v>0</v>
      </c>
      <c r="S3377">
        <v>0</v>
      </c>
      <c r="U3377">
        <v>0</v>
      </c>
      <c r="V3377">
        <v>0</v>
      </c>
      <c r="W3377">
        <v>600</v>
      </c>
      <c r="X3377">
        <v>600</v>
      </c>
      <c r="Y3377" t="s">
        <v>419</v>
      </c>
      <c r="Z3377" t="s">
        <v>420</v>
      </c>
      <c r="AA3377" t="s">
        <v>357</v>
      </c>
      <c r="AB3377">
        <v>0</v>
      </c>
      <c r="AC3377">
        <v>1</v>
      </c>
      <c r="AD3377" t="b">
        <v>0</v>
      </c>
      <c r="AE3377" t="s">
        <v>358</v>
      </c>
      <c r="AZ3377" t="s">
        <v>389</v>
      </c>
      <c r="BA3377">
        <v>10000</v>
      </c>
      <c r="BB3377" t="s">
        <v>378</v>
      </c>
      <c r="BC3377" t="s">
        <v>357</v>
      </c>
      <c r="BD3377">
        <v>10000</v>
      </c>
      <c r="BE3377">
        <v>0</v>
      </c>
      <c r="BF3377" t="s">
        <v>361</v>
      </c>
      <c r="BG3377">
        <v>0</v>
      </c>
      <c r="CG3377">
        <v>30017</v>
      </c>
      <c r="CH3377">
        <v>0</v>
      </c>
      <c r="CI3377">
        <v>900</v>
      </c>
      <c r="CJ3377">
        <v>60</v>
      </c>
      <c r="CK3377" t="s">
        <v>380</v>
      </c>
      <c r="CL3377">
        <v>1</v>
      </c>
      <c r="CM3377">
        <v>0</v>
      </c>
      <c r="CN3377">
        <v>0</v>
      </c>
      <c r="CO3377">
        <v>600</v>
      </c>
      <c r="CP3377">
        <v>32</v>
      </c>
      <c r="CQ3377">
        <v>0</v>
      </c>
      <c r="CR3377">
        <v>0</v>
      </c>
      <c r="CS3377">
        <v>11550103</v>
      </c>
      <c r="CT3377">
        <v>0</v>
      </c>
      <c r="CU3377">
        <v>0</v>
      </c>
      <c r="CV3377">
        <v>0</v>
      </c>
      <c r="CW3377">
        <v>0</v>
      </c>
      <c r="GY3377">
        <v>0</v>
      </c>
      <c r="GZ3377">
        <v>0</v>
      </c>
      <c r="HA3377" t="s">
        <v>373</v>
      </c>
      <c r="HB3377">
        <v>0</v>
      </c>
      <c r="HC3377">
        <v>0</v>
      </c>
      <c r="HD3377">
        <v>0</v>
      </c>
      <c r="HE3377" t="b">
        <v>0</v>
      </c>
      <c r="HF3377">
        <v>3000</v>
      </c>
      <c r="HG3377" t="b">
        <v>1</v>
      </c>
      <c r="HH3377">
        <v>0</v>
      </c>
      <c r="HI3377">
        <v>0</v>
      </c>
      <c r="HJ3377">
        <v>0</v>
      </c>
      <c r="HK3377">
        <v>0</v>
      </c>
      <c r="HL3377" t="b">
        <v>0</v>
      </c>
      <c r="HM3377">
        <v>0</v>
      </c>
      <c r="HN3377">
        <v>0</v>
      </c>
      <c r="HO3377">
        <v>0</v>
      </c>
      <c r="HP3377" t="s">
        <v>363</v>
      </c>
      <c r="HQ3377">
        <v>0</v>
      </c>
      <c r="HR3377">
        <v>0</v>
      </c>
      <c r="HS3377">
        <v>0</v>
      </c>
      <c r="HT3377">
        <v>0</v>
      </c>
      <c r="HU3377" t="b">
        <v>0</v>
      </c>
      <c r="HV3377">
        <v>0</v>
      </c>
      <c r="HW3377" t="b">
        <v>0</v>
      </c>
      <c r="HX3377" t="b">
        <v>0</v>
      </c>
    </row>
    <row r="3378" spans="2:232">
      <c r="B3378" s="34">
        <f>10000000+INDEX(编号表!$B:$B,MATCH(D3378,编号表!$A:$A,0))*10000+J3378</f>
        <v>11550005</v>
      </c>
      <c r="C3378" s="22" t="s">
        <v>2299</v>
      </c>
      <c r="D3378" s="22" t="s">
        <v>2299</v>
      </c>
      <c r="E3378" s="41" t="s">
        <v>492</v>
      </c>
      <c r="F3378" s="41" t="s">
        <v>2252</v>
      </c>
      <c r="G3378" s="41" t="s">
        <v>398</v>
      </c>
      <c r="H3378" s="41" t="b">
        <v>0</v>
      </c>
      <c r="I3378" s="41" t="b">
        <v>0</v>
      </c>
      <c r="J3378" s="41">
        <v>5</v>
      </c>
      <c r="K3378" s="41" t="str">
        <f t="shared" si="72"/>
        <v>115500</v>
      </c>
      <c r="L3378" s="41" t="s">
        <v>860</v>
      </c>
      <c r="O3378" t="s">
        <v>2304</v>
      </c>
      <c r="P3378">
        <v>12221002</v>
      </c>
      <c r="Q3378">
        <v>0</v>
      </c>
      <c r="R3378">
        <v>0</v>
      </c>
      <c r="S3378">
        <v>0</v>
      </c>
      <c r="U3378">
        <v>0</v>
      </c>
      <c r="V3378">
        <v>0</v>
      </c>
      <c r="W3378">
        <v>600</v>
      </c>
      <c r="X3378">
        <v>600</v>
      </c>
      <c r="Y3378" t="s">
        <v>419</v>
      </c>
      <c r="Z3378" t="s">
        <v>420</v>
      </c>
      <c r="AA3378" t="s">
        <v>357</v>
      </c>
      <c r="AB3378">
        <v>0</v>
      </c>
      <c r="AC3378">
        <v>1</v>
      </c>
      <c r="AD3378" t="b">
        <v>0</v>
      </c>
      <c r="AE3378" t="s">
        <v>358</v>
      </c>
      <c r="AZ3378" t="s">
        <v>389</v>
      </c>
      <c r="BA3378">
        <v>10000</v>
      </c>
      <c r="BB3378" t="s">
        <v>378</v>
      </c>
      <c r="BC3378" t="s">
        <v>357</v>
      </c>
      <c r="BD3378">
        <v>10000</v>
      </c>
      <c r="BE3378">
        <v>0</v>
      </c>
      <c r="BF3378" t="s">
        <v>361</v>
      </c>
      <c r="BG3378">
        <v>0</v>
      </c>
      <c r="CG3378">
        <v>30017</v>
      </c>
      <c r="CH3378">
        <v>0</v>
      </c>
      <c r="CI3378">
        <v>900</v>
      </c>
      <c r="CJ3378">
        <v>60</v>
      </c>
      <c r="CK3378" t="s">
        <v>380</v>
      </c>
      <c r="CL3378">
        <v>1</v>
      </c>
      <c r="CM3378">
        <v>0</v>
      </c>
      <c r="CN3378">
        <v>0</v>
      </c>
      <c r="CO3378">
        <v>600</v>
      </c>
      <c r="CP3378">
        <v>32</v>
      </c>
      <c r="CQ3378">
        <v>0</v>
      </c>
      <c r="CR3378">
        <v>0</v>
      </c>
      <c r="CS3378">
        <v>11550104</v>
      </c>
      <c r="CT3378">
        <v>0</v>
      </c>
      <c r="CU3378">
        <v>0</v>
      </c>
      <c r="CV3378">
        <v>0</v>
      </c>
      <c r="CW3378">
        <v>0</v>
      </c>
      <c r="GY3378">
        <v>0</v>
      </c>
      <c r="GZ3378">
        <v>0</v>
      </c>
      <c r="HA3378" t="s">
        <v>373</v>
      </c>
      <c r="HB3378">
        <v>0</v>
      </c>
      <c r="HC3378">
        <v>0</v>
      </c>
      <c r="HD3378">
        <v>0</v>
      </c>
      <c r="HE3378" t="b">
        <v>0</v>
      </c>
      <c r="HF3378">
        <v>3000</v>
      </c>
      <c r="HG3378" t="b">
        <v>1</v>
      </c>
      <c r="HH3378">
        <v>0</v>
      </c>
      <c r="HI3378">
        <v>0</v>
      </c>
      <c r="HJ3378">
        <v>0</v>
      </c>
      <c r="HK3378">
        <v>0</v>
      </c>
      <c r="HL3378" t="b">
        <v>0</v>
      </c>
      <c r="HM3378">
        <v>0</v>
      </c>
      <c r="HN3378">
        <v>0</v>
      </c>
      <c r="HO3378">
        <v>0</v>
      </c>
      <c r="HP3378" t="s">
        <v>363</v>
      </c>
      <c r="HQ3378">
        <v>0</v>
      </c>
      <c r="HR3378">
        <v>0</v>
      </c>
      <c r="HS3378">
        <v>0</v>
      </c>
      <c r="HT3378">
        <v>0</v>
      </c>
      <c r="HU3378" t="b">
        <v>0</v>
      </c>
      <c r="HV3378">
        <v>0</v>
      </c>
      <c r="HW3378" t="b">
        <v>0</v>
      </c>
      <c r="HX3378" t="b">
        <v>0</v>
      </c>
    </row>
    <row r="3379" spans="2:232">
      <c r="B3379" s="34">
        <f>10000000+INDEX(编号表!$B:$B,MATCH(D3379,编号表!$A:$A,0))*10000+J3379</f>
        <v>11550006</v>
      </c>
      <c r="C3379" s="22" t="s">
        <v>2299</v>
      </c>
      <c r="D3379" s="22" t="s">
        <v>2299</v>
      </c>
      <c r="E3379" s="41" t="s">
        <v>492</v>
      </c>
      <c r="F3379" s="41" t="s">
        <v>2252</v>
      </c>
      <c r="G3379" s="41" t="s">
        <v>398</v>
      </c>
      <c r="H3379" s="41" t="b">
        <v>0</v>
      </c>
      <c r="I3379" s="41" t="b">
        <v>0</v>
      </c>
      <c r="J3379" s="41">
        <v>6</v>
      </c>
      <c r="K3379" s="41" t="str">
        <f t="shared" si="72"/>
        <v>115500</v>
      </c>
      <c r="L3379" s="41" t="s">
        <v>777</v>
      </c>
      <c r="O3379" t="s">
        <v>2305</v>
      </c>
      <c r="P3379">
        <v>12221002</v>
      </c>
      <c r="Q3379">
        <v>0</v>
      </c>
      <c r="R3379">
        <v>0</v>
      </c>
      <c r="S3379">
        <v>0</v>
      </c>
      <c r="U3379">
        <v>0</v>
      </c>
      <c r="V3379">
        <v>0</v>
      </c>
      <c r="W3379">
        <v>600</v>
      </c>
      <c r="X3379">
        <v>600</v>
      </c>
      <c r="Y3379" t="s">
        <v>419</v>
      </c>
      <c r="Z3379" t="s">
        <v>420</v>
      </c>
      <c r="AA3379" t="s">
        <v>357</v>
      </c>
      <c r="AB3379">
        <v>0</v>
      </c>
      <c r="AC3379">
        <v>1</v>
      </c>
      <c r="AD3379" t="b">
        <v>0</v>
      </c>
      <c r="AE3379" t="s">
        <v>358</v>
      </c>
      <c r="AZ3379" t="s">
        <v>389</v>
      </c>
      <c r="BA3379">
        <v>10000</v>
      </c>
      <c r="BB3379" t="s">
        <v>378</v>
      </c>
      <c r="BC3379" t="s">
        <v>357</v>
      </c>
      <c r="BD3379">
        <v>10000</v>
      </c>
      <c r="BE3379">
        <v>0</v>
      </c>
      <c r="BF3379" t="s">
        <v>361</v>
      </c>
      <c r="BG3379">
        <v>0</v>
      </c>
      <c r="CG3379">
        <v>30017</v>
      </c>
      <c r="CH3379">
        <v>0</v>
      </c>
      <c r="CI3379">
        <v>900</v>
      </c>
      <c r="CJ3379">
        <v>60</v>
      </c>
      <c r="CK3379" t="s">
        <v>380</v>
      </c>
      <c r="CL3379">
        <v>1</v>
      </c>
      <c r="CM3379">
        <v>0</v>
      </c>
      <c r="CN3379">
        <v>0</v>
      </c>
      <c r="CO3379">
        <v>600</v>
      </c>
      <c r="CP3379">
        <v>32</v>
      </c>
      <c r="CQ3379">
        <v>0</v>
      </c>
      <c r="CR3379">
        <v>0</v>
      </c>
      <c r="CS3379">
        <v>11550105</v>
      </c>
      <c r="CT3379">
        <v>0</v>
      </c>
      <c r="CU3379">
        <v>0</v>
      </c>
      <c r="CV3379">
        <v>0</v>
      </c>
      <c r="CW3379">
        <v>0</v>
      </c>
      <c r="GY3379">
        <v>0</v>
      </c>
      <c r="GZ3379">
        <v>0</v>
      </c>
      <c r="HA3379" t="s">
        <v>373</v>
      </c>
      <c r="HB3379">
        <v>0</v>
      </c>
      <c r="HC3379">
        <v>0</v>
      </c>
      <c r="HD3379">
        <v>0</v>
      </c>
      <c r="HE3379" t="b">
        <v>0</v>
      </c>
      <c r="HF3379">
        <v>3000</v>
      </c>
      <c r="HG3379" t="b">
        <v>1</v>
      </c>
      <c r="HH3379">
        <v>0</v>
      </c>
      <c r="HI3379">
        <v>0</v>
      </c>
      <c r="HJ3379">
        <v>0</v>
      </c>
      <c r="HK3379">
        <v>0</v>
      </c>
      <c r="HL3379" t="b">
        <v>0</v>
      </c>
      <c r="HM3379">
        <v>0</v>
      </c>
      <c r="HN3379">
        <v>0</v>
      </c>
      <c r="HO3379">
        <v>0</v>
      </c>
      <c r="HP3379" t="s">
        <v>363</v>
      </c>
      <c r="HQ3379">
        <v>0</v>
      </c>
      <c r="HR3379">
        <v>0</v>
      </c>
      <c r="HS3379">
        <v>0</v>
      </c>
      <c r="HT3379">
        <v>0</v>
      </c>
      <c r="HU3379" t="b">
        <v>0</v>
      </c>
      <c r="HV3379">
        <v>0</v>
      </c>
      <c r="HW3379" t="b">
        <v>0</v>
      </c>
      <c r="HX3379" t="b">
        <v>0</v>
      </c>
    </row>
    <row r="3380" spans="2:232">
      <c r="B3380" s="34">
        <f>10000000+INDEX(编号表!$B:$B,MATCH(D3380,编号表!$A:$A,0))*10000+J3380</f>
        <v>11550007</v>
      </c>
      <c r="C3380" s="22" t="s">
        <v>2299</v>
      </c>
      <c r="D3380" s="22" t="s">
        <v>2299</v>
      </c>
      <c r="E3380" s="41" t="s">
        <v>492</v>
      </c>
      <c r="F3380" s="41" t="s">
        <v>2256</v>
      </c>
      <c r="G3380" s="41" t="s">
        <v>398</v>
      </c>
      <c r="H3380" s="41" t="b">
        <v>0</v>
      </c>
      <c r="I3380" s="41" t="b">
        <v>0</v>
      </c>
      <c r="J3380" s="41">
        <v>7</v>
      </c>
      <c r="K3380" s="41" t="str">
        <f t="shared" si="72"/>
        <v>115500</v>
      </c>
      <c r="L3380" s="41" t="s">
        <v>353</v>
      </c>
      <c r="O3380" t="s">
        <v>2306</v>
      </c>
      <c r="P3380">
        <v>12221002</v>
      </c>
      <c r="Q3380">
        <v>0</v>
      </c>
      <c r="R3380">
        <v>0</v>
      </c>
      <c r="S3380">
        <v>0</v>
      </c>
      <c r="U3380">
        <v>0</v>
      </c>
      <c r="V3380">
        <v>0</v>
      </c>
      <c r="W3380">
        <v>600</v>
      </c>
      <c r="X3380">
        <v>600</v>
      </c>
      <c r="Y3380" t="s">
        <v>419</v>
      </c>
      <c r="Z3380" t="s">
        <v>420</v>
      </c>
      <c r="AA3380" t="s">
        <v>357</v>
      </c>
      <c r="AB3380">
        <v>0</v>
      </c>
      <c r="AC3380">
        <v>1</v>
      </c>
      <c r="AD3380" t="b">
        <v>0</v>
      </c>
      <c r="AE3380" t="s">
        <v>358</v>
      </c>
      <c r="AZ3380" t="s">
        <v>389</v>
      </c>
      <c r="BA3380">
        <v>10000</v>
      </c>
      <c r="BB3380" t="s">
        <v>378</v>
      </c>
      <c r="BC3380" t="s">
        <v>357</v>
      </c>
      <c r="BD3380">
        <v>10000</v>
      </c>
      <c r="BE3380">
        <v>0</v>
      </c>
      <c r="BF3380" t="s">
        <v>361</v>
      </c>
      <c r="BG3380">
        <v>0</v>
      </c>
      <c r="CG3380">
        <v>30017</v>
      </c>
      <c r="CH3380">
        <v>0</v>
      </c>
      <c r="CI3380">
        <v>900</v>
      </c>
      <c r="CJ3380">
        <v>60</v>
      </c>
      <c r="CK3380" t="s">
        <v>380</v>
      </c>
      <c r="CL3380">
        <v>1</v>
      </c>
      <c r="CM3380">
        <v>0</v>
      </c>
      <c r="CN3380">
        <v>0</v>
      </c>
      <c r="CO3380">
        <v>600</v>
      </c>
      <c r="CP3380">
        <v>32</v>
      </c>
      <c r="CQ3380">
        <v>0</v>
      </c>
      <c r="CR3380">
        <v>0</v>
      </c>
      <c r="CS3380">
        <v>11550106</v>
      </c>
      <c r="CT3380">
        <v>0</v>
      </c>
      <c r="CU3380">
        <v>0</v>
      </c>
      <c r="CV3380">
        <v>0</v>
      </c>
      <c r="CW3380">
        <v>0</v>
      </c>
      <c r="GY3380">
        <v>0</v>
      </c>
      <c r="GZ3380">
        <v>0</v>
      </c>
      <c r="HA3380" t="s">
        <v>373</v>
      </c>
      <c r="HB3380">
        <v>0</v>
      </c>
      <c r="HC3380">
        <v>0</v>
      </c>
      <c r="HD3380">
        <v>0</v>
      </c>
      <c r="HE3380" t="b">
        <v>0</v>
      </c>
      <c r="HF3380">
        <v>3000</v>
      </c>
      <c r="HG3380" t="b">
        <v>1</v>
      </c>
      <c r="HH3380">
        <v>0</v>
      </c>
      <c r="HI3380">
        <v>0</v>
      </c>
      <c r="HJ3380">
        <v>0</v>
      </c>
      <c r="HK3380">
        <v>0</v>
      </c>
      <c r="HL3380" t="b">
        <v>0</v>
      </c>
      <c r="HM3380">
        <v>0</v>
      </c>
      <c r="HN3380">
        <v>0</v>
      </c>
      <c r="HO3380">
        <v>0</v>
      </c>
      <c r="HP3380" t="s">
        <v>363</v>
      </c>
      <c r="HQ3380">
        <v>0</v>
      </c>
      <c r="HR3380">
        <v>0</v>
      </c>
      <c r="HS3380">
        <v>0</v>
      </c>
      <c r="HT3380">
        <v>0</v>
      </c>
      <c r="HU3380" t="b">
        <v>0</v>
      </c>
      <c r="HV3380">
        <v>0</v>
      </c>
      <c r="HW3380" t="b">
        <v>0</v>
      </c>
      <c r="HX3380" t="b">
        <v>0</v>
      </c>
    </row>
    <row r="3381" spans="2:232">
      <c r="B3381" s="34">
        <f>10000000+INDEX(编号表!$B:$B,MATCH(D3381,编号表!$A:$A,0))*10000+J3381</f>
        <v>11550008</v>
      </c>
      <c r="C3381" s="22" t="s">
        <v>2299</v>
      </c>
      <c r="D3381" s="22" t="s">
        <v>2299</v>
      </c>
      <c r="E3381" s="41" t="s">
        <v>492</v>
      </c>
      <c r="F3381" s="41" t="s">
        <v>2256</v>
      </c>
      <c r="G3381" s="41" t="s">
        <v>398</v>
      </c>
      <c r="H3381" s="41" t="b">
        <v>0</v>
      </c>
      <c r="I3381" s="41" t="b">
        <v>0</v>
      </c>
      <c r="J3381" s="41">
        <v>8</v>
      </c>
      <c r="K3381" s="41" t="str">
        <f t="shared" si="72"/>
        <v>115500</v>
      </c>
      <c r="L3381" s="41" t="s">
        <v>860</v>
      </c>
      <c r="O3381" t="s">
        <v>2307</v>
      </c>
      <c r="P3381">
        <v>12221002</v>
      </c>
      <c r="Q3381">
        <v>0</v>
      </c>
      <c r="R3381">
        <v>0</v>
      </c>
      <c r="S3381">
        <v>0</v>
      </c>
      <c r="U3381">
        <v>0</v>
      </c>
      <c r="V3381">
        <v>0</v>
      </c>
      <c r="W3381">
        <v>600</v>
      </c>
      <c r="X3381">
        <v>600</v>
      </c>
      <c r="Y3381" t="s">
        <v>419</v>
      </c>
      <c r="Z3381" t="s">
        <v>420</v>
      </c>
      <c r="AA3381" t="s">
        <v>357</v>
      </c>
      <c r="AB3381">
        <v>0</v>
      </c>
      <c r="AC3381">
        <v>1</v>
      </c>
      <c r="AD3381" t="b">
        <v>0</v>
      </c>
      <c r="AE3381" t="s">
        <v>358</v>
      </c>
      <c r="AZ3381" t="s">
        <v>389</v>
      </c>
      <c r="BA3381">
        <v>10000</v>
      </c>
      <c r="BB3381" t="s">
        <v>378</v>
      </c>
      <c r="BC3381" t="s">
        <v>357</v>
      </c>
      <c r="BD3381">
        <v>10000</v>
      </c>
      <c r="BE3381">
        <v>0</v>
      </c>
      <c r="BF3381" t="s">
        <v>361</v>
      </c>
      <c r="BG3381">
        <v>0</v>
      </c>
      <c r="CG3381">
        <v>30017</v>
      </c>
      <c r="CH3381">
        <v>0</v>
      </c>
      <c r="CI3381">
        <v>900</v>
      </c>
      <c r="CJ3381">
        <v>60</v>
      </c>
      <c r="CK3381" t="s">
        <v>380</v>
      </c>
      <c r="CL3381">
        <v>1</v>
      </c>
      <c r="CM3381">
        <v>0</v>
      </c>
      <c r="CN3381">
        <v>0</v>
      </c>
      <c r="CO3381">
        <v>600</v>
      </c>
      <c r="CP3381">
        <v>32</v>
      </c>
      <c r="CQ3381">
        <v>0</v>
      </c>
      <c r="CR3381">
        <v>0</v>
      </c>
      <c r="CS3381">
        <v>11550107</v>
      </c>
      <c r="CT3381">
        <v>0</v>
      </c>
      <c r="CU3381">
        <v>0</v>
      </c>
      <c r="CV3381">
        <v>0</v>
      </c>
      <c r="CW3381">
        <v>0</v>
      </c>
      <c r="GY3381">
        <v>0</v>
      </c>
      <c r="GZ3381">
        <v>0</v>
      </c>
      <c r="HA3381" t="s">
        <v>373</v>
      </c>
      <c r="HB3381">
        <v>0</v>
      </c>
      <c r="HC3381">
        <v>0</v>
      </c>
      <c r="HD3381">
        <v>0</v>
      </c>
      <c r="HE3381" t="b">
        <v>0</v>
      </c>
      <c r="HF3381">
        <v>3000</v>
      </c>
      <c r="HG3381" t="b">
        <v>1</v>
      </c>
      <c r="HH3381">
        <v>0</v>
      </c>
      <c r="HI3381">
        <v>0</v>
      </c>
      <c r="HJ3381">
        <v>0</v>
      </c>
      <c r="HK3381">
        <v>0</v>
      </c>
      <c r="HL3381" t="b">
        <v>0</v>
      </c>
      <c r="HM3381">
        <v>0</v>
      </c>
      <c r="HN3381">
        <v>0</v>
      </c>
      <c r="HO3381">
        <v>0</v>
      </c>
      <c r="HP3381" t="s">
        <v>363</v>
      </c>
      <c r="HQ3381">
        <v>0</v>
      </c>
      <c r="HR3381">
        <v>0</v>
      </c>
      <c r="HS3381">
        <v>0</v>
      </c>
      <c r="HT3381">
        <v>0</v>
      </c>
      <c r="HU3381" t="b">
        <v>0</v>
      </c>
      <c r="HV3381">
        <v>0</v>
      </c>
      <c r="HW3381" t="b">
        <v>0</v>
      </c>
      <c r="HX3381" t="b">
        <v>0</v>
      </c>
    </row>
    <row r="3382" spans="2:232">
      <c r="B3382" s="34">
        <f>10000000+INDEX(编号表!$B:$B,MATCH(D3382,编号表!$A:$A,0))*10000+J3382</f>
        <v>11550009</v>
      </c>
      <c r="C3382" s="22" t="s">
        <v>2299</v>
      </c>
      <c r="D3382" s="22" t="s">
        <v>2299</v>
      </c>
      <c r="E3382" s="41" t="s">
        <v>492</v>
      </c>
      <c r="F3382" s="41" t="s">
        <v>2256</v>
      </c>
      <c r="G3382" s="41" t="s">
        <v>398</v>
      </c>
      <c r="H3382" s="41" t="b">
        <v>0</v>
      </c>
      <c r="I3382" s="41" t="b">
        <v>0</v>
      </c>
      <c r="J3382" s="41">
        <v>9</v>
      </c>
      <c r="K3382" s="41" t="str">
        <f t="shared" si="72"/>
        <v>115500</v>
      </c>
      <c r="L3382" s="41" t="s">
        <v>777</v>
      </c>
      <c r="O3382" t="s">
        <v>2308</v>
      </c>
      <c r="P3382">
        <v>12221002</v>
      </c>
      <c r="Q3382">
        <v>0</v>
      </c>
      <c r="R3382">
        <v>0</v>
      </c>
      <c r="S3382">
        <v>0</v>
      </c>
      <c r="U3382">
        <v>0</v>
      </c>
      <c r="V3382">
        <v>0</v>
      </c>
      <c r="W3382">
        <v>600</v>
      </c>
      <c r="X3382">
        <v>600</v>
      </c>
      <c r="Y3382" t="s">
        <v>419</v>
      </c>
      <c r="Z3382" t="s">
        <v>420</v>
      </c>
      <c r="AA3382" t="s">
        <v>357</v>
      </c>
      <c r="AB3382">
        <v>0</v>
      </c>
      <c r="AC3382">
        <v>1</v>
      </c>
      <c r="AD3382" t="b">
        <v>0</v>
      </c>
      <c r="AE3382" t="s">
        <v>358</v>
      </c>
      <c r="AZ3382" t="s">
        <v>389</v>
      </c>
      <c r="BA3382">
        <v>10000</v>
      </c>
      <c r="BB3382" t="s">
        <v>378</v>
      </c>
      <c r="BC3382" t="s">
        <v>357</v>
      </c>
      <c r="BD3382">
        <v>10000</v>
      </c>
      <c r="BE3382">
        <v>0</v>
      </c>
      <c r="BF3382" t="s">
        <v>361</v>
      </c>
      <c r="BG3382">
        <v>0</v>
      </c>
      <c r="CG3382">
        <v>30017</v>
      </c>
      <c r="CH3382">
        <v>0</v>
      </c>
      <c r="CI3382">
        <v>900</v>
      </c>
      <c r="CJ3382">
        <v>60</v>
      </c>
      <c r="CK3382" t="s">
        <v>380</v>
      </c>
      <c r="CL3382">
        <v>1</v>
      </c>
      <c r="CM3382">
        <v>0</v>
      </c>
      <c r="CN3382">
        <v>0</v>
      </c>
      <c r="CO3382">
        <v>600</v>
      </c>
      <c r="CP3382">
        <v>32</v>
      </c>
      <c r="CQ3382">
        <v>0</v>
      </c>
      <c r="CR3382">
        <v>0</v>
      </c>
      <c r="CS3382">
        <v>11550108</v>
      </c>
      <c r="CT3382">
        <v>0</v>
      </c>
      <c r="CU3382">
        <v>0</v>
      </c>
      <c r="CV3382">
        <v>0</v>
      </c>
      <c r="CW3382">
        <v>0</v>
      </c>
      <c r="GY3382">
        <v>0</v>
      </c>
      <c r="GZ3382">
        <v>0</v>
      </c>
      <c r="HA3382" t="s">
        <v>373</v>
      </c>
      <c r="HB3382">
        <v>0</v>
      </c>
      <c r="HC3382">
        <v>0</v>
      </c>
      <c r="HD3382">
        <v>0</v>
      </c>
      <c r="HE3382" t="b">
        <v>0</v>
      </c>
      <c r="HF3382">
        <v>3000</v>
      </c>
      <c r="HG3382" t="b">
        <v>1</v>
      </c>
      <c r="HH3382">
        <v>0</v>
      </c>
      <c r="HI3382">
        <v>0</v>
      </c>
      <c r="HJ3382">
        <v>0</v>
      </c>
      <c r="HK3382">
        <v>0</v>
      </c>
      <c r="HL3382" t="b">
        <v>0</v>
      </c>
      <c r="HM3382">
        <v>0</v>
      </c>
      <c r="HN3382">
        <v>0</v>
      </c>
      <c r="HO3382">
        <v>0</v>
      </c>
      <c r="HP3382" t="s">
        <v>363</v>
      </c>
      <c r="HQ3382">
        <v>0</v>
      </c>
      <c r="HR3382">
        <v>0</v>
      </c>
      <c r="HS3382">
        <v>0</v>
      </c>
      <c r="HT3382">
        <v>0</v>
      </c>
      <c r="HU3382" t="b">
        <v>0</v>
      </c>
      <c r="HV3382">
        <v>0</v>
      </c>
      <c r="HW3382" t="b">
        <v>0</v>
      </c>
      <c r="HX3382" t="b">
        <v>0</v>
      </c>
    </row>
    <row r="3383" spans="2:232">
      <c r="B3383" s="34">
        <f>10000000+INDEX(编号表!$B:$B,MATCH(D3383,编号表!$A:$A,0))*10000+J3383</f>
        <v>11550010</v>
      </c>
      <c r="C3383" s="22" t="s">
        <v>2299</v>
      </c>
      <c r="D3383" s="22" t="s">
        <v>2299</v>
      </c>
      <c r="E3383" s="41" t="s">
        <v>492</v>
      </c>
      <c r="F3383" s="41" t="s">
        <v>2260</v>
      </c>
      <c r="G3383" s="41" t="s">
        <v>398</v>
      </c>
      <c r="H3383" s="41" t="b">
        <v>0</v>
      </c>
      <c r="I3383" s="41" t="b">
        <v>0</v>
      </c>
      <c r="J3383" s="41">
        <v>10</v>
      </c>
      <c r="K3383" s="41" t="str">
        <f t="shared" si="72"/>
        <v>115500</v>
      </c>
      <c r="L3383" s="41" t="s">
        <v>353</v>
      </c>
      <c r="O3383" t="s">
        <v>2309</v>
      </c>
      <c r="P3383">
        <v>12221002</v>
      </c>
      <c r="Q3383">
        <v>0</v>
      </c>
      <c r="R3383">
        <v>0</v>
      </c>
      <c r="S3383">
        <v>0</v>
      </c>
      <c r="U3383">
        <v>0</v>
      </c>
      <c r="V3383">
        <v>0</v>
      </c>
      <c r="W3383">
        <v>600</v>
      </c>
      <c r="X3383">
        <v>600</v>
      </c>
      <c r="Y3383" t="s">
        <v>419</v>
      </c>
      <c r="Z3383" t="s">
        <v>420</v>
      </c>
      <c r="AA3383" t="s">
        <v>357</v>
      </c>
      <c r="AB3383">
        <v>0</v>
      </c>
      <c r="AC3383">
        <v>1</v>
      </c>
      <c r="AD3383" t="b">
        <v>0</v>
      </c>
      <c r="AE3383" t="s">
        <v>358</v>
      </c>
      <c r="AZ3383" t="s">
        <v>389</v>
      </c>
      <c r="BA3383">
        <v>10000</v>
      </c>
      <c r="BB3383" t="s">
        <v>378</v>
      </c>
      <c r="BC3383" t="s">
        <v>357</v>
      </c>
      <c r="BD3383">
        <v>10000</v>
      </c>
      <c r="BE3383">
        <v>0</v>
      </c>
      <c r="BF3383" t="s">
        <v>361</v>
      </c>
      <c r="BG3383">
        <v>0</v>
      </c>
      <c r="CG3383">
        <v>30017</v>
      </c>
      <c r="CH3383">
        <v>0</v>
      </c>
      <c r="CI3383">
        <v>900</v>
      </c>
      <c r="CJ3383">
        <v>60</v>
      </c>
      <c r="CK3383" t="s">
        <v>380</v>
      </c>
      <c r="CL3383">
        <v>1</v>
      </c>
      <c r="CM3383">
        <v>0</v>
      </c>
      <c r="CN3383">
        <v>0</v>
      </c>
      <c r="CO3383">
        <v>600</v>
      </c>
      <c r="CP3383">
        <v>32</v>
      </c>
      <c r="CQ3383">
        <v>0</v>
      </c>
      <c r="CR3383">
        <v>0</v>
      </c>
      <c r="CS3383">
        <v>11550109</v>
      </c>
      <c r="CT3383">
        <v>0</v>
      </c>
      <c r="CU3383">
        <v>0</v>
      </c>
      <c r="CV3383">
        <v>0</v>
      </c>
      <c r="CW3383">
        <v>0</v>
      </c>
      <c r="GY3383">
        <v>0</v>
      </c>
      <c r="GZ3383">
        <v>0</v>
      </c>
      <c r="HA3383" t="s">
        <v>373</v>
      </c>
      <c r="HB3383">
        <v>0</v>
      </c>
      <c r="HC3383">
        <v>0</v>
      </c>
      <c r="HD3383">
        <v>0</v>
      </c>
      <c r="HE3383" t="b">
        <v>0</v>
      </c>
      <c r="HF3383">
        <v>3000</v>
      </c>
      <c r="HG3383" t="b">
        <v>1</v>
      </c>
      <c r="HH3383">
        <v>0</v>
      </c>
      <c r="HI3383">
        <v>0</v>
      </c>
      <c r="HJ3383">
        <v>0</v>
      </c>
      <c r="HK3383">
        <v>0</v>
      </c>
      <c r="HL3383" t="b">
        <v>0</v>
      </c>
      <c r="HM3383">
        <v>0</v>
      </c>
      <c r="HN3383">
        <v>0</v>
      </c>
      <c r="HO3383">
        <v>0</v>
      </c>
      <c r="HP3383" t="s">
        <v>363</v>
      </c>
      <c r="HQ3383">
        <v>0</v>
      </c>
      <c r="HR3383">
        <v>0</v>
      </c>
      <c r="HS3383">
        <v>0</v>
      </c>
      <c r="HT3383">
        <v>0</v>
      </c>
      <c r="HU3383" t="b">
        <v>0</v>
      </c>
      <c r="HV3383">
        <v>0</v>
      </c>
      <c r="HW3383" t="b">
        <v>0</v>
      </c>
      <c r="HX3383" t="b">
        <v>0</v>
      </c>
    </row>
    <row r="3384" spans="2:232">
      <c r="B3384" s="34">
        <f>10000000+INDEX(编号表!$B:$B,MATCH(D3384,编号表!$A:$A,0))*10000+J3384</f>
        <v>11550011</v>
      </c>
      <c r="C3384" s="22" t="s">
        <v>2299</v>
      </c>
      <c r="D3384" s="22" t="s">
        <v>2299</v>
      </c>
      <c r="E3384" s="41" t="s">
        <v>492</v>
      </c>
      <c r="F3384" s="41" t="s">
        <v>2260</v>
      </c>
      <c r="G3384" s="41" t="s">
        <v>398</v>
      </c>
      <c r="H3384" s="41" t="b">
        <v>0</v>
      </c>
      <c r="I3384" s="41" t="b">
        <v>0</v>
      </c>
      <c r="J3384" s="41">
        <v>11</v>
      </c>
      <c r="K3384" s="41" t="str">
        <f t="shared" si="72"/>
        <v>115500</v>
      </c>
      <c r="L3384" s="41" t="s">
        <v>860</v>
      </c>
      <c r="O3384" t="s">
        <v>2310</v>
      </c>
      <c r="P3384">
        <v>12221002</v>
      </c>
      <c r="Q3384">
        <v>0</v>
      </c>
      <c r="R3384">
        <v>0</v>
      </c>
      <c r="S3384">
        <v>0</v>
      </c>
      <c r="U3384">
        <v>0</v>
      </c>
      <c r="V3384">
        <v>0</v>
      </c>
      <c r="W3384">
        <v>600</v>
      </c>
      <c r="X3384">
        <v>600</v>
      </c>
      <c r="Y3384" t="s">
        <v>419</v>
      </c>
      <c r="Z3384" t="s">
        <v>420</v>
      </c>
      <c r="AA3384" t="s">
        <v>357</v>
      </c>
      <c r="AB3384">
        <v>0</v>
      </c>
      <c r="AC3384">
        <v>1</v>
      </c>
      <c r="AD3384" t="b">
        <v>0</v>
      </c>
      <c r="AE3384" t="s">
        <v>358</v>
      </c>
      <c r="AZ3384" t="s">
        <v>389</v>
      </c>
      <c r="BA3384">
        <v>10000</v>
      </c>
      <c r="BB3384" t="s">
        <v>378</v>
      </c>
      <c r="BC3384" t="s">
        <v>357</v>
      </c>
      <c r="BD3384">
        <v>10000</v>
      </c>
      <c r="BE3384">
        <v>0</v>
      </c>
      <c r="BF3384" t="s">
        <v>361</v>
      </c>
      <c r="BG3384">
        <v>0</v>
      </c>
      <c r="CG3384">
        <v>30017</v>
      </c>
      <c r="CH3384">
        <v>0</v>
      </c>
      <c r="CI3384">
        <v>900</v>
      </c>
      <c r="CJ3384">
        <v>60</v>
      </c>
      <c r="CK3384" t="s">
        <v>380</v>
      </c>
      <c r="CL3384">
        <v>1</v>
      </c>
      <c r="CM3384">
        <v>0</v>
      </c>
      <c r="CN3384">
        <v>0</v>
      </c>
      <c r="CO3384">
        <v>600</v>
      </c>
      <c r="CP3384">
        <v>32</v>
      </c>
      <c r="CQ3384">
        <v>0</v>
      </c>
      <c r="CR3384">
        <v>0</v>
      </c>
      <c r="CS3384">
        <v>11550110</v>
      </c>
      <c r="CT3384">
        <v>0</v>
      </c>
      <c r="CU3384">
        <v>0</v>
      </c>
      <c r="CV3384">
        <v>0</v>
      </c>
      <c r="CW3384">
        <v>0</v>
      </c>
      <c r="GY3384">
        <v>0</v>
      </c>
      <c r="GZ3384">
        <v>0</v>
      </c>
      <c r="HA3384" t="s">
        <v>373</v>
      </c>
      <c r="HB3384">
        <v>0</v>
      </c>
      <c r="HC3384">
        <v>0</v>
      </c>
      <c r="HD3384">
        <v>0</v>
      </c>
      <c r="HE3384" t="b">
        <v>0</v>
      </c>
      <c r="HF3384">
        <v>3000</v>
      </c>
      <c r="HG3384" t="b">
        <v>1</v>
      </c>
      <c r="HH3384">
        <v>0</v>
      </c>
      <c r="HI3384">
        <v>0</v>
      </c>
      <c r="HJ3384">
        <v>0</v>
      </c>
      <c r="HK3384">
        <v>0</v>
      </c>
      <c r="HL3384" t="b">
        <v>0</v>
      </c>
      <c r="HM3384">
        <v>0</v>
      </c>
      <c r="HN3384">
        <v>0</v>
      </c>
      <c r="HO3384">
        <v>0</v>
      </c>
      <c r="HP3384" t="s">
        <v>363</v>
      </c>
      <c r="HQ3384">
        <v>0</v>
      </c>
      <c r="HR3384">
        <v>0</v>
      </c>
      <c r="HS3384">
        <v>0</v>
      </c>
      <c r="HT3384">
        <v>0</v>
      </c>
      <c r="HU3384" t="b">
        <v>0</v>
      </c>
      <c r="HV3384">
        <v>0</v>
      </c>
      <c r="HW3384" t="b">
        <v>0</v>
      </c>
      <c r="HX3384" t="b">
        <v>0</v>
      </c>
    </row>
    <row r="3385" spans="2:232">
      <c r="B3385" s="34">
        <f>10000000+INDEX(编号表!$B:$B,MATCH(D3385,编号表!$A:$A,0))*10000+J3385</f>
        <v>11550012</v>
      </c>
      <c r="C3385" s="22" t="s">
        <v>2299</v>
      </c>
      <c r="D3385" s="22" t="s">
        <v>2299</v>
      </c>
      <c r="E3385" s="41" t="s">
        <v>492</v>
      </c>
      <c r="F3385" s="41" t="s">
        <v>2260</v>
      </c>
      <c r="G3385" s="41" t="s">
        <v>398</v>
      </c>
      <c r="H3385" s="41" t="b">
        <v>0</v>
      </c>
      <c r="I3385" s="41" t="b">
        <v>0</v>
      </c>
      <c r="J3385" s="41">
        <v>12</v>
      </c>
      <c r="K3385" s="41" t="str">
        <f t="shared" si="72"/>
        <v>115500</v>
      </c>
      <c r="L3385" s="41" t="s">
        <v>777</v>
      </c>
      <c r="O3385" t="s">
        <v>2311</v>
      </c>
      <c r="P3385">
        <v>12221002</v>
      </c>
      <c r="Q3385">
        <v>0</v>
      </c>
      <c r="R3385">
        <v>0</v>
      </c>
      <c r="S3385">
        <v>0</v>
      </c>
      <c r="U3385">
        <v>0</v>
      </c>
      <c r="V3385">
        <v>0</v>
      </c>
      <c r="W3385">
        <v>600</v>
      </c>
      <c r="X3385">
        <v>600</v>
      </c>
      <c r="Y3385" t="s">
        <v>419</v>
      </c>
      <c r="Z3385" t="s">
        <v>420</v>
      </c>
      <c r="AA3385" t="s">
        <v>357</v>
      </c>
      <c r="AB3385">
        <v>0</v>
      </c>
      <c r="AC3385">
        <v>1</v>
      </c>
      <c r="AD3385" t="b">
        <v>0</v>
      </c>
      <c r="AE3385" t="s">
        <v>358</v>
      </c>
      <c r="AZ3385" t="s">
        <v>389</v>
      </c>
      <c r="BA3385">
        <v>10000</v>
      </c>
      <c r="BB3385" t="s">
        <v>378</v>
      </c>
      <c r="BC3385" t="s">
        <v>357</v>
      </c>
      <c r="BD3385">
        <v>10000</v>
      </c>
      <c r="BE3385">
        <v>0</v>
      </c>
      <c r="BF3385" t="s">
        <v>361</v>
      </c>
      <c r="BG3385">
        <v>0</v>
      </c>
      <c r="CG3385">
        <v>30017</v>
      </c>
      <c r="CH3385">
        <v>0</v>
      </c>
      <c r="CI3385">
        <v>900</v>
      </c>
      <c r="CJ3385">
        <v>60</v>
      </c>
      <c r="CK3385" t="s">
        <v>380</v>
      </c>
      <c r="CL3385">
        <v>1</v>
      </c>
      <c r="CM3385">
        <v>0</v>
      </c>
      <c r="CN3385">
        <v>0</v>
      </c>
      <c r="CO3385">
        <v>600</v>
      </c>
      <c r="CP3385">
        <v>32</v>
      </c>
      <c r="CQ3385">
        <v>0</v>
      </c>
      <c r="CR3385">
        <v>0</v>
      </c>
      <c r="CS3385">
        <v>11550111</v>
      </c>
      <c r="CT3385">
        <v>0</v>
      </c>
      <c r="CU3385">
        <v>0</v>
      </c>
      <c r="CV3385">
        <v>0</v>
      </c>
      <c r="CW3385">
        <v>0</v>
      </c>
      <c r="GY3385">
        <v>0</v>
      </c>
      <c r="GZ3385">
        <v>0</v>
      </c>
      <c r="HA3385" t="s">
        <v>373</v>
      </c>
      <c r="HB3385">
        <v>0</v>
      </c>
      <c r="HC3385">
        <v>0</v>
      </c>
      <c r="HD3385">
        <v>0</v>
      </c>
      <c r="HE3385" t="b">
        <v>0</v>
      </c>
      <c r="HF3385">
        <v>3000</v>
      </c>
      <c r="HG3385" t="b">
        <v>1</v>
      </c>
      <c r="HH3385">
        <v>0</v>
      </c>
      <c r="HI3385">
        <v>0</v>
      </c>
      <c r="HJ3385">
        <v>0</v>
      </c>
      <c r="HK3385">
        <v>0</v>
      </c>
      <c r="HL3385" t="b">
        <v>0</v>
      </c>
      <c r="HM3385">
        <v>0</v>
      </c>
      <c r="HN3385">
        <v>0</v>
      </c>
      <c r="HO3385">
        <v>0</v>
      </c>
      <c r="HP3385" t="s">
        <v>363</v>
      </c>
      <c r="HQ3385">
        <v>0</v>
      </c>
      <c r="HR3385">
        <v>0</v>
      </c>
      <c r="HS3385">
        <v>0</v>
      </c>
      <c r="HT3385">
        <v>0</v>
      </c>
      <c r="HU3385" t="b">
        <v>0</v>
      </c>
      <c r="HV3385">
        <v>0</v>
      </c>
      <c r="HW3385" t="b">
        <v>0</v>
      </c>
      <c r="HX3385" t="b">
        <v>0</v>
      </c>
    </row>
    <row r="3386" spans="2:232">
      <c r="B3386" s="34">
        <f>10000000+INDEX(编号表!$B:$B,MATCH(D3386,编号表!$A:$A,0))*10000+J3386</f>
        <v>11550013</v>
      </c>
      <c r="C3386" s="22" t="s">
        <v>2299</v>
      </c>
      <c r="D3386" s="22" t="s">
        <v>2299</v>
      </c>
      <c r="E3386" s="41" t="s">
        <v>492</v>
      </c>
      <c r="F3386" s="41" t="s">
        <v>2264</v>
      </c>
      <c r="G3386" s="41" t="s">
        <v>398</v>
      </c>
      <c r="H3386" s="41" t="b">
        <v>0</v>
      </c>
      <c r="I3386" s="41" t="b">
        <v>0</v>
      </c>
      <c r="J3386" s="41">
        <v>13</v>
      </c>
      <c r="K3386" s="41" t="str">
        <f t="shared" si="72"/>
        <v>115500</v>
      </c>
      <c r="L3386" s="41" t="s">
        <v>353</v>
      </c>
      <c r="O3386" t="s">
        <v>2312</v>
      </c>
      <c r="P3386">
        <v>12221002</v>
      </c>
      <c r="Q3386">
        <v>0</v>
      </c>
      <c r="R3386">
        <v>0</v>
      </c>
      <c r="S3386">
        <v>0</v>
      </c>
      <c r="U3386">
        <v>0</v>
      </c>
      <c r="V3386">
        <v>0</v>
      </c>
      <c r="W3386">
        <v>600</v>
      </c>
      <c r="X3386">
        <v>600</v>
      </c>
      <c r="Y3386" t="s">
        <v>419</v>
      </c>
      <c r="Z3386" t="s">
        <v>420</v>
      </c>
      <c r="AA3386" t="s">
        <v>357</v>
      </c>
      <c r="AB3386">
        <v>0</v>
      </c>
      <c r="AC3386">
        <v>1</v>
      </c>
      <c r="AD3386" t="b">
        <v>0</v>
      </c>
      <c r="AE3386" t="s">
        <v>358</v>
      </c>
      <c r="AZ3386" t="s">
        <v>389</v>
      </c>
      <c r="BA3386">
        <v>10000</v>
      </c>
      <c r="BB3386" t="s">
        <v>378</v>
      </c>
      <c r="BC3386" t="s">
        <v>357</v>
      </c>
      <c r="BD3386">
        <v>10000</v>
      </c>
      <c r="BE3386">
        <v>0</v>
      </c>
      <c r="BF3386" t="s">
        <v>361</v>
      </c>
      <c r="BG3386">
        <v>0</v>
      </c>
      <c r="CG3386">
        <v>30017</v>
      </c>
      <c r="CH3386">
        <v>0</v>
      </c>
      <c r="CI3386">
        <v>900</v>
      </c>
      <c r="CJ3386">
        <v>60</v>
      </c>
      <c r="CK3386" t="s">
        <v>380</v>
      </c>
      <c r="CL3386">
        <v>1</v>
      </c>
      <c r="CM3386">
        <v>0</v>
      </c>
      <c r="CN3386">
        <v>0</v>
      </c>
      <c r="CO3386">
        <v>600</v>
      </c>
      <c r="CP3386">
        <v>32</v>
      </c>
      <c r="CQ3386">
        <v>0</v>
      </c>
      <c r="CR3386">
        <v>0</v>
      </c>
      <c r="CS3386">
        <v>11550112</v>
      </c>
      <c r="CT3386">
        <v>0</v>
      </c>
      <c r="CU3386">
        <v>0</v>
      </c>
      <c r="CV3386">
        <v>0</v>
      </c>
      <c r="CW3386">
        <v>0</v>
      </c>
      <c r="GY3386">
        <v>0</v>
      </c>
      <c r="GZ3386">
        <v>0</v>
      </c>
      <c r="HA3386" t="s">
        <v>373</v>
      </c>
      <c r="HB3386">
        <v>0</v>
      </c>
      <c r="HC3386">
        <v>0</v>
      </c>
      <c r="HD3386">
        <v>0</v>
      </c>
      <c r="HE3386" t="b">
        <v>0</v>
      </c>
      <c r="HF3386">
        <v>3000</v>
      </c>
      <c r="HG3386" t="b">
        <v>1</v>
      </c>
      <c r="HH3386">
        <v>0</v>
      </c>
      <c r="HI3386">
        <v>0</v>
      </c>
      <c r="HJ3386">
        <v>0</v>
      </c>
      <c r="HK3386">
        <v>0</v>
      </c>
      <c r="HL3386" t="b">
        <v>0</v>
      </c>
      <c r="HM3386">
        <v>0</v>
      </c>
      <c r="HN3386">
        <v>0</v>
      </c>
      <c r="HO3386">
        <v>0</v>
      </c>
      <c r="HP3386" t="s">
        <v>363</v>
      </c>
      <c r="HQ3386">
        <v>0</v>
      </c>
      <c r="HR3386">
        <v>0</v>
      </c>
      <c r="HS3386">
        <v>0</v>
      </c>
      <c r="HT3386">
        <v>0</v>
      </c>
      <c r="HU3386" t="b">
        <v>0</v>
      </c>
      <c r="HV3386">
        <v>0</v>
      </c>
      <c r="HW3386" t="b">
        <v>0</v>
      </c>
      <c r="HX3386" t="b">
        <v>0</v>
      </c>
    </row>
    <row r="3387" spans="2:232">
      <c r="B3387" s="34">
        <f>10000000+INDEX(编号表!$B:$B,MATCH(D3387,编号表!$A:$A,0))*10000+J3387</f>
        <v>11550014</v>
      </c>
      <c r="C3387" s="22" t="s">
        <v>2299</v>
      </c>
      <c r="D3387" s="22" t="s">
        <v>2299</v>
      </c>
      <c r="E3387" s="41" t="s">
        <v>492</v>
      </c>
      <c r="F3387" s="41" t="s">
        <v>2264</v>
      </c>
      <c r="G3387" s="41" t="s">
        <v>398</v>
      </c>
      <c r="H3387" s="41" t="b">
        <v>0</v>
      </c>
      <c r="I3387" s="41" t="b">
        <v>0</v>
      </c>
      <c r="J3387" s="41">
        <v>14</v>
      </c>
      <c r="K3387" s="41" t="str">
        <f t="shared" si="72"/>
        <v>115500</v>
      </c>
      <c r="L3387" s="41" t="s">
        <v>860</v>
      </c>
      <c r="O3387" t="s">
        <v>2313</v>
      </c>
      <c r="P3387">
        <v>12221002</v>
      </c>
      <c r="Q3387">
        <v>0</v>
      </c>
      <c r="R3387">
        <v>0</v>
      </c>
      <c r="S3387">
        <v>0</v>
      </c>
      <c r="U3387">
        <v>0</v>
      </c>
      <c r="V3387">
        <v>0</v>
      </c>
      <c r="W3387">
        <v>600</v>
      </c>
      <c r="X3387">
        <v>600</v>
      </c>
      <c r="Y3387" t="s">
        <v>419</v>
      </c>
      <c r="Z3387" t="s">
        <v>420</v>
      </c>
      <c r="AA3387" t="s">
        <v>357</v>
      </c>
      <c r="AB3387">
        <v>0</v>
      </c>
      <c r="AC3387">
        <v>1</v>
      </c>
      <c r="AD3387" t="b">
        <v>0</v>
      </c>
      <c r="AE3387" t="s">
        <v>358</v>
      </c>
      <c r="AZ3387" t="s">
        <v>389</v>
      </c>
      <c r="BA3387">
        <v>10000</v>
      </c>
      <c r="BB3387" t="s">
        <v>378</v>
      </c>
      <c r="BC3387" t="s">
        <v>357</v>
      </c>
      <c r="BD3387">
        <v>10000</v>
      </c>
      <c r="BE3387">
        <v>0</v>
      </c>
      <c r="BF3387" t="s">
        <v>361</v>
      </c>
      <c r="BG3387">
        <v>0</v>
      </c>
      <c r="CG3387">
        <v>30017</v>
      </c>
      <c r="CH3387">
        <v>0</v>
      </c>
      <c r="CI3387">
        <v>900</v>
      </c>
      <c r="CJ3387">
        <v>60</v>
      </c>
      <c r="CK3387" t="s">
        <v>380</v>
      </c>
      <c r="CL3387">
        <v>1</v>
      </c>
      <c r="CM3387">
        <v>0</v>
      </c>
      <c r="CN3387">
        <v>0</v>
      </c>
      <c r="CO3387">
        <v>600</v>
      </c>
      <c r="CP3387">
        <v>32</v>
      </c>
      <c r="CQ3387">
        <v>0</v>
      </c>
      <c r="CR3387">
        <v>0</v>
      </c>
      <c r="CS3387">
        <v>11550113</v>
      </c>
      <c r="CT3387">
        <v>0</v>
      </c>
      <c r="CU3387">
        <v>0</v>
      </c>
      <c r="CV3387">
        <v>0</v>
      </c>
      <c r="CW3387">
        <v>0</v>
      </c>
      <c r="GY3387">
        <v>0</v>
      </c>
      <c r="GZ3387">
        <v>0</v>
      </c>
      <c r="HA3387" t="s">
        <v>373</v>
      </c>
      <c r="HB3387">
        <v>0</v>
      </c>
      <c r="HC3387">
        <v>0</v>
      </c>
      <c r="HD3387">
        <v>0</v>
      </c>
      <c r="HE3387" t="b">
        <v>0</v>
      </c>
      <c r="HF3387">
        <v>3000</v>
      </c>
      <c r="HG3387" t="b">
        <v>1</v>
      </c>
      <c r="HH3387">
        <v>0</v>
      </c>
      <c r="HI3387">
        <v>0</v>
      </c>
      <c r="HJ3387">
        <v>0</v>
      </c>
      <c r="HK3387">
        <v>0</v>
      </c>
      <c r="HL3387" t="b">
        <v>0</v>
      </c>
      <c r="HM3387">
        <v>0</v>
      </c>
      <c r="HN3387">
        <v>0</v>
      </c>
      <c r="HO3387">
        <v>0</v>
      </c>
      <c r="HP3387" t="s">
        <v>363</v>
      </c>
      <c r="HQ3387">
        <v>0</v>
      </c>
      <c r="HR3387">
        <v>0</v>
      </c>
      <c r="HS3387">
        <v>0</v>
      </c>
      <c r="HT3387">
        <v>0</v>
      </c>
      <c r="HU3387" t="b">
        <v>0</v>
      </c>
      <c r="HV3387">
        <v>0</v>
      </c>
      <c r="HW3387" t="b">
        <v>0</v>
      </c>
      <c r="HX3387" t="b">
        <v>0</v>
      </c>
    </row>
    <row r="3388" spans="2:232">
      <c r="B3388" s="34">
        <f>10000000+INDEX(编号表!$B:$B,MATCH(D3388,编号表!$A:$A,0))*10000+J3388</f>
        <v>11550015</v>
      </c>
      <c r="C3388" s="22" t="s">
        <v>2299</v>
      </c>
      <c r="D3388" s="22" t="s">
        <v>2299</v>
      </c>
      <c r="E3388" s="41" t="s">
        <v>492</v>
      </c>
      <c r="F3388" s="41" t="s">
        <v>2264</v>
      </c>
      <c r="G3388" s="41" t="s">
        <v>398</v>
      </c>
      <c r="H3388" s="41" t="b">
        <v>0</v>
      </c>
      <c r="I3388" s="41" t="b">
        <v>0</v>
      </c>
      <c r="J3388" s="41">
        <v>15</v>
      </c>
      <c r="K3388" s="41" t="str">
        <f t="shared" si="72"/>
        <v>115500</v>
      </c>
      <c r="L3388" s="41" t="s">
        <v>777</v>
      </c>
      <c r="O3388" t="s">
        <v>2314</v>
      </c>
      <c r="P3388">
        <v>12221002</v>
      </c>
      <c r="Q3388">
        <v>0</v>
      </c>
      <c r="R3388">
        <v>0</v>
      </c>
      <c r="S3388">
        <v>0</v>
      </c>
      <c r="U3388">
        <v>0</v>
      </c>
      <c r="V3388">
        <v>0</v>
      </c>
      <c r="W3388">
        <v>600</v>
      </c>
      <c r="X3388">
        <v>600</v>
      </c>
      <c r="Y3388" t="s">
        <v>419</v>
      </c>
      <c r="Z3388" t="s">
        <v>420</v>
      </c>
      <c r="AA3388" t="s">
        <v>357</v>
      </c>
      <c r="AB3388">
        <v>0</v>
      </c>
      <c r="AC3388">
        <v>1</v>
      </c>
      <c r="AD3388" t="b">
        <v>0</v>
      </c>
      <c r="AE3388" t="s">
        <v>358</v>
      </c>
      <c r="AZ3388" t="s">
        <v>389</v>
      </c>
      <c r="BA3388">
        <v>10000</v>
      </c>
      <c r="BB3388" t="s">
        <v>378</v>
      </c>
      <c r="BC3388" t="s">
        <v>357</v>
      </c>
      <c r="BD3388">
        <v>10000</v>
      </c>
      <c r="BE3388">
        <v>0</v>
      </c>
      <c r="BF3388" t="s">
        <v>361</v>
      </c>
      <c r="BG3388">
        <v>0</v>
      </c>
      <c r="CG3388">
        <v>30017</v>
      </c>
      <c r="CH3388">
        <v>0</v>
      </c>
      <c r="CI3388">
        <v>900</v>
      </c>
      <c r="CJ3388">
        <v>60</v>
      </c>
      <c r="CK3388" t="s">
        <v>380</v>
      </c>
      <c r="CL3388">
        <v>1</v>
      </c>
      <c r="CM3388">
        <v>0</v>
      </c>
      <c r="CN3388">
        <v>0</v>
      </c>
      <c r="CO3388">
        <v>600</v>
      </c>
      <c r="CP3388">
        <v>32</v>
      </c>
      <c r="CQ3388">
        <v>0</v>
      </c>
      <c r="CR3388">
        <v>0</v>
      </c>
      <c r="CS3388">
        <v>11550114</v>
      </c>
      <c r="CT3388">
        <v>0</v>
      </c>
      <c r="CU3388">
        <v>0</v>
      </c>
      <c r="CV3388">
        <v>0</v>
      </c>
      <c r="CW3388">
        <v>0</v>
      </c>
      <c r="GY3388">
        <v>0</v>
      </c>
      <c r="GZ3388">
        <v>0</v>
      </c>
      <c r="HA3388" t="s">
        <v>373</v>
      </c>
      <c r="HB3388">
        <v>0</v>
      </c>
      <c r="HC3388">
        <v>0</v>
      </c>
      <c r="HD3388">
        <v>0</v>
      </c>
      <c r="HE3388" t="b">
        <v>0</v>
      </c>
      <c r="HF3388">
        <v>3000</v>
      </c>
      <c r="HG3388" t="b">
        <v>1</v>
      </c>
      <c r="HH3388">
        <v>0</v>
      </c>
      <c r="HI3388">
        <v>0</v>
      </c>
      <c r="HJ3388">
        <v>0</v>
      </c>
      <c r="HK3388">
        <v>0</v>
      </c>
      <c r="HL3388" t="b">
        <v>0</v>
      </c>
      <c r="HM3388">
        <v>0</v>
      </c>
      <c r="HN3388">
        <v>0</v>
      </c>
      <c r="HO3388">
        <v>0</v>
      </c>
      <c r="HP3388" t="s">
        <v>363</v>
      </c>
      <c r="HQ3388">
        <v>0</v>
      </c>
      <c r="HR3388">
        <v>0</v>
      </c>
      <c r="HS3388">
        <v>0</v>
      </c>
      <c r="HT3388">
        <v>0</v>
      </c>
      <c r="HU3388" t="b">
        <v>0</v>
      </c>
      <c r="HV3388">
        <v>0</v>
      </c>
      <c r="HW3388" t="b">
        <v>0</v>
      </c>
      <c r="HX3388" t="b">
        <v>0</v>
      </c>
    </row>
    <row r="3389" spans="2:232">
      <c r="B3389" s="34">
        <f>10000000+INDEX(编号表!$B:$B,MATCH(D3389,编号表!$A:$A,0))*10000+J3389</f>
        <v>11550016</v>
      </c>
      <c r="C3389" s="22" t="s">
        <v>2299</v>
      </c>
      <c r="D3389" s="22" t="s">
        <v>2299</v>
      </c>
      <c r="E3389" s="41" t="s">
        <v>492</v>
      </c>
      <c r="F3389" s="41" t="s">
        <v>2268</v>
      </c>
      <c r="G3389" s="41" t="s">
        <v>398</v>
      </c>
      <c r="H3389" s="41" t="b">
        <v>0</v>
      </c>
      <c r="I3389" s="41" t="b">
        <v>0</v>
      </c>
      <c r="J3389" s="41">
        <v>16</v>
      </c>
      <c r="K3389" s="41" t="str">
        <f t="shared" si="72"/>
        <v>115500</v>
      </c>
      <c r="L3389" s="41" t="s">
        <v>353</v>
      </c>
      <c r="O3389" t="s">
        <v>2315</v>
      </c>
      <c r="P3389">
        <v>12221002</v>
      </c>
      <c r="Q3389">
        <v>0</v>
      </c>
      <c r="R3389">
        <v>0</v>
      </c>
      <c r="S3389">
        <v>0</v>
      </c>
      <c r="U3389">
        <v>0</v>
      </c>
      <c r="V3389">
        <v>0</v>
      </c>
      <c r="W3389">
        <v>600</v>
      </c>
      <c r="X3389">
        <v>600</v>
      </c>
      <c r="Y3389" t="s">
        <v>419</v>
      </c>
      <c r="Z3389" t="s">
        <v>420</v>
      </c>
      <c r="AA3389" t="s">
        <v>357</v>
      </c>
      <c r="AB3389">
        <v>0</v>
      </c>
      <c r="AC3389">
        <v>1</v>
      </c>
      <c r="AD3389" t="b">
        <v>0</v>
      </c>
      <c r="AE3389" t="s">
        <v>358</v>
      </c>
      <c r="AZ3389" t="s">
        <v>389</v>
      </c>
      <c r="BA3389">
        <v>10000</v>
      </c>
      <c r="BB3389" t="s">
        <v>378</v>
      </c>
      <c r="BC3389" t="s">
        <v>357</v>
      </c>
      <c r="BD3389">
        <v>10000</v>
      </c>
      <c r="BE3389">
        <v>0</v>
      </c>
      <c r="BF3389" t="s">
        <v>361</v>
      </c>
      <c r="BG3389">
        <v>0</v>
      </c>
      <c r="CG3389">
        <v>30017</v>
      </c>
      <c r="CH3389">
        <v>0</v>
      </c>
      <c r="CI3389">
        <v>900</v>
      </c>
      <c r="CJ3389">
        <v>60</v>
      </c>
      <c r="CK3389" t="s">
        <v>380</v>
      </c>
      <c r="CL3389">
        <v>1</v>
      </c>
      <c r="CM3389">
        <v>0</v>
      </c>
      <c r="CN3389">
        <v>0</v>
      </c>
      <c r="CO3389">
        <v>600</v>
      </c>
      <c r="CP3389">
        <v>32</v>
      </c>
      <c r="CQ3389">
        <v>0</v>
      </c>
      <c r="CR3389">
        <v>0</v>
      </c>
      <c r="CS3389">
        <v>11550115</v>
      </c>
      <c r="CT3389">
        <v>0</v>
      </c>
      <c r="CU3389">
        <v>0</v>
      </c>
      <c r="CV3389">
        <v>0</v>
      </c>
      <c r="CW3389">
        <v>0</v>
      </c>
      <c r="GY3389">
        <v>0</v>
      </c>
      <c r="GZ3389">
        <v>0</v>
      </c>
      <c r="HA3389" t="s">
        <v>373</v>
      </c>
      <c r="HB3389">
        <v>0</v>
      </c>
      <c r="HC3389">
        <v>0</v>
      </c>
      <c r="HD3389">
        <v>0</v>
      </c>
      <c r="HE3389" t="b">
        <v>0</v>
      </c>
      <c r="HF3389">
        <v>3000</v>
      </c>
      <c r="HG3389" t="b">
        <v>1</v>
      </c>
      <c r="HH3389">
        <v>0</v>
      </c>
      <c r="HI3389">
        <v>0</v>
      </c>
      <c r="HJ3389">
        <v>0</v>
      </c>
      <c r="HK3389">
        <v>0</v>
      </c>
      <c r="HL3389" t="b">
        <v>0</v>
      </c>
      <c r="HM3389">
        <v>0</v>
      </c>
      <c r="HN3389">
        <v>0</v>
      </c>
      <c r="HO3389">
        <v>0</v>
      </c>
      <c r="HP3389" t="s">
        <v>363</v>
      </c>
      <c r="HQ3389">
        <v>0</v>
      </c>
      <c r="HR3389">
        <v>0</v>
      </c>
      <c r="HS3389">
        <v>0</v>
      </c>
      <c r="HT3389">
        <v>0</v>
      </c>
      <c r="HU3389" t="b">
        <v>0</v>
      </c>
      <c r="HV3389">
        <v>0</v>
      </c>
      <c r="HW3389" t="b">
        <v>0</v>
      </c>
      <c r="HX3389" t="b">
        <v>0</v>
      </c>
    </row>
    <row r="3390" spans="2:232">
      <c r="B3390" s="34">
        <f>10000000+INDEX(编号表!$B:$B,MATCH(D3390,编号表!$A:$A,0))*10000+J3390</f>
        <v>11550017</v>
      </c>
      <c r="C3390" s="22" t="s">
        <v>2299</v>
      </c>
      <c r="D3390" s="22" t="s">
        <v>2299</v>
      </c>
      <c r="E3390" s="41" t="s">
        <v>492</v>
      </c>
      <c r="F3390" s="41" t="s">
        <v>2268</v>
      </c>
      <c r="G3390" s="41" t="s">
        <v>398</v>
      </c>
      <c r="H3390" s="41" t="b">
        <v>0</v>
      </c>
      <c r="I3390" s="41" t="b">
        <v>0</v>
      </c>
      <c r="J3390" s="41">
        <v>17</v>
      </c>
      <c r="K3390" s="41" t="str">
        <f t="shared" si="72"/>
        <v>115500</v>
      </c>
      <c r="L3390" s="41" t="s">
        <v>860</v>
      </c>
      <c r="O3390" t="s">
        <v>2316</v>
      </c>
      <c r="P3390">
        <v>12221002</v>
      </c>
      <c r="Q3390">
        <v>0</v>
      </c>
      <c r="R3390">
        <v>0</v>
      </c>
      <c r="S3390">
        <v>0</v>
      </c>
      <c r="U3390">
        <v>0</v>
      </c>
      <c r="V3390">
        <v>0</v>
      </c>
      <c r="W3390">
        <v>600</v>
      </c>
      <c r="X3390">
        <v>600</v>
      </c>
      <c r="Y3390" t="s">
        <v>419</v>
      </c>
      <c r="Z3390" t="s">
        <v>420</v>
      </c>
      <c r="AA3390" t="s">
        <v>357</v>
      </c>
      <c r="AB3390">
        <v>0</v>
      </c>
      <c r="AC3390">
        <v>1</v>
      </c>
      <c r="AD3390" t="b">
        <v>0</v>
      </c>
      <c r="AE3390" t="s">
        <v>358</v>
      </c>
      <c r="AZ3390" t="s">
        <v>389</v>
      </c>
      <c r="BA3390">
        <v>10000</v>
      </c>
      <c r="BB3390" t="s">
        <v>378</v>
      </c>
      <c r="BC3390" t="s">
        <v>357</v>
      </c>
      <c r="BD3390">
        <v>10000</v>
      </c>
      <c r="BE3390">
        <v>0</v>
      </c>
      <c r="BF3390" t="s">
        <v>361</v>
      </c>
      <c r="BG3390">
        <v>0</v>
      </c>
      <c r="CG3390">
        <v>30017</v>
      </c>
      <c r="CH3390">
        <v>0</v>
      </c>
      <c r="CI3390">
        <v>900</v>
      </c>
      <c r="CJ3390">
        <v>60</v>
      </c>
      <c r="CK3390" t="s">
        <v>380</v>
      </c>
      <c r="CL3390">
        <v>1</v>
      </c>
      <c r="CM3390">
        <v>0</v>
      </c>
      <c r="CN3390">
        <v>0</v>
      </c>
      <c r="CO3390">
        <v>600</v>
      </c>
      <c r="CP3390">
        <v>32</v>
      </c>
      <c r="CQ3390">
        <v>0</v>
      </c>
      <c r="CR3390">
        <v>0</v>
      </c>
      <c r="CS3390">
        <v>11550116</v>
      </c>
      <c r="CT3390">
        <v>0</v>
      </c>
      <c r="CU3390">
        <v>0</v>
      </c>
      <c r="CV3390">
        <v>0</v>
      </c>
      <c r="CW3390">
        <v>0</v>
      </c>
      <c r="GY3390">
        <v>0</v>
      </c>
      <c r="GZ3390">
        <v>0</v>
      </c>
      <c r="HA3390" t="s">
        <v>373</v>
      </c>
      <c r="HB3390">
        <v>0</v>
      </c>
      <c r="HC3390">
        <v>0</v>
      </c>
      <c r="HD3390">
        <v>0</v>
      </c>
      <c r="HE3390" t="b">
        <v>0</v>
      </c>
      <c r="HF3390">
        <v>3000</v>
      </c>
      <c r="HG3390" t="b">
        <v>1</v>
      </c>
      <c r="HH3390">
        <v>0</v>
      </c>
      <c r="HI3390">
        <v>0</v>
      </c>
      <c r="HJ3390">
        <v>0</v>
      </c>
      <c r="HK3390">
        <v>0</v>
      </c>
      <c r="HL3390" t="b">
        <v>0</v>
      </c>
      <c r="HM3390">
        <v>0</v>
      </c>
      <c r="HN3390">
        <v>0</v>
      </c>
      <c r="HO3390">
        <v>0</v>
      </c>
      <c r="HP3390" t="s">
        <v>363</v>
      </c>
      <c r="HQ3390">
        <v>0</v>
      </c>
      <c r="HR3390">
        <v>0</v>
      </c>
      <c r="HS3390">
        <v>0</v>
      </c>
      <c r="HT3390">
        <v>0</v>
      </c>
      <c r="HU3390" t="b">
        <v>0</v>
      </c>
      <c r="HV3390">
        <v>0</v>
      </c>
      <c r="HW3390" t="b">
        <v>0</v>
      </c>
      <c r="HX3390" t="b">
        <v>0</v>
      </c>
    </row>
    <row r="3391" spans="2:232">
      <c r="B3391" s="34">
        <f>10000000+INDEX(编号表!$B:$B,MATCH(D3391,编号表!$A:$A,0))*10000+J3391</f>
        <v>11550018</v>
      </c>
      <c r="C3391" s="22" t="s">
        <v>2299</v>
      </c>
      <c r="D3391" s="22" t="s">
        <v>2299</v>
      </c>
      <c r="E3391" s="41" t="s">
        <v>492</v>
      </c>
      <c r="F3391" s="41" t="s">
        <v>2268</v>
      </c>
      <c r="G3391" s="41" t="s">
        <v>398</v>
      </c>
      <c r="H3391" s="41" t="b">
        <v>0</v>
      </c>
      <c r="I3391" s="41" t="b">
        <v>0</v>
      </c>
      <c r="J3391" s="41">
        <v>18</v>
      </c>
      <c r="K3391" s="41" t="str">
        <f t="shared" si="72"/>
        <v>115500</v>
      </c>
      <c r="L3391" s="41" t="s">
        <v>777</v>
      </c>
      <c r="O3391" t="s">
        <v>2317</v>
      </c>
      <c r="P3391">
        <v>12221002</v>
      </c>
      <c r="Q3391">
        <v>0</v>
      </c>
      <c r="R3391">
        <v>0</v>
      </c>
      <c r="S3391">
        <v>0</v>
      </c>
      <c r="U3391">
        <v>0</v>
      </c>
      <c r="V3391">
        <v>0</v>
      </c>
      <c r="W3391">
        <v>600</v>
      </c>
      <c r="X3391">
        <v>600</v>
      </c>
      <c r="Y3391" t="s">
        <v>419</v>
      </c>
      <c r="Z3391" t="s">
        <v>420</v>
      </c>
      <c r="AA3391" t="s">
        <v>357</v>
      </c>
      <c r="AB3391">
        <v>0</v>
      </c>
      <c r="AC3391">
        <v>1</v>
      </c>
      <c r="AD3391" t="b">
        <v>0</v>
      </c>
      <c r="AE3391" t="s">
        <v>358</v>
      </c>
      <c r="AZ3391" t="s">
        <v>389</v>
      </c>
      <c r="BA3391">
        <v>10000</v>
      </c>
      <c r="BB3391" t="s">
        <v>378</v>
      </c>
      <c r="BC3391" t="s">
        <v>357</v>
      </c>
      <c r="BD3391">
        <v>10000</v>
      </c>
      <c r="BE3391">
        <v>0</v>
      </c>
      <c r="BF3391" t="s">
        <v>361</v>
      </c>
      <c r="BG3391">
        <v>0</v>
      </c>
      <c r="CG3391">
        <v>30017</v>
      </c>
      <c r="CH3391">
        <v>0</v>
      </c>
      <c r="CI3391">
        <v>900</v>
      </c>
      <c r="CJ3391">
        <v>60</v>
      </c>
      <c r="CK3391" t="s">
        <v>380</v>
      </c>
      <c r="CL3391">
        <v>1</v>
      </c>
      <c r="CM3391">
        <v>0</v>
      </c>
      <c r="CN3391">
        <v>0</v>
      </c>
      <c r="CO3391">
        <v>600</v>
      </c>
      <c r="CP3391">
        <v>32</v>
      </c>
      <c r="CQ3391">
        <v>0</v>
      </c>
      <c r="CR3391">
        <v>0</v>
      </c>
      <c r="CS3391">
        <v>11550117</v>
      </c>
      <c r="CT3391">
        <v>0</v>
      </c>
      <c r="CU3391">
        <v>0</v>
      </c>
      <c r="CV3391">
        <v>0</v>
      </c>
      <c r="CW3391">
        <v>0</v>
      </c>
      <c r="GY3391">
        <v>0</v>
      </c>
      <c r="GZ3391">
        <v>0</v>
      </c>
      <c r="HA3391" t="s">
        <v>373</v>
      </c>
      <c r="HB3391">
        <v>0</v>
      </c>
      <c r="HC3391">
        <v>0</v>
      </c>
      <c r="HD3391">
        <v>0</v>
      </c>
      <c r="HE3391" t="b">
        <v>0</v>
      </c>
      <c r="HF3391">
        <v>3000</v>
      </c>
      <c r="HG3391" t="b">
        <v>1</v>
      </c>
      <c r="HH3391">
        <v>0</v>
      </c>
      <c r="HI3391">
        <v>0</v>
      </c>
      <c r="HJ3391">
        <v>0</v>
      </c>
      <c r="HK3391">
        <v>0</v>
      </c>
      <c r="HL3391" t="b">
        <v>0</v>
      </c>
      <c r="HM3391">
        <v>0</v>
      </c>
      <c r="HN3391">
        <v>0</v>
      </c>
      <c r="HO3391">
        <v>0</v>
      </c>
      <c r="HP3391" t="s">
        <v>363</v>
      </c>
      <c r="HQ3391">
        <v>0</v>
      </c>
      <c r="HR3391">
        <v>0</v>
      </c>
      <c r="HS3391">
        <v>0</v>
      </c>
      <c r="HT3391">
        <v>0</v>
      </c>
      <c r="HU3391" t="b">
        <v>0</v>
      </c>
      <c r="HV3391">
        <v>0</v>
      </c>
      <c r="HW3391" t="b">
        <v>0</v>
      </c>
      <c r="HX3391" t="b">
        <v>0</v>
      </c>
    </row>
    <row r="3392" spans="2:232">
      <c r="B3392" s="34">
        <f>10000000+INDEX(编号表!$B:$B,MATCH(D3392,编号表!$A:$A,0))*10000+J3392</f>
        <v>11550019</v>
      </c>
      <c r="C3392" s="22" t="s">
        <v>2299</v>
      </c>
      <c r="D3392" s="22" t="s">
        <v>2299</v>
      </c>
      <c r="E3392" s="41" t="s">
        <v>492</v>
      </c>
      <c r="F3392" s="41" t="s">
        <v>2272</v>
      </c>
      <c r="G3392" s="41" t="s">
        <v>398</v>
      </c>
      <c r="H3392" s="41" t="b">
        <v>0</v>
      </c>
      <c r="I3392" s="41" t="b">
        <v>0</v>
      </c>
      <c r="J3392" s="41">
        <v>19</v>
      </c>
      <c r="K3392" s="41" t="str">
        <f t="shared" si="72"/>
        <v>115500</v>
      </c>
      <c r="L3392" s="41" t="s">
        <v>353</v>
      </c>
      <c r="O3392" t="s">
        <v>2318</v>
      </c>
      <c r="P3392">
        <v>12221002</v>
      </c>
      <c r="Q3392">
        <v>0</v>
      </c>
      <c r="R3392">
        <v>0</v>
      </c>
      <c r="S3392">
        <v>0</v>
      </c>
      <c r="U3392">
        <v>0</v>
      </c>
      <c r="V3392">
        <v>0</v>
      </c>
      <c r="W3392">
        <v>600</v>
      </c>
      <c r="X3392">
        <v>600</v>
      </c>
      <c r="Y3392" t="s">
        <v>419</v>
      </c>
      <c r="Z3392" t="s">
        <v>420</v>
      </c>
      <c r="AA3392" t="s">
        <v>357</v>
      </c>
      <c r="AB3392">
        <v>0</v>
      </c>
      <c r="AC3392">
        <v>1</v>
      </c>
      <c r="AD3392" t="b">
        <v>0</v>
      </c>
      <c r="AE3392" t="s">
        <v>358</v>
      </c>
      <c r="AZ3392" t="s">
        <v>389</v>
      </c>
      <c r="BA3392">
        <v>10000</v>
      </c>
      <c r="BB3392" t="s">
        <v>378</v>
      </c>
      <c r="BC3392" t="s">
        <v>357</v>
      </c>
      <c r="BD3392">
        <v>10000</v>
      </c>
      <c r="BE3392">
        <v>0</v>
      </c>
      <c r="BF3392" t="s">
        <v>361</v>
      </c>
      <c r="BG3392">
        <v>0</v>
      </c>
      <c r="CG3392">
        <v>30017</v>
      </c>
      <c r="CH3392">
        <v>0</v>
      </c>
      <c r="CI3392">
        <v>900</v>
      </c>
      <c r="CJ3392">
        <v>60</v>
      </c>
      <c r="CK3392" t="s">
        <v>380</v>
      </c>
      <c r="CL3392">
        <v>1</v>
      </c>
      <c r="CM3392">
        <v>0</v>
      </c>
      <c r="CN3392">
        <v>0</v>
      </c>
      <c r="CO3392">
        <v>600</v>
      </c>
      <c r="CP3392">
        <v>32</v>
      </c>
      <c r="CQ3392">
        <v>0</v>
      </c>
      <c r="CR3392">
        <v>0</v>
      </c>
      <c r="CS3392">
        <v>11550118</v>
      </c>
      <c r="CT3392">
        <v>0</v>
      </c>
      <c r="CU3392">
        <v>0</v>
      </c>
      <c r="CV3392">
        <v>0</v>
      </c>
      <c r="CW3392">
        <v>0</v>
      </c>
      <c r="GY3392">
        <v>0</v>
      </c>
      <c r="GZ3392">
        <v>0</v>
      </c>
      <c r="HA3392" t="s">
        <v>373</v>
      </c>
      <c r="HB3392">
        <v>0</v>
      </c>
      <c r="HC3392">
        <v>0</v>
      </c>
      <c r="HD3392">
        <v>0</v>
      </c>
      <c r="HE3392" t="b">
        <v>0</v>
      </c>
      <c r="HF3392">
        <v>3000</v>
      </c>
      <c r="HG3392" t="b">
        <v>1</v>
      </c>
      <c r="HH3392">
        <v>0</v>
      </c>
      <c r="HI3392">
        <v>0</v>
      </c>
      <c r="HJ3392">
        <v>0</v>
      </c>
      <c r="HK3392">
        <v>0</v>
      </c>
      <c r="HL3392" t="b">
        <v>0</v>
      </c>
      <c r="HM3392">
        <v>0</v>
      </c>
      <c r="HN3392">
        <v>0</v>
      </c>
      <c r="HO3392">
        <v>0</v>
      </c>
      <c r="HP3392" t="s">
        <v>363</v>
      </c>
      <c r="HQ3392">
        <v>0</v>
      </c>
      <c r="HR3392">
        <v>0</v>
      </c>
      <c r="HS3392">
        <v>0</v>
      </c>
      <c r="HT3392">
        <v>0</v>
      </c>
      <c r="HU3392" t="b">
        <v>0</v>
      </c>
      <c r="HV3392">
        <v>0</v>
      </c>
      <c r="HW3392" t="b">
        <v>0</v>
      </c>
      <c r="HX3392" t="b">
        <v>0</v>
      </c>
    </row>
    <row r="3393" spans="2:232">
      <c r="B3393" s="34">
        <f>10000000+INDEX(编号表!$B:$B,MATCH(D3393,编号表!$A:$A,0))*10000+J3393</f>
        <v>11550020</v>
      </c>
      <c r="C3393" s="22" t="s">
        <v>2299</v>
      </c>
      <c r="D3393" s="22" t="s">
        <v>2299</v>
      </c>
      <c r="E3393" s="41" t="s">
        <v>492</v>
      </c>
      <c r="F3393" s="41" t="s">
        <v>2272</v>
      </c>
      <c r="G3393" s="41" t="s">
        <v>398</v>
      </c>
      <c r="H3393" s="41" t="b">
        <v>0</v>
      </c>
      <c r="I3393" s="41" t="b">
        <v>0</v>
      </c>
      <c r="J3393" s="41">
        <v>20</v>
      </c>
      <c r="K3393" s="41" t="str">
        <f t="shared" si="72"/>
        <v>115500</v>
      </c>
      <c r="L3393" s="41" t="s">
        <v>860</v>
      </c>
      <c r="O3393" t="s">
        <v>2319</v>
      </c>
      <c r="P3393">
        <v>12221002</v>
      </c>
      <c r="Q3393">
        <v>0</v>
      </c>
      <c r="R3393">
        <v>0</v>
      </c>
      <c r="S3393">
        <v>0</v>
      </c>
      <c r="U3393">
        <v>0</v>
      </c>
      <c r="V3393">
        <v>0</v>
      </c>
      <c r="W3393">
        <v>600</v>
      </c>
      <c r="X3393">
        <v>600</v>
      </c>
      <c r="Y3393" t="s">
        <v>419</v>
      </c>
      <c r="Z3393" t="s">
        <v>420</v>
      </c>
      <c r="AA3393" t="s">
        <v>357</v>
      </c>
      <c r="AB3393">
        <v>0</v>
      </c>
      <c r="AC3393">
        <v>1</v>
      </c>
      <c r="AD3393" t="b">
        <v>0</v>
      </c>
      <c r="AE3393" t="s">
        <v>358</v>
      </c>
      <c r="AZ3393" t="s">
        <v>389</v>
      </c>
      <c r="BA3393">
        <v>10000</v>
      </c>
      <c r="BB3393" t="s">
        <v>378</v>
      </c>
      <c r="BC3393" t="s">
        <v>357</v>
      </c>
      <c r="BD3393">
        <v>10000</v>
      </c>
      <c r="BE3393">
        <v>0</v>
      </c>
      <c r="BF3393" t="s">
        <v>361</v>
      </c>
      <c r="BG3393">
        <v>0</v>
      </c>
      <c r="CG3393">
        <v>30017</v>
      </c>
      <c r="CH3393">
        <v>0</v>
      </c>
      <c r="CI3393">
        <v>900</v>
      </c>
      <c r="CJ3393">
        <v>60</v>
      </c>
      <c r="CK3393" t="s">
        <v>380</v>
      </c>
      <c r="CL3393">
        <v>1</v>
      </c>
      <c r="CM3393">
        <v>0</v>
      </c>
      <c r="CN3393">
        <v>0</v>
      </c>
      <c r="CO3393">
        <v>600</v>
      </c>
      <c r="CP3393">
        <v>32</v>
      </c>
      <c r="CQ3393">
        <v>0</v>
      </c>
      <c r="CR3393">
        <v>0</v>
      </c>
      <c r="CS3393">
        <v>11550119</v>
      </c>
      <c r="CT3393">
        <v>0</v>
      </c>
      <c r="CU3393">
        <v>0</v>
      </c>
      <c r="CV3393">
        <v>0</v>
      </c>
      <c r="CW3393">
        <v>0</v>
      </c>
      <c r="GY3393">
        <v>0</v>
      </c>
      <c r="GZ3393">
        <v>0</v>
      </c>
      <c r="HA3393" t="s">
        <v>373</v>
      </c>
      <c r="HB3393">
        <v>0</v>
      </c>
      <c r="HC3393">
        <v>0</v>
      </c>
      <c r="HD3393">
        <v>0</v>
      </c>
      <c r="HE3393" t="b">
        <v>0</v>
      </c>
      <c r="HF3393">
        <v>3000</v>
      </c>
      <c r="HG3393" t="b">
        <v>1</v>
      </c>
      <c r="HH3393">
        <v>0</v>
      </c>
      <c r="HI3393">
        <v>0</v>
      </c>
      <c r="HJ3393">
        <v>0</v>
      </c>
      <c r="HK3393">
        <v>0</v>
      </c>
      <c r="HL3393" t="b">
        <v>0</v>
      </c>
      <c r="HM3393">
        <v>0</v>
      </c>
      <c r="HN3393">
        <v>0</v>
      </c>
      <c r="HO3393">
        <v>0</v>
      </c>
      <c r="HP3393" t="s">
        <v>363</v>
      </c>
      <c r="HQ3393">
        <v>0</v>
      </c>
      <c r="HR3393">
        <v>0</v>
      </c>
      <c r="HS3393">
        <v>0</v>
      </c>
      <c r="HT3393">
        <v>0</v>
      </c>
      <c r="HU3393" t="b">
        <v>0</v>
      </c>
      <c r="HV3393">
        <v>0</v>
      </c>
      <c r="HW3393" t="b">
        <v>0</v>
      </c>
      <c r="HX3393" t="b">
        <v>0</v>
      </c>
    </row>
    <row r="3394" spans="2:232">
      <c r="B3394" s="34">
        <f>10000000+INDEX(编号表!$B:$B,MATCH(D3394,编号表!$A:$A,0))*10000+J3394</f>
        <v>11550021</v>
      </c>
      <c r="C3394" s="22" t="s">
        <v>2299</v>
      </c>
      <c r="D3394" s="22" t="s">
        <v>2299</v>
      </c>
      <c r="E3394" s="41" t="s">
        <v>492</v>
      </c>
      <c r="F3394" s="41" t="s">
        <v>2272</v>
      </c>
      <c r="G3394" s="41" t="s">
        <v>398</v>
      </c>
      <c r="H3394" s="41" t="b">
        <v>0</v>
      </c>
      <c r="I3394" s="41" t="b">
        <v>0</v>
      </c>
      <c r="J3394" s="41">
        <v>21</v>
      </c>
      <c r="K3394" s="41" t="str">
        <f t="shared" si="72"/>
        <v>115500</v>
      </c>
      <c r="L3394" s="41" t="s">
        <v>777</v>
      </c>
      <c r="O3394" t="s">
        <v>2320</v>
      </c>
      <c r="P3394">
        <v>12221002</v>
      </c>
      <c r="Q3394">
        <v>0</v>
      </c>
      <c r="R3394">
        <v>0</v>
      </c>
      <c r="S3394">
        <v>0</v>
      </c>
      <c r="U3394">
        <v>0</v>
      </c>
      <c r="V3394">
        <v>0</v>
      </c>
      <c r="W3394">
        <v>600</v>
      </c>
      <c r="X3394">
        <v>600</v>
      </c>
      <c r="Y3394" t="s">
        <v>419</v>
      </c>
      <c r="Z3394" t="s">
        <v>420</v>
      </c>
      <c r="AA3394" t="s">
        <v>357</v>
      </c>
      <c r="AB3394">
        <v>0</v>
      </c>
      <c r="AC3394">
        <v>1</v>
      </c>
      <c r="AD3394" t="b">
        <v>0</v>
      </c>
      <c r="AE3394" t="s">
        <v>358</v>
      </c>
      <c r="AZ3394" t="s">
        <v>389</v>
      </c>
      <c r="BA3394">
        <v>10000</v>
      </c>
      <c r="BB3394" t="s">
        <v>378</v>
      </c>
      <c r="BC3394" t="s">
        <v>357</v>
      </c>
      <c r="BD3394">
        <v>10000</v>
      </c>
      <c r="BE3394">
        <v>0</v>
      </c>
      <c r="BF3394" t="s">
        <v>361</v>
      </c>
      <c r="BG3394">
        <v>0</v>
      </c>
      <c r="CG3394">
        <v>30017</v>
      </c>
      <c r="CH3394">
        <v>0</v>
      </c>
      <c r="CI3394">
        <v>900</v>
      </c>
      <c r="CJ3394">
        <v>60</v>
      </c>
      <c r="CK3394" t="s">
        <v>380</v>
      </c>
      <c r="CL3394">
        <v>1</v>
      </c>
      <c r="CM3394">
        <v>0</v>
      </c>
      <c r="CN3394">
        <v>0</v>
      </c>
      <c r="CO3394">
        <v>600</v>
      </c>
      <c r="CP3394">
        <v>32</v>
      </c>
      <c r="CQ3394">
        <v>0</v>
      </c>
      <c r="CR3394">
        <v>0</v>
      </c>
      <c r="CS3394">
        <v>11550120</v>
      </c>
      <c r="CT3394">
        <v>0</v>
      </c>
      <c r="CU3394">
        <v>0</v>
      </c>
      <c r="CV3394">
        <v>0</v>
      </c>
      <c r="CW3394">
        <v>0</v>
      </c>
      <c r="GY3394">
        <v>0</v>
      </c>
      <c r="GZ3394">
        <v>0</v>
      </c>
      <c r="HA3394" t="s">
        <v>373</v>
      </c>
      <c r="HB3394">
        <v>0</v>
      </c>
      <c r="HC3394">
        <v>0</v>
      </c>
      <c r="HD3394">
        <v>0</v>
      </c>
      <c r="HE3394" t="b">
        <v>0</v>
      </c>
      <c r="HF3394">
        <v>3000</v>
      </c>
      <c r="HG3394" t="b">
        <v>1</v>
      </c>
      <c r="HH3394">
        <v>0</v>
      </c>
      <c r="HI3394">
        <v>0</v>
      </c>
      <c r="HJ3394">
        <v>0</v>
      </c>
      <c r="HK3394">
        <v>0</v>
      </c>
      <c r="HL3394" t="b">
        <v>0</v>
      </c>
      <c r="HM3394">
        <v>0</v>
      </c>
      <c r="HN3394">
        <v>0</v>
      </c>
      <c r="HO3394">
        <v>0</v>
      </c>
      <c r="HP3394" t="s">
        <v>363</v>
      </c>
      <c r="HQ3394">
        <v>0</v>
      </c>
      <c r="HR3394">
        <v>0</v>
      </c>
      <c r="HS3394">
        <v>0</v>
      </c>
      <c r="HT3394">
        <v>0</v>
      </c>
      <c r="HU3394" t="b">
        <v>0</v>
      </c>
      <c r="HV3394">
        <v>0</v>
      </c>
      <c r="HW3394" t="b">
        <v>0</v>
      </c>
      <c r="HX3394" t="b">
        <v>0</v>
      </c>
    </row>
    <row r="3395" spans="2:232">
      <c r="B3395" s="34">
        <f>10000000+INDEX(编号表!$B:$B,MATCH(D3395,编号表!$A:$A,0))*10000+J3395</f>
        <v>11560001</v>
      </c>
      <c r="C3395" s="22" t="s">
        <v>2321</v>
      </c>
      <c r="D3395" s="22" t="s">
        <v>2321</v>
      </c>
      <c r="E3395" s="41" t="s">
        <v>492</v>
      </c>
      <c r="F3395" s="41" t="s">
        <v>2248</v>
      </c>
      <c r="G3395" s="41" t="s">
        <v>385</v>
      </c>
      <c r="H3395" s="41" t="b">
        <v>0</v>
      </c>
      <c r="I3395" s="41" t="b">
        <v>0</v>
      </c>
      <c r="J3395" s="41">
        <v>1</v>
      </c>
      <c r="K3395" s="41" t="str">
        <f t="shared" si="72"/>
        <v>115600</v>
      </c>
      <c r="L3395" s="41" t="s">
        <v>353</v>
      </c>
      <c r="O3395" t="inlineStr">
        <is>
          <t xml:space="preserve">对前方直线内敌人造成基础90点法术伤害；伤害随距离衰减，范围边缘为基础伤害的70%。一次性符箓，使用后消耗。</t>
        </is>
      </c>
      <c r="P3395">
        <v>12221003</v>
      </c>
      <c r="Q3395">
        <v>0</v>
      </c>
      <c r="R3395">
        <v>0</v>
      </c>
      <c r="S3395">
        <v>0</v>
      </c>
      <c r="U3395">
        <v>0</v>
      </c>
      <c r="V3395">
        <v>0</v>
      </c>
      <c r="W3395">
        <v>600</v>
      </c>
      <c r="X3395">
        <v>600</v>
      </c>
      <c r="Y3395" t="s">
        <v>355</v>
      </c>
      <c r="Z3395" t="s">
        <v>387</v>
      </c>
      <c r="AA3395" t="s">
        <v>357</v>
      </c>
      <c r="AB3395">
        <v>0</v>
      </c>
      <c r="AC3395">
        <v>6</v>
      </c>
      <c r="AD3395" t="b">
        <v>0</v>
      </c>
      <c r="AE3395" t="s">
        <v>358</v>
      </c>
      <c r="AI3395">
        <v>600</v>
      </c>
      <c r="AJ3395">
        <v>100</v>
      </c>
      <c r="AZ3395" t="s">
        <v>389</v>
      </c>
      <c r="BA3395">
        <v>10000</v>
      </c>
      <c r="BB3395" t="s">
        <v>360</v>
      </c>
      <c r="BC3395" t="s">
        <v>357</v>
      </c>
      <c r="BD3395">
        <v>10000</v>
      </c>
      <c r="BE3395">
        <v>0</v>
      </c>
      <c r="BF3395" t="s">
        <v>361</v>
      </c>
      <c r="BG3395">
        <v>0</v>
      </c>
      <c r="BH3395" t="s">
        <v>389</v>
      </c>
      <c r="BI3395">
        <v>0</v>
      </c>
      <c r="BJ3395">
        <v>90</v>
      </c>
      <c r="BK3395" t="b">
        <v>0</v>
      </c>
      <c r="BL3395">
        <v>0</v>
      </c>
      <c r="BM3395">
        <v>7000</v>
      </c>
      <c r="GY3395">
        <v>0</v>
      </c>
      <c r="GZ3395">
        <v>0</v>
      </c>
      <c r="HA3395" t="s">
        <v>373</v>
      </c>
      <c r="HB3395">
        <v>0</v>
      </c>
      <c r="HC3395">
        <v>0</v>
      </c>
      <c r="HD3395">
        <v>0</v>
      </c>
      <c r="HE3395" t="b">
        <v>0</v>
      </c>
      <c r="HF3395">
        <v>3000</v>
      </c>
      <c r="HG3395" t="b">
        <v>1</v>
      </c>
      <c r="HH3395">
        <v>0</v>
      </c>
      <c r="HI3395">
        <v>0</v>
      </c>
      <c r="HJ3395">
        <v>0</v>
      </c>
      <c r="HK3395">
        <v>0</v>
      </c>
      <c r="HL3395" t="b">
        <v>0</v>
      </c>
      <c r="HM3395">
        <v>0</v>
      </c>
      <c r="HN3395">
        <v>0</v>
      </c>
      <c r="HO3395">
        <v>0</v>
      </c>
      <c r="HP3395" t="s">
        <v>363</v>
      </c>
      <c r="HQ3395">
        <v>0</v>
      </c>
      <c r="HR3395">
        <v>0</v>
      </c>
      <c r="HS3395">
        <v>0</v>
      </c>
      <c r="HT3395">
        <v>0</v>
      </c>
      <c r="HU3395" t="b">
        <v>0</v>
      </c>
      <c r="HV3395">
        <v>0</v>
      </c>
      <c r="HW3395" t="b">
        <v>0</v>
      </c>
      <c r="HX3395" t="b">
        <v>1</v>
      </c>
    </row>
    <row r="3396" spans="2:232">
      <c r="B3396" s="34">
        <f>10000000+INDEX(编号表!$B:$B,MATCH(D3396,编号表!$A:$A,0))*10000+J3396</f>
        <v>11560002</v>
      </c>
      <c r="C3396" s="22" t="s">
        <v>2321</v>
      </c>
      <c r="D3396" s="22" t="s">
        <v>2321</v>
      </c>
      <c r="E3396" s="41" t="s">
        <v>492</v>
      </c>
      <c r="F3396" s="41" t="s">
        <v>2248</v>
      </c>
      <c r="G3396" s="41" t="s">
        <v>385</v>
      </c>
      <c r="H3396" s="41" t="b">
        <v>0</v>
      </c>
      <c r="I3396" s="41" t="b">
        <v>0</v>
      </c>
      <c r="J3396" s="41">
        <v>2</v>
      </c>
      <c r="K3396" s="41" t="str">
        <f t="shared" ref="K3396:K3459" si="73">LEFT(B3396,6)</f>
        <v>115600</v>
      </c>
      <c r="L3396" s="41" t="s">
        <v>860</v>
      </c>
      <c r="O3396" t="inlineStr">
        <is>
          <t xml:space="preserve">对前方直线内敌人造成基础135点法术伤害；伤害随距离衰减，范围边缘为基础伤害的70%。一次性符箓，使用后消耗。</t>
        </is>
      </c>
      <c r="P3396">
        <v>12221003</v>
      </c>
      <c r="Q3396">
        <v>0</v>
      </c>
      <c r="R3396">
        <v>0</v>
      </c>
      <c r="S3396">
        <v>0</v>
      </c>
      <c r="U3396">
        <v>0</v>
      </c>
      <c r="V3396">
        <v>0</v>
      </c>
      <c r="W3396">
        <v>600</v>
      </c>
      <c r="X3396">
        <v>600</v>
      </c>
      <c r="Y3396" t="s">
        <v>355</v>
      </c>
      <c r="Z3396" t="s">
        <v>387</v>
      </c>
      <c r="AA3396" t="s">
        <v>357</v>
      </c>
      <c r="AB3396">
        <v>0</v>
      </c>
      <c r="AC3396">
        <v>6</v>
      </c>
      <c r="AD3396" t="b">
        <v>0</v>
      </c>
      <c r="AE3396" t="s">
        <v>358</v>
      </c>
      <c r="AI3396">
        <v>600</v>
      </c>
      <c r="AJ3396">
        <v>100</v>
      </c>
      <c r="AZ3396" t="s">
        <v>389</v>
      </c>
      <c r="BA3396">
        <v>10000</v>
      </c>
      <c r="BB3396" t="s">
        <v>360</v>
      </c>
      <c r="BC3396" t="s">
        <v>357</v>
      </c>
      <c r="BD3396">
        <v>10000</v>
      </c>
      <c r="BE3396">
        <v>0</v>
      </c>
      <c r="BF3396" t="s">
        <v>361</v>
      </c>
      <c r="BG3396">
        <v>0</v>
      </c>
      <c r="BH3396" t="s">
        <v>389</v>
      </c>
      <c r="BI3396">
        <v>0</v>
      </c>
      <c r="BJ3396">
        <v>135</v>
      </c>
      <c r="BK3396" t="b">
        <v>0</v>
      </c>
      <c r="BL3396">
        <v>0</v>
      </c>
      <c r="BM3396">
        <v>7000</v>
      </c>
      <c r="GY3396">
        <v>0</v>
      </c>
      <c r="GZ3396">
        <v>0</v>
      </c>
      <c r="HA3396" t="s">
        <v>373</v>
      </c>
      <c r="HB3396">
        <v>0</v>
      </c>
      <c r="HC3396">
        <v>0</v>
      </c>
      <c r="HD3396">
        <v>0</v>
      </c>
      <c r="HE3396" t="b">
        <v>0</v>
      </c>
      <c r="HF3396">
        <v>3000</v>
      </c>
      <c r="HG3396" t="b">
        <v>1</v>
      </c>
      <c r="HH3396">
        <v>0</v>
      </c>
      <c r="HI3396">
        <v>0</v>
      </c>
      <c r="HJ3396">
        <v>0</v>
      </c>
      <c r="HK3396">
        <v>0</v>
      </c>
      <c r="HL3396" t="b">
        <v>0</v>
      </c>
      <c r="HM3396">
        <v>0</v>
      </c>
      <c r="HN3396">
        <v>0</v>
      </c>
      <c r="HO3396">
        <v>0</v>
      </c>
      <c r="HP3396" t="s">
        <v>363</v>
      </c>
      <c r="HQ3396">
        <v>0</v>
      </c>
      <c r="HR3396">
        <v>0</v>
      </c>
      <c r="HS3396">
        <v>0</v>
      </c>
      <c r="HT3396">
        <v>0</v>
      </c>
      <c r="HU3396" t="b">
        <v>0</v>
      </c>
      <c r="HV3396">
        <v>0</v>
      </c>
      <c r="HW3396" t="b">
        <v>0</v>
      </c>
      <c r="HX3396" t="b">
        <v>1</v>
      </c>
    </row>
    <row r="3397" spans="2:232">
      <c r="B3397" s="34">
        <f>10000000+INDEX(编号表!$B:$B,MATCH(D3397,编号表!$A:$A,0))*10000+J3397</f>
        <v>11560003</v>
      </c>
      <c r="C3397" s="22" t="s">
        <v>2321</v>
      </c>
      <c r="D3397" s="22" t="s">
        <v>2321</v>
      </c>
      <c r="E3397" s="41" t="s">
        <v>492</v>
      </c>
      <c r="F3397" s="41" t="s">
        <v>2248</v>
      </c>
      <c r="G3397" s="41" t="s">
        <v>385</v>
      </c>
      <c r="H3397" s="41" t="b">
        <v>0</v>
      </c>
      <c r="I3397" s="41" t="b">
        <v>0</v>
      </c>
      <c r="J3397" s="41">
        <v>3</v>
      </c>
      <c r="K3397" s="41" t="str">
        <f t="shared" si="73"/>
        <v>115600</v>
      </c>
      <c r="L3397" s="41" t="s">
        <v>777</v>
      </c>
      <c r="O3397" t="inlineStr">
        <is>
          <t xml:space="preserve">对前方直线内敌人造成基础189点法术伤害；伤害随距离衰减，范围边缘为基础伤害的70%。一次性符箓，使用后消耗。</t>
        </is>
      </c>
      <c r="P3397">
        <v>12221003</v>
      </c>
      <c r="Q3397">
        <v>0</v>
      </c>
      <c r="R3397">
        <v>0</v>
      </c>
      <c r="S3397">
        <v>0</v>
      </c>
      <c r="U3397">
        <v>0</v>
      </c>
      <c r="V3397">
        <v>0</v>
      </c>
      <c r="W3397">
        <v>600</v>
      </c>
      <c r="X3397">
        <v>600</v>
      </c>
      <c r="Y3397" t="s">
        <v>355</v>
      </c>
      <c r="Z3397" t="s">
        <v>387</v>
      </c>
      <c r="AA3397" t="s">
        <v>357</v>
      </c>
      <c r="AB3397">
        <v>0</v>
      </c>
      <c r="AC3397">
        <v>6</v>
      </c>
      <c r="AD3397" t="b">
        <v>0</v>
      </c>
      <c r="AE3397" t="s">
        <v>358</v>
      </c>
      <c r="AI3397">
        <v>600</v>
      </c>
      <c r="AJ3397">
        <v>100</v>
      </c>
      <c r="AZ3397" t="s">
        <v>389</v>
      </c>
      <c r="BA3397">
        <v>10000</v>
      </c>
      <c r="BB3397" t="s">
        <v>360</v>
      </c>
      <c r="BC3397" t="s">
        <v>357</v>
      </c>
      <c r="BD3397">
        <v>10000</v>
      </c>
      <c r="BE3397">
        <v>0</v>
      </c>
      <c r="BF3397" t="s">
        <v>361</v>
      </c>
      <c r="BG3397">
        <v>0</v>
      </c>
      <c r="BH3397" t="s">
        <v>389</v>
      </c>
      <c r="BI3397">
        <v>0</v>
      </c>
      <c r="BJ3397">
        <v>189</v>
      </c>
      <c r="BK3397" t="b">
        <v>0</v>
      </c>
      <c r="BL3397">
        <v>0</v>
      </c>
      <c r="BM3397">
        <v>7000</v>
      </c>
      <c r="GY3397">
        <v>0</v>
      </c>
      <c r="GZ3397">
        <v>0</v>
      </c>
      <c r="HA3397" t="s">
        <v>373</v>
      </c>
      <c r="HB3397">
        <v>0</v>
      </c>
      <c r="HC3397">
        <v>0</v>
      </c>
      <c r="HD3397">
        <v>0</v>
      </c>
      <c r="HE3397" t="b">
        <v>0</v>
      </c>
      <c r="HF3397">
        <v>3000</v>
      </c>
      <c r="HG3397" t="b">
        <v>1</v>
      </c>
      <c r="HH3397">
        <v>0</v>
      </c>
      <c r="HI3397">
        <v>0</v>
      </c>
      <c r="HJ3397">
        <v>0</v>
      </c>
      <c r="HK3397">
        <v>0</v>
      </c>
      <c r="HL3397" t="b">
        <v>0</v>
      </c>
      <c r="HM3397">
        <v>0</v>
      </c>
      <c r="HN3397">
        <v>0</v>
      </c>
      <c r="HO3397">
        <v>0</v>
      </c>
      <c r="HP3397" t="s">
        <v>363</v>
      </c>
      <c r="HQ3397">
        <v>0</v>
      </c>
      <c r="HR3397">
        <v>0</v>
      </c>
      <c r="HS3397">
        <v>0</v>
      </c>
      <c r="HT3397">
        <v>0</v>
      </c>
      <c r="HU3397" t="b">
        <v>0</v>
      </c>
      <c r="HV3397">
        <v>0</v>
      </c>
      <c r="HW3397" t="b">
        <v>0</v>
      </c>
      <c r="HX3397" t="b">
        <v>1</v>
      </c>
    </row>
    <row r="3398" spans="2:232">
      <c r="B3398" s="34">
        <f>10000000+INDEX(编号表!$B:$B,MATCH(D3398,编号表!$A:$A,0))*10000+J3398</f>
        <v>11560004</v>
      </c>
      <c r="C3398" s="22" t="s">
        <v>2321</v>
      </c>
      <c r="D3398" s="22" t="s">
        <v>2321</v>
      </c>
      <c r="E3398" s="41" t="s">
        <v>492</v>
      </c>
      <c r="F3398" s="41" t="s">
        <v>2252</v>
      </c>
      <c r="G3398" s="41" t="s">
        <v>385</v>
      </c>
      <c r="H3398" s="41" t="b">
        <v>0</v>
      </c>
      <c r="I3398" s="41" t="b">
        <v>0</v>
      </c>
      <c r="J3398" s="41">
        <v>4</v>
      </c>
      <c r="K3398" s="41" t="str">
        <f t="shared" si="73"/>
        <v>115600</v>
      </c>
      <c r="L3398" s="41" t="s">
        <v>353</v>
      </c>
      <c r="O3398" t="inlineStr">
        <is>
          <t xml:space="preserve">对前方直线内敌人造成基础432点法术伤害；伤害随距离衰减，范围边缘为基础伤害的70%。一次性符箓，使用后消耗。</t>
        </is>
      </c>
      <c r="P3398">
        <v>12221003</v>
      </c>
      <c r="Q3398">
        <v>0</v>
      </c>
      <c r="R3398">
        <v>0</v>
      </c>
      <c r="S3398">
        <v>0</v>
      </c>
      <c r="U3398">
        <v>0</v>
      </c>
      <c r="V3398">
        <v>0</v>
      </c>
      <c r="W3398">
        <v>600</v>
      </c>
      <c r="X3398">
        <v>600</v>
      </c>
      <c r="Y3398" t="s">
        <v>355</v>
      </c>
      <c r="Z3398" t="s">
        <v>387</v>
      </c>
      <c r="AA3398" t="s">
        <v>357</v>
      </c>
      <c r="AB3398">
        <v>0</v>
      </c>
      <c r="AC3398">
        <v>6</v>
      </c>
      <c r="AD3398" t="b">
        <v>0</v>
      </c>
      <c r="AE3398" t="s">
        <v>358</v>
      </c>
      <c r="AI3398">
        <v>600</v>
      </c>
      <c r="AJ3398">
        <v>100</v>
      </c>
      <c r="AZ3398" t="s">
        <v>389</v>
      </c>
      <c r="BA3398">
        <v>10000</v>
      </c>
      <c r="BB3398" t="s">
        <v>360</v>
      </c>
      <c r="BC3398" t="s">
        <v>357</v>
      </c>
      <c r="BD3398">
        <v>10000</v>
      </c>
      <c r="BE3398">
        <v>0</v>
      </c>
      <c r="BF3398" t="s">
        <v>361</v>
      </c>
      <c r="BG3398">
        <v>0</v>
      </c>
      <c r="BH3398" t="s">
        <v>389</v>
      </c>
      <c r="BI3398">
        <v>0</v>
      </c>
      <c r="BJ3398">
        <v>432</v>
      </c>
      <c r="BK3398" t="b">
        <v>0</v>
      </c>
      <c r="BL3398">
        <v>0</v>
      </c>
      <c r="BM3398">
        <v>7000</v>
      </c>
      <c r="GY3398">
        <v>0</v>
      </c>
      <c r="GZ3398">
        <v>0</v>
      </c>
      <c r="HA3398" t="s">
        <v>373</v>
      </c>
      <c r="HB3398">
        <v>0</v>
      </c>
      <c r="HC3398">
        <v>0</v>
      </c>
      <c r="HD3398">
        <v>0</v>
      </c>
      <c r="HE3398" t="b">
        <v>0</v>
      </c>
      <c r="HF3398">
        <v>3000</v>
      </c>
      <c r="HG3398" t="b">
        <v>1</v>
      </c>
      <c r="HH3398">
        <v>0</v>
      </c>
      <c r="HI3398">
        <v>0</v>
      </c>
      <c r="HJ3398">
        <v>0</v>
      </c>
      <c r="HK3398">
        <v>0</v>
      </c>
      <c r="HL3398" t="b">
        <v>0</v>
      </c>
      <c r="HM3398">
        <v>0</v>
      </c>
      <c r="HN3398">
        <v>0</v>
      </c>
      <c r="HO3398">
        <v>0</v>
      </c>
      <c r="HP3398" t="s">
        <v>363</v>
      </c>
      <c r="HQ3398">
        <v>0</v>
      </c>
      <c r="HR3398">
        <v>0</v>
      </c>
      <c r="HS3398">
        <v>0</v>
      </c>
      <c r="HT3398">
        <v>0</v>
      </c>
      <c r="HU3398" t="b">
        <v>0</v>
      </c>
      <c r="HV3398">
        <v>0</v>
      </c>
      <c r="HW3398" t="b">
        <v>0</v>
      </c>
      <c r="HX3398" t="b">
        <v>1</v>
      </c>
    </row>
    <row r="3399" spans="2:232">
      <c r="B3399" s="34">
        <f>10000000+INDEX(编号表!$B:$B,MATCH(D3399,编号表!$A:$A,0))*10000+J3399</f>
        <v>11560005</v>
      </c>
      <c r="C3399" s="22" t="s">
        <v>2321</v>
      </c>
      <c r="D3399" s="22" t="s">
        <v>2321</v>
      </c>
      <c r="E3399" s="41" t="s">
        <v>492</v>
      </c>
      <c r="F3399" s="41" t="s">
        <v>2252</v>
      </c>
      <c r="G3399" s="41" t="s">
        <v>385</v>
      </c>
      <c r="H3399" s="41" t="b">
        <v>0</v>
      </c>
      <c r="I3399" s="41" t="b">
        <v>0</v>
      </c>
      <c r="J3399" s="41">
        <v>5</v>
      </c>
      <c r="K3399" s="41" t="str">
        <f t="shared" si="73"/>
        <v>115600</v>
      </c>
      <c r="L3399" s="41" t="s">
        <v>860</v>
      </c>
      <c r="O3399" t="inlineStr">
        <is>
          <t xml:space="preserve">对前方直线内敌人造成基础648点法术伤害；伤害随距离衰减，范围边缘为基础伤害的70%。一次性符箓，使用后消耗。</t>
        </is>
      </c>
      <c r="P3399">
        <v>12221003</v>
      </c>
      <c r="Q3399">
        <v>0</v>
      </c>
      <c r="R3399">
        <v>0</v>
      </c>
      <c r="S3399">
        <v>0</v>
      </c>
      <c r="U3399">
        <v>0</v>
      </c>
      <c r="V3399">
        <v>0</v>
      </c>
      <c r="W3399">
        <v>600</v>
      </c>
      <c r="X3399">
        <v>600</v>
      </c>
      <c r="Y3399" t="s">
        <v>355</v>
      </c>
      <c r="Z3399" t="s">
        <v>387</v>
      </c>
      <c r="AA3399" t="s">
        <v>357</v>
      </c>
      <c r="AB3399">
        <v>0</v>
      </c>
      <c r="AC3399">
        <v>6</v>
      </c>
      <c r="AD3399" t="b">
        <v>0</v>
      </c>
      <c r="AE3399" t="s">
        <v>358</v>
      </c>
      <c r="AI3399">
        <v>600</v>
      </c>
      <c r="AJ3399">
        <v>100</v>
      </c>
      <c r="AZ3399" t="s">
        <v>389</v>
      </c>
      <c r="BA3399">
        <v>10000</v>
      </c>
      <c r="BB3399" t="s">
        <v>360</v>
      </c>
      <c r="BC3399" t="s">
        <v>357</v>
      </c>
      <c r="BD3399">
        <v>10000</v>
      </c>
      <c r="BE3399">
        <v>0</v>
      </c>
      <c r="BF3399" t="s">
        <v>361</v>
      </c>
      <c r="BG3399">
        <v>0</v>
      </c>
      <c r="BH3399" t="s">
        <v>389</v>
      </c>
      <c r="BI3399">
        <v>0</v>
      </c>
      <c r="BJ3399">
        <v>648</v>
      </c>
      <c r="BK3399" t="b">
        <v>0</v>
      </c>
      <c r="BL3399">
        <v>0</v>
      </c>
      <c r="BM3399">
        <v>7000</v>
      </c>
      <c r="GY3399">
        <v>0</v>
      </c>
      <c r="GZ3399">
        <v>0</v>
      </c>
      <c r="HA3399" t="s">
        <v>373</v>
      </c>
      <c r="HB3399">
        <v>0</v>
      </c>
      <c r="HC3399">
        <v>0</v>
      </c>
      <c r="HD3399">
        <v>0</v>
      </c>
      <c r="HE3399" t="b">
        <v>0</v>
      </c>
      <c r="HF3399">
        <v>3000</v>
      </c>
      <c r="HG3399" t="b">
        <v>1</v>
      </c>
      <c r="HH3399">
        <v>0</v>
      </c>
      <c r="HI3399">
        <v>0</v>
      </c>
      <c r="HJ3399">
        <v>0</v>
      </c>
      <c r="HK3399">
        <v>0</v>
      </c>
      <c r="HL3399" t="b">
        <v>0</v>
      </c>
      <c r="HM3399">
        <v>0</v>
      </c>
      <c r="HN3399">
        <v>0</v>
      </c>
      <c r="HO3399">
        <v>0</v>
      </c>
      <c r="HP3399" t="s">
        <v>363</v>
      </c>
      <c r="HQ3399">
        <v>0</v>
      </c>
      <c r="HR3399">
        <v>0</v>
      </c>
      <c r="HS3399">
        <v>0</v>
      </c>
      <c r="HT3399">
        <v>0</v>
      </c>
      <c r="HU3399" t="b">
        <v>0</v>
      </c>
      <c r="HV3399">
        <v>0</v>
      </c>
      <c r="HW3399" t="b">
        <v>0</v>
      </c>
      <c r="HX3399" t="b">
        <v>1</v>
      </c>
    </row>
    <row r="3400" spans="2:232">
      <c r="B3400" s="34">
        <f>10000000+INDEX(编号表!$B:$B,MATCH(D3400,编号表!$A:$A,0))*10000+J3400</f>
        <v>11560006</v>
      </c>
      <c r="C3400" s="22" t="s">
        <v>2321</v>
      </c>
      <c r="D3400" s="22" t="s">
        <v>2321</v>
      </c>
      <c r="E3400" s="41" t="s">
        <v>492</v>
      </c>
      <c r="F3400" s="41" t="s">
        <v>2252</v>
      </c>
      <c r="G3400" s="41" t="s">
        <v>385</v>
      </c>
      <c r="H3400" s="41" t="b">
        <v>0</v>
      </c>
      <c r="I3400" s="41" t="b">
        <v>0</v>
      </c>
      <c r="J3400" s="41">
        <v>6</v>
      </c>
      <c r="K3400" s="41" t="str">
        <f t="shared" si="73"/>
        <v>115600</v>
      </c>
      <c r="L3400" s="41" t="s">
        <v>777</v>
      </c>
      <c r="O3400" t="inlineStr">
        <is>
          <t xml:space="preserve">对前方直线内敌人造成基础907点法术伤害；伤害随距离衰减，范围边缘为基础伤害的70%。一次性符箓，使用后消耗。</t>
        </is>
      </c>
      <c r="P3400">
        <v>12221003</v>
      </c>
      <c r="Q3400">
        <v>0</v>
      </c>
      <c r="R3400">
        <v>0</v>
      </c>
      <c r="S3400">
        <v>0</v>
      </c>
      <c r="U3400">
        <v>0</v>
      </c>
      <c r="V3400">
        <v>0</v>
      </c>
      <c r="W3400">
        <v>600</v>
      </c>
      <c r="X3400">
        <v>600</v>
      </c>
      <c r="Y3400" t="s">
        <v>355</v>
      </c>
      <c r="Z3400" t="s">
        <v>387</v>
      </c>
      <c r="AA3400" t="s">
        <v>357</v>
      </c>
      <c r="AB3400">
        <v>0</v>
      </c>
      <c r="AC3400">
        <v>6</v>
      </c>
      <c r="AD3400" t="b">
        <v>0</v>
      </c>
      <c r="AE3400" t="s">
        <v>358</v>
      </c>
      <c r="AI3400">
        <v>600</v>
      </c>
      <c r="AJ3400">
        <v>100</v>
      </c>
      <c r="AZ3400" t="s">
        <v>389</v>
      </c>
      <c r="BA3400">
        <v>10000</v>
      </c>
      <c r="BB3400" t="s">
        <v>360</v>
      </c>
      <c r="BC3400" t="s">
        <v>357</v>
      </c>
      <c r="BD3400">
        <v>10000</v>
      </c>
      <c r="BE3400">
        <v>0</v>
      </c>
      <c r="BF3400" t="s">
        <v>361</v>
      </c>
      <c r="BG3400">
        <v>0</v>
      </c>
      <c r="BH3400" t="s">
        <v>389</v>
      </c>
      <c r="BI3400">
        <v>0</v>
      </c>
      <c r="BJ3400">
        <v>907</v>
      </c>
      <c r="BK3400" t="b">
        <v>0</v>
      </c>
      <c r="BL3400">
        <v>0</v>
      </c>
      <c r="BM3400">
        <v>7000</v>
      </c>
      <c r="GY3400">
        <v>0</v>
      </c>
      <c r="GZ3400">
        <v>0</v>
      </c>
      <c r="HA3400" t="s">
        <v>373</v>
      </c>
      <c r="HB3400">
        <v>0</v>
      </c>
      <c r="HC3400">
        <v>0</v>
      </c>
      <c r="HD3400">
        <v>0</v>
      </c>
      <c r="HE3400" t="b">
        <v>0</v>
      </c>
      <c r="HF3400">
        <v>3000</v>
      </c>
      <c r="HG3400" t="b">
        <v>1</v>
      </c>
      <c r="HH3400">
        <v>0</v>
      </c>
      <c r="HI3400">
        <v>0</v>
      </c>
      <c r="HJ3400">
        <v>0</v>
      </c>
      <c r="HK3400">
        <v>0</v>
      </c>
      <c r="HL3400" t="b">
        <v>0</v>
      </c>
      <c r="HM3400">
        <v>0</v>
      </c>
      <c r="HN3400">
        <v>0</v>
      </c>
      <c r="HO3400">
        <v>0</v>
      </c>
      <c r="HP3400" t="s">
        <v>363</v>
      </c>
      <c r="HQ3400">
        <v>0</v>
      </c>
      <c r="HR3400">
        <v>0</v>
      </c>
      <c r="HS3400">
        <v>0</v>
      </c>
      <c r="HT3400">
        <v>0</v>
      </c>
      <c r="HU3400" t="b">
        <v>0</v>
      </c>
      <c r="HV3400">
        <v>0</v>
      </c>
      <c r="HW3400" t="b">
        <v>0</v>
      </c>
      <c r="HX3400" t="b">
        <v>1</v>
      </c>
    </row>
    <row r="3401" spans="2:232">
      <c r="B3401" s="34">
        <f>10000000+INDEX(编号表!$B:$B,MATCH(D3401,编号表!$A:$A,0))*10000+J3401</f>
        <v>11560007</v>
      </c>
      <c r="C3401" s="22" t="s">
        <v>2321</v>
      </c>
      <c r="D3401" s="22" t="s">
        <v>2321</v>
      </c>
      <c r="E3401" s="41" t="s">
        <v>492</v>
      </c>
      <c r="F3401" s="41" t="s">
        <v>2256</v>
      </c>
      <c r="G3401" s="41" t="s">
        <v>385</v>
      </c>
      <c r="H3401" s="41" t="b">
        <v>0</v>
      </c>
      <c r="I3401" s="41" t="b">
        <v>0</v>
      </c>
      <c r="J3401" s="41">
        <v>7</v>
      </c>
      <c r="K3401" s="41" t="str">
        <f t="shared" si="73"/>
        <v>115600</v>
      </c>
      <c r="L3401" s="41" t="s">
        <v>353</v>
      </c>
      <c r="O3401" t="inlineStr">
        <is>
          <t xml:space="preserve">对前方直线内敌人造成基础2100点法术伤害；伤害随距离衰减，范围边缘为基础伤害的70%。一次性符箓，使用后消耗。</t>
        </is>
      </c>
      <c r="P3401">
        <v>12221003</v>
      </c>
      <c r="Q3401">
        <v>0</v>
      </c>
      <c r="R3401">
        <v>0</v>
      </c>
      <c r="S3401">
        <v>0</v>
      </c>
      <c r="U3401">
        <v>0</v>
      </c>
      <c r="V3401">
        <v>0</v>
      </c>
      <c r="W3401">
        <v>600</v>
      </c>
      <c r="X3401">
        <v>600</v>
      </c>
      <c r="Y3401" t="s">
        <v>355</v>
      </c>
      <c r="Z3401" t="s">
        <v>387</v>
      </c>
      <c r="AA3401" t="s">
        <v>357</v>
      </c>
      <c r="AB3401">
        <v>0</v>
      </c>
      <c r="AC3401">
        <v>6</v>
      </c>
      <c r="AD3401" t="b">
        <v>0</v>
      </c>
      <c r="AE3401" t="s">
        <v>358</v>
      </c>
      <c r="AI3401">
        <v>600</v>
      </c>
      <c r="AJ3401">
        <v>100</v>
      </c>
      <c r="AZ3401" t="s">
        <v>389</v>
      </c>
      <c r="BA3401">
        <v>10000</v>
      </c>
      <c r="BB3401" t="s">
        <v>360</v>
      </c>
      <c r="BC3401" t="s">
        <v>357</v>
      </c>
      <c r="BD3401">
        <v>10000</v>
      </c>
      <c r="BE3401">
        <v>0</v>
      </c>
      <c r="BF3401" t="s">
        <v>361</v>
      </c>
      <c r="BG3401">
        <v>0</v>
      </c>
      <c r="BH3401" t="s">
        <v>389</v>
      </c>
      <c r="BI3401">
        <v>0</v>
      </c>
      <c r="BJ3401">
        <v>2100</v>
      </c>
      <c r="BK3401" t="b">
        <v>0</v>
      </c>
      <c r="BL3401">
        <v>0</v>
      </c>
      <c r="BM3401">
        <v>7000</v>
      </c>
      <c r="GY3401">
        <v>0</v>
      </c>
      <c r="GZ3401">
        <v>0</v>
      </c>
      <c r="HA3401" t="s">
        <v>373</v>
      </c>
      <c r="HB3401">
        <v>0</v>
      </c>
      <c r="HC3401">
        <v>0</v>
      </c>
      <c r="HD3401">
        <v>0</v>
      </c>
      <c r="HE3401" t="b">
        <v>0</v>
      </c>
      <c r="HF3401">
        <v>3000</v>
      </c>
      <c r="HG3401" t="b">
        <v>1</v>
      </c>
      <c r="HH3401">
        <v>0</v>
      </c>
      <c r="HI3401">
        <v>0</v>
      </c>
      <c r="HJ3401">
        <v>0</v>
      </c>
      <c r="HK3401">
        <v>0</v>
      </c>
      <c r="HL3401" t="b">
        <v>0</v>
      </c>
      <c r="HM3401">
        <v>0</v>
      </c>
      <c r="HN3401">
        <v>0</v>
      </c>
      <c r="HO3401">
        <v>0</v>
      </c>
      <c r="HP3401" t="s">
        <v>363</v>
      </c>
      <c r="HQ3401">
        <v>0</v>
      </c>
      <c r="HR3401">
        <v>0</v>
      </c>
      <c r="HS3401">
        <v>0</v>
      </c>
      <c r="HT3401">
        <v>0</v>
      </c>
      <c r="HU3401" t="b">
        <v>0</v>
      </c>
      <c r="HV3401">
        <v>0</v>
      </c>
      <c r="HW3401" t="b">
        <v>0</v>
      </c>
      <c r="HX3401" t="b">
        <v>1</v>
      </c>
    </row>
    <row r="3402" spans="2:232">
      <c r="B3402" s="34">
        <f>10000000+INDEX(编号表!$B:$B,MATCH(D3402,编号表!$A:$A,0))*10000+J3402</f>
        <v>11560008</v>
      </c>
      <c r="C3402" s="22" t="s">
        <v>2321</v>
      </c>
      <c r="D3402" s="22" t="s">
        <v>2321</v>
      </c>
      <c r="E3402" s="41" t="s">
        <v>492</v>
      </c>
      <c r="F3402" s="41" t="s">
        <v>2256</v>
      </c>
      <c r="G3402" s="41" t="s">
        <v>385</v>
      </c>
      <c r="H3402" s="41" t="b">
        <v>0</v>
      </c>
      <c r="I3402" s="41" t="b">
        <v>0</v>
      </c>
      <c r="J3402" s="41">
        <v>8</v>
      </c>
      <c r="K3402" s="41" t="str">
        <f t="shared" si="73"/>
        <v>115600</v>
      </c>
      <c r="L3402" s="41" t="s">
        <v>860</v>
      </c>
      <c r="O3402" t="inlineStr">
        <is>
          <t xml:space="preserve">对前方直线内敌人造成基础3150点法术伤害；伤害随距离衰减，范围边缘为基础伤害的70%。一次性符箓，使用后消耗。</t>
        </is>
      </c>
      <c r="P3402">
        <v>12221003</v>
      </c>
      <c r="Q3402">
        <v>0</v>
      </c>
      <c r="R3402">
        <v>0</v>
      </c>
      <c r="S3402">
        <v>0</v>
      </c>
      <c r="U3402">
        <v>0</v>
      </c>
      <c r="V3402">
        <v>0</v>
      </c>
      <c r="W3402">
        <v>600</v>
      </c>
      <c r="X3402">
        <v>600</v>
      </c>
      <c r="Y3402" t="s">
        <v>355</v>
      </c>
      <c r="Z3402" t="s">
        <v>387</v>
      </c>
      <c r="AA3402" t="s">
        <v>357</v>
      </c>
      <c r="AB3402">
        <v>0</v>
      </c>
      <c r="AC3402">
        <v>6</v>
      </c>
      <c r="AD3402" t="b">
        <v>0</v>
      </c>
      <c r="AE3402" t="s">
        <v>358</v>
      </c>
      <c r="AI3402">
        <v>600</v>
      </c>
      <c r="AJ3402">
        <v>100</v>
      </c>
      <c r="AZ3402" t="s">
        <v>389</v>
      </c>
      <c r="BA3402">
        <v>10000</v>
      </c>
      <c r="BB3402" t="s">
        <v>360</v>
      </c>
      <c r="BC3402" t="s">
        <v>357</v>
      </c>
      <c r="BD3402">
        <v>10000</v>
      </c>
      <c r="BE3402">
        <v>0</v>
      </c>
      <c r="BF3402" t="s">
        <v>361</v>
      </c>
      <c r="BG3402">
        <v>0</v>
      </c>
      <c r="BH3402" t="s">
        <v>389</v>
      </c>
      <c r="BI3402">
        <v>0</v>
      </c>
      <c r="BJ3402">
        <v>3150</v>
      </c>
      <c r="BK3402" t="b">
        <v>0</v>
      </c>
      <c r="BL3402">
        <v>0</v>
      </c>
      <c r="BM3402">
        <v>7000</v>
      </c>
      <c r="GY3402">
        <v>0</v>
      </c>
      <c r="GZ3402">
        <v>0</v>
      </c>
      <c r="HA3402" t="s">
        <v>373</v>
      </c>
      <c r="HB3402">
        <v>0</v>
      </c>
      <c r="HC3402">
        <v>0</v>
      </c>
      <c r="HD3402">
        <v>0</v>
      </c>
      <c r="HE3402" t="b">
        <v>0</v>
      </c>
      <c r="HF3402">
        <v>3000</v>
      </c>
      <c r="HG3402" t="b">
        <v>1</v>
      </c>
      <c r="HH3402">
        <v>0</v>
      </c>
      <c r="HI3402">
        <v>0</v>
      </c>
      <c r="HJ3402">
        <v>0</v>
      </c>
      <c r="HK3402">
        <v>0</v>
      </c>
      <c r="HL3402" t="b">
        <v>0</v>
      </c>
      <c r="HM3402">
        <v>0</v>
      </c>
      <c r="HN3402">
        <v>0</v>
      </c>
      <c r="HO3402">
        <v>0</v>
      </c>
      <c r="HP3402" t="s">
        <v>363</v>
      </c>
      <c r="HQ3402">
        <v>0</v>
      </c>
      <c r="HR3402">
        <v>0</v>
      </c>
      <c r="HS3402">
        <v>0</v>
      </c>
      <c r="HT3402">
        <v>0</v>
      </c>
      <c r="HU3402" t="b">
        <v>0</v>
      </c>
      <c r="HV3402">
        <v>0</v>
      </c>
      <c r="HW3402" t="b">
        <v>0</v>
      </c>
      <c r="HX3402" t="b">
        <v>1</v>
      </c>
    </row>
    <row r="3403" spans="2:232">
      <c r="B3403" s="34">
        <f>10000000+INDEX(编号表!$B:$B,MATCH(D3403,编号表!$A:$A,0))*10000+J3403</f>
        <v>11560009</v>
      </c>
      <c r="C3403" s="22" t="s">
        <v>2321</v>
      </c>
      <c r="D3403" s="22" t="s">
        <v>2321</v>
      </c>
      <c r="E3403" s="41" t="s">
        <v>492</v>
      </c>
      <c r="F3403" s="41" t="s">
        <v>2256</v>
      </c>
      <c r="G3403" s="41" t="s">
        <v>385</v>
      </c>
      <c r="H3403" s="41" t="b">
        <v>0</v>
      </c>
      <c r="I3403" s="41" t="b">
        <v>0</v>
      </c>
      <c r="J3403" s="41">
        <v>9</v>
      </c>
      <c r="K3403" s="41" t="str">
        <f t="shared" si="73"/>
        <v>115600</v>
      </c>
      <c r="L3403" s="41" t="s">
        <v>777</v>
      </c>
      <c r="O3403" t="inlineStr">
        <is>
          <t xml:space="preserve">对前方直线内敌人造成基础4410点法术伤害；伤害随距离衰减，范围边缘为基础伤害的70%。一次性符箓，使用后消耗。</t>
        </is>
      </c>
      <c r="P3403">
        <v>12221003</v>
      </c>
      <c r="Q3403">
        <v>0</v>
      </c>
      <c r="R3403">
        <v>0</v>
      </c>
      <c r="S3403">
        <v>0</v>
      </c>
      <c r="U3403">
        <v>0</v>
      </c>
      <c r="V3403">
        <v>0</v>
      </c>
      <c r="W3403">
        <v>600</v>
      </c>
      <c r="X3403">
        <v>600</v>
      </c>
      <c r="Y3403" t="s">
        <v>355</v>
      </c>
      <c r="Z3403" t="s">
        <v>387</v>
      </c>
      <c r="AA3403" t="s">
        <v>357</v>
      </c>
      <c r="AB3403">
        <v>0</v>
      </c>
      <c r="AC3403">
        <v>6</v>
      </c>
      <c r="AD3403" t="b">
        <v>0</v>
      </c>
      <c r="AE3403" t="s">
        <v>358</v>
      </c>
      <c r="AI3403">
        <v>600</v>
      </c>
      <c r="AJ3403">
        <v>100</v>
      </c>
      <c r="AZ3403" t="s">
        <v>389</v>
      </c>
      <c r="BA3403">
        <v>10000</v>
      </c>
      <c r="BB3403" t="s">
        <v>360</v>
      </c>
      <c r="BC3403" t="s">
        <v>357</v>
      </c>
      <c r="BD3403">
        <v>10000</v>
      </c>
      <c r="BE3403">
        <v>0</v>
      </c>
      <c r="BF3403" t="s">
        <v>361</v>
      </c>
      <c r="BG3403">
        <v>0</v>
      </c>
      <c r="BH3403" t="s">
        <v>389</v>
      </c>
      <c r="BI3403">
        <v>0</v>
      </c>
      <c r="BJ3403">
        <v>4410</v>
      </c>
      <c r="BK3403" t="b">
        <v>0</v>
      </c>
      <c r="BL3403">
        <v>0</v>
      </c>
      <c r="BM3403">
        <v>7000</v>
      </c>
      <c r="GY3403">
        <v>0</v>
      </c>
      <c r="GZ3403">
        <v>0</v>
      </c>
      <c r="HA3403" t="s">
        <v>373</v>
      </c>
      <c r="HB3403">
        <v>0</v>
      </c>
      <c r="HC3403">
        <v>0</v>
      </c>
      <c r="HD3403">
        <v>0</v>
      </c>
      <c r="HE3403" t="b">
        <v>0</v>
      </c>
      <c r="HF3403">
        <v>3000</v>
      </c>
      <c r="HG3403" t="b">
        <v>1</v>
      </c>
      <c r="HH3403">
        <v>0</v>
      </c>
      <c r="HI3403">
        <v>0</v>
      </c>
      <c r="HJ3403">
        <v>0</v>
      </c>
      <c r="HK3403">
        <v>0</v>
      </c>
      <c r="HL3403" t="b">
        <v>0</v>
      </c>
      <c r="HM3403">
        <v>0</v>
      </c>
      <c r="HN3403">
        <v>0</v>
      </c>
      <c r="HO3403">
        <v>0</v>
      </c>
      <c r="HP3403" t="s">
        <v>363</v>
      </c>
      <c r="HQ3403">
        <v>0</v>
      </c>
      <c r="HR3403">
        <v>0</v>
      </c>
      <c r="HS3403">
        <v>0</v>
      </c>
      <c r="HT3403">
        <v>0</v>
      </c>
      <c r="HU3403" t="b">
        <v>0</v>
      </c>
      <c r="HV3403">
        <v>0</v>
      </c>
      <c r="HW3403" t="b">
        <v>0</v>
      </c>
      <c r="HX3403" t="b">
        <v>1</v>
      </c>
    </row>
    <row r="3404" spans="2:232">
      <c r="B3404" s="34">
        <f>10000000+INDEX(编号表!$B:$B,MATCH(D3404,编号表!$A:$A,0))*10000+J3404</f>
        <v>11560010</v>
      </c>
      <c r="C3404" s="22" t="s">
        <v>2321</v>
      </c>
      <c r="D3404" s="22" t="s">
        <v>2321</v>
      </c>
      <c r="E3404" s="41" t="s">
        <v>492</v>
      </c>
      <c r="F3404" s="41" t="s">
        <v>2260</v>
      </c>
      <c r="G3404" s="41" t="s">
        <v>385</v>
      </c>
      <c r="H3404" s="41" t="b">
        <v>0</v>
      </c>
      <c r="I3404" s="41" t="b">
        <v>0</v>
      </c>
      <c r="J3404" s="41">
        <v>10</v>
      </c>
      <c r="K3404" s="41" t="str">
        <f t="shared" si="73"/>
        <v>115600</v>
      </c>
      <c r="L3404" s="41" t="s">
        <v>353</v>
      </c>
      <c r="O3404" t="inlineStr">
        <is>
          <t xml:space="preserve">对前方直线内敌人造成基础9600点法术伤害；伤害随距离衰减，范围边缘为基础伤害的70%。一次性符箓，使用后消耗。</t>
        </is>
      </c>
      <c r="P3404">
        <v>12221003</v>
      </c>
      <c r="Q3404">
        <v>0</v>
      </c>
      <c r="R3404">
        <v>0</v>
      </c>
      <c r="S3404">
        <v>0</v>
      </c>
      <c r="U3404">
        <v>0</v>
      </c>
      <c r="V3404">
        <v>0</v>
      </c>
      <c r="W3404">
        <v>600</v>
      </c>
      <c r="X3404">
        <v>600</v>
      </c>
      <c r="Y3404" t="s">
        <v>355</v>
      </c>
      <c r="Z3404" t="s">
        <v>387</v>
      </c>
      <c r="AA3404" t="s">
        <v>357</v>
      </c>
      <c r="AB3404">
        <v>0</v>
      </c>
      <c r="AC3404">
        <v>6</v>
      </c>
      <c r="AD3404" t="b">
        <v>0</v>
      </c>
      <c r="AE3404" t="s">
        <v>358</v>
      </c>
      <c r="AI3404">
        <v>600</v>
      </c>
      <c r="AJ3404">
        <v>100</v>
      </c>
      <c r="AZ3404" t="s">
        <v>389</v>
      </c>
      <c r="BA3404">
        <v>10000</v>
      </c>
      <c r="BB3404" t="s">
        <v>360</v>
      </c>
      <c r="BC3404" t="s">
        <v>357</v>
      </c>
      <c r="BD3404">
        <v>10000</v>
      </c>
      <c r="BE3404">
        <v>0</v>
      </c>
      <c r="BF3404" t="s">
        <v>361</v>
      </c>
      <c r="BG3404">
        <v>0</v>
      </c>
      <c r="BH3404" t="s">
        <v>389</v>
      </c>
      <c r="BI3404">
        <v>0</v>
      </c>
      <c r="BJ3404">
        <v>9600</v>
      </c>
      <c r="BK3404" t="b">
        <v>0</v>
      </c>
      <c r="BL3404">
        <v>0</v>
      </c>
      <c r="BM3404">
        <v>7000</v>
      </c>
      <c r="GY3404">
        <v>0</v>
      </c>
      <c r="GZ3404">
        <v>0</v>
      </c>
      <c r="HA3404" t="s">
        <v>373</v>
      </c>
      <c r="HB3404">
        <v>0</v>
      </c>
      <c r="HC3404">
        <v>0</v>
      </c>
      <c r="HD3404">
        <v>0</v>
      </c>
      <c r="HE3404" t="b">
        <v>0</v>
      </c>
      <c r="HF3404">
        <v>3000</v>
      </c>
      <c r="HG3404" t="b">
        <v>1</v>
      </c>
      <c r="HH3404">
        <v>0</v>
      </c>
      <c r="HI3404">
        <v>0</v>
      </c>
      <c r="HJ3404">
        <v>0</v>
      </c>
      <c r="HK3404">
        <v>0</v>
      </c>
      <c r="HL3404" t="b">
        <v>0</v>
      </c>
      <c r="HM3404">
        <v>0</v>
      </c>
      <c r="HN3404">
        <v>0</v>
      </c>
      <c r="HO3404">
        <v>0</v>
      </c>
      <c r="HP3404" t="s">
        <v>363</v>
      </c>
      <c r="HQ3404">
        <v>0</v>
      </c>
      <c r="HR3404">
        <v>0</v>
      </c>
      <c r="HS3404">
        <v>0</v>
      </c>
      <c r="HT3404">
        <v>0</v>
      </c>
      <c r="HU3404" t="b">
        <v>0</v>
      </c>
      <c r="HV3404">
        <v>0</v>
      </c>
      <c r="HW3404" t="b">
        <v>0</v>
      </c>
      <c r="HX3404" t="b">
        <v>1</v>
      </c>
    </row>
    <row r="3405" spans="2:232">
      <c r="B3405" s="34">
        <f>10000000+INDEX(编号表!$B:$B,MATCH(D3405,编号表!$A:$A,0))*10000+J3405</f>
        <v>11560011</v>
      </c>
      <c r="C3405" s="22" t="s">
        <v>2321</v>
      </c>
      <c r="D3405" s="22" t="s">
        <v>2321</v>
      </c>
      <c r="E3405" s="41" t="s">
        <v>492</v>
      </c>
      <c r="F3405" s="41" t="s">
        <v>2260</v>
      </c>
      <c r="G3405" s="41" t="s">
        <v>385</v>
      </c>
      <c r="H3405" s="41" t="b">
        <v>0</v>
      </c>
      <c r="I3405" s="41" t="b">
        <v>0</v>
      </c>
      <c r="J3405" s="41">
        <v>11</v>
      </c>
      <c r="K3405" s="41" t="str">
        <f t="shared" si="73"/>
        <v>115600</v>
      </c>
      <c r="L3405" s="41" t="s">
        <v>860</v>
      </c>
      <c r="O3405" t="inlineStr">
        <is>
          <t xml:space="preserve">对前方直线内敌人造成基础14400点法术伤害；伤害随距离衰减，范围边缘为基础伤害的70%。一次性符箓，使用后消耗。</t>
        </is>
      </c>
      <c r="P3405">
        <v>12221003</v>
      </c>
      <c r="Q3405">
        <v>0</v>
      </c>
      <c r="R3405">
        <v>0</v>
      </c>
      <c r="S3405">
        <v>0</v>
      </c>
      <c r="U3405">
        <v>0</v>
      </c>
      <c r="V3405">
        <v>0</v>
      </c>
      <c r="W3405">
        <v>600</v>
      </c>
      <c r="X3405">
        <v>600</v>
      </c>
      <c r="Y3405" t="s">
        <v>355</v>
      </c>
      <c r="Z3405" t="s">
        <v>387</v>
      </c>
      <c r="AA3405" t="s">
        <v>357</v>
      </c>
      <c r="AB3405">
        <v>0</v>
      </c>
      <c r="AC3405">
        <v>6</v>
      </c>
      <c r="AD3405" t="b">
        <v>0</v>
      </c>
      <c r="AE3405" t="s">
        <v>358</v>
      </c>
      <c r="AI3405">
        <v>600</v>
      </c>
      <c r="AJ3405">
        <v>100</v>
      </c>
      <c r="AZ3405" t="s">
        <v>389</v>
      </c>
      <c r="BA3405">
        <v>10000</v>
      </c>
      <c r="BB3405" t="s">
        <v>360</v>
      </c>
      <c r="BC3405" t="s">
        <v>357</v>
      </c>
      <c r="BD3405">
        <v>10000</v>
      </c>
      <c r="BE3405">
        <v>0</v>
      </c>
      <c r="BF3405" t="s">
        <v>361</v>
      </c>
      <c r="BG3405">
        <v>0</v>
      </c>
      <c r="BH3405" t="s">
        <v>389</v>
      </c>
      <c r="BI3405">
        <v>0</v>
      </c>
      <c r="BJ3405">
        <v>14400</v>
      </c>
      <c r="BK3405" t="b">
        <v>0</v>
      </c>
      <c r="BL3405">
        <v>0</v>
      </c>
      <c r="BM3405">
        <v>7000</v>
      </c>
      <c r="GY3405">
        <v>0</v>
      </c>
      <c r="GZ3405">
        <v>0</v>
      </c>
      <c r="HA3405" t="s">
        <v>373</v>
      </c>
      <c r="HB3405">
        <v>0</v>
      </c>
      <c r="HC3405">
        <v>0</v>
      </c>
      <c r="HD3405">
        <v>0</v>
      </c>
      <c r="HE3405" t="b">
        <v>0</v>
      </c>
      <c r="HF3405">
        <v>3000</v>
      </c>
      <c r="HG3405" t="b">
        <v>1</v>
      </c>
      <c r="HH3405">
        <v>0</v>
      </c>
      <c r="HI3405">
        <v>0</v>
      </c>
      <c r="HJ3405">
        <v>0</v>
      </c>
      <c r="HK3405">
        <v>0</v>
      </c>
      <c r="HL3405" t="b">
        <v>0</v>
      </c>
      <c r="HM3405">
        <v>0</v>
      </c>
      <c r="HN3405">
        <v>0</v>
      </c>
      <c r="HO3405">
        <v>0</v>
      </c>
      <c r="HP3405" t="s">
        <v>363</v>
      </c>
      <c r="HQ3405">
        <v>0</v>
      </c>
      <c r="HR3405">
        <v>0</v>
      </c>
      <c r="HS3405">
        <v>0</v>
      </c>
      <c r="HT3405">
        <v>0</v>
      </c>
      <c r="HU3405" t="b">
        <v>0</v>
      </c>
      <c r="HV3405">
        <v>0</v>
      </c>
      <c r="HW3405" t="b">
        <v>0</v>
      </c>
      <c r="HX3405" t="b">
        <v>1</v>
      </c>
    </row>
    <row r="3406" spans="2:232">
      <c r="B3406" s="34">
        <f>10000000+INDEX(编号表!$B:$B,MATCH(D3406,编号表!$A:$A,0))*10000+J3406</f>
        <v>11560012</v>
      </c>
      <c r="C3406" s="22" t="s">
        <v>2321</v>
      </c>
      <c r="D3406" s="22" t="s">
        <v>2321</v>
      </c>
      <c r="E3406" s="41" t="s">
        <v>492</v>
      </c>
      <c r="F3406" s="41" t="s">
        <v>2260</v>
      </c>
      <c r="G3406" s="41" t="s">
        <v>385</v>
      </c>
      <c r="H3406" s="41" t="b">
        <v>0</v>
      </c>
      <c r="I3406" s="41" t="b">
        <v>0</v>
      </c>
      <c r="J3406" s="41">
        <v>12</v>
      </c>
      <c r="K3406" s="41" t="str">
        <f t="shared" si="73"/>
        <v>115600</v>
      </c>
      <c r="L3406" s="41" t="s">
        <v>777</v>
      </c>
      <c r="O3406" t="inlineStr">
        <is>
          <t xml:space="preserve">对前方直线内敌人造成基础20160点法术伤害；伤害随距离衰减，范围边缘为基础伤害的70%。一次性符箓，使用后消耗。</t>
        </is>
      </c>
      <c r="P3406">
        <v>12221003</v>
      </c>
      <c r="Q3406">
        <v>0</v>
      </c>
      <c r="R3406">
        <v>0</v>
      </c>
      <c r="S3406">
        <v>0</v>
      </c>
      <c r="U3406">
        <v>0</v>
      </c>
      <c r="V3406">
        <v>0</v>
      </c>
      <c r="W3406">
        <v>600</v>
      </c>
      <c r="X3406">
        <v>600</v>
      </c>
      <c r="Y3406" t="s">
        <v>355</v>
      </c>
      <c r="Z3406" t="s">
        <v>387</v>
      </c>
      <c r="AA3406" t="s">
        <v>357</v>
      </c>
      <c r="AB3406">
        <v>0</v>
      </c>
      <c r="AC3406">
        <v>6</v>
      </c>
      <c r="AD3406" t="b">
        <v>0</v>
      </c>
      <c r="AE3406" t="s">
        <v>358</v>
      </c>
      <c r="AI3406">
        <v>600</v>
      </c>
      <c r="AJ3406">
        <v>100</v>
      </c>
      <c r="AZ3406" t="s">
        <v>389</v>
      </c>
      <c r="BA3406">
        <v>10000</v>
      </c>
      <c r="BB3406" t="s">
        <v>360</v>
      </c>
      <c r="BC3406" t="s">
        <v>357</v>
      </c>
      <c r="BD3406">
        <v>10000</v>
      </c>
      <c r="BE3406">
        <v>0</v>
      </c>
      <c r="BF3406" t="s">
        <v>361</v>
      </c>
      <c r="BG3406">
        <v>0</v>
      </c>
      <c r="BH3406" t="s">
        <v>389</v>
      </c>
      <c r="BI3406">
        <v>0</v>
      </c>
      <c r="BJ3406">
        <v>20160</v>
      </c>
      <c r="BK3406" t="b">
        <v>0</v>
      </c>
      <c r="BL3406">
        <v>0</v>
      </c>
      <c r="BM3406">
        <v>7000</v>
      </c>
      <c r="GY3406">
        <v>0</v>
      </c>
      <c r="GZ3406">
        <v>0</v>
      </c>
      <c r="HA3406" t="s">
        <v>373</v>
      </c>
      <c r="HB3406">
        <v>0</v>
      </c>
      <c r="HC3406">
        <v>0</v>
      </c>
      <c r="HD3406">
        <v>0</v>
      </c>
      <c r="HE3406" t="b">
        <v>0</v>
      </c>
      <c r="HF3406">
        <v>3000</v>
      </c>
      <c r="HG3406" t="b">
        <v>1</v>
      </c>
      <c r="HH3406">
        <v>0</v>
      </c>
      <c r="HI3406">
        <v>0</v>
      </c>
      <c r="HJ3406">
        <v>0</v>
      </c>
      <c r="HK3406">
        <v>0</v>
      </c>
      <c r="HL3406" t="b">
        <v>0</v>
      </c>
      <c r="HM3406">
        <v>0</v>
      </c>
      <c r="HN3406">
        <v>0</v>
      </c>
      <c r="HO3406">
        <v>0</v>
      </c>
      <c r="HP3406" t="s">
        <v>363</v>
      </c>
      <c r="HQ3406">
        <v>0</v>
      </c>
      <c r="HR3406">
        <v>0</v>
      </c>
      <c r="HS3406">
        <v>0</v>
      </c>
      <c r="HT3406">
        <v>0</v>
      </c>
      <c r="HU3406" t="b">
        <v>0</v>
      </c>
      <c r="HV3406">
        <v>0</v>
      </c>
      <c r="HW3406" t="b">
        <v>0</v>
      </c>
      <c r="HX3406" t="b">
        <v>1</v>
      </c>
    </row>
    <row r="3407" spans="2:232">
      <c r="B3407" s="34">
        <f>10000000+INDEX(编号表!$B:$B,MATCH(D3407,编号表!$A:$A,0))*10000+J3407</f>
        <v>11560013</v>
      </c>
      <c r="C3407" s="22" t="s">
        <v>2321</v>
      </c>
      <c r="D3407" s="22" t="s">
        <v>2321</v>
      </c>
      <c r="E3407" s="41" t="s">
        <v>492</v>
      </c>
      <c r="F3407" s="41" t="s">
        <v>2264</v>
      </c>
      <c r="G3407" s="41" t="s">
        <v>385</v>
      </c>
      <c r="H3407" s="41" t="b">
        <v>0</v>
      </c>
      <c r="I3407" s="41" t="b">
        <v>0</v>
      </c>
      <c r="J3407" s="41">
        <v>13</v>
      </c>
      <c r="K3407" s="41" t="str">
        <f t="shared" si="73"/>
        <v>115600</v>
      </c>
      <c r="L3407" s="41" t="s">
        <v>353</v>
      </c>
      <c r="O3407" t="inlineStr">
        <is>
          <t xml:space="preserve">对前方直线内敌人造成基础45600点法术伤害；伤害随距离衰减，范围边缘为基础伤害的70%。一次性符箓，使用后消耗。</t>
        </is>
      </c>
      <c r="P3407">
        <v>12221003</v>
      </c>
      <c r="Q3407">
        <v>0</v>
      </c>
      <c r="R3407">
        <v>0</v>
      </c>
      <c r="S3407">
        <v>0</v>
      </c>
      <c r="U3407">
        <v>0</v>
      </c>
      <c r="V3407">
        <v>0</v>
      </c>
      <c r="W3407">
        <v>600</v>
      </c>
      <c r="X3407">
        <v>600</v>
      </c>
      <c r="Y3407" t="s">
        <v>355</v>
      </c>
      <c r="Z3407" t="s">
        <v>387</v>
      </c>
      <c r="AA3407" t="s">
        <v>357</v>
      </c>
      <c r="AB3407">
        <v>0</v>
      </c>
      <c r="AC3407">
        <v>6</v>
      </c>
      <c r="AD3407" t="b">
        <v>0</v>
      </c>
      <c r="AE3407" t="s">
        <v>358</v>
      </c>
      <c r="AI3407">
        <v>600</v>
      </c>
      <c r="AJ3407">
        <v>100</v>
      </c>
      <c r="AZ3407" t="s">
        <v>389</v>
      </c>
      <c r="BA3407">
        <v>10000</v>
      </c>
      <c r="BB3407" t="s">
        <v>360</v>
      </c>
      <c r="BC3407" t="s">
        <v>357</v>
      </c>
      <c r="BD3407">
        <v>10000</v>
      </c>
      <c r="BE3407">
        <v>0</v>
      </c>
      <c r="BF3407" t="s">
        <v>361</v>
      </c>
      <c r="BG3407">
        <v>0</v>
      </c>
      <c r="BH3407" t="s">
        <v>389</v>
      </c>
      <c r="BI3407">
        <v>0</v>
      </c>
      <c r="BJ3407">
        <v>45600</v>
      </c>
      <c r="BK3407" t="b">
        <v>0</v>
      </c>
      <c r="BL3407">
        <v>0</v>
      </c>
      <c r="BM3407">
        <v>7000</v>
      </c>
      <c r="GY3407">
        <v>0</v>
      </c>
      <c r="GZ3407">
        <v>0</v>
      </c>
      <c r="HA3407" t="s">
        <v>373</v>
      </c>
      <c r="HB3407">
        <v>0</v>
      </c>
      <c r="HC3407">
        <v>0</v>
      </c>
      <c r="HD3407">
        <v>0</v>
      </c>
      <c r="HE3407" t="b">
        <v>0</v>
      </c>
      <c r="HF3407">
        <v>3000</v>
      </c>
      <c r="HG3407" t="b">
        <v>1</v>
      </c>
      <c r="HH3407">
        <v>0</v>
      </c>
      <c r="HI3407">
        <v>0</v>
      </c>
      <c r="HJ3407">
        <v>0</v>
      </c>
      <c r="HK3407">
        <v>0</v>
      </c>
      <c r="HL3407" t="b">
        <v>0</v>
      </c>
      <c r="HM3407">
        <v>0</v>
      </c>
      <c r="HN3407">
        <v>0</v>
      </c>
      <c r="HO3407">
        <v>0</v>
      </c>
      <c r="HP3407" t="s">
        <v>363</v>
      </c>
      <c r="HQ3407">
        <v>0</v>
      </c>
      <c r="HR3407">
        <v>0</v>
      </c>
      <c r="HS3407">
        <v>0</v>
      </c>
      <c r="HT3407">
        <v>0</v>
      </c>
      <c r="HU3407" t="b">
        <v>0</v>
      </c>
      <c r="HV3407">
        <v>0</v>
      </c>
      <c r="HW3407" t="b">
        <v>0</v>
      </c>
      <c r="HX3407" t="b">
        <v>1</v>
      </c>
    </row>
    <row r="3408" spans="2:232">
      <c r="B3408" s="34">
        <f>10000000+INDEX(编号表!$B:$B,MATCH(D3408,编号表!$A:$A,0))*10000+J3408</f>
        <v>11560014</v>
      </c>
      <c r="C3408" s="22" t="s">
        <v>2321</v>
      </c>
      <c r="D3408" s="22" t="s">
        <v>2321</v>
      </c>
      <c r="E3408" s="41" t="s">
        <v>492</v>
      </c>
      <c r="F3408" s="41" t="s">
        <v>2264</v>
      </c>
      <c r="G3408" s="41" t="s">
        <v>385</v>
      </c>
      <c r="H3408" s="41" t="b">
        <v>0</v>
      </c>
      <c r="I3408" s="41" t="b">
        <v>0</v>
      </c>
      <c r="J3408" s="41">
        <v>14</v>
      </c>
      <c r="K3408" s="41" t="str">
        <f t="shared" si="73"/>
        <v>115600</v>
      </c>
      <c r="L3408" s="41" t="s">
        <v>860</v>
      </c>
      <c r="O3408" t="inlineStr">
        <is>
          <t xml:space="preserve">对前方直线内敌人造成基础68400点法术伤害；伤害随距离衰减，范围边缘为基础伤害的70%。一次性符箓，使用后消耗。</t>
        </is>
      </c>
      <c r="P3408">
        <v>12221003</v>
      </c>
      <c r="Q3408">
        <v>0</v>
      </c>
      <c r="R3408">
        <v>0</v>
      </c>
      <c r="S3408">
        <v>0</v>
      </c>
      <c r="U3408">
        <v>0</v>
      </c>
      <c r="V3408">
        <v>0</v>
      </c>
      <c r="W3408">
        <v>600</v>
      </c>
      <c r="X3408">
        <v>600</v>
      </c>
      <c r="Y3408" t="s">
        <v>355</v>
      </c>
      <c r="Z3408" t="s">
        <v>387</v>
      </c>
      <c r="AA3408" t="s">
        <v>357</v>
      </c>
      <c r="AB3408">
        <v>0</v>
      </c>
      <c r="AC3408">
        <v>6</v>
      </c>
      <c r="AD3408" t="b">
        <v>0</v>
      </c>
      <c r="AE3408" t="s">
        <v>358</v>
      </c>
      <c r="AI3408">
        <v>600</v>
      </c>
      <c r="AJ3408">
        <v>100</v>
      </c>
      <c r="AZ3408" t="s">
        <v>389</v>
      </c>
      <c r="BA3408">
        <v>10000</v>
      </c>
      <c r="BB3408" t="s">
        <v>360</v>
      </c>
      <c r="BC3408" t="s">
        <v>357</v>
      </c>
      <c r="BD3408">
        <v>10000</v>
      </c>
      <c r="BE3408">
        <v>0</v>
      </c>
      <c r="BF3408" t="s">
        <v>361</v>
      </c>
      <c r="BG3408">
        <v>0</v>
      </c>
      <c r="BH3408" t="s">
        <v>389</v>
      </c>
      <c r="BI3408">
        <v>0</v>
      </c>
      <c r="BJ3408">
        <v>68400</v>
      </c>
      <c r="BK3408" t="b">
        <v>0</v>
      </c>
      <c r="BL3408">
        <v>0</v>
      </c>
      <c r="BM3408">
        <v>7000</v>
      </c>
      <c r="GY3408">
        <v>0</v>
      </c>
      <c r="GZ3408">
        <v>0</v>
      </c>
      <c r="HA3408" t="s">
        <v>373</v>
      </c>
      <c r="HB3408">
        <v>0</v>
      </c>
      <c r="HC3408">
        <v>0</v>
      </c>
      <c r="HD3408">
        <v>0</v>
      </c>
      <c r="HE3408" t="b">
        <v>0</v>
      </c>
      <c r="HF3408">
        <v>3000</v>
      </c>
      <c r="HG3408" t="b">
        <v>1</v>
      </c>
      <c r="HH3408">
        <v>0</v>
      </c>
      <c r="HI3408">
        <v>0</v>
      </c>
      <c r="HJ3408">
        <v>0</v>
      </c>
      <c r="HK3408">
        <v>0</v>
      </c>
      <c r="HL3408" t="b">
        <v>0</v>
      </c>
      <c r="HM3408">
        <v>0</v>
      </c>
      <c r="HN3408">
        <v>0</v>
      </c>
      <c r="HO3408">
        <v>0</v>
      </c>
      <c r="HP3408" t="s">
        <v>363</v>
      </c>
      <c r="HQ3408">
        <v>0</v>
      </c>
      <c r="HR3408">
        <v>0</v>
      </c>
      <c r="HS3408">
        <v>0</v>
      </c>
      <c r="HT3408">
        <v>0</v>
      </c>
      <c r="HU3408" t="b">
        <v>0</v>
      </c>
      <c r="HV3408">
        <v>0</v>
      </c>
      <c r="HW3408" t="b">
        <v>0</v>
      </c>
      <c r="HX3408" t="b">
        <v>1</v>
      </c>
    </row>
    <row r="3409" spans="2:232">
      <c r="B3409" s="34">
        <f>10000000+INDEX(编号表!$B:$B,MATCH(D3409,编号表!$A:$A,0))*10000+J3409</f>
        <v>11560015</v>
      </c>
      <c r="C3409" s="22" t="s">
        <v>2321</v>
      </c>
      <c r="D3409" s="22" t="s">
        <v>2321</v>
      </c>
      <c r="E3409" s="41" t="s">
        <v>492</v>
      </c>
      <c r="F3409" s="41" t="s">
        <v>2264</v>
      </c>
      <c r="G3409" s="41" t="s">
        <v>385</v>
      </c>
      <c r="H3409" s="41" t="b">
        <v>0</v>
      </c>
      <c r="I3409" s="41" t="b">
        <v>0</v>
      </c>
      <c r="J3409" s="41">
        <v>15</v>
      </c>
      <c r="K3409" s="41" t="str">
        <f t="shared" si="73"/>
        <v>115600</v>
      </c>
      <c r="L3409" s="41" t="s">
        <v>777</v>
      </c>
      <c r="O3409" t="inlineStr">
        <is>
          <t xml:space="preserve">对前方直线内敌人造成基础95760点法术伤害；伤害随距离衰减，范围边缘为基础伤害的70%。一次性符箓，使用后消耗。</t>
        </is>
      </c>
      <c r="P3409">
        <v>12221003</v>
      </c>
      <c r="Q3409">
        <v>0</v>
      </c>
      <c r="R3409">
        <v>0</v>
      </c>
      <c r="S3409">
        <v>0</v>
      </c>
      <c r="U3409">
        <v>0</v>
      </c>
      <c r="V3409">
        <v>0</v>
      </c>
      <c r="W3409">
        <v>600</v>
      </c>
      <c r="X3409">
        <v>600</v>
      </c>
      <c r="Y3409" t="s">
        <v>355</v>
      </c>
      <c r="Z3409" t="s">
        <v>387</v>
      </c>
      <c r="AA3409" t="s">
        <v>357</v>
      </c>
      <c r="AB3409">
        <v>0</v>
      </c>
      <c r="AC3409">
        <v>6</v>
      </c>
      <c r="AD3409" t="b">
        <v>0</v>
      </c>
      <c r="AE3409" t="s">
        <v>358</v>
      </c>
      <c r="AI3409">
        <v>600</v>
      </c>
      <c r="AJ3409">
        <v>100</v>
      </c>
      <c r="AZ3409" t="s">
        <v>389</v>
      </c>
      <c r="BA3409">
        <v>10000</v>
      </c>
      <c r="BB3409" t="s">
        <v>360</v>
      </c>
      <c r="BC3409" t="s">
        <v>357</v>
      </c>
      <c r="BD3409">
        <v>10000</v>
      </c>
      <c r="BE3409">
        <v>0</v>
      </c>
      <c r="BF3409" t="s">
        <v>361</v>
      </c>
      <c r="BG3409">
        <v>0</v>
      </c>
      <c r="BH3409" t="s">
        <v>389</v>
      </c>
      <c r="BI3409">
        <v>0</v>
      </c>
      <c r="BJ3409">
        <v>95760</v>
      </c>
      <c r="BK3409" t="b">
        <v>0</v>
      </c>
      <c r="BL3409">
        <v>0</v>
      </c>
      <c r="BM3409">
        <v>7000</v>
      </c>
      <c r="GY3409">
        <v>0</v>
      </c>
      <c r="GZ3409">
        <v>0</v>
      </c>
      <c r="HA3409" t="s">
        <v>373</v>
      </c>
      <c r="HB3409">
        <v>0</v>
      </c>
      <c r="HC3409">
        <v>0</v>
      </c>
      <c r="HD3409">
        <v>0</v>
      </c>
      <c r="HE3409" t="b">
        <v>0</v>
      </c>
      <c r="HF3409">
        <v>3000</v>
      </c>
      <c r="HG3409" t="b">
        <v>1</v>
      </c>
      <c r="HH3409">
        <v>0</v>
      </c>
      <c r="HI3409">
        <v>0</v>
      </c>
      <c r="HJ3409">
        <v>0</v>
      </c>
      <c r="HK3409">
        <v>0</v>
      </c>
      <c r="HL3409" t="b">
        <v>0</v>
      </c>
      <c r="HM3409">
        <v>0</v>
      </c>
      <c r="HN3409">
        <v>0</v>
      </c>
      <c r="HO3409">
        <v>0</v>
      </c>
      <c r="HP3409" t="s">
        <v>363</v>
      </c>
      <c r="HQ3409">
        <v>0</v>
      </c>
      <c r="HR3409">
        <v>0</v>
      </c>
      <c r="HS3409">
        <v>0</v>
      </c>
      <c r="HT3409">
        <v>0</v>
      </c>
      <c r="HU3409" t="b">
        <v>0</v>
      </c>
      <c r="HV3409">
        <v>0</v>
      </c>
      <c r="HW3409" t="b">
        <v>0</v>
      </c>
      <c r="HX3409" t="b">
        <v>1</v>
      </c>
    </row>
    <row r="3410" spans="2:232">
      <c r="B3410" s="34">
        <f>10000000+INDEX(编号表!$B:$B,MATCH(D3410,编号表!$A:$A,0))*10000+J3410</f>
        <v>11560016</v>
      </c>
      <c r="C3410" s="22" t="s">
        <v>2321</v>
      </c>
      <c r="D3410" s="22" t="s">
        <v>2321</v>
      </c>
      <c r="E3410" s="41" t="s">
        <v>492</v>
      </c>
      <c r="F3410" s="41" t="s">
        <v>2268</v>
      </c>
      <c r="G3410" s="41" t="s">
        <v>385</v>
      </c>
      <c r="H3410" s="41" t="b">
        <v>0</v>
      </c>
      <c r="I3410" s="41" t="b">
        <v>0</v>
      </c>
      <c r="J3410" s="41">
        <v>16</v>
      </c>
      <c r="K3410" s="41" t="str">
        <f t="shared" si="73"/>
        <v>115600</v>
      </c>
      <c r="L3410" s="41" t="s">
        <v>353</v>
      </c>
      <c r="O3410" t="inlineStr">
        <is>
          <t xml:space="preserve">对前方直线内敌人造成基础204000点法术伤害；伤害随距离衰减，范围边缘为基础伤害的70%。一次性符箓，使用后消耗。</t>
        </is>
      </c>
      <c r="P3410">
        <v>12221003</v>
      </c>
      <c r="Q3410">
        <v>0</v>
      </c>
      <c r="R3410">
        <v>0</v>
      </c>
      <c r="S3410">
        <v>0</v>
      </c>
      <c r="U3410">
        <v>0</v>
      </c>
      <c r="V3410">
        <v>0</v>
      </c>
      <c r="W3410">
        <v>600</v>
      </c>
      <c r="X3410">
        <v>600</v>
      </c>
      <c r="Y3410" t="s">
        <v>355</v>
      </c>
      <c r="Z3410" t="s">
        <v>387</v>
      </c>
      <c r="AA3410" t="s">
        <v>357</v>
      </c>
      <c r="AB3410">
        <v>0</v>
      </c>
      <c r="AC3410">
        <v>6</v>
      </c>
      <c r="AD3410" t="b">
        <v>0</v>
      </c>
      <c r="AE3410" t="s">
        <v>358</v>
      </c>
      <c r="AI3410">
        <v>600</v>
      </c>
      <c r="AJ3410">
        <v>100</v>
      </c>
      <c r="AZ3410" t="s">
        <v>389</v>
      </c>
      <c r="BA3410">
        <v>10000</v>
      </c>
      <c r="BB3410" t="s">
        <v>360</v>
      </c>
      <c r="BC3410" t="s">
        <v>357</v>
      </c>
      <c r="BD3410">
        <v>10000</v>
      </c>
      <c r="BE3410">
        <v>0</v>
      </c>
      <c r="BF3410" t="s">
        <v>361</v>
      </c>
      <c r="BG3410">
        <v>0</v>
      </c>
      <c r="BH3410" t="s">
        <v>389</v>
      </c>
      <c r="BI3410">
        <v>0</v>
      </c>
      <c r="BJ3410">
        <v>204000</v>
      </c>
      <c r="BK3410" t="b">
        <v>0</v>
      </c>
      <c r="BL3410">
        <v>0</v>
      </c>
      <c r="BM3410">
        <v>7000</v>
      </c>
      <c r="GY3410">
        <v>0</v>
      </c>
      <c r="GZ3410">
        <v>0</v>
      </c>
      <c r="HA3410" t="s">
        <v>373</v>
      </c>
      <c r="HB3410">
        <v>0</v>
      </c>
      <c r="HC3410">
        <v>0</v>
      </c>
      <c r="HD3410">
        <v>0</v>
      </c>
      <c r="HE3410" t="b">
        <v>0</v>
      </c>
      <c r="HF3410">
        <v>3000</v>
      </c>
      <c r="HG3410" t="b">
        <v>1</v>
      </c>
      <c r="HH3410">
        <v>0</v>
      </c>
      <c r="HI3410">
        <v>0</v>
      </c>
      <c r="HJ3410">
        <v>0</v>
      </c>
      <c r="HK3410">
        <v>0</v>
      </c>
      <c r="HL3410" t="b">
        <v>0</v>
      </c>
      <c r="HM3410">
        <v>0</v>
      </c>
      <c r="HN3410">
        <v>0</v>
      </c>
      <c r="HO3410">
        <v>0</v>
      </c>
      <c r="HP3410" t="s">
        <v>363</v>
      </c>
      <c r="HQ3410">
        <v>0</v>
      </c>
      <c r="HR3410">
        <v>0</v>
      </c>
      <c r="HS3410">
        <v>0</v>
      </c>
      <c r="HT3410">
        <v>0</v>
      </c>
      <c r="HU3410" t="b">
        <v>0</v>
      </c>
      <c r="HV3410">
        <v>0</v>
      </c>
      <c r="HW3410" t="b">
        <v>0</v>
      </c>
      <c r="HX3410" t="b">
        <v>1</v>
      </c>
    </row>
    <row r="3411" spans="2:232">
      <c r="B3411" s="34">
        <f>10000000+INDEX(编号表!$B:$B,MATCH(D3411,编号表!$A:$A,0))*10000+J3411</f>
        <v>11560017</v>
      </c>
      <c r="C3411" s="22" t="s">
        <v>2321</v>
      </c>
      <c r="D3411" s="22" t="s">
        <v>2321</v>
      </c>
      <c r="E3411" s="41" t="s">
        <v>492</v>
      </c>
      <c r="F3411" s="41" t="s">
        <v>2268</v>
      </c>
      <c r="G3411" s="41" t="s">
        <v>385</v>
      </c>
      <c r="H3411" s="41" t="b">
        <v>0</v>
      </c>
      <c r="I3411" s="41" t="b">
        <v>0</v>
      </c>
      <c r="J3411" s="41">
        <v>17</v>
      </c>
      <c r="K3411" s="41" t="str">
        <f t="shared" si="73"/>
        <v>115600</v>
      </c>
      <c r="L3411" s="41" t="s">
        <v>860</v>
      </c>
      <c r="O3411" t="inlineStr">
        <is>
          <t xml:space="preserve">对前方直线内敌人造成基础306000点法术伤害；伤害随距离衰减，范围边缘为基础伤害的70%。一次性符箓，使用后消耗。</t>
        </is>
      </c>
      <c r="P3411">
        <v>12221003</v>
      </c>
      <c r="Q3411">
        <v>0</v>
      </c>
      <c r="R3411">
        <v>0</v>
      </c>
      <c r="S3411">
        <v>0</v>
      </c>
      <c r="U3411">
        <v>0</v>
      </c>
      <c r="V3411">
        <v>0</v>
      </c>
      <c r="W3411">
        <v>600</v>
      </c>
      <c r="X3411">
        <v>600</v>
      </c>
      <c r="Y3411" t="s">
        <v>355</v>
      </c>
      <c r="Z3411" t="s">
        <v>387</v>
      </c>
      <c r="AA3411" t="s">
        <v>357</v>
      </c>
      <c r="AB3411">
        <v>0</v>
      </c>
      <c r="AC3411">
        <v>6</v>
      </c>
      <c r="AD3411" t="b">
        <v>0</v>
      </c>
      <c r="AE3411" t="s">
        <v>358</v>
      </c>
      <c r="AI3411">
        <v>600</v>
      </c>
      <c r="AJ3411">
        <v>100</v>
      </c>
      <c r="AZ3411" t="s">
        <v>389</v>
      </c>
      <c r="BA3411">
        <v>10000</v>
      </c>
      <c r="BB3411" t="s">
        <v>360</v>
      </c>
      <c r="BC3411" t="s">
        <v>357</v>
      </c>
      <c r="BD3411">
        <v>10000</v>
      </c>
      <c r="BE3411">
        <v>0</v>
      </c>
      <c r="BF3411" t="s">
        <v>361</v>
      </c>
      <c r="BG3411">
        <v>0</v>
      </c>
      <c r="BH3411" t="s">
        <v>389</v>
      </c>
      <c r="BI3411">
        <v>0</v>
      </c>
      <c r="BJ3411">
        <v>306000</v>
      </c>
      <c r="BK3411" t="b">
        <v>0</v>
      </c>
      <c r="BL3411">
        <v>0</v>
      </c>
      <c r="BM3411">
        <v>7000</v>
      </c>
      <c r="GY3411">
        <v>0</v>
      </c>
      <c r="GZ3411">
        <v>0</v>
      </c>
      <c r="HA3411" t="s">
        <v>373</v>
      </c>
      <c r="HB3411">
        <v>0</v>
      </c>
      <c r="HC3411">
        <v>0</v>
      </c>
      <c r="HD3411">
        <v>0</v>
      </c>
      <c r="HE3411" t="b">
        <v>0</v>
      </c>
      <c r="HF3411">
        <v>3000</v>
      </c>
      <c r="HG3411" t="b">
        <v>1</v>
      </c>
      <c r="HH3411">
        <v>0</v>
      </c>
      <c r="HI3411">
        <v>0</v>
      </c>
      <c r="HJ3411">
        <v>0</v>
      </c>
      <c r="HK3411">
        <v>0</v>
      </c>
      <c r="HL3411" t="b">
        <v>0</v>
      </c>
      <c r="HM3411">
        <v>0</v>
      </c>
      <c r="HN3411">
        <v>0</v>
      </c>
      <c r="HO3411">
        <v>0</v>
      </c>
      <c r="HP3411" t="s">
        <v>363</v>
      </c>
      <c r="HQ3411">
        <v>0</v>
      </c>
      <c r="HR3411">
        <v>0</v>
      </c>
      <c r="HS3411">
        <v>0</v>
      </c>
      <c r="HT3411">
        <v>0</v>
      </c>
      <c r="HU3411" t="b">
        <v>0</v>
      </c>
      <c r="HV3411">
        <v>0</v>
      </c>
      <c r="HW3411" t="b">
        <v>0</v>
      </c>
      <c r="HX3411" t="b">
        <v>1</v>
      </c>
    </row>
    <row r="3412" spans="2:232">
      <c r="B3412" s="34">
        <f>10000000+INDEX(编号表!$B:$B,MATCH(D3412,编号表!$A:$A,0))*10000+J3412</f>
        <v>11560018</v>
      </c>
      <c r="C3412" s="22" t="s">
        <v>2321</v>
      </c>
      <c r="D3412" s="22" t="s">
        <v>2321</v>
      </c>
      <c r="E3412" s="41" t="s">
        <v>492</v>
      </c>
      <c r="F3412" s="41" t="s">
        <v>2268</v>
      </c>
      <c r="G3412" s="41" t="s">
        <v>385</v>
      </c>
      <c r="H3412" s="41" t="b">
        <v>0</v>
      </c>
      <c r="I3412" s="41" t="b">
        <v>0</v>
      </c>
      <c r="J3412" s="41">
        <v>18</v>
      </c>
      <c r="K3412" s="41" t="str">
        <f t="shared" si="73"/>
        <v>115600</v>
      </c>
      <c r="L3412" s="41" t="s">
        <v>777</v>
      </c>
      <c r="O3412" t="inlineStr">
        <is>
          <t xml:space="preserve">对前方直线内敌人造成基础428400点法术伤害；伤害随距离衰减，范围边缘为基础伤害的70%。一次性符箓，使用后消耗。</t>
        </is>
      </c>
      <c r="P3412">
        <v>12221003</v>
      </c>
      <c r="Q3412">
        <v>0</v>
      </c>
      <c r="R3412">
        <v>0</v>
      </c>
      <c r="S3412">
        <v>0</v>
      </c>
      <c r="U3412">
        <v>0</v>
      </c>
      <c r="V3412">
        <v>0</v>
      </c>
      <c r="W3412">
        <v>600</v>
      </c>
      <c r="X3412">
        <v>600</v>
      </c>
      <c r="Y3412" t="s">
        <v>355</v>
      </c>
      <c r="Z3412" t="s">
        <v>387</v>
      </c>
      <c r="AA3412" t="s">
        <v>357</v>
      </c>
      <c r="AB3412">
        <v>0</v>
      </c>
      <c r="AC3412">
        <v>6</v>
      </c>
      <c r="AD3412" t="b">
        <v>0</v>
      </c>
      <c r="AE3412" t="s">
        <v>358</v>
      </c>
      <c r="AI3412">
        <v>600</v>
      </c>
      <c r="AJ3412">
        <v>100</v>
      </c>
      <c r="AZ3412" t="s">
        <v>389</v>
      </c>
      <c r="BA3412">
        <v>10000</v>
      </c>
      <c r="BB3412" t="s">
        <v>360</v>
      </c>
      <c r="BC3412" t="s">
        <v>357</v>
      </c>
      <c r="BD3412">
        <v>10000</v>
      </c>
      <c r="BE3412">
        <v>0</v>
      </c>
      <c r="BF3412" t="s">
        <v>361</v>
      </c>
      <c r="BG3412">
        <v>0</v>
      </c>
      <c r="BH3412" t="s">
        <v>389</v>
      </c>
      <c r="BI3412">
        <v>0</v>
      </c>
      <c r="BJ3412">
        <v>428400</v>
      </c>
      <c r="BK3412" t="b">
        <v>0</v>
      </c>
      <c r="BL3412">
        <v>0</v>
      </c>
      <c r="BM3412">
        <v>7000</v>
      </c>
      <c r="GY3412">
        <v>0</v>
      </c>
      <c r="GZ3412">
        <v>0</v>
      </c>
      <c r="HA3412" t="s">
        <v>373</v>
      </c>
      <c r="HB3412">
        <v>0</v>
      </c>
      <c r="HC3412">
        <v>0</v>
      </c>
      <c r="HD3412">
        <v>0</v>
      </c>
      <c r="HE3412" t="b">
        <v>0</v>
      </c>
      <c r="HF3412">
        <v>3000</v>
      </c>
      <c r="HG3412" t="b">
        <v>1</v>
      </c>
      <c r="HH3412">
        <v>0</v>
      </c>
      <c r="HI3412">
        <v>0</v>
      </c>
      <c r="HJ3412">
        <v>0</v>
      </c>
      <c r="HK3412">
        <v>0</v>
      </c>
      <c r="HL3412" t="b">
        <v>0</v>
      </c>
      <c r="HM3412">
        <v>0</v>
      </c>
      <c r="HN3412">
        <v>0</v>
      </c>
      <c r="HO3412">
        <v>0</v>
      </c>
      <c r="HP3412" t="s">
        <v>363</v>
      </c>
      <c r="HQ3412">
        <v>0</v>
      </c>
      <c r="HR3412">
        <v>0</v>
      </c>
      <c r="HS3412">
        <v>0</v>
      </c>
      <c r="HT3412">
        <v>0</v>
      </c>
      <c r="HU3412" t="b">
        <v>0</v>
      </c>
      <c r="HV3412">
        <v>0</v>
      </c>
      <c r="HW3412" t="b">
        <v>0</v>
      </c>
      <c r="HX3412" t="b">
        <v>1</v>
      </c>
    </row>
    <row r="3413" spans="2:232">
      <c r="B3413" s="34">
        <f>10000000+INDEX(编号表!$B:$B,MATCH(D3413,编号表!$A:$A,0))*10000+J3413</f>
        <v>11560019</v>
      </c>
      <c r="C3413" s="22" t="s">
        <v>2321</v>
      </c>
      <c r="D3413" s="22" t="s">
        <v>2321</v>
      </c>
      <c r="E3413" s="41" t="s">
        <v>492</v>
      </c>
      <c r="F3413" s="41" t="s">
        <v>2272</v>
      </c>
      <c r="G3413" s="41" t="s">
        <v>385</v>
      </c>
      <c r="H3413" s="41" t="b">
        <v>0</v>
      </c>
      <c r="I3413" s="41" t="b">
        <v>0</v>
      </c>
      <c r="J3413" s="41">
        <v>19</v>
      </c>
      <c r="K3413" s="41" t="str">
        <f t="shared" si="73"/>
        <v>115600</v>
      </c>
      <c r="L3413" s="41" t="s">
        <v>353</v>
      </c>
      <c r="O3413" t="inlineStr">
        <is>
          <t xml:space="preserve">对前方直线内敌人造成基础900000点法术伤害；伤害随距离衰减，范围边缘为基础伤害的70%。一次性符箓，使用后消耗。</t>
        </is>
      </c>
      <c r="P3413">
        <v>12221003</v>
      </c>
      <c r="Q3413">
        <v>0</v>
      </c>
      <c r="R3413">
        <v>0</v>
      </c>
      <c r="S3413">
        <v>0</v>
      </c>
      <c r="U3413">
        <v>0</v>
      </c>
      <c r="V3413">
        <v>0</v>
      </c>
      <c r="W3413">
        <v>600</v>
      </c>
      <c r="X3413">
        <v>600</v>
      </c>
      <c r="Y3413" t="s">
        <v>355</v>
      </c>
      <c r="Z3413" t="s">
        <v>387</v>
      </c>
      <c r="AA3413" t="s">
        <v>357</v>
      </c>
      <c r="AB3413">
        <v>0</v>
      </c>
      <c r="AC3413">
        <v>6</v>
      </c>
      <c r="AD3413" t="b">
        <v>0</v>
      </c>
      <c r="AE3413" t="s">
        <v>358</v>
      </c>
      <c r="AI3413">
        <v>600</v>
      </c>
      <c r="AJ3413">
        <v>100</v>
      </c>
      <c r="AZ3413" t="s">
        <v>389</v>
      </c>
      <c r="BA3413">
        <v>10000</v>
      </c>
      <c r="BB3413" t="s">
        <v>360</v>
      </c>
      <c r="BC3413" t="s">
        <v>357</v>
      </c>
      <c r="BD3413">
        <v>10000</v>
      </c>
      <c r="BE3413">
        <v>0</v>
      </c>
      <c r="BF3413" t="s">
        <v>361</v>
      </c>
      <c r="BG3413">
        <v>0</v>
      </c>
      <c r="BH3413" t="s">
        <v>389</v>
      </c>
      <c r="BI3413">
        <v>0</v>
      </c>
      <c r="BJ3413">
        <v>900000</v>
      </c>
      <c r="BK3413" t="b">
        <v>0</v>
      </c>
      <c r="BL3413">
        <v>0</v>
      </c>
      <c r="BM3413">
        <v>7000</v>
      </c>
      <c r="GY3413">
        <v>0</v>
      </c>
      <c r="GZ3413">
        <v>0</v>
      </c>
      <c r="HA3413" t="s">
        <v>373</v>
      </c>
      <c r="HB3413">
        <v>0</v>
      </c>
      <c r="HC3413">
        <v>0</v>
      </c>
      <c r="HD3413">
        <v>0</v>
      </c>
      <c r="HE3413" t="b">
        <v>0</v>
      </c>
      <c r="HF3413">
        <v>3000</v>
      </c>
      <c r="HG3413" t="b">
        <v>1</v>
      </c>
      <c r="HH3413">
        <v>0</v>
      </c>
      <c r="HI3413">
        <v>0</v>
      </c>
      <c r="HJ3413">
        <v>0</v>
      </c>
      <c r="HK3413">
        <v>0</v>
      </c>
      <c r="HL3413" t="b">
        <v>0</v>
      </c>
      <c r="HM3413">
        <v>0</v>
      </c>
      <c r="HN3413">
        <v>0</v>
      </c>
      <c r="HO3413">
        <v>0</v>
      </c>
      <c r="HP3413" t="s">
        <v>363</v>
      </c>
      <c r="HQ3413">
        <v>0</v>
      </c>
      <c r="HR3413">
        <v>0</v>
      </c>
      <c r="HS3413">
        <v>0</v>
      </c>
      <c r="HT3413">
        <v>0</v>
      </c>
      <c r="HU3413" t="b">
        <v>0</v>
      </c>
      <c r="HV3413">
        <v>0</v>
      </c>
      <c r="HW3413" t="b">
        <v>0</v>
      </c>
      <c r="HX3413" t="b">
        <v>1</v>
      </c>
    </row>
    <row r="3414" spans="2:232">
      <c r="B3414" s="34">
        <f>10000000+INDEX(编号表!$B:$B,MATCH(D3414,编号表!$A:$A,0))*10000+J3414</f>
        <v>11560020</v>
      </c>
      <c r="C3414" s="22" t="s">
        <v>2321</v>
      </c>
      <c r="D3414" s="22" t="s">
        <v>2321</v>
      </c>
      <c r="E3414" s="41" t="s">
        <v>492</v>
      </c>
      <c r="F3414" s="41" t="s">
        <v>2272</v>
      </c>
      <c r="G3414" s="41" t="s">
        <v>385</v>
      </c>
      <c r="H3414" s="41" t="b">
        <v>0</v>
      </c>
      <c r="I3414" s="41" t="b">
        <v>0</v>
      </c>
      <c r="J3414" s="41">
        <v>20</v>
      </c>
      <c r="K3414" s="41" t="str">
        <f t="shared" si="73"/>
        <v>115600</v>
      </c>
      <c r="L3414" s="41" t="s">
        <v>860</v>
      </c>
      <c r="O3414" t="inlineStr">
        <is>
          <t xml:space="preserve">对前方直线内敌人造成基础1350000点法术伤害；伤害随距离衰减，范围边缘为基础伤害的70%。一次性符箓，使用后消耗。</t>
        </is>
      </c>
      <c r="P3414">
        <v>12221003</v>
      </c>
      <c r="Q3414">
        <v>0</v>
      </c>
      <c r="R3414">
        <v>0</v>
      </c>
      <c r="S3414">
        <v>0</v>
      </c>
      <c r="U3414">
        <v>0</v>
      </c>
      <c r="V3414">
        <v>0</v>
      </c>
      <c r="W3414">
        <v>600</v>
      </c>
      <c r="X3414">
        <v>600</v>
      </c>
      <c r="Y3414" t="s">
        <v>355</v>
      </c>
      <c r="Z3414" t="s">
        <v>387</v>
      </c>
      <c r="AA3414" t="s">
        <v>357</v>
      </c>
      <c r="AB3414">
        <v>0</v>
      </c>
      <c r="AC3414">
        <v>6</v>
      </c>
      <c r="AD3414" t="b">
        <v>0</v>
      </c>
      <c r="AE3414" t="s">
        <v>358</v>
      </c>
      <c r="AI3414">
        <v>600</v>
      </c>
      <c r="AJ3414">
        <v>100</v>
      </c>
      <c r="AZ3414" t="s">
        <v>389</v>
      </c>
      <c r="BA3414">
        <v>10000</v>
      </c>
      <c r="BB3414" t="s">
        <v>360</v>
      </c>
      <c r="BC3414" t="s">
        <v>357</v>
      </c>
      <c r="BD3414">
        <v>10000</v>
      </c>
      <c r="BE3414">
        <v>0</v>
      </c>
      <c r="BF3414" t="s">
        <v>361</v>
      </c>
      <c r="BG3414">
        <v>0</v>
      </c>
      <c r="BH3414" t="s">
        <v>389</v>
      </c>
      <c r="BI3414">
        <v>0</v>
      </c>
      <c r="BJ3414">
        <v>1350000</v>
      </c>
      <c r="BK3414" t="b">
        <v>0</v>
      </c>
      <c r="BL3414">
        <v>0</v>
      </c>
      <c r="BM3414">
        <v>7000</v>
      </c>
      <c r="GY3414">
        <v>0</v>
      </c>
      <c r="GZ3414">
        <v>0</v>
      </c>
      <c r="HA3414" t="s">
        <v>373</v>
      </c>
      <c r="HB3414">
        <v>0</v>
      </c>
      <c r="HC3414">
        <v>0</v>
      </c>
      <c r="HD3414">
        <v>0</v>
      </c>
      <c r="HE3414" t="b">
        <v>0</v>
      </c>
      <c r="HF3414">
        <v>3000</v>
      </c>
      <c r="HG3414" t="b">
        <v>1</v>
      </c>
      <c r="HH3414">
        <v>0</v>
      </c>
      <c r="HI3414">
        <v>0</v>
      </c>
      <c r="HJ3414">
        <v>0</v>
      </c>
      <c r="HK3414">
        <v>0</v>
      </c>
      <c r="HL3414" t="b">
        <v>0</v>
      </c>
      <c r="HM3414">
        <v>0</v>
      </c>
      <c r="HN3414">
        <v>0</v>
      </c>
      <c r="HO3414">
        <v>0</v>
      </c>
      <c r="HP3414" t="s">
        <v>363</v>
      </c>
      <c r="HQ3414">
        <v>0</v>
      </c>
      <c r="HR3414">
        <v>0</v>
      </c>
      <c r="HS3414">
        <v>0</v>
      </c>
      <c r="HT3414">
        <v>0</v>
      </c>
      <c r="HU3414" t="b">
        <v>0</v>
      </c>
      <c r="HV3414">
        <v>0</v>
      </c>
      <c r="HW3414" t="b">
        <v>0</v>
      </c>
      <c r="HX3414" t="b">
        <v>1</v>
      </c>
    </row>
    <row r="3415" spans="2:232">
      <c r="B3415" s="34">
        <f>10000000+INDEX(编号表!$B:$B,MATCH(D3415,编号表!$A:$A,0))*10000+J3415</f>
        <v>11560021</v>
      </c>
      <c r="C3415" s="22" t="s">
        <v>2321</v>
      </c>
      <c r="D3415" s="22" t="s">
        <v>2321</v>
      </c>
      <c r="E3415" s="41" t="s">
        <v>492</v>
      </c>
      <c r="F3415" s="41" t="s">
        <v>2272</v>
      </c>
      <c r="G3415" s="41" t="s">
        <v>385</v>
      </c>
      <c r="H3415" s="41" t="b">
        <v>0</v>
      </c>
      <c r="I3415" s="41" t="b">
        <v>0</v>
      </c>
      <c r="J3415" s="41">
        <v>21</v>
      </c>
      <c r="K3415" s="41" t="str">
        <f t="shared" si="73"/>
        <v>115600</v>
      </c>
      <c r="L3415" s="41" t="s">
        <v>777</v>
      </c>
      <c r="O3415" t="inlineStr">
        <is>
          <t xml:space="preserve">对前方直线内敌人造成基础1890000点法术伤害；伤害随距离衰减，范围边缘为基础伤害的70%。一次性符箓，使用后消耗。</t>
        </is>
      </c>
      <c r="P3415">
        <v>12221003</v>
      </c>
      <c r="Q3415">
        <v>0</v>
      </c>
      <c r="R3415">
        <v>0</v>
      </c>
      <c r="S3415">
        <v>0</v>
      </c>
      <c r="U3415">
        <v>0</v>
      </c>
      <c r="V3415">
        <v>0</v>
      </c>
      <c r="W3415">
        <v>600</v>
      </c>
      <c r="X3415">
        <v>600</v>
      </c>
      <c r="Y3415" t="s">
        <v>355</v>
      </c>
      <c r="Z3415" t="s">
        <v>387</v>
      </c>
      <c r="AA3415" t="s">
        <v>357</v>
      </c>
      <c r="AB3415">
        <v>0</v>
      </c>
      <c r="AC3415">
        <v>6</v>
      </c>
      <c r="AD3415" t="b">
        <v>0</v>
      </c>
      <c r="AE3415" t="s">
        <v>358</v>
      </c>
      <c r="AI3415">
        <v>600</v>
      </c>
      <c r="AJ3415">
        <v>100</v>
      </c>
      <c r="AZ3415" t="s">
        <v>389</v>
      </c>
      <c r="BA3415">
        <v>10000</v>
      </c>
      <c r="BB3415" t="s">
        <v>360</v>
      </c>
      <c r="BC3415" t="s">
        <v>357</v>
      </c>
      <c r="BD3415">
        <v>10000</v>
      </c>
      <c r="BE3415">
        <v>0</v>
      </c>
      <c r="BF3415" t="s">
        <v>361</v>
      </c>
      <c r="BG3415">
        <v>0</v>
      </c>
      <c r="BH3415" t="s">
        <v>389</v>
      </c>
      <c r="BI3415">
        <v>0</v>
      </c>
      <c r="BJ3415">
        <v>1890000</v>
      </c>
      <c r="BK3415" t="b">
        <v>0</v>
      </c>
      <c r="BL3415">
        <v>0</v>
      </c>
      <c r="BM3415">
        <v>7000</v>
      </c>
      <c r="GY3415">
        <v>0</v>
      </c>
      <c r="GZ3415">
        <v>0</v>
      </c>
      <c r="HA3415" t="s">
        <v>373</v>
      </c>
      <c r="HB3415">
        <v>0</v>
      </c>
      <c r="HC3415">
        <v>0</v>
      </c>
      <c r="HD3415">
        <v>0</v>
      </c>
      <c r="HE3415" t="b">
        <v>0</v>
      </c>
      <c r="HF3415">
        <v>3000</v>
      </c>
      <c r="HG3415" t="b">
        <v>1</v>
      </c>
      <c r="HH3415">
        <v>0</v>
      </c>
      <c r="HI3415">
        <v>0</v>
      </c>
      <c r="HJ3415">
        <v>0</v>
      </c>
      <c r="HK3415">
        <v>0</v>
      </c>
      <c r="HL3415" t="b">
        <v>0</v>
      </c>
      <c r="HM3415">
        <v>0</v>
      </c>
      <c r="HN3415">
        <v>0</v>
      </c>
      <c r="HO3415">
        <v>0</v>
      </c>
      <c r="HP3415" t="s">
        <v>363</v>
      </c>
      <c r="HQ3415">
        <v>0</v>
      </c>
      <c r="HR3415">
        <v>0</v>
      </c>
      <c r="HS3415">
        <v>0</v>
      </c>
      <c r="HT3415">
        <v>0</v>
      </c>
      <c r="HU3415" t="b">
        <v>0</v>
      </c>
      <c r="HV3415">
        <v>0</v>
      </c>
      <c r="HW3415" t="b">
        <v>0</v>
      </c>
      <c r="HX3415" t="b">
        <v>1</v>
      </c>
    </row>
    <row r="3416" spans="2:232">
      <c r="B3416" s="34">
        <f>10000000+INDEX(编号表!$B:$B,MATCH(D3416,编号表!$A:$A,0))*10000+J3416</f>
        <v>11570001</v>
      </c>
      <c r="C3416" s="22" t="s">
        <v>2343</v>
      </c>
      <c r="D3416" s="22" t="s">
        <v>2343</v>
      </c>
      <c r="E3416" s="41" t="s">
        <v>492</v>
      </c>
      <c r="F3416" s="41" t="s">
        <v>2248</v>
      </c>
      <c r="G3416" s="41" t="s">
        <v>407</v>
      </c>
      <c r="H3416" s="41" t="b">
        <v>0</v>
      </c>
      <c r="I3416" s="41" t="b">
        <v>0</v>
      </c>
      <c r="J3416" s="41">
        <v>1</v>
      </c>
      <c r="K3416" s="41" t="str">
        <f t="shared" si="73"/>
        <v>115700</v>
      </c>
      <c r="L3416" s="41" t="s">
        <v>353</v>
      </c>
      <c r="O3416" t="s">
        <v>2344</v>
      </c>
      <c r="P3416">
        <v>12221004</v>
      </c>
      <c r="Q3416">
        <v>0</v>
      </c>
      <c r="R3416">
        <v>0</v>
      </c>
      <c r="S3416">
        <v>0</v>
      </c>
      <c r="U3416">
        <v>0</v>
      </c>
      <c r="V3416">
        <v>0</v>
      </c>
      <c r="W3416">
        <v>600</v>
      </c>
      <c r="X3416">
        <v>600</v>
      </c>
      <c r="Y3416" t="s">
        <v>371</v>
      </c>
      <c r="Z3416" t="s">
        <v>372</v>
      </c>
      <c r="AA3416" t="s">
        <v>357</v>
      </c>
      <c r="AB3416">
        <v>0</v>
      </c>
      <c r="AC3416">
        <v>6</v>
      </c>
      <c r="AD3416" t="b">
        <v>0</v>
      </c>
      <c r="AE3416" t="s">
        <v>358</v>
      </c>
      <c r="AF3416">
        <v>180</v>
      </c>
      <c r="AZ3416" t="s">
        <v>389</v>
      </c>
      <c r="BA3416">
        <v>10000</v>
      </c>
      <c r="BB3416" t="s">
        <v>360</v>
      </c>
      <c r="BC3416" t="s">
        <v>357</v>
      </c>
      <c r="BD3416">
        <v>10000</v>
      </c>
      <c r="BE3416">
        <v>0</v>
      </c>
      <c r="BF3416" t="s">
        <v>361</v>
      </c>
      <c r="BG3416">
        <v>0</v>
      </c>
      <c r="BH3416" t="s">
        <v>389</v>
      </c>
      <c r="BI3416">
        <v>0</v>
      </c>
      <c r="BJ3416">
        <v>100</v>
      </c>
      <c r="BK3416" t="b">
        <v>0</v>
      </c>
      <c r="BL3416">
        <v>0</v>
      </c>
      <c r="BM3416">
        <v>10000</v>
      </c>
      <c r="GY3416">
        <v>0</v>
      </c>
      <c r="GZ3416">
        <v>0</v>
      </c>
      <c r="HA3416" t="s">
        <v>373</v>
      </c>
      <c r="HB3416">
        <v>0</v>
      </c>
      <c r="HC3416">
        <v>30035</v>
      </c>
      <c r="HD3416">
        <v>0</v>
      </c>
      <c r="HE3416" t="b">
        <v>0</v>
      </c>
      <c r="HF3416">
        <v>4000</v>
      </c>
      <c r="HG3416" t="b">
        <v>1</v>
      </c>
      <c r="HH3416">
        <v>0</v>
      </c>
      <c r="HI3416">
        <v>0</v>
      </c>
      <c r="HJ3416">
        <v>0</v>
      </c>
      <c r="HK3416">
        <v>0</v>
      </c>
      <c r="HL3416" t="b">
        <v>0</v>
      </c>
      <c r="HM3416">
        <v>0</v>
      </c>
      <c r="HN3416">
        <v>0</v>
      </c>
      <c r="HO3416">
        <v>0</v>
      </c>
      <c r="HP3416" t="s">
        <v>363</v>
      </c>
      <c r="HQ3416">
        <v>0</v>
      </c>
      <c r="HR3416">
        <v>0</v>
      </c>
      <c r="HS3416">
        <v>0</v>
      </c>
      <c r="HT3416">
        <v>0</v>
      </c>
      <c r="HU3416" t="b">
        <v>0</v>
      </c>
      <c r="HV3416">
        <v>0</v>
      </c>
      <c r="HW3416" t="b">
        <v>0</v>
      </c>
      <c r="HX3416" t="b">
        <v>0</v>
      </c>
    </row>
    <row r="3417" spans="2:232">
      <c r="B3417" s="34">
        <f>10000000+INDEX(编号表!$B:$B,MATCH(D3417,编号表!$A:$A,0))*10000+J3417</f>
        <v>11570002</v>
      </c>
      <c r="C3417" s="22" t="s">
        <v>2343</v>
      </c>
      <c r="D3417" s="22" t="s">
        <v>2343</v>
      </c>
      <c r="E3417" s="41" t="s">
        <v>492</v>
      </c>
      <c r="F3417" s="41" t="s">
        <v>2248</v>
      </c>
      <c r="G3417" s="41" t="s">
        <v>407</v>
      </c>
      <c r="H3417" s="41" t="b">
        <v>0</v>
      </c>
      <c r="I3417" s="41" t="b">
        <v>0</v>
      </c>
      <c r="J3417" s="41">
        <v>2</v>
      </c>
      <c r="K3417" s="41" t="str">
        <f t="shared" si="73"/>
        <v>115700</v>
      </c>
      <c r="L3417" s="41" t="s">
        <v>860</v>
      </c>
      <c r="O3417" t="s">
        <v>2345</v>
      </c>
      <c r="P3417">
        <v>12221004</v>
      </c>
      <c r="Q3417">
        <v>0</v>
      </c>
      <c r="R3417">
        <v>0</v>
      </c>
      <c r="S3417">
        <v>0</v>
      </c>
      <c r="U3417">
        <v>0</v>
      </c>
      <c r="V3417">
        <v>0</v>
      </c>
      <c r="W3417">
        <v>600</v>
      </c>
      <c r="X3417">
        <v>600</v>
      </c>
      <c r="Y3417" t="s">
        <v>371</v>
      </c>
      <c r="Z3417" t="s">
        <v>372</v>
      </c>
      <c r="AA3417" t="s">
        <v>357</v>
      </c>
      <c r="AB3417">
        <v>0</v>
      </c>
      <c r="AC3417">
        <v>6</v>
      </c>
      <c r="AD3417" t="b">
        <v>0</v>
      </c>
      <c r="AE3417" t="s">
        <v>358</v>
      </c>
      <c r="AF3417">
        <v>180</v>
      </c>
      <c r="AZ3417" t="s">
        <v>389</v>
      </c>
      <c r="BA3417">
        <v>10000</v>
      </c>
      <c r="BB3417" t="s">
        <v>360</v>
      </c>
      <c r="BC3417" t="s">
        <v>357</v>
      </c>
      <c r="BD3417">
        <v>10000</v>
      </c>
      <c r="BE3417">
        <v>0</v>
      </c>
      <c r="BF3417" t="s">
        <v>361</v>
      </c>
      <c r="BG3417">
        <v>0</v>
      </c>
      <c r="BH3417" t="s">
        <v>389</v>
      </c>
      <c r="BI3417">
        <v>0</v>
      </c>
      <c r="BJ3417">
        <v>150</v>
      </c>
      <c r="BK3417" t="b">
        <v>0</v>
      </c>
      <c r="BL3417">
        <v>0</v>
      </c>
      <c r="BM3417">
        <v>10000</v>
      </c>
      <c r="GY3417">
        <v>0</v>
      </c>
      <c r="GZ3417">
        <v>0</v>
      </c>
      <c r="HA3417" t="s">
        <v>373</v>
      </c>
      <c r="HB3417">
        <v>0</v>
      </c>
      <c r="HC3417">
        <v>30035</v>
      </c>
      <c r="HD3417">
        <v>0</v>
      </c>
      <c r="HE3417" t="b">
        <v>0</v>
      </c>
      <c r="HF3417">
        <v>4000</v>
      </c>
      <c r="HG3417" t="b">
        <v>1</v>
      </c>
      <c r="HH3417">
        <v>0</v>
      </c>
      <c r="HI3417">
        <v>0</v>
      </c>
      <c r="HJ3417">
        <v>0</v>
      </c>
      <c r="HK3417">
        <v>0</v>
      </c>
      <c r="HL3417" t="b">
        <v>0</v>
      </c>
      <c r="HM3417">
        <v>0</v>
      </c>
      <c r="HN3417">
        <v>0</v>
      </c>
      <c r="HO3417">
        <v>0</v>
      </c>
      <c r="HP3417" t="s">
        <v>363</v>
      </c>
      <c r="HQ3417">
        <v>0</v>
      </c>
      <c r="HR3417">
        <v>0</v>
      </c>
      <c r="HS3417">
        <v>0</v>
      </c>
      <c r="HT3417">
        <v>0</v>
      </c>
      <c r="HU3417" t="b">
        <v>0</v>
      </c>
      <c r="HV3417">
        <v>0</v>
      </c>
      <c r="HW3417" t="b">
        <v>0</v>
      </c>
      <c r="HX3417" t="b">
        <v>0</v>
      </c>
    </row>
    <row r="3418" spans="2:232">
      <c r="B3418" s="34">
        <f>10000000+INDEX(编号表!$B:$B,MATCH(D3418,编号表!$A:$A,0))*10000+J3418</f>
        <v>11570003</v>
      </c>
      <c r="C3418" s="22" t="s">
        <v>2343</v>
      </c>
      <c r="D3418" s="22" t="s">
        <v>2343</v>
      </c>
      <c r="E3418" s="41" t="s">
        <v>492</v>
      </c>
      <c r="F3418" s="41" t="s">
        <v>2248</v>
      </c>
      <c r="G3418" s="41" t="s">
        <v>407</v>
      </c>
      <c r="H3418" s="41" t="b">
        <v>0</v>
      </c>
      <c r="I3418" s="41" t="b">
        <v>0</v>
      </c>
      <c r="J3418" s="41">
        <v>3</v>
      </c>
      <c r="K3418" s="41" t="str">
        <f t="shared" si="73"/>
        <v>115700</v>
      </c>
      <c r="L3418" s="41" t="s">
        <v>777</v>
      </c>
      <c r="O3418" t="s">
        <v>2346</v>
      </c>
      <c r="P3418">
        <v>12221004</v>
      </c>
      <c r="Q3418">
        <v>0</v>
      </c>
      <c r="R3418">
        <v>0</v>
      </c>
      <c r="S3418">
        <v>0</v>
      </c>
      <c r="U3418">
        <v>0</v>
      </c>
      <c r="V3418">
        <v>0</v>
      </c>
      <c r="W3418">
        <v>600</v>
      </c>
      <c r="X3418">
        <v>600</v>
      </c>
      <c r="Y3418" t="s">
        <v>371</v>
      </c>
      <c r="Z3418" t="s">
        <v>372</v>
      </c>
      <c r="AA3418" t="s">
        <v>357</v>
      </c>
      <c r="AB3418">
        <v>0</v>
      </c>
      <c r="AC3418">
        <v>6</v>
      </c>
      <c r="AD3418" t="b">
        <v>0</v>
      </c>
      <c r="AE3418" t="s">
        <v>358</v>
      </c>
      <c r="AF3418">
        <v>180</v>
      </c>
      <c r="AZ3418" t="s">
        <v>389</v>
      </c>
      <c r="BA3418">
        <v>10000</v>
      </c>
      <c r="BB3418" t="s">
        <v>360</v>
      </c>
      <c r="BC3418" t="s">
        <v>357</v>
      </c>
      <c r="BD3418">
        <v>10000</v>
      </c>
      <c r="BE3418">
        <v>0</v>
      </c>
      <c r="BF3418" t="s">
        <v>361</v>
      </c>
      <c r="BG3418">
        <v>0</v>
      </c>
      <c r="BH3418" t="s">
        <v>389</v>
      </c>
      <c r="BI3418">
        <v>0</v>
      </c>
      <c r="BJ3418">
        <v>210</v>
      </c>
      <c r="BK3418" t="b">
        <v>0</v>
      </c>
      <c r="BL3418">
        <v>0</v>
      </c>
      <c r="BM3418">
        <v>10000</v>
      </c>
      <c r="GY3418">
        <v>0</v>
      </c>
      <c r="GZ3418">
        <v>0</v>
      </c>
      <c r="HA3418" t="s">
        <v>373</v>
      </c>
      <c r="HB3418">
        <v>0</v>
      </c>
      <c r="HC3418">
        <v>30035</v>
      </c>
      <c r="HD3418">
        <v>0</v>
      </c>
      <c r="HE3418" t="b">
        <v>0</v>
      </c>
      <c r="HF3418">
        <v>4000</v>
      </c>
      <c r="HG3418" t="b">
        <v>1</v>
      </c>
      <c r="HH3418">
        <v>0</v>
      </c>
      <c r="HI3418">
        <v>0</v>
      </c>
      <c r="HJ3418">
        <v>0</v>
      </c>
      <c r="HK3418">
        <v>0</v>
      </c>
      <c r="HL3418" t="b">
        <v>0</v>
      </c>
      <c r="HM3418">
        <v>0</v>
      </c>
      <c r="HN3418">
        <v>0</v>
      </c>
      <c r="HO3418">
        <v>0</v>
      </c>
      <c r="HP3418" t="s">
        <v>363</v>
      </c>
      <c r="HQ3418">
        <v>0</v>
      </c>
      <c r="HR3418">
        <v>0</v>
      </c>
      <c r="HS3418">
        <v>0</v>
      </c>
      <c r="HT3418">
        <v>0</v>
      </c>
      <c r="HU3418" t="b">
        <v>0</v>
      </c>
      <c r="HV3418">
        <v>0</v>
      </c>
      <c r="HW3418" t="b">
        <v>0</v>
      </c>
      <c r="HX3418" t="b">
        <v>0</v>
      </c>
    </row>
    <row r="3419" spans="2:232">
      <c r="B3419" s="34">
        <f>10000000+INDEX(编号表!$B:$B,MATCH(D3419,编号表!$A:$A,0))*10000+J3419</f>
        <v>11570004</v>
      </c>
      <c r="C3419" s="22" t="s">
        <v>2343</v>
      </c>
      <c r="D3419" s="22" t="s">
        <v>2343</v>
      </c>
      <c r="E3419" s="41" t="s">
        <v>492</v>
      </c>
      <c r="F3419" s="41" t="s">
        <v>2252</v>
      </c>
      <c r="G3419" s="41" t="s">
        <v>407</v>
      </c>
      <c r="H3419" s="41" t="b">
        <v>0</v>
      </c>
      <c r="I3419" s="41" t="b">
        <v>0</v>
      </c>
      <c r="J3419" s="41">
        <v>4</v>
      </c>
      <c r="K3419" s="41" t="str">
        <f t="shared" si="73"/>
        <v>115700</v>
      </c>
      <c r="L3419" s="41" t="s">
        <v>353</v>
      </c>
      <c r="O3419" t="s">
        <v>2347</v>
      </c>
      <c r="P3419">
        <v>12221004</v>
      </c>
      <c r="Q3419">
        <v>0</v>
      </c>
      <c r="R3419">
        <v>0</v>
      </c>
      <c r="S3419">
        <v>0</v>
      </c>
      <c r="U3419">
        <v>0</v>
      </c>
      <c r="V3419">
        <v>0</v>
      </c>
      <c r="W3419">
        <v>600</v>
      </c>
      <c r="X3419">
        <v>600</v>
      </c>
      <c r="Y3419" t="s">
        <v>371</v>
      </c>
      <c r="Z3419" t="s">
        <v>372</v>
      </c>
      <c r="AA3419" t="s">
        <v>357</v>
      </c>
      <c r="AB3419">
        <v>0</v>
      </c>
      <c r="AC3419">
        <v>6</v>
      </c>
      <c r="AD3419" t="b">
        <v>0</v>
      </c>
      <c r="AE3419" t="s">
        <v>358</v>
      </c>
      <c r="AF3419">
        <v>180</v>
      </c>
      <c r="AZ3419" t="s">
        <v>389</v>
      </c>
      <c r="BA3419">
        <v>10000</v>
      </c>
      <c r="BB3419" t="s">
        <v>360</v>
      </c>
      <c r="BC3419" t="s">
        <v>357</v>
      </c>
      <c r="BD3419">
        <v>10000</v>
      </c>
      <c r="BE3419">
        <v>0</v>
      </c>
      <c r="BF3419" t="s">
        <v>361</v>
      </c>
      <c r="BG3419">
        <v>0</v>
      </c>
      <c r="BH3419" t="s">
        <v>389</v>
      </c>
      <c r="BI3419">
        <v>0</v>
      </c>
      <c r="BJ3419">
        <v>480</v>
      </c>
      <c r="BK3419" t="b">
        <v>0</v>
      </c>
      <c r="BL3419">
        <v>0</v>
      </c>
      <c r="BM3419">
        <v>10000</v>
      </c>
      <c r="GY3419">
        <v>0</v>
      </c>
      <c r="GZ3419">
        <v>0</v>
      </c>
      <c r="HA3419" t="s">
        <v>373</v>
      </c>
      <c r="HB3419">
        <v>0</v>
      </c>
      <c r="HC3419">
        <v>30035</v>
      </c>
      <c r="HD3419">
        <v>0</v>
      </c>
      <c r="HE3419" t="b">
        <v>0</v>
      </c>
      <c r="HF3419">
        <v>4000</v>
      </c>
      <c r="HG3419" t="b">
        <v>1</v>
      </c>
      <c r="HH3419">
        <v>0</v>
      </c>
      <c r="HI3419">
        <v>0</v>
      </c>
      <c r="HJ3419">
        <v>0</v>
      </c>
      <c r="HK3419">
        <v>0</v>
      </c>
      <c r="HL3419" t="b">
        <v>0</v>
      </c>
      <c r="HM3419">
        <v>0</v>
      </c>
      <c r="HN3419">
        <v>0</v>
      </c>
      <c r="HO3419">
        <v>0</v>
      </c>
      <c r="HP3419" t="s">
        <v>363</v>
      </c>
      <c r="HQ3419">
        <v>0</v>
      </c>
      <c r="HR3419">
        <v>0</v>
      </c>
      <c r="HS3419">
        <v>0</v>
      </c>
      <c r="HT3419">
        <v>0</v>
      </c>
      <c r="HU3419" t="b">
        <v>0</v>
      </c>
      <c r="HV3419">
        <v>0</v>
      </c>
      <c r="HW3419" t="b">
        <v>0</v>
      </c>
      <c r="HX3419" t="b">
        <v>0</v>
      </c>
    </row>
    <row r="3420" spans="2:232">
      <c r="B3420" s="34">
        <f>10000000+INDEX(编号表!$B:$B,MATCH(D3420,编号表!$A:$A,0))*10000+J3420</f>
        <v>11570005</v>
      </c>
      <c r="C3420" s="22" t="s">
        <v>2343</v>
      </c>
      <c r="D3420" s="22" t="s">
        <v>2343</v>
      </c>
      <c r="E3420" s="41" t="s">
        <v>492</v>
      </c>
      <c r="F3420" s="41" t="s">
        <v>2252</v>
      </c>
      <c r="G3420" s="41" t="s">
        <v>407</v>
      </c>
      <c r="H3420" s="41" t="b">
        <v>0</v>
      </c>
      <c r="I3420" s="41" t="b">
        <v>0</v>
      </c>
      <c r="J3420" s="41">
        <v>5</v>
      </c>
      <c r="K3420" s="41" t="str">
        <f t="shared" si="73"/>
        <v>115700</v>
      </c>
      <c r="L3420" s="41" t="s">
        <v>860</v>
      </c>
      <c r="O3420" t="s">
        <v>2348</v>
      </c>
      <c r="P3420">
        <v>12221004</v>
      </c>
      <c r="Q3420">
        <v>0</v>
      </c>
      <c r="R3420">
        <v>0</v>
      </c>
      <c r="S3420">
        <v>0</v>
      </c>
      <c r="U3420">
        <v>0</v>
      </c>
      <c r="V3420">
        <v>0</v>
      </c>
      <c r="W3420">
        <v>600</v>
      </c>
      <c r="X3420">
        <v>600</v>
      </c>
      <c r="Y3420" t="s">
        <v>371</v>
      </c>
      <c r="Z3420" t="s">
        <v>372</v>
      </c>
      <c r="AA3420" t="s">
        <v>357</v>
      </c>
      <c r="AB3420">
        <v>0</v>
      </c>
      <c r="AC3420">
        <v>6</v>
      </c>
      <c r="AD3420" t="b">
        <v>0</v>
      </c>
      <c r="AE3420" t="s">
        <v>358</v>
      </c>
      <c r="AF3420">
        <v>180</v>
      </c>
      <c r="AZ3420" t="s">
        <v>389</v>
      </c>
      <c r="BA3420">
        <v>10000</v>
      </c>
      <c r="BB3420" t="s">
        <v>360</v>
      </c>
      <c r="BC3420" t="s">
        <v>357</v>
      </c>
      <c r="BD3420">
        <v>10000</v>
      </c>
      <c r="BE3420">
        <v>0</v>
      </c>
      <c r="BF3420" t="s">
        <v>361</v>
      </c>
      <c r="BG3420">
        <v>0</v>
      </c>
      <c r="BH3420" t="s">
        <v>389</v>
      </c>
      <c r="BI3420">
        <v>0</v>
      </c>
      <c r="BJ3420">
        <v>720</v>
      </c>
      <c r="BK3420" t="b">
        <v>0</v>
      </c>
      <c r="BL3420">
        <v>0</v>
      </c>
      <c r="BM3420">
        <v>10000</v>
      </c>
      <c r="GY3420">
        <v>0</v>
      </c>
      <c r="GZ3420">
        <v>0</v>
      </c>
      <c r="HA3420" t="s">
        <v>373</v>
      </c>
      <c r="HB3420">
        <v>0</v>
      </c>
      <c r="HC3420">
        <v>30035</v>
      </c>
      <c r="HD3420">
        <v>0</v>
      </c>
      <c r="HE3420" t="b">
        <v>0</v>
      </c>
      <c r="HF3420">
        <v>4000</v>
      </c>
      <c r="HG3420" t="b">
        <v>1</v>
      </c>
      <c r="HH3420">
        <v>0</v>
      </c>
      <c r="HI3420">
        <v>0</v>
      </c>
      <c r="HJ3420">
        <v>0</v>
      </c>
      <c r="HK3420">
        <v>0</v>
      </c>
      <c r="HL3420" t="b">
        <v>0</v>
      </c>
      <c r="HM3420">
        <v>0</v>
      </c>
      <c r="HN3420">
        <v>0</v>
      </c>
      <c r="HO3420">
        <v>0</v>
      </c>
      <c r="HP3420" t="s">
        <v>363</v>
      </c>
      <c r="HQ3420">
        <v>0</v>
      </c>
      <c r="HR3420">
        <v>0</v>
      </c>
      <c r="HS3420">
        <v>0</v>
      </c>
      <c r="HT3420">
        <v>0</v>
      </c>
      <c r="HU3420" t="b">
        <v>0</v>
      </c>
      <c r="HV3420">
        <v>0</v>
      </c>
      <c r="HW3420" t="b">
        <v>0</v>
      </c>
      <c r="HX3420" t="b">
        <v>0</v>
      </c>
    </row>
    <row r="3421" spans="2:232">
      <c r="B3421" s="34">
        <f>10000000+INDEX(编号表!$B:$B,MATCH(D3421,编号表!$A:$A,0))*10000+J3421</f>
        <v>11570006</v>
      </c>
      <c r="C3421" s="22" t="s">
        <v>2343</v>
      </c>
      <c r="D3421" s="22" t="s">
        <v>2343</v>
      </c>
      <c r="E3421" s="41" t="s">
        <v>492</v>
      </c>
      <c r="F3421" s="41" t="s">
        <v>2252</v>
      </c>
      <c r="G3421" s="41" t="s">
        <v>407</v>
      </c>
      <c r="H3421" s="41" t="b">
        <v>0</v>
      </c>
      <c r="I3421" s="41" t="b">
        <v>0</v>
      </c>
      <c r="J3421" s="41">
        <v>6</v>
      </c>
      <c r="K3421" s="41" t="str">
        <f t="shared" si="73"/>
        <v>115700</v>
      </c>
      <c r="L3421" s="41" t="s">
        <v>777</v>
      </c>
      <c r="O3421" t="s">
        <v>2349</v>
      </c>
      <c r="P3421">
        <v>12221004</v>
      </c>
      <c r="Q3421">
        <v>0</v>
      </c>
      <c r="R3421">
        <v>0</v>
      </c>
      <c r="S3421">
        <v>0</v>
      </c>
      <c r="U3421">
        <v>0</v>
      </c>
      <c r="V3421">
        <v>0</v>
      </c>
      <c r="W3421">
        <v>600</v>
      </c>
      <c r="X3421">
        <v>600</v>
      </c>
      <c r="Y3421" t="s">
        <v>371</v>
      </c>
      <c r="Z3421" t="s">
        <v>372</v>
      </c>
      <c r="AA3421" t="s">
        <v>357</v>
      </c>
      <c r="AB3421">
        <v>0</v>
      </c>
      <c r="AC3421">
        <v>6</v>
      </c>
      <c r="AD3421" t="b">
        <v>0</v>
      </c>
      <c r="AE3421" t="s">
        <v>358</v>
      </c>
      <c r="AF3421">
        <v>180</v>
      </c>
      <c r="AZ3421" t="s">
        <v>389</v>
      </c>
      <c r="BA3421">
        <v>10000</v>
      </c>
      <c r="BB3421" t="s">
        <v>360</v>
      </c>
      <c r="BC3421" t="s">
        <v>357</v>
      </c>
      <c r="BD3421">
        <v>10000</v>
      </c>
      <c r="BE3421">
        <v>0</v>
      </c>
      <c r="BF3421" t="s">
        <v>361</v>
      </c>
      <c r="BG3421">
        <v>0</v>
      </c>
      <c r="BH3421" t="s">
        <v>389</v>
      </c>
      <c r="BI3421">
        <v>0</v>
      </c>
      <c r="BJ3421">
        <v>1008</v>
      </c>
      <c r="BK3421" t="b">
        <v>0</v>
      </c>
      <c r="BL3421">
        <v>0</v>
      </c>
      <c r="BM3421">
        <v>10000</v>
      </c>
      <c r="GY3421">
        <v>0</v>
      </c>
      <c r="GZ3421">
        <v>0</v>
      </c>
      <c r="HA3421" t="s">
        <v>373</v>
      </c>
      <c r="HB3421">
        <v>0</v>
      </c>
      <c r="HC3421">
        <v>30035</v>
      </c>
      <c r="HD3421">
        <v>0</v>
      </c>
      <c r="HE3421" t="b">
        <v>0</v>
      </c>
      <c r="HF3421">
        <v>4000</v>
      </c>
      <c r="HG3421" t="b">
        <v>1</v>
      </c>
      <c r="HH3421">
        <v>0</v>
      </c>
      <c r="HI3421">
        <v>0</v>
      </c>
      <c r="HJ3421">
        <v>0</v>
      </c>
      <c r="HK3421">
        <v>0</v>
      </c>
      <c r="HL3421" t="b">
        <v>0</v>
      </c>
      <c r="HM3421">
        <v>0</v>
      </c>
      <c r="HN3421">
        <v>0</v>
      </c>
      <c r="HO3421">
        <v>0</v>
      </c>
      <c r="HP3421" t="s">
        <v>363</v>
      </c>
      <c r="HQ3421">
        <v>0</v>
      </c>
      <c r="HR3421">
        <v>0</v>
      </c>
      <c r="HS3421">
        <v>0</v>
      </c>
      <c r="HT3421">
        <v>0</v>
      </c>
      <c r="HU3421" t="b">
        <v>0</v>
      </c>
      <c r="HV3421">
        <v>0</v>
      </c>
      <c r="HW3421" t="b">
        <v>0</v>
      </c>
      <c r="HX3421" t="b">
        <v>0</v>
      </c>
    </row>
    <row r="3422" spans="2:232">
      <c r="B3422" s="34">
        <f>10000000+INDEX(编号表!$B:$B,MATCH(D3422,编号表!$A:$A,0))*10000+J3422</f>
        <v>11570007</v>
      </c>
      <c r="C3422" s="22" t="s">
        <v>2343</v>
      </c>
      <c r="D3422" s="22" t="s">
        <v>2343</v>
      </c>
      <c r="E3422" s="41" t="s">
        <v>492</v>
      </c>
      <c r="F3422" s="41" t="s">
        <v>2256</v>
      </c>
      <c r="G3422" s="41" t="s">
        <v>407</v>
      </c>
      <c r="H3422" s="41" t="b">
        <v>0</v>
      </c>
      <c r="I3422" s="41" t="b">
        <v>0</v>
      </c>
      <c r="J3422" s="41">
        <v>7</v>
      </c>
      <c r="K3422" s="41" t="str">
        <f t="shared" si="73"/>
        <v>115700</v>
      </c>
      <c r="L3422" s="41" t="s">
        <v>353</v>
      </c>
      <c r="O3422" t="s">
        <v>2350</v>
      </c>
      <c r="P3422">
        <v>12221004</v>
      </c>
      <c r="Q3422">
        <v>0</v>
      </c>
      <c r="R3422">
        <v>0</v>
      </c>
      <c r="S3422">
        <v>0</v>
      </c>
      <c r="U3422">
        <v>0</v>
      </c>
      <c r="V3422">
        <v>0</v>
      </c>
      <c r="W3422">
        <v>600</v>
      </c>
      <c r="X3422">
        <v>600</v>
      </c>
      <c r="Y3422" t="s">
        <v>371</v>
      </c>
      <c r="Z3422" t="s">
        <v>372</v>
      </c>
      <c r="AA3422" t="s">
        <v>357</v>
      </c>
      <c r="AB3422">
        <v>0</v>
      </c>
      <c r="AC3422">
        <v>6</v>
      </c>
      <c r="AD3422" t="b">
        <v>0</v>
      </c>
      <c r="AE3422" t="s">
        <v>358</v>
      </c>
      <c r="AF3422">
        <v>180</v>
      </c>
      <c r="AZ3422" t="s">
        <v>389</v>
      </c>
      <c r="BA3422">
        <v>10000</v>
      </c>
      <c r="BB3422" t="s">
        <v>360</v>
      </c>
      <c r="BC3422" t="s">
        <v>357</v>
      </c>
      <c r="BD3422">
        <v>10000</v>
      </c>
      <c r="BE3422">
        <v>0</v>
      </c>
      <c r="BF3422" t="s">
        <v>361</v>
      </c>
      <c r="BG3422">
        <v>0</v>
      </c>
      <c r="BH3422" t="s">
        <v>389</v>
      </c>
      <c r="BI3422">
        <v>0</v>
      </c>
      <c r="BJ3422">
        <v>2333</v>
      </c>
      <c r="BK3422" t="b">
        <v>0</v>
      </c>
      <c r="BL3422">
        <v>0</v>
      </c>
      <c r="BM3422">
        <v>10000</v>
      </c>
      <c r="GY3422">
        <v>0</v>
      </c>
      <c r="GZ3422">
        <v>0</v>
      </c>
      <c r="HA3422" t="s">
        <v>373</v>
      </c>
      <c r="HB3422">
        <v>0</v>
      </c>
      <c r="HC3422">
        <v>30035</v>
      </c>
      <c r="HD3422">
        <v>0</v>
      </c>
      <c r="HE3422" t="b">
        <v>0</v>
      </c>
      <c r="HF3422">
        <v>4000</v>
      </c>
      <c r="HG3422" t="b">
        <v>1</v>
      </c>
      <c r="HH3422">
        <v>0</v>
      </c>
      <c r="HI3422">
        <v>0</v>
      </c>
      <c r="HJ3422">
        <v>0</v>
      </c>
      <c r="HK3422">
        <v>0</v>
      </c>
      <c r="HL3422" t="b">
        <v>0</v>
      </c>
      <c r="HM3422">
        <v>0</v>
      </c>
      <c r="HN3422">
        <v>0</v>
      </c>
      <c r="HO3422">
        <v>0</v>
      </c>
      <c r="HP3422" t="s">
        <v>363</v>
      </c>
      <c r="HQ3422">
        <v>0</v>
      </c>
      <c r="HR3422">
        <v>0</v>
      </c>
      <c r="HS3422">
        <v>0</v>
      </c>
      <c r="HT3422">
        <v>0</v>
      </c>
      <c r="HU3422" t="b">
        <v>0</v>
      </c>
      <c r="HV3422">
        <v>0</v>
      </c>
      <c r="HW3422" t="b">
        <v>0</v>
      </c>
      <c r="HX3422" t="b">
        <v>0</v>
      </c>
    </row>
    <row r="3423" spans="2:232">
      <c r="B3423" s="34">
        <f>10000000+INDEX(编号表!$B:$B,MATCH(D3423,编号表!$A:$A,0))*10000+J3423</f>
        <v>11570008</v>
      </c>
      <c r="C3423" s="22" t="s">
        <v>2343</v>
      </c>
      <c r="D3423" s="22" t="s">
        <v>2343</v>
      </c>
      <c r="E3423" s="41" t="s">
        <v>492</v>
      </c>
      <c r="F3423" s="41" t="s">
        <v>2256</v>
      </c>
      <c r="G3423" s="41" t="s">
        <v>407</v>
      </c>
      <c r="H3423" s="41" t="b">
        <v>0</v>
      </c>
      <c r="I3423" s="41" t="b">
        <v>0</v>
      </c>
      <c r="J3423" s="41">
        <v>8</v>
      </c>
      <c r="K3423" s="41" t="str">
        <f t="shared" si="73"/>
        <v>115700</v>
      </c>
      <c r="L3423" s="41" t="s">
        <v>860</v>
      </c>
      <c r="O3423" t="s">
        <v>2351</v>
      </c>
      <c r="P3423">
        <v>12221004</v>
      </c>
      <c r="Q3423">
        <v>0</v>
      </c>
      <c r="R3423">
        <v>0</v>
      </c>
      <c r="S3423">
        <v>0</v>
      </c>
      <c r="U3423">
        <v>0</v>
      </c>
      <c r="V3423">
        <v>0</v>
      </c>
      <c r="W3423">
        <v>600</v>
      </c>
      <c r="X3423">
        <v>600</v>
      </c>
      <c r="Y3423" t="s">
        <v>371</v>
      </c>
      <c r="Z3423" t="s">
        <v>372</v>
      </c>
      <c r="AA3423" t="s">
        <v>357</v>
      </c>
      <c r="AB3423">
        <v>0</v>
      </c>
      <c r="AC3423">
        <v>6</v>
      </c>
      <c r="AD3423" t="b">
        <v>0</v>
      </c>
      <c r="AE3423" t="s">
        <v>358</v>
      </c>
      <c r="AF3423">
        <v>180</v>
      </c>
      <c r="AZ3423" t="s">
        <v>389</v>
      </c>
      <c r="BA3423">
        <v>10000</v>
      </c>
      <c r="BB3423" t="s">
        <v>360</v>
      </c>
      <c r="BC3423" t="s">
        <v>357</v>
      </c>
      <c r="BD3423">
        <v>10000</v>
      </c>
      <c r="BE3423">
        <v>0</v>
      </c>
      <c r="BF3423" t="s">
        <v>361</v>
      </c>
      <c r="BG3423">
        <v>0</v>
      </c>
      <c r="BH3423" t="s">
        <v>389</v>
      </c>
      <c r="BI3423">
        <v>0</v>
      </c>
      <c r="BJ3423">
        <v>3500</v>
      </c>
      <c r="BK3423" t="b">
        <v>0</v>
      </c>
      <c r="BL3423">
        <v>0</v>
      </c>
      <c r="BM3423">
        <v>10000</v>
      </c>
      <c r="GY3423">
        <v>0</v>
      </c>
      <c r="GZ3423">
        <v>0</v>
      </c>
      <c r="HA3423" t="s">
        <v>373</v>
      </c>
      <c r="HB3423">
        <v>0</v>
      </c>
      <c r="HC3423">
        <v>30035</v>
      </c>
      <c r="HD3423">
        <v>0</v>
      </c>
      <c r="HE3423" t="b">
        <v>0</v>
      </c>
      <c r="HF3423">
        <v>4000</v>
      </c>
      <c r="HG3423" t="b">
        <v>1</v>
      </c>
      <c r="HH3423">
        <v>0</v>
      </c>
      <c r="HI3423">
        <v>0</v>
      </c>
      <c r="HJ3423">
        <v>0</v>
      </c>
      <c r="HK3423">
        <v>0</v>
      </c>
      <c r="HL3423" t="b">
        <v>0</v>
      </c>
      <c r="HM3423">
        <v>0</v>
      </c>
      <c r="HN3423">
        <v>0</v>
      </c>
      <c r="HO3423">
        <v>0</v>
      </c>
      <c r="HP3423" t="s">
        <v>363</v>
      </c>
      <c r="HQ3423">
        <v>0</v>
      </c>
      <c r="HR3423">
        <v>0</v>
      </c>
      <c r="HS3423">
        <v>0</v>
      </c>
      <c r="HT3423">
        <v>0</v>
      </c>
      <c r="HU3423" t="b">
        <v>0</v>
      </c>
      <c r="HV3423">
        <v>0</v>
      </c>
      <c r="HW3423" t="b">
        <v>0</v>
      </c>
      <c r="HX3423" t="b">
        <v>0</v>
      </c>
    </row>
    <row r="3424" spans="2:232">
      <c r="B3424" s="34">
        <f>10000000+INDEX(编号表!$B:$B,MATCH(D3424,编号表!$A:$A,0))*10000+J3424</f>
        <v>11570009</v>
      </c>
      <c r="C3424" s="22" t="s">
        <v>2343</v>
      </c>
      <c r="D3424" s="22" t="s">
        <v>2343</v>
      </c>
      <c r="E3424" s="41" t="s">
        <v>492</v>
      </c>
      <c r="F3424" s="41" t="s">
        <v>2256</v>
      </c>
      <c r="G3424" s="41" t="s">
        <v>407</v>
      </c>
      <c r="H3424" s="41" t="b">
        <v>0</v>
      </c>
      <c r="I3424" s="41" t="b">
        <v>0</v>
      </c>
      <c r="J3424" s="41">
        <v>9</v>
      </c>
      <c r="K3424" s="41" t="str">
        <f t="shared" si="73"/>
        <v>115700</v>
      </c>
      <c r="L3424" s="41" t="s">
        <v>777</v>
      </c>
      <c r="O3424" t="s">
        <v>2352</v>
      </c>
      <c r="P3424">
        <v>12221004</v>
      </c>
      <c r="Q3424">
        <v>0</v>
      </c>
      <c r="R3424">
        <v>0</v>
      </c>
      <c r="S3424">
        <v>0</v>
      </c>
      <c r="U3424">
        <v>0</v>
      </c>
      <c r="V3424">
        <v>0</v>
      </c>
      <c r="W3424">
        <v>600</v>
      </c>
      <c r="X3424">
        <v>600</v>
      </c>
      <c r="Y3424" t="s">
        <v>371</v>
      </c>
      <c r="Z3424" t="s">
        <v>372</v>
      </c>
      <c r="AA3424" t="s">
        <v>357</v>
      </c>
      <c r="AB3424">
        <v>0</v>
      </c>
      <c r="AC3424">
        <v>6</v>
      </c>
      <c r="AD3424" t="b">
        <v>0</v>
      </c>
      <c r="AE3424" t="s">
        <v>358</v>
      </c>
      <c r="AF3424">
        <v>180</v>
      </c>
      <c r="AZ3424" t="s">
        <v>389</v>
      </c>
      <c r="BA3424">
        <v>10000</v>
      </c>
      <c r="BB3424" t="s">
        <v>360</v>
      </c>
      <c r="BC3424" t="s">
        <v>357</v>
      </c>
      <c r="BD3424">
        <v>10000</v>
      </c>
      <c r="BE3424">
        <v>0</v>
      </c>
      <c r="BF3424" t="s">
        <v>361</v>
      </c>
      <c r="BG3424">
        <v>0</v>
      </c>
      <c r="BH3424" t="s">
        <v>389</v>
      </c>
      <c r="BI3424">
        <v>0</v>
      </c>
      <c r="BJ3424">
        <v>4900</v>
      </c>
      <c r="BK3424" t="b">
        <v>0</v>
      </c>
      <c r="BL3424">
        <v>0</v>
      </c>
      <c r="BM3424">
        <v>10000</v>
      </c>
      <c r="GY3424">
        <v>0</v>
      </c>
      <c r="GZ3424">
        <v>0</v>
      </c>
      <c r="HA3424" t="s">
        <v>373</v>
      </c>
      <c r="HB3424">
        <v>0</v>
      </c>
      <c r="HC3424">
        <v>30035</v>
      </c>
      <c r="HD3424">
        <v>0</v>
      </c>
      <c r="HE3424" t="b">
        <v>0</v>
      </c>
      <c r="HF3424">
        <v>4000</v>
      </c>
      <c r="HG3424" t="b">
        <v>1</v>
      </c>
      <c r="HH3424">
        <v>0</v>
      </c>
      <c r="HI3424">
        <v>0</v>
      </c>
      <c r="HJ3424">
        <v>0</v>
      </c>
      <c r="HK3424">
        <v>0</v>
      </c>
      <c r="HL3424" t="b">
        <v>0</v>
      </c>
      <c r="HM3424">
        <v>0</v>
      </c>
      <c r="HN3424">
        <v>0</v>
      </c>
      <c r="HO3424">
        <v>0</v>
      </c>
      <c r="HP3424" t="s">
        <v>363</v>
      </c>
      <c r="HQ3424">
        <v>0</v>
      </c>
      <c r="HR3424">
        <v>0</v>
      </c>
      <c r="HS3424">
        <v>0</v>
      </c>
      <c r="HT3424">
        <v>0</v>
      </c>
      <c r="HU3424" t="b">
        <v>0</v>
      </c>
      <c r="HV3424">
        <v>0</v>
      </c>
      <c r="HW3424" t="b">
        <v>0</v>
      </c>
      <c r="HX3424" t="b">
        <v>0</v>
      </c>
    </row>
    <row r="3425" spans="2:232">
      <c r="B3425" s="34">
        <f>10000000+INDEX(编号表!$B:$B,MATCH(D3425,编号表!$A:$A,0))*10000+J3425</f>
        <v>11570010</v>
      </c>
      <c r="C3425" s="22" t="s">
        <v>2343</v>
      </c>
      <c r="D3425" s="22" t="s">
        <v>2343</v>
      </c>
      <c r="E3425" s="41" t="s">
        <v>492</v>
      </c>
      <c r="F3425" s="41" t="s">
        <v>2260</v>
      </c>
      <c r="G3425" s="41" t="s">
        <v>407</v>
      </c>
      <c r="H3425" s="41" t="b">
        <v>0</v>
      </c>
      <c r="I3425" s="41" t="b">
        <v>0</v>
      </c>
      <c r="J3425" s="41">
        <v>10</v>
      </c>
      <c r="K3425" s="41" t="str">
        <f t="shared" si="73"/>
        <v>115700</v>
      </c>
      <c r="L3425" s="41" t="s">
        <v>353</v>
      </c>
      <c r="O3425" t="s">
        <v>2353</v>
      </c>
      <c r="P3425">
        <v>12221004</v>
      </c>
      <c r="Q3425">
        <v>0</v>
      </c>
      <c r="R3425">
        <v>0</v>
      </c>
      <c r="S3425">
        <v>0</v>
      </c>
      <c r="U3425">
        <v>0</v>
      </c>
      <c r="V3425">
        <v>0</v>
      </c>
      <c r="W3425">
        <v>600</v>
      </c>
      <c r="X3425">
        <v>600</v>
      </c>
      <c r="Y3425" t="s">
        <v>371</v>
      </c>
      <c r="Z3425" t="s">
        <v>372</v>
      </c>
      <c r="AA3425" t="s">
        <v>357</v>
      </c>
      <c r="AB3425">
        <v>0</v>
      </c>
      <c r="AC3425">
        <v>6</v>
      </c>
      <c r="AD3425" t="b">
        <v>0</v>
      </c>
      <c r="AE3425" t="s">
        <v>358</v>
      </c>
      <c r="AF3425">
        <v>180</v>
      </c>
      <c r="AZ3425" t="s">
        <v>389</v>
      </c>
      <c r="BA3425">
        <v>10000</v>
      </c>
      <c r="BB3425" t="s">
        <v>360</v>
      </c>
      <c r="BC3425" t="s">
        <v>357</v>
      </c>
      <c r="BD3425">
        <v>10000</v>
      </c>
      <c r="BE3425">
        <v>0</v>
      </c>
      <c r="BF3425" t="s">
        <v>361</v>
      </c>
      <c r="BG3425">
        <v>0</v>
      </c>
      <c r="BH3425" t="s">
        <v>389</v>
      </c>
      <c r="BI3425">
        <v>0</v>
      </c>
      <c r="BJ3425">
        <v>10666</v>
      </c>
      <c r="BK3425" t="b">
        <v>0</v>
      </c>
      <c r="BL3425">
        <v>0</v>
      </c>
      <c r="BM3425">
        <v>10000</v>
      </c>
      <c r="GY3425">
        <v>0</v>
      </c>
      <c r="GZ3425">
        <v>0</v>
      </c>
      <c r="HA3425" t="s">
        <v>373</v>
      </c>
      <c r="HB3425">
        <v>0</v>
      </c>
      <c r="HC3425">
        <v>30035</v>
      </c>
      <c r="HD3425">
        <v>0</v>
      </c>
      <c r="HE3425" t="b">
        <v>0</v>
      </c>
      <c r="HF3425">
        <v>4000</v>
      </c>
      <c r="HG3425" t="b">
        <v>1</v>
      </c>
      <c r="HH3425">
        <v>0</v>
      </c>
      <c r="HI3425">
        <v>0</v>
      </c>
      <c r="HJ3425">
        <v>0</v>
      </c>
      <c r="HK3425">
        <v>0</v>
      </c>
      <c r="HL3425" t="b">
        <v>0</v>
      </c>
      <c r="HM3425">
        <v>0</v>
      </c>
      <c r="HN3425">
        <v>0</v>
      </c>
      <c r="HO3425">
        <v>0</v>
      </c>
      <c r="HP3425" t="s">
        <v>363</v>
      </c>
      <c r="HQ3425">
        <v>0</v>
      </c>
      <c r="HR3425">
        <v>0</v>
      </c>
      <c r="HS3425">
        <v>0</v>
      </c>
      <c r="HT3425">
        <v>0</v>
      </c>
      <c r="HU3425" t="b">
        <v>0</v>
      </c>
      <c r="HV3425">
        <v>0</v>
      </c>
      <c r="HW3425" t="b">
        <v>0</v>
      </c>
      <c r="HX3425" t="b">
        <v>0</v>
      </c>
    </row>
    <row r="3426" spans="2:232">
      <c r="B3426" s="34">
        <f>10000000+INDEX(编号表!$B:$B,MATCH(D3426,编号表!$A:$A,0))*10000+J3426</f>
        <v>11570011</v>
      </c>
      <c r="C3426" s="22" t="s">
        <v>2343</v>
      </c>
      <c r="D3426" s="22" t="s">
        <v>2343</v>
      </c>
      <c r="E3426" s="41" t="s">
        <v>492</v>
      </c>
      <c r="F3426" s="41" t="s">
        <v>2260</v>
      </c>
      <c r="G3426" s="41" t="s">
        <v>407</v>
      </c>
      <c r="H3426" s="41" t="b">
        <v>0</v>
      </c>
      <c r="I3426" s="41" t="b">
        <v>0</v>
      </c>
      <c r="J3426" s="41">
        <v>11</v>
      </c>
      <c r="K3426" s="41" t="str">
        <f t="shared" si="73"/>
        <v>115700</v>
      </c>
      <c r="L3426" s="41" t="s">
        <v>860</v>
      </c>
      <c r="O3426" t="s">
        <v>2354</v>
      </c>
      <c r="P3426">
        <v>12221004</v>
      </c>
      <c r="Q3426">
        <v>0</v>
      </c>
      <c r="R3426">
        <v>0</v>
      </c>
      <c r="S3426">
        <v>0</v>
      </c>
      <c r="U3426">
        <v>0</v>
      </c>
      <c r="V3426">
        <v>0</v>
      </c>
      <c r="W3426">
        <v>600</v>
      </c>
      <c r="X3426">
        <v>600</v>
      </c>
      <c r="Y3426" t="s">
        <v>371</v>
      </c>
      <c r="Z3426" t="s">
        <v>372</v>
      </c>
      <c r="AA3426" t="s">
        <v>357</v>
      </c>
      <c r="AB3426">
        <v>0</v>
      </c>
      <c r="AC3426">
        <v>6</v>
      </c>
      <c r="AD3426" t="b">
        <v>0</v>
      </c>
      <c r="AE3426" t="s">
        <v>358</v>
      </c>
      <c r="AF3426">
        <v>180</v>
      </c>
      <c r="AZ3426" t="s">
        <v>389</v>
      </c>
      <c r="BA3426">
        <v>10000</v>
      </c>
      <c r="BB3426" t="s">
        <v>360</v>
      </c>
      <c r="BC3426" t="s">
        <v>357</v>
      </c>
      <c r="BD3426">
        <v>10000</v>
      </c>
      <c r="BE3426">
        <v>0</v>
      </c>
      <c r="BF3426" t="s">
        <v>361</v>
      </c>
      <c r="BG3426">
        <v>0</v>
      </c>
      <c r="BH3426" t="s">
        <v>389</v>
      </c>
      <c r="BI3426">
        <v>0</v>
      </c>
      <c r="BJ3426">
        <v>16000</v>
      </c>
      <c r="BK3426" t="b">
        <v>0</v>
      </c>
      <c r="BL3426">
        <v>0</v>
      </c>
      <c r="BM3426">
        <v>10000</v>
      </c>
      <c r="GY3426">
        <v>0</v>
      </c>
      <c r="GZ3426">
        <v>0</v>
      </c>
      <c r="HA3426" t="s">
        <v>373</v>
      </c>
      <c r="HB3426">
        <v>0</v>
      </c>
      <c r="HC3426">
        <v>30035</v>
      </c>
      <c r="HD3426">
        <v>0</v>
      </c>
      <c r="HE3426" t="b">
        <v>0</v>
      </c>
      <c r="HF3426">
        <v>4000</v>
      </c>
      <c r="HG3426" t="b">
        <v>1</v>
      </c>
      <c r="HH3426">
        <v>0</v>
      </c>
      <c r="HI3426">
        <v>0</v>
      </c>
      <c r="HJ3426">
        <v>0</v>
      </c>
      <c r="HK3426">
        <v>0</v>
      </c>
      <c r="HL3426" t="b">
        <v>0</v>
      </c>
      <c r="HM3426">
        <v>0</v>
      </c>
      <c r="HN3426">
        <v>0</v>
      </c>
      <c r="HO3426">
        <v>0</v>
      </c>
      <c r="HP3426" t="s">
        <v>363</v>
      </c>
      <c r="HQ3426">
        <v>0</v>
      </c>
      <c r="HR3426">
        <v>0</v>
      </c>
      <c r="HS3426">
        <v>0</v>
      </c>
      <c r="HT3426">
        <v>0</v>
      </c>
      <c r="HU3426" t="b">
        <v>0</v>
      </c>
      <c r="HV3426">
        <v>0</v>
      </c>
      <c r="HW3426" t="b">
        <v>0</v>
      </c>
      <c r="HX3426" t="b">
        <v>0</v>
      </c>
    </row>
    <row r="3427" spans="2:232">
      <c r="B3427" s="34">
        <f>10000000+INDEX(编号表!$B:$B,MATCH(D3427,编号表!$A:$A,0))*10000+J3427</f>
        <v>11570012</v>
      </c>
      <c r="C3427" s="22" t="s">
        <v>2343</v>
      </c>
      <c r="D3427" s="22" t="s">
        <v>2343</v>
      </c>
      <c r="E3427" s="41" t="s">
        <v>492</v>
      </c>
      <c r="F3427" s="41" t="s">
        <v>2260</v>
      </c>
      <c r="G3427" s="41" t="s">
        <v>407</v>
      </c>
      <c r="H3427" s="41" t="b">
        <v>0</v>
      </c>
      <c r="I3427" s="41" t="b">
        <v>0</v>
      </c>
      <c r="J3427" s="41">
        <v>12</v>
      </c>
      <c r="K3427" s="41" t="str">
        <f t="shared" si="73"/>
        <v>115700</v>
      </c>
      <c r="L3427" s="41" t="s">
        <v>777</v>
      </c>
      <c r="O3427" t="s">
        <v>2355</v>
      </c>
      <c r="P3427">
        <v>12221004</v>
      </c>
      <c r="Q3427">
        <v>0</v>
      </c>
      <c r="R3427">
        <v>0</v>
      </c>
      <c r="S3427">
        <v>0</v>
      </c>
      <c r="U3427">
        <v>0</v>
      </c>
      <c r="V3427">
        <v>0</v>
      </c>
      <c r="W3427">
        <v>600</v>
      </c>
      <c r="X3427">
        <v>600</v>
      </c>
      <c r="Y3427" t="s">
        <v>371</v>
      </c>
      <c r="Z3427" t="s">
        <v>372</v>
      </c>
      <c r="AA3427" t="s">
        <v>357</v>
      </c>
      <c r="AB3427">
        <v>0</v>
      </c>
      <c r="AC3427">
        <v>6</v>
      </c>
      <c r="AD3427" t="b">
        <v>0</v>
      </c>
      <c r="AE3427" t="s">
        <v>358</v>
      </c>
      <c r="AF3427">
        <v>180</v>
      </c>
      <c r="AZ3427" t="s">
        <v>389</v>
      </c>
      <c r="BA3427">
        <v>10000</v>
      </c>
      <c r="BB3427" t="s">
        <v>360</v>
      </c>
      <c r="BC3427" t="s">
        <v>357</v>
      </c>
      <c r="BD3427">
        <v>10000</v>
      </c>
      <c r="BE3427">
        <v>0</v>
      </c>
      <c r="BF3427" t="s">
        <v>361</v>
      </c>
      <c r="BG3427">
        <v>0</v>
      </c>
      <c r="BH3427" t="s">
        <v>389</v>
      </c>
      <c r="BI3427">
        <v>0</v>
      </c>
      <c r="BJ3427">
        <v>22400</v>
      </c>
      <c r="BK3427" t="b">
        <v>0</v>
      </c>
      <c r="BL3427">
        <v>0</v>
      </c>
      <c r="BM3427">
        <v>10000</v>
      </c>
      <c r="GY3427">
        <v>0</v>
      </c>
      <c r="GZ3427">
        <v>0</v>
      </c>
      <c r="HA3427" t="s">
        <v>373</v>
      </c>
      <c r="HB3427">
        <v>0</v>
      </c>
      <c r="HC3427">
        <v>30035</v>
      </c>
      <c r="HD3427">
        <v>0</v>
      </c>
      <c r="HE3427" t="b">
        <v>0</v>
      </c>
      <c r="HF3427">
        <v>4000</v>
      </c>
      <c r="HG3427" t="b">
        <v>1</v>
      </c>
      <c r="HH3427">
        <v>0</v>
      </c>
      <c r="HI3427">
        <v>0</v>
      </c>
      <c r="HJ3427">
        <v>0</v>
      </c>
      <c r="HK3427">
        <v>0</v>
      </c>
      <c r="HL3427" t="b">
        <v>0</v>
      </c>
      <c r="HM3427">
        <v>0</v>
      </c>
      <c r="HN3427">
        <v>0</v>
      </c>
      <c r="HO3427">
        <v>0</v>
      </c>
      <c r="HP3427" t="s">
        <v>363</v>
      </c>
      <c r="HQ3427">
        <v>0</v>
      </c>
      <c r="HR3427">
        <v>0</v>
      </c>
      <c r="HS3427">
        <v>0</v>
      </c>
      <c r="HT3427">
        <v>0</v>
      </c>
      <c r="HU3427" t="b">
        <v>0</v>
      </c>
      <c r="HV3427">
        <v>0</v>
      </c>
      <c r="HW3427" t="b">
        <v>0</v>
      </c>
      <c r="HX3427" t="b">
        <v>0</v>
      </c>
    </row>
    <row r="3428" spans="2:232">
      <c r="B3428" s="34">
        <f>10000000+INDEX(编号表!$B:$B,MATCH(D3428,编号表!$A:$A,0))*10000+J3428</f>
        <v>11570013</v>
      </c>
      <c r="C3428" s="22" t="s">
        <v>2343</v>
      </c>
      <c r="D3428" s="22" t="s">
        <v>2343</v>
      </c>
      <c r="E3428" s="41" t="s">
        <v>492</v>
      </c>
      <c r="F3428" s="41" t="s">
        <v>2264</v>
      </c>
      <c r="G3428" s="41" t="s">
        <v>407</v>
      </c>
      <c r="H3428" s="41" t="b">
        <v>0</v>
      </c>
      <c r="I3428" s="41" t="b">
        <v>0</v>
      </c>
      <c r="J3428" s="41">
        <v>13</v>
      </c>
      <c r="K3428" s="41" t="str">
        <f t="shared" si="73"/>
        <v>115700</v>
      </c>
      <c r="L3428" s="41" t="s">
        <v>353</v>
      </c>
      <c r="O3428" t="s">
        <v>2356</v>
      </c>
      <c r="P3428">
        <v>12221004</v>
      </c>
      <c r="Q3428">
        <v>0</v>
      </c>
      <c r="R3428">
        <v>0</v>
      </c>
      <c r="S3428">
        <v>0</v>
      </c>
      <c r="U3428">
        <v>0</v>
      </c>
      <c r="V3428">
        <v>0</v>
      </c>
      <c r="W3428">
        <v>600</v>
      </c>
      <c r="X3428">
        <v>600</v>
      </c>
      <c r="Y3428" t="s">
        <v>371</v>
      </c>
      <c r="Z3428" t="s">
        <v>372</v>
      </c>
      <c r="AA3428" t="s">
        <v>357</v>
      </c>
      <c r="AB3428">
        <v>0</v>
      </c>
      <c r="AC3428">
        <v>6</v>
      </c>
      <c r="AD3428" t="b">
        <v>0</v>
      </c>
      <c r="AE3428" t="s">
        <v>358</v>
      </c>
      <c r="AF3428">
        <v>180</v>
      </c>
      <c r="AZ3428" t="s">
        <v>389</v>
      </c>
      <c r="BA3428">
        <v>10000</v>
      </c>
      <c r="BB3428" t="s">
        <v>360</v>
      </c>
      <c r="BC3428" t="s">
        <v>357</v>
      </c>
      <c r="BD3428">
        <v>10000</v>
      </c>
      <c r="BE3428">
        <v>0</v>
      </c>
      <c r="BF3428" t="s">
        <v>361</v>
      </c>
      <c r="BG3428">
        <v>0</v>
      </c>
      <c r="BH3428" t="s">
        <v>389</v>
      </c>
      <c r="BI3428">
        <v>0</v>
      </c>
      <c r="BJ3428">
        <v>50666</v>
      </c>
      <c r="BK3428" t="b">
        <v>0</v>
      </c>
      <c r="BL3428">
        <v>0</v>
      </c>
      <c r="BM3428">
        <v>10000</v>
      </c>
      <c r="GY3428">
        <v>0</v>
      </c>
      <c r="GZ3428">
        <v>0</v>
      </c>
      <c r="HA3428" t="s">
        <v>373</v>
      </c>
      <c r="HB3428">
        <v>0</v>
      </c>
      <c r="HC3428">
        <v>30035</v>
      </c>
      <c r="HD3428">
        <v>0</v>
      </c>
      <c r="HE3428" t="b">
        <v>0</v>
      </c>
      <c r="HF3428">
        <v>4000</v>
      </c>
      <c r="HG3428" t="b">
        <v>1</v>
      </c>
      <c r="HH3428">
        <v>0</v>
      </c>
      <c r="HI3428">
        <v>0</v>
      </c>
      <c r="HJ3428">
        <v>0</v>
      </c>
      <c r="HK3428">
        <v>0</v>
      </c>
      <c r="HL3428" t="b">
        <v>0</v>
      </c>
      <c r="HM3428">
        <v>0</v>
      </c>
      <c r="HN3428">
        <v>0</v>
      </c>
      <c r="HO3428">
        <v>0</v>
      </c>
      <c r="HP3428" t="s">
        <v>363</v>
      </c>
      <c r="HQ3428">
        <v>0</v>
      </c>
      <c r="HR3428">
        <v>0</v>
      </c>
      <c r="HS3428">
        <v>0</v>
      </c>
      <c r="HT3428">
        <v>0</v>
      </c>
      <c r="HU3428" t="b">
        <v>0</v>
      </c>
      <c r="HV3428">
        <v>0</v>
      </c>
      <c r="HW3428" t="b">
        <v>0</v>
      </c>
      <c r="HX3428" t="b">
        <v>0</v>
      </c>
    </row>
    <row r="3429" spans="2:232">
      <c r="B3429" s="34">
        <f>10000000+INDEX(编号表!$B:$B,MATCH(D3429,编号表!$A:$A,0))*10000+J3429</f>
        <v>11570014</v>
      </c>
      <c r="C3429" s="22" t="s">
        <v>2343</v>
      </c>
      <c r="D3429" s="22" t="s">
        <v>2343</v>
      </c>
      <c r="E3429" s="41" t="s">
        <v>492</v>
      </c>
      <c r="F3429" s="41" t="s">
        <v>2264</v>
      </c>
      <c r="G3429" s="41" t="s">
        <v>407</v>
      </c>
      <c r="H3429" s="41" t="b">
        <v>0</v>
      </c>
      <c r="I3429" s="41" t="b">
        <v>0</v>
      </c>
      <c r="J3429" s="41">
        <v>14</v>
      </c>
      <c r="K3429" s="41" t="str">
        <f t="shared" si="73"/>
        <v>115700</v>
      </c>
      <c r="L3429" s="41" t="s">
        <v>860</v>
      </c>
      <c r="O3429" t="s">
        <v>2357</v>
      </c>
      <c r="P3429">
        <v>12221004</v>
      </c>
      <c r="Q3429">
        <v>0</v>
      </c>
      <c r="R3429">
        <v>0</v>
      </c>
      <c r="S3429">
        <v>0</v>
      </c>
      <c r="U3429">
        <v>0</v>
      </c>
      <c r="V3429">
        <v>0</v>
      </c>
      <c r="W3429">
        <v>600</v>
      </c>
      <c r="X3429">
        <v>600</v>
      </c>
      <c r="Y3429" t="s">
        <v>371</v>
      </c>
      <c r="Z3429" t="s">
        <v>372</v>
      </c>
      <c r="AA3429" t="s">
        <v>357</v>
      </c>
      <c r="AB3429">
        <v>0</v>
      </c>
      <c r="AC3429">
        <v>6</v>
      </c>
      <c r="AD3429" t="b">
        <v>0</v>
      </c>
      <c r="AE3429" t="s">
        <v>358</v>
      </c>
      <c r="AF3429">
        <v>180</v>
      </c>
      <c r="AZ3429" t="s">
        <v>389</v>
      </c>
      <c r="BA3429">
        <v>10000</v>
      </c>
      <c r="BB3429" t="s">
        <v>360</v>
      </c>
      <c r="BC3429" t="s">
        <v>357</v>
      </c>
      <c r="BD3429">
        <v>10000</v>
      </c>
      <c r="BE3429">
        <v>0</v>
      </c>
      <c r="BF3429" t="s">
        <v>361</v>
      </c>
      <c r="BG3429">
        <v>0</v>
      </c>
      <c r="BH3429" t="s">
        <v>389</v>
      </c>
      <c r="BI3429">
        <v>0</v>
      </c>
      <c r="BJ3429">
        <v>76000</v>
      </c>
      <c r="BK3429" t="b">
        <v>0</v>
      </c>
      <c r="BL3429">
        <v>0</v>
      </c>
      <c r="BM3429">
        <v>10000</v>
      </c>
      <c r="GY3429">
        <v>0</v>
      </c>
      <c r="GZ3429">
        <v>0</v>
      </c>
      <c r="HA3429" t="s">
        <v>373</v>
      </c>
      <c r="HB3429">
        <v>0</v>
      </c>
      <c r="HC3429">
        <v>30035</v>
      </c>
      <c r="HD3429">
        <v>0</v>
      </c>
      <c r="HE3429" t="b">
        <v>0</v>
      </c>
      <c r="HF3429">
        <v>4000</v>
      </c>
      <c r="HG3429" t="b">
        <v>1</v>
      </c>
      <c r="HH3429">
        <v>0</v>
      </c>
      <c r="HI3429">
        <v>0</v>
      </c>
      <c r="HJ3429">
        <v>0</v>
      </c>
      <c r="HK3429">
        <v>0</v>
      </c>
      <c r="HL3429" t="b">
        <v>0</v>
      </c>
      <c r="HM3429">
        <v>0</v>
      </c>
      <c r="HN3429">
        <v>0</v>
      </c>
      <c r="HO3429">
        <v>0</v>
      </c>
      <c r="HP3429" t="s">
        <v>363</v>
      </c>
      <c r="HQ3429">
        <v>0</v>
      </c>
      <c r="HR3429">
        <v>0</v>
      </c>
      <c r="HS3429">
        <v>0</v>
      </c>
      <c r="HT3429">
        <v>0</v>
      </c>
      <c r="HU3429" t="b">
        <v>0</v>
      </c>
      <c r="HV3429">
        <v>0</v>
      </c>
      <c r="HW3429" t="b">
        <v>0</v>
      </c>
      <c r="HX3429" t="b">
        <v>0</v>
      </c>
    </row>
    <row r="3430" spans="2:232">
      <c r="B3430" s="34">
        <f>10000000+INDEX(编号表!$B:$B,MATCH(D3430,编号表!$A:$A,0))*10000+J3430</f>
        <v>11570015</v>
      </c>
      <c r="C3430" s="22" t="s">
        <v>2343</v>
      </c>
      <c r="D3430" s="22" t="s">
        <v>2343</v>
      </c>
      <c r="E3430" s="41" t="s">
        <v>492</v>
      </c>
      <c r="F3430" s="41" t="s">
        <v>2264</v>
      </c>
      <c r="G3430" s="41" t="s">
        <v>407</v>
      </c>
      <c r="H3430" s="41" t="b">
        <v>0</v>
      </c>
      <c r="I3430" s="41" t="b">
        <v>0</v>
      </c>
      <c r="J3430" s="41">
        <v>15</v>
      </c>
      <c r="K3430" s="41" t="str">
        <f t="shared" si="73"/>
        <v>115700</v>
      </c>
      <c r="L3430" s="41" t="s">
        <v>777</v>
      </c>
      <c r="O3430" t="s">
        <v>2358</v>
      </c>
      <c r="P3430">
        <v>12221004</v>
      </c>
      <c r="Q3430">
        <v>0</v>
      </c>
      <c r="R3430">
        <v>0</v>
      </c>
      <c r="S3430">
        <v>0</v>
      </c>
      <c r="U3430">
        <v>0</v>
      </c>
      <c r="V3430">
        <v>0</v>
      </c>
      <c r="W3430">
        <v>600</v>
      </c>
      <c r="X3430">
        <v>600</v>
      </c>
      <c r="Y3430" t="s">
        <v>371</v>
      </c>
      <c r="Z3430" t="s">
        <v>372</v>
      </c>
      <c r="AA3430" t="s">
        <v>357</v>
      </c>
      <c r="AB3430">
        <v>0</v>
      </c>
      <c r="AC3430">
        <v>6</v>
      </c>
      <c r="AD3430" t="b">
        <v>0</v>
      </c>
      <c r="AE3430" t="s">
        <v>358</v>
      </c>
      <c r="AF3430">
        <v>180</v>
      </c>
      <c r="AZ3430" t="s">
        <v>389</v>
      </c>
      <c r="BA3430">
        <v>10000</v>
      </c>
      <c r="BB3430" t="s">
        <v>360</v>
      </c>
      <c r="BC3430" t="s">
        <v>357</v>
      </c>
      <c r="BD3430">
        <v>10000</v>
      </c>
      <c r="BE3430">
        <v>0</v>
      </c>
      <c r="BF3430" t="s">
        <v>361</v>
      </c>
      <c r="BG3430">
        <v>0</v>
      </c>
      <c r="BH3430" t="s">
        <v>389</v>
      </c>
      <c r="BI3430">
        <v>0</v>
      </c>
      <c r="BJ3430">
        <v>106400</v>
      </c>
      <c r="BK3430" t="b">
        <v>0</v>
      </c>
      <c r="BL3430">
        <v>0</v>
      </c>
      <c r="BM3430">
        <v>10000</v>
      </c>
      <c r="GY3430">
        <v>0</v>
      </c>
      <c r="GZ3430">
        <v>0</v>
      </c>
      <c r="HA3430" t="s">
        <v>373</v>
      </c>
      <c r="HB3430">
        <v>0</v>
      </c>
      <c r="HC3430">
        <v>30035</v>
      </c>
      <c r="HD3430">
        <v>0</v>
      </c>
      <c r="HE3430" t="b">
        <v>0</v>
      </c>
      <c r="HF3430">
        <v>4000</v>
      </c>
      <c r="HG3430" t="b">
        <v>1</v>
      </c>
      <c r="HH3430">
        <v>0</v>
      </c>
      <c r="HI3430">
        <v>0</v>
      </c>
      <c r="HJ3430">
        <v>0</v>
      </c>
      <c r="HK3430">
        <v>0</v>
      </c>
      <c r="HL3430" t="b">
        <v>0</v>
      </c>
      <c r="HM3430">
        <v>0</v>
      </c>
      <c r="HN3430">
        <v>0</v>
      </c>
      <c r="HO3430">
        <v>0</v>
      </c>
      <c r="HP3430" t="s">
        <v>363</v>
      </c>
      <c r="HQ3430">
        <v>0</v>
      </c>
      <c r="HR3430">
        <v>0</v>
      </c>
      <c r="HS3430">
        <v>0</v>
      </c>
      <c r="HT3430">
        <v>0</v>
      </c>
      <c r="HU3430" t="b">
        <v>0</v>
      </c>
      <c r="HV3430">
        <v>0</v>
      </c>
      <c r="HW3430" t="b">
        <v>0</v>
      </c>
      <c r="HX3430" t="b">
        <v>0</v>
      </c>
    </row>
    <row r="3431" spans="2:232">
      <c r="B3431" s="34">
        <f>10000000+INDEX(编号表!$B:$B,MATCH(D3431,编号表!$A:$A,0))*10000+J3431</f>
        <v>11570016</v>
      </c>
      <c r="C3431" s="22" t="s">
        <v>2343</v>
      </c>
      <c r="D3431" s="22" t="s">
        <v>2343</v>
      </c>
      <c r="E3431" s="41" t="s">
        <v>492</v>
      </c>
      <c r="F3431" s="41" t="s">
        <v>2268</v>
      </c>
      <c r="G3431" s="41" t="s">
        <v>407</v>
      </c>
      <c r="H3431" s="41" t="b">
        <v>0</v>
      </c>
      <c r="I3431" s="41" t="b">
        <v>0</v>
      </c>
      <c r="J3431" s="41">
        <v>16</v>
      </c>
      <c r="K3431" s="41" t="str">
        <f t="shared" si="73"/>
        <v>115700</v>
      </c>
      <c r="L3431" s="41" t="s">
        <v>353</v>
      </c>
      <c r="O3431" t="s">
        <v>2359</v>
      </c>
      <c r="P3431">
        <v>12221004</v>
      </c>
      <c r="Q3431">
        <v>0</v>
      </c>
      <c r="R3431">
        <v>0</v>
      </c>
      <c r="S3431">
        <v>0</v>
      </c>
      <c r="U3431">
        <v>0</v>
      </c>
      <c r="V3431">
        <v>0</v>
      </c>
      <c r="W3431">
        <v>600</v>
      </c>
      <c r="X3431">
        <v>600</v>
      </c>
      <c r="Y3431" t="s">
        <v>371</v>
      </c>
      <c r="Z3431" t="s">
        <v>372</v>
      </c>
      <c r="AA3431" t="s">
        <v>357</v>
      </c>
      <c r="AB3431">
        <v>0</v>
      </c>
      <c r="AC3431">
        <v>6</v>
      </c>
      <c r="AD3431" t="b">
        <v>0</v>
      </c>
      <c r="AE3431" t="s">
        <v>358</v>
      </c>
      <c r="AF3431">
        <v>180</v>
      </c>
      <c r="AZ3431" t="s">
        <v>389</v>
      </c>
      <c r="BA3431">
        <v>10000</v>
      </c>
      <c r="BB3431" t="s">
        <v>360</v>
      </c>
      <c r="BC3431" t="s">
        <v>357</v>
      </c>
      <c r="BD3431">
        <v>10000</v>
      </c>
      <c r="BE3431">
        <v>0</v>
      </c>
      <c r="BF3431" t="s">
        <v>361</v>
      </c>
      <c r="BG3431">
        <v>0</v>
      </c>
      <c r="BH3431" t="s">
        <v>389</v>
      </c>
      <c r="BI3431">
        <v>0</v>
      </c>
      <c r="BJ3431">
        <v>226666</v>
      </c>
      <c r="BK3431" t="b">
        <v>0</v>
      </c>
      <c r="BL3431">
        <v>0</v>
      </c>
      <c r="BM3431">
        <v>10000</v>
      </c>
      <c r="GY3431">
        <v>0</v>
      </c>
      <c r="GZ3431">
        <v>0</v>
      </c>
      <c r="HA3431" t="s">
        <v>373</v>
      </c>
      <c r="HB3431">
        <v>0</v>
      </c>
      <c r="HC3431">
        <v>30035</v>
      </c>
      <c r="HD3431">
        <v>0</v>
      </c>
      <c r="HE3431" t="b">
        <v>0</v>
      </c>
      <c r="HF3431">
        <v>4000</v>
      </c>
      <c r="HG3431" t="b">
        <v>1</v>
      </c>
      <c r="HH3431">
        <v>0</v>
      </c>
      <c r="HI3431">
        <v>0</v>
      </c>
      <c r="HJ3431">
        <v>0</v>
      </c>
      <c r="HK3431">
        <v>0</v>
      </c>
      <c r="HL3431" t="b">
        <v>0</v>
      </c>
      <c r="HM3431">
        <v>0</v>
      </c>
      <c r="HN3431">
        <v>0</v>
      </c>
      <c r="HO3431">
        <v>0</v>
      </c>
      <c r="HP3431" t="s">
        <v>363</v>
      </c>
      <c r="HQ3431">
        <v>0</v>
      </c>
      <c r="HR3431">
        <v>0</v>
      </c>
      <c r="HS3431">
        <v>0</v>
      </c>
      <c r="HT3431">
        <v>0</v>
      </c>
      <c r="HU3431" t="b">
        <v>0</v>
      </c>
      <c r="HV3431">
        <v>0</v>
      </c>
      <c r="HW3431" t="b">
        <v>0</v>
      </c>
      <c r="HX3431" t="b">
        <v>0</v>
      </c>
    </row>
    <row r="3432" spans="2:232">
      <c r="B3432" s="34">
        <f>10000000+INDEX(编号表!$B:$B,MATCH(D3432,编号表!$A:$A,0))*10000+J3432</f>
        <v>11570017</v>
      </c>
      <c r="C3432" s="22" t="s">
        <v>2343</v>
      </c>
      <c r="D3432" s="22" t="s">
        <v>2343</v>
      </c>
      <c r="E3432" s="41" t="s">
        <v>492</v>
      </c>
      <c r="F3432" s="41" t="s">
        <v>2268</v>
      </c>
      <c r="G3432" s="41" t="s">
        <v>407</v>
      </c>
      <c r="H3432" s="41" t="b">
        <v>0</v>
      </c>
      <c r="I3432" s="41" t="b">
        <v>0</v>
      </c>
      <c r="J3432" s="41">
        <v>17</v>
      </c>
      <c r="K3432" s="41" t="str">
        <f t="shared" si="73"/>
        <v>115700</v>
      </c>
      <c r="L3432" s="41" t="s">
        <v>860</v>
      </c>
      <c r="O3432" t="s">
        <v>2360</v>
      </c>
      <c r="P3432">
        <v>12221004</v>
      </c>
      <c r="Q3432">
        <v>0</v>
      </c>
      <c r="R3432">
        <v>0</v>
      </c>
      <c r="S3432">
        <v>0</v>
      </c>
      <c r="U3432">
        <v>0</v>
      </c>
      <c r="V3432">
        <v>0</v>
      </c>
      <c r="W3432">
        <v>600</v>
      </c>
      <c r="X3432">
        <v>600</v>
      </c>
      <c r="Y3432" t="s">
        <v>371</v>
      </c>
      <c r="Z3432" t="s">
        <v>372</v>
      </c>
      <c r="AA3432" t="s">
        <v>357</v>
      </c>
      <c r="AB3432">
        <v>0</v>
      </c>
      <c r="AC3432">
        <v>6</v>
      </c>
      <c r="AD3432" t="b">
        <v>0</v>
      </c>
      <c r="AE3432" t="s">
        <v>358</v>
      </c>
      <c r="AF3432">
        <v>180</v>
      </c>
      <c r="AZ3432" t="s">
        <v>389</v>
      </c>
      <c r="BA3432">
        <v>10000</v>
      </c>
      <c r="BB3432" t="s">
        <v>360</v>
      </c>
      <c r="BC3432" t="s">
        <v>357</v>
      </c>
      <c r="BD3432">
        <v>10000</v>
      </c>
      <c r="BE3432">
        <v>0</v>
      </c>
      <c r="BF3432" t="s">
        <v>361</v>
      </c>
      <c r="BG3432">
        <v>0</v>
      </c>
      <c r="BH3432" t="s">
        <v>389</v>
      </c>
      <c r="BI3432">
        <v>0</v>
      </c>
      <c r="BJ3432">
        <v>340000</v>
      </c>
      <c r="BK3432" t="b">
        <v>0</v>
      </c>
      <c r="BL3432">
        <v>0</v>
      </c>
      <c r="BM3432">
        <v>10000</v>
      </c>
      <c r="GY3432">
        <v>0</v>
      </c>
      <c r="GZ3432">
        <v>0</v>
      </c>
      <c r="HA3432" t="s">
        <v>373</v>
      </c>
      <c r="HB3432">
        <v>0</v>
      </c>
      <c r="HC3432">
        <v>30035</v>
      </c>
      <c r="HD3432">
        <v>0</v>
      </c>
      <c r="HE3432" t="b">
        <v>0</v>
      </c>
      <c r="HF3432">
        <v>4000</v>
      </c>
      <c r="HG3432" t="b">
        <v>1</v>
      </c>
      <c r="HH3432">
        <v>0</v>
      </c>
      <c r="HI3432">
        <v>0</v>
      </c>
      <c r="HJ3432">
        <v>0</v>
      </c>
      <c r="HK3432">
        <v>0</v>
      </c>
      <c r="HL3432" t="b">
        <v>0</v>
      </c>
      <c r="HM3432">
        <v>0</v>
      </c>
      <c r="HN3432">
        <v>0</v>
      </c>
      <c r="HO3432">
        <v>0</v>
      </c>
      <c r="HP3432" t="s">
        <v>363</v>
      </c>
      <c r="HQ3432">
        <v>0</v>
      </c>
      <c r="HR3432">
        <v>0</v>
      </c>
      <c r="HS3432">
        <v>0</v>
      </c>
      <c r="HT3432">
        <v>0</v>
      </c>
      <c r="HU3432" t="b">
        <v>0</v>
      </c>
      <c r="HV3432">
        <v>0</v>
      </c>
      <c r="HW3432" t="b">
        <v>0</v>
      </c>
      <c r="HX3432" t="b">
        <v>0</v>
      </c>
    </row>
    <row r="3433" spans="2:232">
      <c r="B3433" s="34">
        <f>10000000+INDEX(编号表!$B:$B,MATCH(D3433,编号表!$A:$A,0))*10000+J3433</f>
        <v>11570018</v>
      </c>
      <c r="C3433" s="22" t="s">
        <v>2343</v>
      </c>
      <c r="D3433" s="22" t="s">
        <v>2343</v>
      </c>
      <c r="E3433" s="41" t="s">
        <v>492</v>
      </c>
      <c r="F3433" s="41" t="s">
        <v>2268</v>
      </c>
      <c r="G3433" s="41" t="s">
        <v>407</v>
      </c>
      <c r="H3433" s="41" t="b">
        <v>0</v>
      </c>
      <c r="I3433" s="41" t="b">
        <v>0</v>
      </c>
      <c r="J3433" s="41">
        <v>18</v>
      </c>
      <c r="K3433" s="41" t="str">
        <f t="shared" si="73"/>
        <v>115700</v>
      </c>
      <c r="L3433" s="41" t="s">
        <v>777</v>
      </c>
      <c r="O3433" t="s">
        <v>2361</v>
      </c>
      <c r="P3433">
        <v>12221004</v>
      </c>
      <c r="Q3433">
        <v>0</v>
      </c>
      <c r="R3433">
        <v>0</v>
      </c>
      <c r="S3433">
        <v>0</v>
      </c>
      <c r="U3433">
        <v>0</v>
      </c>
      <c r="V3433">
        <v>0</v>
      </c>
      <c r="W3433">
        <v>600</v>
      </c>
      <c r="X3433">
        <v>600</v>
      </c>
      <c r="Y3433" t="s">
        <v>371</v>
      </c>
      <c r="Z3433" t="s">
        <v>372</v>
      </c>
      <c r="AA3433" t="s">
        <v>357</v>
      </c>
      <c r="AB3433">
        <v>0</v>
      </c>
      <c r="AC3433">
        <v>6</v>
      </c>
      <c r="AD3433" t="b">
        <v>0</v>
      </c>
      <c r="AE3433" t="s">
        <v>358</v>
      </c>
      <c r="AF3433">
        <v>180</v>
      </c>
      <c r="AZ3433" t="s">
        <v>389</v>
      </c>
      <c r="BA3433">
        <v>10000</v>
      </c>
      <c r="BB3433" t="s">
        <v>360</v>
      </c>
      <c r="BC3433" t="s">
        <v>357</v>
      </c>
      <c r="BD3433">
        <v>10000</v>
      </c>
      <c r="BE3433">
        <v>0</v>
      </c>
      <c r="BF3433" t="s">
        <v>361</v>
      </c>
      <c r="BG3433">
        <v>0</v>
      </c>
      <c r="BH3433" t="s">
        <v>389</v>
      </c>
      <c r="BI3433">
        <v>0</v>
      </c>
      <c r="BJ3433">
        <v>476000</v>
      </c>
      <c r="BK3433" t="b">
        <v>0</v>
      </c>
      <c r="BL3433">
        <v>0</v>
      </c>
      <c r="BM3433">
        <v>10000</v>
      </c>
      <c r="GY3433">
        <v>0</v>
      </c>
      <c r="GZ3433">
        <v>0</v>
      </c>
      <c r="HA3433" t="s">
        <v>373</v>
      </c>
      <c r="HB3433">
        <v>0</v>
      </c>
      <c r="HC3433">
        <v>30035</v>
      </c>
      <c r="HD3433">
        <v>0</v>
      </c>
      <c r="HE3433" t="b">
        <v>0</v>
      </c>
      <c r="HF3433">
        <v>4000</v>
      </c>
      <c r="HG3433" t="b">
        <v>1</v>
      </c>
      <c r="HH3433">
        <v>0</v>
      </c>
      <c r="HI3433">
        <v>0</v>
      </c>
      <c r="HJ3433">
        <v>0</v>
      </c>
      <c r="HK3433">
        <v>0</v>
      </c>
      <c r="HL3433" t="b">
        <v>0</v>
      </c>
      <c r="HM3433">
        <v>0</v>
      </c>
      <c r="HN3433">
        <v>0</v>
      </c>
      <c r="HO3433">
        <v>0</v>
      </c>
      <c r="HP3433" t="s">
        <v>363</v>
      </c>
      <c r="HQ3433">
        <v>0</v>
      </c>
      <c r="HR3433">
        <v>0</v>
      </c>
      <c r="HS3433">
        <v>0</v>
      </c>
      <c r="HT3433">
        <v>0</v>
      </c>
      <c r="HU3433" t="b">
        <v>0</v>
      </c>
      <c r="HV3433">
        <v>0</v>
      </c>
      <c r="HW3433" t="b">
        <v>0</v>
      </c>
      <c r="HX3433" t="b">
        <v>0</v>
      </c>
    </row>
    <row r="3434" spans="2:232">
      <c r="B3434" s="34">
        <f>10000000+INDEX(编号表!$B:$B,MATCH(D3434,编号表!$A:$A,0))*10000+J3434</f>
        <v>11570019</v>
      </c>
      <c r="C3434" s="22" t="s">
        <v>2343</v>
      </c>
      <c r="D3434" s="22" t="s">
        <v>2343</v>
      </c>
      <c r="E3434" s="41" t="s">
        <v>492</v>
      </c>
      <c r="F3434" s="41" t="s">
        <v>2272</v>
      </c>
      <c r="G3434" s="41" t="s">
        <v>407</v>
      </c>
      <c r="H3434" s="41" t="b">
        <v>0</v>
      </c>
      <c r="I3434" s="41" t="b">
        <v>0</v>
      </c>
      <c r="J3434" s="41">
        <v>19</v>
      </c>
      <c r="K3434" s="41" t="str">
        <f t="shared" si="73"/>
        <v>115700</v>
      </c>
      <c r="L3434" s="41" t="s">
        <v>353</v>
      </c>
      <c r="O3434" t="s">
        <v>2362</v>
      </c>
      <c r="P3434">
        <v>12221004</v>
      </c>
      <c r="Q3434">
        <v>0</v>
      </c>
      <c r="R3434">
        <v>0</v>
      </c>
      <c r="S3434">
        <v>0</v>
      </c>
      <c r="U3434">
        <v>0</v>
      </c>
      <c r="V3434">
        <v>0</v>
      </c>
      <c r="W3434">
        <v>600</v>
      </c>
      <c r="X3434">
        <v>600</v>
      </c>
      <c r="Y3434" t="s">
        <v>371</v>
      </c>
      <c r="Z3434" t="s">
        <v>372</v>
      </c>
      <c r="AA3434" t="s">
        <v>357</v>
      </c>
      <c r="AB3434">
        <v>0</v>
      </c>
      <c r="AC3434">
        <v>6</v>
      </c>
      <c r="AD3434" t="b">
        <v>0</v>
      </c>
      <c r="AE3434" t="s">
        <v>358</v>
      </c>
      <c r="AF3434">
        <v>180</v>
      </c>
      <c r="AZ3434" t="s">
        <v>389</v>
      </c>
      <c r="BA3434">
        <v>10000</v>
      </c>
      <c r="BB3434" t="s">
        <v>360</v>
      </c>
      <c r="BC3434" t="s">
        <v>357</v>
      </c>
      <c r="BD3434">
        <v>10000</v>
      </c>
      <c r="BE3434">
        <v>0</v>
      </c>
      <c r="BF3434" t="s">
        <v>361</v>
      </c>
      <c r="BG3434">
        <v>0</v>
      </c>
      <c r="BH3434" t="s">
        <v>389</v>
      </c>
      <c r="BI3434">
        <v>0</v>
      </c>
      <c r="BJ3434">
        <v>1000000</v>
      </c>
      <c r="BK3434" t="b">
        <v>0</v>
      </c>
      <c r="BL3434">
        <v>0</v>
      </c>
      <c r="BM3434">
        <v>10000</v>
      </c>
      <c r="GY3434">
        <v>0</v>
      </c>
      <c r="GZ3434">
        <v>0</v>
      </c>
      <c r="HA3434" t="s">
        <v>373</v>
      </c>
      <c r="HB3434">
        <v>0</v>
      </c>
      <c r="HC3434">
        <v>30035</v>
      </c>
      <c r="HD3434">
        <v>0</v>
      </c>
      <c r="HE3434" t="b">
        <v>0</v>
      </c>
      <c r="HF3434">
        <v>4000</v>
      </c>
      <c r="HG3434" t="b">
        <v>1</v>
      </c>
      <c r="HH3434">
        <v>0</v>
      </c>
      <c r="HI3434">
        <v>0</v>
      </c>
      <c r="HJ3434">
        <v>0</v>
      </c>
      <c r="HK3434">
        <v>0</v>
      </c>
      <c r="HL3434" t="b">
        <v>0</v>
      </c>
      <c r="HM3434">
        <v>0</v>
      </c>
      <c r="HN3434">
        <v>0</v>
      </c>
      <c r="HO3434">
        <v>0</v>
      </c>
      <c r="HP3434" t="s">
        <v>363</v>
      </c>
      <c r="HQ3434">
        <v>0</v>
      </c>
      <c r="HR3434">
        <v>0</v>
      </c>
      <c r="HS3434">
        <v>0</v>
      </c>
      <c r="HT3434">
        <v>0</v>
      </c>
      <c r="HU3434" t="b">
        <v>0</v>
      </c>
      <c r="HV3434">
        <v>0</v>
      </c>
      <c r="HW3434" t="b">
        <v>0</v>
      </c>
      <c r="HX3434" t="b">
        <v>0</v>
      </c>
    </row>
    <row r="3435" spans="2:232">
      <c r="B3435" s="34">
        <f>10000000+INDEX(编号表!$B:$B,MATCH(D3435,编号表!$A:$A,0))*10000+J3435</f>
        <v>11570020</v>
      </c>
      <c r="C3435" s="22" t="s">
        <v>2343</v>
      </c>
      <c r="D3435" s="22" t="s">
        <v>2343</v>
      </c>
      <c r="E3435" s="41" t="s">
        <v>492</v>
      </c>
      <c r="F3435" s="41" t="s">
        <v>2272</v>
      </c>
      <c r="G3435" s="41" t="s">
        <v>407</v>
      </c>
      <c r="H3435" s="41" t="b">
        <v>0</v>
      </c>
      <c r="I3435" s="41" t="b">
        <v>0</v>
      </c>
      <c r="J3435" s="41">
        <v>20</v>
      </c>
      <c r="K3435" s="41" t="str">
        <f t="shared" si="73"/>
        <v>115700</v>
      </c>
      <c r="L3435" s="41" t="s">
        <v>860</v>
      </c>
      <c r="O3435" t="s">
        <v>2363</v>
      </c>
      <c r="P3435">
        <v>12221004</v>
      </c>
      <c r="Q3435">
        <v>0</v>
      </c>
      <c r="R3435">
        <v>0</v>
      </c>
      <c r="S3435">
        <v>0</v>
      </c>
      <c r="U3435">
        <v>0</v>
      </c>
      <c r="V3435">
        <v>0</v>
      </c>
      <c r="W3435">
        <v>600</v>
      </c>
      <c r="X3435">
        <v>600</v>
      </c>
      <c r="Y3435" t="s">
        <v>371</v>
      </c>
      <c r="Z3435" t="s">
        <v>372</v>
      </c>
      <c r="AA3435" t="s">
        <v>357</v>
      </c>
      <c r="AB3435">
        <v>0</v>
      </c>
      <c r="AC3435">
        <v>6</v>
      </c>
      <c r="AD3435" t="b">
        <v>0</v>
      </c>
      <c r="AE3435" t="s">
        <v>358</v>
      </c>
      <c r="AF3435">
        <v>180</v>
      </c>
      <c r="AZ3435" t="s">
        <v>389</v>
      </c>
      <c r="BA3435">
        <v>10000</v>
      </c>
      <c r="BB3435" t="s">
        <v>360</v>
      </c>
      <c r="BC3435" t="s">
        <v>357</v>
      </c>
      <c r="BD3435">
        <v>10000</v>
      </c>
      <c r="BE3435">
        <v>0</v>
      </c>
      <c r="BF3435" t="s">
        <v>361</v>
      </c>
      <c r="BG3435">
        <v>0</v>
      </c>
      <c r="BH3435" t="s">
        <v>389</v>
      </c>
      <c r="BI3435">
        <v>0</v>
      </c>
      <c r="BJ3435">
        <v>1500000</v>
      </c>
      <c r="BK3435" t="b">
        <v>0</v>
      </c>
      <c r="BL3435">
        <v>0</v>
      </c>
      <c r="BM3435">
        <v>10000</v>
      </c>
      <c r="GY3435">
        <v>0</v>
      </c>
      <c r="GZ3435">
        <v>0</v>
      </c>
      <c r="HA3435" t="s">
        <v>373</v>
      </c>
      <c r="HB3435">
        <v>0</v>
      </c>
      <c r="HC3435">
        <v>30035</v>
      </c>
      <c r="HD3435">
        <v>0</v>
      </c>
      <c r="HE3435" t="b">
        <v>0</v>
      </c>
      <c r="HF3435">
        <v>4000</v>
      </c>
      <c r="HG3435" t="b">
        <v>1</v>
      </c>
      <c r="HH3435">
        <v>0</v>
      </c>
      <c r="HI3435">
        <v>0</v>
      </c>
      <c r="HJ3435">
        <v>0</v>
      </c>
      <c r="HK3435">
        <v>0</v>
      </c>
      <c r="HL3435" t="b">
        <v>0</v>
      </c>
      <c r="HM3435">
        <v>0</v>
      </c>
      <c r="HN3435">
        <v>0</v>
      </c>
      <c r="HO3435">
        <v>0</v>
      </c>
      <c r="HP3435" t="s">
        <v>363</v>
      </c>
      <c r="HQ3435">
        <v>0</v>
      </c>
      <c r="HR3435">
        <v>0</v>
      </c>
      <c r="HS3435">
        <v>0</v>
      </c>
      <c r="HT3435">
        <v>0</v>
      </c>
      <c r="HU3435" t="b">
        <v>0</v>
      </c>
      <c r="HV3435">
        <v>0</v>
      </c>
      <c r="HW3435" t="b">
        <v>0</v>
      </c>
      <c r="HX3435" t="b">
        <v>0</v>
      </c>
    </row>
    <row r="3436" spans="2:232">
      <c r="B3436" s="34">
        <f>10000000+INDEX(编号表!$B:$B,MATCH(D3436,编号表!$A:$A,0))*10000+J3436</f>
        <v>11570021</v>
      </c>
      <c r="C3436" s="22" t="s">
        <v>2343</v>
      </c>
      <c r="D3436" s="22" t="s">
        <v>2343</v>
      </c>
      <c r="E3436" s="41" t="s">
        <v>492</v>
      </c>
      <c r="F3436" s="41" t="s">
        <v>2272</v>
      </c>
      <c r="G3436" s="41" t="s">
        <v>407</v>
      </c>
      <c r="H3436" s="41" t="b">
        <v>0</v>
      </c>
      <c r="I3436" s="41" t="b">
        <v>0</v>
      </c>
      <c r="J3436" s="41">
        <v>21</v>
      </c>
      <c r="K3436" s="41" t="str">
        <f t="shared" si="73"/>
        <v>115700</v>
      </c>
      <c r="L3436" s="41" t="s">
        <v>777</v>
      </c>
      <c r="O3436" t="s">
        <v>2364</v>
      </c>
      <c r="P3436">
        <v>12221004</v>
      </c>
      <c r="Q3436">
        <v>0</v>
      </c>
      <c r="R3436">
        <v>0</v>
      </c>
      <c r="S3436">
        <v>0</v>
      </c>
      <c r="U3436">
        <v>0</v>
      </c>
      <c r="V3436">
        <v>0</v>
      </c>
      <c r="W3436">
        <v>600</v>
      </c>
      <c r="X3436">
        <v>600</v>
      </c>
      <c r="Y3436" t="s">
        <v>371</v>
      </c>
      <c r="Z3436" t="s">
        <v>372</v>
      </c>
      <c r="AA3436" t="s">
        <v>357</v>
      </c>
      <c r="AB3436">
        <v>0</v>
      </c>
      <c r="AC3436">
        <v>6</v>
      </c>
      <c r="AD3436" t="b">
        <v>0</v>
      </c>
      <c r="AE3436" t="s">
        <v>358</v>
      </c>
      <c r="AF3436">
        <v>180</v>
      </c>
      <c r="AZ3436" t="s">
        <v>389</v>
      </c>
      <c r="BA3436">
        <v>10000</v>
      </c>
      <c r="BB3436" t="s">
        <v>360</v>
      </c>
      <c r="BC3436" t="s">
        <v>357</v>
      </c>
      <c r="BD3436">
        <v>10000</v>
      </c>
      <c r="BE3436">
        <v>0</v>
      </c>
      <c r="BF3436" t="s">
        <v>361</v>
      </c>
      <c r="BG3436">
        <v>0</v>
      </c>
      <c r="BH3436" t="s">
        <v>389</v>
      </c>
      <c r="BI3436">
        <v>0</v>
      </c>
      <c r="BJ3436">
        <v>2100000</v>
      </c>
      <c r="BK3436" t="b">
        <v>0</v>
      </c>
      <c r="BL3436">
        <v>0</v>
      </c>
      <c r="BM3436">
        <v>10000</v>
      </c>
      <c r="GY3436">
        <v>0</v>
      </c>
      <c r="GZ3436">
        <v>0</v>
      </c>
      <c r="HA3436" t="s">
        <v>373</v>
      </c>
      <c r="HB3436">
        <v>0</v>
      </c>
      <c r="HC3436">
        <v>30035</v>
      </c>
      <c r="HD3436">
        <v>0</v>
      </c>
      <c r="HE3436" t="b">
        <v>0</v>
      </c>
      <c r="HF3436">
        <v>4000</v>
      </c>
      <c r="HG3436" t="b">
        <v>1</v>
      </c>
      <c r="HH3436">
        <v>0</v>
      </c>
      <c r="HI3436">
        <v>0</v>
      </c>
      <c r="HJ3436">
        <v>0</v>
      </c>
      <c r="HK3436">
        <v>0</v>
      </c>
      <c r="HL3436" t="b">
        <v>0</v>
      </c>
      <c r="HM3436">
        <v>0</v>
      </c>
      <c r="HN3436">
        <v>0</v>
      </c>
      <c r="HO3436">
        <v>0</v>
      </c>
      <c r="HP3436" t="s">
        <v>363</v>
      </c>
      <c r="HQ3436">
        <v>0</v>
      </c>
      <c r="HR3436">
        <v>0</v>
      </c>
      <c r="HS3436">
        <v>0</v>
      </c>
      <c r="HT3436">
        <v>0</v>
      </c>
      <c r="HU3436" t="b">
        <v>0</v>
      </c>
      <c r="HV3436">
        <v>0</v>
      </c>
      <c r="HW3436" t="b">
        <v>0</v>
      </c>
      <c r="HX3436" t="b">
        <v>0</v>
      </c>
    </row>
    <row r="3437" spans="2:232">
      <c r="B3437" s="34">
        <f>10000000+INDEX(编号表!$B:$B,MATCH(D3437,编号表!$A:$A,0))*10000+J3437</f>
        <v>11580001</v>
      </c>
      <c r="C3437" s="22" t="s">
        <v>2365</v>
      </c>
      <c r="D3437" s="22" t="s">
        <v>2365</v>
      </c>
      <c r="E3437" s="41" t="s">
        <v>492</v>
      </c>
      <c r="F3437" s="41" t="s">
        <v>2248</v>
      </c>
      <c r="G3437" s="41" t="s">
        <v>403</v>
      </c>
      <c r="H3437" s="41" t="b">
        <v>0</v>
      </c>
      <c r="I3437" s="41" t="b">
        <v>0</v>
      </c>
      <c r="J3437" s="41">
        <v>1</v>
      </c>
      <c r="K3437" s="41" t="str">
        <f t="shared" si="73"/>
        <v>115800</v>
      </c>
      <c r="L3437" s="41" t="s">
        <v>353</v>
      </c>
      <c r="O3437" t="s">
        <v>2366</v>
      </c>
      <c r="P3437">
        <v>12221005</v>
      </c>
      <c r="Q3437">
        <v>0</v>
      </c>
      <c r="R3437">
        <v>0</v>
      </c>
      <c r="S3437">
        <v>0</v>
      </c>
      <c r="U3437">
        <v>0</v>
      </c>
      <c r="V3437">
        <v>0</v>
      </c>
      <c r="W3437">
        <v>600</v>
      </c>
      <c r="X3437">
        <v>600</v>
      </c>
      <c r="Y3437" t="s">
        <v>419</v>
      </c>
      <c r="Z3437" t="s">
        <v>420</v>
      </c>
      <c r="AA3437" t="s">
        <v>357</v>
      </c>
      <c r="AB3437">
        <v>0</v>
      </c>
      <c r="AC3437">
        <v>1</v>
      </c>
      <c r="AD3437" t="b">
        <v>0</v>
      </c>
      <c r="AE3437" t="s">
        <v>358</v>
      </c>
      <c r="AZ3437" t="s">
        <v>389</v>
      </c>
      <c r="BA3437">
        <v>10000</v>
      </c>
      <c r="BB3437" t="s">
        <v>360</v>
      </c>
      <c r="BC3437" t="s">
        <v>357</v>
      </c>
      <c r="BD3437">
        <v>10000</v>
      </c>
      <c r="BE3437">
        <v>0</v>
      </c>
      <c r="BF3437" t="s">
        <v>361</v>
      </c>
      <c r="BG3437">
        <v>0</v>
      </c>
      <c r="BH3437" t="s">
        <v>389</v>
      </c>
      <c r="BI3437">
        <v>0</v>
      </c>
      <c r="BJ3437">
        <v>80</v>
      </c>
      <c r="BK3437" t="b">
        <v>0</v>
      </c>
      <c r="BL3437">
        <v>0</v>
      </c>
      <c r="BM3437">
        <v>10000</v>
      </c>
      <c r="GY3437">
        <v>0</v>
      </c>
      <c r="GZ3437">
        <v>0</v>
      </c>
      <c r="HA3437" t="s">
        <v>373</v>
      </c>
      <c r="HB3437">
        <v>0</v>
      </c>
      <c r="HC3437">
        <v>0</v>
      </c>
      <c r="HD3437">
        <v>30003</v>
      </c>
      <c r="HE3437" t="b">
        <v>0</v>
      </c>
      <c r="HF3437">
        <v>5000</v>
      </c>
      <c r="HG3437" t="b">
        <v>1</v>
      </c>
      <c r="HH3437">
        <v>0</v>
      </c>
      <c r="HI3437">
        <v>0</v>
      </c>
      <c r="HJ3437">
        <v>0</v>
      </c>
      <c r="HK3437">
        <v>0</v>
      </c>
      <c r="HL3437" t="b">
        <v>0</v>
      </c>
      <c r="HM3437">
        <v>0</v>
      </c>
      <c r="HN3437">
        <v>0</v>
      </c>
      <c r="HO3437">
        <v>0</v>
      </c>
      <c r="HP3437" t="s">
        <v>363</v>
      </c>
      <c r="HQ3437">
        <v>0</v>
      </c>
      <c r="HR3437">
        <v>0</v>
      </c>
      <c r="HS3437">
        <v>0</v>
      </c>
      <c r="HT3437">
        <v>0</v>
      </c>
      <c r="HU3437" t="b">
        <v>0</v>
      </c>
      <c r="HV3437">
        <v>0</v>
      </c>
      <c r="HW3437" t="b">
        <v>0</v>
      </c>
      <c r="HX3437" t="b">
        <v>0</v>
      </c>
    </row>
    <row r="3438" spans="2:232">
      <c r="B3438" s="34">
        <f>10000000+INDEX(编号表!$B:$B,MATCH(D3438,编号表!$A:$A,0))*10000+J3438</f>
        <v>11580002</v>
      </c>
      <c r="C3438" s="22" t="s">
        <v>2365</v>
      </c>
      <c r="D3438" s="22" t="s">
        <v>2365</v>
      </c>
      <c r="E3438" s="41" t="s">
        <v>492</v>
      </c>
      <c r="F3438" s="41" t="s">
        <v>2248</v>
      </c>
      <c r="G3438" s="41" t="s">
        <v>403</v>
      </c>
      <c r="H3438" s="41" t="b">
        <v>0</v>
      </c>
      <c r="I3438" s="41" t="b">
        <v>0</v>
      </c>
      <c r="J3438" s="41">
        <v>2</v>
      </c>
      <c r="K3438" s="41" t="str">
        <f t="shared" si="73"/>
        <v>115800</v>
      </c>
      <c r="L3438" s="41" t="s">
        <v>860</v>
      </c>
      <c r="O3438" t="s">
        <v>2367</v>
      </c>
      <c r="P3438">
        <v>12221005</v>
      </c>
      <c r="Q3438">
        <v>0</v>
      </c>
      <c r="R3438">
        <v>0</v>
      </c>
      <c r="S3438">
        <v>0</v>
      </c>
      <c r="U3438">
        <v>0</v>
      </c>
      <c r="V3438">
        <v>0</v>
      </c>
      <c r="W3438">
        <v>600</v>
      </c>
      <c r="X3438">
        <v>600</v>
      </c>
      <c r="Y3438" t="s">
        <v>419</v>
      </c>
      <c r="Z3438" t="s">
        <v>420</v>
      </c>
      <c r="AA3438" t="s">
        <v>357</v>
      </c>
      <c r="AB3438">
        <v>0</v>
      </c>
      <c r="AC3438">
        <v>1</v>
      </c>
      <c r="AD3438" t="b">
        <v>0</v>
      </c>
      <c r="AE3438" t="s">
        <v>358</v>
      </c>
      <c r="AZ3438" t="s">
        <v>389</v>
      </c>
      <c r="BA3438">
        <v>10000</v>
      </c>
      <c r="BB3438" t="s">
        <v>360</v>
      </c>
      <c r="BC3438" t="s">
        <v>357</v>
      </c>
      <c r="BD3438">
        <v>10000</v>
      </c>
      <c r="BE3438">
        <v>0</v>
      </c>
      <c r="BF3438" t="s">
        <v>361</v>
      </c>
      <c r="BG3438">
        <v>0</v>
      </c>
      <c r="BH3438" t="s">
        <v>389</v>
      </c>
      <c r="BI3438">
        <v>0</v>
      </c>
      <c r="BJ3438">
        <v>120</v>
      </c>
      <c r="BK3438" t="b">
        <v>0</v>
      </c>
      <c r="BL3438">
        <v>0</v>
      </c>
      <c r="BM3438">
        <v>10000</v>
      </c>
      <c r="GY3438">
        <v>0</v>
      </c>
      <c r="GZ3438">
        <v>0</v>
      </c>
      <c r="HA3438" t="s">
        <v>373</v>
      </c>
      <c r="HB3438">
        <v>0</v>
      </c>
      <c r="HC3438">
        <v>0</v>
      </c>
      <c r="HD3438">
        <v>30003</v>
      </c>
      <c r="HE3438" t="b">
        <v>0</v>
      </c>
      <c r="HF3438">
        <v>5000</v>
      </c>
      <c r="HG3438" t="b">
        <v>1</v>
      </c>
      <c r="HH3438">
        <v>0</v>
      </c>
      <c r="HI3438">
        <v>0</v>
      </c>
      <c r="HJ3438">
        <v>0</v>
      </c>
      <c r="HK3438">
        <v>0</v>
      </c>
      <c r="HL3438" t="b">
        <v>0</v>
      </c>
      <c r="HM3438">
        <v>0</v>
      </c>
      <c r="HN3438">
        <v>0</v>
      </c>
      <c r="HO3438">
        <v>0</v>
      </c>
      <c r="HP3438" t="s">
        <v>363</v>
      </c>
      <c r="HQ3438">
        <v>0</v>
      </c>
      <c r="HR3438">
        <v>0</v>
      </c>
      <c r="HS3438">
        <v>0</v>
      </c>
      <c r="HT3438">
        <v>0</v>
      </c>
      <c r="HU3438" t="b">
        <v>0</v>
      </c>
      <c r="HV3438">
        <v>0</v>
      </c>
      <c r="HW3438" t="b">
        <v>0</v>
      </c>
      <c r="HX3438" t="b">
        <v>0</v>
      </c>
    </row>
    <row r="3439" spans="2:232">
      <c r="B3439" s="34">
        <f>10000000+INDEX(编号表!$B:$B,MATCH(D3439,编号表!$A:$A,0))*10000+J3439</f>
        <v>11580003</v>
      </c>
      <c r="C3439" s="22" t="s">
        <v>2365</v>
      </c>
      <c r="D3439" s="22" t="s">
        <v>2365</v>
      </c>
      <c r="E3439" s="41" t="s">
        <v>492</v>
      </c>
      <c r="F3439" s="41" t="s">
        <v>2248</v>
      </c>
      <c r="G3439" s="41" t="s">
        <v>403</v>
      </c>
      <c r="H3439" s="41" t="b">
        <v>0</v>
      </c>
      <c r="I3439" s="41" t="b">
        <v>0</v>
      </c>
      <c r="J3439" s="41">
        <v>3</v>
      </c>
      <c r="K3439" s="41" t="str">
        <f t="shared" si="73"/>
        <v>115800</v>
      </c>
      <c r="L3439" s="41" t="s">
        <v>777</v>
      </c>
      <c r="O3439" t="s">
        <v>2368</v>
      </c>
      <c r="P3439">
        <v>12221005</v>
      </c>
      <c r="Q3439">
        <v>0</v>
      </c>
      <c r="R3439">
        <v>0</v>
      </c>
      <c r="S3439">
        <v>0</v>
      </c>
      <c r="U3439">
        <v>0</v>
      </c>
      <c r="V3439">
        <v>0</v>
      </c>
      <c r="W3439">
        <v>600</v>
      </c>
      <c r="X3439">
        <v>600</v>
      </c>
      <c r="Y3439" t="s">
        <v>419</v>
      </c>
      <c r="Z3439" t="s">
        <v>420</v>
      </c>
      <c r="AA3439" t="s">
        <v>357</v>
      </c>
      <c r="AB3439">
        <v>0</v>
      </c>
      <c r="AC3439">
        <v>1</v>
      </c>
      <c r="AD3439" t="b">
        <v>0</v>
      </c>
      <c r="AE3439" t="s">
        <v>358</v>
      </c>
      <c r="AZ3439" t="s">
        <v>389</v>
      </c>
      <c r="BA3439">
        <v>10000</v>
      </c>
      <c r="BB3439" t="s">
        <v>360</v>
      </c>
      <c r="BC3439" t="s">
        <v>357</v>
      </c>
      <c r="BD3439">
        <v>10000</v>
      </c>
      <c r="BE3439">
        <v>0</v>
      </c>
      <c r="BF3439" t="s">
        <v>361</v>
      </c>
      <c r="BG3439">
        <v>0</v>
      </c>
      <c r="BH3439" t="s">
        <v>389</v>
      </c>
      <c r="BI3439">
        <v>0</v>
      </c>
      <c r="BJ3439">
        <v>168</v>
      </c>
      <c r="BK3439" t="b">
        <v>0</v>
      </c>
      <c r="BL3439">
        <v>0</v>
      </c>
      <c r="BM3439">
        <v>10000</v>
      </c>
      <c r="GY3439">
        <v>0</v>
      </c>
      <c r="GZ3439">
        <v>0</v>
      </c>
      <c r="HA3439" t="s">
        <v>373</v>
      </c>
      <c r="HB3439">
        <v>0</v>
      </c>
      <c r="HC3439">
        <v>0</v>
      </c>
      <c r="HD3439">
        <v>30003</v>
      </c>
      <c r="HE3439" t="b">
        <v>0</v>
      </c>
      <c r="HF3439">
        <v>5000</v>
      </c>
      <c r="HG3439" t="b">
        <v>1</v>
      </c>
      <c r="HH3439">
        <v>0</v>
      </c>
      <c r="HI3439">
        <v>0</v>
      </c>
      <c r="HJ3439">
        <v>0</v>
      </c>
      <c r="HK3439">
        <v>0</v>
      </c>
      <c r="HL3439" t="b">
        <v>0</v>
      </c>
      <c r="HM3439">
        <v>0</v>
      </c>
      <c r="HN3439">
        <v>0</v>
      </c>
      <c r="HO3439">
        <v>0</v>
      </c>
      <c r="HP3439" t="s">
        <v>363</v>
      </c>
      <c r="HQ3439">
        <v>0</v>
      </c>
      <c r="HR3439">
        <v>0</v>
      </c>
      <c r="HS3439">
        <v>0</v>
      </c>
      <c r="HT3439">
        <v>0</v>
      </c>
      <c r="HU3439" t="b">
        <v>0</v>
      </c>
      <c r="HV3439">
        <v>0</v>
      </c>
      <c r="HW3439" t="b">
        <v>0</v>
      </c>
      <c r="HX3439" t="b">
        <v>0</v>
      </c>
    </row>
    <row r="3440" spans="2:232">
      <c r="B3440" s="34">
        <f>10000000+INDEX(编号表!$B:$B,MATCH(D3440,编号表!$A:$A,0))*10000+J3440</f>
        <v>11580004</v>
      </c>
      <c r="C3440" s="22" t="s">
        <v>2365</v>
      </c>
      <c r="D3440" s="22" t="s">
        <v>2365</v>
      </c>
      <c r="E3440" s="41" t="s">
        <v>492</v>
      </c>
      <c r="F3440" s="41" t="s">
        <v>2252</v>
      </c>
      <c r="G3440" s="41" t="s">
        <v>403</v>
      </c>
      <c r="H3440" s="41" t="b">
        <v>0</v>
      </c>
      <c r="I3440" s="41" t="b">
        <v>0</v>
      </c>
      <c r="J3440" s="41">
        <v>4</v>
      </c>
      <c r="K3440" s="41" t="str">
        <f t="shared" si="73"/>
        <v>115800</v>
      </c>
      <c r="L3440" s="41" t="s">
        <v>353</v>
      </c>
      <c r="O3440" t="s">
        <v>2369</v>
      </c>
      <c r="P3440">
        <v>12221005</v>
      </c>
      <c r="Q3440">
        <v>0</v>
      </c>
      <c r="R3440">
        <v>0</v>
      </c>
      <c r="S3440">
        <v>0</v>
      </c>
      <c r="U3440">
        <v>0</v>
      </c>
      <c r="V3440">
        <v>0</v>
      </c>
      <c r="W3440">
        <v>600</v>
      </c>
      <c r="X3440">
        <v>600</v>
      </c>
      <c r="Y3440" t="s">
        <v>419</v>
      </c>
      <c r="Z3440" t="s">
        <v>420</v>
      </c>
      <c r="AA3440" t="s">
        <v>357</v>
      </c>
      <c r="AB3440">
        <v>0</v>
      </c>
      <c r="AC3440">
        <v>1</v>
      </c>
      <c r="AD3440" t="b">
        <v>0</v>
      </c>
      <c r="AE3440" t="s">
        <v>358</v>
      </c>
      <c r="AZ3440" t="s">
        <v>389</v>
      </c>
      <c r="BA3440">
        <v>10000</v>
      </c>
      <c r="BB3440" t="s">
        <v>360</v>
      </c>
      <c r="BC3440" t="s">
        <v>357</v>
      </c>
      <c r="BD3440">
        <v>10000</v>
      </c>
      <c r="BE3440">
        <v>0</v>
      </c>
      <c r="BF3440" t="s">
        <v>361</v>
      </c>
      <c r="BG3440">
        <v>0</v>
      </c>
      <c r="BH3440" t="s">
        <v>389</v>
      </c>
      <c r="BI3440">
        <v>0</v>
      </c>
      <c r="BJ3440">
        <v>384</v>
      </c>
      <c r="BK3440" t="b">
        <v>0</v>
      </c>
      <c r="BL3440">
        <v>0</v>
      </c>
      <c r="BM3440">
        <v>10000</v>
      </c>
      <c r="GY3440">
        <v>0</v>
      </c>
      <c r="GZ3440">
        <v>0</v>
      </c>
      <c r="HA3440" t="s">
        <v>373</v>
      </c>
      <c r="HB3440">
        <v>0</v>
      </c>
      <c r="HC3440">
        <v>0</v>
      </c>
      <c r="HD3440">
        <v>30003</v>
      </c>
      <c r="HE3440" t="b">
        <v>0</v>
      </c>
      <c r="HF3440">
        <v>5000</v>
      </c>
      <c r="HG3440" t="b">
        <v>1</v>
      </c>
      <c r="HH3440">
        <v>0</v>
      </c>
      <c r="HI3440">
        <v>0</v>
      </c>
      <c r="HJ3440">
        <v>0</v>
      </c>
      <c r="HK3440">
        <v>0</v>
      </c>
      <c r="HL3440" t="b">
        <v>0</v>
      </c>
      <c r="HM3440">
        <v>0</v>
      </c>
      <c r="HN3440">
        <v>0</v>
      </c>
      <c r="HO3440">
        <v>0</v>
      </c>
      <c r="HP3440" t="s">
        <v>363</v>
      </c>
      <c r="HQ3440">
        <v>0</v>
      </c>
      <c r="HR3440">
        <v>0</v>
      </c>
      <c r="HS3440">
        <v>0</v>
      </c>
      <c r="HT3440">
        <v>0</v>
      </c>
      <c r="HU3440" t="b">
        <v>0</v>
      </c>
      <c r="HV3440">
        <v>0</v>
      </c>
      <c r="HW3440" t="b">
        <v>0</v>
      </c>
      <c r="HX3440" t="b">
        <v>0</v>
      </c>
    </row>
    <row r="3441" spans="2:232">
      <c r="B3441" s="34">
        <f>10000000+INDEX(编号表!$B:$B,MATCH(D3441,编号表!$A:$A,0))*10000+J3441</f>
        <v>11580005</v>
      </c>
      <c r="C3441" s="22" t="s">
        <v>2365</v>
      </c>
      <c r="D3441" s="22" t="s">
        <v>2365</v>
      </c>
      <c r="E3441" s="41" t="s">
        <v>492</v>
      </c>
      <c r="F3441" s="41" t="s">
        <v>2252</v>
      </c>
      <c r="G3441" s="41" t="s">
        <v>403</v>
      </c>
      <c r="H3441" s="41" t="b">
        <v>0</v>
      </c>
      <c r="I3441" s="41" t="b">
        <v>0</v>
      </c>
      <c r="J3441" s="41">
        <v>5</v>
      </c>
      <c r="K3441" s="41" t="str">
        <f t="shared" si="73"/>
        <v>115800</v>
      </c>
      <c r="L3441" s="41" t="s">
        <v>860</v>
      </c>
      <c r="O3441" t="s">
        <v>2370</v>
      </c>
      <c r="P3441">
        <v>12221005</v>
      </c>
      <c r="Q3441">
        <v>0</v>
      </c>
      <c r="R3441">
        <v>0</v>
      </c>
      <c r="S3441">
        <v>0</v>
      </c>
      <c r="U3441">
        <v>0</v>
      </c>
      <c r="V3441">
        <v>0</v>
      </c>
      <c r="W3441">
        <v>600</v>
      </c>
      <c r="X3441">
        <v>600</v>
      </c>
      <c r="Y3441" t="s">
        <v>419</v>
      </c>
      <c r="Z3441" t="s">
        <v>420</v>
      </c>
      <c r="AA3441" t="s">
        <v>357</v>
      </c>
      <c r="AB3441">
        <v>0</v>
      </c>
      <c r="AC3441">
        <v>1</v>
      </c>
      <c r="AD3441" t="b">
        <v>0</v>
      </c>
      <c r="AE3441" t="s">
        <v>358</v>
      </c>
      <c r="AZ3441" t="s">
        <v>389</v>
      </c>
      <c r="BA3441">
        <v>10000</v>
      </c>
      <c r="BB3441" t="s">
        <v>360</v>
      </c>
      <c r="BC3441" t="s">
        <v>357</v>
      </c>
      <c r="BD3441">
        <v>10000</v>
      </c>
      <c r="BE3441">
        <v>0</v>
      </c>
      <c r="BF3441" t="s">
        <v>361</v>
      </c>
      <c r="BG3441">
        <v>0</v>
      </c>
      <c r="BH3441" t="s">
        <v>389</v>
      </c>
      <c r="BI3441">
        <v>0</v>
      </c>
      <c r="BJ3441">
        <v>576</v>
      </c>
      <c r="BK3441" t="b">
        <v>0</v>
      </c>
      <c r="BL3441">
        <v>0</v>
      </c>
      <c r="BM3441">
        <v>10000</v>
      </c>
      <c r="GY3441">
        <v>0</v>
      </c>
      <c r="GZ3441">
        <v>0</v>
      </c>
      <c r="HA3441" t="s">
        <v>373</v>
      </c>
      <c r="HB3441">
        <v>0</v>
      </c>
      <c r="HC3441">
        <v>0</v>
      </c>
      <c r="HD3441">
        <v>30003</v>
      </c>
      <c r="HE3441" t="b">
        <v>0</v>
      </c>
      <c r="HF3441">
        <v>5000</v>
      </c>
      <c r="HG3441" t="b">
        <v>1</v>
      </c>
      <c r="HH3441">
        <v>0</v>
      </c>
      <c r="HI3441">
        <v>0</v>
      </c>
      <c r="HJ3441">
        <v>0</v>
      </c>
      <c r="HK3441">
        <v>0</v>
      </c>
      <c r="HL3441" t="b">
        <v>0</v>
      </c>
      <c r="HM3441">
        <v>0</v>
      </c>
      <c r="HN3441">
        <v>0</v>
      </c>
      <c r="HO3441">
        <v>0</v>
      </c>
      <c r="HP3441" t="s">
        <v>363</v>
      </c>
      <c r="HQ3441">
        <v>0</v>
      </c>
      <c r="HR3441">
        <v>0</v>
      </c>
      <c r="HS3441">
        <v>0</v>
      </c>
      <c r="HT3441">
        <v>0</v>
      </c>
      <c r="HU3441" t="b">
        <v>0</v>
      </c>
      <c r="HV3441">
        <v>0</v>
      </c>
      <c r="HW3441" t="b">
        <v>0</v>
      </c>
      <c r="HX3441" t="b">
        <v>0</v>
      </c>
    </row>
    <row r="3442" spans="2:232">
      <c r="B3442" s="34">
        <f>10000000+INDEX(编号表!$B:$B,MATCH(D3442,编号表!$A:$A,0))*10000+J3442</f>
        <v>11580006</v>
      </c>
      <c r="C3442" s="22" t="s">
        <v>2365</v>
      </c>
      <c r="D3442" s="22" t="s">
        <v>2365</v>
      </c>
      <c r="E3442" s="41" t="s">
        <v>492</v>
      </c>
      <c r="F3442" s="41" t="s">
        <v>2252</v>
      </c>
      <c r="G3442" s="41" t="s">
        <v>403</v>
      </c>
      <c r="H3442" s="41" t="b">
        <v>0</v>
      </c>
      <c r="I3442" s="41" t="b">
        <v>0</v>
      </c>
      <c r="J3442" s="41">
        <v>6</v>
      </c>
      <c r="K3442" s="41" t="str">
        <f t="shared" si="73"/>
        <v>115800</v>
      </c>
      <c r="L3442" s="41" t="s">
        <v>777</v>
      </c>
      <c r="O3442" t="s">
        <v>2371</v>
      </c>
      <c r="P3442">
        <v>12221005</v>
      </c>
      <c r="Q3442">
        <v>0</v>
      </c>
      <c r="R3442">
        <v>0</v>
      </c>
      <c r="S3442">
        <v>0</v>
      </c>
      <c r="U3442">
        <v>0</v>
      </c>
      <c r="V3442">
        <v>0</v>
      </c>
      <c r="W3442">
        <v>600</v>
      </c>
      <c r="X3442">
        <v>600</v>
      </c>
      <c r="Y3442" t="s">
        <v>419</v>
      </c>
      <c r="Z3442" t="s">
        <v>420</v>
      </c>
      <c r="AA3442" t="s">
        <v>357</v>
      </c>
      <c r="AB3442">
        <v>0</v>
      </c>
      <c r="AC3442">
        <v>1</v>
      </c>
      <c r="AD3442" t="b">
        <v>0</v>
      </c>
      <c r="AE3442" t="s">
        <v>358</v>
      </c>
      <c r="AZ3442" t="s">
        <v>389</v>
      </c>
      <c r="BA3442">
        <v>10000</v>
      </c>
      <c r="BB3442" t="s">
        <v>360</v>
      </c>
      <c r="BC3442" t="s">
        <v>357</v>
      </c>
      <c r="BD3442">
        <v>10000</v>
      </c>
      <c r="BE3442">
        <v>0</v>
      </c>
      <c r="BF3442" t="s">
        <v>361</v>
      </c>
      <c r="BG3442">
        <v>0</v>
      </c>
      <c r="BH3442" t="s">
        <v>389</v>
      </c>
      <c r="BI3442">
        <v>0</v>
      </c>
      <c r="BJ3442">
        <v>806</v>
      </c>
      <c r="BK3442" t="b">
        <v>0</v>
      </c>
      <c r="BL3442">
        <v>0</v>
      </c>
      <c r="BM3442">
        <v>10000</v>
      </c>
      <c r="GY3442">
        <v>0</v>
      </c>
      <c r="GZ3442">
        <v>0</v>
      </c>
      <c r="HA3442" t="s">
        <v>373</v>
      </c>
      <c r="HB3442">
        <v>0</v>
      </c>
      <c r="HC3442">
        <v>0</v>
      </c>
      <c r="HD3442">
        <v>30003</v>
      </c>
      <c r="HE3442" t="b">
        <v>0</v>
      </c>
      <c r="HF3442">
        <v>5000</v>
      </c>
      <c r="HG3442" t="b">
        <v>1</v>
      </c>
      <c r="HH3442">
        <v>0</v>
      </c>
      <c r="HI3442">
        <v>0</v>
      </c>
      <c r="HJ3442">
        <v>0</v>
      </c>
      <c r="HK3442">
        <v>0</v>
      </c>
      <c r="HL3442" t="b">
        <v>0</v>
      </c>
      <c r="HM3442">
        <v>0</v>
      </c>
      <c r="HN3442">
        <v>0</v>
      </c>
      <c r="HO3442">
        <v>0</v>
      </c>
      <c r="HP3442" t="s">
        <v>363</v>
      </c>
      <c r="HQ3442">
        <v>0</v>
      </c>
      <c r="HR3442">
        <v>0</v>
      </c>
      <c r="HS3442">
        <v>0</v>
      </c>
      <c r="HT3442">
        <v>0</v>
      </c>
      <c r="HU3442" t="b">
        <v>0</v>
      </c>
      <c r="HV3442">
        <v>0</v>
      </c>
      <c r="HW3442" t="b">
        <v>0</v>
      </c>
      <c r="HX3442" t="b">
        <v>0</v>
      </c>
    </row>
    <row r="3443" spans="2:232">
      <c r="B3443" s="34">
        <f>10000000+INDEX(编号表!$B:$B,MATCH(D3443,编号表!$A:$A,0))*10000+J3443</f>
        <v>11580007</v>
      </c>
      <c r="C3443" s="22" t="s">
        <v>2365</v>
      </c>
      <c r="D3443" s="22" t="s">
        <v>2365</v>
      </c>
      <c r="E3443" s="41" t="s">
        <v>492</v>
      </c>
      <c r="F3443" s="41" t="s">
        <v>2256</v>
      </c>
      <c r="G3443" s="41" t="s">
        <v>403</v>
      </c>
      <c r="H3443" s="41" t="b">
        <v>0</v>
      </c>
      <c r="I3443" s="41" t="b">
        <v>0</v>
      </c>
      <c r="J3443" s="41">
        <v>7</v>
      </c>
      <c r="K3443" s="41" t="str">
        <f t="shared" si="73"/>
        <v>115800</v>
      </c>
      <c r="L3443" s="41" t="s">
        <v>353</v>
      </c>
      <c r="O3443" t="s">
        <v>2372</v>
      </c>
      <c r="P3443">
        <v>12221005</v>
      </c>
      <c r="Q3443">
        <v>0</v>
      </c>
      <c r="R3443">
        <v>0</v>
      </c>
      <c r="S3443">
        <v>0</v>
      </c>
      <c r="U3443">
        <v>0</v>
      </c>
      <c r="V3443">
        <v>0</v>
      </c>
      <c r="W3443">
        <v>600</v>
      </c>
      <c r="X3443">
        <v>600</v>
      </c>
      <c r="Y3443" t="s">
        <v>419</v>
      </c>
      <c r="Z3443" t="s">
        <v>420</v>
      </c>
      <c r="AA3443" t="s">
        <v>357</v>
      </c>
      <c r="AB3443">
        <v>0</v>
      </c>
      <c r="AC3443">
        <v>1</v>
      </c>
      <c r="AD3443" t="b">
        <v>0</v>
      </c>
      <c r="AE3443" t="s">
        <v>358</v>
      </c>
      <c r="AZ3443" t="s">
        <v>389</v>
      </c>
      <c r="BA3443">
        <v>10000</v>
      </c>
      <c r="BB3443" t="s">
        <v>360</v>
      </c>
      <c r="BC3443" t="s">
        <v>357</v>
      </c>
      <c r="BD3443">
        <v>10000</v>
      </c>
      <c r="BE3443">
        <v>0</v>
      </c>
      <c r="BF3443" t="s">
        <v>361</v>
      </c>
      <c r="BG3443">
        <v>0</v>
      </c>
      <c r="BH3443" t="s">
        <v>389</v>
      </c>
      <c r="BI3443">
        <v>0</v>
      </c>
      <c r="BJ3443">
        <v>1866</v>
      </c>
      <c r="BK3443" t="b">
        <v>0</v>
      </c>
      <c r="BL3443">
        <v>0</v>
      </c>
      <c r="BM3443">
        <v>10000</v>
      </c>
      <c r="GY3443">
        <v>0</v>
      </c>
      <c r="GZ3443">
        <v>0</v>
      </c>
      <c r="HA3443" t="s">
        <v>373</v>
      </c>
      <c r="HB3443">
        <v>0</v>
      </c>
      <c r="HC3443">
        <v>0</v>
      </c>
      <c r="HD3443">
        <v>30003</v>
      </c>
      <c r="HE3443" t="b">
        <v>0</v>
      </c>
      <c r="HF3443">
        <v>5000</v>
      </c>
      <c r="HG3443" t="b">
        <v>1</v>
      </c>
      <c r="HH3443">
        <v>0</v>
      </c>
      <c r="HI3443">
        <v>0</v>
      </c>
      <c r="HJ3443">
        <v>0</v>
      </c>
      <c r="HK3443">
        <v>0</v>
      </c>
      <c r="HL3443" t="b">
        <v>0</v>
      </c>
      <c r="HM3443">
        <v>0</v>
      </c>
      <c r="HN3443">
        <v>0</v>
      </c>
      <c r="HO3443">
        <v>0</v>
      </c>
      <c r="HP3443" t="s">
        <v>363</v>
      </c>
      <c r="HQ3443">
        <v>0</v>
      </c>
      <c r="HR3443">
        <v>0</v>
      </c>
      <c r="HS3443">
        <v>0</v>
      </c>
      <c r="HT3443">
        <v>0</v>
      </c>
      <c r="HU3443" t="b">
        <v>0</v>
      </c>
      <c r="HV3443">
        <v>0</v>
      </c>
      <c r="HW3443" t="b">
        <v>0</v>
      </c>
      <c r="HX3443" t="b">
        <v>0</v>
      </c>
    </row>
    <row r="3444" spans="2:232">
      <c r="B3444" s="34">
        <f>10000000+INDEX(编号表!$B:$B,MATCH(D3444,编号表!$A:$A,0))*10000+J3444</f>
        <v>11580008</v>
      </c>
      <c r="C3444" s="22" t="s">
        <v>2365</v>
      </c>
      <c r="D3444" s="22" t="s">
        <v>2365</v>
      </c>
      <c r="E3444" s="41" t="s">
        <v>492</v>
      </c>
      <c r="F3444" s="41" t="s">
        <v>2256</v>
      </c>
      <c r="G3444" s="41" t="s">
        <v>403</v>
      </c>
      <c r="H3444" s="41" t="b">
        <v>0</v>
      </c>
      <c r="I3444" s="41" t="b">
        <v>0</v>
      </c>
      <c r="J3444" s="41">
        <v>8</v>
      </c>
      <c r="K3444" s="41" t="str">
        <f t="shared" si="73"/>
        <v>115800</v>
      </c>
      <c r="L3444" s="41" t="s">
        <v>860</v>
      </c>
      <c r="O3444" t="s">
        <v>2373</v>
      </c>
      <c r="P3444">
        <v>12221005</v>
      </c>
      <c r="Q3444">
        <v>0</v>
      </c>
      <c r="R3444">
        <v>0</v>
      </c>
      <c r="S3444">
        <v>0</v>
      </c>
      <c r="U3444">
        <v>0</v>
      </c>
      <c r="V3444">
        <v>0</v>
      </c>
      <c r="W3444">
        <v>600</v>
      </c>
      <c r="X3444">
        <v>600</v>
      </c>
      <c r="Y3444" t="s">
        <v>419</v>
      </c>
      <c r="Z3444" t="s">
        <v>420</v>
      </c>
      <c r="AA3444" t="s">
        <v>357</v>
      </c>
      <c r="AB3444">
        <v>0</v>
      </c>
      <c r="AC3444">
        <v>1</v>
      </c>
      <c r="AD3444" t="b">
        <v>0</v>
      </c>
      <c r="AE3444" t="s">
        <v>358</v>
      </c>
      <c r="AZ3444" t="s">
        <v>389</v>
      </c>
      <c r="BA3444">
        <v>10000</v>
      </c>
      <c r="BB3444" t="s">
        <v>360</v>
      </c>
      <c r="BC3444" t="s">
        <v>357</v>
      </c>
      <c r="BD3444">
        <v>10000</v>
      </c>
      <c r="BE3444">
        <v>0</v>
      </c>
      <c r="BF3444" t="s">
        <v>361</v>
      </c>
      <c r="BG3444">
        <v>0</v>
      </c>
      <c r="BH3444" t="s">
        <v>389</v>
      </c>
      <c r="BI3444">
        <v>0</v>
      </c>
      <c r="BJ3444">
        <v>2800</v>
      </c>
      <c r="BK3444" t="b">
        <v>0</v>
      </c>
      <c r="BL3444">
        <v>0</v>
      </c>
      <c r="BM3444">
        <v>10000</v>
      </c>
      <c r="GY3444">
        <v>0</v>
      </c>
      <c r="GZ3444">
        <v>0</v>
      </c>
      <c r="HA3444" t="s">
        <v>373</v>
      </c>
      <c r="HB3444">
        <v>0</v>
      </c>
      <c r="HC3444">
        <v>0</v>
      </c>
      <c r="HD3444">
        <v>30003</v>
      </c>
      <c r="HE3444" t="b">
        <v>0</v>
      </c>
      <c r="HF3444">
        <v>5000</v>
      </c>
      <c r="HG3444" t="b">
        <v>1</v>
      </c>
      <c r="HH3444">
        <v>0</v>
      </c>
      <c r="HI3444">
        <v>0</v>
      </c>
      <c r="HJ3444">
        <v>0</v>
      </c>
      <c r="HK3444">
        <v>0</v>
      </c>
      <c r="HL3444" t="b">
        <v>0</v>
      </c>
      <c r="HM3444">
        <v>0</v>
      </c>
      <c r="HN3444">
        <v>0</v>
      </c>
      <c r="HO3444">
        <v>0</v>
      </c>
      <c r="HP3444" t="s">
        <v>363</v>
      </c>
      <c r="HQ3444">
        <v>0</v>
      </c>
      <c r="HR3444">
        <v>0</v>
      </c>
      <c r="HS3444">
        <v>0</v>
      </c>
      <c r="HT3444">
        <v>0</v>
      </c>
      <c r="HU3444" t="b">
        <v>0</v>
      </c>
      <c r="HV3444">
        <v>0</v>
      </c>
      <c r="HW3444" t="b">
        <v>0</v>
      </c>
      <c r="HX3444" t="b">
        <v>0</v>
      </c>
    </row>
    <row r="3445" spans="2:232">
      <c r="B3445" s="34">
        <f>10000000+INDEX(编号表!$B:$B,MATCH(D3445,编号表!$A:$A,0))*10000+J3445</f>
        <v>11580009</v>
      </c>
      <c r="C3445" s="22" t="s">
        <v>2365</v>
      </c>
      <c r="D3445" s="22" t="s">
        <v>2365</v>
      </c>
      <c r="E3445" s="41" t="s">
        <v>492</v>
      </c>
      <c r="F3445" s="41" t="s">
        <v>2256</v>
      </c>
      <c r="G3445" s="41" t="s">
        <v>403</v>
      </c>
      <c r="H3445" s="41" t="b">
        <v>0</v>
      </c>
      <c r="I3445" s="41" t="b">
        <v>0</v>
      </c>
      <c r="J3445" s="41">
        <v>9</v>
      </c>
      <c r="K3445" s="41" t="str">
        <f t="shared" si="73"/>
        <v>115800</v>
      </c>
      <c r="L3445" s="41" t="s">
        <v>777</v>
      </c>
      <c r="O3445" t="s">
        <v>2374</v>
      </c>
      <c r="P3445">
        <v>12221005</v>
      </c>
      <c r="Q3445">
        <v>0</v>
      </c>
      <c r="R3445">
        <v>0</v>
      </c>
      <c r="S3445">
        <v>0</v>
      </c>
      <c r="U3445">
        <v>0</v>
      </c>
      <c r="V3445">
        <v>0</v>
      </c>
      <c r="W3445">
        <v>600</v>
      </c>
      <c r="X3445">
        <v>600</v>
      </c>
      <c r="Y3445" t="s">
        <v>419</v>
      </c>
      <c r="Z3445" t="s">
        <v>420</v>
      </c>
      <c r="AA3445" t="s">
        <v>357</v>
      </c>
      <c r="AB3445">
        <v>0</v>
      </c>
      <c r="AC3445">
        <v>1</v>
      </c>
      <c r="AD3445" t="b">
        <v>0</v>
      </c>
      <c r="AE3445" t="s">
        <v>358</v>
      </c>
      <c r="AZ3445" t="s">
        <v>389</v>
      </c>
      <c r="BA3445">
        <v>10000</v>
      </c>
      <c r="BB3445" t="s">
        <v>360</v>
      </c>
      <c r="BC3445" t="s">
        <v>357</v>
      </c>
      <c r="BD3445">
        <v>10000</v>
      </c>
      <c r="BE3445">
        <v>0</v>
      </c>
      <c r="BF3445" t="s">
        <v>361</v>
      </c>
      <c r="BG3445">
        <v>0</v>
      </c>
      <c r="BH3445" t="s">
        <v>389</v>
      </c>
      <c r="BI3445">
        <v>0</v>
      </c>
      <c r="BJ3445">
        <v>3920</v>
      </c>
      <c r="BK3445" t="b">
        <v>0</v>
      </c>
      <c r="BL3445">
        <v>0</v>
      </c>
      <c r="BM3445">
        <v>10000</v>
      </c>
      <c r="GY3445">
        <v>0</v>
      </c>
      <c r="GZ3445">
        <v>0</v>
      </c>
      <c r="HA3445" t="s">
        <v>373</v>
      </c>
      <c r="HB3445">
        <v>0</v>
      </c>
      <c r="HC3445">
        <v>0</v>
      </c>
      <c r="HD3445">
        <v>30003</v>
      </c>
      <c r="HE3445" t="b">
        <v>0</v>
      </c>
      <c r="HF3445">
        <v>5000</v>
      </c>
      <c r="HG3445" t="b">
        <v>1</v>
      </c>
      <c r="HH3445">
        <v>0</v>
      </c>
      <c r="HI3445">
        <v>0</v>
      </c>
      <c r="HJ3445">
        <v>0</v>
      </c>
      <c r="HK3445">
        <v>0</v>
      </c>
      <c r="HL3445" t="b">
        <v>0</v>
      </c>
      <c r="HM3445">
        <v>0</v>
      </c>
      <c r="HN3445">
        <v>0</v>
      </c>
      <c r="HO3445">
        <v>0</v>
      </c>
      <c r="HP3445" t="s">
        <v>363</v>
      </c>
      <c r="HQ3445">
        <v>0</v>
      </c>
      <c r="HR3445">
        <v>0</v>
      </c>
      <c r="HS3445">
        <v>0</v>
      </c>
      <c r="HT3445">
        <v>0</v>
      </c>
      <c r="HU3445" t="b">
        <v>0</v>
      </c>
      <c r="HV3445">
        <v>0</v>
      </c>
      <c r="HW3445" t="b">
        <v>0</v>
      </c>
      <c r="HX3445" t="b">
        <v>0</v>
      </c>
    </row>
    <row r="3446" spans="2:232">
      <c r="B3446" s="34">
        <f>10000000+INDEX(编号表!$B:$B,MATCH(D3446,编号表!$A:$A,0))*10000+J3446</f>
        <v>11580010</v>
      </c>
      <c r="C3446" s="22" t="s">
        <v>2365</v>
      </c>
      <c r="D3446" s="22" t="s">
        <v>2365</v>
      </c>
      <c r="E3446" s="41" t="s">
        <v>492</v>
      </c>
      <c r="F3446" s="41" t="s">
        <v>2260</v>
      </c>
      <c r="G3446" s="41" t="s">
        <v>403</v>
      </c>
      <c r="H3446" s="41" t="b">
        <v>0</v>
      </c>
      <c r="I3446" s="41" t="b">
        <v>0</v>
      </c>
      <c r="J3446" s="41">
        <v>10</v>
      </c>
      <c r="K3446" s="41" t="str">
        <f t="shared" si="73"/>
        <v>115800</v>
      </c>
      <c r="L3446" s="41" t="s">
        <v>353</v>
      </c>
      <c r="O3446" t="s">
        <v>2375</v>
      </c>
      <c r="P3446">
        <v>12221005</v>
      </c>
      <c r="Q3446">
        <v>0</v>
      </c>
      <c r="R3446">
        <v>0</v>
      </c>
      <c r="S3446">
        <v>0</v>
      </c>
      <c r="U3446">
        <v>0</v>
      </c>
      <c r="V3446">
        <v>0</v>
      </c>
      <c r="W3446">
        <v>600</v>
      </c>
      <c r="X3446">
        <v>600</v>
      </c>
      <c r="Y3446" t="s">
        <v>419</v>
      </c>
      <c r="Z3446" t="s">
        <v>420</v>
      </c>
      <c r="AA3446" t="s">
        <v>357</v>
      </c>
      <c r="AB3446">
        <v>0</v>
      </c>
      <c r="AC3446">
        <v>1</v>
      </c>
      <c r="AD3446" t="b">
        <v>0</v>
      </c>
      <c r="AE3446" t="s">
        <v>358</v>
      </c>
      <c r="AZ3446" t="s">
        <v>389</v>
      </c>
      <c r="BA3446">
        <v>10000</v>
      </c>
      <c r="BB3446" t="s">
        <v>360</v>
      </c>
      <c r="BC3446" t="s">
        <v>357</v>
      </c>
      <c r="BD3446">
        <v>10000</v>
      </c>
      <c r="BE3446">
        <v>0</v>
      </c>
      <c r="BF3446" t="s">
        <v>361</v>
      </c>
      <c r="BG3446">
        <v>0</v>
      </c>
      <c r="BH3446" t="s">
        <v>389</v>
      </c>
      <c r="BI3446">
        <v>0</v>
      </c>
      <c r="BJ3446">
        <v>8533</v>
      </c>
      <c r="BK3446" t="b">
        <v>0</v>
      </c>
      <c r="BL3446">
        <v>0</v>
      </c>
      <c r="BM3446">
        <v>10000</v>
      </c>
      <c r="GY3446">
        <v>0</v>
      </c>
      <c r="GZ3446">
        <v>0</v>
      </c>
      <c r="HA3446" t="s">
        <v>373</v>
      </c>
      <c r="HB3446">
        <v>0</v>
      </c>
      <c r="HC3446">
        <v>0</v>
      </c>
      <c r="HD3446">
        <v>30003</v>
      </c>
      <c r="HE3446" t="b">
        <v>0</v>
      </c>
      <c r="HF3446">
        <v>5000</v>
      </c>
      <c r="HG3446" t="b">
        <v>1</v>
      </c>
      <c r="HH3446">
        <v>0</v>
      </c>
      <c r="HI3446">
        <v>0</v>
      </c>
      <c r="HJ3446">
        <v>0</v>
      </c>
      <c r="HK3446">
        <v>0</v>
      </c>
      <c r="HL3446" t="b">
        <v>0</v>
      </c>
      <c r="HM3446">
        <v>0</v>
      </c>
      <c r="HN3446">
        <v>0</v>
      </c>
      <c r="HO3446">
        <v>0</v>
      </c>
      <c r="HP3446" t="s">
        <v>363</v>
      </c>
      <c r="HQ3446">
        <v>0</v>
      </c>
      <c r="HR3446">
        <v>0</v>
      </c>
      <c r="HS3446">
        <v>0</v>
      </c>
      <c r="HT3446">
        <v>0</v>
      </c>
      <c r="HU3446" t="b">
        <v>0</v>
      </c>
      <c r="HV3446">
        <v>0</v>
      </c>
      <c r="HW3446" t="b">
        <v>0</v>
      </c>
      <c r="HX3446" t="b">
        <v>0</v>
      </c>
    </row>
    <row r="3447" spans="2:232">
      <c r="B3447" s="34">
        <f>10000000+INDEX(编号表!$B:$B,MATCH(D3447,编号表!$A:$A,0))*10000+J3447</f>
        <v>11580011</v>
      </c>
      <c r="C3447" s="22" t="s">
        <v>2365</v>
      </c>
      <c r="D3447" s="22" t="s">
        <v>2365</v>
      </c>
      <c r="E3447" s="41" t="s">
        <v>492</v>
      </c>
      <c r="F3447" s="41" t="s">
        <v>2260</v>
      </c>
      <c r="G3447" s="41" t="s">
        <v>403</v>
      </c>
      <c r="H3447" s="41" t="b">
        <v>0</v>
      </c>
      <c r="I3447" s="41" t="b">
        <v>0</v>
      </c>
      <c r="J3447" s="41">
        <v>11</v>
      </c>
      <c r="K3447" s="41" t="str">
        <f t="shared" si="73"/>
        <v>115800</v>
      </c>
      <c r="L3447" s="41" t="s">
        <v>860</v>
      </c>
      <c r="O3447" t="s">
        <v>2376</v>
      </c>
      <c r="P3447">
        <v>12221005</v>
      </c>
      <c r="Q3447">
        <v>0</v>
      </c>
      <c r="R3447">
        <v>0</v>
      </c>
      <c r="S3447">
        <v>0</v>
      </c>
      <c r="U3447">
        <v>0</v>
      </c>
      <c r="V3447">
        <v>0</v>
      </c>
      <c r="W3447">
        <v>600</v>
      </c>
      <c r="X3447">
        <v>600</v>
      </c>
      <c r="Y3447" t="s">
        <v>419</v>
      </c>
      <c r="Z3447" t="s">
        <v>420</v>
      </c>
      <c r="AA3447" t="s">
        <v>357</v>
      </c>
      <c r="AB3447">
        <v>0</v>
      </c>
      <c r="AC3447">
        <v>1</v>
      </c>
      <c r="AD3447" t="b">
        <v>0</v>
      </c>
      <c r="AE3447" t="s">
        <v>358</v>
      </c>
      <c r="AZ3447" t="s">
        <v>389</v>
      </c>
      <c r="BA3447">
        <v>10000</v>
      </c>
      <c r="BB3447" t="s">
        <v>360</v>
      </c>
      <c r="BC3447" t="s">
        <v>357</v>
      </c>
      <c r="BD3447">
        <v>10000</v>
      </c>
      <c r="BE3447">
        <v>0</v>
      </c>
      <c r="BF3447" t="s">
        <v>361</v>
      </c>
      <c r="BG3447">
        <v>0</v>
      </c>
      <c r="BH3447" t="s">
        <v>389</v>
      </c>
      <c r="BI3447">
        <v>0</v>
      </c>
      <c r="BJ3447">
        <v>12800</v>
      </c>
      <c r="BK3447" t="b">
        <v>0</v>
      </c>
      <c r="BL3447">
        <v>0</v>
      </c>
      <c r="BM3447">
        <v>10000</v>
      </c>
      <c r="GY3447">
        <v>0</v>
      </c>
      <c r="GZ3447">
        <v>0</v>
      </c>
      <c r="HA3447" t="s">
        <v>373</v>
      </c>
      <c r="HB3447">
        <v>0</v>
      </c>
      <c r="HC3447">
        <v>0</v>
      </c>
      <c r="HD3447">
        <v>30003</v>
      </c>
      <c r="HE3447" t="b">
        <v>0</v>
      </c>
      <c r="HF3447">
        <v>5000</v>
      </c>
      <c r="HG3447" t="b">
        <v>1</v>
      </c>
      <c r="HH3447">
        <v>0</v>
      </c>
      <c r="HI3447">
        <v>0</v>
      </c>
      <c r="HJ3447">
        <v>0</v>
      </c>
      <c r="HK3447">
        <v>0</v>
      </c>
      <c r="HL3447" t="b">
        <v>0</v>
      </c>
      <c r="HM3447">
        <v>0</v>
      </c>
      <c r="HN3447">
        <v>0</v>
      </c>
      <c r="HO3447">
        <v>0</v>
      </c>
      <c r="HP3447" t="s">
        <v>363</v>
      </c>
      <c r="HQ3447">
        <v>0</v>
      </c>
      <c r="HR3447">
        <v>0</v>
      </c>
      <c r="HS3447">
        <v>0</v>
      </c>
      <c r="HT3447">
        <v>0</v>
      </c>
      <c r="HU3447" t="b">
        <v>0</v>
      </c>
      <c r="HV3447">
        <v>0</v>
      </c>
      <c r="HW3447" t="b">
        <v>0</v>
      </c>
      <c r="HX3447" t="b">
        <v>0</v>
      </c>
    </row>
    <row r="3448" spans="2:232">
      <c r="B3448" s="34">
        <f>10000000+INDEX(编号表!$B:$B,MATCH(D3448,编号表!$A:$A,0))*10000+J3448</f>
        <v>11580012</v>
      </c>
      <c r="C3448" s="22" t="s">
        <v>2365</v>
      </c>
      <c r="D3448" s="22" t="s">
        <v>2365</v>
      </c>
      <c r="E3448" s="41" t="s">
        <v>492</v>
      </c>
      <c r="F3448" s="41" t="s">
        <v>2260</v>
      </c>
      <c r="G3448" s="41" t="s">
        <v>403</v>
      </c>
      <c r="H3448" s="41" t="b">
        <v>0</v>
      </c>
      <c r="I3448" s="41" t="b">
        <v>0</v>
      </c>
      <c r="J3448" s="41">
        <v>12</v>
      </c>
      <c r="K3448" s="41" t="str">
        <f t="shared" si="73"/>
        <v>115800</v>
      </c>
      <c r="L3448" s="41" t="s">
        <v>777</v>
      </c>
      <c r="O3448" t="s">
        <v>2377</v>
      </c>
      <c r="P3448">
        <v>12221005</v>
      </c>
      <c r="Q3448">
        <v>0</v>
      </c>
      <c r="R3448">
        <v>0</v>
      </c>
      <c r="S3448">
        <v>0</v>
      </c>
      <c r="U3448">
        <v>0</v>
      </c>
      <c r="V3448">
        <v>0</v>
      </c>
      <c r="W3448">
        <v>600</v>
      </c>
      <c r="X3448">
        <v>600</v>
      </c>
      <c r="Y3448" t="s">
        <v>419</v>
      </c>
      <c r="Z3448" t="s">
        <v>420</v>
      </c>
      <c r="AA3448" t="s">
        <v>357</v>
      </c>
      <c r="AB3448">
        <v>0</v>
      </c>
      <c r="AC3448">
        <v>1</v>
      </c>
      <c r="AD3448" t="b">
        <v>0</v>
      </c>
      <c r="AE3448" t="s">
        <v>358</v>
      </c>
      <c r="AZ3448" t="s">
        <v>389</v>
      </c>
      <c r="BA3448">
        <v>10000</v>
      </c>
      <c r="BB3448" t="s">
        <v>360</v>
      </c>
      <c r="BC3448" t="s">
        <v>357</v>
      </c>
      <c r="BD3448">
        <v>10000</v>
      </c>
      <c r="BE3448">
        <v>0</v>
      </c>
      <c r="BF3448" t="s">
        <v>361</v>
      </c>
      <c r="BG3448">
        <v>0</v>
      </c>
      <c r="BH3448" t="s">
        <v>389</v>
      </c>
      <c r="BI3448">
        <v>0</v>
      </c>
      <c r="BJ3448">
        <v>17920</v>
      </c>
      <c r="BK3448" t="b">
        <v>0</v>
      </c>
      <c r="BL3448">
        <v>0</v>
      </c>
      <c r="BM3448">
        <v>10000</v>
      </c>
      <c r="GY3448">
        <v>0</v>
      </c>
      <c r="GZ3448">
        <v>0</v>
      </c>
      <c r="HA3448" t="s">
        <v>373</v>
      </c>
      <c r="HB3448">
        <v>0</v>
      </c>
      <c r="HC3448">
        <v>0</v>
      </c>
      <c r="HD3448">
        <v>30003</v>
      </c>
      <c r="HE3448" t="b">
        <v>0</v>
      </c>
      <c r="HF3448">
        <v>5000</v>
      </c>
      <c r="HG3448" t="b">
        <v>1</v>
      </c>
      <c r="HH3448">
        <v>0</v>
      </c>
      <c r="HI3448">
        <v>0</v>
      </c>
      <c r="HJ3448">
        <v>0</v>
      </c>
      <c r="HK3448">
        <v>0</v>
      </c>
      <c r="HL3448" t="b">
        <v>0</v>
      </c>
      <c r="HM3448">
        <v>0</v>
      </c>
      <c r="HN3448">
        <v>0</v>
      </c>
      <c r="HO3448">
        <v>0</v>
      </c>
      <c r="HP3448" t="s">
        <v>363</v>
      </c>
      <c r="HQ3448">
        <v>0</v>
      </c>
      <c r="HR3448">
        <v>0</v>
      </c>
      <c r="HS3448">
        <v>0</v>
      </c>
      <c r="HT3448">
        <v>0</v>
      </c>
      <c r="HU3448" t="b">
        <v>0</v>
      </c>
      <c r="HV3448">
        <v>0</v>
      </c>
      <c r="HW3448" t="b">
        <v>0</v>
      </c>
      <c r="HX3448" t="b">
        <v>0</v>
      </c>
    </row>
    <row r="3449" spans="2:232">
      <c r="B3449" s="34">
        <f>10000000+INDEX(编号表!$B:$B,MATCH(D3449,编号表!$A:$A,0))*10000+J3449</f>
        <v>11580013</v>
      </c>
      <c r="C3449" s="22" t="s">
        <v>2365</v>
      </c>
      <c r="D3449" s="22" t="s">
        <v>2365</v>
      </c>
      <c r="E3449" s="41" t="s">
        <v>492</v>
      </c>
      <c r="F3449" s="41" t="s">
        <v>2264</v>
      </c>
      <c r="G3449" s="41" t="s">
        <v>403</v>
      </c>
      <c r="H3449" s="41" t="b">
        <v>0</v>
      </c>
      <c r="I3449" s="41" t="b">
        <v>0</v>
      </c>
      <c r="J3449" s="41">
        <v>13</v>
      </c>
      <c r="K3449" s="41" t="str">
        <f t="shared" si="73"/>
        <v>115800</v>
      </c>
      <c r="L3449" s="41" t="s">
        <v>353</v>
      </c>
      <c r="O3449" t="s">
        <v>2378</v>
      </c>
      <c r="P3449">
        <v>12221005</v>
      </c>
      <c r="Q3449">
        <v>0</v>
      </c>
      <c r="R3449">
        <v>0</v>
      </c>
      <c r="S3449">
        <v>0</v>
      </c>
      <c r="U3449">
        <v>0</v>
      </c>
      <c r="V3449">
        <v>0</v>
      </c>
      <c r="W3449">
        <v>600</v>
      </c>
      <c r="X3449">
        <v>600</v>
      </c>
      <c r="Y3449" t="s">
        <v>419</v>
      </c>
      <c r="Z3449" t="s">
        <v>420</v>
      </c>
      <c r="AA3449" t="s">
        <v>357</v>
      </c>
      <c r="AB3449">
        <v>0</v>
      </c>
      <c r="AC3449">
        <v>1</v>
      </c>
      <c r="AD3449" t="b">
        <v>0</v>
      </c>
      <c r="AE3449" t="s">
        <v>358</v>
      </c>
      <c r="AZ3449" t="s">
        <v>389</v>
      </c>
      <c r="BA3449">
        <v>10000</v>
      </c>
      <c r="BB3449" t="s">
        <v>360</v>
      </c>
      <c r="BC3449" t="s">
        <v>357</v>
      </c>
      <c r="BD3449">
        <v>10000</v>
      </c>
      <c r="BE3449">
        <v>0</v>
      </c>
      <c r="BF3449" t="s">
        <v>361</v>
      </c>
      <c r="BG3449">
        <v>0</v>
      </c>
      <c r="BH3449" t="s">
        <v>389</v>
      </c>
      <c r="BI3449">
        <v>0</v>
      </c>
      <c r="BJ3449">
        <v>40533</v>
      </c>
      <c r="BK3449" t="b">
        <v>0</v>
      </c>
      <c r="BL3449">
        <v>0</v>
      </c>
      <c r="BM3449">
        <v>10000</v>
      </c>
      <c r="GY3449">
        <v>0</v>
      </c>
      <c r="GZ3449">
        <v>0</v>
      </c>
      <c r="HA3449" t="s">
        <v>373</v>
      </c>
      <c r="HB3449">
        <v>0</v>
      </c>
      <c r="HC3449">
        <v>0</v>
      </c>
      <c r="HD3449">
        <v>30003</v>
      </c>
      <c r="HE3449" t="b">
        <v>0</v>
      </c>
      <c r="HF3449">
        <v>5000</v>
      </c>
      <c r="HG3449" t="b">
        <v>1</v>
      </c>
      <c r="HH3449">
        <v>0</v>
      </c>
      <c r="HI3449">
        <v>0</v>
      </c>
      <c r="HJ3449">
        <v>0</v>
      </c>
      <c r="HK3449">
        <v>0</v>
      </c>
      <c r="HL3449" t="b">
        <v>0</v>
      </c>
      <c r="HM3449">
        <v>0</v>
      </c>
      <c r="HN3449">
        <v>0</v>
      </c>
      <c r="HO3449">
        <v>0</v>
      </c>
      <c r="HP3449" t="s">
        <v>363</v>
      </c>
      <c r="HQ3449">
        <v>0</v>
      </c>
      <c r="HR3449">
        <v>0</v>
      </c>
      <c r="HS3449">
        <v>0</v>
      </c>
      <c r="HT3449">
        <v>0</v>
      </c>
      <c r="HU3449" t="b">
        <v>0</v>
      </c>
      <c r="HV3449">
        <v>0</v>
      </c>
      <c r="HW3449" t="b">
        <v>0</v>
      </c>
      <c r="HX3449" t="b">
        <v>0</v>
      </c>
    </row>
    <row r="3450" spans="2:232">
      <c r="B3450" s="34">
        <f>10000000+INDEX(编号表!$B:$B,MATCH(D3450,编号表!$A:$A,0))*10000+J3450</f>
        <v>11580014</v>
      </c>
      <c r="C3450" s="22" t="s">
        <v>2365</v>
      </c>
      <c r="D3450" s="22" t="s">
        <v>2365</v>
      </c>
      <c r="E3450" s="41" t="s">
        <v>492</v>
      </c>
      <c r="F3450" s="41" t="s">
        <v>2264</v>
      </c>
      <c r="G3450" s="41" t="s">
        <v>403</v>
      </c>
      <c r="H3450" s="41" t="b">
        <v>0</v>
      </c>
      <c r="I3450" s="41" t="b">
        <v>0</v>
      </c>
      <c r="J3450" s="41">
        <v>14</v>
      </c>
      <c r="K3450" s="41" t="str">
        <f t="shared" si="73"/>
        <v>115800</v>
      </c>
      <c r="L3450" s="41" t="s">
        <v>860</v>
      </c>
      <c r="O3450" t="s">
        <v>2379</v>
      </c>
      <c r="P3450">
        <v>12221005</v>
      </c>
      <c r="Q3450">
        <v>0</v>
      </c>
      <c r="R3450">
        <v>0</v>
      </c>
      <c r="S3450">
        <v>0</v>
      </c>
      <c r="U3450">
        <v>0</v>
      </c>
      <c r="V3450">
        <v>0</v>
      </c>
      <c r="W3450">
        <v>600</v>
      </c>
      <c r="X3450">
        <v>600</v>
      </c>
      <c r="Y3450" t="s">
        <v>419</v>
      </c>
      <c r="Z3450" t="s">
        <v>420</v>
      </c>
      <c r="AA3450" t="s">
        <v>357</v>
      </c>
      <c r="AB3450">
        <v>0</v>
      </c>
      <c r="AC3450">
        <v>1</v>
      </c>
      <c r="AD3450" t="b">
        <v>0</v>
      </c>
      <c r="AE3450" t="s">
        <v>358</v>
      </c>
      <c r="AZ3450" t="s">
        <v>389</v>
      </c>
      <c r="BA3450">
        <v>10000</v>
      </c>
      <c r="BB3450" t="s">
        <v>360</v>
      </c>
      <c r="BC3450" t="s">
        <v>357</v>
      </c>
      <c r="BD3450">
        <v>10000</v>
      </c>
      <c r="BE3450">
        <v>0</v>
      </c>
      <c r="BF3450" t="s">
        <v>361</v>
      </c>
      <c r="BG3450">
        <v>0</v>
      </c>
      <c r="BH3450" t="s">
        <v>389</v>
      </c>
      <c r="BI3450">
        <v>0</v>
      </c>
      <c r="BJ3450">
        <v>60800</v>
      </c>
      <c r="BK3450" t="b">
        <v>0</v>
      </c>
      <c r="BL3450">
        <v>0</v>
      </c>
      <c r="BM3450">
        <v>10000</v>
      </c>
      <c r="GY3450">
        <v>0</v>
      </c>
      <c r="GZ3450">
        <v>0</v>
      </c>
      <c r="HA3450" t="s">
        <v>373</v>
      </c>
      <c r="HB3450">
        <v>0</v>
      </c>
      <c r="HC3450">
        <v>0</v>
      </c>
      <c r="HD3450">
        <v>30003</v>
      </c>
      <c r="HE3450" t="b">
        <v>0</v>
      </c>
      <c r="HF3450">
        <v>5000</v>
      </c>
      <c r="HG3450" t="b">
        <v>1</v>
      </c>
      <c r="HH3450">
        <v>0</v>
      </c>
      <c r="HI3450">
        <v>0</v>
      </c>
      <c r="HJ3450">
        <v>0</v>
      </c>
      <c r="HK3450">
        <v>0</v>
      </c>
      <c r="HL3450" t="b">
        <v>0</v>
      </c>
      <c r="HM3450">
        <v>0</v>
      </c>
      <c r="HN3450">
        <v>0</v>
      </c>
      <c r="HO3450">
        <v>0</v>
      </c>
      <c r="HP3450" t="s">
        <v>363</v>
      </c>
      <c r="HQ3450">
        <v>0</v>
      </c>
      <c r="HR3450">
        <v>0</v>
      </c>
      <c r="HS3450">
        <v>0</v>
      </c>
      <c r="HT3450">
        <v>0</v>
      </c>
      <c r="HU3450" t="b">
        <v>0</v>
      </c>
      <c r="HV3450">
        <v>0</v>
      </c>
      <c r="HW3450" t="b">
        <v>0</v>
      </c>
      <c r="HX3450" t="b">
        <v>0</v>
      </c>
    </row>
    <row r="3451" spans="2:232">
      <c r="B3451" s="34">
        <f>10000000+INDEX(编号表!$B:$B,MATCH(D3451,编号表!$A:$A,0))*10000+J3451</f>
        <v>11580015</v>
      </c>
      <c r="C3451" s="22" t="s">
        <v>2365</v>
      </c>
      <c r="D3451" s="22" t="s">
        <v>2365</v>
      </c>
      <c r="E3451" s="41" t="s">
        <v>492</v>
      </c>
      <c r="F3451" s="41" t="s">
        <v>2264</v>
      </c>
      <c r="G3451" s="41" t="s">
        <v>403</v>
      </c>
      <c r="H3451" s="41" t="b">
        <v>0</v>
      </c>
      <c r="I3451" s="41" t="b">
        <v>0</v>
      </c>
      <c r="J3451" s="41">
        <v>15</v>
      </c>
      <c r="K3451" s="41" t="str">
        <f t="shared" si="73"/>
        <v>115800</v>
      </c>
      <c r="L3451" s="41" t="s">
        <v>777</v>
      </c>
      <c r="O3451" t="s">
        <v>2380</v>
      </c>
      <c r="P3451">
        <v>12221005</v>
      </c>
      <c r="Q3451">
        <v>0</v>
      </c>
      <c r="R3451">
        <v>0</v>
      </c>
      <c r="S3451">
        <v>0</v>
      </c>
      <c r="U3451">
        <v>0</v>
      </c>
      <c r="V3451">
        <v>0</v>
      </c>
      <c r="W3451">
        <v>600</v>
      </c>
      <c r="X3451">
        <v>600</v>
      </c>
      <c r="Y3451" t="s">
        <v>419</v>
      </c>
      <c r="Z3451" t="s">
        <v>420</v>
      </c>
      <c r="AA3451" t="s">
        <v>357</v>
      </c>
      <c r="AB3451">
        <v>0</v>
      </c>
      <c r="AC3451">
        <v>1</v>
      </c>
      <c r="AD3451" t="b">
        <v>0</v>
      </c>
      <c r="AE3451" t="s">
        <v>358</v>
      </c>
      <c r="AZ3451" t="s">
        <v>389</v>
      </c>
      <c r="BA3451">
        <v>10000</v>
      </c>
      <c r="BB3451" t="s">
        <v>360</v>
      </c>
      <c r="BC3451" t="s">
        <v>357</v>
      </c>
      <c r="BD3451">
        <v>10000</v>
      </c>
      <c r="BE3451">
        <v>0</v>
      </c>
      <c r="BF3451" t="s">
        <v>361</v>
      </c>
      <c r="BG3451">
        <v>0</v>
      </c>
      <c r="BH3451" t="s">
        <v>389</v>
      </c>
      <c r="BI3451">
        <v>0</v>
      </c>
      <c r="BJ3451">
        <v>85120</v>
      </c>
      <c r="BK3451" t="b">
        <v>0</v>
      </c>
      <c r="BL3451">
        <v>0</v>
      </c>
      <c r="BM3451">
        <v>10000</v>
      </c>
      <c r="GY3451">
        <v>0</v>
      </c>
      <c r="GZ3451">
        <v>0</v>
      </c>
      <c r="HA3451" t="s">
        <v>373</v>
      </c>
      <c r="HB3451">
        <v>0</v>
      </c>
      <c r="HC3451">
        <v>0</v>
      </c>
      <c r="HD3451">
        <v>30003</v>
      </c>
      <c r="HE3451" t="b">
        <v>0</v>
      </c>
      <c r="HF3451">
        <v>5000</v>
      </c>
      <c r="HG3451" t="b">
        <v>1</v>
      </c>
      <c r="HH3451">
        <v>0</v>
      </c>
      <c r="HI3451">
        <v>0</v>
      </c>
      <c r="HJ3451">
        <v>0</v>
      </c>
      <c r="HK3451">
        <v>0</v>
      </c>
      <c r="HL3451" t="b">
        <v>0</v>
      </c>
      <c r="HM3451">
        <v>0</v>
      </c>
      <c r="HN3451">
        <v>0</v>
      </c>
      <c r="HO3451">
        <v>0</v>
      </c>
      <c r="HP3451" t="s">
        <v>363</v>
      </c>
      <c r="HQ3451">
        <v>0</v>
      </c>
      <c r="HR3451">
        <v>0</v>
      </c>
      <c r="HS3451">
        <v>0</v>
      </c>
      <c r="HT3451">
        <v>0</v>
      </c>
      <c r="HU3451" t="b">
        <v>0</v>
      </c>
      <c r="HV3451">
        <v>0</v>
      </c>
      <c r="HW3451" t="b">
        <v>0</v>
      </c>
      <c r="HX3451" t="b">
        <v>0</v>
      </c>
    </row>
    <row r="3452" spans="2:232">
      <c r="B3452" s="34">
        <f>10000000+INDEX(编号表!$B:$B,MATCH(D3452,编号表!$A:$A,0))*10000+J3452</f>
        <v>11580016</v>
      </c>
      <c r="C3452" s="22" t="s">
        <v>2365</v>
      </c>
      <c r="D3452" s="22" t="s">
        <v>2365</v>
      </c>
      <c r="E3452" s="41" t="s">
        <v>492</v>
      </c>
      <c r="F3452" s="41" t="s">
        <v>2268</v>
      </c>
      <c r="G3452" s="41" t="s">
        <v>403</v>
      </c>
      <c r="H3452" s="41" t="b">
        <v>0</v>
      </c>
      <c r="I3452" s="41" t="b">
        <v>0</v>
      </c>
      <c r="J3452" s="41">
        <v>16</v>
      </c>
      <c r="K3452" s="41" t="str">
        <f t="shared" si="73"/>
        <v>115800</v>
      </c>
      <c r="L3452" s="41" t="s">
        <v>353</v>
      </c>
      <c r="O3452" t="s">
        <v>2381</v>
      </c>
      <c r="P3452">
        <v>12221005</v>
      </c>
      <c r="Q3452">
        <v>0</v>
      </c>
      <c r="R3452">
        <v>0</v>
      </c>
      <c r="S3452">
        <v>0</v>
      </c>
      <c r="U3452">
        <v>0</v>
      </c>
      <c r="V3452">
        <v>0</v>
      </c>
      <c r="W3452">
        <v>600</v>
      </c>
      <c r="X3452">
        <v>600</v>
      </c>
      <c r="Y3452" t="s">
        <v>419</v>
      </c>
      <c r="Z3452" t="s">
        <v>420</v>
      </c>
      <c r="AA3452" t="s">
        <v>357</v>
      </c>
      <c r="AB3452">
        <v>0</v>
      </c>
      <c r="AC3452">
        <v>1</v>
      </c>
      <c r="AD3452" t="b">
        <v>0</v>
      </c>
      <c r="AE3452" t="s">
        <v>358</v>
      </c>
      <c r="AZ3452" t="s">
        <v>389</v>
      </c>
      <c r="BA3452">
        <v>10000</v>
      </c>
      <c r="BB3452" t="s">
        <v>360</v>
      </c>
      <c r="BC3452" t="s">
        <v>357</v>
      </c>
      <c r="BD3452">
        <v>10000</v>
      </c>
      <c r="BE3452">
        <v>0</v>
      </c>
      <c r="BF3452" t="s">
        <v>361</v>
      </c>
      <c r="BG3452">
        <v>0</v>
      </c>
      <c r="BH3452" t="s">
        <v>389</v>
      </c>
      <c r="BI3452">
        <v>0</v>
      </c>
      <c r="BJ3452">
        <v>181333</v>
      </c>
      <c r="BK3452" t="b">
        <v>0</v>
      </c>
      <c r="BL3452">
        <v>0</v>
      </c>
      <c r="BM3452">
        <v>10000</v>
      </c>
      <c r="GY3452">
        <v>0</v>
      </c>
      <c r="GZ3452">
        <v>0</v>
      </c>
      <c r="HA3452" t="s">
        <v>373</v>
      </c>
      <c r="HB3452">
        <v>0</v>
      </c>
      <c r="HC3452">
        <v>0</v>
      </c>
      <c r="HD3452">
        <v>30003</v>
      </c>
      <c r="HE3452" t="b">
        <v>0</v>
      </c>
      <c r="HF3452">
        <v>5000</v>
      </c>
      <c r="HG3452" t="b">
        <v>1</v>
      </c>
      <c r="HH3452">
        <v>0</v>
      </c>
      <c r="HI3452">
        <v>0</v>
      </c>
      <c r="HJ3452">
        <v>0</v>
      </c>
      <c r="HK3452">
        <v>0</v>
      </c>
      <c r="HL3452" t="b">
        <v>0</v>
      </c>
      <c r="HM3452">
        <v>0</v>
      </c>
      <c r="HN3452">
        <v>0</v>
      </c>
      <c r="HO3452">
        <v>0</v>
      </c>
      <c r="HP3452" t="s">
        <v>363</v>
      </c>
      <c r="HQ3452">
        <v>0</v>
      </c>
      <c r="HR3452">
        <v>0</v>
      </c>
      <c r="HS3452">
        <v>0</v>
      </c>
      <c r="HT3452">
        <v>0</v>
      </c>
      <c r="HU3452" t="b">
        <v>0</v>
      </c>
      <c r="HV3452">
        <v>0</v>
      </c>
      <c r="HW3452" t="b">
        <v>0</v>
      </c>
      <c r="HX3452" t="b">
        <v>0</v>
      </c>
    </row>
    <row r="3453" spans="2:232">
      <c r="B3453" s="34">
        <f>10000000+INDEX(编号表!$B:$B,MATCH(D3453,编号表!$A:$A,0))*10000+J3453</f>
        <v>11580017</v>
      </c>
      <c r="C3453" s="22" t="s">
        <v>2365</v>
      </c>
      <c r="D3453" s="22" t="s">
        <v>2365</v>
      </c>
      <c r="E3453" s="41" t="s">
        <v>492</v>
      </c>
      <c r="F3453" s="41" t="s">
        <v>2268</v>
      </c>
      <c r="G3453" s="41" t="s">
        <v>403</v>
      </c>
      <c r="H3453" s="41" t="b">
        <v>0</v>
      </c>
      <c r="I3453" s="41" t="b">
        <v>0</v>
      </c>
      <c r="J3453" s="41">
        <v>17</v>
      </c>
      <c r="K3453" s="41" t="str">
        <f t="shared" si="73"/>
        <v>115800</v>
      </c>
      <c r="L3453" s="41" t="s">
        <v>860</v>
      </c>
      <c r="O3453" t="s">
        <v>2382</v>
      </c>
      <c r="P3453">
        <v>12221005</v>
      </c>
      <c r="Q3453">
        <v>0</v>
      </c>
      <c r="R3453">
        <v>0</v>
      </c>
      <c r="S3453">
        <v>0</v>
      </c>
      <c r="U3453">
        <v>0</v>
      </c>
      <c r="V3453">
        <v>0</v>
      </c>
      <c r="W3453">
        <v>600</v>
      </c>
      <c r="X3453">
        <v>600</v>
      </c>
      <c r="Y3453" t="s">
        <v>419</v>
      </c>
      <c r="Z3453" t="s">
        <v>420</v>
      </c>
      <c r="AA3453" t="s">
        <v>357</v>
      </c>
      <c r="AB3453">
        <v>0</v>
      </c>
      <c r="AC3453">
        <v>1</v>
      </c>
      <c r="AD3453" t="b">
        <v>0</v>
      </c>
      <c r="AE3453" t="s">
        <v>358</v>
      </c>
      <c r="AZ3453" t="s">
        <v>389</v>
      </c>
      <c r="BA3453">
        <v>10000</v>
      </c>
      <c r="BB3453" t="s">
        <v>360</v>
      </c>
      <c r="BC3453" t="s">
        <v>357</v>
      </c>
      <c r="BD3453">
        <v>10000</v>
      </c>
      <c r="BE3453">
        <v>0</v>
      </c>
      <c r="BF3453" t="s">
        <v>361</v>
      </c>
      <c r="BG3453">
        <v>0</v>
      </c>
      <c r="BH3453" t="s">
        <v>389</v>
      </c>
      <c r="BI3453">
        <v>0</v>
      </c>
      <c r="BJ3453">
        <v>272000</v>
      </c>
      <c r="BK3453" t="b">
        <v>0</v>
      </c>
      <c r="BL3453">
        <v>0</v>
      </c>
      <c r="BM3453">
        <v>10000</v>
      </c>
      <c r="GY3453">
        <v>0</v>
      </c>
      <c r="GZ3453">
        <v>0</v>
      </c>
      <c r="HA3453" t="s">
        <v>373</v>
      </c>
      <c r="HB3453">
        <v>0</v>
      </c>
      <c r="HC3453">
        <v>0</v>
      </c>
      <c r="HD3453">
        <v>30003</v>
      </c>
      <c r="HE3453" t="b">
        <v>0</v>
      </c>
      <c r="HF3453">
        <v>5000</v>
      </c>
      <c r="HG3453" t="b">
        <v>1</v>
      </c>
      <c r="HH3453">
        <v>0</v>
      </c>
      <c r="HI3453">
        <v>0</v>
      </c>
      <c r="HJ3453">
        <v>0</v>
      </c>
      <c r="HK3453">
        <v>0</v>
      </c>
      <c r="HL3453" t="b">
        <v>0</v>
      </c>
      <c r="HM3453">
        <v>0</v>
      </c>
      <c r="HN3453">
        <v>0</v>
      </c>
      <c r="HO3453">
        <v>0</v>
      </c>
      <c r="HP3453" t="s">
        <v>363</v>
      </c>
      <c r="HQ3453">
        <v>0</v>
      </c>
      <c r="HR3453">
        <v>0</v>
      </c>
      <c r="HS3453">
        <v>0</v>
      </c>
      <c r="HT3453">
        <v>0</v>
      </c>
      <c r="HU3453" t="b">
        <v>0</v>
      </c>
      <c r="HV3453">
        <v>0</v>
      </c>
      <c r="HW3453" t="b">
        <v>0</v>
      </c>
      <c r="HX3453" t="b">
        <v>0</v>
      </c>
    </row>
    <row r="3454" spans="2:232">
      <c r="B3454" s="34">
        <f>10000000+INDEX(编号表!$B:$B,MATCH(D3454,编号表!$A:$A,0))*10000+J3454</f>
        <v>11580018</v>
      </c>
      <c r="C3454" s="22" t="s">
        <v>2365</v>
      </c>
      <c r="D3454" s="22" t="s">
        <v>2365</v>
      </c>
      <c r="E3454" s="41" t="s">
        <v>492</v>
      </c>
      <c r="F3454" s="41" t="s">
        <v>2268</v>
      </c>
      <c r="G3454" s="41" t="s">
        <v>403</v>
      </c>
      <c r="H3454" s="41" t="b">
        <v>0</v>
      </c>
      <c r="I3454" s="41" t="b">
        <v>0</v>
      </c>
      <c r="J3454" s="41">
        <v>18</v>
      </c>
      <c r="K3454" s="41" t="str">
        <f t="shared" si="73"/>
        <v>115800</v>
      </c>
      <c r="L3454" s="41" t="s">
        <v>777</v>
      </c>
      <c r="O3454" t="s">
        <v>2383</v>
      </c>
      <c r="P3454">
        <v>12221005</v>
      </c>
      <c r="Q3454">
        <v>0</v>
      </c>
      <c r="R3454">
        <v>0</v>
      </c>
      <c r="S3454">
        <v>0</v>
      </c>
      <c r="U3454">
        <v>0</v>
      </c>
      <c r="V3454">
        <v>0</v>
      </c>
      <c r="W3454">
        <v>600</v>
      </c>
      <c r="X3454">
        <v>600</v>
      </c>
      <c r="Y3454" t="s">
        <v>419</v>
      </c>
      <c r="Z3454" t="s">
        <v>420</v>
      </c>
      <c r="AA3454" t="s">
        <v>357</v>
      </c>
      <c r="AB3454">
        <v>0</v>
      </c>
      <c r="AC3454">
        <v>1</v>
      </c>
      <c r="AD3454" t="b">
        <v>0</v>
      </c>
      <c r="AE3454" t="s">
        <v>358</v>
      </c>
      <c r="AZ3454" t="s">
        <v>389</v>
      </c>
      <c r="BA3454">
        <v>10000</v>
      </c>
      <c r="BB3454" t="s">
        <v>360</v>
      </c>
      <c r="BC3454" t="s">
        <v>357</v>
      </c>
      <c r="BD3454">
        <v>10000</v>
      </c>
      <c r="BE3454">
        <v>0</v>
      </c>
      <c r="BF3454" t="s">
        <v>361</v>
      </c>
      <c r="BG3454">
        <v>0</v>
      </c>
      <c r="BH3454" t="s">
        <v>389</v>
      </c>
      <c r="BI3454">
        <v>0</v>
      </c>
      <c r="BJ3454">
        <v>380800</v>
      </c>
      <c r="BK3454" t="b">
        <v>0</v>
      </c>
      <c r="BL3454">
        <v>0</v>
      </c>
      <c r="BM3454">
        <v>10000</v>
      </c>
      <c r="GY3454">
        <v>0</v>
      </c>
      <c r="GZ3454">
        <v>0</v>
      </c>
      <c r="HA3454" t="s">
        <v>373</v>
      </c>
      <c r="HB3454">
        <v>0</v>
      </c>
      <c r="HC3454">
        <v>0</v>
      </c>
      <c r="HD3454">
        <v>30003</v>
      </c>
      <c r="HE3454" t="b">
        <v>0</v>
      </c>
      <c r="HF3454">
        <v>5000</v>
      </c>
      <c r="HG3454" t="b">
        <v>1</v>
      </c>
      <c r="HH3454">
        <v>0</v>
      </c>
      <c r="HI3454">
        <v>0</v>
      </c>
      <c r="HJ3454">
        <v>0</v>
      </c>
      <c r="HK3454">
        <v>0</v>
      </c>
      <c r="HL3454" t="b">
        <v>0</v>
      </c>
      <c r="HM3454">
        <v>0</v>
      </c>
      <c r="HN3454">
        <v>0</v>
      </c>
      <c r="HO3454">
        <v>0</v>
      </c>
      <c r="HP3454" t="s">
        <v>363</v>
      </c>
      <c r="HQ3454">
        <v>0</v>
      </c>
      <c r="HR3454">
        <v>0</v>
      </c>
      <c r="HS3454">
        <v>0</v>
      </c>
      <c r="HT3454">
        <v>0</v>
      </c>
      <c r="HU3454" t="b">
        <v>0</v>
      </c>
      <c r="HV3454">
        <v>0</v>
      </c>
      <c r="HW3454" t="b">
        <v>0</v>
      </c>
      <c r="HX3454" t="b">
        <v>0</v>
      </c>
    </row>
    <row r="3455" spans="2:232">
      <c r="B3455" s="34">
        <f>10000000+INDEX(编号表!$B:$B,MATCH(D3455,编号表!$A:$A,0))*10000+J3455</f>
        <v>11580019</v>
      </c>
      <c r="C3455" s="22" t="s">
        <v>2365</v>
      </c>
      <c r="D3455" s="22" t="s">
        <v>2365</v>
      </c>
      <c r="E3455" s="41" t="s">
        <v>492</v>
      </c>
      <c r="F3455" s="41" t="s">
        <v>2272</v>
      </c>
      <c r="G3455" s="41" t="s">
        <v>403</v>
      </c>
      <c r="H3455" s="41" t="b">
        <v>0</v>
      </c>
      <c r="I3455" s="41" t="b">
        <v>0</v>
      </c>
      <c r="J3455" s="41">
        <v>19</v>
      </c>
      <c r="K3455" s="41" t="str">
        <f t="shared" si="73"/>
        <v>115800</v>
      </c>
      <c r="L3455" s="41" t="s">
        <v>353</v>
      </c>
      <c r="O3455" t="s">
        <v>2384</v>
      </c>
      <c r="P3455">
        <v>12221005</v>
      </c>
      <c r="Q3455">
        <v>0</v>
      </c>
      <c r="R3455">
        <v>0</v>
      </c>
      <c r="S3455">
        <v>0</v>
      </c>
      <c r="U3455">
        <v>0</v>
      </c>
      <c r="V3455">
        <v>0</v>
      </c>
      <c r="W3455">
        <v>600</v>
      </c>
      <c r="X3455">
        <v>600</v>
      </c>
      <c r="Y3455" t="s">
        <v>419</v>
      </c>
      <c r="Z3455" t="s">
        <v>420</v>
      </c>
      <c r="AA3455" t="s">
        <v>357</v>
      </c>
      <c r="AB3455">
        <v>0</v>
      </c>
      <c r="AC3455">
        <v>1</v>
      </c>
      <c r="AD3455" t="b">
        <v>0</v>
      </c>
      <c r="AE3455" t="s">
        <v>358</v>
      </c>
      <c r="AZ3455" t="s">
        <v>389</v>
      </c>
      <c r="BA3455">
        <v>10000</v>
      </c>
      <c r="BB3455" t="s">
        <v>360</v>
      </c>
      <c r="BC3455" t="s">
        <v>357</v>
      </c>
      <c r="BD3455">
        <v>10000</v>
      </c>
      <c r="BE3455">
        <v>0</v>
      </c>
      <c r="BF3455" t="s">
        <v>361</v>
      </c>
      <c r="BG3455">
        <v>0</v>
      </c>
      <c r="BH3455" t="s">
        <v>389</v>
      </c>
      <c r="BI3455">
        <v>0</v>
      </c>
      <c r="BJ3455">
        <v>800000</v>
      </c>
      <c r="BK3455" t="b">
        <v>0</v>
      </c>
      <c r="BL3455">
        <v>0</v>
      </c>
      <c r="BM3455">
        <v>10000</v>
      </c>
      <c r="GY3455">
        <v>0</v>
      </c>
      <c r="GZ3455">
        <v>0</v>
      </c>
      <c r="HA3455" t="s">
        <v>373</v>
      </c>
      <c r="HB3455">
        <v>0</v>
      </c>
      <c r="HC3455">
        <v>0</v>
      </c>
      <c r="HD3455">
        <v>30003</v>
      </c>
      <c r="HE3455" t="b">
        <v>0</v>
      </c>
      <c r="HF3455">
        <v>5000</v>
      </c>
      <c r="HG3455" t="b">
        <v>1</v>
      </c>
      <c r="HH3455">
        <v>0</v>
      </c>
      <c r="HI3455">
        <v>0</v>
      </c>
      <c r="HJ3455">
        <v>0</v>
      </c>
      <c r="HK3455">
        <v>0</v>
      </c>
      <c r="HL3455" t="b">
        <v>0</v>
      </c>
      <c r="HM3455">
        <v>0</v>
      </c>
      <c r="HN3455">
        <v>0</v>
      </c>
      <c r="HO3455">
        <v>0</v>
      </c>
      <c r="HP3455" t="s">
        <v>363</v>
      </c>
      <c r="HQ3455">
        <v>0</v>
      </c>
      <c r="HR3455">
        <v>0</v>
      </c>
      <c r="HS3455">
        <v>0</v>
      </c>
      <c r="HT3455">
        <v>0</v>
      </c>
      <c r="HU3455" t="b">
        <v>0</v>
      </c>
      <c r="HV3455">
        <v>0</v>
      </c>
      <c r="HW3455" t="b">
        <v>0</v>
      </c>
      <c r="HX3455" t="b">
        <v>0</v>
      </c>
    </row>
    <row r="3456" spans="2:232">
      <c r="B3456" s="34">
        <f>10000000+INDEX(编号表!$B:$B,MATCH(D3456,编号表!$A:$A,0))*10000+J3456</f>
        <v>11580020</v>
      </c>
      <c r="C3456" s="22" t="s">
        <v>2365</v>
      </c>
      <c r="D3456" s="22" t="s">
        <v>2365</v>
      </c>
      <c r="E3456" s="41" t="s">
        <v>492</v>
      </c>
      <c r="F3456" s="41" t="s">
        <v>2272</v>
      </c>
      <c r="G3456" s="41" t="s">
        <v>403</v>
      </c>
      <c r="H3456" s="41" t="b">
        <v>0</v>
      </c>
      <c r="I3456" s="41" t="b">
        <v>0</v>
      </c>
      <c r="J3456" s="41">
        <v>20</v>
      </c>
      <c r="K3456" s="41" t="str">
        <f t="shared" si="73"/>
        <v>115800</v>
      </c>
      <c r="L3456" s="41" t="s">
        <v>860</v>
      </c>
      <c r="O3456" t="s">
        <v>2385</v>
      </c>
      <c r="P3456">
        <v>12221005</v>
      </c>
      <c r="Q3456">
        <v>0</v>
      </c>
      <c r="R3456">
        <v>0</v>
      </c>
      <c r="S3456">
        <v>0</v>
      </c>
      <c r="U3456">
        <v>0</v>
      </c>
      <c r="V3456">
        <v>0</v>
      </c>
      <c r="W3456">
        <v>600</v>
      </c>
      <c r="X3456">
        <v>600</v>
      </c>
      <c r="Y3456" t="s">
        <v>419</v>
      </c>
      <c r="Z3456" t="s">
        <v>420</v>
      </c>
      <c r="AA3456" t="s">
        <v>357</v>
      </c>
      <c r="AB3456">
        <v>0</v>
      </c>
      <c r="AC3456">
        <v>1</v>
      </c>
      <c r="AD3456" t="b">
        <v>0</v>
      </c>
      <c r="AE3456" t="s">
        <v>358</v>
      </c>
      <c r="AZ3456" t="s">
        <v>389</v>
      </c>
      <c r="BA3456">
        <v>10000</v>
      </c>
      <c r="BB3456" t="s">
        <v>360</v>
      </c>
      <c r="BC3456" t="s">
        <v>357</v>
      </c>
      <c r="BD3456">
        <v>10000</v>
      </c>
      <c r="BE3456">
        <v>0</v>
      </c>
      <c r="BF3456" t="s">
        <v>361</v>
      </c>
      <c r="BG3456">
        <v>0</v>
      </c>
      <c r="BH3456" t="s">
        <v>389</v>
      </c>
      <c r="BI3456">
        <v>0</v>
      </c>
      <c r="BJ3456">
        <v>1200000</v>
      </c>
      <c r="BK3456" t="b">
        <v>0</v>
      </c>
      <c r="BL3456">
        <v>0</v>
      </c>
      <c r="BM3456">
        <v>10000</v>
      </c>
      <c r="GY3456">
        <v>0</v>
      </c>
      <c r="GZ3456">
        <v>0</v>
      </c>
      <c r="HA3456" t="s">
        <v>373</v>
      </c>
      <c r="HB3456">
        <v>0</v>
      </c>
      <c r="HC3456">
        <v>0</v>
      </c>
      <c r="HD3456">
        <v>30003</v>
      </c>
      <c r="HE3456" t="b">
        <v>0</v>
      </c>
      <c r="HF3456">
        <v>5000</v>
      </c>
      <c r="HG3456" t="b">
        <v>1</v>
      </c>
      <c r="HH3456">
        <v>0</v>
      </c>
      <c r="HI3456">
        <v>0</v>
      </c>
      <c r="HJ3456">
        <v>0</v>
      </c>
      <c r="HK3456">
        <v>0</v>
      </c>
      <c r="HL3456" t="b">
        <v>0</v>
      </c>
      <c r="HM3456">
        <v>0</v>
      </c>
      <c r="HN3456">
        <v>0</v>
      </c>
      <c r="HO3456">
        <v>0</v>
      </c>
      <c r="HP3456" t="s">
        <v>363</v>
      </c>
      <c r="HQ3456">
        <v>0</v>
      </c>
      <c r="HR3456">
        <v>0</v>
      </c>
      <c r="HS3456">
        <v>0</v>
      </c>
      <c r="HT3456">
        <v>0</v>
      </c>
      <c r="HU3456" t="b">
        <v>0</v>
      </c>
      <c r="HV3456">
        <v>0</v>
      </c>
      <c r="HW3456" t="b">
        <v>0</v>
      </c>
      <c r="HX3456" t="b">
        <v>0</v>
      </c>
    </row>
    <row r="3457" spans="2:232">
      <c r="B3457" s="34">
        <f>10000000+INDEX(编号表!$B:$B,MATCH(D3457,编号表!$A:$A,0))*10000+J3457</f>
        <v>11580021</v>
      </c>
      <c r="C3457" s="22" t="s">
        <v>2365</v>
      </c>
      <c r="D3457" s="22" t="s">
        <v>2365</v>
      </c>
      <c r="E3457" s="41" t="s">
        <v>492</v>
      </c>
      <c r="F3457" s="41" t="s">
        <v>2272</v>
      </c>
      <c r="G3457" s="41" t="s">
        <v>403</v>
      </c>
      <c r="H3457" s="41" t="b">
        <v>0</v>
      </c>
      <c r="I3457" s="41" t="b">
        <v>0</v>
      </c>
      <c r="J3457" s="41">
        <v>21</v>
      </c>
      <c r="K3457" s="41" t="str">
        <f t="shared" si="73"/>
        <v>115800</v>
      </c>
      <c r="L3457" s="41" t="s">
        <v>777</v>
      </c>
      <c r="O3457" t="s">
        <v>2386</v>
      </c>
      <c r="P3457">
        <v>12221005</v>
      </c>
      <c r="Q3457">
        <v>0</v>
      </c>
      <c r="R3457">
        <v>0</v>
      </c>
      <c r="S3457">
        <v>0</v>
      </c>
      <c r="U3457">
        <v>0</v>
      </c>
      <c r="V3457">
        <v>0</v>
      </c>
      <c r="W3457">
        <v>600</v>
      </c>
      <c r="X3457">
        <v>600</v>
      </c>
      <c r="Y3457" t="s">
        <v>419</v>
      </c>
      <c r="Z3457" t="s">
        <v>420</v>
      </c>
      <c r="AA3457" t="s">
        <v>357</v>
      </c>
      <c r="AB3457">
        <v>0</v>
      </c>
      <c r="AC3457">
        <v>1</v>
      </c>
      <c r="AD3457" t="b">
        <v>0</v>
      </c>
      <c r="AE3457" t="s">
        <v>358</v>
      </c>
      <c r="AZ3457" t="s">
        <v>389</v>
      </c>
      <c r="BA3457">
        <v>10000</v>
      </c>
      <c r="BB3457" t="s">
        <v>360</v>
      </c>
      <c r="BC3457" t="s">
        <v>357</v>
      </c>
      <c r="BD3457">
        <v>10000</v>
      </c>
      <c r="BE3457">
        <v>0</v>
      </c>
      <c r="BF3457" t="s">
        <v>361</v>
      </c>
      <c r="BG3457">
        <v>0</v>
      </c>
      <c r="BH3457" t="s">
        <v>389</v>
      </c>
      <c r="BI3457">
        <v>0</v>
      </c>
      <c r="BJ3457">
        <v>1680000</v>
      </c>
      <c r="BK3457" t="b">
        <v>0</v>
      </c>
      <c r="BL3457">
        <v>0</v>
      </c>
      <c r="BM3457">
        <v>10000</v>
      </c>
      <c r="GY3457">
        <v>0</v>
      </c>
      <c r="GZ3457">
        <v>0</v>
      </c>
      <c r="HA3457" t="s">
        <v>373</v>
      </c>
      <c r="HB3457">
        <v>0</v>
      </c>
      <c r="HC3457">
        <v>0</v>
      </c>
      <c r="HD3457">
        <v>30003</v>
      </c>
      <c r="HE3457" t="b">
        <v>0</v>
      </c>
      <c r="HF3457">
        <v>5000</v>
      </c>
      <c r="HG3457" t="b">
        <v>1</v>
      </c>
      <c r="HH3457">
        <v>0</v>
      </c>
      <c r="HI3457">
        <v>0</v>
      </c>
      <c r="HJ3457">
        <v>0</v>
      </c>
      <c r="HK3457">
        <v>0</v>
      </c>
      <c r="HL3457" t="b">
        <v>0</v>
      </c>
      <c r="HM3457">
        <v>0</v>
      </c>
      <c r="HN3457">
        <v>0</v>
      </c>
      <c r="HO3457">
        <v>0</v>
      </c>
      <c r="HP3457" t="s">
        <v>363</v>
      </c>
      <c r="HQ3457">
        <v>0</v>
      </c>
      <c r="HR3457">
        <v>0</v>
      </c>
      <c r="HS3457">
        <v>0</v>
      </c>
      <c r="HT3457">
        <v>0</v>
      </c>
      <c r="HU3457" t="b">
        <v>0</v>
      </c>
      <c r="HV3457">
        <v>0</v>
      </c>
      <c r="HW3457" t="b">
        <v>0</v>
      </c>
      <c r="HX3457" t="b">
        <v>0</v>
      </c>
    </row>
    <row r="3458" spans="2:232">
      <c r="B3458" s="34">
        <f>10000000+INDEX(编号表!$B:$B,MATCH(D3458,编号表!$A:$A,0))*10000+J3458</f>
        <v>11590001</v>
      </c>
      <c r="C3458" s="22" t="s">
        <v>2387</v>
      </c>
      <c r="D3458" s="22" t="s">
        <v>2387</v>
      </c>
      <c r="E3458" s="41" t="s">
        <v>492</v>
      </c>
      <c r="F3458" s="41" t="s">
        <v>2248</v>
      </c>
      <c r="G3458" s="41" t="s">
        <v>363</v>
      </c>
      <c r="H3458" s="41" t="b">
        <v>0</v>
      </c>
      <c r="I3458" s="41" t="b">
        <v>0</v>
      </c>
      <c r="J3458" s="41">
        <v>1</v>
      </c>
      <c r="K3458" s="41" t="str">
        <f t="shared" si="73"/>
        <v>115900</v>
      </c>
      <c r="L3458" s="41" t="s">
        <v>353</v>
      </c>
      <c r="O3458" t="s">
        <v>2388</v>
      </c>
      <c r="P3458">
        <v>12221006</v>
      </c>
      <c r="Q3458">
        <v>0</v>
      </c>
      <c r="R3458">
        <v>0</v>
      </c>
      <c r="S3458">
        <v>0</v>
      </c>
      <c r="U3458">
        <v>0</v>
      </c>
      <c r="V3458">
        <v>0</v>
      </c>
      <c r="W3458">
        <v>600</v>
      </c>
      <c r="X3458">
        <v>600</v>
      </c>
      <c r="Y3458" t="s">
        <v>419</v>
      </c>
      <c r="Z3458" t="s">
        <v>420</v>
      </c>
      <c r="AA3458" t="s">
        <v>357</v>
      </c>
      <c r="AB3458">
        <v>0</v>
      </c>
      <c r="AC3458">
        <v>1</v>
      </c>
      <c r="AD3458" t="b">
        <v>0</v>
      </c>
      <c r="AE3458" t="s">
        <v>358</v>
      </c>
      <c r="AZ3458" t="s">
        <v>389</v>
      </c>
      <c r="BA3458">
        <v>10000</v>
      </c>
      <c r="BB3458" t="s">
        <v>434</v>
      </c>
      <c r="BC3458" t="s">
        <v>357</v>
      </c>
      <c r="BD3458">
        <v>10000</v>
      </c>
      <c r="BE3458">
        <v>0</v>
      </c>
      <c r="BF3458" t="s">
        <v>361</v>
      </c>
      <c r="BG3458">
        <v>0</v>
      </c>
      <c r="BN3458">
        <v>20710001</v>
      </c>
      <c r="DA3458" t="s">
        <v>434</v>
      </c>
      <c r="DB3458" t="s">
        <v>357</v>
      </c>
      <c r="DC3458">
        <v>10000</v>
      </c>
      <c r="DD3458">
        <v>0</v>
      </c>
      <c r="DE3458" t="s">
        <v>361</v>
      </c>
      <c r="DF3458">
        <v>0</v>
      </c>
      <c r="DM3458">
        <v>20710100</v>
      </c>
      <c r="GY3458">
        <v>0</v>
      </c>
      <c r="GZ3458">
        <v>0</v>
      </c>
      <c r="HA3458" t="s">
        <v>373</v>
      </c>
      <c r="HB3458">
        <v>0</v>
      </c>
      <c r="HC3458">
        <v>0</v>
      </c>
      <c r="HD3458">
        <v>0</v>
      </c>
      <c r="HE3458" t="b">
        <v>0</v>
      </c>
      <c r="HF3458">
        <v>5000</v>
      </c>
      <c r="HG3458" t="b">
        <v>1</v>
      </c>
      <c r="HH3458">
        <v>0</v>
      </c>
      <c r="HI3458">
        <v>0</v>
      </c>
      <c r="HJ3458">
        <v>0</v>
      </c>
      <c r="HK3458">
        <v>0</v>
      </c>
      <c r="HL3458" t="b">
        <v>0</v>
      </c>
      <c r="HM3458">
        <v>0</v>
      </c>
      <c r="HN3458">
        <v>0</v>
      </c>
      <c r="HO3458">
        <v>0</v>
      </c>
      <c r="HP3458" t="s">
        <v>363</v>
      </c>
      <c r="HQ3458">
        <v>0</v>
      </c>
      <c r="HR3458">
        <v>0</v>
      </c>
      <c r="HS3458">
        <v>0</v>
      </c>
      <c r="HT3458">
        <v>0</v>
      </c>
      <c r="HU3458" t="b">
        <v>0</v>
      </c>
      <c r="HV3458">
        <v>0</v>
      </c>
      <c r="HW3458" t="b">
        <v>0</v>
      </c>
      <c r="HX3458" t="b">
        <v>0</v>
      </c>
    </row>
    <row r="3459" spans="2:232">
      <c r="B3459" s="34">
        <f>10000000+INDEX(编号表!$B:$B,MATCH(D3459,编号表!$A:$A,0))*10000+J3459</f>
        <v>11590002</v>
      </c>
      <c r="C3459" s="22" t="s">
        <v>2387</v>
      </c>
      <c r="D3459" s="22" t="s">
        <v>2387</v>
      </c>
      <c r="E3459" s="41" t="s">
        <v>492</v>
      </c>
      <c r="F3459" s="41" t="s">
        <v>2248</v>
      </c>
      <c r="G3459" s="41" t="s">
        <v>363</v>
      </c>
      <c r="H3459" s="41" t="b">
        <v>0</v>
      </c>
      <c r="I3459" s="41" t="b">
        <v>0</v>
      </c>
      <c r="J3459" s="41">
        <v>2</v>
      </c>
      <c r="K3459" s="41" t="str">
        <f t="shared" si="73"/>
        <v>115900</v>
      </c>
      <c r="L3459" s="41" t="s">
        <v>860</v>
      </c>
      <c r="O3459" t="s">
        <v>2389</v>
      </c>
      <c r="P3459">
        <v>12221006</v>
      </c>
      <c r="Q3459">
        <v>0</v>
      </c>
      <c r="R3459">
        <v>0</v>
      </c>
      <c r="S3459">
        <v>0</v>
      </c>
      <c r="U3459">
        <v>0</v>
      </c>
      <c r="V3459">
        <v>0</v>
      </c>
      <c r="W3459">
        <v>600</v>
      </c>
      <c r="X3459">
        <v>600</v>
      </c>
      <c r="Y3459" t="s">
        <v>419</v>
      </c>
      <c r="Z3459" t="s">
        <v>420</v>
      </c>
      <c r="AA3459" t="s">
        <v>357</v>
      </c>
      <c r="AB3459">
        <v>0</v>
      </c>
      <c r="AC3459">
        <v>1</v>
      </c>
      <c r="AD3459" t="b">
        <v>0</v>
      </c>
      <c r="AE3459" t="s">
        <v>358</v>
      </c>
      <c r="AZ3459" t="s">
        <v>389</v>
      </c>
      <c r="BA3459">
        <v>10000</v>
      </c>
      <c r="BB3459" t="s">
        <v>434</v>
      </c>
      <c r="BC3459" t="s">
        <v>357</v>
      </c>
      <c r="BD3459">
        <v>10000</v>
      </c>
      <c r="BE3459">
        <v>0</v>
      </c>
      <c r="BF3459" t="s">
        <v>361</v>
      </c>
      <c r="BG3459">
        <v>0</v>
      </c>
      <c r="BN3459">
        <v>20710002</v>
      </c>
      <c r="DA3459" t="s">
        <v>434</v>
      </c>
      <c r="DB3459" t="s">
        <v>357</v>
      </c>
      <c r="DC3459">
        <v>10000</v>
      </c>
      <c r="DD3459">
        <v>0</v>
      </c>
      <c r="DE3459" t="s">
        <v>361</v>
      </c>
      <c r="DF3459">
        <v>0</v>
      </c>
      <c r="DM3459">
        <v>20710101</v>
      </c>
      <c r="GY3459">
        <v>0</v>
      </c>
      <c r="GZ3459">
        <v>0</v>
      </c>
      <c r="HA3459" t="s">
        <v>373</v>
      </c>
      <c r="HB3459">
        <v>0</v>
      </c>
      <c r="HC3459">
        <v>0</v>
      </c>
      <c r="HD3459">
        <v>0</v>
      </c>
      <c r="HE3459" t="b">
        <v>0</v>
      </c>
      <c r="HF3459">
        <v>5000</v>
      </c>
      <c r="HG3459" t="b">
        <v>1</v>
      </c>
      <c r="HH3459">
        <v>0</v>
      </c>
      <c r="HI3459">
        <v>0</v>
      </c>
      <c r="HJ3459">
        <v>0</v>
      </c>
      <c r="HK3459">
        <v>0</v>
      </c>
      <c r="HL3459" t="b">
        <v>0</v>
      </c>
      <c r="HM3459">
        <v>0</v>
      </c>
      <c r="HN3459">
        <v>0</v>
      </c>
      <c r="HO3459">
        <v>0</v>
      </c>
      <c r="HP3459" t="s">
        <v>363</v>
      </c>
      <c r="HQ3459">
        <v>0</v>
      </c>
      <c r="HR3459">
        <v>0</v>
      </c>
      <c r="HS3459">
        <v>0</v>
      </c>
      <c r="HT3459">
        <v>0</v>
      </c>
      <c r="HU3459" t="b">
        <v>0</v>
      </c>
      <c r="HV3459">
        <v>0</v>
      </c>
      <c r="HW3459" t="b">
        <v>0</v>
      </c>
      <c r="HX3459" t="b">
        <v>0</v>
      </c>
    </row>
    <row r="3460" spans="2:232">
      <c r="B3460" s="34">
        <f>10000000+INDEX(编号表!$B:$B,MATCH(D3460,编号表!$A:$A,0))*10000+J3460</f>
        <v>11590003</v>
      </c>
      <c r="C3460" s="22" t="s">
        <v>2387</v>
      </c>
      <c r="D3460" s="22" t="s">
        <v>2387</v>
      </c>
      <c r="E3460" s="41" t="s">
        <v>492</v>
      </c>
      <c r="F3460" s="41" t="s">
        <v>2248</v>
      </c>
      <c r="G3460" s="41" t="s">
        <v>363</v>
      </c>
      <c r="H3460" s="41" t="b">
        <v>0</v>
      </c>
      <c r="I3460" s="41" t="b">
        <v>0</v>
      </c>
      <c r="J3460" s="41">
        <v>3</v>
      </c>
      <c r="K3460" s="41" t="str">
        <f t="shared" ref="K3460:K3523" si="74">LEFT(B3460,6)</f>
        <v>115900</v>
      </c>
      <c r="L3460" s="41" t="s">
        <v>777</v>
      </c>
      <c r="O3460" t="s">
        <v>2390</v>
      </c>
      <c r="P3460">
        <v>12221006</v>
      </c>
      <c r="Q3460">
        <v>0</v>
      </c>
      <c r="R3460">
        <v>0</v>
      </c>
      <c r="S3460">
        <v>0</v>
      </c>
      <c r="U3460">
        <v>0</v>
      </c>
      <c r="V3460">
        <v>0</v>
      </c>
      <c r="W3460">
        <v>600</v>
      </c>
      <c r="X3460">
        <v>600</v>
      </c>
      <c r="Y3460" t="s">
        <v>419</v>
      </c>
      <c r="Z3460" t="s">
        <v>420</v>
      </c>
      <c r="AA3460" t="s">
        <v>357</v>
      </c>
      <c r="AB3460">
        <v>0</v>
      </c>
      <c r="AC3460">
        <v>1</v>
      </c>
      <c r="AD3460" t="b">
        <v>0</v>
      </c>
      <c r="AE3460" t="s">
        <v>358</v>
      </c>
      <c r="AZ3460" t="s">
        <v>389</v>
      </c>
      <c r="BA3460">
        <v>10000</v>
      </c>
      <c r="BB3460" t="s">
        <v>434</v>
      </c>
      <c r="BC3460" t="s">
        <v>357</v>
      </c>
      <c r="BD3460">
        <v>10000</v>
      </c>
      <c r="BE3460">
        <v>0</v>
      </c>
      <c r="BF3460" t="s">
        <v>361</v>
      </c>
      <c r="BG3460">
        <v>0</v>
      </c>
      <c r="BN3460">
        <v>20710003</v>
      </c>
      <c r="DA3460" t="s">
        <v>434</v>
      </c>
      <c r="DB3460" t="s">
        <v>357</v>
      </c>
      <c r="DC3460">
        <v>10000</v>
      </c>
      <c r="DD3460">
        <v>0</v>
      </c>
      <c r="DE3460" t="s">
        <v>361</v>
      </c>
      <c r="DF3460">
        <v>0</v>
      </c>
      <c r="DM3460">
        <v>20710102</v>
      </c>
      <c r="GY3460">
        <v>0</v>
      </c>
      <c r="GZ3460">
        <v>0</v>
      </c>
      <c r="HA3460" t="s">
        <v>373</v>
      </c>
      <c r="HB3460">
        <v>0</v>
      </c>
      <c r="HC3460">
        <v>0</v>
      </c>
      <c r="HD3460">
        <v>0</v>
      </c>
      <c r="HE3460" t="b">
        <v>0</v>
      </c>
      <c r="HF3460">
        <v>5000</v>
      </c>
      <c r="HG3460" t="b">
        <v>1</v>
      </c>
      <c r="HH3460">
        <v>0</v>
      </c>
      <c r="HI3460">
        <v>0</v>
      </c>
      <c r="HJ3460">
        <v>0</v>
      </c>
      <c r="HK3460">
        <v>0</v>
      </c>
      <c r="HL3460" t="b">
        <v>0</v>
      </c>
      <c r="HM3460">
        <v>0</v>
      </c>
      <c r="HN3460">
        <v>0</v>
      </c>
      <c r="HO3460">
        <v>0</v>
      </c>
      <c r="HP3460" t="s">
        <v>363</v>
      </c>
      <c r="HQ3460">
        <v>0</v>
      </c>
      <c r="HR3460">
        <v>0</v>
      </c>
      <c r="HS3460">
        <v>0</v>
      </c>
      <c r="HT3460">
        <v>0</v>
      </c>
      <c r="HU3460" t="b">
        <v>0</v>
      </c>
      <c r="HV3460">
        <v>0</v>
      </c>
      <c r="HW3460" t="b">
        <v>0</v>
      </c>
      <c r="HX3460" t="b">
        <v>0</v>
      </c>
    </row>
    <row r="3461" spans="2:232">
      <c r="B3461" s="34">
        <f>10000000+INDEX(编号表!$B:$B,MATCH(D3461,编号表!$A:$A,0))*10000+J3461</f>
        <v>11590004</v>
      </c>
      <c r="C3461" s="22" t="s">
        <v>2387</v>
      </c>
      <c r="D3461" s="22" t="s">
        <v>2387</v>
      </c>
      <c r="E3461" s="41" t="s">
        <v>492</v>
      </c>
      <c r="F3461" s="41" t="s">
        <v>2252</v>
      </c>
      <c r="G3461" s="41" t="s">
        <v>363</v>
      </c>
      <c r="H3461" s="41" t="b">
        <v>0</v>
      </c>
      <c r="I3461" s="41" t="b">
        <v>0</v>
      </c>
      <c r="J3461" s="41">
        <v>4</v>
      </c>
      <c r="K3461" s="41" t="str">
        <f t="shared" si="74"/>
        <v>115900</v>
      </c>
      <c r="L3461" s="41" t="s">
        <v>353</v>
      </c>
      <c r="O3461" t="s">
        <v>2388</v>
      </c>
      <c r="P3461">
        <v>12221006</v>
      </c>
      <c r="Q3461">
        <v>0</v>
      </c>
      <c r="R3461">
        <v>0</v>
      </c>
      <c r="S3461">
        <v>0</v>
      </c>
      <c r="U3461">
        <v>0</v>
      </c>
      <c r="V3461">
        <v>0</v>
      </c>
      <c r="W3461">
        <v>600</v>
      </c>
      <c r="X3461">
        <v>600</v>
      </c>
      <c r="Y3461" t="s">
        <v>419</v>
      </c>
      <c r="Z3461" t="s">
        <v>420</v>
      </c>
      <c r="AA3461" t="s">
        <v>357</v>
      </c>
      <c r="AB3461">
        <v>0</v>
      </c>
      <c r="AC3461">
        <v>1</v>
      </c>
      <c r="AD3461" t="b">
        <v>0</v>
      </c>
      <c r="AE3461" t="s">
        <v>358</v>
      </c>
      <c r="AZ3461" t="s">
        <v>389</v>
      </c>
      <c r="BA3461">
        <v>10000</v>
      </c>
      <c r="BB3461" t="s">
        <v>434</v>
      </c>
      <c r="BC3461" t="s">
        <v>357</v>
      </c>
      <c r="BD3461">
        <v>10000</v>
      </c>
      <c r="BE3461">
        <v>0</v>
      </c>
      <c r="BF3461" t="s">
        <v>361</v>
      </c>
      <c r="BG3461">
        <v>0</v>
      </c>
      <c r="BN3461">
        <v>20710004</v>
      </c>
      <c r="DA3461" t="s">
        <v>434</v>
      </c>
      <c r="DB3461" t="s">
        <v>357</v>
      </c>
      <c r="DC3461">
        <v>10000</v>
      </c>
      <c r="DD3461">
        <v>0</v>
      </c>
      <c r="DE3461" t="s">
        <v>361</v>
      </c>
      <c r="DF3461">
        <v>0</v>
      </c>
      <c r="DM3461">
        <v>20710103</v>
      </c>
      <c r="GY3461">
        <v>0</v>
      </c>
      <c r="GZ3461">
        <v>0</v>
      </c>
      <c r="HA3461" t="s">
        <v>373</v>
      </c>
      <c r="HB3461">
        <v>0</v>
      </c>
      <c r="HC3461">
        <v>0</v>
      </c>
      <c r="HD3461">
        <v>0</v>
      </c>
      <c r="HE3461" t="b">
        <v>0</v>
      </c>
      <c r="HF3461">
        <v>5000</v>
      </c>
      <c r="HG3461" t="b">
        <v>1</v>
      </c>
      <c r="HH3461">
        <v>0</v>
      </c>
      <c r="HI3461">
        <v>0</v>
      </c>
      <c r="HJ3461">
        <v>0</v>
      </c>
      <c r="HK3461">
        <v>0</v>
      </c>
      <c r="HL3461" t="b">
        <v>0</v>
      </c>
      <c r="HM3461">
        <v>0</v>
      </c>
      <c r="HN3461">
        <v>0</v>
      </c>
      <c r="HO3461">
        <v>0</v>
      </c>
      <c r="HP3461" t="s">
        <v>363</v>
      </c>
      <c r="HQ3461">
        <v>0</v>
      </c>
      <c r="HR3461">
        <v>0</v>
      </c>
      <c r="HS3461">
        <v>0</v>
      </c>
      <c r="HT3461">
        <v>0</v>
      </c>
      <c r="HU3461" t="b">
        <v>0</v>
      </c>
      <c r="HV3461">
        <v>0</v>
      </c>
      <c r="HW3461" t="b">
        <v>0</v>
      </c>
      <c r="HX3461" t="b">
        <v>0</v>
      </c>
    </row>
    <row r="3462" spans="2:232">
      <c r="B3462" s="34">
        <f>10000000+INDEX(编号表!$B:$B,MATCH(D3462,编号表!$A:$A,0))*10000+J3462</f>
        <v>11590005</v>
      </c>
      <c r="C3462" s="22" t="s">
        <v>2387</v>
      </c>
      <c r="D3462" s="22" t="s">
        <v>2387</v>
      </c>
      <c r="E3462" s="41" t="s">
        <v>492</v>
      </c>
      <c r="F3462" s="41" t="s">
        <v>2252</v>
      </c>
      <c r="G3462" s="41" t="s">
        <v>363</v>
      </c>
      <c r="H3462" s="41" t="b">
        <v>0</v>
      </c>
      <c r="I3462" s="41" t="b">
        <v>0</v>
      </c>
      <c r="J3462" s="41">
        <v>5</v>
      </c>
      <c r="K3462" s="41" t="str">
        <f t="shared" si="74"/>
        <v>115900</v>
      </c>
      <c r="L3462" s="41" t="s">
        <v>860</v>
      </c>
      <c r="O3462" t="s">
        <v>2389</v>
      </c>
      <c r="P3462">
        <v>12221006</v>
      </c>
      <c r="Q3462">
        <v>0</v>
      </c>
      <c r="R3462">
        <v>0</v>
      </c>
      <c r="S3462">
        <v>0</v>
      </c>
      <c r="U3462">
        <v>0</v>
      </c>
      <c r="V3462">
        <v>0</v>
      </c>
      <c r="W3462">
        <v>600</v>
      </c>
      <c r="X3462">
        <v>600</v>
      </c>
      <c r="Y3462" t="s">
        <v>419</v>
      </c>
      <c r="Z3462" t="s">
        <v>420</v>
      </c>
      <c r="AA3462" t="s">
        <v>357</v>
      </c>
      <c r="AB3462">
        <v>0</v>
      </c>
      <c r="AC3462">
        <v>1</v>
      </c>
      <c r="AD3462" t="b">
        <v>0</v>
      </c>
      <c r="AE3462" t="s">
        <v>358</v>
      </c>
      <c r="AZ3462" t="s">
        <v>389</v>
      </c>
      <c r="BA3462">
        <v>10000</v>
      </c>
      <c r="BB3462" t="s">
        <v>434</v>
      </c>
      <c r="BC3462" t="s">
        <v>357</v>
      </c>
      <c r="BD3462">
        <v>10000</v>
      </c>
      <c r="BE3462">
        <v>0</v>
      </c>
      <c r="BF3462" t="s">
        <v>361</v>
      </c>
      <c r="BG3462">
        <v>0</v>
      </c>
      <c r="BN3462">
        <v>20710005</v>
      </c>
      <c r="DA3462" t="s">
        <v>434</v>
      </c>
      <c r="DB3462" t="s">
        <v>357</v>
      </c>
      <c r="DC3462">
        <v>10000</v>
      </c>
      <c r="DD3462">
        <v>0</v>
      </c>
      <c r="DE3462" t="s">
        <v>361</v>
      </c>
      <c r="DF3462">
        <v>0</v>
      </c>
      <c r="DM3462">
        <v>20710104</v>
      </c>
      <c r="GY3462">
        <v>0</v>
      </c>
      <c r="GZ3462">
        <v>0</v>
      </c>
      <c r="HA3462" t="s">
        <v>373</v>
      </c>
      <c r="HB3462">
        <v>0</v>
      </c>
      <c r="HC3462">
        <v>0</v>
      </c>
      <c r="HD3462">
        <v>0</v>
      </c>
      <c r="HE3462" t="b">
        <v>0</v>
      </c>
      <c r="HF3462">
        <v>5000</v>
      </c>
      <c r="HG3462" t="b">
        <v>1</v>
      </c>
      <c r="HH3462">
        <v>0</v>
      </c>
      <c r="HI3462">
        <v>0</v>
      </c>
      <c r="HJ3462">
        <v>0</v>
      </c>
      <c r="HK3462">
        <v>0</v>
      </c>
      <c r="HL3462" t="b">
        <v>0</v>
      </c>
      <c r="HM3462">
        <v>0</v>
      </c>
      <c r="HN3462">
        <v>0</v>
      </c>
      <c r="HO3462">
        <v>0</v>
      </c>
      <c r="HP3462" t="s">
        <v>363</v>
      </c>
      <c r="HQ3462">
        <v>0</v>
      </c>
      <c r="HR3462">
        <v>0</v>
      </c>
      <c r="HS3462">
        <v>0</v>
      </c>
      <c r="HT3462">
        <v>0</v>
      </c>
      <c r="HU3462" t="b">
        <v>0</v>
      </c>
      <c r="HV3462">
        <v>0</v>
      </c>
      <c r="HW3462" t="b">
        <v>0</v>
      </c>
      <c r="HX3462" t="b">
        <v>0</v>
      </c>
    </row>
    <row r="3463" spans="2:232">
      <c r="B3463" s="34">
        <f>10000000+INDEX(编号表!$B:$B,MATCH(D3463,编号表!$A:$A,0))*10000+J3463</f>
        <v>11590006</v>
      </c>
      <c r="C3463" s="22" t="s">
        <v>2387</v>
      </c>
      <c r="D3463" s="22" t="s">
        <v>2387</v>
      </c>
      <c r="E3463" s="41" t="s">
        <v>492</v>
      </c>
      <c r="F3463" s="41" t="s">
        <v>2252</v>
      </c>
      <c r="G3463" s="41" t="s">
        <v>363</v>
      </c>
      <c r="H3463" s="41" t="b">
        <v>0</v>
      </c>
      <c r="I3463" s="41" t="b">
        <v>0</v>
      </c>
      <c r="J3463" s="41">
        <v>6</v>
      </c>
      <c r="K3463" s="41" t="str">
        <f t="shared" si="74"/>
        <v>115900</v>
      </c>
      <c r="L3463" s="41" t="s">
        <v>777</v>
      </c>
      <c r="O3463" t="s">
        <v>2390</v>
      </c>
      <c r="P3463">
        <v>12221006</v>
      </c>
      <c r="Q3463">
        <v>0</v>
      </c>
      <c r="R3463">
        <v>0</v>
      </c>
      <c r="S3463">
        <v>0</v>
      </c>
      <c r="U3463">
        <v>0</v>
      </c>
      <c r="V3463">
        <v>0</v>
      </c>
      <c r="W3463">
        <v>600</v>
      </c>
      <c r="X3463">
        <v>600</v>
      </c>
      <c r="Y3463" t="s">
        <v>419</v>
      </c>
      <c r="Z3463" t="s">
        <v>420</v>
      </c>
      <c r="AA3463" t="s">
        <v>357</v>
      </c>
      <c r="AB3463">
        <v>0</v>
      </c>
      <c r="AC3463">
        <v>1</v>
      </c>
      <c r="AD3463" t="b">
        <v>0</v>
      </c>
      <c r="AE3463" t="s">
        <v>358</v>
      </c>
      <c r="AZ3463" t="s">
        <v>389</v>
      </c>
      <c r="BA3463">
        <v>10000</v>
      </c>
      <c r="BB3463" t="s">
        <v>434</v>
      </c>
      <c r="BC3463" t="s">
        <v>357</v>
      </c>
      <c r="BD3463">
        <v>10000</v>
      </c>
      <c r="BE3463">
        <v>0</v>
      </c>
      <c r="BF3463" t="s">
        <v>361</v>
      </c>
      <c r="BG3463">
        <v>0</v>
      </c>
      <c r="BN3463">
        <v>20710006</v>
      </c>
      <c r="DA3463" t="s">
        <v>434</v>
      </c>
      <c r="DB3463" t="s">
        <v>357</v>
      </c>
      <c r="DC3463">
        <v>10000</v>
      </c>
      <c r="DD3463">
        <v>0</v>
      </c>
      <c r="DE3463" t="s">
        <v>361</v>
      </c>
      <c r="DF3463">
        <v>0</v>
      </c>
      <c r="DM3463">
        <v>20710105</v>
      </c>
      <c r="GY3463">
        <v>0</v>
      </c>
      <c r="GZ3463">
        <v>0</v>
      </c>
      <c r="HA3463" t="s">
        <v>373</v>
      </c>
      <c r="HB3463">
        <v>0</v>
      </c>
      <c r="HC3463">
        <v>0</v>
      </c>
      <c r="HD3463">
        <v>0</v>
      </c>
      <c r="HE3463" t="b">
        <v>0</v>
      </c>
      <c r="HF3463">
        <v>5000</v>
      </c>
      <c r="HG3463" t="b">
        <v>1</v>
      </c>
      <c r="HH3463">
        <v>0</v>
      </c>
      <c r="HI3463">
        <v>0</v>
      </c>
      <c r="HJ3463">
        <v>0</v>
      </c>
      <c r="HK3463">
        <v>0</v>
      </c>
      <c r="HL3463" t="b">
        <v>0</v>
      </c>
      <c r="HM3463">
        <v>0</v>
      </c>
      <c r="HN3463">
        <v>0</v>
      </c>
      <c r="HO3463">
        <v>0</v>
      </c>
      <c r="HP3463" t="s">
        <v>363</v>
      </c>
      <c r="HQ3463">
        <v>0</v>
      </c>
      <c r="HR3463">
        <v>0</v>
      </c>
      <c r="HS3463">
        <v>0</v>
      </c>
      <c r="HT3463">
        <v>0</v>
      </c>
      <c r="HU3463" t="b">
        <v>0</v>
      </c>
      <c r="HV3463">
        <v>0</v>
      </c>
      <c r="HW3463" t="b">
        <v>0</v>
      </c>
      <c r="HX3463" t="b">
        <v>0</v>
      </c>
    </row>
    <row r="3464" spans="2:232">
      <c r="B3464" s="34">
        <f>10000000+INDEX(编号表!$B:$B,MATCH(D3464,编号表!$A:$A,0))*10000+J3464</f>
        <v>11590007</v>
      </c>
      <c r="C3464" s="22" t="s">
        <v>2387</v>
      </c>
      <c r="D3464" s="22" t="s">
        <v>2387</v>
      </c>
      <c r="E3464" s="41" t="s">
        <v>492</v>
      </c>
      <c r="F3464" s="41" t="s">
        <v>2256</v>
      </c>
      <c r="G3464" s="41" t="s">
        <v>363</v>
      </c>
      <c r="H3464" s="41" t="b">
        <v>0</v>
      </c>
      <c r="I3464" s="41" t="b">
        <v>0</v>
      </c>
      <c r="J3464" s="41">
        <v>7</v>
      </c>
      <c r="K3464" s="41" t="str">
        <f t="shared" si="74"/>
        <v>115900</v>
      </c>
      <c r="L3464" s="41" t="s">
        <v>353</v>
      </c>
      <c r="O3464" t="s">
        <v>2388</v>
      </c>
      <c r="P3464">
        <v>12221006</v>
      </c>
      <c r="Q3464">
        <v>0</v>
      </c>
      <c r="R3464">
        <v>0</v>
      </c>
      <c r="S3464">
        <v>0</v>
      </c>
      <c r="U3464">
        <v>0</v>
      </c>
      <c r="V3464">
        <v>0</v>
      </c>
      <c r="W3464">
        <v>600</v>
      </c>
      <c r="X3464">
        <v>600</v>
      </c>
      <c r="Y3464" t="s">
        <v>419</v>
      </c>
      <c r="Z3464" t="s">
        <v>420</v>
      </c>
      <c r="AA3464" t="s">
        <v>357</v>
      </c>
      <c r="AB3464">
        <v>0</v>
      </c>
      <c r="AC3464">
        <v>1</v>
      </c>
      <c r="AD3464" t="b">
        <v>0</v>
      </c>
      <c r="AE3464" t="s">
        <v>358</v>
      </c>
      <c r="AZ3464" t="s">
        <v>389</v>
      </c>
      <c r="BA3464">
        <v>10000</v>
      </c>
      <c r="BB3464" t="s">
        <v>434</v>
      </c>
      <c r="BC3464" t="s">
        <v>357</v>
      </c>
      <c r="BD3464">
        <v>10000</v>
      </c>
      <c r="BE3464">
        <v>0</v>
      </c>
      <c r="BF3464" t="s">
        <v>361</v>
      </c>
      <c r="BG3464">
        <v>0</v>
      </c>
      <c r="BN3464">
        <v>20710007</v>
      </c>
      <c r="DA3464" t="s">
        <v>434</v>
      </c>
      <c r="DB3464" t="s">
        <v>357</v>
      </c>
      <c r="DC3464">
        <v>10000</v>
      </c>
      <c r="DD3464">
        <v>0</v>
      </c>
      <c r="DE3464" t="s">
        <v>361</v>
      </c>
      <c r="DF3464">
        <v>0</v>
      </c>
      <c r="DM3464">
        <v>20710106</v>
      </c>
      <c r="GY3464">
        <v>0</v>
      </c>
      <c r="GZ3464">
        <v>0</v>
      </c>
      <c r="HA3464" t="s">
        <v>373</v>
      </c>
      <c r="HB3464">
        <v>0</v>
      </c>
      <c r="HC3464">
        <v>0</v>
      </c>
      <c r="HD3464">
        <v>0</v>
      </c>
      <c r="HE3464" t="b">
        <v>0</v>
      </c>
      <c r="HF3464">
        <v>5000</v>
      </c>
      <c r="HG3464" t="b">
        <v>1</v>
      </c>
      <c r="HH3464">
        <v>0</v>
      </c>
      <c r="HI3464">
        <v>0</v>
      </c>
      <c r="HJ3464">
        <v>0</v>
      </c>
      <c r="HK3464">
        <v>0</v>
      </c>
      <c r="HL3464" t="b">
        <v>0</v>
      </c>
      <c r="HM3464">
        <v>0</v>
      </c>
      <c r="HN3464">
        <v>0</v>
      </c>
      <c r="HO3464">
        <v>0</v>
      </c>
      <c r="HP3464" t="s">
        <v>363</v>
      </c>
      <c r="HQ3464">
        <v>0</v>
      </c>
      <c r="HR3464">
        <v>0</v>
      </c>
      <c r="HS3464">
        <v>0</v>
      </c>
      <c r="HT3464">
        <v>0</v>
      </c>
      <c r="HU3464" t="b">
        <v>0</v>
      </c>
      <c r="HV3464">
        <v>0</v>
      </c>
      <c r="HW3464" t="b">
        <v>0</v>
      </c>
      <c r="HX3464" t="b">
        <v>0</v>
      </c>
    </row>
    <row r="3465" spans="2:232">
      <c r="B3465" s="34">
        <f>10000000+INDEX(编号表!$B:$B,MATCH(D3465,编号表!$A:$A,0))*10000+J3465</f>
        <v>11590008</v>
      </c>
      <c r="C3465" s="22" t="s">
        <v>2387</v>
      </c>
      <c r="D3465" s="22" t="s">
        <v>2387</v>
      </c>
      <c r="E3465" s="41" t="s">
        <v>492</v>
      </c>
      <c r="F3465" s="41" t="s">
        <v>2256</v>
      </c>
      <c r="G3465" s="41" t="s">
        <v>363</v>
      </c>
      <c r="H3465" s="41" t="b">
        <v>0</v>
      </c>
      <c r="I3465" s="41" t="b">
        <v>0</v>
      </c>
      <c r="J3465" s="41">
        <v>8</v>
      </c>
      <c r="K3465" s="41" t="str">
        <f t="shared" si="74"/>
        <v>115900</v>
      </c>
      <c r="L3465" s="41" t="s">
        <v>860</v>
      </c>
      <c r="O3465" t="s">
        <v>2389</v>
      </c>
      <c r="P3465">
        <v>12221006</v>
      </c>
      <c r="Q3465">
        <v>0</v>
      </c>
      <c r="R3465">
        <v>0</v>
      </c>
      <c r="S3465">
        <v>0</v>
      </c>
      <c r="U3465">
        <v>0</v>
      </c>
      <c r="V3465">
        <v>0</v>
      </c>
      <c r="W3465">
        <v>600</v>
      </c>
      <c r="X3465">
        <v>600</v>
      </c>
      <c r="Y3465" t="s">
        <v>419</v>
      </c>
      <c r="Z3465" t="s">
        <v>420</v>
      </c>
      <c r="AA3465" t="s">
        <v>357</v>
      </c>
      <c r="AB3465">
        <v>0</v>
      </c>
      <c r="AC3465">
        <v>1</v>
      </c>
      <c r="AD3465" t="b">
        <v>0</v>
      </c>
      <c r="AE3465" t="s">
        <v>358</v>
      </c>
      <c r="AZ3465" t="s">
        <v>389</v>
      </c>
      <c r="BA3465">
        <v>10000</v>
      </c>
      <c r="BB3465" t="s">
        <v>434</v>
      </c>
      <c r="BC3465" t="s">
        <v>357</v>
      </c>
      <c r="BD3465">
        <v>10000</v>
      </c>
      <c r="BE3465">
        <v>0</v>
      </c>
      <c r="BF3465" t="s">
        <v>361</v>
      </c>
      <c r="BG3465">
        <v>0</v>
      </c>
      <c r="BN3465">
        <v>20710008</v>
      </c>
      <c r="DA3465" t="s">
        <v>434</v>
      </c>
      <c r="DB3465" t="s">
        <v>357</v>
      </c>
      <c r="DC3465">
        <v>10000</v>
      </c>
      <c r="DD3465">
        <v>0</v>
      </c>
      <c r="DE3465" t="s">
        <v>361</v>
      </c>
      <c r="DF3465">
        <v>0</v>
      </c>
      <c r="DM3465">
        <v>20710107</v>
      </c>
      <c r="GY3465">
        <v>0</v>
      </c>
      <c r="GZ3465">
        <v>0</v>
      </c>
      <c r="HA3465" t="s">
        <v>373</v>
      </c>
      <c r="HB3465">
        <v>0</v>
      </c>
      <c r="HC3465">
        <v>0</v>
      </c>
      <c r="HD3465">
        <v>0</v>
      </c>
      <c r="HE3465" t="b">
        <v>0</v>
      </c>
      <c r="HF3465">
        <v>5000</v>
      </c>
      <c r="HG3465" t="b">
        <v>1</v>
      </c>
      <c r="HH3465">
        <v>0</v>
      </c>
      <c r="HI3465">
        <v>0</v>
      </c>
      <c r="HJ3465">
        <v>0</v>
      </c>
      <c r="HK3465">
        <v>0</v>
      </c>
      <c r="HL3465" t="b">
        <v>0</v>
      </c>
      <c r="HM3465">
        <v>0</v>
      </c>
      <c r="HN3465">
        <v>0</v>
      </c>
      <c r="HO3465">
        <v>0</v>
      </c>
      <c r="HP3465" t="s">
        <v>363</v>
      </c>
      <c r="HQ3465">
        <v>0</v>
      </c>
      <c r="HR3465">
        <v>0</v>
      </c>
      <c r="HS3465">
        <v>0</v>
      </c>
      <c r="HT3465">
        <v>0</v>
      </c>
      <c r="HU3465" t="b">
        <v>0</v>
      </c>
      <c r="HV3465">
        <v>0</v>
      </c>
      <c r="HW3465" t="b">
        <v>0</v>
      </c>
      <c r="HX3465" t="b">
        <v>0</v>
      </c>
    </row>
    <row r="3466" spans="2:232">
      <c r="B3466" s="34">
        <f>10000000+INDEX(编号表!$B:$B,MATCH(D3466,编号表!$A:$A,0))*10000+J3466</f>
        <v>11590009</v>
      </c>
      <c r="C3466" s="22" t="s">
        <v>2387</v>
      </c>
      <c r="D3466" s="22" t="s">
        <v>2387</v>
      </c>
      <c r="E3466" s="41" t="s">
        <v>492</v>
      </c>
      <c r="F3466" s="41" t="s">
        <v>2256</v>
      </c>
      <c r="G3466" s="41" t="s">
        <v>363</v>
      </c>
      <c r="H3466" s="41" t="b">
        <v>0</v>
      </c>
      <c r="I3466" s="41" t="b">
        <v>0</v>
      </c>
      <c r="J3466" s="41">
        <v>9</v>
      </c>
      <c r="K3466" s="41" t="str">
        <f t="shared" si="74"/>
        <v>115900</v>
      </c>
      <c r="L3466" s="41" t="s">
        <v>777</v>
      </c>
      <c r="O3466" t="s">
        <v>2390</v>
      </c>
      <c r="P3466">
        <v>12221006</v>
      </c>
      <c r="Q3466">
        <v>0</v>
      </c>
      <c r="R3466">
        <v>0</v>
      </c>
      <c r="S3466">
        <v>0</v>
      </c>
      <c r="U3466">
        <v>0</v>
      </c>
      <c r="V3466">
        <v>0</v>
      </c>
      <c r="W3466">
        <v>600</v>
      </c>
      <c r="X3466">
        <v>600</v>
      </c>
      <c r="Y3466" t="s">
        <v>419</v>
      </c>
      <c r="Z3466" t="s">
        <v>420</v>
      </c>
      <c r="AA3466" t="s">
        <v>357</v>
      </c>
      <c r="AB3466">
        <v>0</v>
      </c>
      <c r="AC3466">
        <v>1</v>
      </c>
      <c r="AD3466" t="b">
        <v>0</v>
      </c>
      <c r="AE3466" t="s">
        <v>358</v>
      </c>
      <c r="AZ3466" t="s">
        <v>389</v>
      </c>
      <c r="BA3466">
        <v>10000</v>
      </c>
      <c r="BB3466" t="s">
        <v>434</v>
      </c>
      <c r="BC3466" t="s">
        <v>357</v>
      </c>
      <c r="BD3466">
        <v>10000</v>
      </c>
      <c r="BE3466">
        <v>0</v>
      </c>
      <c r="BF3466" t="s">
        <v>361</v>
      </c>
      <c r="BG3466">
        <v>0</v>
      </c>
      <c r="BN3466">
        <v>20710009</v>
      </c>
      <c r="DA3466" t="s">
        <v>434</v>
      </c>
      <c r="DB3466" t="s">
        <v>357</v>
      </c>
      <c r="DC3466">
        <v>10000</v>
      </c>
      <c r="DD3466">
        <v>0</v>
      </c>
      <c r="DE3466" t="s">
        <v>361</v>
      </c>
      <c r="DF3466">
        <v>0</v>
      </c>
      <c r="DM3466">
        <v>20710108</v>
      </c>
      <c r="GY3466">
        <v>0</v>
      </c>
      <c r="GZ3466">
        <v>0</v>
      </c>
      <c r="HA3466" t="s">
        <v>373</v>
      </c>
      <c r="HB3466">
        <v>0</v>
      </c>
      <c r="HC3466">
        <v>0</v>
      </c>
      <c r="HD3466">
        <v>0</v>
      </c>
      <c r="HE3466" t="b">
        <v>0</v>
      </c>
      <c r="HF3466">
        <v>5000</v>
      </c>
      <c r="HG3466" t="b">
        <v>1</v>
      </c>
      <c r="HH3466">
        <v>0</v>
      </c>
      <c r="HI3466">
        <v>0</v>
      </c>
      <c r="HJ3466">
        <v>0</v>
      </c>
      <c r="HK3466">
        <v>0</v>
      </c>
      <c r="HL3466" t="b">
        <v>0</v>
      </c>
      <c r="HM3466">
        <v>0</v>
      </c>
      <c r="HN3466">
        <v>0</v>
      </c>
      <c r="HO3466">
        <v>0</v>
      </c>
      <c r="HP3466" t="s">
        <v>363</v>
      </c>
      <c r="HQ3466">
        <v>0</v>
      </c>
      <c r="HR3466">
        <v>0</v>
      </c>
      <c r="HS3466">
        <v>0</v>
      </c>
      <c r="HT3466">
        <v>0</v>
      </c>
      <c r="HU3466" t="b">
        <v>0</v>
      </c>
      <c r="HV3466">
        <v>0</v>
      </c>
      <c r="HW3466" t="b">
        <v>0</v>
      </c>
      <c r="HX3466" t="b">
        <v>0</v>
      </c>
    </row>
    <row r="3467" spans="2:232">
      <c r="B3467" s="34">
        <f>10000000+INDEX(编号表!$B:$B,MATCH(D3467,编号表!$A:$A,0))*10000+J3467</f>
        <v>11590010</v>
      </c>
      <c r="C3467" s="22" t="s">
        <v>2387</v>
      </c>
      <c r="D3467" s="22" t="s">
        <v>2387</v>
      </c>
      <c r="E3467" s="41" t="s">
        <v>492</v>
      </c>
      <c r="F3467" s="41" t="s">
        <v>2260</v>
      </c>
      <c r="G3467" s="41" t="s">
        <v>363</v>
      </c>
      <c r="H3467" s="41" t="b">
        <v>0</v>
      </c>
      <c r="I3467" s="41" t="b">
        <v>0</v>
      </c>
      <c r="J3467" s="41">
        <v>10</v>
      </c>
      <c r="K3467" s="41" t="str">
        <f t="shared" si="74"/>
        <v>115900</v>
      </c>
      <c r="L3467" s="41" t="s">
        <v>353</v>
      </c>
      <c r="O3467" t="s">
        <v>2388</v>
      </c>
      <c r="P3467">
        <v>12221006</v>
      </c>
      <c r="Q3467">
        <v>0</v>
      </c>
      <c r="R3467">
        <v>0</v>
      </c>
      <c r="S3467">
        <v>0</v>
      </c>
      <c r="U3467">
        <v>0</v>
      </c>
      <c r="V3467">
        <v>0</v>
      </c>
      <c r="W3467">
        <v>600</v>
      </c>
      <c r="X3467">
        <v>600</v>
      </c>
      <c r="Y3467" t="s">
        <v>419</v>
      </c>
      <c r="Z3467" t="s">
        <v>420</v>
      </c>
      <c r="AA3467" t="s">
        <v>357</v>
      </c>
      <c r="AB3467">
        <v>0</v>
      </c>
      <c r="AC3467">
        <v>1</v>
      </c>
      <c r="AD3467" t="b">
        <v>0</v>
      </c>
      <c r="AE3467" t="s">
        <v>358</v>
      </c>
      <c r="AZ3467" t="s">
        <v>389</v>
      </c>
      <c r="BA3467">
        <v>10000</v>
      </c>
      <c r="BB3467" t="s">
        <v>434</v>
      </c>
      <c r="BC3467" t="s">
        <v>357</v>
      </c>
      <c r="BD3467">
        <v>10000</v>
      </c>
      <c r="BE3467">
        <v>0</v>
      </c>
      <c r="BF3467" t="s">
        <v>361</v>
      </c>
      <c r="BG3467">
        <v>0</v>
      </c>
      <c r="BN3467">
        <v>20710010</v>
      </c>
      <c r="DA3467" t="s">
        <v>434</v>
      </c>
      <c r="DB3467" t="s">
        <v>357</v>
      </c>
      <c r="DC3467">
        <v>10000</v>
      </c>
      <c r="DD3467">
        <v>0</v>
      </c>
      <c r="DE3467" t="s">
        <v>361</v>
      </c>
      <c r="DF3467">
        <v>0</v>
      </c>
      <c r="DM3467">
        <v>20710109</v>
      </c>
      <c r="GY3467">
        <v>0</v>
      </c>
      <c r="GZ3467">
        <v>0</v>
      </c>
      <c r="HA3467" t="s">
        <v>373</v>
      </c>
      <c r="HB3467">
        <v>0</v>
      </c>
      <c r="HC3467">
        <v>0</v>
      </c>
      <c r="HD3467">
        <v>0</v>
      </c>
      <c r="HE3467" t="b">
        <v>0</v>
      </c>
      <c r="HF3467">
        <v>5000</v>
      </c>
      <c r="HG3467" t="b">
        <v>1</v>
      </c>
      <c r="HH3467">
        <v>0</v>
      </c>
      <c r="HI3467">
        <v>0</v>
      </c>
      <c r="HJ3467">
        <v>0</v>
      </c>
      <c r="HK3467">
        <v>0</v>
      </c>
      <c r="HL3467" t="b">
        <v>0</v>
      </c>
      <c r="HM3467">
        <v>0</v>
      </c>
      <c r="HN3467">
        <v>0</v>
      </c>
      <c r="HO3467">
        <v>0</v>
      </c>
      <c r="HP3467" t="s">
        <v>363</v>
      </c>
      <c r="HQ3467">
        <v>0</v>
      </c>
      <c r="HR3467">
        <v>0</v>
      </c>
      <c r="HS3467">
        <v>0</v>
      </c>
      <c r="HT3467">
        <v>0</v>
      </c>
      <c r="HU3467" t="b">
        <v>0</v>
      </c>
      <c r="HV3467">
        <v>0</v>
      </c>
      <c r="HW3467" t="b">
        <v>0</v>
      </c>
      <c r="HX3467" t="b">
        <v>0</v>
      </c>
    </row>
    <row r="3468" spans="2:232">
      <c r="B3468" s="34">
        <f>10000000+INDEX(编号表!$B:$B,MATCH(D3468,编号表!$A:$A,0))*10000+J3468</f>
        <v>11590011</v>
      </c>
      <c r="C3468" s="22" t="s">
        <v>2387</v>
      </c>
      <c r="D3468" s="22" t="s">
        <v>2387</v>
      </c>
      <c r="E3468" s="41" t="s">
        <v>492</v>
      </c>
      <c r="F3468" s="41" t="s">
        <v>2260</v>
      </c>
      <c r="G3468" s="41" t="s">
        <v>363</v>
      </c>
      <c r="H3468" s="41" t="b">
        <v>0</v>
      </c>
      <c r="I3468" s="41" t="b">
        <v>0</v>
      </c>
      <c r="J3468" s="41">
        <v>11</v>
      </c>
      <c r="K3468" s="41" t="str">
        <f t="shared" si="74"/>
        <v>115900</v>
      </c>
      <c r="L3468" s="41" t="s">
        <v>860</v>
      </c>
      <c r="O3468" t="s">
        <v>2389</v>
      </c>
      <c r="P3468">
        <v>12221006</v>
      </c>
      <c r="Q3468">
        <v>0</v>
      </c>
      <c r="R3468">
        <v>0</v>
      </c>
      <c r="S3468">
        <v>0</v>
      </c>
      <c r="U3468">
        <v>0</v>
      </c>
      <c r="V3468">
        <v>0</v>
      </c>
      <c r="W3468">
        <v>600</v>
      </c>
      <c r="X3468">
        <v>600</v>
      </c>
      <c r="Y3468" t="s">
        <v>419</v>
      </c>
      <c r="Z3468" t="s">
        <v>420</v>
      </c>
      <c r="AA3468" t="s">
        <v>357</v>
      </c>
      <c r="AB3468">
        <v>0</v>
      </c>
      <c r="AC3468">
        <v>1</v>
      </c>
      <c r="AD3468" t="b">
        <v>0</v>
      </c>
      <c r="AE3468" t="s">
        <v>358</v>
      </c>
      <c r="AZ3468" t="s">
        <v>389</v>
      </c>
      <c r="BA3468">
        <v>10000</v>
      </c>
      <c r="BB3468" t="s">
        <v>434</v>
      </c>
      <c r="BC3468" t="s">
        <v>357</v>
      </c>
      <c r="BD3468">
        <v>10000</v>
      </c>
      <c r="BE3468">
        <v>0</v>
      </c>
      <c r="BF3468" t="s">
        <v>361</v>
      </c>
      <c r="BG3468">
        <v>0</v>
      </c>
      <c r="BN3468">
        <v>20710011</v>
      </c>
      <c r="DA3468" t="s">
        <v>434</v>
      </c>
      <c r="DB3468" t="s">
        <v>357</v>
      </c>
      <c r="DC3468">
        <v>10000</v>
      </c>
      <c r="DD3468">
        <v>0</v>
      </c>
      <c r="DE3468" t="s">
        <v>361</v>
      </c>
      <c r="DF3468">
        <v>0</v>
      </c>
      <c r="DM3468">
        <v>20710110</v>
      </c>
      <c r="GY3468">
        <v>0</v>
      </c>
      <c r="GZ3468">
        <v>0</v>
      </c>
      <c r="HA3468" t="s">
        <v>373</v>
      </c>
      <c r="HB3468">
        <v>0</v>
      </c>
      <c r="HC3468">
        <v>0</v>
      </c>
      <c r="HD3468">
        <v>0</v>
      </c>
      <c r="HE3468" t="b">
        <v>0</v>
      </c>
      <c r="HF3468">
        <v>5000</v>
      </c>
      <c r="HG3468" t="b">
        <v>1</v>
      </c>
      <c r="HH3468">
        <v>0</v>
      </c>
      <c r="HI3468">
        <v>0</v>
      </c>
      <c r="HJ3468">
        <v>0</v>
      </c>
      <c r="HK3468">
        <v>0</v>
      </c>
      <c r="HL3468" t="b">
        <v>0</v>
      </c>
      <c r="HM3468">
        <v>0</v>
      </c>
      <c r="HN3468">
        <v>0</v>
      </c>
      <c r="HO3468">
        <v>0</v>
      </c>
      <c r="HP3468" t="s">
        <v>363</v>
      </c>
      <c r="HQ3468">
        <v>0</v>
      </c>
      <c r="HR3468">
        <v>0</v>
      </c>
      <c r="HS3468">
        <v>0</v>
      </c>
      <c r="HT3468">
        <v>0</v>
      </c>
      <c r="HU3468" t="b">
        <v>0</v>
      </c>
      <c r="HV3468">
        <v>0</v>
      </c>
      <c r="HW3468" t="b">
        <v>0</v>
      </c>
      <c r="HX3468" t="b">
        <v>0</v>
      </c>
    </row>
    <row r="3469" spans="2:232">
      <c r="B3469" s="34">
        <f>10000000+INDEX(编号表!$B:$B,MATCH(D3469,编号表!$A:$A,0))*10000+J3469</f>
        <v>11590012</v>
      </c>
      <c r="C3469" s="22" t="s">
        <v>2387</v>
      </c>
      <c r="D3469" s="22" t="s">
        <v>2387</v>
      </c>
      <c r="E3469" s="41" t="s">
        <v>492</v>
      </c>
      <c r="F3469" s="41" t="s">
        <v>2260</v>
      </c>
      <c r="G3469" s="41" t="s">
        <v>363</v>
      </c>
      <c r="H3469" s="41" t="b">
        <v>0</v>
      </c>
      <c r="I3469" s="41" t="b">
        <v>0</v>
      </c>
      <c r="J3469" s="41">
        <v>12</v>
      </c>
      <c r="K3469" s="41" t="str">
        <f t="shared" si="74"/>
        <v>115900</v>
      </c>
      <c r="L3469" s="41" t="s">
        <v>777</v>
      </c>
      <c r="O3469" t="s">
        <v>2390</v>
      </c>
      <c r="P3469">
        <v>12221006</v>
      </c>
      <c r="Q3469">
        <v>0</v>
      </c>
      <c r="R3469">
        <v>0</v>
      </c>
      <c r="S3469">
        <v>0</v>
      </c>
      <c r="U3469">
        <v>0</v>
      </c>
      <c r="V3469">
        <v>0</v>
      </c>
      <c r="W3469">
        <v>600</v>
      </c>
      <c r="X3469">
        <v>600</v>
      </c>
      <c r="Y3469" t="s">
        <v>419</v>
      </c>
      <c r="Z3469" t="s">
        <v>420</v>
      </c>
      <c r="AA3469" t="s">
        <v>357</v>
      </c>
      <c r="AB3469">
        <v>0</v>
      </c>
      <c r="AC3469">
        <v>1</v>
      </c>
      <c r="AD3469" t="b">
        <v>0</v>
      </c>
      <c r="AE3469" t="s">
        <v>358</v>
      </c>
      <c r="AZ3469" t="s">
        <v>389</v>
      </c>
      <c r="BA3469">
        <v>10000</v>
      </c>
      <c r="BB3469" t="s">
        <v>434</v>
      </c>
      <c r="BC3469" t="s">
        <v>357</v>
      </c>
      <c r="BD3469">
        <v>10000</v>
      </c>
      <c r="BE3469">
        <v>0</v>
      </c>
      <c r="BF3469" t="s">
        <v>361</v>
      </c>
      <c r="BG3469">
        <v>0</v>
      </c>
      <c r="BN3469">
        <v>20710012</v>
      </c>
      <c r="DA3469" t="s">
        <v>434</v>
      </c>
      <c r="DB3469" t="s">
        <v>357</v>
      </c>
      <c r="DC3469">
        <v>10000</v>
      </c>
      <c r="DD3469">
        <v>0</v>
      </c>
      <c r="DE3469" t="s">
        <v>361</v>
      </c>
      <c r="DF3469">
        <v>0</v>
      </c>
      <c r="DM3469">
        <v>20710111</v>
      </c>
      <c r="GY3469">
        <v>0</v>
      </c>
      <c r="GZ3469">
        <v>0</v>
      </c>
      <c r="HA3469" t="s">
        <v>373</v>
      </c>
      <c r="HB3469">
        <v>0</v>
      </c>
      <c r="HC3469">
        <v>0</v>
      </c>
      <c r="HD3469">
        <v>0</v>
      </c>
      <c r="HE3469" t="b">
        <v>0</v>
      </c>
      <c r="HF3469">
        <v>5000</v>
      </c>
      <c r="HG3469" t="b">
        <v>1</v>
      </c>
      <c r="HH3469">
        <v>0</v>
      </c>
      <c r="HI3469">
        <v>0</v>
      </c>
      <c r="HJ3469">
        <v>0</v>
      </c>
      <c r="HK3469">
        <v>0</v>
      </c>
      <c r="HL3469" t="b">
        <v>0</v>
      </c>
      <c r="HM3469">
        <v>0</v>
      </c>
      <c r="HN3469">
        <v>0</v>
      </c>
      <c r="HO3469">
        <v>0</v>
      </c>
      <c r="HP3469" t="s">
        <v>363</v>
      </c>
      <c r="HQ3469">
        <v>0</v>
      </c>
      <c r="HR3469">
        <v>0</v>
      </c>
      <c r="HS3469">
        <v>0</v>
      </c>
      <c r="HT3469">
        <v>0</v>
      </c>
      <c r="HU3469" t="b">
        <v>0</v>
      </c>
      <c r="HV3469">
        <v>0</v>
      </c>
      <c r="HW3469" t="b">
        <v>0</v>
      </c>
      <c r="HX3469" t="b">
        <v>0</v>
      </c>
    </row>
    <row r="3470" spans="2:232">
      <c r="B3470" s="34">
        <f>10000000+INDEX(编号表!$B:$B,MATCH(D3470,编号表!$A:$A,0))*10000+J3470</f>
        <v>11590013</v>
      </c>
      <c r="C3470" s="22" t="s">
        <v>2387</v>
      </c>
      <c r="D3470" s="22" t="s">
        <v>2387</v>
      </c>
      <c r="E3470" s="41" t="s">
        <v>492</v>
      </c>
      <c r="F3470" s="41" t="s">
        <v>2264</v>
      </c>
      <c r="G3470" s="41" t="s">
        <v>363</v>
      </c>
      <c r="H3470" s="41" t="b">
        <v>0</v>
      </c>
      <c r="I3470" s="41" t="b">
        <v>0</v>
      </c>
      <c r="J3470" s="41">
        <v>13</v>
      </c>
      <c r="K3470" s="41" t="str">
        <f t="shared" si="74"/>
        <v>115900</v>
      </c>
      <c r="L3470" s="41" t="s">
        <v>353</v>
      </c>
      <c r="O3470" t="s">
        <v>2388</v>
      </c>
      <c r="P3470">
        <v>12221006</v>
      </c>
      <c r="Q3470">
        <v>0</v>
      </c>
      <c r="R3470">
        <v>0</v>
      </c>
      <c r="S3470">
        <v>0</v>
      </c>
      <c r="U3470">
        <v>0</v>
      </c>
      <c r="V3470">
        <v>0</v>
      </c>
      <c r="W3470">
        <v>600</v>
      </c>
      <c r="X3470">
        <v>600</v>
      </c>
      <c r="Y3470" t="s">
        <v>419</v>
      </c>
      <c r="Z3470" t="s">
        <v>420</v>
      </c>
      <c r="AA3470" t="s">
        <v>357</v>
      </c>
      <c r="AB3470">
        <v>0</v>
      </c>
      <c r="AC3470">
        <v>1</v>
      </c>
      <c r="AD3470" t="b">
        <v>0</v>
      </c>
      <c r="AE3470" t="s">
        <v>358</v>
      </c>
      <c r="AZ3470" t="s">
        <v>389</v>
      </c>
      <c r="BA3470">
        <v>10000</v>
      </c>
      <c r="BB3470" t="s">
        <v>434</v>
      </c>
      <c r="BC3470" t="s">
        <v>357</v>
      </c>
      <c r="BD3470">
        <v>10000</v>
      </c>
      <c r="BE3470">
        <v>0</v>
      </c>
      <c r="BF3470" t="s">
        <v>361</v>
      </c>
      <c r="BG3470">
        <v>0</v>
      </c>
      <c r="BN3470">
        <v>20710013</v>
      </c>
      <c r="DA3470" t="s">
        <v>434</v>
      </c>
      <c r="DB3470" t="s">
        <v>357</v>
      </c>
      <c r="DC3470">
        <v>10000</v>
      </c>
      <c r="DD3470">
        <v>0</v>
      </c>
      <c r="DE3470" t="s">
        <v>361</v>
      </c>
      <c r="DF3470">
        <v>0</v>
      </c>
      <c r="DM3470">
        <v>20710112</v>
      </c>
      <c r="GY3470">
        <v>0</v>
      </c>
      <c r="GZ3470">
        <v>0</v>
      </c>
      <c r="HA3470" t="s">
        <v>373</v>
      </c>
      <c r="HB3470">
        <v>0</v>
      </c>
      <c r="HC3470">
        <v>0</v>
      </c>
      <c r="HD3470">
        <v>0</v>
      </c>
      <c r="HE3470" t="b">
        <v>0</v>
      </c>
      <c r="HF3470">
        <v>5000</v>
      </c>
      <c r="HG3470" t="b">
        <v>1</v>
      </c>
      <c r="HH3470">
        <v>0</v>
      </c>
      <c r="HI3470">
        <v>0</v>
      </c>
      <c r="HJ3470">
        <v>0</v>
      </c>
      <c r="HK3470">
        <v>0</v>
      </c>
      <c r="HL3470" t="b">
        <v>0</v>
      </c>
      <c r="HM3470">
        <v>0</v>
      </c>
      <c r="HN3470">
        <v>0</v>
      </c>
      <c r="HO3470">
        <v>0</v>
      </c>
      <c r="HP3470" t="s">
        <v>363</v>
      </c>
      <c r="HQ3470">
        <v>0</v>
      </c>
      <c r="HR3470">
        <v>0</v>
      </c>
      <c r="HS3470">
        <v>0</v>
      </c>
      <c r="HT3470">
        <v>0</v>
      </c>
      <c r="HU3470" t="b">
        <v>0</v>
      </c>
      <c r="HV3470">
        <v>0</v>
      </c>
      <c r="HW3470" t="b">
        <v>0</v>
      </c>
      <c r="HX3470" t="b">
        <v>0</v>
      </c>
    </row>
    <row r="3471" spans="2:232">
      <c r="B3471" s="34">
        <f>10000000+INDEX(编号表!$B:$B,MATCH(D3471,编号表!$A:$A,0))*10000+J3471</f>
        <v>11590014</v>
      </c>
      <c r="C3471" s="22" t="s">
        <v>2387</v>
      </c>
      <c r="D3471" s="22" t="s">
        <v>2387</v>
      </c>
      <c r="E3471" s="41" t="s">
        <v>492</v>
      </c>
      <c r="F3471" s="41" t="s">
        <v>2264</v>
      </c>
      <c r="G3471" s="41" t="s">
        <v>363</v>
      </c>
      <c r="H3471" s="41" t="b">
        <v>0</v>
      </c>
      <c r="I3471" s="41" t="b">
        <v>0</v>
      </c>
      <c r="J3471" s="41">
        <v>14</v>
      </c>
      <c r="K3471" s="41" t="str">
        <f t="shared" si="74"/>
        <v>115900</v>
      </c>
      <c r="L3471" s="41" t="s">
        <v>860</v>
      </c>
      <c r="O3471" t="s">
        <v>2389</v>
      </c>
      <c r="P3471">
        <v>12221006</v>
      </c>
      <c r="Q3471">
        <v>0</v>
      </c>
      <c r="R3471">
        <v>0</v>
      </c>
      <c r="S3471">
        <v>0</v>
      </c>
      <c r="U3471">
        <v>0</v>
      </c>
      <c r="V3471">
        <v>0</v>
      </c>
      <c r="W3471">
        <v>600</v>
      </c>
      <c r="X3471">
        <v>600</v>
      </c>
      <c r="Y3471" t="s">
        <v>419</v>
      </c>
      <c r="Z3471" t="s">
        <v>420</v>
      </c>
      <c r="AA3471" t="s">
        <v>357</v>
      </c>
      <c r="AB3471">
        <v>0</v>
      </c>
      <c r="AC3471">
        <v>1</v>
      </c>
      <c r="AD3471" t="b">
        <v>0</v>
      </c>
      <c r="AE3471" t="s">
        <v>358</v>
      </c>
      <c r="AZ3471" t="s">
        <v>389</v>
      </c>
      <c r="BA3471">
        <v>10000</v>
      </c>
      <c r="BB3471" t="s">
        <v>434</v>
      </c>
      <c r="BC3471" t="s">
        <v>357</v>
      </c>
      <c r="BD3471">
        <v>10000</v>
      </c>
      <c r="BE3471">
        <v>0</v>
      </c>
      <c r="BF3471" t="s">
        <v>361</v>
      </c>
      <c r="BG3471">
        <v>0</v>
      </c>
      <c r="BN3471">
        <v>20710014</v>
      </c>
      <c r="DA3471" t="s">
        <v>434</v>
      </c>
      <c r="DB3471" t="s">
        <v>357</v>
      </c>
      <c r="DC3471">
        <v>10000</v>
      </c>
      <c r="DD3471">
        <v>0</v>
      </c>
      <c r="DE3471" t="s">
        <v>361</v>
      </c>
      <c r="DF3471">
        <v>0</v>
      </c>
      <c r="DM3471">
        <v>20710113</v>
      </c>
      <c r="GY3471">
        <v>0</v>
      </c>
      <c r="GZ3471">
        <v>0</v>
      </c>
      <c r="HA3471" t="s">
        <v>373</v>
      </c>
      <c r="HB3471">
        <v>0</v>
      </c>
      <c r="HC3471">
        <v>0</v>
      </c>
      <c r="HD3471">
        <v>0</v>
      </c>
      <c r="HE3471" t="b">
        <v>0</v>
      </c>
      <c r="HF3471">
        <v>5000</v>
      </c>
      <c r="HG3471" t="b">
        <v>1</v>
      </c>
      <c r="HH3471">
        <v>0</v>
      </c>
      <c r="HI3471">
        <v>0</v>
      </c>
      <c r="HJ3471">
        <v>0</v>
      </c>
      <c r="HK3471">
        <v>0</v>
      </c>
      <c r="HL3471" t="b">
        <v>0</v>
      </c>
      <c r="HM3471">
        <v>0</v>
      </c>
      <c r="HN3471">
        <v>0</v>
      </c>
      <c r="HO3471">
        <v>0</v>
      </c>
      <c r="HP3471" t="s">
        <v>363</v>
      </c>
      <c r="HQ3471">
        <v>0</v>
      </c>
      <c r="HR3471">
        <v>0</v>
      </c>
      <c r="HS3471">
        <v>0</v>
      </c>
      <c r="HT3471">
        <v>0</v>
      </c>
      <c r="HU3471" t="b">
        <v>0</v>
      </c>
      <c r="HV3471">
        <v>0</v>
      </c>
      <c r="HW3471" t="b">
        <v>0</v>
      </c>
      <c r="HX3471" t="b">
        <v>0</v>
      </c>
    </row>
    <row r="3472" spans="2:232">
      <c r="B3472" s="34">
        <f>10000000+INDEX(编号表!$B:$B,MATCH(D3472,编号表!$A:$A,0))*10000+J3472</f>
        <v>11590015</v>
      </c>
      <c r="C3472" s="22" t="s">
        <v>2387</v>
      </c>
      <c r="D3472" s="22" t="s">
        <v>2387</v>
      </c>
      <c r="E3472" s="41" t="s">
        <v>492</v>
      </c>
      <c r="F3472" s="41" t="s">
        <v>2264</v>
      </c>
      <c r="G3472" s="41" t="s">
        <v>363</v>
      </c>
      <c r="H3472" s="41" t="b">
        <v>0</v>
      </c>
      <c r="I3472" s="41" t="b">
        <v>0</v>
      </c>
      <c r="J3472" s="41">
        <v>15</v>
      </c>
      <c r="K3472" s="41" t="str">
        <f t="shared" si="74"/>
        <v>115900</v>
      </c>
      <c r="L3472" s="41" t="s">
        <v>777</v>
      </c>
      <c r="O3472" t="s">
        <v>2390</v>
      </c>
      <c r="P3472">
        <v>12221006</v>
      </c>
      <c r="Q3472">
        <v>0</v>
      </c>
      <c r="R3472">
        <v>0</v>
      </c>
      <c r="S3472">
        <v>0</v>
      </c>
      <c r="U3472">
        <v>0</v>
      </c>
      <c r="V3472">
        <v>0</v>
      </c>
      <c r="W3472">
        <v>600</v>
      </c>
      <c r="X3472">
        <v>600</v>
      </c>
      <c r="Y3472" t="s">
        <v>419</v>
      </c>
      <c r="Z3472" t="s">
        <v>420</v>
      </c>
      <c r="AA3472" t="s">
        <v>357</v>
      </c>
      <c r="AB3472">
        <v>0</v>
      </c>
      <c r="AC3472">
        <v>1</v>
      </c>
      <c r="AD3472" t="b">
        <v>0</v>
      </c>
      <c r="AE3472" t="s">
        <v>358</v>
      </c>
      <c r="AZ3472" t="s">
        <v>389</v>
      </c>
      <c r="BA3472">
        <v>10000</v>
      </c>
      <c r="BB3472" t="s">
        <v>434</v>
      </c>
      <c r="BC3472" t="s">
        <v>357</v>
      </c>
      <c r="BD3472">
        <v>10000</v>
      </c>
      <c r="BE3472">
        <v>0</v>
      </c>
      <c r="BF3472" t="s">
        <v>361</v>
      </c>
      <c r="BG3472">
        <v>0</v>
      </c>
      <c r="BN3472">
        <v>20710015</v>
      </c>
      <c r="DA3472" t="s">
        <v>434</v>
      </c>
      <c r="DB3472" t="s">
        <v>357</v>
      </c>
      <c r="DC3472">
        <v>10000</v>
      </c>
      <c r="DD3472">
        <v>0</v>
      </c>
      <c r="DE3472" t="s">
        <v>361</v>
      </c>
      <c r="DF3472">
        <v>0</v>
      </c>
      <c r="DM3472">
        <v>20710114</v>
      </c>
      <c r="GY3472">
        <v>0</v>
      </c>
      <c r="GZ3472">
        <v>0</v>
      </c>
      <c r="HA3472" t="s">
        <v>373</v>
      </c>
      <c r="HB3472">
        <v>0</v>
      </c>
      <c r="HC3472">
        <v>0</v>
      </c>
      <c r="HD3472">
        <v>0</v>
      </c>
      <c r="HE3472" t="b">
        <v>0</v>
      </c>
      <c r="HF3472">
        <v>5000</v>
      </c>
      <c r="HG3472" t="b">
        <v>1</v>
      </c>
      <c r="HH3472">
        <v>0</v>
      </c>
      <c r="HI3472">
        <v>0</v>
      </c>
      <c r="HJ3472">
        <v>0</v>
      </c>
      <c r="HK3472">
        <v>0</v>
      </c>
      <c r="HL3472" t="b">
        <v>0</v>
      </c>
      <c r="HM3472">
        <v>0</v>
      </c>
      <c r="HN3472">
        <v>0</v>
      </c>
      <c r="HO3472">
        <v>0</v>
      </c>
      <c r="HP3472" t="s">
        <v>363</v>
      </c>
      <c r="HQ3472">
        <v>0</v>
      </c>
      <c r="HR3472">
        <v>0</v>
      </c>
      <c r="HS3472">
        <v>0</v>
      </c>
      <c r="HT3472">
        <v>0</v>
      </c>
      <c r="HU3472" t="b">
        <v>0</v>
      </c>
      <c r="HV3472">
        <v>0</v>
      </c>
      <c r="HW3472" t="b">
        <v>0</v>
      </c>
      <c r="HX3472" t="b">
        <v>0</v>
      </c>
    </row>
    <row r="3473" spans="2:232">
      <c r="B3473" s="34">
        <f>10000000+INDEX(编号表!$B:$B,MATCH(D3473,编号表!$A:$A,0))*10000+J3473</f>
        <v>11590016</v>
      </c>
      <c r="C3473" s="22" t="s">
        <v>2387</v>
      </c>
      <c r="D3473" s="22" t="s">
        <v>2387</v>
      </c>
      <c r="E3473" s="41" t="s">
        <v>492</v>
      </c>
      <c r="F3473" s="41" t="s">
        <v>2268</v>
      </c>
      <c r="G3473" s="41" t="s">
        <v>363</v>
      </c>
      <c r="H3473" s="41" t="b">
        <v>0</v>
      </c>
      <c r="I3473" s="41" t="b">
        <v>0</v>
      </c>
      <c r="J3473" s="41">
        <v>16</v>
      </c>
      <c r="K3473" s="41" t="str">
        <f t="shared" si="74"/>
        <v>115900</v>
      </c>
      <c r="L3473" s="41" t="s">
        <v>353</v>
      </c>
      <c r="O3473" t="s">
        <v>2388</v>
      </c>
      <c r="P3473">
        <v>12221006</v>
      </c>
      <c r="Q3473">
        <v>0</v>
      </c>
      <c r="R3473">
        <v>0</v>
      </c>
      <c r="S3473">
        <v>0</v>
      </c>
      <c r="U3473">
        <v>0</v>
      </c>
      <c r="V3473">
        <v>0</v>
      </c>
      <c r="W3473">
        <v>600</v>
      </c>
      <c r="X3473">
        <v>600</v>
      </c>
      <c r="Y3473" t="s">
        <v>419</v>
      </c>
      <c r="Z3473" t="s">
        <v>420</v>
      </c>
      <c r="AA3473" t="s">
        <v>357</v>
      </c>
      <c r="AB3473">
        <v>0</v>
      </c>
      <c r="AC3473">
        <v>1</v>
      </c>
      <c r="AD3473" t="b">
        <v>0</v>
      </c>
      <c r="AE3473" t="s">
        <v>358</v>
      </c>
      <c r="AZ3473" t="s">
        <v>389</v>
      </c>
      <c r="BA3473">
        <v>10000</v>
      </c>
      <c r="BB3473" t="s">
        <v>434</v>
      </c>
      <c r="BC3473" t="s">
        <v>357</v>
      </c>
      <c r="BD3473">
        <v>10000</v>
      </c>
      <c r="BE3473">
        <v>0</v>
      </c>
      <c r="BF3473" t="s">
        <v>361</v>
      </c>
      <c r="BG3473">
        <v>0</v>
      </c>
      <c r="BN3473">
        <v>20710016</v>
      </c>
      <c r="DA3473" t="s">
        <v>434</v>
      </c>
      <c r="DB3473" t="s">
        <v>357</v>
      </c>
      <c r="DC3473">
        <v>10000</v>
      </c>
      <c r="DD3473">
        <v>0</v>
      </c>
      <c r="DE3473" t="s">
        <v>361</v>
      </c>
      <c r="DF3473">
        <v>0</v>
      </c>
      <c r="DM3473">
        <v>20710115</v>
      </c>
      <c r="GY3473">
        <v>0</v>
      </c>
      <c r="GZ3473">
        <v>0</v>
      </c>
      <c r="HA3473" t="s">
        <v>373</v>
      </c>
      <c r="HB3473">
        <v>0</v>
      </c>
      <c r="HC3473">
        <v>0</v>
      </c>
      <c r="HD3473">
        <v>0</v>
      </c>
      <c r="HE3473" t="b">
        <v>0</v>
      </c>
      <c r="HF3473">
        <v>5000</v>
      </c>
      <c r="HG3473" t="b">
        <v>1</v>
      </c>
      <c r="HH3473">
        <v>0</v>
      </c>
      <c r="HI3473">
        <v>0</v>
      </c>
      <c r="HJ3473">
        <v>0</v>
      </c>
      <c r="HK3473">
        <v>0</v>
      </c>
      <c r="HL3473" t="b">
        <v>0</v>
      </c>
      <c r="HM3473">
        <v>0</v>
      </c>
      <c r="HN3473">
        <v>0</v>
      </c>
      <c r="HO3473">
        <v>0</v>
      </c>
      <c r="HP3473" t="s">
        <v>363</v>
      </c>
      <c r="HQ3473">
        <v>0</v>
      </c>
      <c r="HR3473">
        <v>0</v>
      </c>
      <c r="HS3473">
        <v>0</v>
      </c>
      <c r="HT3473">
        <v>0</v>
      </c>
      <c r="HU3473" t="b">
        <v>0</v>
      </c>
      <c r="HV3473">
        <v>0</v>
      </c>
      <c r="HW3473" t="b">
        <v>0</v>
      </c>
      <c r="HX3473" t="b">
        <v>0</v>
      </c>
    </row>
    <row r="3474" spans="2:232">
      <c r="B3474" s="34">
        <f>10000000+INDEX(编号表!$B:$B,MATCH(D3474,编号表!$A:$A,0))*10000+J3474</f>
        <v>11590017</v>
      </c>
      <c r="C3474" s="22" t="s">
        <v>2387</v>
      </c>
      <c r="D3474" s="22" t="s">
        <v>2387</v>
      </c>
      <c r="E3474" s="41" t="s">
        <v>492</v>
      </c>
      <c r="F3474" s="41" t="s">
        <v>2268</v>
      </c>
      <c r="G3474" s="41" t="s">
        <v>363</v>
      </c>
      <c r="H3474" s="41" t="b">
        <v>0</v>
      </c>
      <c r="I3474" s="41" t="b">
        <v>0</v>
      </c>
      <c r="J3474" s="41">
        <v>17</v>
      </c>
      <c r="K3474" s="41" t="str">
        <f t="shared" si="74"/>
        <v>115900</v>
      </c>
      <c r="L3474" s="41" t="s">
        <v>860</v>
      </c>
      <c r="O3474" t="s">
        <v>2389</v>
      </c>
      <c r="P3474">
        <v>12221006</v>
      </c>
      <c r="Q3474">
        <v>0</v>
      </c>
      <c r="R3474">
        <v>0</v>
      </c>
      <c r="S3474">
        <v>0</v>
      </c>
      <c r="U3474">
        <v>0</v>
      </c>
      <c r="V3474">
        <v>0</v>
      </c>
      <c r="W3474">
        <v>600</v>
      </c>
      <c r="X3474">
        <v>600</v>
      </c>
      <c r="Y3474" t="s">
        <v>419</v>
      </c>
      <c r="Z3474" t="s">
        <v>420</v>
      </c>
      <c r="AA3474" t="s">
        <v>357</v>
      </c>
      <c r="AB3474">
        <v>0</v>
      </c>
      <c r="AC3474">
        <v>1</v>
      </c>
      <c r="AD3474" t="b">
        <v>0</v>
      </c>
      <c r="AE3474" t="s">
        <v>358</v>
      </c>
      <c r="AZ3474" t="s">
        <v>389</v>
      </c>
      <c r="BA3474">
        <v>10000</v>
      </c>
      <c r="BB3474" t="s">
        <v>434</v>
      </c>
      <c r="BC3474" t="s">
        <v>357</v>
      </c>
      <c r="BD3474">
        <v>10000</v>
      </c>
      <c r="BE3474">
        <v>0</v>
      </c>
      <c r="BF3474" t="s">
        <v>361</v>
      </c>
      <c r="BG3474">
        <v>0</v>
      </c>
      <c r="BN3474">
        <v>20710017</v>
      </c>
      <c r="DA3474" t="s">
        <v>434</v>
      </c>
      <c r="DB3474" t="s">
        <v>357</v>
      </c>
      <c r="DC3474">
        <v>10000</v>
      </c>
      <c r="DD3474">
        <v>0</v>
      </c>
      <c r="DE3474" t="s">
        <v>361</v>
      </c>
      <c r="DF3474">
        <v>0</v>
      </c>
      <c r="DM3474">
        <v>20710116</v>
      </c>
      <c r="GY3474">
        <v>0</v>
      </c>
      <c r="GZ3474">
        <v>0</v>
      </c>
      <c r="HA3474" t="s">
        <v>373</v>
      </c>
      <c r="HB3474">
        <v>0</v>
      </c>
      <c r="HC3474">
        <v>0</v>
      </c>
      <c r="HD3474">
        <v>0</v>
      </c>
      <c r="HE3474" t="b">
        <v>0</v>
      </c>
      <c r="HF3474">
        <v>5000</v>
      </c>
      <c r="HG3474" t="b">
        <v>1</v>
      </c>
      <c r="HH3474">
        <v>0</v>
      </c>
      <c r="HI3474">
        <v>0</v>
      </c>
      <c r="HJ3474">
        <v>0</v>
      </c>
      <c r="HK3474">
        <v>0</v>
      </c>
      <c r="HL3474" t="b">
        <v>0</v>
      </c>
      <c r="HM3474">
        <v>0</v>
      </c>
      <c r="HN3474">
        <v>0</v>
      </c>
      <c r="HO3474">
        <v>0</v>
      </c>
      <c r="HP3474" t="s">
        <v>363</v>
      </c>
      <c r="HQ3474">
        <v>0</v>
      </c>
      <c r="HR3474">
        <v>0</v>
      </c>
      <c r="HS3474">
        <v>0</v>
      </c>
      <c r="HT3474">
        <v>0</v>
      </c>
      <c r="HU3474" t="b">
        <v>0</v>
      </c>
      <c r="HV3474">
        <v>0</v>
      </c>
      <c r="HW3474" t="b">
        <v>0</v>
      </c>
      <c r="HX3474" t="b">
        <v>0</v>
      </c>
    </row>
    <row r="3475" spans="2:232">
      <c r="B3475" s="34">
        <f>10000000+INDEX(编号表!$B:$B,MATCH(D3475,编号表!$A:$A,0))*10000+J3475</f>
        <v>11590018</v>
      </c>
      <c r="C3475" s="22" t="s">
        <v>2387</v>
      </c>
      <c r="D3475" s="22" t="s">
        <v>2387</v>
      </c>
      <c r="E3475" s="41" t="s">
        <v>492</v>
      </c>
      <c r="F3475" s="41" t="s">
        <v>2268</v>
      </c>
      <c r="G3475" s="41" t="s">
        <v>363</v>
      </c>
      <c r="H3475" s="41" t="b">
        <v>0</v>
      </c>
      <c r="I3475" s="41" t="b">
        <v>0</v>
      </c>
      <c r="J3475" s="41">
        <v>18</v>
      </c>
      <c r="K3475" s="41" t="str">
        <f t="shared" si="74"/>
        <v>115900</v>
      </c>
      <c r="L3475" s="41" t="s">
        <v>777</v>
      </c>
      <c r="O3475" t="s">
        <v>2390</v>
      </c>
      <c r="P3475">
        <v>12221006</v>
      </c>
      <c r="Q3475">
        <v>0</v>
      </c>
      <c r="R3475">
        <v>0</v>
      </c>
      <c r="S3475">
        <v>0</v>
      </c>
      <c r="U3475">
        <v>0</v>
      </c>
      <c r="V3475">
        <v>0</v>
      </c>
      <c r="W3475">
        <v>600</v>
      </c>
      <c r="X3475">
        <v>600</v>
      </c>
      <c r="Y3475" t="s">
        <v>419</v>
      </c>
      <c r="Z3475" t="s">
        <v>420</v>
      </c>
      <c r="AA3475" t="s">
        <v>357</v>
      </c>
      <c r="AB3475">
        <v>0</v>
      </c>
      <c r="AC3475">
        <v>1</v>
      </c>
      <c r="AD3475" t="b">
        <v>0</v>
      </c>
      <c r="AE3475" t="s">
        <v>358</v>
      </c>
      <c r="AZ3475" t="s">
        <v>389</v>
      </c>
      <c r="BA3475">
        <v>10000</v>
      </c>
      <c r="BB3475" t="s">
        <v>434</v>
      </c>
      <c r="BC3475" t="s">
        <v>357</v>
      </c>
      <c r="BD3475">
        <v>10000</v>
      </c>
      <c r="BE3475">
        <v>0</v>
      </c>
      <c r="BF3475" t="s">
        <v>361</v>
      </c>
      <c r="BG3475">
        <v>0</v>
      </c>
      <c r="BN3475">
        <v>20710018</v>
      </c>
      <c r="DA3475" t="s">
        <v>434</v>
      </c>
      <c r="DB3475" t="s">
        <v>357</v>
      </c>
      <c r="DC3475">
        <v>10000</v>
      </c>
      <c r="DD3475">
        <v>0</v>
      </c>
      <c r="DE3475" t="s">
        <v>361</v>
      </c>
      <c r="DF3475">
        <v>0</v>
      </c>
      <c r="DM3475">
        <v>20710117</v>
      </c>
      <c r="GY3475">
        <v>0</v>
      </c>
      <c r="GZ3475">
        <v>0</v>
      </c>
      <c r="HA3475" t="s">
        <v>373</v>
      </c>
      <c r="HB3475">
        <v>0</v>
      </c>
      <c r="HC3475">
        <v>0</v>
      </c>
      <c r="HD3475">
        <v>0</v>
      </c>
      <c r="HE3475" t="b">
        <v>0</v>
      </c>
      <c r="HF3475">
        <v>5000</v>
      </c>
      <c r="HG3475" t="b">
        <v>1</v>
      </c>
      <c r="HH3475">
        <v>0</v>
      </c>
      <c r="HI3475">
        <v>0</v>
      </c>
      <c r="HJ3475">
        <v>0</v>
      </c>
      <c r="HK3475">
        <v>0</v>
      </c>
      <c r="HL3475" t="b">
        <v>0</v>
      </c>
      <c r="HM3475">
        <v>0</v>
      </c>
      <c r="HN3475">
        <v>0</v>
      </c>
      <c r="HO3475">
        <v>0</v>
      </c>
      <c r="HP3475" t="s">
        <v>363</v>
      </c>
      <c r="HQ3475">
        <v>0</v>
      </c>
      <c r="HR3475">
        <v>0</v>
      </c>
      <c r="HS3475">
        <v>0</v>
      </c>
      <c r="HT3475">
        <v>0</v>
      </c>
      <c r="HU3475" t="b">
        <v>0</v>
      </c>
      <c r="HV3475">
        <v>0</v>
      </c>
      <c r="HW3475" t="b">
        <v>0</v>
      </c>
      <c r="HX3475" t="b">
        <v>0</v>
      </c>
    </row>
    <row r="3476" spans="2:232">
      <c r="B3476" s="34">
        <f>10000000+INDEX(编号表!$B:$B,MATCH(D3476,编号表!$A:$A,0))*10000+J3476</f>
        <v>11590019</v>
      </c>
      <c r="C3476" s="22" t="s">
        <v>2387</v>
      </c>
      <c r="D3476" s="22" t="s">
        <v>2387</v>
      </c>
      <c r="E3476" s="41" t="s">
        <v>492</v>
      </c>
      <c r="F3476" s="41" t="s">
        <v>2272</v>
      </c>
      <c r="G3476" s="41" t="s">
        <v>363</v>
      </c>
      <c r="H3476" s="41" t="b">
        <v>0</v>
      </c>
      <c r="I3476" s="41" t="b">
        <v>0</v>
      </c>
      <c r="J3476" s="41">
        <v>19</v>
      </c>
      <c r="K3476" s="41" t="str">
        <f t="shared" si="74"/>
        <v>115900</v>
      </c>
      <c r="L3476" s="41" t="s">
        <v>353</v>
      </c>
      <c r="O3476" t="s">
        <v>2388</v>
      </c>
      <c r="P3476">
        <v>12221006</v>
      </c>
      <c r="Q3476">
        <v>0</v>
      </c>
      <c r="R3476">
        <v>0</v>
      </c>
      <c r="S3476">
        <v>0</v>
      </c>
      <c r="U3476">
        <v>0</v>
      </c>
      <c r="V3476">
        <v>0</v>
      </c>
      <c r="W3476">
        <v>600</v>
      </c>
      <c r="X3476">
        <v>600</v>
      </c>
      <c r="Y3476" t="s">
        <v>419</v>
      </c>
      <c r="Z3476" t="s">
        <v>420</v>
      </c>
      <c r="AA3476" t="s">
        <v>357</v>
      </c>
      <c r="AB3476">
        <v>0</v>
      </c>
      <c r="AC3476">
        <v>1</v>
      </c>
      <c r="AD3476" t="b">
        <v>0</v>
      </c>
      <c r="AE3476" t="s">
        <v>358</v>
      </c>
      <c r="AZ3476" t="s">
        <v>389</v>
      </c>
      <c r="BA3476">
        <v>10000</v>
      </c>
      <c r="BB3476" t="s">
        <v>434</v>
      </c>
      <c r="BC3476" t="s">
        <v>357</v>
      </c>
      <c r="BD3476">
        <v>10000</v>
      </c>
      <c r="BE3476">
        <v>0</v>
      </c>
      <c r="BF3476" t="s">
        <v>361</v>
      </c>
      <c r="BG3476">
        <v>0</v>
      </c>
      <c r="BN3476">
        <v>20710019</v>
      </c>
      <c r="DA3476" t="s">
        <v>434</v>
      </c>
      <c r="DB3476" t="s">
        <v>357</v>
      </c>
      <c r="DC3476">
        <v>10000</v>
      </c>
      <c r="DD3476">
        <v>0</v>
      </c>
      <c r="DE3476" t="s">
        <v>361</v>
      </c>
      <c r="DF3476">
        <v>0</v>
      </c>
      <c r="DM3476">
        <v>20710118</v>
      </c>
      <c r="GY3476">
        <v>0</v>
      </c>
      <c r="GZ3476">
        <v>0</v>
      </c>
      <c r="HA3476" t="s">
        <v>373</v>
      </c>
      <c r="HB3476">
        <v>0</v>
      </c>
      <c r="HC3476">
        <v>0</v>
      </c>
      <c r="HD3476">
        <v>0</v>
      </c>
      <c r="HE3476" t="b">
        <v>0</v>
      </c>
      <c r="HF3476">
        <v>5000</v>
      </c>
      <c r="HG3476" t="b">
        <v>1</v>
      </c>
      <c r="HH3476">
        <v>0</v>
      </c>
      <c r="HI3476">
        <v>0</v>
      </c>
      <c r="HJ3476">
        <v>0</v>
      </c>
      <c r="HK3476">
        <v>0</v>
      </c>
      <c r="HL3476" t="b">
        <v>0</v>
      </c>
      <c r="HM3476">
        <v>0</v>
      </c>
      <c r="HN3476">
        <v>0</v>
      </c>
      <c r="HO3476">
        <v>0</v>
      </c>
      <c r="HP3476" t="s">
        <v>363</v>
      </c>
      <c r="HQ3476">
        <v>0</v>
      </c>
      <c r="HR3476">
        <v>0</v>
      </c>
      <c r="HS3476">
        <v>0</v>
      </c>
      <c r="HT3476">
        <v>0</v>
      </c>
      <c r="HU3476" t="b">
        <v>0</v>
      </c>
      <c r="HV3476">
        <v>0</v>
      </c>
      <c r="HW3476" t="b">
        <v>0</v>
      </c>
      <c r="HX3476" t="b">
        <v>0</v>
      </c>
    </row>
    <row r="3477" spans="2:232">
      <c r="B3477" s="34">
        <f>10000000+INDEX(编号表!$B:$B,MATCH(D3477,编号表!$A:$A,0))*10000+J3477</f>
        <v>11590020</v>
      </c>
      <c r="C3477" s="22" t="s">
        <v>2387</v>
      </c>
      <c r="D3477" s="22" t="s">
        <v>2387</v>
      </c>
      <c r="E3477" s="41" t="s">
        <v>492</v>
      </c>
      <c r="F3477" s="41" t="s">
        <v>2272</v>
      </c>
      <c r="G3477" s="41" t="s">
        <v>363</v>
      </c>
      <c r="H3477" s="41" t="b">
        <v>0</v>
      </c>
      <c r="I3477" s="41" t="b">
        <v>0</v>
      </c>
      <c r="J3477" s="41">
        <v>20</v>
      </c>
      <c r="K3477" s="41" t="str">
        <f t="shared" si="74"/>
        <v>115900</v>
      </c>
      <c r="L3477" s="41" t="s">
        <v>860</v>
      </c>
      <c r="O3477" t="s">
        <v>2389</v>
      </c>
      <c r="P3477">
        <v>12221006</v>
      </c>
      <c r="Q3477">
        <v>0</v>
      </c>
      <c r="R3477">
        <v>0</v>
      </c>
      <c r="S3477">
        <v>0</v>
      </c>
      <c r="U3477">
        <v>0</v>
      </c>
      <c r="V3477">
        <v>0</v>
      </c>
      <c r="W3477">
        <v>600</v>
      </c>
      <c r="X3477">
        <v>600</v>
      </c>
      <c r="Y3477" t="s">
        <v>419</v>
      </c>
      <c r="Z3477" t="s">
        <v>420</v>
      </c>
      <c r="AA3477" t="s">
        <v>357</v>
      </c>
      <c r="AB3477">
        <v>0</v>
      </c>
      <c r="AC3477">
        <v>1</v>
      </c>
      <c r="AD3477" t="b">
        <v>0</v>
      </c>
      <c r="AE3477" t="s">
        <v>358</v>
      </c>
      <c r="AZ3477" t="s">
        <v>389</v>
      </c>
      <c r="BA3477">
        <v>10000</v>
      </c>
      <c r="BB3477" t="s">
        <v>434</v>
      </c>
      <c r="BC3477" t="s">
        <v>357</v>
      </c>
      <c r="BD3477">
        <v>10000</v>
      </c>
      <c r="BE3477">
        <v>0</v>
      </c>
      <c r="BF3477" t="s">
        <v>361</v>
      </c>
      <c r="BG3477">
        <v>0</v>
      </c>
      <c r="BN3477">
        <v>20710020</v>
      </c>
      <c r="DA3477" t="s">
        <v>434</v>
      </c>
      <c r="DB3477" t="s">
        <v>357</v>
      </c>
      <c r="DC3477">
        <v>10000</v>
      </c>
      <c r="DD3477">
        <v>0</v>
      </c>
      <c r="DE3477" t="s">
        <v>361</v>
      </c>
      <c r="DF3477">
        <v>0</v>
      </c>
      <c r="DM3477">
        <v>20710119</v>
      </c>
      <c r="GY3477">
        <v>0</v>
      </c>
      <c r="GZ3477">
        <v>0</v>
      </c>
      <c r="HA3477" t="s">
        <v>373</v>
      </c>
      <c r="HB3477">
        <v>0</v>
      </c>
      <c r="HC3477">
        <v>0</v>
      </c>
      <c r="HD3477">
        <v>0</v>
      </c>
      <c r="HE3477" t="b">
        <v>0</v>
      </c>
      <c r="HF3477">
        <v>5000</v>
      </c>
      <c r="HG3477" t="b">
        <v>1</v>
      </c>
      <c r="HH3477">
        <v>0</v>
      </c>
      <c r="HI3477">
        <v>0</v>
      </c>
      <c r="HJ3477">
        <v>0</v>
      </c>
      <c r="HK3477">
        <v>0</v>
      </c>
      <c r="HL3477" t="b">
        <v>0</v>
      </c>
      <c r="HM3477">
        <v>0</v>
      </c>
      <c r="HN3477">
        <v>0</v>
      </c>
      <c r="HO3477">
        <v>0</v>
      </c>
      <c r="HP3477" t="s">
        <v>363</v>
      </c>
      <c r="HQ3477">
        <v>0</v>
      </c>
      <c r="HR3477">
        <v>0</v>
      </c>
      <c r="HS3477">
        <v>0</v>
      </c>
      <c r="HT3477">
        <v>0</v>
      </c>
      <c r="HU3477" t="b">
        <v>0</v>
      </c>
      <c r="HV3477">
        <v>0</v>
      </c>
      <c r="HW3477" t="b">
        <v>0</v>
      </c>
      <c r="HX3477" t="b">
        <v>0</v>
      </c>
    </row>
    <row r="3478" spans="2:232">
      <c r="B3478" s="34">
        <f>10000000+INDEX(编号表!$B:$B,MATCH(D3478,编号表!$A:$A,0))*10000+J3478</f>
        <v>11590021</v>
      </c>
      <c r="C3478" s="22" t="s">
        <v>2387</v>
      </c>
      <c r="D3478" s="22" t="s">
        <v>2387</v>
      </c>
      <c r="E3478" s="41" t="s">
        <v>492</v>
      </c>
      <c r="F3478" s="41" t="s">
        <v>2272</v>
      </c>
      <c r="G3478" s="41" t="s">
        <v>363</v>
      </c>
      <c r="H3478" s="41" t="b">
        <v>0</v>
      </c>
      <c r="I3478" s="41" t="b">
        <v>0</v>
      </c>
      <c r="J3478" s="41">
        <v>21</v>
      </c>
      <c r="K3478" s="41" t="str">
        <f t="shared" si="74"/>
        <v>115900</v>
      </c>
      <c r="L3478" s="41" t="s">
        <v>777</v>
      </c>
      <c r="O3478" t="s">
        <v>2390</v>
      </c>
      <c r="P3478">
        <v>12221006</v>
      </c>
      <c r="Q3478">
        <v>0</v>
      </c>
      <c r="R3478">
        <v>0</v>
      </c>
      <c r="S3478">
        <v>0</v>
      </c>
      <c r="U3478">
        <v>0</v>
      </c>
      <c r="V3478">
        <v>0</v>
      </c>
      <c r="W3478">
        <v>600</v>
      </c>
      <c r="X3478">
        <v>600</v>
      </c>
      <c r="Y3478" t="s">
        <v>419</v>
      </c>
      <c r="Z3478" t="s">
        <v>420</v>
      </c>
      <c r="AA3478" t="s">
        <v>357</v>
      </c>
      <c r="AB3478">
        <v>0</v>
      </c>
      <c r="AC3478">
        <v>1</v>
      </c>
      <c r="AD3478" t="b">
        <v>0</v>
      </c>
      <c r="AE3478" t="s">
        <v>358</v>
      </c>
      <c r="AZ3478" t="s">
        <v>389</v>
      </c>
      <c r="BA3478">
        <v>10000</v>
      </c>
      <c r="BB3478" t="s">
        <v>434</v>
      </c>
      <c r="BC3478" t="s">
        <v>357</v>
      </c>
      <c r="BD3478">
        <v>10000</v>
      </c>
      <c r="BE3478">
        <v>0</v>
      </c>
      <c r="BF3478" t="s">
        <v>361</v>
      </c>
      <c r="BG3478">
        <v>0</v>
      </c>
      <c r="BN3478">
        <v>20710021</v>
      </c>
      <c r="DA3478" t="s">
        <v>434</v>
      </c>
      <c r="DB3478" t="s">
        <v>357</v>
      </c>
      <c r="DC3478">
        <v>10000</v>
      </c>
      <c r="DD3478">
        <v>0</v>
      </c>
      <c r="DE3478" t="s">
        <v>361</v>
      </c>
      <c r="DF3478">
        <v>0</v>
      </c>
      <c r="DM3478">
        <v>20710120</v>
      </c>
      <c r="GY3478">
        <v>0</v>
      </c>
      <c r="GZ3478">
        <v>0</v>
      </c>
      <c r="HA3478" t="s">
        <v>373</v>
      </c>
      <c r="HB3478">
        <v>0</v>
      </c>
      <c r="HC3478">
        <v>0</v>
      </c>
      <c r="HD3478">
        <v>0</v>
      </c>
      <c r="HE3478" t="b">
        <v>0</v>
      </c>
      <c r="HF3478">
        <v>5000</v>
      </c>
      <c r="HG3478" t="b">
        <v>1</v>
      </c>
      <c r="HH3478">
        <v>0</v>
      </c>
      <c r="HI3478">
        <v>0</v>
      </c>
      <c r="HJ3478">
        <v>0</v>
      </c>
      <c r="HK3478">
        <v>0</v>
      </c>
      <c r="HL3478" t="b">
        <v>0</v>
      </c>
      <c r="HM3478">
        <v>0</v>
      </c>
      <c r="HN3478">
        <v>0</v>
      </c>
      <c r="HO3478">
        <v>0</v>
      </c>
      <c r="HP3478" t="s">
        <v>363</v>
      </c>
      <c r="HQ3478">
        <v>0</v>
      </c>
      <c r="HR3478">
        <v>0</v>
      </c>
      <c r="HS3478">
        <v>0</v>
      </c>
      <c r="HT3478">
        <v>0</v>
      </c>
      <c r="HU3478" t="b">
        <v>0</v>
      </c>
      <c r="HV3478">
        <v>0</v>
      </c>
      <c r="HW3478" t="b">
        <v>0</v>
      </c>
      <c r="HX3478" t="b">
        <v>0</v>
      </c>
    </row>
    <row r="3479" spans="2:232">
      <c r="B3479" s="34">
        <f>10000000+INDEX(编号表!$B:$B,MATCH(D3479,编号表!$A:$A,0))*10000+J3479</f>
        <v>11600001</v>
      </c>
      <c r="C3479" s="22" t="s">
        <v>2391</v>
      </c>
      <c r="D3479" s="22" t="s">
        <v>2391</v>
      </c>
      <c r="E3479" s="41" t="s">
        <v>492</v>
      </c>
      <c r="F3479" s="41" t="s">
        <v>2248</v>
      </c>
      <c r="G3479" s="41" t="inlineStr">
        <is>
          <t xml:space="preserve">神识</t>
        </is>
      </c>
      <c r="H3479" s="41" t="b">
        <v>0</v>
      </c>
      <c r="I3479" s="41" t="b">
        <v>0</v>
      </c>
      <c r="J3479" s="41">
        <v>1</v>
      </c>
      <c r="K3479" s="41" t="str">
        <f t="shared" si="74"/>
        <v>116000</v>
      </c>
      <c r="L3479" s="41" t="s">
        <v>353</v>
      </c>
      <c r="O3479" t="inlineStr">
        <is>
          <t xml:space="preserve">对一个敌人造成100点神识系法术伤害。一次性符箓，使用后消耗。</t>
        </is>
      </c>
      <c r="P3479">
        <v>12221007</v>
      </c>
      <c r="Q3479">
        <v>0</v>
      </c>
      <c r="R3479">
        <v>0</v>
      </c>
      <c r="S3479">
        <v>0</v>
      </c>
      <c r="U3479">
        <v>0</v>
      </c>
      <c r="V3479">
        <v>0</v>
      </c>
      <c r="W3479">
        <v>600</v>
      </c>
      <c r="X3479">
        <v>600</v>
      </c>
      <c r="Y3479" t="inlineStr">
        <is>
          <t xml:space="preserve">单位</t>
        </is>
      </c>
      <c r="Z3479" t="inlineStr">
        <is>
          <t xml:space="preserve">单体</t>
        </is>
      </c>
      <c r="AA3479" t="inlineStr">
        <is>
          <t xml:space="preserve">敌对</t>
        </is>
      </c>
      <c r="AB3479">
        <v>0</v>
      </c>
      <c r="AC3479">
        <v>1</v>
      </c>
      <c r="AD3479" t="b">
        <v>0</v>
      </c>
      <c r="AE3479" t="inlineStr">
        <is>
          <t xml:space="preserve">最近</t>
        </is>
      </c>
      <c r="AZ3479" t="inlineStr">
        <is>
          <t xml:space="preserve">魔法</t>
        </is>
      </c>
      <c r="BA3479">
        <v>10000</v>
      </c>
      <c r="BB3479" t="inlineStr">
        <is>
          <t xml:space="preserve">技能效果_伤害</t>
        </is>
      </c>
      <c r="BC3479" t="inlineStr">
        <is>
          <t xml:space="preserve">敌对</t>
        </is>
      </c>
      <c r="BD3479">
        <v>10000</v>
      </c>
      <c r="BE3479">
        <v>0</v>
      </c>
      <c r="BF3479" t="inlineStr">
        <is>
          <t xml:space="preserve">全部</t>
        </is>
      </c>
      <c r="BG3479">
        <v>0</v>
      </c>
      <c r="BH3479" t="inlineStr">
        <is>
          <t xml:space="preserve">魔法</t>
        </is>
      </c>
      <c r="BI3479">
        <v>0</v>
      </c>
      <c r="BJ3479">
        <v>100</v>
      </c>
      <c r="BK3479" t="b">
        <v>0</v>
      </c>
      <c r="BL3479">
        <v>0</v>
      </c>
      <c r="BM3479">
        <v>10000</v>
      </c>
      <c r="GY3479">
        <v>0</v>
      </c>
      <c r="GZ3479">
        <v>0</v>
      </c>
      <c r="HA3479" t="inlineStr">
        <is>
          <t xml:space="preserve"/>
        </is>
      </c>
      <c r="HB3479">
        <v>0</v>
      </c>
      <c r="HC3479">
        <v>0</v>
      </c>
      <c r="HD3479">
        <v>0</v>
      </c>
      <c r="HE3479" t="b">
        <v>0</v>
      </c>
      <c r="HF3479">
        <v>4000</v>
      </c>
      <c r="HG3479" t="b">
        <v>1</v>
      </c>
      <c r="HH3479">
        <v>0</v>
      </c>
      <c r="HI3479">
        <v>0</v>
      </c>
      <c r="HJ3479">
        <v>0</v>
      </c>
      <c r="HK3479">
        <v>0</v>
      </c>
      <c r="HL3479" t="b">
        <v>0</v>
      </c>
      <c r="HM3479">
        <v>0</v>
      </c>
      <c r="HN3479">
        <v>0</v>
      </c>
      <c r="HO3479">
        <v>0</v>
      </c>
      <c r="HP3479" t="inlineStr">
        <is>
          <t xml:space="preserve">无</t>
        </is>
      </c>
      <c r="HQ3479">
        <v>0</v>
      </c>
      <c r="HR3479">
        <v>0</v>
      </c>
      <c r="HS3479">
        <v>0</v>
      </c>
      <c r="HT3479">
        <v>0</v>
      </c>
      <c r="HU3479" t="b">
        <v>0</v>
      </c>
      <c r="HV3479">
        <v>0</v>
      </c>
      <c r="HW3479" t="b">
        <v>0</v>
      </c>
      <c r="HX3479" t="b">
        <v>0</v>
      </c>
    </row>
    <row r="3480" spans="2:232">
      <c r="B3480" s="34">
        <f>10000000+INDEX(编号表!$B:$B,MATCH(D3480,编号表!$A:$A,0))*10000+J3480</f>
        <v>11600002</v>
      </c>
      <c r="C3480" s="22" t="s">
        <v>2391</v>
      </c>
      <c r="D3480" s="22" t="s">
        <v>2391</v>
      </c>
      <c r="E3480" s="41" t="s">
        <v>492</v>
      </c>
      <c r="F3480" s="41" t="s">
        <v>2248</v>
      </c>
      <c r="G3480" s="41" t="inlineStr">
        <is>
          <t xml:space="preserve">神识</t>
        </is>
      </c>
      <c r="H3480" s="41" t="b">
        <v>0</v>
      </c>
      <c r="I3480" s="41" t="b">
        <v>0</v>
      </c>
      <c r="J3480" s="41">
        <v>2</v>
      </c>
      <c r="K3480" s="41" t="str">
        <f t="shared" si="74"/>
        <v>116000</v>
      </c>
      <c r="L3480" s="41" t="s">
        <v>860</v>
      </c>
      <c r="O3480" t="inlineStr">
        <is>
          <t xml:space="preserve">对一个敌人造成150点神识系法术伤害。一次性符箓，使用后消耗。</t>
        </is>
      </c>
      <c r="P3480">
        <v>12221007</v>
      </c>
      <c r="Q3480">
        <v>0</v>
      </c>
      <c r="R3480">
        <v>0</v>
      </c>
      <c r="S3480">
        <v>0</v>
      </c>
      <c r="U3480">
        <v>0</v>
      </c>
      <c r="V3480">
        <v>0</v>
      </c>
      <c r="W3480">
        <v>600</v>
      </c>
      <c r="X3480">
        <v>600</v>
      </c>
      <c r="Y3480" t="inlineStr">
        <is>
          <t xml:space="preserve">单位</t>
        </is>
      </c>
      <c r="Z3480" t="inlineStr">
        <is>
          <t xml:space="preserve">单体</t>
        </is>
      </c>
      <c r="AA3480" t="inlineStr">
        <is>
          <t xml:space="preserve">敌对</t>
        </is>
      </c>
      <c r="AB3480">
        <v>0</v>
      </c>
      <c r="AC3480">
        <v>1</v>
      </c>
      <c r="AD3480" t="b">
        <v>0</v>
      </c>
      <c r="AE3480" t="inlineStr">
        <is>
          <t xml:space="preserve">最近</t>
        </is>
      </c>
      <c r="AZ3480" t="inlineStr">
        <is>
          <t xml:space="preserve">魔法</t>
        </is>
      </c>
      <c r="BA3480">
        <v>10000</v>
      </c>
      <c r="BB3480" t="inlineStr">
        <is>
          <t xml:space="preserve">技能效果_伤害</t>
        </is>
      </c>
      <c r="BC3480" t="inlineStr">
        <is>
          <t xml:space="preserve">敌对</t>
        </is>
      </c>
      <c r="BD3480">
        <v>10000</v>
      </c>
      <c r="BE3480">
        <v>0</v>
      </c>
      <c r="BF3480" t="inlineStr">
        <is>
          <t xml:space="preserve">全部</t>
        </is>
      </c>
      <c r="BG3480">
        <v>0</v>
      </c>
      <c r="BH3480" t="inlineStr">
        <is>
          <t xml:space="preserve">魔法</t>
        </is>
      </c>
      <c r="BI3480">
        <v>0</v>
      </c>
      <c r="BJ3480">
        <v>150</v>
      </c>
      <c r="BK3480" t="b">
        <v>0</v>
      </c>
      <c r="BL3480">
        <v>0</v>
      </c>
      <c r="BM3480">
        <v>10000</v>
      </c>
      <c r="GY3480">
        <v>0</v>
      </c>
      <c r="GZ3480">
        <v>0</v>
      </c>
      <c r="HA3480" t="inlineStr">
        <is>
          <t xml:space="preserve"/>
        </is>
      </c>
      <c r="HB3480">
        <v>0</v>
      </c>
      <c r="HC3480">
        <v>0</v>
      </c>
      <c r="HD3480">
        <v>0</v>
      </c>
      <c r="HE3480" t="b">
        <v>0</v>
      </c>
      <c r="HF3480">
        <v>4000</v>
      </c>
      <c r="HG3480" t="b">
        <v>1</v>
      </c>
      <c r="HH3480">
        <v>0</v>
      </c>
      <c r="HI3480">
        <v>0</v>
      </c>
      <c r="HJ3480">
        <v>0</v>
      </c>
      <c r="HK3480">
        <v>0</v>
      </c>
      <c r="HL3480" t="b">
        <v>0</v>
      </c>
      <c r="HM3480">
        <v>0</v>
      </c>
      <c r="HN3480">
        <v>0</v>
      </c>
      <c r="HO3480">
        <v>0</v>
      </c>
      <c r="HP3480" t="inlineStr">
        <is>
          <t xml:space="preserve">无</t>
        </is>
      </c>
      <c r="HQ3480">
        <v>0</v>
      </c>
      <c r="HR3480">
        <v>0</v>
      </c>
      <c r="HS3480">
        <v>0</v>
      </c>
      <c r="HT3480">
        <v>0</v>
      </c>
      <c r="HU3480" t="b">
        <v>0</v>
      </c>
      <c r="HV3480">
        <v>0</v>
      </c>
      <c r="HW3480" t="b">
        <v>0</v>
      </c>
      <c r="HX3480" t="b">
        <v>0</v>
      </c>
    </row>
    <row r="3481" spans="2:232">
      <c r="B3481" s="34">
        <f>10000000+INDEX(编号表!$B:$B,MATCH(D3481,编号表!$A:$A,0))*10000+J3481</f>
        <v>11600003</v>
      </c>
      <c r="C3481" s="22" t="s">
        <v>2391</v>
      </c>
      <c r="D3481" s="22" t="s">
        <v>2391</v>
      </c>
      <c r="E3481" s="41" t="s">
        <v>492</v>
      </c>
      <c r="F3481" s="41" t="s">
        <v>2248</v>
      </c>
      <c r="G3481" s="41" t="inlineStr">
        <is>
          <t xml:space="preserve">神识</t>
        </is>
      </c>
      <c r="H3481" s="41" t="b">
        <v>0</v>
      </c>
      <c r="I3481" s="41" t="b">
        <v>0</v>
      </c>
      <c r="J3481" s="41">
        <v>3</v>
      </c>
      <c r="K3481" s="41" t="str">
        <f t="shared" si="74"/>
        <v>116000</v>
      </c>
      <c r="L3481" s="41" t="s">
        <v>777</v>
      </c>
      <c r="O3481" t="inlineStr">
        <is>
          <t xml:space="preserve">对一个敌人造成210点神识系法术伤害。一次性符箓，使用后消耗。</t>
        </is>
      </c>
      <c r="P3481">
        <v>12221007</v>
      </c>
      <c r="Q3481">
        <v>0</v>
      </c>
      <c r="R3481">
        <v>0</v>
      </c>
      <c r="S3481">
        <v>0</v>
      </c>
      <c r="U3481">
        <v>0</v>
      </c>
      <c r="V3481">
        <v>0</v>
      </c>
      <c r="W3481">
        <v>600</v>
      </c>
      <c r="X3481">
        <v>600</v>
      </c>
      <c r="Y3481" t="inlineStr">
        <is>
          <t xml:space="preserve">单位</t>
        </is>
      </c>
      <c r="Z3481" t="inlineStr">
        <is>
          <t xml:space="preserve">单体</t>
        </is>
      </c>
      <c r="AA3481" t="inlineStr">
        <is>
          <t xml:space="preserve">敌对</t>
        </is>
      </c>
      <c r="AB3481">
        <v>0</v>
      </c>
      <c r="AC3481">
        <v>1</v>
      </c>
      <c r="AD3481" t="b">
        <v>0</v>
      </c>
      <c r="AE3481" t="inlineStr">
        <is>
          <t xml:space="preserve">最近</t>
        </is>
      </c>
      <c r="AZ3481" t="inlineStr">
        <is>
          <t xml:space="preserve">魔法</t>
        </is>
      </c>
      <c r="BA3481">
        <v>10000</v>
      </c>
      <c r="BB3481" t="inlineStr">
        <is>
          <t xml:space="preserve">技能效果_伤害</t>
        </is>
      </c>
      <c r="BC3481" t="inlineStr">
        <is>
          <t xml:space="preserve">敌对</t>
        </is>
      </c>
      <c r="BD3481">
        <v>10000</v>
      </c>
      <c r="BE3481">
        <v>0</v>
      </c>
      <c r="BF3481" t="inlineStr">
        <is>
          <t xml:space="preserve">全部</t>
        </is>
      </c>
      <c r="BG3481">
        <v>0</v>
      </c>
      <c r="BH3481" t="inlineStr">
        <is>
          <t xml:space="preserve">魔法</t>
        </is>
      </c>
      <c r="BI3481">
        <v>0</v>
      </c>
      <c r="BJ3481">
        <v>210</v>
      </c>
      <c r="BK3481" t="b">
        <v>0</v>
      </c>
      <c r="BL3481">
        <v>0</v>
      </c>
      <c r="BM3481">
        <v>10000</v>
      </c>
      <c r="GY3481">
        <v>0</v>
      </c>
      <c r="GZ3481">
        <v>0</v>
      </c>
      <c r="HA3481" t="inlineStr">
        <is>
          <t xml:space="preserve"/>
        </is>
      </c>
      <c r="HB3481">
        <v>0</v>
      </c>
      <c r="HC3481">
        <v>0</v>
      </c>
      <c r="HD3481">
        <v>0</v>
      </c>
      <c r="HE3481" t="b">
        <v>0</v>
      </c>
      <c r="HF3481">
        <v>4000</v>
      </c>
      <c r="HG3481" t="b">
        <v>1</v>
      </c>
      <c r="HH3481">
        <v>0</v>
      </c>
      <c r="HI3481">
        <v>0</v>
      </c>
      <c r="HJ3481">
        <v>0</v>
      </c>
      <c r="HK3481">
        <v>0</v>
      </c>
      <c r="HL3481" t="b">
        <v>0</v>
      </c>
      <c r="HM3481">
        <v>0</v>
      </c>
      <c r="HN3481">
        <v>0</v>
      </c>
      <c r="HO3481">
        <v>0</v>
      </c>
      <c r="HP3481" t="inlineStr">
        <is>
          <t xml:space="preserve">无</t>
        </is>
      </c>
      <c r="HQ3481">
        <v>0</v>
      </c>
      <c r="HR3481">
        <v>0</v>
      </c>
      <c r="HS3481">
        <v>0</v>
      </c>
      <c r="HT3481">
        <v>0</v>
      </c>
      <c r="HU3481" t="b">
        <v>0</v>
      </c>
      <c r="HV3481">
        <v>0</v>
      </c>
      <c r="HW3481" t="b">
        <v>0</v>
      </c>
      <c r="HX3481" t="b">
        <v>0</v>
      </c>
    </row>
    <row r="3482" spans="2:232">
      <c r="B3482" s="34">
        <f>10000000+INDEX(编号表!$B:$B,MATCH(D3482,编号表!$A:$A,0))*10000+J3482</f>
        <v>11600004</v>
      </c>
      <c r="C3482" s="22" t="s">
        <v>2391</v>
      </c>
      <c r="D3482" s="22" t="s">
        <v>2391</v>
      </c>
      <c r="E3482" s="41" t="s">
        <v>492</v>
      </c>
      <c r="F3482" s="41" t="s">
        <v>2252</v>
      </c>
      <c r="G3482" s="41" t="inlineStr">
        <is>
          <t xml:space="preserve">神识</t>
        </is>
      </c>
      <c r="H3482" s="41" t="b">
        <v>0</v>
      </c>
      <c r="I3482" s="41" t="b">
        <v>0</v>
      </c>
      <c r="J3482" s="41">
        <v>4</v>
      </c>
      <c r="K3482" s="41" t="str">
        <f t="shared" si="74"/>
        <v>116000</v>
      </c>
      <c r="L3482" s="41" t="s">
        <v>353</v>
      </c>
      <c r="O3482" t="inlineStr">
        <is>
          <t xml:space="preserve">对一个敌人造成480点神识系法术伤害。一次性符箓，使用后消耗。</t>
        </is>
      </c>
      <c r="P3482">
        <v>12221007</v>
      </c>
      <c r="Q3482">
        <v>0</v>
      </c>
      <c r="R3482">
        <v>0</v>
      </c>
      <c r="S3482">
        <v>0</v>
      </c>
      <c r="U3482">
        <v>0</v>
      </c>
      <c r="V3482">
        <v>0</v>
      </c>
      <c r="W3482">
        <v>600</v>
      </c>
      <c r="X3482">
        <v>600</v>
      </c>
      <c r="Y3482" t="inlineStr">
        <is>
          <t xml:space="preserve">单位</t>
        </is>
      </c>
      <c r="Z3482" t="inlineStr">
        <is>
          <t xml:space="preserve">单体</t>
        </is>
      </c>
      <c r="AA3482" t="inlineStr">
        <is>
          <t xml:space="preserve">敌对</t>
        </is>
      </c>
      <c r="AB3482">
        <v>0</v>
      </c>
      <c r="AC3482">
        <v>1</v>
      </c>
      <c r="AD3482" t="b">
        <v>0</v>
      </c>
      <c r="AE3482" t="inlineStr">
        <is>
          <t xml:space="preserve">最近</t>
        </is>
      </c>
      <c r="AZ3482" t="inlineStr">
        <is>
          <t xml:space="preserve">魔法</t>
        </is>
      </c>
      <c r="BA3482">
        <v>10000</v>
      </c>
      <c r="BB3482" t="inlineStr">
        <is>
          <t xml:space="preserve">技能效果_伤害</t>
        </is>
      </c>
      <c r="BC3482" t="inlineStr">
        <is>
          <t xml:space="preserve">敌对</t>
        </is>
      </c>
      <c r="BD3482">
        <v>10000</v>
      </c>
      <c r="BE3482">
        <v>0</v>
      </c>
      <c r="BF3482" t="inlineStr">
        <is>
          <t xml:space="preserve">全部</t>
        </is>
      </c>
      <c r="BG3482">
        <v>0</v>
      </c>
      <c r="BH3482" t="inlineStr">
        <is>
          <t xml:space="preserve">魔法</t>
        </is>
      </c>
      <c r="BI3482">
        <v>0</v>
      </c>
      <c r="BJ3482">
        <v>480</v>
      </c>
      <c r="BK3482" t="b">
        <v>0</v>
      </c>
      <c r="BL3482">
        <v>0</v>
      </c>
      <c r="BM3482">
        <v>10000</v>
      </c>
      <c r="GY3482">
        <v>0</v>
      </c>
      <c r="GZ3482">
        <v>0</v>
      </c>
      <c r="HA3482" t="inlineStr">
        <is>
          <t xml:space="preserve"/>
        </is>
      </c>
      <c r="HB3482">
        <v>0</v>
      </c>
      <c r="HC3482">
        <v>0</v>
      </c>
      <c r="HD3482">
        <v>0</v>
      </c>
      <c r="HE3482" t="b">
        <v>0</v>
      </c>
      <c r="HF3482">
        <v>4000</v>
      </c>
      <c r="HG3482" t="b">
        <v>1</v>
      </c>
      <c r="HH3482">
        <v>0</v>
      </c>
      <c r="HI3482">
        <v>0</v>
      </c>
      <c r="HJ3482">
        <v>0</v>
      </c>
      <c r="HK3482">
        <v>0</v>
      </c>
      <c r="HL3482" t="b">
        <v>0</v>
      </c>
      <c r="HM3482">
        <v>0</v>
      </c>
      <c r="HN3482">
        <v>0</v>
      </c>
      <c r="HO3482">
        <v>0</v>
      </c>
      <c r="HP3482" t="inlineStr">
        <is>
          <t xml:space="preserve">无</t>
        </is>
      </c>
      <c r="HQ3482">
        <v>0</v>
      </c>
      <c r="HR3482">
        <v>0</v>
      </c>
      <c r="HS3482">
        <v>0</v>
      </c>
      <c r="HT3482">
        <v>0</v>
      </c>
      <c r="HU3482" t="b">
        <v>0</v>
      </c>
      <c r="HV3482">
        <v>0</v>
      </c>
      <c r="HW3482" t="b">
        <v>0</v>
      </c>
      <c r="HX3482" t="b">
        <v>0</v>
      </c>
    </row>
    <row r="3483" spans="2:232">
      <c r="B3483" s="34">
        <f>10000000+INDEX(编号表!$B:$B,MATCH(D3483,编号表!$A:$A,0))*10000+J3483</f>
        <v>11600005</v>
      </c>
      <c r="C3483" s="22" t="s">
        <v>2391</v>
      </c>
      <c r="D3483" s="22" t="s">
        <v>2391</v>
      </c>
      <c r="E3483" s="41" t="s">
        <v>492</v>
      </c>
      <c r="F3483" s="41" t="s">
        <v>2252</v>
      </c>
      <c r="G3483" s="41" t="inlineStr">
        <is>
          <t xml:space="preserve">神识</t>
        </is>
      </c>
      <c r="H3483" s="41" t="b">
        <v>0</v>
      </c>
      <c r="I3483" s="41" t="b">
        <v>0</v>
      </c>
      <c r="J3483" s="41">
        <v>5</v>
      </c>
      <c r="K3483" s="41" t="str">
        <f t="shared" si="74"/>
        <v>116000</v>
      </c>
      <c r="L3483" s="41" t="s">
        <v>860</v>
      </c>
      <c r="O3483" t="inlineStr">
        <is>
          <t xml:space="preserve">对一个敌人造成720点神识系法术伤害。一次性符箓，使用后消耗。</t>
        </is>
      </c>
      <c r="P3483">
        <v>12221007</v>
      </c>
      <c r="Q3483">
        <v>0</v>
      </c>
      <c r="R3483">
        <v>0</v>
      </c>
      <c r="S3483">
        <v>0</v>
      </c>
      <c r="U3483">
        <v>0</v>
      </c>
      <c r="V3483">
        <v>0</v>
      </c>
      <c r="W3483">
        <v>600</v>
      </c>
      <c r="X3483">
        <v>600</v>
      </c>
      <c r="Y3483" t="inlineStr">
        <is>
          <t xml:space="preserve">单位</t>
        </is>
      </c>
      <c r="Z3483" t="inlineStr">
        <is>
          <t xml:space="preserve">单体</t>
        </is>
      </c>
      <c r="AA3483" t="inlineStr">
        <is>
          <t xml:space="preserve">敌对</t>
        </is>
      </c>
      <c r="AB3483">
        <v>0</v>
      </c>
      <c r="AC3483">
        <v>1</v>
      </c>
      <c r="AD3483" t="b">
        <v>0</v>
      </c>
      <c r="AE3483" t="inlineStr">
        <is>
          <t xml:space="preserve">最近</t>
        </is>
      </c>
      <c r="AZ3483" t="inlineStr">
        <is>
          <t xml:space="preserve">魔法</t>
        </is>
      </c>
      <c r="BA3483">
        <v>10000</v>
      </c>
      <c r="BB3483" t="inlineStr">
        <is>
          <t xml:space="preserve">技能效果_伤害</t>
        </is>
      </c>
      <c r="BC3483" t="inlineStr">
        <is>
          <t xml:space="preserve">敌对</t>
        </is>
      </c>
      <c r="BD3483">
        <v>10000</v>
      </c>
      <c r="BE3483">
        <v>0</v>
      </c>
      <c r="BF3483" t="inlineStr">
        <is>
          <t xml:space="preserve">全部</t>
        </is>
      </c>
      <c r="BG3483">
        <v>0</v>
      </c>
      <c r="BH3483" t="inlineStr">
        <is>
          <t xml:space="preserve">魔法</t>
        </is>
      </c>
      <c r="BI3483">
        <v>0</v>
      </c>
      <c r="BJ3483">
        <v>720</v>
      </c>
      <c r="BK3483" t="b">
        <v>0</v>
      </c>
      <c r="BL3483">
        <v>0</v>
      </c>
      <c r="BM3483">
        <v>10000</v>
      </c>
      <c r="GY3483">
        <v>0</v>
      </c>
      <c r="GZ3483">
        <v>0</v>
      </c>
      <c r="HA3483" t="inlineStr">
        <is>
          <t xml:space="preserve"/>
        </is>
      </c>
      <c r="HB3483">
        <v>0</v>
      </c>
      <c r="HC3483">
        <v>0</v>
      </c>
      <c r="HD3483">
        <v>0</v>
      </c>
      <c r="HE3483" t="b">
        <v>0</v>
      </c>
      <c r="HF3483">
        <v>4000</v>
      </c>
      <c r="HG3483" t="b">
        <v>1</v>
      </c>
      <c r="HH3483">
        <v>0</v>
      </c>
      <c r="HI3483">
        <v>0</v>
      </c>
      <c r="HJ3483">
        <v>0</v>
      </c>
      <c r="HK3483">
        <v>0</v>
      </c>
      <c r="HL3483" t="b">
        <v>0</v>
      </c>
      <c r="HM3483">
        <v>0</v>
      </c>
      <c r="HN3483">
        <v>0</v>
      </c>
      <c r="HO3483">
        <v>0</v>
      </c>
      <c r="HP3483" t="inlineStr">
        <is>
          <t xml:space="preserve">无</t>
        </is>
      </c>
      <c r="HQ3483">
        <v>0</v>
      </c>
      <c r="HR3483">
        <v>0</v>
      </c>
      <c r="HS3483">
        <v>0</v>
      </c>
      <c r="HT3483">
        <v>0</v>
      </c>
      <c r="HU3483" t="b">
        <v>0</v>
      </c>
      <c r="HV3483">
        <v>0</v>
      </c>
      <c r="HW3483" t="b">
        <v>0</v>
      </c>
      <c r="HX3483" t="b">
        <v>0</v>
      </c>
    </row>
    <row r="3484" spans="2:232">
      <c r="B3484" s="34">
        <f>10000000+INDEX(编号表!$B:$B,MATCH(D3484,编号表!$A:$A,0))*10000+J3484</f>
        <v>11600006</v>
      </c>
      <c r="C3484" s="22" t="s">
        <v>2391</v>
      </c>
      <c r="D3484" s="22" t="s">
        <v>2391</v>
      </c>
      <c r="E3484" s="41" t="s">
        <v>492</v>
      </c>
      <c r="F3484" s="41" t="s">
        <v>2252</v>
      </c>
      <c r="G3484" s="41" t="inlineStr">
        <is>
          <t xml:space="preserve">神识</t>
        </is>
      </c>
      <c r="H3484" s="41" t="b">
        <v>0</v>
      </c>
      <c r="I3484" s="41" t="b">
        <v>0</v>
      </c>
      <c r="J3484" s="41">
        <v>6</v>
      </c>
      <c r="K3484" s="41" t="str">
        <f t="shared" si="74"/>
        <v>116000</v>
      </c>
      <c r="L3484" s="41" t="s">
        <v>777</v>
      </c>
      <c r="O3484" t="inlineStr">
        <is>
          <t xml:space="preserve">对一个敌人造成1008点神识系法术伤害。一次性符箓，使用后消耗。</t>
        </is>
      </c>
      <c r="P3484">
        <v>12221007</v>
      </c>
      <c r="Q3484">
        <v>0</v>
      </c>
      <c r="R3484">
        <v>0</v>
      </c>
      <c r="S3484">
        <v>0</v>
      </c>
      <c r="U3484">
        <v>0</v>
      </c>
      <c r="V3484">
        <v>0</v>
      </c>
      <c r="W3484">
        <v>600</v>
      </c>
      <c r="X3484">
        <v>600</v>
      </c>
      <c r="Y3484" t="inlineStr">
        <is>
          <t xml:space="preserve">单位</t>
        </is>
      </c>
      <c r="Z3484" t="inlineStr">
        <is>
          <t xml:space="preserve">单体</t>
        </is>
      </c>
      <c r="AA3484" t="inlineStr">
        <is>
          <t xml:space="preserve">敌对</t>
        </is>
      </c>
      <c r="AB3484">
        <v>0</v>
      </c>
      <c r="AC3484">
        <v>1</v>
      </c>
      <c r="AD3484" t="b">
        <v>0</v>
      </c>
      <c r="AE3484" t="inlineStr">
        <is>
          <t xml:space="preserve">最近</t>
        </is>
      </c>
      <c r="AZ3484" t="inlineStr">
        <is>
          <t xml:space="preserve">魔法</t>
        </is>
      </c>
      <c r="BA3484">
        <v>10000</v>
      </c>
      <c r="BB3484" t="inlineStr">
        <is>
          <t xml:space="preserve">技能效果_伤害</t>
        </is>
      </c>
      <c r="BC3484" t="inlineStr">
        <is>
          <t xml:space="preserve">敌对</t>
        </is>
      </c>
      <c r="BD3484">
        <v>10000</v>
      </c>
      <c r="BE3484">
        <v>0</v>
      </c>
      <c r="BF3484" t="inlineStr">
        <is>
          <t xml:space="preserve">全部</t>
        </is>
      </c>
      <c r="BG3484">
        <v>0</v>
      </c>
      <c r="BH3484" t="inlineStr">
        <is>
          <t xml:space="preserve">魔法</t>
        </is>
      </c>
      <c r="BI3484">
        <v>0</v>
      </c>
      <c r="BJ3484">
        <v>1008</v>
      </c>
      <c r="BK3484" t="b">
        <v>0</v>
      </c>
      <c r="BL3484">
        <v>0</v>
      </c>
      <c r="BM3484">
        <v>10000</v>
      </c>
      <c r="GY3484">
        <v>0</v>
      </c>
      <c r="GZ3484">
        <v>0</v>
      </c>
      <c r="HA3484" t="inlineStr">
        <is>
          <t xml:space="preserve"/>
        </is>
      </c>
      <c r="HB3484">
        <v>0</v>
      </c>
      <c r="HC3484">
        <v>0</v>
      </c>
      <c r="HD3484">
        <v>0</v>
      </c>
      <c r="HE3484" t="b">
        <v>0</v>
      </c>
      <c r="HF3484">
        <v>4000</v>
      </c>
      <c r="HG3484" t="b">
        <v>1</v>
      </c>
      <c r="HH3484">
        <v>0</v>
      </c>
      <c r="HI3484">
        <v>0</v>
      </c>
      <c r="HJ3484">
        <v>0</v>
      </c>
      <c r="HK3484">
        <v>0</v>
      </c>
      <c r="HL3484" t="b">
        <v>0</v>
      </c>
      <c r="HM3484">
        <v>0</v>
      </c>
      <c r="HN3484">
        <v>0</v>
      </c>
      <c r="HO3484">
        <v>0</v>
      </c>
      <c r="HP3484" t="inlineStr">
        <is>
          <t xml:space="preserve">无</t>
        </is>
      </c>
      <c r="HQ3484">
        <v>0</v>
      </c>
      <c r="HR3484">
        <v>0</v>
      </c>
      <c r="HS3484">
        <v>0</v>
      </c>
      <c r="HT3484">
        <v>0</v>
      </c>
      <c r="HU3484" t="b">
        <v>0</v>
      </c>
      <c r="HV3484">
        <v>0</v>
      </c>
      <c r="HW3484" t="b">
        <v>0</v>
      </c>
      <c r="HX3484" t="b">
        <v>0</v>
      </c>
    </row>
    <row r="3485" spans="2:232">
      <c r="B3485" s="34">
        <f>10000000+INDEX(编号表!$B:$B,MATCH(D3485,编号表!$A:$A,0))*10000+J3485</f>
        <v>11600007</v>
      </c>
      <c r="C3485" s="22" t="s">
        <v>2391</v>
      </c>
      <c r="D3485" s="22" t="s">
        <v>2391</v>
      </c>
      <c r="E3485" s="41" t="s">
        <v>492</v>
      </c>
      <c r="F3485" s="41" t="s">
        <v>2256</v>
      </c>
      <c r="G3485" s="41" t="inlineStr">
        <is>
          <t xml:space="preserve">神识</t>
        </is>
      </c>
      <c r="H3485" s="41" t="b">
        <v>0</v>
      </c>
      <c r="I3485" s="41" t="b">
        <v>0</v>
      </c>
      <c r="J3485" s="41">
        <v>7</v>
      </c>
      <c r="K3485" s="41" t="str">
        <f t="shared" si="74"/>
        <v>116000</v>
      </c>
      <c r="L3485" s="41" t="s">
        <v>353</v>
      </c>
      <c r="O3485" t="inlineStr">
        <is>
          <t xml:space="preserve">对一个敌人造成2333点神识系法术伤害。一次性符箓，使用后消耗。</t>
        </is>
      </c>
      <c r="P3485">
        <v>12221007</v>
      </c>
      <c r="Q3485">
        <v>0</v>
      </c>
      <c r="R3485">
        <v>0</v>
      </c>
      <c r="S3485">
        <v>0</v>
      </c>
      <c r="U3485">
        <v>0</v>
      </c>
      <c r="V3485">
        <v>0</v>
      </c>
      <c r="W3485">
        <v>600</v>
      </c>
      <c r="X3485">
        <v>600</v>
      </c>
      <c r="Y3485" t="inlineStr">
        <is>
          <t xml:space="preserve">单位</t>
        </is>
      </c>
      <c r="Z3485" t="inlineStr">
        <is>
          <t xml:space="preserve">单体</t>
        </is>
      </c>
      <c r="AA3485" t="inlineStr">
        <is>
          <t xml:space="preserve">敌对</t>
        </is>
      </c>
      <c r="AB3485">
        <v>0</v>
      </c>
      <c r="AC3485">
        <v>1</v>
      </c>
      <c r="AD3485" t="b">
        <v>0</v>
      </c>
      <c r="AE3485" t="inlineStr">
        <is>
          <t xml:space="preserve">最近</t>
        </is>
      </c>
      <c r="AZ3485" t="inlineStr">
        <is>
          <t xml:space="preserve">魔法</t>
        </is>
      </c>
      <c r="BA3485">
        <v>10000</v>
      </c>
      <c r="BB3485" t="inlineStr">
        <is>
          <t xml:space="preserve">技能效果_伤害</t>
        </is>
      </c>
      <c r="BC3485" t="inlineStr">
        <is>
          <t xml:space="preserve">敌对</t>
        </is>
      </c>
      <c r="BD3485">
        <v>10000</v>
      </c>
      <c r="BE3485">
        <v>0</v>
      </c>
      <c r="BF3485" t="inlineStr">
        <is>
          <t xml:space="preserve">全部</t>
        </is>
      </c>
      <c r="BG3485">
        <v>0</v>
      </c>
      <c r="BH3485" t="inlineStr">
        <is>
          <t xml:space="preserve">魔法</t>
        </is>
      </c>
      <c r="BI3485">
        <v>0</v>
      </c>
      <c r="BJ3485">
        <v>2333</v>
      </c>
      <c r="BK3485" t="b">
        <v>0</v>
      </c>
      <c r="BL3485">
        <v>0</v>
      </c>
      <c r="BM3485">
        <v>10000</v>
      </c>
      <c r="GY3485">
        <v>0</v>
      </c>
      <c r="GZ3485">
        <v>0</v>
      </c>
      <c r="HA3485" t="inlineStr">
        <is>
          <t xml:space="preserve"/>
        </is>
      </c>
      <c r="HB3485">
        <v>0</v>
      </c>
      <c r="HC3485">
        <v>0</v>
      </c>
      <c r="HD3485">
        <v>0</v>
      </c>
      <c r="HE3485" t="b">
        <v>0</v>
      </c>
      <c r="HF3485">
        <v>4000</v>
      </c>
      <c r="HG3485" t="b">
        <v>1</v>
      </c>
      <c r="HH3485">
        <v>0</v>
      </c>
      <c r="HI3485">
        <v>0</v>
      </c>
      <c r="HJ3485">
        <v>0</v>
      </c>
      <c r="HK3485">
        <v>0</v>
      </c>
      <c r="HL3485" t="b">
        <v>0</v>
      </c>
      <c r="HM3485">
        <v>0</v>
      </c>
      <c r="HN3485">
        <v>0</v>
      </c>
      <c r="HO3485">
        <v>0</v>
      </c>
      <c r="HP3485" t="inlineStr">
        <is>
          <t xml:space="preserve">无</t>
        </is>
      </c>
      <c r="HQ3485">
        <v>0</v>
      </c>
      <c r="HR3485">
        <v>0</v>
      </c>
      <c r="HS3485">
        <v>0</v>
      </c>
      <c r="HT3485">
        <v>0</v>
      </c>
      <c r="HU3485" t="b">
        <v>0</v>
      </c>
      <c r="HV3485">
        <v>0</v>
      </c>
      <c r="HW3485" t="b">
        <v>0</v>
      </c>
      <c r="HX3485" t="b">
        <v>0</v>
      </c>
    </row>
    <row r="3486" spans="2:232">
      <c r="B3486" s="34">
        <f>10000000+INDEX(编号表!$B:$B,MATCH(D3486,编号表!$A:$A,0))*10000+J3486</f>
        <v>11600008</v>
      </c>
      <c r="C3486" s="22" t="s">
        <v>2391</v>
      </c>
      <c r="D3486" s="22" t="s">
        <v>2391</v>
      </c>
      <c r="E3486" s="41" t="s">
        <v>492</v>
      </c>
      <c r="F3486" s="41" t="s">
        <v>2256</v>
      </c>
      <c r="G3486" s="41" t="inlineStr">
        <is>
          <t xml:space="preserve">神识</t>
        </is>
      </c>
      <c r="H3486" s="41" t="b">
        <v>0</v>
      </c>
      <c r="I3486" s="41" t="b">
        <v>0</v>
      </c>
      <c r="J3486" s="41">
        <v>8</v>
      </c>
      <c r="K3486" s="41" t="str">
        <f t="shared" si="74"/>
        <v>116000</v>
      </c>
      <c r="L3486" s="41" t="s">
        <v>860</v>
      </c>
      <c r="O3486" t="inlineStr">
        <is>
          <t xml:space="preserve">对一个敌人造成3500点神识系法术伤害。一次性符箓，使用后消耗。</t>
        </is>
      </c>
      <c r="P3486">
        <v>12221007</v>
      </c>
      <c r="Q3486">
        <v>0</v>
      </c>
      <c r="R3486">
        <v>0</v>
      </c>
      <c r="S3486">
        <v>0</v>
      </c>
      <c r="U3486">
        <v>0</v>
      </c>
      <c r="V3486">
        <v>0</v>
      </c>
      <c r="W3486">
        <v>600</v>
      </c>
      <c r="X3486">
        <v>600</v>
      </c>
      <c r="Y3486" t="inlineStr">
        <is>
          <t xml:space="preserve">单位</t>
        </is>
      </c>
      <c r="Z3486" t="inlineStr">
        <is>
          <t xml:space="preserve">单体</t>
        </is>
      </c>
      <c r="AA3486" t="inlineStr">
        <is>
          <t xml:space="preserve">敌对</t>
        </is>
      </c>
      <c r="AB3486">
        <v>0</v>
      </c>
      <c r="AC3486">
        <v>1</v>
      </c>
      <c r="AD3486" t="b">
        <v>0</v>
      </c>
      <c r="AE3486" t="inlineStr">
        <is>
          <t xml:space="preserve">最近</t>
        </is>
      </c>
      <c r="AZ3486" t="inlineStr">
        <is>
          <t xml:space="preserve">魔法</t>
        </is>
      </c>
      <c r="BA3486">
        <v>10000</v>
      </c>
      <c r="BB3486" t="inlineStr">
        <is>
          <t xml:space="preserve">技能效果_伤害</t>
        </is>
      </c>
      <c r="BC3486" t="inlineStr">
        <is>
          <t xml:space="preserve">敌对</t>
        </is>
      </c>
      <c r="BD3486">
        <v>10000</v>
      </c>
      <c r="BE3486">
        <v>0</v>
      </c>
      <c r="BF3486" t="inlineStr">
        <is>
          <t xml:space="preserve">全部</t>
        </is>
      </c>
      <c r="BG3486">
        <v>0</v>
      </c>
      <c r="BH3486" t="inlineStr">
        <is>
          <t xml:space="preserve">魔法</t>
        </is>
      </c>
      <c r="BI3486">
        <v>0</v>
      </c>
      <c r="BJ3486">
        <v>3500</v>
      </c>
      <c r="BK3486" t="b">
        <v>0</v>
      </c>
      <c r="BL3486">
        <v>0</v>
      </c>
      <c r="BM3486">
        <v>10000</v>
      </c>
      <c r="GY3486">
        <v>0</v>
      </c>
      <c r="GZ3486">
        <v>0</v>
      </c>
      <c r="HA3486" t="inlineStr">
        <is>
          <t xml:space="preserve"/>
        </is>
      </c>
      <c r="HB3486">
        <v>0</v>
      </c>
      <c r="HC3486">
        <v>0</v>
      </c>
      <c r="HD3486">
        <v>0</v>
      </c>
      <c r="HE3486" t="b">
        <v>0</v>
      </c>
      <c r="HF3486">
        <v>4000</v>
      </c>
      <c r="HG3486" t="b">
        <v>1</v>
      </c>
      <c r="HH3486">
        <v>0</v>
      </c>
      <c r="HI3486">
        <v>0</v>
      </c>
      <c r="HJ3486">
        <v>0</v>
      </c>
      <c r="HK3486">
        <v>0</v>
      </c>
      <c r="HL3486" t="b">
        <v>0</v>
      </c>
      <c r="HM3486">
        <v>0</v>
      </c>
      <c r="HN3486">
        <v>0</v>
      </c>
      <c r="HO3486">
        <v>0</v>
      </c>
      <c r="HP3486" t="inlineStr">
        <is>
          <t xml:space="preserve">无</t>
        </is>
      </c>
      <c r="HQ3486">
        <v>0</v>
      </c>
      <c r="HR3486">
        <v>0</v>
      </c>
      <c r="HS3486">
        <v>0</v>
      </c>
      <c r="HT3486">
        <v>0</v>
      </c>
      <c r="HU3486" t="b">
        <v>0</v>
      </c>
      <c r="HV3486">
        <v>0</v>
      </c>
      <c r="HW3486" t="b">
        <v>0</v>
      </c>
      <c r="HX3486" t="b">
        <v>0</v>
      </c>
    </row>
    <row r="3487" spans="2:232">
      <c r="B3487" s="34">
        <f>10000000+INDEX(编号表!$B:$B,MATCH(D3487,编号表!$A:$A,0))*10000+J3487</f>
        <v>11600009</v>
      </c>
      <c r="C3487" s="22" t="s">
        <v>2391</v>
      </c>
      <c r="D3487" s="22" t="s">
        <v>2391</v>
      </c>
      <c r="E3487" s="41" t="s">
        <v>492</v>
      </c>
      <c r="F3487" s="41" t="s">
        <v>2256</v>
      </c>
      <c r="G3487" s="41" t="inlineStr">
        <is>
          <t xml:space="preserve">神识</t>
        </is>
      </c>
      <c r="H3487" s="41" t="b">
        <v>0</v>
      </c>
      <c r="I3487" s="41" t="b">
        <v>0</v>
      </c>
      <c r="J3487" s="41">
        <v>9</v>
      </c>
      <c r="K3487" s="41" t="str">
        <f t="shared" si="74"/>
        <v>116000</v>
      </c>
      <c r="L3487" s="41" t="s">
        <v>777</v>
      </c>
      <c r="O3487" t="inlineStr">
        <is>
          <t xml:space="preserve">对一个敌人造成4900点神识系法术伤害。一次性符箓，使用后消耗。</t>
        </is>
      </c>
      <c r="P3487">
        <v>12221007</v>
      </c>
      <c r="Q3487">
        <v>0</v>
      </c>
      <c r="R3487">
        <v>0</v>
      </c>
      <c r="S3487">
        <v>0</v>
      </c>
      <c r="U3487">
        <v>0</v>
      </c>
      <c r="V3487">
        <v>0</v>
      </c>
      <c r="W3487">
        <v>600</v>
      </c>
      <c r="X3487">
        <v>600</v>
      </c>
      <c r="Y3487" t="inlineStr">
        <is>
          <t xml:space="preserve">单位</t>
        </is>
      </c>
      <c r="Z3487" t="inlineStr">
        <is>
          <t xml:space="preserve">单体</t>
        </is>
      </c>
      <c r="AA3487" t="inlineStr">
        <is>
          <t xml:space="preserve">敌对</t>
        </is>
      </c>
      <c r="AB3487">
        <v>0</v>
      </c>
      <c r="AC3487">
        <v>1</v>
      </c>
      <c r="AD3487" t="b">
        <v>0</v>
      </c>
      <c r="AE3487" t="inlineStr">
        <is>
          <t xml:space="preserve">最近</t>
        </is>
      </c>
      <c r="AZ3487" t="inlineStr">
        <is>
          <t xml:space="preserve">魔法</t>
        </is>
      </c>
      <c r="BA3487">
        <v>10000</v>
      </c>
      <c r="BB3487" t="inlineStr">
        <is>
          <t xml:space="preserve">技能效果_伤害</t>
        </is>
      </c>
      <c r="BC3487" t="inlineStr">
        <is>
          <t xml:space="preserve">敌对</t>
        </is>
      </c>
      <c r="BD3487">
        <v>10000</v>
      </c>
      <c r="BE3487">
        <v>0</v>
      </c>
      <c r="BF3487" t="inlineStr">
        <is>
          <t xml:space="preserve">全部</t>
        </is>
      </c>
      <c r="BG3487">
        <v>0</v>
      </c>
      <c r="BH3487" t="inlineStr">
        <is>
          <t xml:space="preserve">魔法</t>
        </is>
      </c>
      <c r="BI3487">
        <v>0</v>
      </c>
      <c r="BJ3487">
        <v>4900</v>
      </c>
      <c r="BK3487" t="b">
        <v>0</v>
      </c>
      <c r="BL3487">
        <v>0</v>
      </c>
      <c r="BM3487">
        <v>10000</v>
      </c>
      <c r="GY3487">
        <v>0</v>
      </c>
      <c r="GZ3487">
        <v>0</v>
      </c>
      <c r="HA3487" t="inlineStr">
        <is>
          <t xml:space="preserve"/>
        </is>
      </c>
      <c r="HB3487">
        <v>0</v>
      </c>
      <c r="HC3487">
        <v>0</v>
      </c>
      <c r="HD3487">
        <v>0</v>
      </c>
      <c r="HE3487" t="b">
        <v>0</v>
      </c>
      <c r="HF3487">
        <v>4000</v>
      </c>
      <c r="HG3487" t="b">
        <v>1</v>
      </c>
      <c r="HH3487">
        <v>0</v>
      </c>
      <c r="HI3487">
        <v>0</v>
      </c>
      <c r="HJ3487">
        <v>0</v>
      </c>
      <c r="HK3487">
        <v>0</v>
      </c>
      <c r="HL3487" t="b">
        <v>0</v>
      </c>
      <c r="HM3487">
        <v>0</v>
      </c>
      <c r="HN3487">
        <v>0</v>
      </c>
      <c r="HO3487">
        <v>0</v>
      </c>
      <c r="HP3487" t="inlineStr">
        <is>
          <t xml:space="preserve">无</t>
        </is>
      </c>
      <c r="HQ3487">
        <v>0</v>
      </c>
      <c r="HR3487">
        <v>0</v>
      </c>
      <c r="HS3487">
        <v>0</v>
      </c>
      <c r="HT3487">
        <v>0</v>
      </c>
      <c r="HU3487" t="b">
        <v>0</v>
      </c>
      <c r="HV3487">
        <v>0</v>
      </c>
      <c r="HW3487" t="b">
        <v>0</v>
      </c>
      <c r="HX3487" t="b">
        <v>0</v>
      </c>
    </row>
    <row r="3488" spans="2:232">
      <c r="B3488" s="34">
        <f>10000000+INDEX(编号表!$B:$B,MATCH(D3488,编号表!$A:$A,0))*10000+J3488</f>
        <v>11600010</v>
      </c>
      <c r="C3488" s="22" t="s">
        <v>2391</v>
      </c>
      <c r="D3488" s="22" t="s">
        <v>2391</v>
      </c>
      <c r="E3488" s="41" t="s">
        <v>492</v>
      </c>
      <c r="F3488" s="41" t="s">
        <v>2260</v>
      </c>
      <c r="G3488" s="41" t="inlineStr">
        <is>
          <t xml:space="preserve">神识</t>
        </is>
      </c>
      <c r="H3488" s="41" t="b">
        <v>0</v>
      </c>
      <c r="I3488" s="41" t="b">
        <v>0</v>
      </c>
      <c r="J3488" s="41">
        <v>10</v>
      </c>
      <c r="K3488" s="41" t="str">
        <f t="shared" si="74"/>
        <v>116000</v>
      </c>
      <c r="L3488" s="41" t="s">
        <v>353</v>
      </c>
      <c r="O3488" t="inlineStr">
        <is>
          <t xml:space="preserve">对一个敌人造成10666点神识系法术伤害。一次性符箓，使用后消耗。</t>
        </is>
      </c>
      <c r="P3488">
        <v>12221007</v>
      </c>
      <c r="Q3488">
        <v>0</v>
      </c>
      <c r="R3488">
        <v>0</v>
      </c>
      <c r="S3488">
        <v>0</v>
      </c>
      <c r="U3488">
        <v>0</v>
      </c>
      <c r="V3488">
        <v>0</v>
      </c>
      <c r="W3488">
        <v>600</v>
      </c>
      <c r="X3488">
        <v>600</v>
      </c>
      <c r="Y3488" t="inlineStr">
        <is>
          <t xml:space="preserve">单位</t>
        </is>
      </c>
      <c r="Z3488" t="inlineStr">
        <is>
          <t xml:space="preserve">单体</t>
        </is>
      </c>
      <c r="AA3488" t="inlineStr">
        <is>
          <t xml:space="preserve">敌对</t>
        </is>
      </c>
      <c r="AB3488">
        <v>0</v>
      </c>
      <c r="AC3488">
        <v>1</v>
      </c>
      <c r="AD3488" t="b">
        <v>0</v>
      </c>
      <c r="AE3488" t="inlineStr">
        <is>
          <t xml:space="preserve">最近</t>
        </is>
      </c>
      <c r="AZ3488" t="inlineStr">
        <is>
          <t xml:space="preserve">魔法</t>
        </is>
      </c>
      <c r="BA3488">
        <v>10000</v>
      </c>
      <c r="BB3488" t="inlineStr">
        <is>
          <t xml:space="preserve">技能效果_伤害</t>
        </is>
      </c>
      <c r="BC3488" t="inlineStr">
        <is>
          <t xml:space="preserve">敌对</t>
        </is>
      </c>
      <c r="BD3488">
        <v>10000</v>
      </c>
      <c r="BE3488">
        <v>0</v>
      </c>
      <c r="BF3488" t="inlineStr">
        <is>
          <t xml:space="preserve">全部</t>
        </is>
      </c>
      <c r="BG3488">
        <v>0</v>
      </c>
      <c r="BH3488" t="inlineStr">
        <is>
          <t xml:space="preserve">魔法</t>
        </is>
      </c>
      <c r="BI3488">
        <v>0</v>
      </c>
      <c r="BJ3488">
        <v>10666</v>
      </c>
      <c r="BK3488" t="b">
        <v>0</v>
      </c>
      <c r="BL3488">
        <v>0</v>
      </c>
      <c r="BM3488">
        <v>10000</v>
      </c>
      <c r="GY3488">
        <v>0</v>
      </c>
      <c r="GZ3488">
        <v>0</v>
      </c>
      <c r="HA3488" t="inlineStr">
        <is>
          <t xml:space="preserve"/>
        </is>
      </c>
      <c r="HB3488">
        <v>0</v>
      </c>
      <c r="HC3488">
        <v>0</v>
      </c>
      <c r="HD3488">
        <v>0</v>
      </c>
      <c r="HE3488" t="b">
        <v>0</v>
      </c>
      <c r="HF3488">
        <v>4000</v>
      </c>
      <c r="HG3488" t="b">
        <v>1</v>
      </c>
      <c r="HH3488">
        <v>0</v>
      </c>
      <c r="HI3488">
        <v>0</v>
      </c>
      <c r="HJ3488">
        <v>0</v>
      </c>
      <c r="HK3488">
        <v>0</v>
      </c>
      <c r="HL3488" t="b">
        <v>0</v>
      </c>
      <c r="HM3488">
        <v>0</v>
      </c>
      <c r="HN3488">
        <v>0</v>
      </c>
      <c r="HO3488">
        <v>0</v>
      </c>
      <c r="HP3488" t="inlineStr">
        <is>
          <t xml:space="preserve">无</t>
        </is>
      </c>
      <c r="HQ3488">
        <v>0</v>
      </c>
      <c r="HR3488">
        <v>0</v>
      </c>
      <c r="HS3488">
        <v>0</v>
      </c>
      <c r="HT3488">
        <v>0</v>
      </c>
      <c r="HU3488" t="b">
        <v>0</v>
      </c>
      <c r="HV3488">
        <v>0</v>
      </c>
      <c r="HW3488" t="b">
        <v>0</v>
      </c>
      <c r="HX3488" t="b">
        <v>0</v>
      </c>
    </row>
    <row r="3489" spans="2:232">
      <c r="B3489" s="34">
        <f>10000000+INDEX(编号表!$B:$B,MATCH(D3489,编号表!$A:$A,0))*10000+J3489</f>
        <v>11600011</v>
      </c>
      <c r="C3489" s="22" t="s">
        <v>2391</v>
      </c>
      <c r="D3489" s="22" t="s">
        <v>2391</v>
      </c>
      <c r="E3489" s="41" t="s">
        <v>492</v>
      </c>
      <c r="F3489" s="41" t="s">
        <v>2260</v>
      </c>
      <c r="G3489" s="41" t="inlineStr">
        <is>
          <t xml:space="preserve">神识</t>
        </is>
      </c>
      <c r="H3489" s="41" t="b">
        <v>0</v>
      </c>
      <c r="I3489" s="41" t="b">
        <v>0</v>
      </c>
      <c r="J3489" s="41">
        <v>11</v>
      </c>
      <c r="K3489" s="41" t="str">
        <f t="shared" si="74"/>
        <v>116000</v>
      </c>
      <c r="L3489" s="41" t="s">
        <v>860</v>
      </c>
      <c r="O3489" t="inlineStr">
        <is>
          <t xml:space="preserve">对一个敌人造成16000点神识系法术伤害。一次性符箓，使用后消耗。</t>
        </is>
      </c>
      <c r="P3489">
        <v>12221007</v>
      </c>
      <c r="Q3489">
        <v>0</v>
      </c>
      <c r="R3489">
        <v>0</v>
      </c>
      <c r="S3489">
        <v>0</v>
      </c>
      <c r="U3489">
        <v>0</v>
      </c>
      <c r="V3489">
        <v>0</v>
      </c>
      <c r="W3489">
        <v>600</v>
      </c>
      <c r="X3489">
        <v>600</v>
      </c>
      <c r="Y3489" t="inlineStr">
        <is>
          <t xml:space="preserve">单位</t>
        </is>
      </c>
      <c r="Z3489" t="inlineStr">
        <is>
          <t xml:space="preserve">单体</t>
        </is>
      </c>
      <c r="AA3489" t="inlineStr">
        <is>
          <t xml:space="preserve">敌对</t>
        </is>
      </c>
      <c r="AB3489">
        <v>0</v>
      </c>
      <c r="AC3489">
        <v>1</v>
      </c>
      <c r="AD3489" t="b">
        <v>0</v>
      </c>
      <c r="AE3489" t="inlineStr">
        <is>
          <t xml:space="preserve">最近</t>
        </is>
      </c>
      <c r="AZ3489" t="inlineStr">
        <is>
          <t xml:space="preserve">魔法</t>
        </is>
      </c>
      <c r="BA3489">
        <v>10000</v>
      </c>
      <c r="BB3489" t="inlineStr">
        <is>
          <t xml:space="preserve">技能效果_伤害</t>
        </is>
      </c>
      <c r="BC3489" t="inlineStr">
        <is>
          <t xml:space="preserve">敌对</t>
        </is>
      </c>
      <c r="BD3489">
        <v>10000</v>
      </c>
      <c r="BE3489">
        <v>0</v>
      </c>
      <c r="BF3489" t="inlineStr">
        <is>
          <t xml:space="preserve">全部</t>
        </is>
      </c>
      <c r="BG3489">
        <v>0</v>
      </c>
      <c r="BH3489" t="inlineStr">
        <is>
          <t xml:space="preserve">魔法</t>
        </is>
      </c>
      <c r="BI3489">
        <v>0</v>
      </c>
      <c r="BJ3489">
        <v>16000</v>
      </c>
      <c r="BK3489" t="b">
        <v>0</v>
      </c>
      <c r="BL3489">
        <v>0</v>
      </c>
      <c r="BM3489">
        <v>10000</v>
      </c>
      <c r="GY3489">
        <v>0</v>
      </c>
      <c r="GZ3489">
        <v>0</v>
      </c>
      <c r="HA3489" t="inlineStr">
        <is>
          <t xml:space="preserve"/>
        </is>
      </c>
      <c r="HB3489">
        <v>0</v>
      </c>
      <c r="HC3489">
        <v>0</v>
      </c>
      <c r="HD3489">
        <v>0</v>
      </c>
      <c r="HE3489" t="b">
        <v>0</v>
      </c>
      <c r="HF3489">
        <v>4000</v>
      </c>
      <c r="HG3489" t="b">
        <v>1</v>
      </c>
      <c r="HH3489">
        <v>0</v>
      </c>
      <c r="HI3489">
        <v>0</v>
      </c>
      <c r="HJ3489">
        <v>0</v>
      </c>
      <c r="HK3489">
        <v>0</v>
      </c>
      <c r="HL3489" t="b">
        <v>0</v>
      </c>
      <c r="HM3489">
        <v>0</v>
      </c>
      <c r="HN3489">
        <v>0</v>
      </c>
      <c r="HO3489">
        <v>0</v>
      </c>
      <c r="HP3489" t="inlineStr">
        <is>
          <t xml:space="preserve">无</t>
        </is>
      </c>
      <c r="HQ3489">
        <v>0</v>
      </c>
      <c r="HR3489">
        <v>0</v>
      </c>
      <c r="HS3489">
        <v>0</v>
      </c>
      <c r="HT3489">
        <v>0</v>
      </c>
      <c r="HU3489" t="b">
        <v>0</v>
      </c>
      <c r="HV3489">
        <v>0</v>
      </c>
      <c r="HW3489" t="b">
        <v>0</v>
      </c>
      <c r="HX3489" t="b">
        <v>0</v>
      </c>
    </row>
    <row r="3490" spans="2:232">
      <c r="B3490" s="34">
        <f>10000000+INDEX(编号表!$B:$B,MATCH(D3490,编号表!$A:$A,0))*10000+J3490</f>
        <v>11600012</v>
      </c>
      <c r="C3490" s="22" t="s">
        <v>2391</v>
      </c>
      <c r="D3490" s="22" t="s">
        <v>2391</v>
      </c>
      <c r="E3490" s="41" t="s">
        <v>492</v>
      </c>
      <c r="F3490" s="41" t="s">
        <v>2260</v>
      </c>
      <c r="G3490" s="41" t="inlineStr">
        <is>
          <t xml:space="preserve">神识</t>
        </is>
      </c>
      <c r="H3490" s="41" t="b">
        <v>0</v>
      </c>
      <c r="I3490" s="41" t="b">
        <v>0</v>
      </c>
      <c r="J3490" s="41">
        <v>12</v>
      </c>
      <c r="K3490" s="41" t="str">
        <f t="shared" si="74"/>
        <v>116000</v>
      </c>
      <c r="L3490" s="41" t="s">
        <v>777</v>
      </c>
      <c r="O3490" t="inlineStr">
        <is>
          <t xml:space="preserve">对一个敌人造成22400点神识系法术伤害。一次性符箓，使用后消耗。</t>
        </is>
      </c>
      <c r="P3490">
        <v>12221007</v>
      </c>
      <c r="Q3490">
        <v>0</v>
      </c>
      <c r="R3490">
        <v>0</v>
      </c>
      <c r="S3490">
        <v>0</v>
      </c>
      <c r="U3490">
        <v>0</v>
      </c>
      <c r="V3490">
        <v>0</v>
      </c>
      <c r="W3490">
        <v>600</v>
      </c>
      <c r="X3490">
        <v>600</v>
      </c>
      <c r="Y3490" t="inlineStr">
        <is>
          <t xml:space="preserve">单位</t>
        </is>
      </c>
      <c r="Z3490" t="inlineStr">
        <is>
          <t xml:space="preserve">单体</t>
        </is>
      </c>
      <c r="AA3490" t="inlineStr">
        <is>
          <t xml:space="preserve">敌对</t>
        </is>
      </c>
      <c r="AB3490">
        <v>0</v>
      </c>
      <c r="AC3490">
        <v>1</v>
      </c>
      <c r="AD3490" t="b">
        <v>0</v>
      </c>
      <c r="AE3490" t="inlineStr">
        <is>
          <t xml:space="preserve">最近</t>
        </is>
      </c>
      <c r="AZ3490" t="inlineStr">
        <is>
          <t xml:space="preserve">魔法</t>
        </is>
      </c>
      <c r="BA3490">
        <v>10000</v>
      </c>
      <c r="BB3490" t="inlineStr">
        <is>
          <t xml:space="preserve">技能效果_伤害</t>
        </is>
      </c>
      <c r="BC3490" t="inlineStr">
        <is>
          <t xml:space="preserve">敌对</t>
        </is>
      </c>
      <c r="BD3490">
        <v>10000</v>
      </c>
      <c r="BE3490">
        <v>0</v>
      </c>
      <c r="BF3490" t="inlineStr">
        <is>
          <t xml:space="preserve">全部</t>
        </is>
      </c>
      <c r="BG3490">
        <v>0</v>
      </c>
      <c r="BH3490" t="inlineStr">
        <is>
          <t xml:space="preserve">魔法</t>
        </is>
      </c>
      <c r="BI3490">
        <v>0</v>
      </c>
      <c r="BJ3490">
        <v>22400</v>
      </c>
      <c r="BK3490" t="b">
        <v>0</v>
      </c>
      <c r="BL3490">
        <v>0</v>
      </c>
      <c r="BM3490">
        <v>10000</v>
      </c>
      <c r="GY3490">
        <v>0</v>
      </c>
      <c r="GZ3490">
        <v>0</v>
      </c>
      <c r="HA3490" t="inlineStr">
        <is>
          <t xml:space="preserve"/>
        </is>
      </c>
      <c r="HB3490">
        <v>0</v>
      </c>
      <c r="HC3490">
        <v>0</v>
      </c>
      <c r="HD3490">
        <v>0</v>
      </c>
      <c r="HE3490" t="b">
        <v>0</v>
      </c>
      <c r="HF3490">
        <v>4000</v>
      </c>
      <c r="HG3490" t="b">
        <v>1</v>
      </c>
      <c r="HH3490">
        <v>0</v>
      </c>
      <c r="HI3490">
        <v>0</v>
      </c>
      <c r="HJ3490">
        <v>0</v>
      </c>
      <c r="HK3490">
        <v>0</v>
      </c>
      <c r="HL3490" t="b">
        <v>0</v>
      </c>
      <c r="HM3490">
        <v>0</v>
      </c>
      <c r="HN3490">
        <v>0</v>
      </c>
      <c r="HO3490">
        <v>0</v>
      </c>
      <c r="HP3490" t="inlineStr">
        <is>
          <t xml:space="preserve">无</t>
        </is>
      </c>
      <c r="HQ3490">
        <v>0</v>
      </c>
      <c r="HR3490">
        <v>0</v>
      </c>
      <c r="HS3490">
        <v>0</v>
      </c>
      <c r="HT3490">
        <v>0</v>
      </c>
      <c r="HU3490" t="b">
        <v>0</v>
      </c>
      <c r="HV3490">
        <v>0</v>
      </c>
      <c r="HW3490" t="b">
        <v>0</v>
      </c>
      <c r="HX3490" t="b">
        <v>0</v>
      </c>
    </row>
    <row r="3491" spans="2:232">
      <c r="B3491" s="34">
        <f>10000000+INDEX(编号表!$B:$B,MATCH(D3491,编号表!$A:$A,0))*10000+J3491</f>
        <v>11600013</v>
      </c>
      <c r="C3491" s="22" t="s">
        <v>2391</v>
      </c>
      <c r="D3491" s="22" t="s">
        <v>2391</v>
      </c>
      <c r="E3491" s="41" t="s">
        <v>492</v>
      </c>
      <c r="F3491" s="41" t="s">
        <v>2264</v>
      </c>
      <c r="G3491" s="41" t="inlineStr">
        <is>
          <t xml:space="preserve">神识</t>
        </is>
      </c>
      <c r="H3491" s="41" t="b">
        <v>0</v>
      </c>
      <c r="I3491" s="41" t="b">
        <v>0</v>
      </c>
      <c r="J3491" s="41">
        <v>13</v>
      </c>
      <c r="K3491" s="41" t="str">
        <f t="shared" si="74"/>
        <v>116000</v>
      </c>
      <c r="L3491" s="41" t="s">
        <v>353</v>
      </c>
      <c r="O3491" t="inlineStr">
        <is>
          <t xml:space="preserve">对一个敌人造成50666点神识系法术伤害。一次性符箓，使用后消耗。</t>
        </is>
      </c>
      <c r="P3491">
        <v>12221007</v>
      </c>
      <c r="Q3491">
        <v>0</v>
      </c>
      <c r="R3491">
        <v>0</v>
      </c>
      <c r="S3491">
        <v>0</v>
      </c>
      <c r="U3491">
        <v>0</v>
      </c>
      <c r="V3491">
        <v>0</v>
      </c>
      <c r="W3491">
        <v>600</v>
      </c>
      <c r="X3491">
        <v>600</v>
      </c>
      <c r="Y3491" t="inlineStr">
        <is>
          <t xml:space="preserve">单位</t>
        </is>
      </c>
      <c r="Z3491" t="inlineStr">
        <is>
          <t xml:space="preserve">单体</t>
        </is>
      </c>
      <c r="AA3491" t="inlineStr">
        <is>
          <t xml:space="preserve">敌对</t>
        </is>
      </c>
      <c r="AB3491">
        <v>0</v>
      </c>
      <c r="AC3491">
        <v>1</v>
      </c>
      <c r="AD3491" t="b">
        <v>0</v>
      </c>
      <c r="AE3491" t="inlineStr">
        <is>
          <t xml:space="preserve">最近</t>
        </is>
      </c>
      <c r="AZ3491" t="inlineStr">
        <is>
          <t xml:space="preserve">魔法</t>
        </is>
      </c>
      <c r="BA3491">
        <v>10000</v>
      </c>
      <c r="BB3491" t="inlineStr">
        <is>
          <t xml:space="preserve">技能效果_伤害</t>
        </is>
      </c>
      <c r="BC3491" t="inlineStr">
        <is>
          <t xml:space="preserve">敌对</t>
        </is>
      </c>
      <c r="BD3491">
        <v>10000</v>
      </c>
      <c r="BE3491">
        <v>0</v>
      </c>
      <c r="BF3491" t="inlineStr">
        <is>
          <t xml:space="preserve">全部</t>
        </is>
      </c>
      <c r="BG3491">
        <v>0</v>
      </c>
      <c r="BH3491" t="inlineStr">
        <is>
          <t xml:space="preserve">魔法</t>
        </is>
      </c>
      <c r="BI3491">
        <v>0</v>
      </c>
      <c r="BJ3491">
        <v>50666</v>
      </c>
      <c r="BK3491" t="b">
        <v>0</v>
      </c>
      <c r="BL3491">
        <v>0</v>
      </c>
      <c r="BM3491">
        <v>10000</v>
      </c>
      <c r="GY3491">
        <v>0</v>
      </c>
      <c r="GZ3491">
        <v>0</v>
      </c>
      <c r="HA3491" t="inlineStr">
        <is>
          <t xml:space="preserve"/>
        </is>
      </c>
      <c r="HB3491">
        <v>0</v>
      </c>
      <c r="HC3491">
        <v>0</v>
      </c>
      <c r="HD3491">
        <v>0</v>
      </c>
      <c r="HE3491" t="b">
        <v>0</v>
      </c>
      <c r="HF3491">
        <v>4000</v>
      </c>
      <c r="HG3491" t="b">
        <v>1</v>
      </c>
      <c r="HH3491">
        <v>0</v>
      </c>
      <c r="HI3491">
        <v>0</v>
      </c>
      <c r="HJ3491">
        <v>0</v>
      </c>
      <c r="HK3491">
        <v>0</v>
      </c>
      <c r="HL3491" t="b">
        <v>0</v>
      </c>
      <c r="HM3491">
        <v>0</v>
      </c>
      <c r="HN3491">
        <v>0</v>
      </c>
      <c r="HO3491">
        <v>0</v>
      </c>
      <c r="HP3491" t="inlineStr">
        <is>
          <t xml:space="preserve">无</t>
        </is>
      </c>
      <c r="HQ3491">
        <v>0</v>
      </c>
      <c r="HR3491">
        <v>0</v>
      </c>
      <c r="HS3491">
        <v>0</v>
      </c>
      <c r="HT3491">
        <v>0</v>
      </c>
      <c r="HU3491" t="b">
        <v>0</v>
      </c>
      <c r="HV3491">
        <v>0</v>
      </c>
      <c r="HW3491" t="b">
        <v>0</v>
      </c>
      <c r="HX3491" t="b">
        <v>0</v>
      </c>
    </row>
    <row r="3492" spans="2:232">
      <c r="B3492" s="34">
        <f>10000000+INDEX(编号表!$B:$B,MATCH(D3492,编号表!$A:$A,0))*10000+J3492</f>
        <v>11600014</v>
      </c>
      <c r="C3492" s="22" t="s">
        <v>2391</v>
      </c>
      <c r="D3492" s="22" t="s">
        <v>2391</v>
      </c>
      <c r="E3492" s="41" t="s">
        <v>492</v>
      </c>
      <c r="F3492" s="41" t="s">
        <v>2264</v>
      </c>
      <c r="G3492" s="41" t="inlineStr">
        <is>
          <t xml:space="preserve">神识</t>
        </is>
      </c>
      <c r="H3492" s="41" t="b">
        <v>0</v>
      </c>
      <c r="I3492" s="41" t="b">
        <v>0</v>
      </c>
      <c r="J3492" s="41">
        <v>14</v>
      </c>
      <c r="K3492" s="41" t="str">
        <f t="shared" si="74"/>
        <v>116000</v>
      </c>
      <c r="L3492" s="41" t="s">
        <v>860</v>
      </c>
      <c r="O3492" t="inlineStr">
        <is>
          <t xml:space="preserve">对一个敌人造成76000点神识系法术伤害。一次性符箓，使用后消耗。</t>
        </is>
      </c>
      <c r="P3492">
        <v>12221007</v>
      </c>
      <c r="Q3492">
        <v>0</v>
      </c>
      <c r="R3492">
        <v>0</v>
      </c>
      <c r="S3492">
        <v>0</v>
      </c>
      <c r="U3492">
        <v>0</v>
      </c>
      <c r="V3492">
        <v>0</v>
      </c>
      <c r="W3492">
        <v>600</v>
      </c>
      <c r="X3492">
        <v>600</v>
      </c>
      <c r="Y3492" t="inlineStr">
        <is>
          <t xml:space="preserve">单位</t>
        </is>
      </c>
      <c r="Z3492" t="inlineStr">
        <is>
          <t xml:space="preserve">单体</t>
        </is>
      </c>
      <c r="AA3492" t="inlineStr">
        <is>
          <t xml:space="preserve">敌对</t>
        </is>
      </c>
      <c r="AB3492">
        <v>0</v>
      </c>
      <c r="AC3492">
        <v>1</v>
      </c>
      <c r="AD3492" t="b">
        <v>0</v>
      </c>
      <c r="AE3492" t="inlineStr">
        <is>
          <t xml:space="preserve">最近</t>
        </is>
      </c>
      <c r="AZ3492" t="inlineStr">
        <is>
          <t xml:space="preserve">魔法</t>
        </is>
      </c>
      <c r="BA3492">
        <v>10000</v>
      </c>
      <c r="BB3492" t="inlineStr">
        <is>
          <t xml:space="preserve">技能效果_伤害</t>
        </is>
      </c>
      <c r="BC3492" t="inlineStr">
        <is>
          <t xml:space="preserve">敌对</t>
        </is>
      </c>
      <c r="BD3492">
        <v>10000</v>
      </c>
      <c r="BE3492">
        <v>0</v>
      </c>
      <c r="BF3492" t="inlineStr">
        <is>
          <t xml:space="preserve">全部</t>
        </is>
      </c>
      <c r="BG3492">
        <v>0</v>
      </c>
      <c r="BH3492" t="inlineStr">
        <is>
          <t xml:space="preserve">魔法</t>
        </is>
      </c>
      <c r="BI3492">
        <v>0</v>
      </c>
      <c r="BJ3492">
        <v>76000</v>
      </c>
      <c r="BK3492" t="b">
        <v>0</v>
      </c>
      <c r="BL3492">
        <v>0</v>
      </c>
      <c r="BM3492">
        <v>10000</v>
      </c>
      <c r="GY3492">
        <v>0</v>
      </c>
      <c r="GZ3492">
        <v>0</v>
      </c>
      <c r="HA3492" t="inlineStr">
        <is>
          <t xml:space="preserve"/>
        </is>
      </c>
      <c r="HB3492">
        <v>0</v>
      </c>
      <c r="HC3492">
        <v>0</v>
      </c>
      <c r="HD3492">
        <v>0</v>
      </c>
      <c r="HE3492" t="b">
        <v>0</v>
      </c>
      <c r="HF3492">
        <v>4000</v>
      </c>
      <c r="HG3492" t="b">
        <v>1</v>
      </c>
      <c r="HH3492">
        <v>0</v>
      </c>
      <c r="HI3492">
        <v>0</v>
      </c>
      <c r="HJ3492">
        <v>0</v>
      </c>
      <c r="HK3492">
        <v>0</v>
      </c>
      <c r="HL3492" t="b">
        <v>0</v>
      </c>
      <c r="HM3492">
        <v>0</v>
      </c>
      <c r="HN3492">
        <v>0</v>
      </c>
      <c r="HO3492">
        <v>0</v>
      </c>
      <c r="HP3492" t="inlineStr">
        <is>
          <t xml:space="preserve">无</t>
        </is>
      </c>
      <c r="HQ3492">
        <v>0</v>
      </c>
      <c r="HR3492">
        <v>0</v>
      </c>
      <c r="HS3492">
        <v>0</v>
      </c>
      <c r="HT3492">
        <v>0</v>
      </c>
      <c r="HU3492" t="b">
        <v>0</v>
      </c>
      <c r="HV3492">
        <v>0</v>
      </c>
      <c r="HW3492" t="b">
        <v>0</v>
      </c>
      <c r="HX3492" t="b">
        <v>0</v>
      </c>
    </row>
    <row r="3493" spans="2:232">
      <c r="B3493" s="34">
        <f>10000000+INDEX(编号表!$B:$B,MATCH(D3493,编号表!$A:$A,0))*10000+J3493</f>
        <v>11600015</v>
      </c>
      <c r="C3493" s="22" t="s">
        <v>2391</v>
      </c>
      <c r="D3493" s="22" t="s">
        <v>2391</v>
      </c>
      <c r="E3493" s="41" t="s">
        <v>492</v>
      </c>
      <c r="F3493" s="41" t="s">
        <v>2264</v>
      </c>
      <c r="G3493" s="41" t="inlineStr">
        <is>
          <t xml:space="preserve">神识</t>
        </is>
      </c>
      <c r="H3493" s="41" t="b">
        <v>0</v>
      </c>
      <c r="I3493" s="41" t="b">
        <v>0</v>
      </c>
      <c r="J3493" s="41">
        <v>15</v>
      </c>
      <c r="K3493" s="41" t="str">
        <f t="shared" si="74"/>
        <v>116000</v>
      </c>
      <c r="L3493" s="41" t="s">
        <v>777</v>
      </c>
      <c r="O3493" t="inlineStr">
        <is>
          <t xml:space="preserve">对一个敌人造成106400点神识系法术伤害。一次性符箓，使用后消耗。</t>
        </is>
      </c>
      <c r="P3493">
        <v>12221007</v>
      </c>
      <c r="Q3493">
        <v>0</v>
      </c>
      <c r="R3493">
        <v>0</v>
      </c>
      <c r="S3493">
        <v>0</v>
      </c>
      <c r="U3493">
        <v>0</v>
      </c>
      <c r="V3493">
        <v>0</v>
      </c>
      <c r="W3493">
        <v>600</v>
      </c>
      <c r="X3493">
        <v>600</v>
      </c>
      <c r="Y3493" t="inlineStr">
        <is>
          <t xml:space="preserve">单位</t>
        </is>
      </c>
      <c r="Z3493" t="inlineStr">
        <is>
          <t xml:space="preserve">单体</t>
        </is>
      </c>
      <c r="AA3493" t="inlineStr">
        <is>
          <t xml:space="preserve">敌对</t>
        </is>
      </c>
      <c r="AB3493">
        <v>0</v>
      </c>
      <c r="AC3493">
        <v>1</v>
      </c>
      <c r="AD3493" t="b">
        <v>0</v>
      </c>
      <c r="AE3493" t="inlineStr">
        <is>
          <t xml:space="preserve">最近</t>
        </is>
      </c>
      <c r="AZ3493" t="inlineStr">
        <is>
          <t xml:space="preserve">魔法</t>
        </is>
      </c>
      <c r="BA3493">
        <v>10000</v>
      </c>
      <c r="BB3493" t="inlineStr">
        <is>
          <t xml:space="preserve">技能效果_伤害</t>
        </is>
      </c>
      <c r="BC3493" t="inlineStr">
        <is>
          <t xml:space="preserve">敌对</t>
        </is>
      </c>
      <c r="BD3493">
        <v>10000</v>
      </c>
      <c r="BE3493">
        <v>0</v>
      </c>
      <c r="BF3493" t="inlineStr">
        <is>
          <t xml:space="preserve">全部</t>
        </is>
      </c>
      <c r="BG3493">
        <v>0</v>
      </c>
      <c r="BH3493" t="inlineStr">
        <is>
          <t xml:space="preserve">魔法</t>
        </is>
      </c>
      <c r="BI3493">
        <v>0</v>
      </c>
      <c r="BJ3493">
        <v>106400</v>
      </c>
      <c r="BK3493" t="b">
        <v>0</v>
      </c>
      <c r="BL3493">
        <v>0</v>
      </c>
      <c r="BM3493">
        <v>10000</v>
      </c>
      <c r="GY3493">
        <v>0</v>
      </c>
      <c r="GZ3493">
        <v>0</v>
      </c>
      <c r="HA3493" t="inlineStr">
        <is>
          <t xml:space="preserve"/>
        </is>
      </c>
      <c r="HB3493">
        <v>0</v>
      </c>
      <c r="HC3493">
        <v>0</v>
      </c>
      <c r="HD3493">
        <v>0</v>
      </c>
      <c r="HE3493" t="b">
        <v>0</v>
      </c>
      <c r="HF3493">
        <v>4000</v>
      </c>
      <c r="HG3493" t="b">
        <v>1</v>
      </c>
      <c r="HH3493">
        <v>0</v>
      </c>
      <c r="HI3493">
        <v>0</v>
      </c>
      <c r="HJ3493">
        <v>0</v>
      </c>
      <c r="HK3493">
        <v>0</v>
      </c>
      <c r="HL3493" t="b">
        <v>0</v>
      </c>
      <c r="HM3493">
        <v>0</v>
      </c>
      <c r="HN3493">
        <v>0</v>
      </c>
      <c r="HO3493">
        <v>0</v>
      </c>
      <c r="HP3493" t="inlineStr">
        <is>
          <t xml:space="preserve">无</t>
        </is>
      </c>
      <c r="HQ3493">
        <v>0</v>
      </c>
      <c r="HR3493">
        <v>0</v>
      </c>
      <c r="HS3493">
        <v>0</v>
      </c>
      <c r="HT3493">
        <v>0</v>
      </c>
      <c r="HU3493" t="b">
        <v>0</v>
      </c>
      <c r="HV3493">
        <v>0</v>
      </c>
      <c r="HW3493" t="b">
        <v>0</v>
      </c>
      <c r="HX3493" t="b">
        <v>0</v>
      </c>
    </row>
    <row r="3494" spans="2:232">
      <c r="B3494" s="34">
        <f>10000000+INDEX(编号表!$B:$B,MATCH(D3494,编号表!$A:$A,0))*10000+J3494</f>
        <v>11600016</v>
      </c>
      <c r="C3494" s="22" t="s">
        <v>2391</v>
      </c>
      <c r="D3494" s="22" t="s">
        <v>2391</v>
      </c>
      <c r="E3494" s="41" t="s">
        <v>492</v>
      </c>
      <c r="F3494" s="41" t="s">
        <v>2268</v>
      </c>
      <c r="G3494" s="41" t="inlineStr">
        <is>
          <t xml:space="preserve">神识</t>
        </is>
      </c>
      <c r="H3494" s="41" t="b">
        <v>0</v>
      </c>
      <c r="I3494" s="41" t="b">
        <v>0</v>
      </c>
      <c r="J3494" s="41">
        <v>16</v>
      </c>
      <c r="K3494" s="41" t="str">
        <f t="shared" si="74"/>
        <v>116000</v>
      </c>
      <c r="L3494" s="41" t="s">
        <v>353</v>
      </c>
      <c r="O3494" t="inlineStr">
        <is>
          <t xml:space="preserve">对一个敌人造成226666点神识系法术伤害。一次性符箓，使用后消耗。</t>
        </is>
      </c>
      <c r="P3494">
        <v>12221007</v>
      </c>
      <c r="Q3494">
        <v>0</v>
      </c>
      <c r="R3494">
        <v>0</v>
      </c>
      <c r="S3494">
        <v>0</v>
      </c>
      <c r="U3494">
        <v>0</v>
      </c>
      <c r="V3494">
        <v>0</v>
      </c>
      <c r="W3494">
        <v>600</v>
      </c>
      <c r="X3494">
        <v>600</v>
      </c>
      <c r="Y3494" t="inlineStr">
        <is>
          <t xml:space="preserve">单位</t>
        </is>
      </c>
      <c r="Z3494" t="inlineStr">
        <is>
          <t xml:space="preserve">单体</t>
        </is>
      </c>
      <c r="AA3494" t="inlineStr">
        <is>
          <t xml:space="preserve">敌对</t>
        </is>
      </c>
      <c r="AB3494">
        <v>0</v>
      </c>
      <c r="AC3494">
        <v>1</v>
      </c>
      <c r="AD3494" t="b">
        <v>0</v>
      </c>
      <c r="AE3494" t="inlineStr">
        <is>
          <t xml:space="preserve">最近</t>
        </is>
      </c>
      <c r="AZ3494" t="inlineStr">
        <is>
          <t xml:space="preserve">魔法</t>
        </is>
      </c>
      <c r="BA3494">
        <v>10000</v>
      </c>
      <c r="BB3494" t="inlineStr">
        <is>
          <t xml:space="preserve">技能效果_伤害</t>
        </is>
      </c>
      <c r="BC3494" t="inlineStr">
        <is>
          <t xml:space="preserve">敌对</t>
        </is>
      </c>
      <c r="BD3494">
        <v>10000</v>
      </c>
      <c r="BE3494">
        <v>0</v>
      </c>
      <c r="BF3494" t="inlineStr">
        <is>
          <t xml:space="preserve">全部</t>
        </is>
      </c>
      <c r="BG3494">
        <v>0</v>
      </c>
      <c r="BH3494" t="inlineStr">
        <is>
          <t xml:space="preserve">魔法</t>
        </is>
      </c>
      <c r="BI3494">
        <v>0</v>
      </c>
      <c r="BJ3494">
        <v>226666</v>
      </c>
      <c r="BK3494" t="b">
        <v>0</v>
      </c>
      <c r="BL3494">
        <v>0</v>
      </c>
      <c r="BM3494">
        <v>10000</v>
      </c>
      <c r="GY3494">
        <v>0</v>
      </c>
      <c r="GZ3494">
        <v>0</v>
      </c>
      <c r="HA3494" t="inlineStr">
        <is>
          <t xml:space="preserve"/>
        </is>
      </c>
      <c r="HB3494">
        <v>0</v>
      </c>
      <c r="HC3494">
        <v>0</v>
      </c>
      <c r="HD3494">
        <v>0</v>
      </c>
      <c r="HE3494" t="b">
        <v>0</v>
      </c>
      <c r="HF3494">
        <v>4000</v>
      </c>
      <c r="HG3494" t="b">
        <v>1</v>
      </c>
      <c r="HH3494">
        <v>0</v>
      </c>
      <c r="HI3494">
        <v>0</v>
      </c>
      <c r="HJ3494">
        <v>0</v>
      </c>
      <c r="HK3494">
        <v>0</v>
      </c>
      <c r="HL3494" t="b">
        <v>0</v>
      </c>
      <c r="HM3494">
        <v>0</v>
      </c>
      <c r="HN3494">
        <v>0</v>
      </c>
      <c r="HO3494">
        <v>0</v>
      </c>
      <c r="HP3494" t="inlineStr">
        <is>
          <t xml:space="preserve">无</t>
        </is>
      </c>
      <c r="HQ3494">
        <v>0</v>
      </c>
      <c r="HR3494">
        <v>0</v>
      </c>
      <c r="HS3494">
        <v>0</v>
      </c>
      <c r="HT3494">
        <v>0</v>
      </c>
      <c r="HU3494" t="b">
        <v>0</v>
      </c>
      <c r="HV3494">
        <v>0</v>
      </c>
      <c r="HW3494" t="b">
        <v>0</v>
      </c>
      <c r="HX3494" t="b">
        <v>0</v>
      </c>
    </row>
    <row r="3495" spans="2:232">
      <c r="B3495" s="34">
        <f>10000000+INDEX(编号表!$B:$B,MATCH(D3495,编号表!$A:$A,0))*10000+J3495</f>
        <v>11600017</v>
      </c>
      <c r="C3495" s="22" t="s">
        <v>2391</v>
      </c>
      <c r="D3495" s="22" t="s">
        <v>2391</v>
      </c>
      <c r="E3495" s="41" t="s">
        <v>492</v>
      </c>
      <c r="F3495" s="41" t="s">
        <v>2268</v>
      </c>
      <c r="G3495" s="41" t="inlineStr">
        <is>
          <t xml:space="preserve">神识</t>
        </is>
      </c>
      <c r="H3495" s="41" t="b">
        <v>0</v>
      </c>
      <c r="I3495" s="41" t="b">
        <v>0</v>
      </c>
      <c r="J3495" s="41">
        <v>17</v>
      </c>
      <c r="K3495" s="41" t="str">
        <f t="shared" si="74"/>
        <v>116000</v>
      </c>
      <c r="L3495" s="41" t="s">
        <v>860</v>
      </c>
      <c r="O3495" t="inlineStr">
        <is>
          <t xml:space="preserve">对一个敌人造成340000点神识系法术伤害。一次性符箓，使用后消耗。</t>
        </is>
      </c>
      <c r="P3495">
        <v>12221007</v>
      </c>
      <c r="Q3495">
        <v>0</v>
      </c>
      <c r="R3495">
        <v>0</v>
      </c>
      <c r="S3495">
        <v>0</v>
      </c>
      <c r="U3495">
        <v>0</v>
      </c>
      <c r="V3495">
        <v>0</v>
      </c>
      <c r="W3495">
        <v>600</v>
      </c>
      <c r="X3495">
        <v>600</v>
      </c>
      <c r="Y3495" t="inlineStr">
        <is>
          <t xml:space="preserve">单位</t>
        </is>
      </c>
      <c r="Z3495" t="inlineStr">
        <is>
          <t xml:space="preserve">单体</t>
        </is>
      </c>
      <c r="AA3495" t="inlineStr">
        <is>
          <t xml:space="preserve">敌对</t>
        </is>
      </c>
      <c r="AB3495">
        <v>0</v>
      </c>
      <c r="AC3495">
        <v>1</v>
      </c>
      <c r="AD3495" t="b">
        <v>0</v>
      </c>
      <c r="AE3495" t="inlineStr">
        <is>
          <t xml:space="preserve">最近</t>
        </is>
      </c>
      <c r="AZ3495" t="inlineStr">
        <is>
          <t xml:space="preserve">魔法</t>
        </is>
      </c>
      <c r="BA3495">
        <v>10000</v>
      </c>
      <c r="BB3495" t="inlineStr">
        <is>
          <t xml:space="preserve">技能效果_伤害</t>
        </is>
      </c>
      <c r="BC3495" t="inlineStr">
        <is>
          <t xml:space="preserve">敌对</t>
        </is>
      </c>
      <c r="BD3495">
        <v>10000</v>
      </c>
      <c r="BE3495">
        <v>0</v>
      </c>
      <c r="BF3495" t="inlineStr">
        <is>
          <t xml:space="preserve">全部</t>
        </is>
      </c>
      <c r="BG3495">
        <v>0</v>
      </c>
      <c r="BH3495" t="inlineStr">
        <is>
          <t xml:space="preserve">魔法</t>
        </is>
      </c>
      <c r="BI3495">
        <v>0</v>
      </c>
      <c r="BJ3495">
        <v>340000</v>
      </c>
      <c r="BK3495" t="b">
        <v>0</v>
      </c>
      <c r="BL3495">
        <v>0</v>
      </c>
      <c r="BM3495">
        <v>10000</v>
      </c>
      <c r="GY3495">
        <v>0</v>
      </c>
      <c r="GZ3495">
        <v>0</v>
      </c>
      <c r="HA3495" t="inlineStr">
        <is>
          <t xml:space="preserve"/>
        </is>
      </c>
      <c r="HB3495">
        <v>0</v>
      </c>
      <c r="HC3495">
        <v>0</v>
      </c>
      <c r="HD3495">
        <v>0</v>
      </c>
      <c r="HE3495" t="b">
        <v>0</v>
      </c>
      <c r="HF3495">
        <v>4000</v>
      </c>
      <c r="HG3495" t="b">
        <v>1</v>
      </c>
      <c r="HH3495">
        <v>0</v>
      </c>
      <c r="HI3495">
        <v>0</v>
      </c>
      <c r="HJ3495">
        <v>0</v>
      </c>
      <c r="HK3495">
        <v>0</v>
      </c>
      <c r="HL3495" t="b">
        <v>0</v>
      </c>
      <c r="HM3495">
        <v>0</v>
      </c>
      <c r="HN3495">
        <v>0</v>
      </c>
      <c r="HO3495">
        <v>0</v>
      </c>
      <c r="HP3495" t="inlineStr">
        <is>
          <t xml:space="preserve">无</t>
        </is>
      </c>
      <c r="HQ3495">
        <v>0</v>
      </c>
      <c r="HR3495">
        <v>0</v>
      </c>
      <c r="HS3495">
        <v>0</v>
      </c>
      <c r="HT3495">
        <v>0</v>
      </c>
      <c r="HU3495" t="b">
        <v>0</v>
      </c>
      <c r="HV3495">
        <v>0</v>
      </c>
      <c r="HW3495" t="b">
        <v>0</v>
      </c>
      <c r="HX3495" t="b">
        <v>0</v>
      </c>
    </row>
    <row r="3496" spans="2:232">
      <c r="B3496" s="34">
        <f>10000000+INDEX(编号表!$B:$B,MATCH(D3496,编号表!$A:$A,0))*10000+J3496</f>
        <v>11600018</v>
      </c>
      <c r="C3496" s="22" t="s">
        <v>2391</v>
      </c>
      <c r="D3496" s="22" t="s">
        <v>2391</v>
      </c>
      <c r="E3496" s="41" t="s">
        <v>492</v>
      </c>
      <c r="F3496" s="41" t="s">
        <v>2268</v>
      </c>
      <c r="G3496" s="41" t="inlineStr">
        <is>
          <t xml:space="preserve">神识</t>
        </is>
      </c>
      <c r="H3496" s="41" t="b">
        <v>0</v>
      </c>
      <c r="I3496" s="41" t="b">
        <v>0</v>
      </c>
      <c r="J3496" s="41">
        <v>18</v>
      </c>
      <c r="K3496" s="41" t="str">
        <f t="shared" si="74"/>
        <v>116000</v>
      </c>
      <c r="L3496" s="41" t="s">
        <v>777</v>
      </c>
      <c r="O3496" t="inlineStr">
        <is>
          <t xml:space="preserve">对一个敌人造成476000点神识系法术伤害。一次性符箓，使用后消耗。</t>
        </is>
      </c>
      <c r="P3496">
        <v>12221007</v>
      </c>
      <c r="Q3496">
        <v>0</v>
      </c>
      <c r="R3496">
        <v>0</v>
      </c>
      <c r="S3496">
        <v>0</v>
      </c>
      <c r="U3496">
        <v>0</v>
      </c>
      <c r="V3496">
        <v>0</v>
      </c>
      <c r="W3496">
        <v>600</v>
      </c>
      <c r="X3496">
        <v>600</v>
      </c>
      <c r="Y3496" t="inlineStr">
        <is>
          <t xml:space="preserve">单位</t>
        </is>
      </c>
      <c r="Z3496" t="inlineStr">
        <is>
          <t xml:space="preserve">单体</t>
        </is>
      </c>
      <c r="AA3496" t="inlineStr">
        <is>
          <t xml:space="preserve">敌对</t>
        </is>
      </c>
      <c r="AB3496">
        <v>0</v>
      </c>
      <c r="AC3496">
        <v>1</v>
      </c>
      <c r="AD3496" t="b">
        <v>0</v>
      </c>
      <c r="AE3496" t="inlineStr">
        <is>
          <t xml:space="preserve">最近</t>
        </is>
      </c>
      <c r="AZ3496" t="inlineStr">
        <is>
          <t xml:space="preserve">魔法</t>
        </is>
      </c>
      <c r="BA3496">
        <v>10000</v>
      </c>
      <c r="BB3496" t="inlineStr">
        <is>
          <t xml:space="preserve">技能效果_伤害</t>
        </is>
      </c>
      <c r="BC3496" t="inlineStr">
        <is>
          <t xml:space="preserve">敌对</t>
        </is>
      </c>
      <c r="BD3496">
        <v>10000</v>
      </c>
      <c r="BE3496">
        <v>0</v>
      </c>
      <c r="BF3496" t="inlineStr">
        <is>
          <t xml:space="preserve">全部</t>
        </is>
      </c>
      <c r="BG3496">
        <v>0</v>
      </c>
      <c r="BH3496" t="inlineStr">
        <is>
          <t xml:space="preserve">魔法</t>
        </is>
      </c>
      <c r="BI3496">
        <v>0</v>
      </c>
      <c r="BJ3496">
        <v>476000</v>
      </c>
      <c r="BK3496" t="b">
        <v>0</v>
      </c>
      <c r="BL3496">
        <v>0</v>
      </c>
      <c r="BM3496">
        <v>10000</v>
      </c>
      <c r="GY3496">
        <v>0</v>
      </c>
      <c r="GZ3496">
        <v>0</v>
      </c>
      <c r="HA3496" t="inlineStr">
        <is>
          <t xml:space="preserve"/>
        </is>
      </c>
      <c r="HB3496">
        <v>0</v>
      </c>
      <c r="HC3496">
        <v>0</v>
      </c>
      <c r="HD3496">
        <v>0</v>
      </c>
      <c r="HE3496" t="b">
        <v>0</v>
      </c>
      <c r="HF3496">
        <v>4000</v>
      </c>
      <c r="HG3496" t="b">
        <v>1</v>
      </c>
      <c r="HH3496">
        <v>0</v>
      </c>
      <c r="HI3496">
        <v>0</v>
      </c>
      <c r="HJ3496">
        <v>0</v>
      </c>
      <c r="HK3496">
        <v>0</v>
      </c>
      <c r="HL3496" t="b">
        <v>0</v>
      </c>
      <c r="HM3496">
        <v>0</v>
      </c>
      <c r="HN3496">
        <v>0</v>
      </c>
      <c r="HO3496">
        <v>0</v>
      </c>
      <c r="HP3496" t="inlineStr">
        <is>
          <t xml:space="preserve">无</t>
        </is>
      </c>
      <c r="HQ3496">
        <v>0</v>
      </c>
      <c r="HR3496">
        <v>0</v>
      </c>
      <c r="HS3496">
        <v>0</v>
      </c>
      <c r="HT3496">
        <v>0</v>
      </c>
      <c r="HU3496" t="b">
        <v>0</v>
      </c>
      <c r="HV3496">
        <v>0</v>
      </c>
      <c r="HW3496" t="b">
        <v>0</v>
      </c>
      <c r="HX3496" t="b">
        <v>0</v>
      </c>
    </row>
    <row r="3497" spans="2:232">
      <c r="B3497" s="34">
        <f>10000000+INDEX(编号表!$B:$B,MATCH(D3497,编号表!$A:$A,0))*10000+J3497</f>
        <v>11600019</v>
      </c>
      <c r="C3497" s="22" t="s">
        <v>2391</v>
      </c>
      <c r="D3497" s="22" t="s">
        <v>2391</v>
      </c>
      <c r="E3497" s="41" t="s">
        <v>492</v>
      </c>
      <c r="F3497" s="41" t="s">
        <v>2272</v>
      </c>
      <c r="G3497" s="41" t="inlineStr">
        <is>
          <t xml:space="preserve">神识</t>
        </is>
      </c>
      <c r="H3497" s="41" t="b">
        <v>0</v>
      </c>
      <c r="I3497" s="41" t="b">
        <v>0</v>
      </c>
      <c r="J3497" s="41">
        <v>19</v>
      </c>
      <c r="K3497" s="41" t="str">
        <f t="shared" si="74"/>
        <v>116000</v>
      </c>
      <c r="L3497" s="41" t="s">
        <v>353</v>
      </c>
      <c r="O3497" t="inlineStr">
        <is>
          <t xml:space="preserve">对一个敌人造成1000000点神识系法术伤害。一次性符箓，使用后消耗。</t>
        </is>
      </c>
      <c r="P3497">
        <v>12221007</v>
      </c>
      <c r="Q3497">
        <v>0</v>
      </c>
      <c r="R3497">
        <v>0</v>
      </c>
      <c r="S3497">
        <v>0</v>
      </c>
      <c r="U3497">
        <v>0</v>
      </c>
      <c r="V3497">
        <v>0</v>
      </c>
      <c r="W3497">
        <v>600</v>
      </c>
      <c r="X3497">
        <v>600</v>
      </c>
      <c r="Y3497" t="inlineStr">
        <is>
          <t xml:space="preserve">单位</t>
        </is>
      </c>
      <c r="Z3497" t="inlineStr">
        <is>
          <t xml:space="preserve">单体</t>
        </is>
      </c>
      <c r="AA3497" t="inlineStr">
        <is>
          <t xml:space="preserve">敌对</t>
        </is>
      </c>
      <c r="AB3497">
        <v>0</v>
      </c>
      <c r="AC3497">
        <v>1</v>
      </c>
      <c r="AD3497" t="b">
        <v>0</v>
      </c>
      <c r="AE3497" t="inlineStr">
        <is>
          <t xml:space="preserve">最近</t>
        </is>
      </c>
      <c r="AZ3497" t="inlineStr">
        <is>
          <t xml:space="preserve">魔法</t>
        </is>
      </c>
      <c r="BA3497">
        <v>10000</v>
      </c>
      <c r="BB3497" t="inlineStr">
        <is>
          <t xml:space="preserve">技能效果_伤害</t>
        </is>
      </c>
      <c r="BC3497" t="inlineStr">
        <is>
          <t xml:space="preserve">敌对</t>
        </is>
      </c>
      <c r="BD3497">
        <v>10000</v>
      </c>
      <c r="BE3497">
        <v>0</v>
      </c>
      <c r="BF3497" t="inlineStr">
        <is>
          <t xml:space="preserve">全部</t>
        </is>
      </c>
      <c r="BG3497">
        <v>0</v>
      </c>
      <c r="BH3497" t="inlineStr">
        <is>
          <t xml:space="preserve">魔法</t>
        </is>
      </c>
      <c r="BI3497">
        <v>0</v>
      </c>
      <c r="BJ3497">
        <v>1000000</v>
      </c>
      <c r="BK3497" t="b">
        <v>0</v>
      </c>
      <c r="BL3497">
        <v>0</v>
      </c>
      <c r="BM3497">
        <v>10000</v>
      </c>
      <c r="GY3497">
        <v>0</v>
      </c>
      <c r="GZ3497">
        <v>0</v>
      </c>
      <c r="HA3497" t="inlineStr">
        <is>
          <t xml:space="preserve"/>
        </is>
      </c>
      <c r="HB3497">
        <v>0</v>
      </c>
      <c r="HC3497">
        <v>0</v>
      </c>
      <c r="HD3497">
        <v>0</v>
      </c>
      <c r="HE3497" t="b">
        <v>0</v>
      </c>
      <c r="HF3497">
        <v>4000</v>
      </c>
      <c r="HG3497" t="b">
        <v>1</v>
      </c>
      <c r="HH3497">
        <v>0</v>
      </c>
      <c r="HI3497">
        <v>0</v>
      </c>
      <c r="HJ3497">
        <v>0</v>
      </c>
      <c r="HK3497">
        <v>0</v>
      </c>
      <c r="HL3497" t="b">
        <v>0</v>
      </c>
      <c r="HM3497">
        <v>0</v>
      </c>
      <c r="HN3497">
        <v>0</v>
      </c>
      <c r="HO3497">
        <v>0</v>
      </c>
      <c r="HP3497" t="inlineStr">
        <is>
          <t xml:space="preserve">无</t>
        </is>
      </c>
      <c r="HQ3497">
        <v>0</v>
      </c>
      <c r="HR3497">
        <v>0</v>
      </c>
      <c r="HS3497">
        <v>0</v>
      </c>
      <c r="HT3497">
        <v>0</v>
      </c>
      <c r="HU3497" t="b">
        <v>0</v>
      </c>
      <c r="HV3497">
        <v>0</v>
      </c>
      <c r="HW3497" t="b">
        <v>0</v>
      </c>
      <c r="HX3497" t="b">
        <v>0</v>
      </c>
    </row>
    <row r="3498" spans="2:232">
      <c r="B3498" s="34">
        <f>10000000+INDEX(编号表!$B:$B,MATCH(D3498,编号表!$A:$A,0))*10000+J3498</f>
        <v>11600020</v>
      </c>
      <c r="C3498" s="22" t="s">
        <v>2391</v>
      </c>
      <c r="D3498" s="22" t="s">
        <v>2391</v>
      </c>
      <c r="E3498" s="41" t="s">
        <v>492</v>
      </c>
      <c r="F3498" s="41" t="s">
        <v>2272</v>
      </c>
      <c r="G3498" s="41" t="inlineStr">
        <is>
          <t xml:space="preserve">神识</t>
        </is>
      </c>
      <c r="H3498" s="41" t="b">
        <v>0</v>
      </c>
      <c r="I3498" s="41" t="b">
        <v>0</v>
      </c>
      <c r="J3498" s="41">
        <v>20</v>
      </c>
      <c r="K3498" s="41" t="str">
        <f t="shared" si="74"/>
        <v>116000</v>
      </c>
      <c r="L3498" s="41" t="s">
        <v>860</v>
      </c>
      <c r="O3498" t="inlineStr">
        <is>
          <t xml:space="preserve">对一个敌人造成1500000点神识系法术伤害。一次性符箓，使用后消耗。</t>
        </is>
      </c>
      <c r="P3498">
        <v>12221007</v>
      </c>
      <c r="Q3498">
        <v>0</v>
      </c>
      <c r="R3498">
        <v>0</v>
      </c>
      <c r="S3498">
        <v>0</v>
      </c>
      <c r="U3498">
        <v>0</v>
      </c>
      <c r="V3498">
        <v>0</v>
      </c>
      <c r="W3498">
        <v>600</v>
      </c>
      <c r="X3498">
        <v>600</v>
      </c>
      <c r="Y3498" t="inlineStr">
        <is>
          <t xml:space="preserve">单位</t>
        </is>
      </c>
      <c r="Z3498" t="inlineStr">
        <is>
          <t xml:space="preserve">单体</t>
        </is>
      </c>
      <c r="AA3498" t="inlineStr">
        <is>
          <t xml:space="preserve">敌对</t>
        </is>
      </c>
      <c r="AB3498">
        <v>0</v>
      </c>
      <c r="AC3498">
        <v>1</v>
      </c>
      <c r="AD3498" t="b">
        <v>0</v>
      </c>
      <c r="AE3498" t="inlineStr">
        <is>
          <t xml:space="preserve">最近</t>
        </is>
      </c>
      <c r="AZ3498" t="inlineStr">
        <is>
          <t xml:space="preserve">魔法</t>
        </is>
      </c>
      <c r="BA3498">
        <v>10000</v>
      </c>
      <c r="BB3498" t="inlineStr">
        <is>
          <t xml:space="preserve">技能效果_伤害</t>
        </is>
      </c>
      <c r="BC3498" t="inlineStr">
        <is>
          <t xml:space="preserve">敌对</t>
        </is>
      </c>
      <c r="BD3498">
        <v>10000</v>
      </c>
      <c r="BE3498">
        <v>0</v>
      </c>
      <c r="BF3498" t="inlineStr">
        <is>
          <t xml:space="preserve">全部</t>
        </is>
      </c>
      <c r="BG3498">
        <v>0</v>
      </c>
      <c r="BH3498" t="inlineStr">
        <is>
          <t xml:space="preserve">魔法</t>
        </is>
      </c>
      <c r="BI3498">
        <v>0</v>
      </c>
      <c r="BJ3498">
        <v>1500000</v>
      </c>
      <c r="BK3498" t="b">
        <v>0</v>
      </c>
      <c r="BL3498">
        <v>0</v>
      </c>
      <c r="BM3498">
        <v>10000</v>
      </c>
      <c r="GY3498">
        <v>0</v>
      </c>
      <c r="GZ3498">
        <v>0</v>
      </c>
      <c r="HA3498" t="inlineStr">
        <is>
          <t xml:space="preserve"/>
        </is>
      </c>
      <c r="HB3498">
        <v>0</v>
      </c>
      <c r="HC3498">
        <v>0</v>
      </c>
      <c r="HD3498">
        <v>0</v>
      </c>
      <c r="HE3498" t="b">
        <v>0</v>
      </c>
      <c r="HF3498">
        <v>4000</v>
      </c>
      <c r="HG3498" t="b">
        <v>1</v>
      </c>
      <c r="HH3498">
        <v>0</v>
      </c>
      <c r="HI3498">
        <v>0</v>
      </c>
      <c r="HJ3498">
        <v>0</v>
      </c>
      <c r="HK3498">
        <v>0</v>
      </c>
      <c r="HL3498" t="b">
        <v>0</v>
      </c>
      <c r="HM3498">
        <v>0</v>
      </c>
      <c r="HN3498">
        <v>0</v>
      </c>
      <c r="HO3498">
        <v>0</v>
      </c>
      <c r="HP3498" t="inlineStr">
        <is>
          <t xml:space="preserve">无</t>
        </is>
      </c>
      <c r="HQ3498">
        <v>0</v>
      </c>
      <c r="HR3498">
        <v>0</v>
      </c>
      <c r="HS3498">
        <v>0</v>
      </c>
      <c r="HT3498">
        <v>0</v>
      </c>
      <c r="HU3498" t="b">
        <v>0</v>
      </c>
      <c r="HV3498">
        <v>0</v>
      </c>
      <c r="HW3498" t="b">
        <v>0</v>
      </c>
      <c r="HX3498" t="b">
        <v>0</v>
      </c>
    </row>
    <row r="3499" spans="2:232">
      <c r="B3499" s="34">
        <f>10000000+INDEX(编号表!$B:$B,MATCH(D3499,编号表!$A:$A,0))*10000+J3499</f>
        <v>11600021</v>
      </c>
      <c r="C3499" s="22" t="s">
        <v>2391</v>
      </c>
      <c r="D3499" s="22" t="s">
        <v>2391</v>
      </c>
      <c r="E3499" s="41" t="s">
        <v>492</v>
      </c>
      <c r="F3499" s="41" t="s">
        <v>2272</v>
      </c>
      <c r="G3499" s="41" t="inlineStr">
        <is>
          <t xml:space="preserve">神识</t>
        </is>
      </c>
      <c r="H3499" s="41" t="b">
        <v>0</v>
      </c>
      <c r="I3499" s="41" t="b">
        <v>0</v>
      </c>
      <c r="J3499" s="41">
        <v>21</v>
      </c>
      <c r="K3499" s="41" t="str">
        <f t="shared" si="74"/>
        <v>116000</v>
      </c>
      <c r="L3499" s="41" t="s">
        <v>777</v>
      </c>
      <c r="O3499" t="inlineStr">
        <is>
          <t xml:space="preserve">对一个敌人造成2100000点神识系法术伤害。一次性符箓，使用后消耗。</t>
        </is>
      </c>
      <c r="P3499">
        <v>12221007</v>
      </c>
      <c r="Q3499">
        <v>0</v>
      </c>
      <c r="R3499">
        <v>0</v>
      </c>
      <c r="S3499">
        <v>0</v>
      </c>
      <c r="U3499">
        <v>0</v>
      </c>
      <c r="V3499">
        <v>0</v>
      </c>
      <c r="W3499">
        <v>600</v>
      </c>
      <c r="X3499">
        <v>600</v>
      </c>
      <c r="Y3499" t="inlineStr">
        <is>
          <t xml:space="preserve">单位</t>
        </is>
      </c>
      <c r="Z3499" t="inlineStr">
        <is>
          <t xml:space="preserve">单体</t>
        </is>
      </c>
      <c r="AA3499" t="inlineStr">
        <is>
          <t xml:space="preserve">敌对</t>
        </is>
      </c>
      <c r="AB3499">
        <v>0</v>
      </c>
      <c r="AC3499">
        <v>1</v>
      </c>
      <c r="AD3499" t="b">
        <v>0</v>
      </c>
      <c r="AE3499" t="inlineStr">
        <is>
          <t xml:space="preserve">最近</t>
        </is>
      </c>
      <c r="AZ3499" t="inlineStr">
        <is>
          <t xml:space="preserve">魔法</t>
        </is>
      </c>
      <c r="BA3499">
        <v>10000</v>
      </c>
      <c r="BB3499" t="inlineStr">
        <is>
          <t xml:space="preserve">技能效果_伤害</t>
        </is>
      </c>
      <c r="BC3499" t="inlineStr">
        <is>
          <t xml:space="preserve">敌对</t>
        </is>
      </c>
      <c r="BD3499">
        <v>10000</v>
      </c>
      <c r="BE3499">
        <v>0</v>
      </c>
      <c r="BF3499" t="inlineStr">
        <is>
          <t xml:space="preserve">全部</t>
        </is>
      </c>
      <c r="BG3499">
        <v>0</v>
      </c>
      <c r="BH3499" t="inlineStr">
        <is>
          <t xml:space="preserve">魔法</t>
        </is>
      </c>
      <c r="BI3499">
        <v>0</v>
      </c>
      <c r="BJ3499">
        <v>2100000</v>
      </c>
      <c r="BK3499" t="b">
        <v>0</v>
      </c>
      <c r="BL3499">
        <v>0</v>
      </c>
      <c r="BM3499">
        <v>10000</v>
      </c>
      <c r="GY3499">
        <v>0</v>
      </c>
      <c r="GZ3499">
        <v>0</v>
      </c>
      <c r="HA3499" t="inlineStr">
        <is>
          <t xml:space="preserve"/>
        </is>
      </c>
      <c r="HB3499">
        <v>0</v>
      </c>
      <c r="HC3499">
        <v>0</v>
      </c>
      <c r="HD3499">
        <v>0</v>
      </c>
      <c r="HE3499" t="b">
        <v>0</v>
      </c>
      <c r="HF3499">
        <v>4000</v>
      </c>
      <c r="HG3499" t="b">
        <v>1</v>
      </c>
      <c r="HH3499">
        <v>0</v>
      </c>
      <c r="HI3499">
        <v>0</v>
      </c>
      <c r="HJ3499">
        <v>0</v>
      </c>
      <c r="HK3499">
        <v>0</v>
      </c>
      <c r="HL3499" t="b">
        <v>0</v>
      </c>
      <c r="HM3499">
        <v>0</v>
      </c>
      <c r="HN3499">
        <v>0</v>
      </c>
      <c r="HO3499">
        <v>0</v>
      </c>
      <c r="HP3499" t="inlineStr">
        <is>
          <t xml:space="preserve">无</t>
        </is>
      </c>
      <c r="HQ3499">
        <v>0</v>
      </c>
      <c r="HR3499">
        <v>0</v>
      </c>
      <c r="HS3499">
        <v>0</v>
      </c>
      <c r="HT3499">
        <v>0</v>
      </c>
      <c r="HU3499" t="b">
        <v>0</v>
      </c>
      <c r="HV3499">
        <v>0</v>
      </c>
      <c r="HW3499" t="b">
        <v>0</v>
      </c>
      <c r="HX3499" t="b">
        <v>0</v>
      </c>
    </row>
    <row r="3500" spans="2:232">
      <c r="B3500" s="34">
        <f>10000000+INDEX(编号表!$B:$B,MATCH(D3500,编号表!$A:$A,0))*10000+J3500</f>
        <v>11610001</v>
      </c>
      <c r="C3500" s="22" t="s">
        <v>2393</v>
      </c>
      <c r="D3500" s="22" t="s">
        <v>2393</v>
      </c>
      <c r="E3500" s="41" t="s">
        <v>492</v>
      </c>
      <c r="F3500" s="41" t="s">
        <v>2248</v>
      </c>
      <c r="G3500" s="41" t="s">
        <v>363</v>
      </c>
      <c r="H3500" s="41" t="b">
        <v>0</v>
      </c>
      <c r="I3500" s="41" t="b">
        <v>0</v>
      </c>
      <c r="J3500" s="41">
        <v>1</v>
      </c>
      <c r="K3500" s="41" t="str">
        <f t="shared" si="74"/>
        <v>116100</v>
      </c>
      <c r="L3500" s="41" t="s">
        <v>353</v>
      </c>
      <c r="O3500" t="s">
        <v>2394</v>
      </c>
      <c r="P3500">
        <v>12221008</v>
      </c>
      <c r="Q3500">
        <v>0</v>
      </c>
      <c r="R3500">
        <v>0</v>
      </c>
      <c r="S3500">
        <v>0</v>
      </c>
      <c r="U3500">
        <v>0</v>
      </c>
      <c r="V3500">
        <v>0</v>
      </c>
      <c r="W3500">
        <v>600</v>
      </c>
      <c r="X3500">
        <v>600</v>
      </c>
      <c r="Y3500" t="s">
        <v>419</v>
      </c>
      <c r="Z3500" t="s">
        <v>420</v>
      </c>
      <c r="AA3500" t="s">
        <v>429</v>
      </c>
      <c r="AB3500">
        <v>1</v>
      </c>
      <c r="AC3500">
        <v>0</v>
      </c>
      <c r="AD3500" t="b">
        <v>1</v>
      </c>
      <c r="AE3500" t="s">
        <v>358</v>
      </c>
      <c r="AZ3500" t="s">
        <v>389</v>
      </c>
      <c r="BA3500">
        <v>10000</v>
      </c>
      <c r="BB3500" t="s">
        <v>434</v>
      </c>
      <c r="BC3500" t="s">
        <v>429</v>
      </c>
      <c r="BD3500">
        <v>10000</v>
      </c>
      <c r="BE3500">
        <v>0</v>
      </c>
      <c r="BF3500" t="s">
        <v>361</v>
      </c>
      <c r="BG3500">
        <v>0</v>
      </c>
      <c r="BN3500">
        <v>20720001</v>
      </c>
      <c r="GY3500">
        <v>0</v>
      </c>
      <c r="GZ3500">
        <v>0</v>
      </c>
      <c r="HA3500" t="s">
        <v>373</v>
      </c>
      <c r="HB3500">
        <v>0</v>
      </c>
      <c r="HC3500">
        <v>0</v>
      </c>
      <c r="HD3500">
        <v>0</v>
      </c>
      <c r="HE3500" t="b">
        <v>0</v>
      </c>
      <c r="HF3500">
        <v>10000</v>
      </c>
      <c r="HG3500" t="b">
        <v>1</v>
      </c>
      <c r="HH3500">
        <v>0</v>
      </c>
      <c r="HI3500">
        <v>0</v>
      </c>
      <c r="HJ3500">
        <v>0</v>
      </c>
      <c r="HK3500">
        <v>0</v>
      </c>
      <c r="HL3500" t="b">
        <v>0</v>
      </c>
      <c r="HM3500">
        <v>0</v>
      </c>
      <c r="HN3500">
        <v>0</v>
      </c>
      <c r="HO3500">
        <v>0</v>
      </c>
      <c r="HP3500" t="s">
        <v>363</v>
      </c>
      <c r="HQ3500">
        <v>0</v>
      </c>
      <c r="HR3500">
        <v>0</v>
      </c>
      <c r="HS3500">
        <v>0</v>
      </c>
      <c r="HT3500">
        <v>0</v>
      </c>
      <c r="HU3500" t="b">
        <v>0</v>
      </c>
      <c r="HV3500">
        <v>0</v>
      </c>
      <c r="HW3500" t="b">
        <v>0</v>
      </c>
      <c r="HX3500" t="b">
        <v>0</v>
      </c>
    </row>
    <row r="3501" spans="2:232">
      <c r="B3501" s="34">
        <f>10000000+INDEX(编号表!$B:$B,MATCH(D3501,编号表!$A:$A,0))*10000+J3501</f>
        <v>11610002</v>
      </c>
      <c r="C3501" s="22" t="s">
        <v>2393</v>
      </c>
      <c r="D3501" s="22" t="s">
        <v>2393</v>
      </c>
      <c r="E3501" s="41" t="s">
        <v>492</v>
      </c>
      <c r="F3501" s="41" t="s">
        <v>2248</v>
      </c>
      <c r="G3501" s="41" t="s">
        <v>363</v>
      </c>
      <c r="H3501" s="41" t="b">
        <v>0</v>
      </c>
      <c r="I3501" s="41" t="b">
        <v>0</v>
      </c>
      <c r="J3501" s="41">
        <v>2</v>
      </c>
      <c r="K3501" s="41" t="str">
        <f t="shared" si="74"/>
        <v>116100</v>
      </c>
      <c r="L3501" s="41" t="s">
        <v>860</v>
      </c>
      <c r="O3501" t="s">
        <v>2395</v>
      </c>
      <c r="P3501">
        <v>12221008</v>
      </c>
      <c r="Q3501">
        <v>0</v>
      </c>
      <c r="R3501">
        <v>0</v>
      </c>
      <c r="S3501">
        <v>0</v>
      </c>
      <c r="U3501">
        <v>0</v>
      </c>
      <c r="V3501">
        <v>0</v>
      </c>
      <c r="W3501">
        <v>600</v>
      </c>
      <c r="X3501">
        <v>600</v>
      </c>
      <c r="Y3501" t="s">
        <v>419</v>
      </c>
      <c r="Z3501" t="s">
        <v>420</v>
      </c>
      <c r="AA3501" t="s">
        <v>429</v>
      </c>
      <c r="AB3501">
        <v>1</v>
      </c>
      <c r="AC3501">
        <v>0</v>
      </c>
      <c r="AD3501" t="b">
        <v>1</v>
      </c>
      <c r="AE3501" t="s">
        <v>358</v>
      </c>
      <c r="AZ3501" t="s">
        <v>389</v>
      </c>
      <c r="BA3501">
        <v>10000</v>
      </c>
      <c r="BB3501" t="s">
        <v>434</v>
      </c>
      <c r="BC3501" t="s">
        <v>429</v>
      </c>
      <c r="BD3501">
        <v>10000</v>
      </c>
      <c r="BE3501">
        <v>0</v>
      </c>
      <c r="BF3501" t="s">
        <v>361</v>
      </c>
      <c r="BG3501">
        <v>0</v>
      </c>
      <c r="BN3501">
        <v>20720002</v>
      </c>
      <c r="GY3501">
        <v>0</v>
      </c>
      <c r="GZ3501">
        <v>0</v>
      </c>
      <c r="HA3501" t="s">
        <v>373</v>
      </c>
      <c r="HB3501">
        <v>0</v>
      </c>
      <c r="HC3501">
        <v>0</v>
      </c>
      <c r="HD3501">
        <v>0</v>
      </c>
      <c r="HE3501" t="b">
        <v>0</v>
      </c>
      <c r="HF3501">
        <v>10000</v>
      </c>
      <c r="HG3501" t="b">
        <v>1</v>
      </c>
      <c r="HH3501">
        <v>0</v>
      </c>
      <c r="HI3501">
        <v>0</v>
      </c>
      <c r="HJ3501">
        <v>0</v>
      </c>
      <c r="HK3501">
        <v>0</v>
      </c>
      <c r="HL3501" t="b">
        <v>0</v>
      </c>
      <c r="HM3501">
        <v>0</v>
      </c>
      <c r="HN3501">
        <v>0</v>
      </c>
      <c r="HO3501">
        <v>0</v>
      </c>
      <c r="HP3501" t="s">
        <v>363</v>
      </c>
      <c r="HQ3501">
        <v>0</v>
      </c>
      <c r="HR3501">
        <v>0</v>
      </c>
      <c r="HS3501">
        <v>0</v>
      </c>
      <c r="HT3501">
        <v>0</v>
      </c>
      <c r="HU3501" t="b">
        <v>0</v>
      </c>
      <c r="HV3501">
        <v>0</v>
      </c>
      <c r="HW3501" t="b">
        <v>0</v>
      </c>
      <c r="HX3501" t="b">
        <v>0</v>
      </c>
    </row>
    <row r="3502" spans="2:232">
      <c r="B3502" s="34">
        <f>10000000+INDEX(编号表!$B:$B,MATCH(D3502,编号表!$A:$A,0))*10000+J3502</f>
        <v>11610003</v>
      </c>
      <c r="C3502" s="22" t="s">
        <v>2393</v>
      </c>
      <c r="D3502" s="22" t="s">
        <v>2393</v>
      </c>
      <c r="E3502" s="41" t="s">
        <v>492</v>
      </c>
      <c r="F3502" s="41" t="s">
        <v>2248</v>
      </c>
      <c r="G3502" s="41" t="s">
        <v>363</v>
      </c>
      <c r="H3502" s="41" t="b">
        <v>0</v>
      </c>
      <c r="I3502" s="41" t="b">
        <v>0</v>
      </c>
      <c r="J3502" s="41">
        <v>3</v>
      </c>
      <c r="K3502" s="41" t="str">
        <f t="shared" si="74"/>
        <v>116100</v>
      </c>
      <c r="L3502" s="41" t="s">
        <v>777</v>
      </c>
      <c r="O3502" t="s">
        <v>2396</v>
      </c>
      <c r="P3502">
        <v>12221008</v>
      </c>
      <c r="Q3502">
        <v>0</v>
      </c>
      <c r="R3502">
        <v>0</v>
      </c>
      <c r="S3502">
        <v>0</v>
      </c>
      <c r="U3502">
        <v>0</v>
      </c>
      <c r="V3502">
        <v>0</v>
      </c>
      <c r="W3502">
        <v>600</v>
      </c>
      <c r="X3502">
        <v>600</v>
      </c>
      <c r="Y3502" t="s">
        <v>419</v>
      </c>
      <c r="Z3502" t="s">
        <v>420</v>
      </c>
      <c r="AA3502" t="s">
        <v>429</v>
      </c>
      <c r="AB3502">
        <v>1</v>
      </c>
      <c r="AC3502">
        <v>0</v>
      </c>
      <c r="AD3502" t="b">
        <v>1</v>
      </c>
      <c r="AE3502" t="s">
        <v>358</v>
      </c>
      <c r="AZ3502" t="s">
        <v>389</v>
      </c>
      <c r="BA3502">
        <v>10000</v>
      </c>
      <c r="BB3502" t="s">
        <v>434</v>
      </c>
      <c r="BC3502" t="s">
        <v>429</v>
      </c>
      <c r="BD3502">
        <v>10000</v>
      </c>
      <c r="BE3502">
        <v>0</v>
      </c>
      <c r="BF3502" t="s">
        <v>361</v>
      </c>
      <c r="BG3502">
        <v>0</v>
      </c>
      <c r="BN3502">
        <v>20720003</v>
      </c>
      <c r="GY3502">
        <v>0</v>
      </c>
      <c r="GZ3502">
        <v>0</v>
      </c>
      <c r="HA3502" t="s">
        <v>373</v>
      </c>
      <c r="HB3502">
        <v>0</v>
      </c>
      <c r="HC3502">
        <v>0</v>
      </c>
      <c r="HD3502">
        <v>0</v>
      </c>
      <c r="HE3502" t="b">
        <v>0</v>
      </c>
      <c r="HF3502">
        <v>10000</v>
      </c>
      <c r="HG3502" t="b">
        <v>1</v>
      </c>
      <c r="HH3502">
        <v>0</v>
      </c>
      <c r="HI3502">
        <v>0</v>
      </c>
      <c r="HJ3502">
        <v>0</v>
      </c>
      <c r="HK3502">
        <v>0</v>
      </c>
      <c r="HL3502" t="b">
        <v>0</v>
      </c>
      <c r="HM3502">
        <v>0</v>
      </c>
      <c r="HN3502">
        <v>0</v>
      </c>
      <c r="HO3502">
        <v>0</v>
      </c>
      <c r="HP3502" t="s">
        <v>363</v>
      </c>
      <c r="HQ3502">
        <v>0</v>
      </c>
      <c r="HR3502">
        <v>0</v>
      </c>
      <c r="HS3502">
        <v>0</v>
      </c>
      <c r="HT3502">
        <v>0</v>
      </c>
      <c r="HU3502" t="b">
        <v>0</v>
      </c>
      <c r="HV3502">
        <v>0</v>
      </c>
      <c r="HW3502" t="b">
        <v>0</v>
      </c>
      <c r="HX3502" t="b">
        <v>0</v>
      </c>
    </row>
    <row r="3503" spans="2:232">
      <c r="B3503" s="34">
        <f>10000000+INDEX(编号表!$B:$B,MATCH(D3503,编号表!$A:$A,0))*10000+J3503</f>
        <v>11610004</v>
      </c>
      <c r="C3503" s="22" t="s">
        <v>2393</v>
      </c>
      <c r="D3503" s="22" t="s">
        <v>2393</v>
      </c>
      <c r="E3503" s="41" t="s">
        <v>492</v>
      </c>
      <c r="F3503" s="41" t="s">
        <v>2252</v>
      </c>
      <c r="G3503" s="41" t="s">
        <v>363</v>
      </c>
      <c r="H3503" s="41" t="b">
        <v>0</v>
      </c>
      <c r="I3503" s="41" t="b">
        <v>0</v>
      </c>
      <c r="J3503" s="41">
        <v>4</v>
      </c>
      <c r="K3503" s="41" t="str">
        <f t="shared" si="74"/>
        <v>116100</v>
      </c>
      <c r="L3503" s="41" t="s">
        <v>353</v>
      </c>
      <c r="O3503" t="s">
        <v>2397</v>
      </c>
      <c r="P3503">
        <v>12221008</v>
      </c>
      <c r="Q3503">
        <v>0</v>
      </c>
      <c r="R3503">
        <v>0</v>
      </c>
      <c r="S3503">
        <v>0</v>
      </c>
      <c r="U3503">
        <v>0</v>
      </c>
      <c r="V3503">
        <v>0</v>
      </c>
      <c r="W3503">
        <v>600</v>
      </c>
      <c r="X3503">
        <v>600</v>
      </c>
      <c r="Y3503" t="s">
        <v>419</v>
      </c>
      <c r="Z3503" t="s">
        <v>420</v>
      </c>
      <c r="AA3503" t="s">
        <v>429</v>
      </c>
      <c r="AB3503">
        <v>1</v>
      </c>
      <c r="AC3503">
        <v>0</v>
      </c>
      <c r="AD3503" t="b">
        <v>1</v>
      </c>
      <c r="AE3503" t="s">
        <v>358</v>
      </c>
      <c r="AZ3503" t="s">
        <v>389</v>
      </c>
      <c r="BA3503">
        <v>10000</v>
      </c>
      <c r="BB3503" t="s">
        <v>434</v>
      </c>
      <c r="BC3503" t="s">
        <v>429</v>
      </c>
      <c r="BD3503">
        <v>10000</v>
      </c>
      <c r="BE3503">
        <v>0</v>
      </c>
      <c r="BF3503" t="s">
        <v>361</v>
      </c>
      <c r="BG3503">
        <v>0</v>
      </c>
      <c r="BN3503">
        <v>20720004</v>
      </c>
      <c r="GY3503">
        <v>0</v>
      </c>
      <c r="GZ3503">
        <v>0</v>
      </c>
      <c r="HA3503" t="s">
        <v>373</v>
      </c>
      <c r="HB3503">
        <v>0</v>
      </c>
      <c r="HC3503">
        <v>0</v>
      </c>
      <c r="HD3503">
        <v>0</v>
      </c>
      <c r="HE3503" t="b">
        <v>0</v>
      </c>
      <c r="HF3503">
        <v>10000</v>
      </c>
      <c r="HG3503" t="b">
        <v>1</v>
      </c>
      <c r="HH3503">
        <v>0</v>
      </c>
      <c r="HI3503">
        <v>0</v>
      </c>
      <c r="HJ3503">
        <v>0</v>
      </c>
      <c r="HK3503">
        <v>0</v>
      </c>
      <c r="HL3503" t="b">
        <v>0</v>
      </c>
      <c r="HM3503">
        <v>0</v>
      </c>
      <c r="HN3503">
        <v>0</v>
      </c>
      <c r="HO3503">
        <v>0</v>
      </c>
      <c r="HP3503" t="s">
        <v>363</v>
      </c>
      <c r="HQ3503">
        <v>0</v>
      </c>
      <c r="HR3503">
        <v>0</v>
      </c>
      <c r="HS3503">
        <v>0</v>
      </c>
      <c r="HT3503">
        <v>0</v>
      </c>
      <c r="HU3503" t="b">
        <v>0</v>
      </c>
      <c r="HV3503">
        <v>0</v>
      </c>
      <c r="HW3503" t="b">
        <v>0</v>
      </c>
      <c r="HX3503" t="b">
        <v>0</v>
      </c>
    </row>
    <row r="3504" spans="2:232">
      <c r="B3504" s="34">
        <f>10000000+INDEX(编号表!$B:$B,MATCH(D3504,编号表!$A:$A,0))*10000+J3504</f>
        <v>11610005</v>
      </c>
      <c r="C3504" s="22" t="s">
        <v>2393</v>
      </c>
      <c r="D3504" s="22" t="s">
        <v>2393</v>
      </c>
      <c r="E3504" s="41" t="s">
        <v>492</v>
      </c>
      <c r="F3504" s="41" t="s">
        <v>2252</v>
      </c>
      <c r="G3504" s="41" t="s">
        <v>363</v>
      </c>
      <c r="H3504" s="41" t="b">
        <v>0</v>
      </c>
      <c r="I3504" s="41" t="b">
        <v>0</v>
      </c>
      <c r="J3504" s="41">
        <v>5</v>
      </c>
      <c r="K3504" s="41" t="str">
        <f t="shared" si="74"/>
        <v>116100</v>
      </c>
      <c r="L3504" s="41" t="s">
        <v>860</v>
      </c>
      <c r="O3504" t="s">
        <v>2398</v>
      </c>
      <c r="P3504">
        <v>12221008</v>
      </c>
      <c r="Q3504">
        <v>0</v>
      </c>
      <c r="R3504">
        <v>0</v>
      </c>
      <c r="S3504">
        <v>0</v>
      </c>
      <c r="U3504">
        <v>0</v>
      </c>
      <c r="V3504">
        <v>0</v>
      </c>
      <c r="W3504">
        <v>600</v>
      </c>
      <c r="X3504">
        <v>600</v>
      </c>
      <c r="Y3504" t="s">
        <v>419</v>
      </c>
      <c r="Z3504" t="s">
        <v>420</v>
      </c>
      <c r="AA3504" t="s">
        <v>429</v>
      </c>
      <c r="AB3504">
        <v>1</v>
      </c>
      <c r="AC3504">
        <v>0</v>
      </c>
      <c r="AD3504" t="b">
        <v>1</v>
      </c>
      <c r="AE3504" t="s">
        <v>358</v>
      </c>
      <c r="AZ3504" t="s">
        <v>389</v>
      </c>
      <c r="BA3504">
        <v>10000</v>
      </c>
      <c r="BB3504" t="s">
        <v>434</v>
      </c>
      <c r="BC3504" t="s">
        <v>429</v>
      </c>
      <c r="BD3504">
        <v>10000</v>
      </c>
      <c r="BE3504">
        <v>0</v>
      </c>
      <c r="BF3504" t="s">
        <v>361</v>
      </c>
      <c r="BG3504">
        <v>0</v>
      </c>
      <c r="BN3504">
        <v>20720005</v>
      </c>
      <c r="GY3504">
        <v>0</v>
      </c>
      <c r="GZ3504">
        <v>0</v>
      </c>
      <c r="HA3504" t="s">
        <v>373</v>
      </c>
      <c r="HB3504">
        <v>0</v>
      </c>
      <c r="HC3504">
        <v>0</v>
      </c>
      <c r="HD3504">
        <v>0</v>
      </c>
      <c r="HE3504" t="b">
        <v>0</v>
      </c>
      <c r="HF3504">
        <v>10000</v>
      </c>
      <c r="HG3504" t="b">
        <v>1</v>
      </c>
      <c r="HH3504">
        <v>0</v>
      </c>
      <c r="HI3504">
        <v>0</v>
      </c>
      <c r="HJ3504">
        <v>0</v>
      </c>
      <c r="HK3504">
        <v>0</v>
      </c>
      <c r="HL3504" t="b">
        <v>0</v>
      </c>
      <c r="HM3504">
        <v>0</v>
      </c>
      <c r="HN3504">
        <v>0</v>
      </c>
      <c r="HO3504">
        <v>0</v>
      </c>
      <c r="HP3504" t="s">
        <v>363</v>
      </c>
      <c r="HQ3504">
        <v>0</v>
      </c>
      <c r="HR3504">
        <v>0</v>
      </c>
      <c r="HS3504">
        <v>0</v>
      </c>
      <c r="HT3504">
        <v>0</v>
      </c>
      <c r="HU3504" t="b">
        <v>0</v>
      </c>
      <c r="HV3504">
        <v>0</v>
      </c>
      <c r="HW3504" t="b">
        <v>0</v>
      </c>
      <c r="HX3504" t="b">
        <v>0</v>
      </c>
    </row>
    <row r="3505" spans="2:232">
      <c r="B3505" s="34">
        <f>10000000+INDEX(编号表!$B:$B,MATCH(D3505,编号表!$A:$A,0))*10000+J3505</f>
        <v>11610006</v>
      </c>
      <c r="C3505" s="22" t="s">
        <v>2393</v>
      </c>
      <c r="D3505" s="22" t="s">
        <v>2393</v>
      </c>
      <c r="E3505" s="41" t="s">
        <v>492</v>
      </c>
      <c r="F3505" s="41" t="s">
        <v>2252</v>
      </c>
      <c r="G3505" s="41" t="s">
        <v>363</v>
      </c>
      <c r="H3505" s="41" t="b">
        <v>0</v>
      </c>
      <c r="I3505" s="41" t="b">
        <v>0</v>
      </c>
      <c r="J3505" s="41">
        <v>6</v>
      </c>
      <c r="K3505" s="41" t="str">
        <f t="shared" si="74"/>
        <v>116100</v>
      </c>
      <c r="L3505" s="41" t="s">
        <v>777</v>
      </c>
      <c r="O3505" t="s">
        <v>2399</v>
      </c>
      <c r="P3505">
        <v>12221008</v>
      </c>
      <c r="Q3505">
        <v>0</v>
      </c>
      <c r="R3505">
        <v>0</v>
      </c>
      <c r="S3505">
        <v>0</v>
      </c>
      <c r="U3505">
        <v>0</v>
      </c>
      <c r="V3505">
        <v>0</v>
      </c>
      <c r="W3505">
        <v>600</v>
      </c>
      <c r="X3505">
        <v>600</v>
      </c>
      <c r="Y3505" t="s">
        <v>419</v>
      </c>
      <c r="Z3505" t="s">
        <v>420</v>
      </c>
      <c r="AA3505" t="s">
        <v>429</v>
      </c>
      <c r="AB3505">
        <v>1</v>
      </c>
      <c r="AC3505">
        <v>0</v>
      </c>
      <c r="AD3505" t="b">
        <v>1</v>
      </c>
      <c r="AE3505" t="s">
        <v>358</v>
      </c>
      <c r="AZ3505" t="s">
        <v>389</v>
      </c>
      <c r="BA3505">
        <v>10000</v>
      </c>
      <c r="BB3505" t="s">
        <v>434</v>
      </c>
      <c r="BC3505" t="s">
        <v>429</v>
      </c>
      <c r="BD3505">
        <v>10000</v>
      </c>
      <c r="BE3505">
        <v>0</v>
      </c>
      <c r="BF3505" t="s">
        <v>361</v>
      </c>
      <c r="BG3505">
        <v>0</v>
      </c>
      <c r="BN3505">
        <v>20720006</v>
      </c>
      <c r="GY3505">
        <v>0</v>
      </c>
      <c r="GZ3505">
        <v>0</v>
      </c>
      <c r="HA3505" t="s">
        <v>373</v>
      </c>
      <c r="HB3505">
        <v>0</v>
      </c>
      <c r="HC3505">
        <v>0</v>
      </c>
      <c r="HD3505">
        <v>0</v>
      </c>
      <c r="HE3505" t="b">
        <v>0</v>
      </c>
      <c r="HF3505">
        <v>10000</v>
      </c>
      <c r="HG3505" t="b">
        <v>1</v>
      </c>
      <c r="HH3505">
        <v>0</v>
      </c>
      <c r="HI3505">
        <v>0</v>
      </c>
      <c r="HJ3505">
        <v>0</v>
      </c>
      <c r="HK3505">
        <v>0</v>
      </c>
      <c r="HL3505" t="b">
        <v>0</v>
      </c>
      <c r="HM3505">
        <v>0</v>
      </c>
      <c r="HN3505">
        <v>0</v>
      </c>
      <c r="HO3505">
        <v>0</v>
      </c>
      <c r="HP3505" t="s">
        <v>363</v>
      </c>
      <c r="HQ3505">
        <v>0</v>
      </c>
      <c r="HR3505">
        <v>0</v>
      </c>
      <c r="HS3505">
        <v>0</v>
      </c>
      <c r="HT3505">
        <v>0</v>
      </c>
      <c r="HU3505" t="b">
        <v>0</v>
      </c>
      <c r="HV3505">
        <v>0</v>
      </c>
      <c r="HW3505" t="b">
        <v>0</v>
      </c>
      <c r="HX3505" t="b">
        <v>0</v>
      </c>
    </row>
    <row r="3506" spans="2:232">
      <c r="B3506" s="34">
        <f>10000000+INDEX(编号表!$B:$B,MATCH(D3506,编号表!$A:$A,0))*10000+J3506</f>
        <v>11610007</v>
      </c>
      <c r="C3506" s="22" t="s">
        <v>2393</v>
      </c>
      <c r="D3506" s="22" t="s">
        <v>2393</v>
      </c>
      <c r="E3506" s="41" t="s">
        <v>492</v>
      </c>
      <c r="F3506" s="41" t="s">
        <v>2256</v>
      </c>
      <c r="G3506" s="41" t="s">
        <v>363</v>
      </c>
      <c r="H3506" s="41" t="b">
        <v>0</v>
      </c>
      <c r="I3506" s="41" t="b">
        <v>0</v>
      </c>
      <c r="J3506" s="41">
        <v>7</v>
      </c>
      <c r="K3506" s="41" t="str">
        <f t="shared" si="74"/>
        <v>116100</v>
      </c>
      <c r="L3506" s="41" t="s">
        <v>353</v>
      </c>
      <c r="O3506" t="s">
        <v>2400</v>
      </c>
      <c r="P3506">
        <v>12221008</v>
      </c>
      <c r="Q3506">
        <v>0</v>
      </c>
      <c r="R3506">
        <v>0</v>
      </c>
      <c r="S3506">
        <v>0</v>
      </c>
      <c r="U3506">
        <v>0</v>
      </c>
      <c r="V3506">
        <v>0</v>
      </c>
      <c r="W3506">
        <v>600</v>
      </c>
      <c r="X3506">
        <v>600</v>
      </c>
      <c r="Y3506" t="s">
        <v>419</v>
      </c>
      <c r="Z3506" t="s">
        <v>420</v>
      </c>
      <c r="AA3506" t="s">
        <v>429</v>
      </c>
      <c r="AB3506">
        <v>1</v>
      </c>
      <c r="AC3506">
        <v>0</v>
      </c>
      <c r="AD3506" t="b">
        <v>1</v>
      </c>
      <c r="AE3506" t="s">
        <v>358</v>
      </c>
      <c r="AZ3506" t="s">
        <v>389</v>
      </c>
      <c r="BA3506">
        <v>10000</v>
      </c>
      <c r="BB3506" t="s">
        <v>434</v>
      </c>
      <c r="BC3506" t="s">
        <v>429</v>
      </c>
      <c r="BD3506">
        <v>10000</v>
      </c>
      <c r="BE3506">
        <v>0</v>
      </c>
      <c r="BF3506" t="s">
        <v>361</v>
      </c>
      <c r="BG3506">
        <v>0</v>
      </c>
      <c r="BN3506">
        <v>20720007</v>
      </c>
      <c r="GY3506">
        <v>0</v>
      </c>
      <c r="GZ3506">
        <v>0</v>
      </c>
      <c r="HA3506" t="s">
        <v>373</v>
      </c>
      <c r="HB3506">
        <v>0</v>
      </c>
      <c r="HC3506">
        <v>0</v>
      </c>
      <c r="HD3506">
        <v>0</v>
      </c>
      <c r="HE3506" t="b">
        <v>0</v>
      </c>
      <c r="HF3506">
        <v>10000</v>
      </c>
      <c r="HG3506" t="b">
        <v>1</v>
      </c>
      <c r="HH3506">
        <v>0</v>
      </c>
      <c r="HI3506">
        <v>0</v>
      </c>
      <c r="HJ3506">
        <v>0</v>
      </c>
      <c r="HK3506">
        <v>0</v>
      </c>
      <c r="HL3506" t="b">
        <v>0</v>
      </c>
      <c r="HM3506">
        <v>0</v>
      </c>
      <c r="HN3506">
        <v>0</v>
      </c>
      <c r="HO3506">
        <v>0</v>
      </c>
      <c r="HP3506" t="s">
        <v>363</v>
      </c>
      <c r="HQ3506">
        <v>0</v>
      </c>
      <c r="HR3506">
        <v>0</v>
      </c>
      <c r="HS3506">
        <v>0</v>
      </c>
      <c r="HT3506">
        <v>0</v>
      </c>
      <c r="HU3506" t="b">
        <v>0</v>
      </c>
      <c r="HV3506">
        <v>0</v>
      </c>
      <c r="HW3506" t="b">
        <v>0</v>
      </c>
      <c r="HX3506" t="b">
        <v>0</v>
      </c>
    </row>
    <row r="3507" spans="2:232">
      <c r="B3507" s="34">
        <f>10000000+INDEX(编号表!$B:$B,MATCH(D3507,编号表!$A:$A,0))*10000+J3507</f>
        <v>11610008</v>
      </c>
      <c r="C3507" s="22" t="s">
        <v>2393</v>
      </c>
      <c r="D3507" s="22" t="s">
        <v>2393</v>
      </c>
      <c r="E3507" s="41" t="s">
        <v>492</v>
      </c>
      <c r="F3507" s="41" t="s">
        <v>2256</v>
      </c>
      <c r="G3507" s="41" t="s">
        <v>363</v>
      </c>
      <c r="H3507" s="41" t="b">
        <v>0</v>
      </c>
      <c r="I3507" s="41" t="b">
        <v>0</v>
      </c>
      <c r="J3507" s="41">
        <v>8</v>
      </c>
      <c r="K3507" s="41" t="str">
        <f t="shared" si="74"/>
        <v>116100</v>
      </c>
      <c r="L3507" s="41" t="s">
        <v>860</v>
      </c>
      <c r="O3507" t="s">
        <v>2401</v>
      </c>
      <c r="P3507">
        <v>12221008</v>
      </c>
      <c r="Q3507">
        <v>0</v>
      </c>
      <c r="R3507">
        <v>0</v>
      </c>
      <c r="S3507">
        <v>0</v>
      </c>
      <c r="U3507">
        <v>0</v>
      </c>
      <c r="V3507">
        <v>0</v>
      </c>
      <c r="W3507">
        <v>600</v>
      </c>
      <c r="X3507">
        <v>600</v>
      </c>
      <c r="Y3507" t="s">
        <v>419</v>
      </c>
      <c r="Z3507" t="s">
        <v>420</v>
      </c>
      <c r="AA3507" t="s">
        <v>429</v>
      </c>
      <c r="AB3507">
        <v>1</v>
      </c>
      <c r="AC3507">
        <v>0</v>
      </c>
      <c r="AD3507" t="b">
        <v>1</v>
      </c>
      <c r="AE3507" t="s">
        <v>358</v>
      </c>
      <c r="AZ3507" t="s">
        <v>389</v>
      </c>
      <c r="BA3507">
        <v>10000</v>
      </c>
      <c r="BB3507" t="s">
        <v>434</v>
      </c>
      <c r="BC3507" t="s">
        <v>429</v>
      </c>
      <c r="BD3507">
        <v>10000</v>
      </c>
      <c r="BE3507">
        <v>0</v>
      </c>
      <c r="BF3507" t="s">
        <v>361</v>
      </c>
      <c r="BG3507">
        <v>0</v>
      </c>
      <c r="BN3507">
        <v>20720008</v>
      </c>
      <c r="GY3507">
        <v>0</v>
      </c>
      <c r="GZ3507">
        <v>0</v>
      </c>
      <c r="HA3507" t="s">
        <v>373</v>
      </c>
      <c r="HB3507">
        <v>0</v>
      </c>
      <c r="HC3507">
        <v>0</v>
      </c>
      <c r="HD3507">
        <v>0</v>
      </c>
      <c r="HE3507" t="b">
        <v>0</v>
      </c>
      <c r="HF3507">
        <v>10000</v>
      </c>
      <c r="HG3507" t="b">
        <v>1</v>
      </c>
      <c r="HH3507">
        <v>0</v>
      </c>
      <c r="HI3507">
        <v>0</v>
      </c>
      <c r="HJ3507">
        <v>0</v>
      </c>
      <c r="HK3507">
        <v>0</v>
      </c>
      <c r="HL3507" t="b">
        <v>0</v>
      </c>
      <c r="HM3507">
        <v>0</v>
      </c>
      <c r="HN3507">
        <v>0</v>
      </c>
      <c r="HO3507">
        <v>0</v>
      </c>
      <c r="HP3507" t="s">
        <v>363</v>
      </c>
      <c r="HQ3507">
        <v>0</v>
      </c>
      <c r="HR3507">
        <v>0</v>
      </c>
      <c r="HS3507">
        <v>0</v>
      </c>
      <c r="HT3507">
        <v>0</v>
      </c>
      <c r="HU3507" t="b">
        <v>0</v>
      </c>
      <c r="HV3507">
        <v>0</v>
      </c>
      <c r="HW3507" t="b">
        <v>0</v>
      </c>
      <c r="HX3507" t="b">
        <v>0</v>
      </c>
    </row>
    <row r="3508" spans="2:232">
      <c r="B3508" s="34">
        <f>10000000+INDEX(编号表!$B:$B,MATCH(D3508,编号表!$A:$A,0))*10000+J3508</f>
        <v>11610009</v>
      </c>
      <c r="C3508" s="22" t="s">
        <v>2393</v>
      </c>
      <c r="D3508" s="22" t="s">
        <v>2393</v>
      </c>
      <c r="E3508" s="41" t="s">
        <v>492</v>
      </c>
      <c r="F3508" s="41" t="s">
        <v>2256</v>
      </c>
      <c r="G3508" s="41" t="s">
        <v>363</v>
      </c>
      <c r="H3508" s="41" t="b">
        <v>0</v>
      </c>
      <c r="I3508" s="41" t="b">
        <v>0</v>
      </c>
      <c r="J3508" s="41">
        <v>9</v>
      </c>
      <c r="K3508" s="41" t="str">
        <f t="shared" si="74"/>
        <v>116100</v>
      </c>
      <c r="L3508" s="41" t="s">
        <v>777</v>
      </c>
      <c r="O3508" t="s">
        <v>2402</v>
      </c>
      <c r="P3508">
        <v>12221008</v>
      </c>
      <c r="Q3508">
        <v>0</v>
      </c>
      <c r="R3508">
        <v>0</v>
      </c>
      <c r="S3508">
        <v>0</v>
      </c>
      <c r="U3508">
        <v>0</v>
      </c>
      <c r="V3508">
        <v>0</v>
      </c>
      <c r="W3508">
        <v>600</v>
      </c>
      <c r="X3508">
        <v>600</v>
      </c>
      <c r="Y3508" t="s">
        <v>419</v>
      </c>
      <c r="Z3508" t="s">
        <v>420</v>
      </c>
      <c r="AA3508" t="s">
        <v>429</v>
      </c>
      <c r="AB3508">
        <v>1</v>
      </c>
      <c r="AC3508">
        <v>0</v>
      </c>
      <c r="AD3508" t="b">
        <v>1</v>
      </c>
      <c r="AE3508" t="s">
        <v>358</v>
      </c>
      <c r="AZ3508" t="s">
        <v>389</v>
      </c>
      <c r="BA3508">
        <v>10000</v>
      </c>
      <c r="BB3508" t="s">
        <v>434</v>
      </c>
      <c r="BC3508" t="s">
        <v>429</v>
      </c>
      <c r="BD3508">
        <v>10000</v>
      </c>
      <c r="BE3508">
        <v>0</v>
      </c>
      <c r="BF3508" t="s">
        <v>361</v>
      </c>
      <c r="BG3508">
        <v>0</v>
      </c>
      <c r="BN3508">
        <v>20720009</v>
      </c>
      <c r="GY3508">
        <v>0</v>
      </c>
      <c r="GZ3508">
        <v>0</v>
      </c>
      <c r="HA3508" t="s">
        <v>373</v>
      </c>
      <c r="HB3508">
        <v>0</v>
      </c>
      <c r="HC3508">
        <v>0</v>
      </c>
      <c r="HD3508">
        <v>0</v>
      </c>
      <c r="HE3508" t="b">
        <v>0</v>
      </c>
      <c r="HF3508">
        <v>10000</v>
      </c>
      <c r="HG3508" t="b">
        <v>1</v>
      </c>
      <c r="HH3508">
        <v>0</v>
      </c>
      <c r="HI3508">
        <v>0</v>
      </c>
      <c r="HJ3508">
        <v>0</v>
      </c>
      <c r="HK3508">
        <v>0</v>
      </c>
      <c r="HL3508" t="b">
        <v>0</v>
      </c>
      <c r="HM3508">
        <v>0</v>
      </c>
      <c r="HN3508">
        <v>0</v>
      </c>
      <c r="HO3508">
        <v>0</v>
      </c>
      <c r="HP3508" t="s">
        <v>363</v>
      </c>
      <c r="HQ3508">
        <v>0</v>
      </c>
      <c r="HR3508">
        <v>0</v>
      </c>
      <c r="HS3508">
        <v>0</v>
      </c>
      <c r="HT3508">
        <v>0</v>
      </c>
      <c r="HU3508" t="b">
        <v>0</v>
      </c>
      <c r="HV3508">
        <v>0</v>
      </c>
      <c r="HW3508" t="b">
        <v>0</v>
      </c>
      <c r="HX3508" t="b">
        <v>0</v>
      </c>
    </row>
    <row r="3509" spans="2:232">
      <c r="B3509" s="34">
        <f>10000000+INDEX(编号表!$B:$B,MATCH(D3509,编号表!$A:$A,0))*10000+J3509</f>
        <v>11610010</v>
      </c>
      <c r="C3509" s="22" t="s">
        <v>2393</v>
      </c>
      <c r="D3509" s="22" t="s">
        <v>2393</v>
      </c>
      <c r="E3509" s="41" t="s">
        <v>492</v>
      </c>
      <c r="F3509" s="41" t="s">
        <v>2260</v>
      </c>
      <c r="G3509" s="41" t="s">
        <v>363</v>
      </c>
      <c r="H3509" s="41" t="b">
        <v>0</v>
      </c>
      <c r="I3509" s="41" t="b">
        <v>0</v>
      </c>
      <c r="J3509" s="41">
        <v>10</v>
      </c>
      <c r="K3509" s="41" t="str">
        <f t="shared" si="74"/>
        <v>116100</v>
      </c>
      <c r="L3509" s="41" t="s">
        <v>353</v>
      </c>
      <c r="O3509" t="s">
        <v>2403</v>
      </c>
      <c r="P3509">
        <v>12221008</v>
      </c>
      <c r="Q3509">
        <v>0</v>
      </c>
      <c r="R3509">
        <v>0</v>
      </c>
      <c r="S3509">
        <v>0</v>
      </c>
      <c r="U3509">
        <v>0</v>
      </c>
      <c r="V3509">
        <v>0</v>
      </c>
      <c r="W3509">
        <v>600</v>
      </c>
      <c r="X3509">
        <v>600</v>
      </c>
      <c r="Y3509" t="s">
        <v>419</v>
      </c>
      <c r="Z3509" t="s">
        <v>420</v>
      </c>
      <c r="AA3509" t="s">
        <v>429</v>
      </c>
      <c r="AB3509">
        <v>1</v>
      </c>
      <c r="AC3509">
        <v>0</v>
      </c>
      <c r="AD3509" t="b">
        <v>1</v>
      </c>
      <c r="AE3509" t="s">
        <v>358</v>
      </c>
      <c r="AZ3509" t="s">
        <v>389</v>
      </c>
      <c r="BA3509">
        <v>10000</v>
      </c>
      <c r="BB3509" t="s">
        <v>434</v>
      </c>
      <c r="BC3509" t="s">
        <v>429</v>
      </c>
      <c r="BD3509">
        <v>10000</v>
      </c>
      <c r="BE3509">
        <v>0</v>
      </c>
      <c r="BF3509" t="s">
        <v>361</v>
      </c>
      <c r="BG3509">
        <v>0</v>
      </c>
      <c r="BN3509">
        <v>20720010</v>
      </c>
      <c r="GY3509">
        <v>0</v>
      </c>
      <c r="GZ3509">
        <v>0</v>
      </c>
      <c r="HA3509" t="s">
        <v>373</v>
      </c>
      <c r="HB3509">
        <v>0</v>
      </c>
      <c r="HC3509">
        <v>0</v>
      </c>
      <c r="HD3509">
        <v>0</v>
      </c>
      <c r="HE3509" t="b">
        <v>0</v>
      </c>
      <c r="HF3509">
        <v>10000</v>
      </c>
      <c r="HG3509" t="b">
        <v>1</v>
      </c>
      <c r="HH3509">
        <v>0</v>
      </c>
      <c r="HI3509">
        <v>0</v>
      </c>
      <c r="HJ3509">
        <v>0</v>
      </c>
      <c r="HK3509">
        <v>0</v>
      </c>
      <c r="HL3509" t="b">
        <v>0</v>
      </c>
      <c r="HM3509">
        <v>0</v>
      </c>
      <c r="HN3509">
        <v>0</v>
      </c>
      <c r="HO3509">
        <v>0</v>
      </c>
      <c r="HP3509" t="s">
        <v>363</v>
      </c>
      <c r="HQ3509">
        <v>0</v>
      </c>
      <c r="HR3509">
        <v>0</v>
      </c>
      <c r="HS3509">
        <v>0</v>
      </c>
      <c r="HT3509">
        <v>0</v>
      </c>
      <c r="HU3509" t="b">
        <v>0</v>
      </c>
      <c r="HV3509">
        <v>0</v>
      </c>
      <c r="HW3509" t="b">
        <v>0</v>
      </c>
      <c r="HX3509" t="b">
        <v>0</v>
      </c>
    </row>
    <row r="3510" spans="2:232">
      <c r="B3510" s="34">
        <f>10000000+INDEX(编号表!$B:$B,MATCH(D3510,编号表!$A:$A,0))*10000+J3510</f>
        <v>11610011</v>
      </c>
      <c r="C3510" s="22" t="s">
        <v>2393</v>
      </c>
      <c r="D3510" s="22" t="s">
        <v>2393</v>
      </c>
      <c r="E3510" s="41" t="s">
        <v>492</v>
      </c>
      <c r="F3510" s="41" t="s">
        <v>2260</v>
      </c>
      <c r="G3510" s="41" t="s">
        <v>363</v>
      </c>
      <c r="H3510" s="41" t="b">
        <v>0</v>
      </c>
      <c r="I3510" s="41" t="b">
        <v>0</v>
      </c>
      <c r="J3510" s="41">
        <v>11</v>
      </c>
      <c r="K3510" s="41" t="str">
        <f t="shared" si="74"/>
        <v>116100</v>
      </c>
      <c r="L3510" s="41" t="s">
        <v>860</v>
      </c>
      <c r="O3510" t="s">
        <v>2404</v>
      </c>
      <c r="P3510">
        <v>12221008</v>
      </c>
      <c r="Q3510">
        <v>0</v>
      </c>
      <c r="R3510">
        <v>0</v>
      </c>
      <c r="S3510">
        <v>0</v>
      </c>
      <c r="U3510">
        <v>0</v>
      </c>
      <c r="V3510">
        <v>0</v>
      </c>
      <c r="W3510">
        <v>600</v>
      </c>
      <c r="X3510">
        <v>600</v>
      </c>
      <c r="Y3510" t="s">
        <v>419</v>
      </c>
      <c r="Z3510" t="s">
        <v>420</v>
      </c>
      <c r="AA3510" t="s">
        <v>429</v>
      </c>
      <c r="AB3510">
        <v>1</v>
      </c>
      <c r="AC3510">
        <v>0</v>
      </c>
      <c r="AD3510" t="b">
        <v>1</v>
      </c>
      <c r="AE3510" t="s">
        <v>358</v>
      </c>
      <c r="AZ3510" t="s">
        <v>389</v>
      </c>
      <c r="BA3510">
        <v>10000</v>
      </c>
      <c r="BB3510" t="s">
        <v>434</v>
      </c>
      <c r="BC3510" t="s">
        <v>429</v>
      </c>
      <c r="BD3510">
        <v>10000</v>
      </c>
      <c r="BE3510">
        <v>0</v>
      </c>
      <c r="BF3510" t="s">
        <v>361</v>
      </c>
      <c r="BG3510">
        <v>0</v>
      </c>
      <c r="BN3510">
        <v>20720011</v>
      </c>
      <c r="GY3510">
        <v>0</v>
      </c>
      <c r="GZ3510">
        <v>0</v>
      </c>
      <c r="HA3510" t="s">
        <v>373</v>
      </c>
      <c r="HB3510">
        <v>0</v>
      </c>
      <c r="HC3510">
        <v>0</v>
      </c>
      <c r="HD3510">
        <v>0</v>
      </c>
      <c r="HE3510" t="b">
        <v>0</v>
      </c>
      <c r="HF3510">
        <v>10000</v>
      </c>
      <c r="HG3510" t="b">
        <v>1</v>
      </c>
      <c r="HH3510">
        <v>0</v>
      </c>
      <c r="HI3510">
        <v>0</v>
      </c>
      <c r="HJ3510">
        <v>0</v>
      </c>
      <c r="HK3510">
        <v>0</v>
      </c>
      <c r="HL3510" t="b">
        <v>0</v>
      </c>
      <c r="HM3510">
        <v>0</v>
      </c>
      <c r="HN3510">
        <v>0</v>
      </c>
      <c r="HO3510">
        <v>0</v>
      </c>
      <c r="HP3510" t="s">
        <v>363</v>
      </c>
      <c r="HQ3510">
        <v>0</v>
      </c>
      <c r="HR3510">
        <v>0</v>
      </c>
      <c r="HS3510">
        <v>0</v>
      </c>
      <c r="HT3510">
        <v>0</v>
      </c>
      <c r="HU3510" t="b">
        <v>0</v>
      </c>
      <c r="HV3510">
        <v>0</v>
      </c>
      <c r="HW3510" t="b">
        <v>0</v>
      </c>
      <c r="HX3510" t="b">
        <v>0</v>
      </c>
    </row>
    <row r="3511" spans="2:232">
      <c r="B3511" s="34">
        <f>10000000+INDEX(编号表!$B:$B,MATCH(D3511,编号表!$A:$A,0))*10000+J3511</f>
        <v>11610012</v>
      </c>
      <c r="C3511" s="22" t="s">
        <v>2393</v>
      </c>
      <c r="D3511" s="22" t="s">
        <v>2393</v>
      </c>
      <c r="E3511" s="41" t="s">
        <v>492</v>
      </c>
      <c r="F3511" s="41" t="s">
        <v>2260</v>
      </c>
      <c r="G3511" s="41" t="s">
        <v>363</v>
      </c>
      <c r="H3511" s="41" t="b">
        <v>0</v>
      </c>
      <c r="I3511" s="41" t="b">
        <v>0</v>
      </c>
      <c r="J3511" s="41">
        <v>12</v>
      </c>
      <c r="K3511" s="41" t="str">
        <f t="shared" si="74"/>
        <v>116100</v>
      </c>
      <c r="L3511" s="41" t="s">
        <v>777</v>
      </c>
      <c r="O3511" t="s">
        <v>2405</v>
      </c>
      <c r="P3511">
        <v>12221008</v>
      </c>
      <c r="Q3511">
        <v>0</v>
      </c>
      <c r="R3511">
        <v>0</v>
      </c>
      <c r="S3511">
        <v>0</v>
      </c>
      <c r="U3511">
        <v>0</v>
      </c>
      <c r="V3511">
        <v>0</v>
      </c>
      <c r="W3511">
        <v>600</v>
      </c>
      <c r="X3511">
        <v>600</v>
      </c>
      <c r="Y3511" t="s">
        <v>419</v>
      </c>
      <c r="Z3511" t="s">
        <v>420</v>
      </c>
      <c r="AA3511" t="s">
        <v>429</v>
      </c>
      <c r="AB3511">
        <v>1</v>
      </c>
      <c r="AC3511">
        <v>0</v>
      </c>
      <c r="AD3511" t="b">
        <v>1</v>
      </c>
      <c r="AE3511" t="s">
        <v>358</v>
      </c>
      <c r="AZ3511" t="s">
        <v>389</v>
      </c>
      <c r="BA3511">
        <v>10000</v>
      </c>
      <c r="BB3511" t="s">
        <v>434</v>
      </c>
      <c r="BC3511" t="s">
        <v>429</v>
      </c>
      <c r="BD3511">
        <v>10000</v>
      </c>
      <c r="BE3511">
        <v>0</v>
      </c>
      <c r="BF3511" t="s">
        <v>361</v>
      </c>
      <c r="BG3511">
        <v>0</v>
      </c>
      <c r="BN3511">
        <v>20720012</v>
      </c>
      <c r="GY3511">
        <v>0</v>
      </c>
      <c r="GZ3511">
        <v>0</v>
      </c>
      <c r="HA3511" t="s">
        <v>373</v>
      </c>
      <c r="HB3511">
        <v>0</v>
      </c>
      <c r="HC3511">
        <v>0</v>
      </c>
      <c r="HD3511">
        <v>0</v>
      </c>
      <c r="HE3511" t="b">
        <v>0</v>
      </c>
      <c r="HF3511">
        <v>10000</v>
      </c>
      <c r="HG3511" t="b">
        <v>1</v>
      </c>
      <c r="HH3511">
        <v>0</v>
      </c>
      <c r="HI3511">
        <v>0</v>
      </c>
      <c r="HJ3511">
        <v>0</v>
      </c>
      <c r="HK3511">
        <v>0</v>
      </c>
      <c r="HL3511" t="b">
        <v>0</v>
      </c>
      <c r="HM3511">
        <v>0</v>
      </c>
      <c r="HN3511">
        <v>0</v>
      </c>
      <c r="HO3511">
        <v>0</v>
      </c>
      <c r="HP3511" t="s">
        <v>363</v>
      </c>
      <c r="HQ3511">
        <v>0</v>
      </c>
      <c r="HR3511">
        <v>0</v>
      </c>
      <c r="HS3511">
        <v>0</v>
      </c>
      <c r="HT3511">
        <v>0</v>
      </c>
      <c r="HU3511" t="b">
        <v>0</v>
      </c>
      <c r="HV3511">
        <v>0</v>
      </c>
      <c r="HW3511" t="b">
        <v>0</v>
      </c>
      <c r="HX3511" t="b">
        <v>0</v>
      </c>
    </row>
    <row r="3512" spans="2:232">
      <c r="B3512" s="34">
        <f>10000000+INDEX(编号表!$B:$B,MATCH(D3512,编号表!$A:$A,0))*10000+J3512</f>
        <v>11610013</v>
      </c>
      <c r="C3512" s="22" t="s">
        <v>2393</v>
      </c>
      <c r="D3512" s="22" t="s">
        <v>2393</v>
      </c>
      <c r="E3512" s="41" t="s">
        <v>492</v>
      </c>
      <c r="F3512" s="41" t="s">
        <v>2264</v>
      </c>
      <c r="G3512" s="41" t="s">
        <v>363</v>
      </c>
      <c r="H3512" s="41" t="b">
        <v>0</v>
      </c>
      <c r="I3512" s="41" t="b">
        <v>0</v>
      </c>
      <c r="J3512" s="41">
        <v>13</v>
      </c>
      <c r="K3512" s="41" t="str">
        <f t="shared" si="74"/>
        <v>116100</v>
      </c>
      <c r="L3512" s="41" t="s">
        <v>353</v>
      </c>
      <c r="O3512" t="s">
        <v>2406</v>
      </c>
      <c r="P3512">
        <v>12221008</v>
      </c>
      <c r="Q3512">
        <v>0</v>
      </c>
      <c r="R3512">
        <v>0</v>
      </c>
      <c r="S3512">
        <v>0</v>
      </c>
      <c r="U3512">
        <v>0</v>
      </c>
      <c r="V3512">
        <v>0</v>
      </c>
      <c r="W3512">
        <v>600</v>
      </c>
      <c r="X3512">
        <v>600</v>
      </c>
      <c r="Y3512" t="s">
        <v>419</v>
      </c>
      <c r="Z3512" t="s">
        <v>420</v>
      </c>
      <c r="AA3512" t="s">
        <v>429</v>
      </c>
      <c r="AB3512">
        <v>1</v>
      </c>
      <c r="AC3512">
        <v>0</v>
      </c>
      <c r="AD3512" t="b">
        <v>1</v>
      </c>
      <c r="AE3512" t="s">
        <v>358</v>
      </c>
      <c r="AZ3512" t="s">
        <v>389</v>
      </c>
      <c r="BA3512">
        <v>10000</v>
      </c>
      <c r="BB3512" t="s">
        <v>434</v>
      </c>
      <c r="BC3512" t="s">
        <v>429</v>
      </c>
      <c r="BD3512">
        <v>10000</v>
      </c>
      <c r="BE3512">
        <v>0</v>
      </c>
      <c r="BF3512" t="s">
        <v>361</v>
      </c>
      <c r="BG3512">
        <v>0</v>
      </c>
      <c r="BN3512">
        <v>20720013</v>
      </c>
      <c r="GY3512">
        <v>0</v>
      </c>
      <c r="GZ3512">
        <v>0</v>
      </c>
      <c r="HA3512" t="s">
        <v>373</v>
      </c>
      <c r="HB3512">
        <v>0</v>
      </c>
      <c r="HC3512">
        <v>0</v>
      </c>
      <c r="HD3512">
        <v>0</v>
      </c>
      <c r="HE3512" t="b">
        <v>0</v>
      </c>
      <c r="HF3512">
        <v>10000</v>
      </c>
      <c r="HG3512" t="b">
        <v>1</v>
      </c>
      <c r="HH3512">
        <v>0</v>
      </c>
      <c r="HI3512">
        <v>0</v>
      </c>
      <c r="HJ3512">
        <v>0</v>
      </c>
      <c r="HK3512">
        <v>0</v>
      </c>
      <c r="HL3512" t="b">
        <v>0</v>
      </c>
      <c r="HM3512">
        <v>0</v>
      </c>
      <c r="HN3512">
        <v>0</v>
      </c>
      <c r="HO3512">
        <v>0</v>
      </c>
      <c r="HP3512" t="s">
        <v>363</v>
      </c>
      <c r="HQ3512">
        <v>0</v>
      </c>
      <c r="HR3512">
        <v>0</v>
      </c>
      <c r="HS3512">
        <v>0</v>
      </c>
      <c r="HT3512">
        <v>0</v>
      </c>
      <c r="HU3512" t="b">
        <v>0</v>
      </c>
      <c r="HV3512">
        <v>0</v>
      </c>
      <c r="HW3512" t="b">
        <v>0</v>
      </c>
      <c r="HX3512" t="b">
        <v>0</v>
      </c>
    </row>
    <row r="3513" spans="2:232">
      <c r="B3513" s="34">
        <f>10000000+INDEX(编号表!$B:$B,MATCH(D3513,编号表!$A:$A,0))*10000+J3513</f>
        <v>11610014</v>
      </c>
      <c r="C3513" s="22" t="s">
        <v>2393</v>
      </c>
      <c r="D3513" s="22" t="s">
        <v>2393</v>
      </c>
      <c r="E3513" s="41" t="s">
        <v>492</v>
      </c>
      <c r="F3513" s="41" t="s">
        <v>2264</v>
      </c>
      <c r="G3513" s="41" t="s">
        <v>363</v>
      </c>
      <c r="H3513" s="41" t="b">
        <v>0</v>
      </c>
      <c r="I3513" s="41" t="b">
        <v>0</v>
      </c>
      <c r="J3513" s="41">
        <v>14</v>
      </c>
      <c r="K3513" s="41" t="str">
        <f t="shared" si="74"/>
        <v>116100</v>
      </c>
      <c r="L3513" s="41" t="s">
        <v>860</v>
      </c>
      <c r="O3513" t="s">
        <v>2407</v>
      </c>
      <c r="P3513">
        <v>12221008</v>
      </c>
      <c r="Q3513">
        <v>0</v>
      </c>
      <c r="R3513">
        <v>0</v>
      </c>
      <c r="S3513">
        <v>0</v>
      </c>
      <c r="U3513">
        <v>0</v>
      </c>
      <c r="V3513">
        <v>0</v>
      </c>
      <c r="W3513">
        <v>600</v>
      </c>
      <c r="X3513">
        <v>600</v>
      </c>
      <c r="Y3513" t="s">
        <v>419</v>
      </c>
      <c r="Z3513" t="s">
        <v>420</v>
      </c>
      <c r="AA3513" t="s">
        <v>429</v>
      </c>
      <c r="AB3513">
        <v>1</v>
      </c>
      <c r="AC3513">
        <v>0</v>
      </c>
      <c r="AD3513" t="b">
        <v>1</v>
      </c>
      <c r="AE3513" t="s">
        <v>358</v>
      </c>
      <c r="AZ3513" t="s">
        <v>389</v>
      </c>
      <c r="BA3513">
        <v>10000</v>
      </c>
      <c r="BB3513" t="s">
        <v>434</v>
      </c>
      <c r="BC3513" t="s">
        <v>429</v>
      </c>
      <c r="BD3513">
        <v>10000</v>
      </c>
      <c r="BE3513">
        <v>0</v>
      </c>
      <c r="BF3513" t="s">
        <v>361</v>
      </c>
      <c r="BG3513">
        <v>0</v>
      </c>
      <c r="BN3513">
        <v>20720014</v>
      </c>
      <c r="GY3513">
        <v>0</v>
      </c>
      <c r="GZ3513">
        <v>0</v>
      </c>
      <c r="HA3513" t="s">
        <v>373</v>
      </c>
      <c r="HB3513">
        <v>0</v>
      </c>
      <c r="HC3513">
        <v>0</v>
      </c>
      <c r="HD3513">
        <v>0</v>
      </c>
      <c r="HE3513" t="b">
        <v>0</v>
      </c>
      <c r="HF3513">
        <v>10000</v>
      </c>
      <c r="HG3513" t="b">
        <v>1</v>
      </c>
      <c r="HH3513">
        <v>0</v>
      </c>
      <c r="HI3513">
        <v>0</v>
      </c>
      <c r="HJ3513">
        <v>0</v>
      </c>
      <c r="HK3513">
        <v>0</v>
      </c>
      <c r="HL3513" t="b">
        <v>0</v>
      </c>
      <c r="HM3513">
        <v>0</v>
      </c>
      <c r="HN3513">
        <v>0</v>
      </c>
      <c r="HO3513">
        <v>0</v>
      </c>
      <c r="HP3513" t="s">
        <v>363</v>
      </c>
      <c r="HQ3513">
        <v>0</v>
      </c>
      <c r="HR3513">
        <v>0</v>
      </c>
      <c r="HS3513">
        <v>0</v>
      </c>
      <c r="HT3513">
        <v>0</v>
      </c>
      <c r="HU3513" t="b">
        <v>0</v>
      </c>
      <c r="HV3513">
        <v>0</v>
      </c>
      <c r="HW3513" t="b">
        <v>0</v>
      </c>
      <c r="HX3513" t="b">
        <v>0</v>
      </c>
    </row>
    <row r="3514" spans="2:232">
      <c r="B3514" s="34">
        <f>10000000+INDEX(编号表!$B:$B,MATCH(D3514,编号表!$A:$A,0))*10000+J3514</f>
        <v>11610015</v>
      </c>
      <c r="C3514" s="22" t="s">
        <v>2393</v>
      </c>
      <c r="D3514" s="22" t="s">
        <v>2393</v>
      </c>
      <c r="E3514" s="41" t="s">
        <v>492</v>
      </c>
      <c r="F3514" s="41" t="s">
        <v>2264</v>
      </c>
      <c r="G3514" s="41" t="s">
        <v>363</v>
      </c>
      <c r="H3514" s="41" t="b">
        <v>0</v>
      </c>
      <c r="I3514" s="41" t="b">
        <v>0</v>
      </c>
      <c r="J3514" s="41">
        <v>15</v>
      </c>
      <c r="K3514" s="41" t="str">
        <f t="shared" si="74"/>
        <v>116100</v>
      </c>
      <c r="L3514" s="41" t="s">
        <v>777</v>
      </c>
      <c r="O3514" t="s">
        <v>2408</v>
      </c>
      <c r="P3514">
        <v>12221008</v>
      </c>
      <c r="Q3514">
        <v>0</v>
      </c>
      <c r="R3514">
        <v>0</v>
      </c>
      <c r="S3514">
        <v>0</v>
      </c>
      <c r="U3514">
        <v>0</v>
      </c>
      <c r="V3514">
        <v>0</v>
      </c>
      <c r="W3514">
        <v>600</v>
      </c>
      <c r="X3514">
        <v>600</v>
      </c>
      <c r="Y3514" t="s">
        <v>419</v>
      </c>
      <c r="Z3514" t="s">
        <v>420</v>
      </c>
      <c r="AA3514" t="s">
        <v>429</v>
      </c>
      <c r="AB3514">
        <v>1</v>
      </c>
      <c r="AC3514">
        <v>0</v>
      </c>
      <c r="AD3514" t="b">
        <v>1</v>
      </c>
      <c r="AE3514" t="s">
        <v>358</v>
      </c>
      <c r="AZ3514" t="s">
        <v>389</v>
      </c>
      <c r="BA3514">
        <v>10000</v>
      </c>
      <c r="BB3514" t="s">
        <v>434</v>
      </c>
      <c r="BC3514" t="s">
        <v>429</v>
      </c>
      <c r="BD3514">
        <v>10000</v>
      </c>
      <c r="BE3514">
        <v>0</v>
      </c>
      <c r="BF3514" t="s">
        <v>361</v>
      </c>
      <c r="BG3514">
        <v>0</v>
      </c>
      <c r="BN3514">
        <v>20720015</v>
      </c>
      <c r="GY3514">
        <v>0</v>
      </c>
      <c r="GZ3514">
        <v>0</v>
      </c>
      <c r="HA3514" t="s">
        <v>373</v>
      </c>
      <c r="HB3514">
        <v>0</v>
      </c>
      <c r="HC3514">
        <v>0</v>
      </c>
      <c r="HD3514">
        <v>0</v>
      </c>
      <c r="HE3514" t="b">
        <v>0</v>
      </c>
      <c r="HF3514">
        <v>10000</v>
      </c>
      <c r="HG3514" t="b">
        <v>1</v>
      </c>
      <c r="HH3514">
        <v>0</v>
      </c>
      <c r="HI3514">
        <v>0</v>
      </c>
      <c r="HJ3514">
        <v>0</v>
      </c>
      <c r="HK3514">
        <v>0</v>
      </c>
      <c r="HL3514" t="b">
        <v>0</v>
      </c>
      <c r="HM3514">
        <v>0</v>
      </c>
      <c r="HN3514">
        <v>0</v>
      </c>
      <c r="HO3514">
        <v>0</v>
      </c>
      <c r="HP3514" t="s">
        <v>363</v>
      </c>
      <c r="HQ3514">
        <v>0</v>
      </c>
      <c r="HR3514">
        <v>0</v>
      </c>
      <c r="HS3514">
        <v>0</v>
      </c>
      <c r="HT3514">
        <v>0</v>
      </c>
      <c r="HU3514" t="b">
        <v>0</v>
      </c>
      <c r="HV3514">
        <v>0</v>
      </c>
      <c r="HW3514" t="b">
        <v>0</v>
      </c>
      <c r="HX3514" t="b">
        <v>0</v>
      </c>
    </row>
    <row r="3515" spans="2:232">
      <c r="B3515" s="34">
        <f>10000000+INDEX(编号表!$B:$B,MATCH(D3515,编号表!$A:$A,0))*10000+J3515</f>
        <v>11610016</v>
      </c>
      <c r="C3515" s="22" t="s">
        <v>2393</v>
      </c>
      <c r="D3515" s="22" t="s">
        <v>2393</v>
      </c>
      <c r="E3515" s="41" t="s">
        <v>492</v>
      </c>
      <c r="F3515" s="41" t="s">
        <v>2268</v>
      </c>
      <c r="G3515" s="41" t="s">
        <v>363</v>
      </c>
      <c r="H3515" s="41" t="b">
        <v>0</v>
      </c>
      <c r="I3515" s="41" t="b">
        <v>0</v>
      </c>
      <c r="J3515" s="41">
        <v>16</v>
      </c>
      <c r="K3515" s="41" t="str">
        <f t="shared" si="74"/>
        <v>116100</v>
      </c>
      <c r="L3515" s="41" t="s">
        <v>353</v>
      </c>
      <c r="O3515" t="s">
        <v>2409</v>
      </c>
      <c r="P3515">
        <v>12221008</v>
      </c>
      <c r="Q3515">
        <v>0</v>
      </c>
      <c r="R3515">
        <v>0</v>
      </c>
      <c r="S3515">
        <v>0</v>
      </c>
      <c r="U3515">
        <v>0</v>
      </c>
      <c r="V3515">
        <v>0</v>
      </c>
      <c r="W3515">
        <v>600</v>
      </c>
      <c r="X3515">
        <v>600</v>
      </c>
      <c r="Y3515" t="s">
        <v>419</v>
      </c>
      <c r="Z3515" t="s">
        <v>420</v>
      </c>
      <c r="AA3515" t="s">
        <v>429</v>
      </c>
      <c r="AB3515">
        <v>1</v>
      </c>
      <c r="AC3515">
        <v>0</v>
      </c>
      <c r="AD3515" t="b">
        <v>1</v>
      </c>
      <c r="AE3515" t="s">
        <v>358</v>
      </c>
      <c r="AZ3515" t="s">
        <v>389</v>
      </c>
      <c r="BA3515">
        <v>10000</v>
      </c>
      <c r="BB3515" t="s">
        <v>434</v>
      </c>
      <c r="BC3515" t="s">
        <v>429</v>
      </c>
      <c r="BD3515">
        <v>10000</v>
      </c>
      <c r="BE3515">
        <v>0</v>
      </c>
      <c r="BF3515" t="s">
        <v>361</v>
      </c>
      <c r="BG3515">
        <v>0</v>
      </c>
      <c r="BN3515">
        <v>20720016</v>
      </c>
      <c r="GY3515">
        <v>0</v>
      </c>
      <c r="GZ3515">
        <v>0</v>
      </c>
      <c r="HA3515" t="s">
        <v>373</v>
      </c>
      <c r="HB3515">
        <v>0</v>
      </c>
      <c r="HC3515">
        <v>0</v>
      </c>
      <c r="HD3515">
        <v>0</v>
      </c>
      <c r="HE3515" t="b">
        <v>0</v>
      </c>
      <c r="HF3515">
        <v>10000</v>
      </c>
      <c r="HG3515" t="b">
        <v>1</v>
      </c>
      <c r="HH3515">
        <v>0</v>
      </c>
      <c r="HI3515">
        <v>0</v>
      </c>
      <c r="HJ3515">
        <v>0</v>
      </c>
      <c r="HK3515">
        <v>0</v>
      </c>
      <c r="HL3515" t="b">
        <v>0</v>
      </c>
      <c r="HM3515">
        <v>0</v>
      </c>
      <c r="HN3515">
        <v>0</v>
      </c>
      <c r="HO3515">
        <v>0</v>
      </c>
      <c r="HP3515" t="s">
        <v>363</v>
      </c>
      <c r="HQ3515">
        <v>0</v>
      </c>
      <c r="HR3515">
        <v>0</v>
      </c>
      <c r="HS3515">
        <v>0</v>
      </c>
      <c r="HT3515">
        <v>0</v>
      </c>
      <c r="HU3515" t="b">
        <v>0</v>
      </c>
      <c r="HV3515">
        <v>0</v>
      </c>
      <c r="HW3515" t="b">
        <v>0</v>
      </c>
      <c r="HX3515" t="b">
        <v>0</v>
      </c>
    </row>
    <row r="3516" spans="2:232">
      <c r="B3516" s="34">
        <f>10000000+INDEX(编号表!$B:$B,MATCH(D3516,编号表!$A:$A,0))*10000+J3516</f>
        <v>11610017</v>
      </c>
      <c r="C3516" s="22" t="s">
        <v>2393</v>
      </c>
      <c r="D3516" s="22" t="s">
        <v>2393</v>
      </c>
      <c r="E3516" s="41" t="s">
        <v>492</v>
      </c>
      <c r="F3516" s="41" t="s">
        <v>2268</v>
      </c>
      <c r="G3516" s="41" t="s">
        <v>363</v>
      </c>
      <c r="H3516" s="41" t="b">
        <v>0</v>
      </c>
      <c r="I3516" s="41" t="b">
        <v>0</v>
      </c>
      <c r="J3516" s="41">
        <v>17</v>
      </c>
      <c r="K3516" s="41" t="str">
        <f t="shared" si="74"/>
        <v>116100</v>
      </c>
      <c r="L3516" s="41" t="s">
        <v>860</v>
      </c>
      <c r="O3516" t="s">
        <v>2410</v>
      </c>
      <c r="P3516">
        <v>12221008</v>
      </c>
      <c r="Q3516">
        <v>0</v>
      </c>
      <c r="R3516">
        <v>0</v>
      </c>
      <c r="S3516">
        <v>0</v>
      </c>
      <c r="U3516">
        <v>0</v>
      </c>
      <c r="V3516">
        <v>0</v>
      </c>
      <c r="W3516">
        <v>600</v>
      </c>
      <c r="X3516">
        <v>600</v>
      </c>
      <c r="Y3516" t="s">
        <v>419</v>
      </c>
      <c r="Z3516" t="s">
        <v>420</v>
      </c>
      <c r="AA3516" t="s">
        <v>429</v>
      </c>
      <c r="AB3516">
        <v>1</v>
      </c>
      <c r="AC3516">
        <v>0</v>
      </c>
      <c r="AD3516" t="b">
        <v>1</v>
      </c>
      <c r="AE3516" t="s">
        <v>358</v>
      </c>
      <c r="AZ3516" t="s">
        <v>389</v>
      </c>
      <c r="BA3516">
        <v>10000</v>
      </c>
      <c r="BB3516" t="s">
        <v>434</v>
      </c>
      <c r="BC3516" t="s">
        <v>429</v>
      </c>
      <c r="BD3516">
        <v>10000</v>
      </c>
      <c r="BE3516">
        <v>0</v>
      </c>
      <c r="BF3516" t="s">
        <v>361</v>
      </c>
      <c r="BG3516">
        <v>0</v>
      </c>
      <c r="BN3516">
        <v>20720017</v>
      </c>
      <c r="GY3516">
        <v>0</v>
      </c>
      <c r="GZ3516">
        <v>0</v>
      </c>
      <c r="HA3516" t="s">
        <v>373</v>
      </c>
      <c r="HB3516">
        <v>0</v>
      </c>
      <c r="HC3516">
        <v>0</v>
      </c>
      <c r="HD3516">
        <v>0</v>
      </c>
      <c r="HE3516" t="b">
        <v>0</v>
      </c>
      <c r="HF3516">
        <v>10000</v>
      </c>
      <c r="HG3516" t="b">
        <v>1</v>
      </c>
      <c r="HH3516">
        <v>0</v>
      </c>
      <c r="HI3516">
        <v>0</v>
      </c>
      <c r="HJ3516">
        <v>0</v>
      </c>
      <c r="HK3516">
        <v>0</v>
      </c>
      <c r="HL3516" t="b">
        <v>0</v>
      </c>
      <c r="HM3516">
        <v>0</v>
      </c>
      <c r="HN3516">
        <v>0</v>
      </c>
      <c r="HO3516">
        <v>0</v>
      </c>
      <c r="HP3516" t="s">
        <v>363</v>
      </c>
      <c r="HQ3516">
        <v>0</v>
      </c>
      <c r="HR3516">
        <v>0</v>
      </c>
      <c r="HS3516">
        <v>0</v>
      </c>
      <c r="HT3516">
        <v>0</v>
      </c>
      <c r="HU3516" t="b">
        <v>0</v>
      </c>
      <c r="HV3516">
        <v>0</v>
      </c>
      <c r="HW3516" t="b">
        <v>0</v>
      </c>
      <c r="HX3516" t="b">
        <v>0</v>
      </c>
    </row>
    <row r="3517" spans="2:232">
      <c r="B3517" s="34">
        <f>10000000+INDEX(编号表!$B:$B,MATCH(D3517,编号表!$A:$A,0))*10000+J3517</f>
        <v>11610018</v>
      </c>
      <c r="C3517" s="22" t="s">
        <v>2393</v>
      </c>
      <c r="D3517" s="22" t="s">
        <v>2393</v>
      </c>
      <c r="E3517" s="41" t="s">
        <v>492</v>
      </c>
      <c r="F3517" s="41" t="s">
        <v>2268</v>
      </c>
      <c r="G3517" s="41" t="s">
        <v>363</v>
      </c>
      <c r="H3517" s="41" t="b">
        <v>0</v>
      </c>
      <c r="I3517" s="41" t="b">
        <v>0</v>
      </c>
      <c r="J3517" s="41">
        <v>18</v>
      </c>
      <c r="K3517" s="41" t="str">
        <f t="shared" si="74"/>
        <v>116100</v>
      </c>
      <c r="L3517" s="41" t="s">
        <v>777</v>
      </c>
      <c r="O3517" t="s">
        <v>2411</v>
      </c>
      <c r="P3517">
        <v>12221008</v>
      </c>
      <c r="Q3517">
        <v>0</v>
      </c>
      <c r="R3517">
        <v>0</v>
      </c>
      <c r="S3517">
        <v>0</v>
      </c>
      <c r="U3517">
        <v>0</v>
      </c>
      <c r="V3517">
        <v>0</v>
      </c>
      <c r="W3517">
        <v>600</v>
      </c>
      <c r="X3517">
        <v>600</v>
      </c>
      <c r="Y3517" t="s">
        <v>419</v>
      </c>
      <c r="Z3517" t="s">
        <v>420</v>
      </c>
      <c r="AA3517" t="s">
        <v>429</v>
      </c>
      <c r="AB3517">
        <v>1</v>
      </c>
      <c r="AC3517">
        <v>0</v>
      </c>
      <c r="AD3517" t="b">
        <v>1</v>
      </c>
      <c r="AE3517" t="s">
        <v>358</v>
      </c>
      <c r="AZ3517" t="s">
        <v>389</v>
      </c>
      <c r="BA3517">
        <v>10000</v>
      </c>
      <c r="BB3517" t="s">
        <v>434</v>
      </c>
      <c r="BC3517" t="s">
        <v>429</v>
      </c>
      <c r="BD3517">
        <v>10000</v>
      </c>
      <c r="BE3517">
        <v>0</v>
      </c>
      <c r="BF3517" t="s">
        <v>361</v>
      </c>
      <c r="BG3517">
        <v>0</v>
      </c>
      <c r="BN3517">
        <v>20720018</v>
      </c>
      <c r="GY3517">
        <v>0</v>
      </c>
      <c r="GZ3517">
        <v>0</v>
      </c>
      <c r="HA3517" t="s">
        <v>373</v>
      </c>
      <c r="HB3517">
        <v>0</v>
      </c>
      <c r="HC3517">
        <v>0</v>
      </c>
      <c r="HD3517">
        <v>0</v>
      </c>
      <c r="HE3517" t="b">
        <v>0</v>
      </c>
      <c r="HF3517">
        <v>10000</v>
      </c>
      <c r="HG3517" t="b">
        <v>1</v>
      </c>
      <c r="HH3517">
        <v>0</v>
      </c>
      <c r="HI3517">
        <v>0</v>
      </c>
      <c r="HJ3517">
        <v>0</v>
      </c>
      <c r="HK3517">
        <v>0</v>
      </c>
      <c r="HL3517" t="b">
        <v>0</v>
      </c>
      <c r="HM3517">
        <v>0</v>
      </c>
      <c r="HN3517">
        <v>0</v>
      </c>
      <c r="HO3517">
        <v>0</v>
      </c>
      <c r="HP3517" t="s">
        <v>363</v>
      </c>
      <c r="HQ3517">
        <v>0</v>
      </c>
      <c r="HR3517">
        <v>0</v>
      </c>
      <c r="HS3517">
        <v>0</v>
      </c>
      <c r="HT3517">
        <v>0</v>
      </c>
      <c r="HU3517" t="b">
        <v>0</v>
      </c>
      <c r="HV3517">
        <v>0</v>
      </c>
      <c r="HW3517" t="b">
        <v>0</v>
      </c>
      <c r="HX3517" t="b">
        <v>0</v>
      </c>
    </row>
    <row r="3518" spans="2:232">
      <c r="B3518" s="34">
        <f>10000000+INDEX(编号表!$B:$B,MATCH(D3518,编号表!$A:$A,0))*10000+J3518</f>
        <v>11610019</v>
      </c>
      <c r="C3518" s="22" t="s">
        <v>2393</v>
      </c>
      <c r="D3518" s="22" t="s">
        <v>2393</v>
      </c>
      <c r="E3518" s="41" t="s">
        <v>492</v>
      </c>
      <c r="F3518" s="41" t="s">
        <v>2272</v>
      </c>
      <c r="G3518" s="41" t="s">
        <v>363</v>
      </c>
      <c r="H3518" s="41" t="b">
        <v>0</v>
      </c>
      <c r="I3518" s="41" t="b">
        <v>0</v>
      </c>
      <c r="J3518" s="41">
        <v>19</v>
      </c>
      <c r="K3518" s="41" t="str">
        <f t="shared" si="74"/>
        <v>116100</v>
      </c>
      <c r="L3518" s="41" t="s">
        <v>353</v>
      </c>
      <c r="O3518" t="s">
        <v>2412</v>
      </c>
      <c r="P3518">
        <v>12221008</v>
      </c>
      <c r="Q3518">
        <v>0</v>
      </c>
      <c r="R3518">
        <v>0</v>
      </c>
      <c r="S3518">
        <v>0</v>
      </c>
      <c r="U3518">
        <v>0</v>
      </c>
      <c r="V3518">
        <v>0</v>
      </c>
      <c r="W3518">
        <v>600</v>
      </c>
      <c r="X3518">
        <v>600</v>
      </c>
      <c r="Y3518" t="s">
        <v>419</v>
      </c>
      <c r="Z3518" t="s">
        <v>420</v>
      </c>
      <c r="AA3518" t="s">
        <v>429</v>
      </c>
      <c r="AB3518">
        <v>1</v>
      </c>
      <c r="AC3518">
        <v>0</v>
      </c>
      <c r="AD3518" t="b">
        <v>1</v>
      </c>
      <c r="AE3518" t="s">
        <v>358</v>
      </c>
      <c r="AZ3518" t="s">
        <v>389</v>
      </c>
      <c r="BA3518">
        <v>10000</v>
      </c>
      <c r="BB3518" t="s">
        <v>434</v>
      </c>
      <c r="BC3518" t="s">
        <v>429</v>
      </c>
      <c r="BD3518">
        <v>10000</v>
      </c>
      <c r="BE3518">
        <v>0</v>
      </c>
      <c r="BF3518" t="s">
        <v>361</v>
      </c>
      <c r="BG3518">
        <v>0</v>
      </c>
      <c r="BN3518">
        <v>20720019</v>
      </c>
      <c r="GY3518">
        <v>0</v>
      </c>
      <c r="GZ3518">
        <v>0</v>
      </c>
      <c r="HA3518" t="s">
        <v>373</v>
      </c>
      <c r="HB3518">
        <v>0</v>
      </c>
      <c r="HC3518">
        <v>0</v>
      </c>
      <c r="HD3518">
        <v>0</v>
      </c>
      <c r="HE3518" t="b">
        <v>0</v>
      </c>
      <c r="HF3518">
        <v>10000</v>
      </c>
      <c r="HG3518" t="b">
        <v>1</v>
      </c>
      <c r="HH3518">
        <v>0</v>
      </c>
      <c r="HI3518">
        <v>0</v>
      </c>
      <c r="HJ3518">
        <v>0</v>
      </c>
      <c r="HK3518">
        <v>0</v>
      </c>
      <c r="HL3518" t="b">
        <v>0</v>
      </c>
      <c r="HM3518">
        <v>0</v>
      </c>
      <c r="HN3518">
        <v>0</v>
      </c>
      <c r="HO3518">
        <v>0</v>
      </c>
      <c r="HP3518" t="s">
        <v>363</v>
      </c>
      <c r="HQ3518">
        <v>0</v>
      </c>
      <c r="HR3518">
        <v>0</v>
      </c>
      <c r="HS3518">
        <v>0</v>
      </c>
      <c r="HT3518">
        <v>0</v>
      </c>
      <c r="HU3518" t="b">
        <v>0</v>
      </c>
      <c r="HV3518">
        <v>0</v>
      </c>
      <c r="HW3518" t="b">
        <v>0</v>
      </c>
      <c r="HX3518" t="b">
        <v>0</v>
      </c>
    </row>
    <row r="3519" spans="2:232">
      <c r="B3519" s="34">
        <f>10000000+INDEX(编号表!$B:$B,MATCH(D3519,编号表!$A:$A,0))*10000+J3519</f>
        <v>11610020</v>
      </c>
      <c r="C3519" s="22" t="s">
        <v>2393</v>
      </c>
      <c r="D3519" s="22" t="s">
        <v>2393</v>
      </c>
      <c r="E3519" s="41" t="s">
        <v>492</v>
      </c>
      <c r="F3519" s="41" t="s">
        <v>2272</v>
      </c>
      <c r="G3519" s="41" t="s">
        <v>363</v>
      </c>
      <c r="H3519" s="41" t="b">
        <v>0</v>
      </c>
      <c r="I3519" s="41" t="b">
        <v>0</v>
      </c>
      <c r="J3519" s="41">
        <v>20</v>
      </c>
      <c r="K3519" s="41" t="str">
        <f t="shared" si="74"/>
        <v>116100</v>
      </c>
      <c r="L3519" s="41" t="s">
        <v>860</v>
      </c>
      <c r="O3519" t="s">
        <v>2413</v>
      </c>
      <c r="P3519">
        <v>12221008</v>
      </c>
      <c r="Q3519">
        <v>0</v>
      </c>
      <c r="R3519">
        <v>0</v>
      </c>
      <c r="S3519">
        <v>0</v>
      </c>
      <c r="U3519">
        <v>0</v>
      </c>
      <c r="V3519">
        <v>0</v>
      </c>
      <c r="W3519">
        <v>600</v>
      </c>
      <c r="X3519">
        <v>600</v>
      </c>
      <c r="Y3519" t="s">
        <v>419</v>
      </c>
      <c r="Z3519" t="s">
        <v>420</v>
      </c>
      <c r="AA3519" t="s">
        <v>429</v>
      </c>
      <c r="AB3519">
        <v>1</v>
      </c>
      <c r="AC3519">
        <v>0</v>
      </c>
      <c r="AD3519" t="b">
        <v>1</v>
      </c>
      <c r="AE3519" t="s">
        <v>358</v>
      </c>
      <c r="AZ3519" t="s">
        <v>389</v>
      </c>
      <c r="BA3519">
        <v>10000</v>
      </c>
      <c r="BB3519" t="s">
        <v>434</v>
      </c>
      <c r="BC3519" t="s">
        <v>429</v>
      </c>
      <c r="BD3519">
        <v>10000</v>
      </c>
      <c r="BE3519">
        <v>0</v>
      </c>
      <c r="BF3519" t="s">
        <v>361</v>
      </c>
      <c r="BG3519">
        <v>0</v>
      </c>
      <c r="BN3519">
        <v>20720020</v>
      </c>
      <c r="GY3519">
        <v>0</v>
      </c>
      <c r="GZ3519">
        <v>0</v>
      </c>
      <c r="HA3519" t="s">
        <v>373</v>
      </c>
      <c r="HB3519">
        <v>0</v>
      </c>
      <c r="HC3519">
        <v>0</v>
      </c>
      <c r="HD3519">
        <v>0</v>
      </c>
      <c r="HE3519" t="b">
        <v>0</v>
      </c>
      <c r="HF3519">
        <v>10000</v>
      </c>
      <c r="HG3519" t="b">
        <v>1</v>
      </c>
      <c r="HH3519">
        <v>0</v>
      </c>
      <c r="HI3519">
        <v>0</v>
      </c>
      <c r="HJ3519">
        <v>0</v>
      </c>
      <c r="HK3519">
        <v>0</v>
      </c>
      <c r="HL3519" t="b">
        <v>0</v>
      </c>
      <c r="HM3519">
        <v>0</v>
      </c>
      <c r="HN3519">
        <v>0</v>
      </c>
      <c r="HO3519">
        <v>0</v>
      </c>
      <c r="HP3519" t="s">
        <v>363</v>
      </c>
      <c r="HQ3519">
        <v>0</v>
      </c>
      <c r="HR3519">
        <v>0</v>
      </c>
      <c r="HS3519">
        <v>0</v>
      </c>
      <c r="HT3519">
        <v>0</v>
      </c>
      <c r="HU3519" t="b">
        <v>0</v>
      </c>
      <c r="HV3519">
        <v>0</v>
      </c>
      <c r="HW3519" t="b">
        <v>0</v>
      </c>
      <c r="HX3519" t="b">
        <v>0</v>
      </c>
    </row>
    <row r="3520" spans="2:232">
      <c r="B3520" s="34">
        <f>10000000+INDEX(编号表!$B:$B,MATCH(D3520,编号表!$A:$A,0))*10000+J3520</f>
        <v>11610021</v>
      </c>
      <c r="C3520" s="22" t="s">
        <v>2393</v>
      </c>
      <c r="D3520" s="22" t="s">
        <v>2393</v>
      </c>
      <c r="E3520" s="41" t="s">
        <v>492</v>
      </c>
      <c r="F3520" s="41" t="s">
        <v>2272</v>
      </c>
      <c r="G3520" s="41" t="s">
        <v>363</v>
      </c>
      <c r="H3520" s="41" t="b">
        <v>0</v>
      </c>
      <c r="I3520" s="41" t="b">
        <v>0</v>
      </c>
      <c r="J3520" s="41">
        <v>21</v>
      </c>
      <c r="K3520" s="41" t="str">
        <f t="shared" si="74"/>
        <v>116100</v>
      </c>
      <c r="L3520" s="41" t="s">
        <v>777</v>
      </c>
      <c r="O3520" t="s">
        <v>2414</v>
      </c>
      <c r="P3520">
        <v>12221008</v>
      </c>
      <c r="Q3520">
        <v>0</v>
      </c>
      <c r="R3520">
        <v>0</v>
      </c>
      <c r="S3520">
        <v>0</v>
      </c>
      <c r="U3520">
        <v>0</v>
      </c>
      <c r="V3520">
        <v>0</v>
      </c>
      <c r="W3520">
        <v>600</v>
      </c>
      <c r="X3520">
        <v>600</v>
      </c>
      <c r="Y3520" t="s">
        <v>419</v>
      </c>
      <c r="Z3520" t="s">
        <v>420</v>
      </c>
      <c r="AA3520" t="s">
        <v>429</v>
      </c>
      <c r="AB3520">
        <v>1</v>
      </c>
      <c r="AC3520">
        <v>0</v>
      </c>
      <c r="AD3520" t="b">
        <v>1</v>
      </c>
      <c r="AE3520" t="s">
        <v>358</v>
      </c>
      <c r="AZ3520" t="s">
        <v>389</v>
      </c>
      <c r="BA3520">
        <v>10000</v>
      </c>
      <c r="BB3520" t="s">
        <v>434</v>
      </c>
      <c r="BC3520" t="s">
        <v>429</v>
      </c>
      <c r="BD3520">
        <v>10000</v>
      </c>
      <c r="BE3520">
        <v>0</v>
      </c>
      <c r="BF3520" t="s">
        <v>361</v>
      </c>
      <c r="BG3520">
        <v>0</v>
      </c>
      <c r="BN3520">
        <v>20720021</v>
      </c>
      <c r="GY3520">
        <v>0</v>
      </c>
      <c r="GZ3520">
        <v>0</v>
      </c>
      <c r="HA3520" t="s">
        <v>373</v>
      </c>
      <c r="HB3520">
        <v>0</v>
      </c>
      <c r="HC3520">
        <v>0</v>
      </c>
      <c r="HD3520">
        <v>0</v>
      </c>
      <c r="HE3520" t="b">
        <v>0</v>
      </c>
      <c r="HF3520">
        <v>10000</v>
      </c>
      <c r="HG3520" t="b">
        <v>1</v>
      </c>
      <c r="HH3520">
        <v>0</v>
      </c>
      <c r="HI3520">
        <v>0</v>
      </c>
      <c r="HJ3520">
        <v>0</v>
      </c>
      <c r="HK3520">
        <v>0</v>
      </c>
      <c r="HL3520" t="b">
        <v>0</v>
      </c>
      <c r="HM3520">
        <v>0</v>
      </c>
      <c r="HN3520">
        <v>0</v>
      </c>
      <c r="HO3520">
        <v>0</v>
      </c>
      <c r="HP3520" t="s">
        <v>363</v>
      </c>
      <c r="HQ3520">
        <v>0</v>
      </c>
      <c r="HR3520">
        <v>0</v>
      </c>
      <c r="HS3520">
        <v>0</v>
      </c>
      <c r="HT3520">
        <v>0</v>
      </c>
      <c r="HU3520" t="b">
        <v>0</v>
      </c>
      <c r="HV3520">
        <v>0</v>
      </c>
      <c r="HW3520" t="b">
        <v>0</v>
      </c>
      <c r="HX3520" t="b">
        <v>0</v>
      </c>
    </row>
    <row r="3521" spans="2:232">
      <c r="B3521" s="34">
        <f>10000000+INDEX(编号表!$B:$B,MATCH(D3521,编号表!$A:$A,0))*10000+J3521</f>
        <v>11620001</v>
      </c>
      <c r="C3521" s="22" t="s">
        <v>2415</v>
      </c>
      <c r="D3521" s="22" t="s">
        <v>2415</v>
      </c>
      <c r="E3521" s="41" t="s">
        <v>492</v>
      </c>
      <c r="F3521" s="41" t="s">
        <v>2248</v>
      </c>
      <c r="G3521" s="41" t="s">
        <v>363</v>
      </c>
      <c r="H3521" s="41" t="b">
        <v>0</v>
      </c>
      <c r="I3521" s="41" t="b">
        <v>0</v>
      </c>
      <c r="J3521" s="41">
        <v>1</v>
      </c>
      <c r="K3521" s="41" t="str">
        <f t="shared" si="74"/>
        <v>116200</v>
      </c>
      <c r="L3521" s="41" t="s">
        <v>353</v>
      </c>
      <c r="O3521" t="s">
        <v>2416</v>
      </c>
      <c r="P3521">
        <v>12221009</v>
      </c>
      <c r="Q3521">
        <v>0</v>
      </c>
      <c r="R3521">
        <v>0</v>
      </c>
      <c r="S3521">
        <v>0</v>
      </c>
      <c r="U3521">
        <v>0</v>
      </c>
      <c r="V3521">
        <v>0</v>
      </c>
      <c r="W3521">
        <v>600</v>
      </c>
      <c r="X3521">
        <v>600</v>
      </c>
      <c r="Y3521" t="s">
        <v>419</v>
      </c>
      <c r="Z3521" t="s">
        <v>420</v>
      </c>
      <c r="AA3521" t="s">
        <v>429</v>
      </c>
      <c r="AB3521">
        <v>1</v>
      </c>
      <c r="AC3521">
        <v>0</v>
      </c>
      <c r="AD3521" t="b">
        <v>1</v>
      </c>
      <c r="AE3521" t="s">
        <v>358</v>
      </c>
      <c r="AZ3521" t="s">
        <v>389</v>
      </c>
      <c r="BA3521">
        <v>10000</v>
      </c>
      <c r="BB3521" t="s">
        <v>434</v>
      </c>
      <c r="BC3521" t="s">
        <v>429</v>
      </c>
      <c r="BD3521">
        <v>10000</v>
      </c>
      <c r="BE3521">
        <v>0</v>
      </c>
      <c r="BF3521" t="s">
        <v>361</v>
      </c>
      <c r="BG3521">
        <v>0</v>
      </c>
      <c r="BN3521">
        <v>20730001</v>
      </c>
      <c r="GY3521">
        <v>0</v>
      </c>
      <c r="GZ3521">
        <v>0</v>
      </c>
      <c r="HA3521" t="s">
        <v>373</v>
      </c>
      <c r="HB3521">
        <v>0</v>
      </c>
      <c r="HC3521">
        <v>0</v>
      </c>
      <c r="HD3521">
        <v>0</v>
      </c>
      <c r="HE3521" t="b">
        <v>0</v>
      </c>
      <c r="HF3521">
        <v>15000</v>
      </c>
      <c r="HG3521" t="b">
        <v>1</v>
      </c>
      <c r="HH3521">
        <v>0</v>
      </c>
      <c r="HI3521">
        <v>0</v>
      </c>
      <c r="HJ3521">
        <v>0</v>
      </c>
      <c r="HK3521">
        <v>0</v>
      </c>
      <c r="HL3521" t="b">
        <v>0</v>
      </c>
      <c r="HM3521">
        <v>0</v>
      </c>
      <c r="HN3521">
        <v>0</v>
      </c>
      <c r="HO3521">
        <v>0</v>
      </c>
      <c r="HP3521" t="s">
        <v>363</v>
      </c>
      <c r="HQ3521">
        <v>0</v>
      </c>
      <c r="HR3521">
        <v>0</v>
      </c>
      <c r="HS3521">
        <v>0</v>
      </c>
      <c r="HT3521">
        <v>0</v>
      </c>
      <c r="HU3521" t="b">
        <v>0</v>
      </c>
      <c r="HV3521">
        <v>0</v>
      </c>
      <c r="HW3521" t="b">
        <v>0</v>
      </c>
      <c r="HX3521" t="b">
        <v>0</v>
      </c>
    </row>
    <row r="3522" spans="2:232">
      <c r="B3522" s="34">
        <f>10000000+INDEX(编号表!$B:$B,MATCH(D3522,编号表!$A:$A,0))*10000+J3522</f>
        <v>11620002</v>
      </c>
      <c r="C3522" s="22" t="s">
        <v>2415</v>
      </c>
      <c r="D3522" s="22" t="s">
        <v>2415</v>
      </c>
      <c r="E3522" s="41" t="s">
        <v>492</v>
      </c>
      <c r="F3522" s="41" t="s">
        <v>2248</v>
      </c>
      <c r="G3522" s="41" t="s">
        <v>363</v>
      </c>
      <c r="H3522" s="41" t="b">
        <v>0</v>
      </c>
      <c r="I3522" s="41" t="b">
        <v>0</v>
      </c>
      <c r="J3522" s="41">
        <v>2</v>
      </c>
      <c r="K3522" s="41" t="str">
        <f t="shared" si="74"/>
        <v>116200</v>
      </c>
      <c r="L3522" s="41" t="s">
        <v>860</v>
      </c>
      <c r="O3522" t="s">
        <v>2417</v>
      </c>
      <c r="P3522">
        <v>12221009</v>
      </c>
      <c r="Q3522">
        <v>0</v>
      </c>
      <c r="R3522">
        <v>0</v>
      </c>
      <c r="S3522">
        <v>0</v>
      </c>
      <c r="U3522">
        <v>0</v>
      </c>
      <c r="V3522">
        <v>0</v>
      </c>
      <c r="W3522">
        <v>600</v>
      </c>
      <c r="X3522">
        <v>600</v>
      </c>
      <c r="Y3522" t="s">
        <v>419</v>
      </c>
      <c r="Z3522" t="s">
        <v>420</v>
      </c>
      <c r="AA3522" t="s">
        <v>429</v>
      </c>
      <c r="AB3522">
        <v>1</v>
      </c>
      <c r="AC3522">
        <v>0</v>
      </c>
      <c r="AD3522" t="b">
        <v>1</v>
      </c>
      <c r="AE3522" t="s">
        <v>358</v>
      </c>
      <c r="AZ3522" t="s">
        <v>389</v>
      </c>
      <c r="BA3522">
        <v>10000</v>
      </c>
      <c r="BB3522" t="s">
        <v>434</v>
      </c>
      <c r="BC3522" t="s">
        <v>429</v>
      </c>
      <c r="BD3522">
        <v>10000</v>
      </c>
      <c r="BE3522">
        <v>0</v>
      </c>
      <c r="BF3522" t="s">
        <v>361</v>
      </c>
      <c r="BG3522">
        <v>0</v>
      </c>
      <c r="BN3522">
        <v>20730002</v>
      </c>
      <c r="GY3522">
        <v>0</v>
      </c>
      <c r="GZ3522">
        <v>0</v>
      </c>
      <c r="HA3522" t="s">
        <v>373</v>
      </c>
      <c r="HB3522">
        <v>0</v>
      </c>
      <c r="HC3522">
        <v>0</v>
      </c>
      <c r="HD3522">
        <v>0</v>
      </c>
      <c r="HE3522" t="b">
        <v>0</v>
      </c>
      <c r="HF3522">
        <v>15000</v>
      </c>
      <c r="HG3522" t="b">
        <v>1</v>
      </c>
      <c r="HH3522">
        <v>0</v>
      </c>
      <c r="HI3522">
        <v>0</v>
      </c>
      <c r="HJ3522">
        <v>0</v>
      </c>
      <c r="HK3522">
        <v>0</v>
      </c>
      <c r="HL3522" t="b">
        <v>0</v>
      </c>
      <c r="HM3522">
        <v>0</v>
      </c>
      <c r="HN3522">
        <v>0</v>
      </c>
      <c r="HO3522">
        <v>0</v>
      </c>
      <c r="HP3522" t="s">
        <v>363</v>
      </c>
      <c r="HQ3522">
        <v>0</v>
      </c>
      <c r="HR3522">
        <v>0</v>
      </c>
      <c r="HS3522">
        <v>0</v>
      </c>
      <c r="HT3522">
        <v>0</v>
      </c>
      <c r="HU3522" t="b">
        <v>0</v>
      </c>
      <c r="HV3522">
        <v>0</v>
      </c>
      <c r="HW3522" t="b">
        <v>0</v>
      </c>
      <c r="HX3522" t="b">
        <v>0</v>
      </c>
    </row>
    <row r="3523" spans="2:232">
      <c r="B3523" s="34">
        <f>10000000+INDEX(编号表!$B:$B,MATCH(D3523,编号表!$A:$A,0))*10000+J3523</f>
        <v>11620003</v>
      </c>
      <c r="C3523" s="22" t="s">
        <v>2415</v>
      </c>
      <c r="D3523" s="22" t="s">
        <v>2415</v>
      </c>
      <c r="E3523" s="41" t="s">
        <v>492</v>
      </c>
      <c r="F3523" s="41" t="s">
        <v>2248</v>
      </c>
      <c r="G3523" s="41" t="s">
        <v>363</v>
      </c>
      <c r="H3523" s="41" t="b">
        <v>0</v>
      </c>
      <c r="I3523" s="41" t="b">
        <v>0</v>
      </c>
      <c r="J3523" s="41">
        <v>3</v>
      </c>
      <c r="K3523" s="41" t="str">
        <f t="shared" si="74"/>
        <v>116200</v>
      </c>
      <c r="L3523" s="41" t="s">
        <v>777</v>
      </c>
      <c r="O3523" t="s">
        <v>2418</v>
      </c>
      <c r="P3523">
        <v>12221009</v>
      </c>
      <c r="Q3523">
        <v>0</v>
      </c>
      <c r="R3523">
        <v>0</v>
      </c>
      <c r="S3523">
        <v>0</v>
      </c>
      <c r="U3523">
        <v>0</v>
      </c>
      <c r="V3523">
        <v>0</v>
      </c>
      <c r="W3523">
        <v>600</v>
      </c>
      <c r="X3523">
        <v>600</v>
      </c>
      <c r="Y3523" t="s">
        <v>419</v>
      </c>
      <c r="Z3523" t="s">
        <v>420</v>
      </c>
      <c r="AA3523" t="s">
        <v>429</v>
      </c>
      <c r="AB3523">
        <v>1</v>
      </c>
      <c r="AC3523">
        <v>0</v>
      </c>
      <c r="AD3523" t="b">
        <v>1</v>
      </c>
      <c r="AE3523" t="s">
        <v>358</v>
      </c>
      <c r="AZ3523" t="s">
        <v>389</v>
      </c>
      <c r="BA3523">
        <v>10000</v>
      </c>
      <c r="BB3523" t="s">
        <v>434</v>
      </c>
      <c r="BC3523" t="s">
        <v>429</v>
      </c>
      <c r="BD3523">
        <v>10000</v>
      </c>
      <c r="BE3523">
        <v>0</v>
      </c>
      <c r="BF3523" t="s">
        <v>361</v>
      </c>
      <c r="BG3523">
        <v>0</v>
      </c>
      <c r="BN3523">
        <v>20730003</v>
      </c>
      <c r="GY3523">
        <v>0</v>
      </c>
      <c r="GZ3523">
        <v>0</v>
      </c>
      <c r="HA3523" t="s">
        <v>373</v>
      </c>
      <c r="HB3523">
        <v>0</v>
      </c>
      <c r="HC3523">
        <v>0</v>
      </c>
      <c r="HD3523">
        <v>0</v>
      </c>
      <c r="HE3523" t="b">
        <v>0</v>
      </c>
      <c r="HF3523">
        <v>15000</v>
      </c>
      <c r="HG3523" t="b">
        <v>1</v>
      </c>
      <c r="HH3523">
        <v>0</v>
      </c>
      <c r="HI3523">
        <v>0</v>
      </c>
      <c r="HJ3523">
        <v>0</v>
      </c>
      <c r="HK3523">
        <v>0</v>
      </c>
      <c r="HL3523" t="b">
        <v>0</v>
      </c>
      <c r="HM3523">
        <v>0</v>
      </c>
      <c r="HN3523">
        <v>0</v>
      </c>
      <c r="HO3523">
        <v>0</v>
      </c>
      <c r="HP3523" t="s">
        <v>363</v>
      </c>
      <c r="HQ3523">
        <v>0</v>
      </c>
      <c r="HR3523">
        <v>0</v>
      </c>
      <c r="HS3523">
        <v>0</v>
      </c>
      <c r="HT3523">
        <v>0</v>
      </c>
      <c r="HU3523" t="b">
        <v>0</v>
      </c>
      <c r="HV3523">
        <v>0</v>
      </c>
      <c r="HW3523" t="b">
        <v>0</v>
      </c>
      <c r="HX3523" t="b">
        <v>0</v>
      </c>
    </row>
    <row r="3524" spans="2:232">
      <c r="B3524" s="34">
        <f>10000000+INDEX(编号表!$B:$B,MATCH(D3524,编号表!$A:$A,0))*10000+J3524</f>
        <v>11620004</v>
      </c>
      <c r="C3524" s="22" t="s">
        <v>2415</v>
      </c>
      <c r="D3524" s="22" t="s">
        <v>2415</v>
      </c>
      <c r="E3524" s="41" t="s">
        <v>492</v>
      </c>
      <c r="F3524" s="41" t="s">
        <v>2252</v>
      </c>
      <c r="G3524" s="41" t="s">
        <v>363</v>
      </c>
      <c r="H3524" s="41" t="b">
        <v>0</v>
      </c>
      <c r="I3524" s="41" t="b">
        <v>0</v>
      </c>
      <c r="J3524" s="41">
        <v>4</v>
      </c>
      <c r="K3524" s="41" t="str">
        <f t="shared" ref="K3524:K3587" si="75">LEFT(B3524,6)</f>
        <v>116200</v>
      </c>
      <c r="L3524" s="41" t="s">
        <v>353</v>
      </c>
      <c r="O3524" t="s">
        <v>2416</v>
      </c>
      <c r="P3524">
        <v>12221009</v>
      </c>
      <c r="Q3524">
        <v>0</v>
      </c>
      <c r="R3524">
        <v>0</v>
      </c>
      <c r="S3524">
        <v>0</v>
      </c>
      <c r="U3524">
        <v>0</v>
      </c>
      <c r="V3524">
        <v>0</v>
      </c>
      <c r="W3524">
        <v>600</v>
      </c>
      <c r="X3524">
        <v>600</v>
      </c>
      <c r="Y3524" t="s">
        <v>419</v>
      </c>
      <c r="Z3524" t="s">
        <v>420</v>
      </c>
      <c r="AA3524" t="s">
        <v>429</v>
      </c>
      <c r="AB3524">
        <v>1</v>
      </c>
      <c r="AC3524">
        <v>0</v>
      </c>
      <c r="AD3524" t="b">
        <v>1</v>
      </c>
      <c r="AE3524" t="s">
        <v>358</v>
      </c>
      <c r="AZ3524" t="s">
        <v>389</v>
      </c>
      <c r="BA3524">
        <v>10000</v>
      </c>
      <c r="BB3524" t="s">
        <v>434</v>
      </c>
      <c r="BC3524" t="s">
        <v>429</v>
      </c>
      <c r="BD3524">
        <v>10000</v>
      </c>
      <c r="BE3524">
        <v>0</v>
      </c>
      <c r="BF3524" t="s">
        <v>361</v>
      </c>
      <c r="BG3524">
        <v>0</v>
      </c>
      <c r="BN3524">
        <v>20730004</v>
      </c>
      <c r="GY3524">
        <v>0</v>
      </c>
      <c r="GZ3524">
        <v>0</v>
      </c>
      <c r="HA3524" t="s">
        <v>373</v>
      </c>
      <c r="HB3524">
        <v>0</v>
      </c>
      <c r="HC3524">
        <v>0</v>
      </c>
      <c r="HD3524">
        <v>0</v>
      </c>
      <c r="HE3524" t="b">
        <v>0</v>
      </c>
      <c r="HF3524">
        <v>15000</v>
      </c>
      <c r="HG3524" t="b">
        <v>1</v>
      </c>
      <c r="HH3524">
        <v>0</v>
      </c>
      <c r="HI3524">
        <v>0</v>
      </c>
      <c r="HJ3524">
        <v>0</v>
      </c>
      <c r="HK3524">
        <v>0</v>
      </c>
      <c r="HL3524" t="b">
        <v>0</v>
      </c>
      <c r="HM3524">
        <v>0</v>
      </c>
      <c r="HN3524">
        <v>0</v>
      </c>
      <c r="HO3524">
        <v>0</v>
      </c>
      <c r="HP3524" t="s">
        <v>363</v>
      </c>
      <c r="HQ3524">
        <v>0</v>
      </c>
      <c r="HR3524">
        <v>0</v>
      </c>
      <c r="HS3524">
        <v>0</v>
      </c>
      <c r="HT3524">
        <v>0</v>
      </c>
      <c r="HU3524" t="b">
        <v>0</v>
      </c>
      <c r="HV3524">
        <v>0</v>
      </c>
      <c r="HW3524" t="b">
        <v>0</v>
      </c>
      <c r="HX3524" t="b">
        <v>0</v>
      </c>
    </row>
    <row r="3525" spans="2:232">
      <c r="B3525" s="34">
        <f>10000000+INDEX(编号表!$B:$B,MATCH(D3525,编号表!$A:$A,0))*10000+J3525</f>
        <v>11620005</v>
      </c>
      <c r="C3525" s="22" t="s">
        <v>2415</v>
      </c>
      <c r="D3525" s="22" t="s">
        <v>2415</v>
      </c>
      <c r="E3525" s="41" t="s">
        <v>492</v>
      </c>
      <c r="F3525" s="41" t="s">
        <v>2252</v>
      </c>
      <c r="G3525" s="41" t="s">
        <v>363</v>
      </c>
      <c r="H3525" s="41" t="b">
        <v>0</v>
      </c>
      <c r="I3525" s="41" t="b">
        <v>0</v>
      </c>
      <c r="J3525" s="41">
        <v>5</v>
      </c>
      <c r="K3525" s="41" t="str">
        <f t="shared" si="75"/>
        <v>116200</v>
      </c>
      <c r="L3525" s="41" t="s">
        <v>860</v>
      </c>
      <c r="O3525" t="s">
        <v>2417</v>
      </c>
      <c r="P3525">
        <v>12221009</v>
      </c>
      <c r="Q3525">
        <v>0</v>
      </c>
      <c r="R3525">
        <v>0</v>
      </c>
      <c r="S3525">
        <v>0</v>
      </c>
      <c r="U3525">
        <v>0</v>
      </c>
      <c r="V3525">
        <v>0</v>
      </c>
      <c r="W3525">
        <v>600</v>
      </c>
      <c r="X3525">
        <v>600</v>
      </c>
      <c r="Y3525" t="s">
        <v>419</v>
      </c>
      <c r="Z3525" t="s">
        <v>420</v>
      </c>
      <c r="AA3525" t="s">
        <v>429</v>
      </c>
      <c r="AB3525">
        <v>1</v>
      </c>
      <c r="AC3525">
        <v>0</v>
      </c>
      <c r="AD3525" t="b">
        <v>1</v>
      </c>
      <c r="AE3525" t="s">
        <v>358</v>
      </c>
      <c r="AZ3525" t="s">
        <v>389</v>
      </c>
      <c r="BA3525">
        <v>10000</v>
      </c>
      <c r="BB3525" t="s">
        <v>434</v>
      </c>
      <c r="BC3525" t="s">
        <v>429</v>
      </c>
      <c r="BD3525">
        <v>10000</v>
      </c>
      <c r="BE3525">
        <v>0</v>
      </c>
      <c r="BF3525" t="s">
        <v>361</v>
      </c>
      <c r="BG3525">
        <v>0</v>
      </c>
      <c r="BN3525">
        <v>20730005</v>
      </c>
      <c r="GY3525">
        <v>0</v>
      </c>
      <c r="GZ3525">
        <v>0</v>
      </c>
      <c r="HA3525" t="s">
        <v>373</v>
      </c>
      <c r="HB3525">
        <v>0</v>
      </c>
      <c r="HC3525">
        <v>0</v>
      </c>
      <c r="HD3525">
        <v>0</v>
      </c>
      <c r="HE3525" t="b">
        <v>0</v>
      </c>
      <c r="HF3525">
        <v>15000</v>
      </c>
      <c r="HG3525" t="b">
        <v>1</v>
      </c>
      <c r="HH3525">
        <v>0</v>
      </c>
      <c r="HI3525">
        <v>0</v>
      </c>
      <c r="HJ3525">
        <v>0</v>
      </c>
      <c r="HK3525">
        <v>0</v>
      </c>
      <c r="HL3525" t="b">
        <v>0</v>
      </c>
      <c r="HM3525">
        <v>0</v>
      </c>
      <c r="HN3525">
        <v>0</v>
      </c>
      <c r="HO3525">
        <v>0</v>
      </c>
      <c r="HP3525" t="s">
        <v>363</v>
      </c>
      <c r="HQ3525">
        <v>0</v>
      </c>
      <c r="HR3525">
        <v>0</v>
      </c>
      <c r="HS3525">
        <v>0</v>
      </c>
      <c r="HT3525">
        <v>0</v>
      </c>
      <c r="HU3525" t="b">
        <v>0</v>
      </c>
      <c r="HV3525">
        <v>0</v>
      </c>
      <c r="HW3525" t="b">
        <v>0</v>
      </c>
      <c r="HX3525" t="b">
        <v>0</v>
      </c>
    </row>
    <row r="3526" spans="2:232">
      <c r="B3526" s="34">
        <f>10000000+INDEX(编号表!$B:$B,MATCH(D3526,编号表!$A:$A,0))*10000+J3526</f>
        <v>11620006</v>
      </c>
      <c r="C3526" s="22" t="s">
        <v>2415</v>
      </c>
      <c r="D3526" s="22" t="s">
        <v>2415</v>
      </c>
      <c r="E3526" s="41" t="s">
        <v>492</v>
      </c>
      <c r="F3526" s="41" t="s">
        <v>2252</v>
      </c>
      <c r="G3526" s="41" t="s">
        <v>363</v>
      </c>
      <c r="H3526" s="41" t="b">
        <v>0</v>
      </c>
      <c r="I3526" s="41" t="b">
        <v>0</v>
      </c>
      <c r="J3526" s="41">
        <v>6</v>
      </c>
      <c r="K3526" s="41" t="str">
        <f t="shared" si="75"/>
        <v>116200</v>
      </c>
      <c r="L3526" s="41" t="s">
        <v>777</v>
      </c>
      <c r="O3526" t="s">
        <v>2418</v>
      </c>
      <c r="P3526">
        <v>12221009</v>
      </c>
      <c r="Q3526">
        <v>0</v>
      </c>
      <c r="R3526">
        <v>0</v>
      </c>
      <c r="S3526">
        <v>0</v>
      </c>
      <c r="U3526">
        <v>0</v>
      </c>
      <c r="V3526">
        <v>0</v>
      </c>
      <c r="W3526">
        <v>600</v>
      </c>
      <c r="X3526">
        <v>600</v>
      </c>
      <c r="Y3526" t="s">
        <v>419</v>
      </c>
      <c r="Z3526" t="s">
        <v>420</v>
      </c>
      <c r="AA3526" t="s">
        <v>429</v>
      </c>
      <c r="AB3526">
        <v>1</v>
      </c>
      <c r="AC3526">
        <v>0</v>
      </c>
      <c r="AD3526" t="b">
        <v>1</v>
      </c>
      <c r="AE3526" t="s">
        <v>358</v>
      </c>
      <c r="AZ3526" t="s">
        <v>389</v>
      </c>
      <c r="BA3526">
        <v>10000</v>
      </c>
      <c r="BB3526" t="s">
        <v>434</v>
      </c>
      <c r="BC3526" t="s">
        <v>429</v>
      </c>
      <c r="BD3526">
        <v>10000</v>
      </c>
      <c r="BE3526">
        <v>0</v>
      </c>
      <c r="BF3526" t="s">
        <v>361</v>
      </c>
      <c r="BG3526">
        <v>0</v>
      </c>
      <c r="BN3526">
        <v>20730006</v>
      </c>
      <c r="GY3526">
        <v>0</v>
      </c>
      <c r="GZ3526">
        <v>0</v>
      </c>
      <c r="HA3526" t="s">
        <v>373</v>
      </c>
      <c r="HB3526">
        <v>0</v>
      </c>
      <c r="HC3526">
        <v>0</v>
      </c>
      <c r="HD3526">
        <v>0</v>
      </c>
      <c r="HE3526" t="b">
        <v>0</v>
      </c>
      <c r="HF3526">
        <v>15000</v>
      </c>
      <c r="HG3526" t="b">
        <v>1</v>
      </c>
      <c r="HH3526">
        <v>0</v>
      </c>
      <c r="HI3526">
        <v>0</v>
      </c>
      <c r="HJ3526">
        <v>0</v>
      </c>
      <c r="HK3526">
        <v>0</v>
      </c>
      <c r="HL3526" t="b">
        <v>0</v>
      </c>
      <c r="HM3526">
        <v>0</v>
      </c>
      <c r="HN3526">
        <v>0</v>
      </c>
      <c r="HO3526">
        <v>0</v>
      </c>
      <c r="HP3526" t="s">
        <v>363</v>
      </c>
      <c r="HQ3526">
        <v>0</v>
      </c>
      <c r="HR3526">
        <v>0</v>
      </c>
      <c r="HS3526">
        <v>0</v>
      </c>
      <c r="HT3526">
        <v>0</v>
      </c>
      <c r="HU3526" t="b">
        <v>0</v>
      </c>
      <c r="HV3526">
        <v>0</v>
      </c>
      <c r="HW3526" t="b">
        <v>0</v>
      </c>
      <c r="HX3526" t="b">
        <v>0</v>
      </c>
    </row>
    <row r="3527" spans="2:232">
      <c r="B3527" s="34">
        <f>10000000+INDEX(编号表!$B:$B,MATCH(D3527,编号表!$A:$A,0))*10000+J3527</f>
        <v>11620007</v>
      </c>
      <c r="C3527" s="22" t="s">
        <v>2415</v>
      </c>
      <c r="D3527" s="22" t="s">
        <v>2415</v>
      </c>
      <c r="E3527" s="41" t="s">
        <v>492</v>
      </c>
      <c r="F3527" s="41" t="s">
        <v>2256</v>
      </c>
      <c r="G3527" s="41" t="s">
        <v>363</v>
      </c>
      <c r="H3527" s="41" t="b">
        <v>0</v>
      </c>
      <c r="I3527" s="41" t="b">
        <v>0</v>
      </c>
      <c r="J3527" s="41">
        <v>7</v>
      </c>
      <c r="K3527" s="41" t="str">
        <f t="shared" si="75"/>
        <v>116200</v>
      </c>
      <c r="L3527" s="41" t="s">
        <v>353</v>
      </c>
      <c r="O3527" t="s">
        <v>2416</v>
      </c>
      <c r="P3527">
        <v>12221009</v>
      </c>
      <c r="Q3527">
        <v>0</v>
      </c>
      <c r="R3527">
        <v>0</v>
      </c>
      <c r="S3527">
        <v>0</v>
      </c>
      <c r="U3527">
        <v>0</v>
      </c>
      <c r="V3527">
        <v>0</v>
      </c>
      <c r="W3527">
        <v>600</v>
      </c>
      <c r="X3527">
        <v>600</v>
      </c>
      <c r="Y3527" t="s">
        <v>419</v>
      </c>
      <c r="Z3527" t="s">
        <v>420</v>
      </c>
      <c r="AA3527" t="s">
        <v>429</v>
      </c>
      <c r="AB3527">
        <v>1</v>
      </c>
      <c r="AC3527">
        <v>0</v>
      </c>
      <c r="AD3527" t="b">
        <v>1</v>
      </c>
      <c r="AE3527" t="s">
        <v>358</v>
      </c>
      <c r="AZ3527" t="s">
        <v>389</v>
      </c>
      <c r="BA3527">
        <v>10000</v>
      </c>
      <c r="BB3527" t="s">
        <v>434</v>
      </c>
      <c r="BC3527" t="s">
        <v>429</v>
      </c>
      <c r="BD3527">
        <v>10000</v>
      </c>
      <c r="BE3527">
        <v>0</v>
      </c>
      <c r="BF3527" t="s">
        <v>361</v>
      </c>
      <c r="BG3527">
        <v>0</v>
      </c>
      <c r="BN3527">
        <v>20730007</v>
      </c>
      <c r="GY3527">
        <v>0</v>
      </c>
      <c r="GZ3527">
        <v>0</v>
      </c>
      <c r="HA3527" t="s">
        <v>373</v>
      </c>
      <c r="HB3527">
        <v>0</v>
      </c>
      <c r="HC3527">
        <v>0</v>
      </c>
      <c r="HD3527">
        <v>0</v>
      </c>
      <c r="HE3527" t="b">
        <v>0</v>
      </c>
      <c r="HF3527">
        <v>15000</v>
      </c>
      <c r="HG3527" t="b">
        <v>1</v>
      </c>
      <c r="HH3527">
        <v>0</v>
      </c>
      <c r="HI3527">
        <v>0</v>
      </c>
      <c r="HJ3527">
        <v>0</v>
      </c>
      <c r="HK3527">
        <v>0</v>
      </c>
      <c r="HL3527" t="b">
        <v>0</v>
      </c>
      <c r="HM3527">
        <v>0</v>
      </c>
      <c r="HN3527">
        <v>0</v>
      </c>
      <c r="HO3527">
        <v>0</v>
      </c>
      <c r="HP3527" t="s">
        <v>363</v>
      </c>
      <c r="HQ3527">
        <v>0</v>
      </c>
      <c r="HR3527">
        <v>0</v>
      </c>
      <c r="HS3527">
        <v>0</v>
      </c>
      <c r="HT3527">
        <v>0</v>
      </c>
      <c r="HU3527" t="b">
        <v>0</v>
      </c>
      <c r="HV3527">
        <v>0</v>
      </c>
      <c r="HW3527" t="b">
        <v>0</v>
      </c>
      <c r="HX3527" t="b">
        <v>0</v>
      </c>
    </row>
    <row r="3528" spans="2:232">
      <c r="B3528" s="34">
        <f>10000000+INDEX(编号表!$B:$B,MATCH(D3528,编号表!$A:$A,0))*10000+J3528</f>
        <v>11620008</v>
      </c>
      <c r="C3528" s="22" t="s">
        <v>2415</v>
      </c>
      <c r="D3528" s="22" t="s">
        <v>2415</v>
      </c>
      <c r="E3528" s="41" t="s">
        <v>492</v>
      </c>
      <c r="F3528" s="41" t="s">
        <v>2256</v>
      </c>
      <c r="G3528" s="41" t="s">
        <v>363</v>
      </c>
      <c r="H3528" s="41" t="b">
        <v>0</v>
      </c>
      <c r="I3528" s="41" t="b">
        <v>0</v>
      </c>
      <c r="J3528" s="41">
        <v>8</v>
      </c>
      <c r="K3528" s="41" t="str">
        <f t="shared" si="75"/>
        <v>116200</v>
      </c>
      <c r="L3528" s="41" t="s">
        <v>860</v>
      </c>
      <c r="O3528" t="s">
        <v>2417</v>
      </c>
      <c r="P3528">
        <v>12221009</v>
      </c>
      <c r="Q3528">
        <v>0</v>
      </c>
      <c r="R3528">
        <v>0</v>
      </c>
      <c r="S3528">
        <v>0</v>
      </c>
      <c r="U3528">
        <v>0</v>
      </c>
      <c r="V3528">
        <v>0</v>
      </c>
      <c r="W3528">
        <v>600</v>
      </c>
      <c r="X3528">
        <v>600</v>
      </c>
      <c r="Y3528" t="s">
        <v>419</v>
      </c>
      <c r="Z3528" t="s">
        <v>420</v>
      </c>
      <c r="AA3528" t="s">
        <v>429</v>
      </c>
      <c r="AB3528">
        <v>1</v>
      </c>
      <c r="AC3528">
        <v>0</v>
      </c>
      <c r="AD3528" t="b">
        <v>1</v>
      </c>
      <c r="AE3528" t="s">
        <v>358</v>
      </c>
      <c r="AZ3528" t="s">
        <v>389</v>
      </c>
      <c r="BA3528">
        <v>10000</v>
      </c>
      <c r="BB3528" t="s">
        <v>434</v>
      </c>
      <c r="BC3528" t="s">
        <v>429</v>
      </c>
      <c r="BD3528">
        <v>10000</v>
      </c>
      <c r="BE3528">
        <v>0</v>
      </c>
      <c r="BF3528" t="s">
        <v>361</v>
      </c>
      <c r="BG3528">
        <v>0</v>
      </c>
      <c r="BN3528">
        <v>20730008</v>
      </c>
      <c r="GY3528">
        <v>0</v>
      </c>
      <c r="GZ3528">
        <v>0</v>
      </c>
      <c r="HA3528" t="s">
        <v>373</v>
      </c>
      <c r="HB3528">
        <v>0</v>
      </c>
      <c r="HC3528">
        <v>0</v>
      </c>
      <c r="HD3528">
        <v>0</v>
      </c>
      <c r="HE3528" t="b">
        <v>0</v>
      </c>
      <c r="HF3528">
        <v>15000</v>
      </c>
      <c r="HG3528" t="b">
        <v>1</v>
      </c>
      <c r="HH3528">
        <v>0</v>
      </c>
      <c r="HI3528">
        <v>0</v>
      </c>
      <c r="HJ3528">
        <v>0</v>
      </c>
      <c r="HK3528">
        <v>0</v>
      </c>
      <c r="HL3528" t="b">
        <v>0</v>
      </c>
      <c r="HM3528">
        <v>0</v>
      </c>
      <c r="HN3528">
        <v>0</v>
      </c>
      <c r="HO3528">
        <v>0</v>
      </c>
      <c r="HP3528" t="s">
        <v>363</v>
      </c>
      <c r="HQ3528">
        <v>0</v>
      </c>
      <c r="HR3528">
        <v>0</v>
      </c>
      <c r="HS3528">
        <v>0</v>
      </c>
      <c r="HT3528">
        <v>0</v>
      </c>
      <c r="HU3528" t="b">
        <v>0</v>
      </c>
      <c r="HV3528">
        <v>0</v>
      </c>
      <c r="HW3528" t="b">
        <v>0</v>
      </c>
      <c r="HX3528" t="b">
        <v>0</v>
      </c>
    </row>
    <row r="3529" spans="2:232">
      <c r="B3529" s="34">
        <f>10000000+INDEX(编号表!$B:$B,MATCH(D3529,编号表!$A:$A,0))*10000+J3529</f>
        <v>11620009</v>
      </c>
      <c r="C3529" s="22" t="s">
        <v>2415</v>
      </c>
      <c r="D3529" s="22" t="s">
        <v>2415</v>
      </c>
      <c r="E3529" s="41" t="s">
        <v>492</v>
      </c>
      <c r="F3529" s="41" t="s">
        <v>2256</v>
      </c>
      <c r="G3529" s="41" t="s">
        <v>363</v>
      </c>
      <c r="H3529" s="41" t="b">
        <v>0</v>
      </c>
      <c r="I3529" s="41" t="b">
        <v>0</v>
      </c>
      <c r="J3529" s="41">
        <v>9</v>
      </c>
      <c r="K3529" s="41" t="str">
        <f t="shared" si="75"/>
        <v>116200</v>
      </c>
      <c r="L3529" s="41" t="s">
        <v>777</v>
      </c>
      <c r="O3529" t="s">
        <v>2418</v>
      </c>
      <c r="P3529">
        <v>12221009</v>
      </c>
      <c r="Q3529">
        <v>0</v>
      </c>
      <c r="R3529">
        <v>0</v>
      </c>
      <c r="S3529">
        <v>0</v>
      </c>
      <c r="U3529">
        <v>0</v>
      </c>
      <c r="V3529">
        <v>0</v>
      </c>
      <c r="W3529">
        <v>600</v>
      </c>
      <c r="X3529">
        <v>600</v>
      </c>
      <c r="Y3529" t="s">
        <v>419</v>
      </c>
      <c r="Z3529" t="s">
        <v>420</v>
      </c>
      <c r="AA3529" t="s">
        <v>429</v>
      </c>
      <c r="AB3529">
        <v>1</v>
      </c>
      <c r="AC3529">
        <v>0</v>
      </c>
      <c r="AD3529" t="b">
        <v>1</v>
      </c>
      <c r="AE3529" t="s">
        <v>358</v>
      </c>
      <c r="AZ3529" t="s">
        <v>389</v>
      </c>
      <c r="BA3529">
        <v>10000</v>
      </c>
      <c r="BB3529" t="s">
        <v>434</v>
      </c>
      <c r="BC3529" t="s">
        <v>429</v>
      </c>
      <c r="BD3529">
        <v>10000</v>
      </c>
      <c r="BE3529">
        <v>0</v>
      </c>
      <c r="BF3529" t="s">
        <v>361</v>
      </c>
      <c r="BG3529">
        <v>0</v>
      </c>
      <c r="BN3529">
        <v>20730009</v>
      </c>
      <c r="GY3529">
        <v>0</v>
      </c>
      <c r="GZ3529">
        <v>0</v>
      </c>
      <c r="HA3529" t="s">
        <v>373</v>
      </c>
      <c r="HB3529">
        <v>0</v>
      </c>
      <c r="HC3529">
        <v>0</v>
      </c>
      <c r="HD3529">
        <v>0</v>
      </c>
      <c r="HE3529" t="b">
        <v>0</v>
      </c>
      <c r="HF3529">
        <v>15000</v>
      </c>
      <c r="HG3529" t="b">
        <v>1</v>
      </c>
      <c r="HH3529">
        <v>0</v>
      </c>
      <c r="HI3529">
        <v>0</v>
      </c>
      <c r="HJ3529">
        <v>0</v>
      </c>
      <c r="HK3529">
        <v>0</v>
      </c>
      <c r="HL3529" t="b">
        <v>0</v>
      </c>
      <c r="HM3529">
        <v>0</v>
      </c>
      <c r="HN3529">
        <v>0</v>
      </c>
      <c r="HO3529">
        <v>0</v>
      </c>
      <c r="HP3529" t="s">
        <v>363</v>
      </c>
      <c r="HQ3529">
        <v>0</v>
      </c>
      <c r="HR3529">
        <v>0</v>
      </c>
      <c r="HS3529">
        <v>0</v>
      </c>
      <c r="HT3529">
        <v>0</v>
      </c>
      <c r="HU3529" t="b">
        <v>0</v>
      </c>
      <c r="HV3529">
        <v>0</v>
      </c>
      <c r="HW3529" t="b">
        <v>0</v>
      </c>
      <c r="HX3529" t="b">
        <v>0</v>
      </c>
    </row>
    <row r="3530" spans="2:232">
      <c r="B3530" s="34">
        <f>10000000+INDEX(编号表!$B:$B,MATCH(D3530,编号表!$A:$A,0))*10000+J3530</f>
        <v>11620010</v>
      </c>
      <c r="C3530" s="22" t="s">
        <v>2415</v>
      </c>
      <c r="D3530" s="22" t="s">
        <v>2415</v>
      </c>
      <c r="E3530" s="41" t="s">
        <v>492</v>
      </c>
      <c r="F3530" s="41" t="s">
        <v>2260</v>
      </c>
      <c r="G3530" s="41" t="s">
        <v>363</v>
      </c>
      <c r="H3530" s="41" t="b">
        <v>0</v>
      </c>
      <c r="I3530" s="41" t="b">
        <v>0</v>
      </c>
      <c r="J3530" s="41">
        <v>10</v>
      </c>
      <c r="K3530" s="41" t="str">
        <f t="shared" si="75"/>
        <v>116200</v>
      </c>
      <c r="L3530" s="41" t="s">
        <v>353</v>
      </c>
      <c r="O3530" t="s">
        <v>2416</v>
      </c>
      <c r="P3530">
        <v>12221009</v>
      </c>
      <c r="Q3530">
        <v>0</v>
      </c>
      <c r="R3530">
        <v>0</v>
      </c>
      <c r="S3530">
        <v>0</v>
      </c>
      <c r="U3530">
        <v>0</v>
      </c>
      <c r="V3530">
        <v>0</v>
      </c>
      <c r="W3530">
        <v>600</v>
      </c>
      <c r="X3530">
        <v>600</v>
      </c>
      <c r="Y3530" t="s">
        <v>419</v>
      </c>
      <c r="Z3530" t="s">
        <v>420</v>
      </c>
      <c r="AA3530" t="s">
        <v>429</v>
      </c>
      <c r="AB3530">
        <v>1</v>
      </c>
      <c r="AC3530">
        <v>0</v>
      </c>
      <c r="AD3530" t="b">
        <v>1</v>
      </c>
      <c r="AE3530" t="s">
        <v>358</v>
      </c>
      <c r="AZ3530" t="s">
        <v>389</v>
      </c>
      <c r="BA3530">
        <v>10000</v>
      </c>
      <c r="BB3530" t="s">
        <v>434</v>
      </c>
      <c r="BC3530" t="s">
        <v>429</v>
      </c>
      <c r="BD3530">
        <v>10000</v>
      </c>
      <c r="BE3530">
        <v>0</v>
      </c>
      <c r="BF3530" t="s">
        <v>361</v>
      </c>
      <c r="BG3530">
        <v>0</v>
      </c>
      <c r="BN3530">
        <v>20730010</v>
      </c>
      <c r="GY3530">
        <v>0</v>
      </c>
      <c r="GZ3530">
        <v>0</v>
      </c>
      <c r="HA3530" t="s">
        <v>373</v>
      </c>
      <c r="HB3530">
        <v>0</v>
      </c>
      <c r="HC3530">
        <v>0</v>
      </c>
      <c r="HD3530">
        <v>0</v>
      </c>
      <c r="HE3530" t="b">
        <v>0</v>
      </c>
      <c r="HF3530">
        <v>15000</v>
      </c>
      <c r="HG3530" t="b">
        <v>1</v>
      </c>
      <c r="HH3530">
        <v>0</v>
      </c>
      <c r="HI3530">
        <v>0</v>
      </c>
      <c r="HJ3530">
        <v>0</v>
      </c>
      <c r="HK3530">
        <v>0</v>
      </c>
      <c r="HL3530" t="b">
        <v>0</v>
      </c>
      <c r="HM3530">
        <v>0</v>
      </c>
      <c r="HN3530">
        <v>0</v>
      </c>
      <c r="HO3530">
        <v>0</v>
      </c>
      <c r="HP3530" t="s">
        <v>363</v>
      </c>
      <c r="HQ3530">
        <v>0</v>
      </c>
      <c r="HR3530">
        <v>0</v>
      </c>
      <c r="HS3530">
        <v>0</v>
      </c>
      <c r="HT3530">
        <v>0</v>
      </c>
      <c r="HU3530" t="b">
        <v>0</v>
      </c>
      <c r="HV3530">
        <v>0</v>
      </c>
      <c r="HW3530" t="b">
        <v>0</v>
      </c>
      <c r="HX3530" t="b">
        <v>0</v>
      </c>
    </row>
    <row r="3531" spans="2:232">
      <c r="B3531" s="34">
        <f>10000000+INDEX(编号表!$B:$B,MATCH(D3531,编号表!$A:$A,0))*10000+J3531</f>
        <v>11620011</v>
      </c>
      <c r="C3531" s="22" t="s">
        <v>2415</v>
      </c>
      <c r="D3531" s="22" t="s">
        <v>2415</v>
      </c>
      <c r="E3531" s="41" t="s">
        <v>492</v>
      </c>
      <c r="F3531" s="41" t="s">
        <v>2260</v>
      </c>
      <c r="G3531" s="41" t="s">
        <v>363</v>
      </c>
      <c r="H3531" s="41" t="b">
        <v>0</v>
      </c>
      <c r="I3531" s="41" t="b">
        <v>0</v>
      </c>
      <c r="J3531" s="41">
        <v>11</v>
      </c>
      <c r="K3531" s="41" t="str">
        <f t="shared" si="75"/>
        <v>116200</v>
      </c>
      <c r="L3531" s="41" t="s">
        <v>860</v>
      </c>
      <c r="O3531" t="s">
        <v>2417</v>
      </c>
      <c r="P3531">
        <v>12221009</v>
      </c>
      <c r="Q3531">
        <v>0</v>
      </c>
      <c r="R3531">
        <v>0</v>
      </c>
      <c r="S3531">
        <v>0</v>
      </c>
      <c r="U3531">
        <v>0</v>
      </c>
      <c r="V3531">
        <v>0</v>
      </c>
      <c r="W3531">
        <v>600</v>
      </c>
      <c r="X3531">
        <v>600</v>
      </c>
      <c r="Y3531" t="s">
        <v>419</v>
      </c>
      <c r="Z3531" t="s">
        <v>420</v>
      </c>
      <c r="AA3531" t="s">
        <v>429</v>
      </c>
      <c r="AB3531">
        <v>1</v>
      </c>
      <c r="AC3531">
        <v>0</v>
      </c>
      <c r="AD3531" t="b">
        <v>1</v>
      </c>
      <c r="AE3531" t="s">
        <v>358</v>
      </c>
      <c r="AZ3531" t="s">
        <v>389</v>
      </c>
      <c r="BA3531">
        <v>10000</v>
      </c>
      <c r="BB3531" t="s">
        <v>434</v>
      </c>
      <c r="BC3531" t="s">
        <v>429</v>
      </c>
      <c r="BD3531">
        <v>10000</v>
      </c>
      <c r="BE3531">
        <v>0</v>
      </c>
      <c r="BF3531" t="s">
        <v>361</v>
      </c>
      <c r="BG3531">
        <v>0</v>
      </c>
      <c r="BN3531">
        <v>20730011</v>
      </c>
      <c r="GY3531">
        <v>0</v>
      </c>
      <c r="GZ3531">
        <v>0</v>
      </c>
      <c r="HA3531" t="s">
        <v>373</v>
      </c>
      <c r="HB3531">
        <v>0</v>
      </c>
      <c r="HC3531">
        <v>0</v>
      </c>
      <c r="HD3531">
        <v>0</v>
      </c>
      <c r="HE3531" t="b">
        <v>0</v>
      </c>
      <c r="HF3531">
        <v>15000</v>
      </c>
      <c r="HG3531" t="b">
        <v>1</v>
      </c>
      <c r="HH3531">
        <v>0</v>
      </c>
      <c r="HI3531">
        <v>0</v>
      </c>
      <c r="HJ3531">
        <v>0</v>
      </c>
      <c r="HK3531">
        <v>0</v>
      </c>
      <c r="HL3531" t="b">
        <v>0</v>
      </c>
      <c r="HM3531">
        <v>0</v>
      </c>
      <c r="HN3531">
        <v>0</v>
      </c>
      <c r="HO3531">
        <v>0</v>
      </c>
      <c r="HP3531" t="s">
        <v>363</v>
      </c>
      <c r="HQ3531">
        <v>0</v>
      </c>
      <c r="HR3531">
        <v>0</v>
      </c>
      <c r="HS3531">
        <v>0</v>
      </c>
      <c r="HT3531">
        <v>0</v>
      </c>
      <c r="HU3531" t="b">
        <v>0</v>
      </c>
      <c r="HV3531">
        <v>0</v>
      </c>
      <c r="HW3531" t="b">
        <v>0</v>
      </c>
      <c r="HX3531" t="b">
        <v>0</v>
      </c>
    </row>
    <row r="3532" spans="2:232">
      <c r="B3532" s="34">
        <f>10000000+INDEX(编号表!$B:$B,MATCH(D3532,编号表!$A:$A,0))*10000+J3532</f>
        <v>11620012</v>
      </c>
      <c r="C3532" s="22" t="s">
        <v>2415</v>
      </c>
      <c r="D3532" s="22" t="s">
        <v>2415</v>
      </c>
      <c r="E3532" s="41" t="s">
        <v>492</v>
      </c>
      <c r="F3532" s="41" t="s">
        <v>2260</v>
      </c>
      <c r="G3532" s="41" t="s">
        <v>363</v>
      </c>
      <c r="H3532" s="41" t="b">
        <v>0</v>
      </c>
      <c r="I3532" s="41" t="b">
        <v>0</v>
      </c>
      <c r="J3532" s="41">
        <v>12</v>
      </c>
      <c r="K3532" s="41" t="str">
        <f t="shared" si="75"/>
        <v>116200</v>
      </c>
      <c r="L3532" s="41" t="s">
        <v>777</v>
      </c>
      <c r="O3532" t="s">
        <v>2418</v>
      </c>
      <c r="P3532">
        <v>12221009</v>
      </c>
      <c r="Q3532">
        <v>0</v>
      </c>
      <c r="R3532">
        <v>0</v>
      </c>
      <c r="S3532">
        <v>0</v>
      </c>
      <c r="U3532">
        <v>0</v>
      </c>
      <c r="V3532">
        <v>0</v>
      </c>
      <c r="W3532">
        <v>600</v>
      </c>
      <c r="X3532">
        <v>600</v>
      </c>
      <c r="Y3532" t="s">
        <v>419</v>
      </c>
      <c r="Z3532" t="s">
        <v>420</v>
      </c>
      <c r="AA3532" t="s">
        <v>429</v>
      </c>
      <c r="AB3532">
        <v>1</v>
      </c>
      <c r="AC3532">
        <v>0</v>
      </c>
      <c r="AD3532" t="b">
        <v>1</v>
      </c>
      <c r="AE3532" t="s">
        <v>358</v>
      </c>
      <c r="AZ3532" t="s">
        <v>389</v>
      </c>
      <c r="BA3532">
        <v>10000</v>
      </c>
      <c r="BB3532" t="s">
        <v>434</v>
      </c>
      <c r="BC3532" t="s">
        <v>429</v>
      </c>
      <c r="BD3532">
        <v>10000</v>
      </c>
      <c r="BE3532">
        <v>0</v>
      </c>
      <c r="BF3532" t="s">
        <v>361</v>
      </c>
      <c r="BG3532">
        <v>0</v>
      </c>
      <c r="BN3532">
        <v>20730012</v>
      </c>
      <c r="GY3532">
        <v>0</v>
      </c>
      <c r="GZ3532">
        <v>0</v>
      </c>
      <c r="HA3532" t="s">
        <v>373</v>
      </c>
      <c r="HB3532">
        <v>0</v>
      </c>
      <c r="HC3532">
        <v>0</v>
      </c>
      <c r="HD3532">
        <v>0</v>
      </c>
      <c r="HE3532" t="b">
        <v>0</v>
      </c>
      <c r="HF3532">
        <v>15000</v>
      </c>
      <c r="HG3532" t="b">
        <v>1</v>
      </c>
      <c r="HH3532">
        <v>0</v>
      </c>
      <c r="HI3532">
        <v>0</v>
      </c>
      <c r="HJ3532">
        <v>0</v>
      </c>
      <c r="HK3532">
        <v>0</v>
      </c>
      <c r="HL3532" t="b">
        <v>0</v>
      </c>
      <c r="HM3532">
        <v>0</v>
      </c>
      <c r="HN3532">
        <v>0</v>
      </c>
      <c r="HO3532">
        <v>0</v>
      </c>
      <c r="HP3532" t="s">
        <v>363</v>
      </c>
      <c r="HQ3532">
        <v>0</v>
      </c>
      <c r="HR3532">
        <v>0</v>
      </c>
      <c r="HS3532">
        <v>0</v>
      </c>
      <c r="HT3532">
        <v>0</v>
      </c>
      <c r="HU3532" t="b">
        <v>0</v>
      </c>
      <c r="HV3532">
        <v>0</v>
      </c>
      <c r="HW3532" t="b">
        <v>0</v>
      </c>
      <c r="HX3532" t="b">
        <v>0</v>
      </c>
    </row>
    <row r="3533" spans="2:232">
      <c r="B3533" s="34">
        <f>10000000+INDEX(编号表!$B:$B,MATCH(D3533,编号表!$A:$A,0))*10000+J3533</f>
        <v>11620013</v>
      </c>
      <c r="C3533" s="22" t="s">
        <v>2415</v>
      </c>
      <c r="D3533" s="22" t="s">
        <v>2415</v>
      </c>
      <c r="E3533" s="41" t="s">
        <v>492</v>
      </c>
      <c r="F3533" s="41" t="s">
        <v>2264</v>
      </c>
      <c r="G3533" s="41" t="s">
        <v>363</v>
      </c>
      <c r="H3533" s="41" t="b">
        <v>0</v>
      </c>
      <c r="I3533" s="41" t="b">
        <v>0</v>
      </c>
      <c r="J3533" s="41">
        <v>13</v>
      </c>
      <c r="K3533" s="41" t="str">
        <f t="shared" si="75"/>
        <v>116200</v>
      </c>
      <c r="L3533" s="41" t="s">
        <v>353</v>
      </c>
      <c r="O3533" t="s">
        <v>2416</v>
      </c>
      <c r="P3533">
        <v>12221009</v>
      </c>
      <c r="Q3533">
        <v>0</v>
      </c>
      <c r="R3533">
        <v>0</v>
      </c>
      <c r="S3533">
        <v>0</v>
      </c>
      <c r="U3533">
        <v>0</v>
      </c>
      <c r="V3533">
        <v>0</v>
      </c>
      <c r="W3533">
        <v>600</v>
      </c>
      <c r="X3533">
        <v>600</v>
      </c>
      <c r="Y3533" t="s">
        <v>419</v>
      </c>
      <c r="Z3533" t="s">
        <v>420</v>
      </c>
      <c r="AA3533" t="s">
        <v>429</v>
      </c>
      <c r="AB3533">
        <v>1</v>
      </c>
      <c r="AC3533">
        <v>0</v>
      </c>
      <c r="AD3533" t="b">
        <v>1</v>
      </c>
      <c r="AE3533" t="s">
        <v>358</v>
      </c>
      <c r="AZ3533" t="s">
        <v>389</v>
      </c>
      <c r="BA3533">
        <v>10000</v>
      </c>
      <c r="BB3533" t="s">
        <v>434</v>
      </c>
      <c r="BC3533" t="s">
        <v>429</v>
      </c>
      <c r="BD3533">
        <v>10000</v>
      </c>
      <c r="BE3533">
        <v>0</v>
      </c>
      <c r="BF3533" t="s">
        <v>361</v>
      </c>
      <c r="BG3533">
        <v>0</v>
      </c>
      <c r="BN3533">
        <v>20730013</v>
      </c>
      <c r="GY3533">
        <v>0</v>
      </c>
      <c r="GZ3533">
        <v>0</v>
      </c>
      <c r="HA3533" t="s">
        <v>373</v>
      </c>
      <c r="HB3533">
        <v>0</v>
      </c>
      <c r="HC3533">
        <v>0</v>
      </c>
      <c r="HD3533">
        <v>0</v>
      </c>
      <c r="HE3533" t="b">
        <v>0</v>
      </c>
      <c r="HF3533">
        <v>15000</v>
      </c>
      <c r="HG3533" t="b">
        <v>1</v>
      </c>
      <c r="HH3533">
        <v>0</v>
      </c>
      <c r="HI3533">
        <v>0</v>
      </c>
      <c r="HJ3533">
        <v>0</v>
      </c>
      <c r="HK3533">
        <v>0</v>
      </c>
      <c r="HL3533" t="b">
        <v>0</v>
      </c>
      <c r="HM3533">
        <v>0</v>
      </c>
      <c r="HN3533">
        <v>0</v>
      </c>
      <c r="HO3533">
        <v>0</v>
      </c>
      <c r="HP3533" t="s">
        <v>363</v>
      </c>
      <c r="HQ3533">
        <v>0</v>
      </c>
      <c r="HR3533">
        <v>0</v>
      </c>
      <c r="HS3533">
        <v>0</v>
      </c>
      <c r="HT3533">
        <v>0</v>
      </c>
      <c r="HU3533" t="b">
        <v>0</v>
      </c>
      <c r="HV3533">
        <v>0</v>
      </c>
      <c r="HW3533" t="b">
        <v>0</v>
      </c>
      <c r="HX3533" t="b">
        <v>0</v>
      </c>
    </row>
    <row r="3534" spans="2:232">
      <c r="B3534" s="34">
        <f>10000000+INDEX(编号表!$B:$B,MATCH(D3534,编号表!$A:$A,0))*10000+J3534</f>
        <v>11620014</v>
      </c>
      <c r="C3534" s="22" t="s">
        <v>2415</v>
      </c>
      <c r="D3534" s="22" t="s">
        <v>2415</v>
      </c>
      <c r="E3534" s="41" t="s">
        <v>492</v>
      </c>
      <c r="F3534" s="41" t="s">
        <v>2264</v>
      </c>
      <c r="G3534" s="41" t="s">
        <v>363</v>
      </c>
      <c r="H3534" s="41" t="b">
        <v>0</v>
      </c>
      <c r="I3534" s="41" t="b">
        <v>0</v>
      </c>
      <c r="J3534" s="41">
        <v>14</v>
      </c>
      <c r="K3534" s="41" t="str">
        <f t="shared" si="75"/>
        <v>116200</v>
      </c>
      <c r="L3534" s="41" t="s">
        <v>860</v>
      </c>
      <c r="O3534" t="s">
        <v>2417</v>
      </c>
      <c r="P3534">
        <v>12221009</v>
      </c>
      <c r="Q3534">
        <v>0</v>
      </c>
      <c r="R3534">
        <v>0</v>
      </c>
      <c r="S3534">
        <v>0</v>
      </c>
      <c r="U3534">
        <v>0</v>
      </c>
      <c r="V3534">
        <v>0</v>
      </c>
      <c r="W3534">
        <v>600</v>
      </c>
      <c r="X3534">
        <v>600</v>
      </c>
      <c r="Y3534" t="s">
        <v>419</v>
      </c>
      <c r="Z3534" t="s">
        <v>420</v>
      </c>
      <c r="AA3534" t="s">
        <v>429</v>
      </c>
      <c r="AB3534">
        <v>1</v>
      </c>
      <c r="AC3534">
        <v>0</v>
      </c>
      <c r="AD3534" t="b">
        <v>1</v>
      </c>
      <c r="AE3534" t="s">
        <v>358</v>
      </c>
      <c r="AZ3534" t="s">
        <v>389</v>
      </c>
      <c r="BA3534">
        <v>10000</v>
      </c>
      <c r="BB3534" t="s">
        <v>434</v>
      </c>
      <c r="BC3534" t="s">
        <v>429</v>
      </c>
      <c r="BD3534">
        <v>10000</v>
      </c>
      <c r="BE3534">
        <v>0</v>
      </c>
      <c r="BF3534" t="s">
        <v>361</v>
      </c>
      <c r="BG3534">
        <v>0</v>
      </c>
      <c r="BN3534">
        <v>20730014</v>
      </c>
      <c r="GY3534">
        <v>0</v>
      </c>
      <c r="GZ3534">
        <v>0</v>
      </c>
      <c r="HA3534" t="s">
        <v>373</v>
      </c>
      <c r="HB3534">
        <v>0</v>
      </c>
      <c r="HC3534">
        <v>0</v>
      </c>
      <c r="HD3534">
        <v>0</v>
      </c>
      <c r="HE3534" t="b">
        <v>0</v>
      </c>
      <c r="HF3534">
        <v>15000</v>
      </c>
      <c r="HG3534" t="b">
        <v>1</v>
      </c>
      <c r="HH3534">
        <v>0</v>
      </c>
      <c r="HI3534">
        <v>0</v>
      </c>
      <c r="HJ3534">
        <v>0</v>
      </c>
      <c r="HK3534">
        <v>0</v>
      </c>
      <c r="HL3534" t="b">
        <v>0</v>
      </c>
      <c r="HM3534">
        <v>0</v>
      </c>
      <c r="HN3534">
        <v>0</v>
      </c>
      <c r="HO3534">
        <v>0</v>
      </c>
      <c r="HP3534" t="s">
        <v>363</v>
      </c>
      <c r="HQ3534">
        <v>0</v>
      </c>
      <c r="HR3534">
        <v>0</v>
      </c>
      <c r="HS3534">
        <v>0</v>
      </c>
      <c r="HT3534">
        <v>0</v>
      </c>
      <c r="HU3534" t="b">
        <v>0</v>
      </c>
      <c r="HV3534">
        <v>0</v>
      </c>
      <c r="HW3534" t="b">
        <v>0</v>
      </c>
      <c r="HX3534" t="b">
        <v>0</v>
      </c>
    </row>
    <row r="3535" spans="2:232">
      <c r="B3535" s="34">
        <f>10000000+INDEX(编号表!$B:$B,MATCH(D3535,编号表!$A:$A,0))*10000+J3535</f>
        <v>11620015</v>
      </c>
      <c r="C3535" s="22" t="s">
        <v>2415</v>
      </c>
      <c r="D3535" s="22" t="s">
        <v>2415</v>
      </c>
      <c r="E3535" s="41" t="s">
        <v>492</v>
      </c>
      <c r="F3535" s="41" t="s">
        <v>2264</v>
      </c>
      <c r="G3535" s="41" t="s">
        <v>363</v>
      </c>
      <c r="H3535" s="41" t="b">
        <v>0</v>
      </c>
      <c r="I3535" s="41" t="b">
        <v>0</v>
      </c>
      <c r="J3535" s="41">
        <v>15</v>
      </c>
      <c r="K3535" s="41" t="str">
        <f t="shared" si="75"/>
        <v>116200</v>
      </c>
      <c r="L3535" s="41" t="s">
        <v>777</v>
      </c>
      <c r="O3535" t="s">
        <v>2418</v>
      </c>
      <c r="P3535">
        <v>12221009</v>
      </c>
      <c r="Q3535">
        <v>0</v>
      </c>
      <c r="R3535">
        <v>0</v>
      </c>
      <c r="S3535">
        <v>0</v>
      </c>
      <c r="U3535">
        <v>0</v>
      </c>
      <c r="V3535">
        <v>0</v>
      </c>
      <c r="W3535">
        <v>600</v>
      </c>
      <c r="X3535">
        <v>600</v>
      </c>
      <c r="Y3535" t="s">
        <v>419</v>
      </c>
      <c r="Z3535" t="s">
        <v>420</v>
      </c>
      <c r="AA3535" t="s">
        <v>429</v>
      </c>
      <c r="AB3535">
        <v>1</v>
      </c>
      <c r="AC3535">
        <v>0</v>
      </c>
      <c r="AD3535" t="b">
        <v>1</v>
      </c>
      <c r="AE3535" t="s">
        <v>358</v>
      </c>
      <c r="AZ3535" t="s">
        <v>389</v>
      </c>
      <c r="BA3535">
        <v>10000</v>
      </c>
      <c r="BB3535" t="s">
        <v>434</v>
      </c>
      <c r="BC3535" t="s">
        <v>429</v>
      </c>
      <c r="BD3535">
        <v>10000</v>
      </c>
      <c r="BE3535">
        <v>0</v>
      </c>
      <c r="BF3535" t="s">
        <v>361</v>
      </c>
      <c r="BG3535">
        <v>0</v>
      </c>
      <c r="BN3535">
        <v>20730015</v>
      </c>
      <c r="GY3535">
        <v>0</v>
      </c>
      <c r="GZ3535">
        <v>0</v>
      </c>
      <c r="HA3535" t="s">
        <v>373</v>
      </c>
      <c r="HB3535">
        <v>0</v>
      </c>
      <c r="HC3535">
        <v>0</v>
      </c>
      <c r="HD3535">
        <v>0</v>
      </c>
      <c r="HE3535" t="b">
        <v>0</v>
      </c>
      <c r="HF3535">
        <v>15000</v>
      </c>
      <c r="HG3535" t="b">
        <v>1</v>
      </c>
      <c r="HH3535">
        <v>0</v>
      </c>
      <c r="HI3535">
        <v>0</v>
      </c>
      <c r="HJ3535">
        <v>0</v>
      </c>
      <c r="HK3535">
        <v>0</v>
      </c>
      <c r="HL3535" t="b">
        <v>0</v>
      </c>
      <c r="HM3535">
        <v>0</v>
      </c>
      <c r="HN3535">
        <v>0</v>
      </c>
      <c r="HO3535">
        <v>0</v>
      </c>
      <c r="HP3535" t="s">
        <v>363</v>
      </c>
      <c r="HQ3535">
        <v>0</v>
      </c>
      <c r="HR3535">
        <v>0</v>
      </c>
      <c r="HS3535">
        <v>0</v>
      </c>
      <c r="HT3535">
        <v>0</v>
      </c>
      <c r="HU3535" t="b">
        <v>0</v>
      </c>
      <c r="HV3535">
        <v>0</v>
      </c>
      <c r="HW3535" t="b">
        <v>0</v>
      </c>
      <c r="HX3535" t="b">
        <v>0</v>
      </c>
    </row>
    <row r="3536" spans="2:232">
      <c r="B3536" s="34">
        <f>10000000+INDEX(编号表!$B:$B,MATCH(D3536,编号表!$A:$A,0))*10000+J3536</f>
        <v>11620016</v>
      </c>
      <c r="C3536" s="22" t="s">
        <v>2415</v>
      </c>
      <c r="D3536" s="22" t="s">
        <v>2415</v>
      </c>
      <c r="E3536" s="41" t="s">
        <v>492</v>
      </c>
      <c r="F3536" s="41" t="s">
        <v>2268</v>
      </c>
      <c r="G3536" s="41" t="s">
        <v>363</v>
      </c>
      <c r="H3536" s="41" t="b">
        <v>0</v>
      </c>
      <c r="I3536" s="41" t="b">
        <v>0</v>
      </c>
      <c r="J3536" s="41">
        <v>16</v>
      </c>
      <c r="K3536" s="41" t="str">
        <f t="shared" si="75"/>
        <v>116200</v>
      </c>
      <c r="L3536" s="41" t="s">
        <v>353</v>
      </c>
      <c r="O3536" t="s">
        <v>2416</v>
      </c>
      <c r="P3536">
        <v>12221009</v>
      </c>
      <c r="Q3536">
        <v>0</v>
      </c>
      <c r="R3536">
        <v>0</v>
      </c>
      <c r="S3536">
        <v>0</v>
      </c>
      <c r="U3536">
        <v>0</v>
      </c>
      <c r="V3536">
        <v>0</v>
      </c>
      <c r="W3536">
        <v>600</v>
      </c>
      <c r="X3536">
        <v>600</v>
      </c>
      <c r="Y3536" t="s">
        <v>419</v>
      </c>
      <c r="Z3536" t="s">
        <v>420</v>
      </c>
      <c r="AA3536" t="s">
        <v>429</v>
      </c>
      <c r="AB3536">
        <v>1</v>
      </c>
      <c r="AC3536">
        <v>0</v>
      </c>
      <c r="AD3536" t="b">
        <v>1</v>
      </c>
      <c r="AE3536" t="s">
        <v>358</v>
      </c>
      <c r="AZ3536" t="s">
        <v>389</v>
      </c>
      <c r="BA3536">
        <v>10000</v>
      </c>
      <c r="BB3536" t="s">
        <v>434</v>
      </c>
      <c r="BC3536" t="s">
        <v>429</v>
      </c>
      <c r="BD3536">
        <v>10000</v>
      </c>
      <c r="BE3536">
        <v>0</v>
      </c>
      <c r="BF3536" t="s">
        <v>361</v>
      </c>
      <c r="BG3536">
        <v>0</v>
      </c>
      <c r="BN3536">
        <v>20730016</v>
      </c>
      <c r="GY3536">
        <v>0</v>
      </c>
      <c r="GZ3536">
        <v>0</v>
      </c>
      <c r="HA3536" t="s">
        <v>373</v>
      </c>
      <c r="HB3536">
        <v>0</v>
      </c>
      <c r="HC3536">
        <v>0</v>
      </c>
      <c r="HD3536">
        <v>0</v>
      </c>
      <c r="HE3536" t="b">
        <v>0</v>
      </c>
      <c r="HF3536">
        <v>15000</v>
      </c>
      <c r="HG3536" t="b">
        <v>1</v>
      </c>
      <c r="HH3536">
        <v>0</v>
      </c>
      <c r="HI3536">
        <v>0</v>
      </c>
      <c r="HJ3536">
        <v>0</v>
      </c>
      <c r="HK3536">
        <v>0</v>
      </c>
      <c r="HL3536" t="b">
        <v>0</v>
      </c>
      <c r="HM3536">
        <v>0</v>
      </c>
      <c r="HN3536">
        <v>0</v>
      </c>
      <c r="HO3536">
        <v>0</v>
      </c>
      <c r="HP3536" t="s">
        <v>363</v>
      </c>
      <c r="HQ3536">
        <v>0</v>
      </c>
      <c r="HR3536">
        <v>0</v>
      </c>
      <c r="HS3536">
        <v>0</v>
      </c>
      <c r="HT3536">
        <v>0</v>
      </c>
      <c r="HU3536" t="b">
        <v>0</v>
      </c>
      <c r="HV3536">
        <v>0</v>
      </c>
      <c r="HW3536" t="b">
        <v>0</v>
      </c>
      <c r="HX3536" t="b">
        <v>0</v>
      </c>
    </row>
    <row r="3537" spans="2:232">
      <c r="B3537" s="34">
        <f>10000000+INDEX(编号表!$B:$B,MATCH(D3537,编号表!$A:$A,0))*10000+J3537</f>
        <v>11620017</v>
      </c>
      <c r="C3537" s="22" t="s">
        <v>2415</v>
      </c>
      <c r="D3537" s="22" t="s">
        <v>2415</v>
      </c>
      <c r="E3537" s="41" t="s">
        <v>492</v>
      </c>
      <c r="F3537" s="41" t="s">
        <v>2268</v>
      </c>
      <c r="G3537" s="41" t="s">
        <v>363</v>
      </c>
      <c r="H3537" s="41" t="b">
        <v>0</v>
      </c>
      <c r="I3537" s="41" t="b">
        <v>0</v>
      </c>
      <c r="J3537" s="41">
        <v>17</v>
      </c>
      <c r="K3537" s="41" t="str">
        <f t="shared" si="75"/>
        <v>116200</v>
      </c>
      <c r="L3537" s="41" t="s">
        <v>860</v>
      </c>
      <c r="O3537" t="s">
        <v>2417</v>
      </c>
      <c r="P3537">
        <v>12221009</v>
      </c>
      <c r="Q3537">
        <v>0</v>
      </c>
      <c r="R3537">
        <v>0</v>
      </c>
      <c r="S3537">
        <v>0</v>
      </c>
      <c r="U3537">
        <v>0</v>
      </c>
      <c r="V3537">
        <v>0</v>
      </c>
      <c r="W3537">
        <v>600</v>
      </c>
      <c r="X3537">
        <v>600</v>
      </c>
      <c r="Y3537" t="s">
        <v>419</v>
      </c>
      <c r="Z3537" t="s">
        <v>420</v>
      </c>
      <c r="AA3537" t="s">
        <v>429</v>
      </c>
      <c r="AB3537">
        <v>1</v>
      </c>
      <c r="AC3537">
        <v>0</v>
      </c>
      <c r="AD3537" t="b">
        <v>1</v>
      </c>
      <c r="AE3537" t="s">
        <v>358</v>
      </c>
      <c r="AZ3537" t="s">
        <v>389</v>
      </c>
      <c r="BA3537">
        <v>10000</v>
      </c>
      <c r="BB3537" t="s">
        <v>434</v>
      </c>
      <c r="BC3537" t="s">
        <v>429</v>
      </c>
      <c r="BD3537">
        <v>10000</v>
      </c>
      <c r="BE3537">
        <v>0</v>
      </c>
      <c r="BF3537" t="s">
        <v>361</v>
      </c>
      <c r="BG3537">
        <v>0</v>
      </c>
      <c r="BN3537">
        <v>20730017</v>
      </c>
      <c r="GY3537">
        <v>0</v>
      </c>
      <c r="GZ3537">
        <v>0</v>
      </c>
      <c r="HA3537" t="s">
        <v>373</v>
      </c>
      <c r="HB3537">
        <v>0</v>
      </c>
      <c r="HC3537">
        <v>0</v>
      </c>
      <c r="HD3537">
        <v>0</v>
      </c>
      <c r="HE3537" t="b">
        <v>0</v>
      </c>
      <c r="HF3537">
        <v>15000</v>
      </c>
      <c r="HG3537" t="b">
        <v>1</v>
      </c>
      <c r="HH3537">
        <v>0</v>
      </c>
      <c r="HI3537">
        <v>0</v>
      </c>
      <c r="HJ3537">
        <v>0</v>
      </c>
      <c r="HK3537">
        <v>0</v>
      </c>
      <c r="HL3537" t="b">
        <v>0</v>
      </c>
      <c r="HM3537">
        <v>0</v>
      </c>
      <c r="HN3537">
        <v>0</v>
      </c>
      <c r="HO3537">
        <v>0</v>
      </c>
      <c r="HP3537" t="s">
        <v>363</v>
      </c>
      <c r="HQ3537">
        <v>0</v>
      </c>
      <c r="HR3537">
        <v>0</v>
      </c>
      <c r="HS3537">
        <v>0</v>
      </c>
      <c r="HT3537">
        <v>0</v>
      </c>
      <c r="HU3537" t="b">
        <v>0</v>
      </c>
      <c r="HV3537">
        <v>0</v>
      </c>
      <c r="HW3537" t="b">
        <v>0</v>
      </c>
      <c r="HX3537" t="b">
        <v>0</v>
      </c>
    </row>
    <row r="3538" spans="2:232">
      <c r="B3538" s="34">
        <f>10000000+INDEX(编号表!$B:$B,MATCH(D3538,编号表!$A:$A,0))*10000+J3538</f>
        <v>11620018</v>
      </c>
      <c r="C3538" s="22" t="s">
        <v>2415</v>
      </c>
      <c r="D3538" s="22" t="s">
        <v>2415</v>
      </c>
      <c r="E3538" s="41" t="s">
        <v>492</v>
      </c>
      <c r="F3538" s="41" t="s">
        <v>2268</v>
      </c>
      <c r="G3538" s="41" t="s">
        <v>363</v>
      </c>
      <c r="H3538" s="41" t="b">
        <v>0</v>
      </c>
      <c r="I3538" s="41" t="b">
        <v>0</v>
      </c>
      <c r="J3538" s="41">
        <v>18</v>
      </c>
      <c r="K3538" s="41" t="str">
        <f t="shared" si="75"/>
        <v>116200</v>
      </c>
      <c r="L3538" s="41" t="s">
        <v>777</v>
      </c>
      <c r="O3538" t="s">
        <v>2418</v>
      </c>
      <c r="P3538">
        <v>12221009</v>
      </c>
      <c r="Q3538">
        <v>0</v>
      </c>
      <c r="R3538">
        <v>0</v>
      </c>
      <c r="S3538">
        <v>0</v>
      </c>
      <c r="U3538">
        <v>0</v>
      </c>
      <c r="V3538">
        <v>0</v>
      </c>
      <c r="W3538">
        <v>600</v>
      </c>
      <c r="X3538">
        <v>600</v>
      </c>
      <c r="Y3538" t="s">
        <v>419</v>
      </c>
      <c r="Z3538" t="s">
        <v>420</v>
      </c>
      <c r="AA3538" t="s">
        <v>429</v>
      </c>
      <c r="AB3538">
        <v>1</v>
      </c>
      <c r="AC3538">
        <v>0</v>
      </c>
      <c r="AD3538" t="b">
        <v>1</v>
      </c>
      <c r="AE3538" t="s">
        <v>358</v>
      </c>
      <c r="AZ3538" t="s">
        <v>389</v>
      </c>
      <c r="BA3538">
        <v>10000</v>
      </c>
      <c r="BB3538" t="s">
        <v>434</v>
      </c>
      <c r="BC3538" t="s">
        <v>429</v>
      </c>
      <c r="BD3538">
        <v>10000</v>
      </c>
      <c r="BE3538">
        <v>0</v>
      </c>
      <c r="BF3538" t="s">
        <v>361</v>
      </c>
      <c r="BG3538">
        <v>0</v>
      </c>
      <c r="BN3538">
        <v>20730018</v>
      </c>
      <c r="GY3538">
        <v>0</v>
      </c>
      <c r="GZ3538">
        <v>0</v>
      </c>
      <c r="HA3538" t="s">
        <v>373</v>
      </c>
      <c r="HB3538">
        <v>0</v>
      </c>
      <c r="HC3538">
        <v>0</v>
      </c>
      <c r="HD3538">
        <v>0</v>
      </c>
      <c r="HE3538" t="b">
        <v>0</v>
      </c>
      <c r="HF3538">
        <v>15000</v>
      </c>
      <c r="HG3538" t="b">
        <v>1</v>
      </c>
      <c r="HH3538">
        <v>0</v>
      </c>
      <c r="HI3538">
        <v>0</v>
      </c>
      <c r="HJ3538">
        <v>0</v>
      </c>
      <c r="HK3538">
        <v>0</v>
      </c>
      <c r="HL3538" t="b">
        <v>0</v>
      </c>
      <c r="HM3538">
        <v>0</v>
      </c>
      <c r="HN3538">
        <v>0</v>
      </c>
      <c r="HO3538">
        <v>0</v>
      </c>
      <c r="HP3538" t="s">
        <v>363</v>
      </c>
      <c r="HQ3538">
        <v>0</v>
      </c>
      <c r="HR3538">
        <v>0</v>
      </c>
      <c r="HS3538">
        <v>0</v>
      </c>
      <c r="HT3538">
        <v>0</v>
      </c>
      <c r="HU3538" t="b">
        <v>0</v>
      </c>
      <c r="HV3538">
        <v>0</v>
      </c>
      <c r="HW3538" t="b">
        <v>0</v>
      </c>
      <c r="HX3538" t="b">
        <v>0</v>
      </c>
    </row>
    <row r="3539" spans="2:232">
      <c r="B3539" s="34">
        <f>10000000+INDEX(编号表!$B:$B,MATCH(D3539,编号表!$A:$A,0))*10000+J3539</f>
        <v>11620019</v>
      </c>
      <c r="C3539" s="22" t="s">
        <v>2415</v>
      </c>
      <c r="D3539" s="22" t="s">
        <v>2415</v>
      </c>
      <c r="E3539" s="41" t="s">
        <v>492</v>
      </c>
      <c r="F3539" s="41" t="s">
        <v>2272</v>
      </c>
      <c r="G3539" s="41" t="s">
        <v>363</v>
      </c>
      <c r="H3539" s="41" t="b">
        <v>0</v>
      </c>
      <c r="I3539" s="41" t="b">
        <v>0</v>
      </c>
      <c r="J3539" s="41">
        <v>19</v>
      </c>
      <c r="K3539" s="41" t="str">
        <f t="shared" si="75"/>
        <v>116200</v>
      </c>
      <c r="L3539" s="41" t="s">
        <v>353</v>
      </c>
      <c r="O3539" t="s">
        <v>2416</v>
      </c>
      <c r="P3539">
        <v>12221009</v>
      </c>
      <c r="Q3539">
        <v>0</v>
      </c>
      <c r="R3539">
        <v>0</v>
      </c>
      <c r="S3539">
        <v>0</v>
      </c>
      <c r="U3539">
        <v>0</v>
      </c>
      <c r="V3539">
        <v>0</v>
      </c>
      <c r="W3539">
        <v>600</v>
      </c>
      <c r="X3539">
        <v>600</v>
      </c>
      <c r="Y3539" t="s">
        <v>419</v>
      </c>
      <c r="Z3539" t="s">
        <v>420</v>
      </c>
      <c r="AA3539" t="s">
        <v>429</v>
      </c>
      <c r="AB3539">
        <v>1</v>
      </c>
      <c r="AC3539">
        <v>0</v>
      </c>
      <c r="AD3539" t="b">
        <v>1</v>
      </c>
      <c r="AE3539" t="s">
        <v>358</v>
      </c>
      <c r="AZ3539" t="s">
        <v>389</v>
      </c>
      <c r="BA3539">
        <v>10000</v>
      </c>
      <c r="BB3539" t="s">
        <v>434</v>
      </c>
      <c r="BC3539" t="s">
        <v>429</v>
      </c>
      <c r="BD3539">
        <v>10000</v>
      </c>
      <c r="BE3539">
        <v>0</v>
      </c>
      <c r="BF3539" t="s">
        <v>361</v>
      </c>
      <c r="BG3539">
        <v>0</v>
      </c>
      <c r="BN3539">
        <v>20730019</v>
      </c>
      <c r="GY3539">
        <v>0</v>
      </c>
      <c r="GZ3539">
        <v>0</v>
      </c>
      <c r="HA3539" t="s">
        <v>373</v>
      </c>
      <c r="HB3539">
        <v>0</v>
      </c>
      <c r="HC3539">
        <v>0</v>
      </c>
      <c r="HD3539">
        <v>0</v>
      </c>
      <c r="HE3539" t="b">
        <v>0</v>
      </c>
      <c r="HF3539">
        <v>15000</v>
      </c>
      <c r="HG3539" t="b">
        <v>1</v>
      </c>
      <c r="HH3539">
        <v>0</v>
      </c>
      <c r="HI3539">
        <v>0</v>
      </c>
      <c r="HJ3539">
        <v>0</v>
      </c>
      <c r="HK3539">
        <v>0</v>
      </c>
      <c r="HL3539" t="b">
        <v>0</v>
      </c>
      <c r="HM3539">
        <v>0</v>
      </c>
      <c r="HN3539">
        <v>0</v>
      </c>
      <c r="HO3539">
        <v>0</v>
      </c>
      <c r="HP3539" t="s">
        <v>363</v>
      </c>
      <c r="HQ3539">
        <v>0</v>
      </c>
      <c r="HR3539">
        <v>0</v>
      </c>
      <c r="HS3539">
        <v>0</v>
      </c>
      <c r="HT3539">
        <v>0</v>
      </c>
      <c r="HU3539" t="b">
        <v>0</v>
      </c>
      <c r="HV3539">
        <v>0</v>
      </c>
      <c r="HW3539" t="b">
        <v>0</v>
      </c>
      <c r="HX3539" t="b">
        <v>0</v>
      </c>
    </row>
    <row r="3540" spans="2:232">
      <c r="B3540" s="34">
        <f>10000000+INDEX(编号表!$B:$B,MATCH(D3540,编号表!$A:$A,0))*10000+J3540</f>
        <v>11620020</v>
      </c>
      <c r="C3540" s="22" t="s">
        <v>2415</v>
      </c>
      <c r="D3540" s="22" t="s">
        <v>2415</v>
      </c>
      <c r="E3540" s="41" t="s">
        <v>492</v>
      </c>
      <c r="F3540" s="41" t="s">
        <v>2272</v>
      </c>
      <c r="G3540" s="41" t="s">
        <v>363</v>
      </c>
      <c r="H3540" s="41" t="b">
        <v>0</v>
      </c>
      <c r="I3540" s="41" t="b">
        <v>0</v>
      </c>
      <c r="J3540" s="41">
        <v>20</v>
      </c>
      <c r="K3540" s="41" t="str">
        <f t="shared" si="75"/>
        <v>116200</v>
      </c>
      <c r="L3540" s="41" t="s">
        <v>860</v>
      </c>
      <c r="O3540" t="s">
        <v>2417</v>
      </c>
      <c r="P3540">
        <v>12221009</v>
      </c>
      <c r="Q3540">
        <v>0</v>
      </c>
      <c r="R3540">
        <v>0</v>
      </c>
      <c r="S3540">
        <v>0</v>
      </c>
      <c r="U3540">
        <v>0</v>
      </c>
      <c r="V3540">
        <v>0</v>
      </c>
      <c r="W3540">
        <v>600</v>
      </c>
      <c r="X3540">
        <v>600</v>
      </c>
      <c r="Y3540" t="s">
        <v>419</v>
      </c>
      <c r="Z3540" t="s">
        <v>420</v>
      </c>
      <c r="AA3540" t="s">
        <v>429</v>
      </c>
      <c r="AB3540">
        <v>1</v>
      </c>
      <c r="AC3540">
        <v>0</v>
      </c>
      <c r="AD3540" t="b">
        <v>1</v>
      </c>
      <c r="AE3540" t="s">
        <v>358</v>
      </c>
      <c r="AZ3540" t="s">
        <v>389</v>
      </c>
      <c r="BA3540">
        <v>10000</v>
      </c>
      <c r="BB3540" t="s">
        <v>434</v>
      </c>
      <c r="BC3540" t="s">
        <v>429</v>
      </c>
      <c r="BD3540">
        <v>10000</v>
      </c>
      <c r="BE3540">
        <v>0</v>
      </c>
      <c r="BF3540" t="s">
        <v>361</v>
      </c>
      <c r="BG3540">
        <v>0</v>
      </c>
      <c r="BN3540">
        <v>20730020</v>
      </c>
      <c r="GY3540">
        <v>0</v>
      </c>
      <c r="GZ3540">
        <v>0</v>
      </c>
      <c r="HA3540" t="s">
        <v>373</v>
      </c>
      <c r="HB3540">
        <v>0</v>
      </c>
      <c r="HC3540">
        <v>0</v>
      </c>
      <c r="HD3540">
        <v>0</v>
      </c>
      <c r="HE3540" t="b">
        <v>0</v>
      </c>
      <c r="HF3540">
        <v>15000</v>
      </c>
      <c r="HG3540" t="b">
        <v>1</v>
      </c>
      <c r="HH3540">
        <v>0</v>
      </c>
      <c r="HI3540">
        <v>0</v>
      </c>
      <c r="HJ3540">
        <v>0</v>
      </c>
      <c r="HK3540">
        <v>0</v>
      </c>
      <c r="HL3540" t="b">
        <v>0</v>
      </c>
      <c r="HM3540">
        <v>0</v>
      </c>
      <c r="HN3540">
        <v>0</v>
      </c>
      <c r="HO3540">
        <v>0</v>
      </c>
      <c r="HP3540" t="s">
        <v>363</v>
      </c>
      <c r="HQ3540">
        <v>0</v>
      </c>
      <c r="HR3540">
        <v>0</v>
      </c>
      <c r="HS3540">
        <v>0</v>
      </c>
      <c r="HT3540">
        <v>0</v>
      </c>
      <c r="HU3540" t="b">
        <v>0</v>
      </c>
      <c r="HV3540">
        <v>0</v>
      </c>
      <c r="HW3540" t="b">
        <v>0</v>
      </c>
      <c r="HX3540" t="b">
        <v>0</v>
      </c>
    </row>
    <row r="3541" spans="2:232">
      <c r="B3541" s="34">
        <f>10000000+INDEX(编号表!$B:$B,MATCH(D3541,编号表!$A:$A,0))*10000+J3541</f>
        <v>11620021</v>
      </c>
      <c r="C3541" s="22" t="s">
        <v>2415</v>
      </c>
      <c r="D3541" s="22" t="s">
        <v>2415</v>
      </c>
      <c r="E3541" s="41" t="s">
        <v>492</v>
      </c>
      <c r="F3541" s="41" t="s">
        <v>2272</v>
      </c>
      <c r="G3541" s="41" t="s">
        <v>363</v>
      </c>
      <c r="H3541" s="41" t="b">
        <v>0</v>
      </c>
      <c r="I3541" s="41" t="b">
        <v>0</v>
      </c>
      <c r="J3541" s="41">
        <v>21</v>
      </c>
      <c r="K3541" s="41" t="str">
        <f t="shared" si="75"/>
        <v>116200</v>
      </c>
      <c r="L3541" s="41" t="s">
        <v>777</v>
      </c>
      <c r="O3541" t="s">
        <v>2418</v>
      </c>
      <c r="P3541">
        <v>12221009</v>
      </c>
      <c r="Q3541">
        <v>0</v>
      </c>
      <c r="R3541">
        <v>0</v>
      </c>
      <c r="S3541">
        <v>0</v>
      </c>
      <c r="U3541">
        <v>0</v>
      </c>
      <c r="V3541">
        <v>0</v>
      </c>
      <c r="W3541">
        <v>600</v>
      </c>
      <c r="X3541">
        <v>600</v>
      </c>
      <c r="Y3541" t="s">
        <v>419</v>
      </c>
      <c r="Z3541" t="s">
        <v>420</v>
      </c>
      <c r="AA3541" t="s">
        <v>429</v>
      </c>
      <c r="AB3541">
        <v>1</v>
      </c>
      <c r="AC3541">
        <v>0</v>
      </c>
      <c r="AD3541" t="b">
        <v>1</v>
      </c>
      <c r="AE3541" t="s">
        <v>358</v>
      </c>
      <c r="AZ3541" t="s">
        <v>389</v>
      </c>
      <c r="BA3541">
        <v>10000</v>
      </c>
      <c r="BB3541" t="s">
        <v>434</v>
      </c>
      <c r="BC3541" t="s">
        <v>429</v>
      </c>
      <c r="BD3541">
        <v>10000</v>
      </c>
      <c r="BE3541">
        <v>0</v>
      </c>
      <c r="BF3541" t="s">
        <v>361</v>
      </c>
      <c r="BG3541">
        <v>0</v>
      </c>
      <c r="BN3541">
        <v>20730021</v>
      </c>
      <c r="GY3541">
        <v>0</v>
      </c>
      <c r="GZ3541">
        <v>0</v>
      </c>
      <c r="HA3541" t="s">
        <v>373</v>
      </c>
      <c r="HB3541">
        <v>0</v>
      </c>
      <c r="HC3541">
        <v>0</v>
      </c>
      <c r="HD3541">
        <v>0</v>
      </c>
      <c r="HE3541" t="b">
        <v>0</v>
      </c>
      <c r="HF3541">
        <v>15000</v>
      </c>
      <c r="HG3541" t="b">
        <v>1</v>
      </c>
      <c r="HH3541">
        <v>0</v>
      </c>
      <c r="HI3541">
        <v>0</v>
      </c>
      <c r="HJ3541">
        <v>0</v>
      </c>
      <c r="HK3541">
        <v>0</v>
      </c>
      <c r="HL3541" t="b">
        <v>0</v>
      </c>
      <c r="HM3541">
        <v>0</v>
      </c>
      <c r="HN3541">
        <v>0</v>
      </c>
      <c r="HO3541">
        <v>0</v>
      </c>
      <c r="HP3541" t="s">
        <v>363</v>
      </c>
      <c r="HQ3541">
        <v>0</v>
      </c>
      <c r="HR3541">
        <v>0</v>
      </c>
      <c r="HS3541">
        <v>0</v>
      </c>
      <c r="HT3541">
        <v>0</v>
      </c>
      <c r="HU3541" t="b">
        <v>0</v>
      </c>
      <c r="HV3541">
        <v>0</v>
      </c>
      <c r="HW3541" t="b">
        <v>0</v>
      </c>
      <c r="HX3541" t="b">
        <v>0</v>
      </c>
    </row>
    <row r="3542" spans="2:232">
      <c r="B3542" s="34">
        <f>10000000+INDEX(编号表!$B:$B,MATCH(D3542,编号表!$A:$A,0))*10000+J3542</f>
        <v>11630001</v>
      </c>
      <c r="C3542" s="22" t="s">
        <v>2419</v>
      </c>
      <c r="D3542" s="22" t="s">
        <v>2419</v>
      </c>
      <c r="E3542" s="41" t="s">
        <v>492</v>
      </c>
      <c r="F3542" s="41" t="s">
        <v>2248</v>
      </c>
      <c r="G3542" s="41" t="s">
        <v>363</v>
      </c>
      <c r="H3542" s="41" t="b">
        <v>0</v>
      </c>
      <c r="I3542" s="41" t="b">
        <v>0</v>
      </c>
      <c r="J3542" s="41">
        <v>1</v>
      </c>
      <c r="K3542" s="41" t="str">
        <f t="shared" si="75"/>
        <v>116300</v>
      </c>
      <c r="L3542" s="41" t="s">
        <v>353</v>
      </c>
      <c r="O3542" t="s">
        <v>2420</v>
      </c>
      <c r="P3542">
        <v>12221010</v>
      </c>
      <c r="Q3542">
        <v>0</v>
      </c>
      <c r="R3542">
        <v>0</v>
      </c>
      <c r="S3542">
        <v>0</v>
      </c>
      <c r="U3542">
        <v>0</v>
      </c>
      <c r="V3542">
        <v>0</v>
      </c>
      <c r="W3542">
        <v>600</v>
      </c>
      <c r="X3542">
        <v>600</v>
      </c>
      <c r="Y3542" t="s">
        <v>419</v>
      </c>
      <c r="Z3542" t="s">
        <v>420</v>
      </c>
      <c r="AA3542" t="s">
        <v>429</v>
      </c>
      <c r="AB3542">
        <v>1</v>
      </c>
      <c r="AC3542">
        <v>0</v>
      </c>
      <c r="AD3542" t="b">
        <v>1</v>
      </c>
      <c r="AE3542" t="s">
        <v>358</v>
      </c>
      <c r="AZ3542" t="s">
        <v>389</v>
      </c>
      <c r="BA3542">
        <v>10000</v>
      </c>
      <c r="BB3542" t="s">
        <v>434</v>
      </c>
      <c r="BC3542" t="s">
        <v>429</v>
      </c>
      <c r="BD3542">
        <v>10000</v>
      </c>
      <c r="BE3542">
        <v>0</v>
      </c>
      <c r="BF3542" t="s">
        <v>361</v>
      </c>
      <c r="BG3542">
        <v>0</v>
      </c>
      <c r="BN3542">
        <v>20740001</v>
      </c>
      <c r="GY3542">
        <v>0</v>
      </c>
      <c r="GZ3542">
        <v>0</v>
      </c>
      <c r="HA3542" t="s">
        <v>373</v>
      </c>
      <c r="HB3542">
        <v>0</v>
      </c>
      <c r="HC3542">
        <v>0</v>
      </c>
      <c r="HD3542">
        <v>0</v>
      </c>
      <c r="HE3542" t="b">
        <v>0</v>
      </c>
      <c r="HF3542">
        <v>15000</v>
      </c>
      <c r="HG3542" t="b">
        <v>1</v>
      </c>
      <c r="HH3542">
        <v>0</v>
      </c>
      <c r="HI3542">
        <v>0</v>
      </c>
      <c r="HJ3542">
        <v>0</v>
      </c>
      <c r="HK3542">
        <v>0</v>
      </c>
      <c r="HL3542" t="b">
        <v>0</v>
      </c>
      <c r="HM3542">
        <v>0</v>
      </c>
      <c r="HN3542">
        <v>0</v>
      </c>
      <c r="HO3542">
        <v>0</v>
      </c>
      <c r="HP3542" t="s">
        <v>363</v>
      </c>
      <c r="HQ3542">
        <v>0</v>
      </c>
      <c r="HR3542">
        <v>0</v>
      </c>
      <c r="HS3542">
        <v>0</v>
      </c>
      <c r="HT3542">
        <v>0</v>
      </c>
      <c r="HU3542" t="b">
        <v>0</v>
      </c>
      <c r="HV3542">
        <v>0</v>
      </c>
      <c r="HW3542" t="b">
        <v>0</v>
      </c>
      <c r="HX3542" t="b">
        <v>0</v>
      </c>
    </row>
    <row r="3543" spans="2:232">
      <c r="B3543" s="34">
        <f>10000000+INDEX(编号表!$B:$B,MATCH(D3543,编号表!$A:$A,0))*10000+J3543</f>
        <v>11630002</v>
      </c>
      <c r="C3543" s="22" t="s">
        <v>2419</v>
      </c>
      <c r="D3543" s="22" t="s">
        <v>2419</v>
      </c>
      <c r="E3543" s="41" t="s">
        <v>492</v>
      </c>
      <c r="F3543" s="41" t="s">
        <v>2248</v>
      </c>
      <c r="G3543" s="41" t="s">
        <v>363</v>
      </c>
      <c r="H3543" s="41" t="b">
        <v>0</v>
      </c>
      <c r="I3543" s="41" t="b">
        <v>0</v>
      </c>
      <c r="J3543" s="41">
        <v>2</v>
      </c>
      <c r="K3543" s="41" t="str">
        <f t="shared" si="75"/>
        <v>116300</v>
      </c>
      <c r="L3543" s="41" t="s">
        <v>860</v>
      </c>
      <c r="O3543" t="s">
        <v>2421</v>
      </c>
      <c r="P3543">
        <v>12221010</v>
      </c>
      <c r="Q3543">
        <v>0</v>
      </c>
      <c r="R3543">
        <v>0</v>
      </c>
      <c r="S3543">
        <v>0</v>
      </c>
      <c r="U3543">
        <v>0</v>
      </c>
      <c r="V3543">
        <v>0</v>
      </c>
      <c r="W3543">
        <v>600</v>
      </c>
      <c r="X3543">
        <v>600</v>
      </c>
      <c r="Y3543" t="s">
        <v>419</v>
      </c>
      <c r="Z3543" t="s">
        <v>420</v>
      </c>
      <c r="AA3543" t="s">
        <v>429</v>
      </c>
      <c r="AB3543">
        <v>1</v>
      </c>
      <c r="AC3543">
        <v>0</v>
      </c>
      <c r="AD3543" t="b">
        <v>1</v>
      </c>
      <c r="AE3543" t="s">
        <v>358</v>
      </c>
      <c r="AZ3543" t="s">
        <v>389</v>
      </c>
      <c r="BA3543">
        <v>10000</v>
      </c>
      <c r="BB3543" t="s">
        <v>434</v>
      </c>
      <c r="BC3543" t="s">
        <v>429</v>
      </c>
      <c r="BD3543">
        <v>10000</v>
      </c>
      <c r="BE3543">
        <v>0</v>
      </c>
      <c r="BF3543" t="s">
        <v>361</v>
      </c>
      <c r="BG3543">
        <v>0</v>
      </c>
      <c r="BN3543">
        <v>20740002</v>
      </c>
      <c r="GY3543">
        <v>0</v>
      </c>
      <c r="GZ3543">
        <v>0</v>
      </c>
      <c r="HA3543" t="s">
        <v>373</v>
      </c>
      <c r="HB3543">
        <v>0</v>
      </c>
      <c r="HC3543">
        <v>0</v>
      </c>
      <c r="HD3543">
        <v>0</v>
      </c>
      <c r="HE3543" t="b">
        <v>0</v>
      </c>
      <c r="HF3543">
        <v>15000</v>
      </c>
      <c r="HG3543" t="b">
        <v>1</v>
      </c>
      <c r="HH3543">
        <v>0</v>
      </c>
      <c r="HI3543">
        <v>0</v>
      </c>
      <c r="HJ3543">
        <v>0</v>
      </c>
      <c r="HK3543">
        <v>0</v>
      </c>
      <c r="HL3543" t="b">
        <v>0</v>
      </c>
      <c r="HM3543">
        <v>0</v>
      </c>
      <c r="HN3543">
        <v>0</v>
      </c>
      <c r="HO3543">
        <v>0</v>
      </c>
      <c r="HP3543" t="s">
        <v>363</v>
      </c>
      <c r="HQ3543">
        <v>0</v>
      </c>
      <c r="HR3543">
        <v>0</v>
      </c>
      <c r="HS3543">
        <v>0</v>
      </c>
      <c r="HT3543">
        <v>0</v>
      </c>
      <c r="HU3543" t="b">
        <v>0</v>
      </c>
      <c r="HV3543">
        <v>0</v>
      </c>
      <c r="HW3543" t="b">
        <v>0</v>
      </c>
      <c r="HX3543" t="b">
        <v>0</v>
      </c>
    </row>
    <row r="3544" spans="2:232">
      <c r="B3544" s="34">
        <f>10000000+INDEX(编号表!$B:$B,MATCH(D3544,编号表!$A:$A,0))*10000+J3544</f>
        <v>11630003</v>
      </c>
      <c r="C3544" s="22" t="s">
        <v>2419</v>
      </c>
      <c r="D3544" s="22" t="s">
        <v>2419</v>
      </c>
      <c r="E3544" s="41" t="s">
        <v>492</v>
      </c>
      <c r="F3544" s="41" t="s">
        <v>2248</v>
      </c>
      <c r="G3544" s="41" t="s">
        <v>363</v>
      </c>
      <c r="H3544" s="41" t="b">
        <v>0</v>
      </c>
      <c r="I3544" s="41" t="b">
        <v>0</v>
      </c>
      <c r="J3544" s="41">
        <v>3</v>
      </c>
      <c r="K3544" s="41" t="str">
        <f t="shared" si="75"/>
        <v>116300</v>
      </c>
      <c r="L3544" s="41" t="s">
        <v>777</v>
      </c>
      <c r="O3544" t="s">
        <v>2422</v>
      </c>
      <c r="P3544">
        <v>12221010</v>
      </c>
      <c r="Q3544">
        <v>0</v>
      </c>
      <c r="R3544">
        <v>0</v>
      </c>
      <c r="S3544">
        <v>0</v>
      </c>
      <c r="U3544">
        <v>0</v>
      </c>
      <c r="V3544">
        <v>0</v>
      </c>
      <c r="W3544">
        <v>600</v>
      </c>
      <c r="X3544">
        <v>600</v>
      </c>
      <c r="Y3544" t="s">
        <v>419</v>
      </c>
      <c r="Z3544" t="s">
        <v>420</v>
      </c>
      <c r="AA3544" t="s">
        <v>429</v>
      </c>
      <c r="AB3544">
        <v>1</v>
      </c>
      <c r="AC3544">
        <v>0</v>
      </c>
      <c r="AD3544" t="b">
        <v>1</v>
      </c>
      <c r="AE3544" t="s">
        <v>358</v>
      </c>
      <c r="AZ3544" t="s">
        <v>389</v>
      </c>
      <c r="BA3544">
        <v>10000</v>
      </c>
      <c r="BB3544" t="s">
        <v>434</v>
      </c>
      <c r="BC3544" t="s">
        <v>429</v>
      </c>
      <c r="BD3544">
        <v>10000</v>
      </c>
      <c r="BE3544">
        <v>0</v>
      </c>
      <c r="BF3544" t="s">
        <v>361</v>
      </c>
      <c r="BG3544">
        <v>0</v>
      </c>
      <c r="BN3544">
        <v>20740003</v>
      </c>
      <c r="GY3544">
        <v>0</v>
      </c>
      <c r="GZ3544">
        <v>0</v>
      </c>
      <c r="HA3544" t="s">
        <v>373</v>
      </c>
      <c r="HB3544">
        <v>0</v>
      </c>
      <c r="HC3544">
        <v>0</v>
      </c>
      <c r="HD3544">
        <v>0</v>
      </c>
      <c r="HE3544" t="b">
        <v>0</v>
      </c>
      <c r="HF3544">
        <v>15000</v>
      </c>
      <c r="HG3544" t="b">
        <v>1</v>
      </c>
      <c r="HH3544">
        <v>0</v>
      </c>
      <c r="HI3544">
        <v>0</v>
      </c>
      <c r="HJ3544">
        <v>0</v>
      </c>
      <c r="HK3544">
        <v>0</v>
      </c>
      <c r="HL3544" t="b">
        <v>0</v>
      </c>
      <c r="HM3544">
        <v>0</v>
      </c>
      <c r="HN3544">
        <v>0</v>
      </c>
      <c r="HO3544">
        <v>0</v>
      </c>
      <c r="HP3544" t="s">
        <v>363</v>
      </c>
      <c r="HQ3544">
        <v>0</v>
      </c>
      <c r="HR3544">
        <v>0</v>
      </c>
      <c r="HS3544">
        <v>0</v>
      </c>
      <c r="HT3544">
        <v>0</v>
      </c>
      <c r="HU3544" t="b">
        <v>0</v>
      </c>
      <c r="HV3544">
        <v>0</v>
      </c>
      <c r="HW3544" t="b">
        <v>0</v>
      </c>
      <c r="HX3544" t="b">
        <v>0</v>
      </c>
    </row>
    <row r="3545" spans="2:232">
      <c r="B3545" s="34">
        <f>10000000+INDEX(编号表!$B:$B,MATCH(D3545,编号表!$A:$A,0))*10000+J3545</f>
        <v>11630004</v>
      </c>
      <c r="C3545" s="22" t="s">
        <v>2419</v>
      </c>
      <c r="D3545" s="22" t="s">
        <v>2419</v>
      </c>
      <c r="E3545" s="41" t="s">
        <v>492</v>
      </c>
      <c r="F3545" s="41" t="s">
        <v>2252</v>
      </c>
      <c r="G3545" s="41" t="s">
        <v>363</v>
      </c>
      <c r="H3545" s="41" t="b">
        <v>0</v>
      </c>
      <c r="I3545" s="41" t="b">
        <v>0</v>
      </c>
      <c r="J3545" s="41">
        <v>4</v>
      </c>
      <c r="K3545" s="41" t="str">
        <f t="shared" si="75"/>
        <v>116300</v>
      </c>
      <c r="L3545" s="41" t="s">
        <v>353</v>
      </c>
      <c r="O3545" t="s">
        <v>2420</v>
      </c>
      <c r="P3545">
        <v>12221010</v>
      </c>
      <c r="Q3545">
        <v>0</v>
      </c>
      <c r="R3545">
        <v>0</v>
      </c>
      <c r="S3545">
        <v>0</v>
      </c>
      <c r="U3545">
        <v>0</v>
      </c>
      <c r="V3545">
        <v>0</v>
      </c>
      <c r="W3545">
        <v>600</v>
      </c>
      <c r="X3545">
        <v>600</v>
      </c>
      <c r="Y3545" t="s">
        <v>419</v>
      </c>
      <c r="Z3545" t="s">
        <v>420</v>
      </c>
      <c r="AA3545" t="s">
        <v>429</v>
      </c>
      <c r="AB3545">
        <v>1</v>
      </c>
      <c r="AC3545">
        <v>0</v>
      </c>
      <c r="AD3545" t="b">
        <v>1</v>
      </c>
      <c r="AE3545" t="s">
        <v>358</v>
      </c>
      <c r="AZ3545" t="s">
        <v>389</v>
      </c>
      <c r="BA3545">
        <v>10000</v>
      </c>
      <c r="BB3545" t="s">
        <v>434</v>
      </c>
      <c r="BC3545" t="s">
        <v>429</v>
      </c>
      <c r="BD3545">
        <v>10000</v>
      </c>
      <c r="BE3545">
        <v>0</v>
      </c>
      <c r="BF3545" t="s">
        <v>361</v>
      </c>
      <c r="BG3545">
        <v>0</v>
      </c>
      <c r="BN3545">
        <v>20740004</v>
      </c>
      <c r="GY3545">
        <v>0</v>
      </c>
      <c r="GZ3545">
        <v>0</v>
      </c>
      <c r="HA3545" t="s">
        <v>373</v>
      </c>
      <c r="HB3545">
        <v>0</v>
      </c>
      <c r="HC3545">
        <v>0</v>
      </c>
      <c r="HD3545">
        <v>0</v>
      </c>
      <c r="HE3545" t="b">
        <v>0</v>
      </c>
      <c r="HF3545">
        <v>15000</v>
      </c>
      <c r="HG3545" t="b">
        <v>1</v>
      </c>
      <c r="HH3545">
        <v>0</v>
      </c>
      <c r="HI3545">
        <v>0</v>
      </c>
      <c r="HJ3545">
        <v>0</v>
      </c>
      <c r="HK3545">
        <v>0</v>
      </c>
      <c r="HL3545" t="b">
        <v>0</v>
      </c>
      <c r="HM3545">
        <v>0</v>
      </c>
      <c r="HN3545">
        <v>0</v>
      </c>
      <c r="HO3545">
        <v>0</v>
      </c>
      <c r="HP3545" t="s">
        <v>363</v>
      </c>
      <c r="HQ3545">
        <v>0</v>
      </c>
      <c r="HR3545">
        <v>0</v>
      </c>
      <c r="HS3545">
        <v>0</v>
      </c>
      <c r="HT3545">
        <v>0</v>
      </c>
      <c r="HU3545" t="b">
        <v>0</v>
      </c>
      <c r="HV3545">
        <v>0</v>
      </c>
      <c r="HW3545" t="b">
        <v>0</v>
      </c>
      <c r="HX3545" t="b">
        <v>0</v>
      </c>
    </row>
    <row r="3546" spans="2:232">
      <c r="B3546" s="34">
        <f>10000000+INDEX(编号表!$B:$B,MATCH(D3546,编号表!$A:$A,0))*10000+J3546</f>
        <v>11630005</v>
      </c>
      <c r="C3546" s="22" t="s">
        <v>2419</v>
      </c>
      <c r="D3546" s="22" t="s">
        <v>2419</v>
      </c>
      <c r="E3546" s="41" t="s">
        <v>492</v>
      </c>
      <c r="F3546" s="41" t="s">
        <v>2252</v>
      </c>
      <c r="G3546" s="41" t="s">
        <v>363</v>
      </c>
      <c r="H3546" s="41" t="b">
        <v>0</v>
      </c>
      <c r="I3546" s="41" t="b">
        <v>0</v>
      </c>
      <c r="J3546" s="41">
        <v>5</v>
      </c>
      <c r="K3546" s="41" t="str">
        <f t="shared" si="75"/>
        <v>116300</v>
      </c>
      <c r="L3546" s="41" t="s">
        <v>860</v>
      </c>
      <c r="O3546" t="s">
        <v>2421</v>
      </c>
      <c r="P3546">
        <v>12221010</v>
      </c>
      <c r="Q3546">
        <v>0</v>
      </c>
      <c r="R3546">
        <v>0</v>
      </c>
      <c r="S3546">
        <v>0</v>
      </c>
      <c r="U3546">
        <v>0</v>
      </c>
      <c r="V3546">
        <v>0</v>
      </c>
      <c r="W3546">
        <v>600</v>
      </c>
      <c r="X3546">
        <v>600</v>
      </c>
      <c r="Y3546" t="s">
        <v>419</v>
      </c>
      <c r="Z3546" t="s">
        <v>420</v>
      </c>
      <c r="AA3546" t="s">
        <v>429</v>
      </c>
      <c r="AB3546">
        <v>1</v>
      </c>
      <c r="AC3546">
        <v>0</v>
      </c>
      <c r="AD3546" t="b">
        <v>1</v>
      </c>
      <c r="AE3546" t="s">
        <v>358</v>
      </c>
      <c r="AZ3546" t="s">
        <v>389</v>
      </c>
      <c r="BA3546">
        <v>10000</v>
      </c>
      <c r="BB3546" t="s">
        <v>434</v>
      </c>
      <c r="BC3546" t="s">
        <v>429</v>
      </c>
      <c r="BD3546">
        <v>10000</v>
      </c>
      <c r="BE3546">
        <v>0</v>
      </c>
      <c r="BF3546" t="s">
        <v>361</v>
      </c>
      <c r="BG3546">
        <v>0</v>
      </c>
      <c r="BN3546">
        <v>20740005</v>
      </c>
      <c r="GY3546">
        <v>0</v>
      </c>
      <c r="GZ3546">
        <v>0</v>
      </c>
      <c r="HA3546" t="s">
        <v>373</v>
      </c>
      <c r="HB3546">
        <v>0</v>
      </c>
      <c r="HC3546">
        <v>0</v>
      </c>
      <c r="HD3546">
        <v>0</v>
      </c>
      <c r="HE3546" t="b">
        <v>0</v>
      </c>
      <c r="HF3546">
        <v>15000</v>
      </c>
      <c r="HG3546" t="b">
        <v>1</v>
      </c>
      <c r="HH3546">
        <v>0</v>
      </c>
      <c r="HI3546">
        <v>0</v>
      </c>
      <c r="HJ3546">
        <v>0</v>
      </c>
      <c r="HK3546">
        <v>0</v>
      </c>
      <c r="HL3546" t="b">
        <v>0</v>
      </c>
      <c r="HM3546">
        <v>0</v>
      </c>
      <c r="HN3546">
        <v>0</v>
      </c>
      <c r="HO3546">
        <v>0</v>
      </c>
      <c r="HP3546" t="s">
        <v>363</v>
      </c>
      <c r="HQ3546">
        <v>0</v>
      </c>
      <c r="HR3546">
        <v>0</v>
      </c>
      <c r="HS3546">
        <v>0</v>
      </c>
      <c r="HT3546">
        <v>0</v>
      </c>
      <c r="HU3546" t="b">
        <v>0</v>
      </c>
      <c r="HV3546">
        <v>0</v>
      </c>
      <c r="HW3546" t="b">
        <v>0</v>
      </c>
      <c r="HX3546" t="b">
        <v>0</v>
      </c>
    </row>
    <row r="3547" spans="2:232">
      <c r="B3547" s="34">
        <f>10000000+INDEX(编号表!$B:$B,MATCH(D3547,编号表!$A:$A,0))*10000+J3547</f>
        <v>11630006</v>
      </c>
      <c r="C3547" s="22" t="s">
        <v>2419</v>
      </c>
      <c r="D3547" s="22" t="s">
        <v>2419</v>
      </c>
      <c r="E3547" s="41" t="s">
        <v>492</v>
      </c>
      <c r="F3547" s="41" t="s">
        <v>2252</v>
      </c>
      <c r="G3547" s="41" t="s">
        <v>363</v>
      </c>
      <c r="H3547" s="41" t="b">
        <v>0</v>
      </c>
      <c r="I3547" s="41" t="b">
        <v>0</v>
      </c>
      <c r="J3547" s="41">
        <v>6</v>
      </c>
      <c r="K3547" s="41" t="str">
        <f t="shared" si="75"/>
        <v>116300</v>
      </c>
      <c r="L3547" s="41" t="s">
        <v>777</v>
      </c>
      <c r="O3547" t="s">
        <v>2422</v>
      </c>
      <c r="P3547">
        <v>12221010</v>
      </c>
      <c r="Q3547">
        <v>0</v>
      </c>
      <c r="R3547">
        <v>0</v>
      </c>
      <c r="S3547">
        <v>0</v>
      </c>
      <c r="U3547">
        <v>0</v>
      </c>
      <c r="V3547">
        <v>0</v>
      </c>
      <c r="W3547">
        <v>600</v>
      </c>
      <c r="X3547">
        <v>600</v>
      </c>
      <c r="Y3547" t="s">
        <v>419</v>
      </c>
      <c r="Z3547" t="s">
        <v>420</v>
      </c>
      <c r="AA3547" t="s">
        <v>429</v>
      </c>
      <c r="AB3547">
        <v>1</v>
      </c>
      <c r="AC3547">
        <v>0</v>
      </c>
      <c r="AD3547" t="b">
        <v>1</v>
      </c>
      <c r="AE3547" t="s">
        <v>358</v>
      </c>
      <c r="AZ3547" t="s">
        <v>389</v>
      </c>
      <c r="BA3547">
        <v>10000</v>
      </c>
      <c r="BB3547" t="s">
        <v>434</v>
      </c>
      <c r="BC3547" t="s">
        <v>429</v>
      </c>
      <c r="BD3547">
        <v>10000</v>
      </c>
      <c r="BE3547">
        <v>0</v>
      </c>
      <c r="BF3547" t="s">
        <v>361</v>
      </c>
      <c r="BG3547">
        <v>0</v>
      </c>
      <c r="BN3547">
        <v>20740006</v>
      </c>
      <c r="GY3547">
        <v>0</v>
      </c>
      <c r="GZ3547">
        <v>0</v>
      </c>
      <c r="HA3547" t="s">
        <v>373</v>
      </c>
      <c r="HB3547">
        <v>0</v>
      </c>
      <c r="HC3547">
        <v>0</v>
      </c>
      <c r="HD3547">
        <v>0</v>
      </c>
      <c r="HE3547" t="b">
        <v>0</v>
      </c>
      <c r="HF3547">
        <v>15000</v>
      </c>
      <c r="HG3547" t="b">
        <v>1</v>
      </c>
      <c r="HH3547">
        <v>0</v>
      </c>
      <c r="HI3547">
        <v>0</v>
      </c>
      <c r="HJ3547">
        <v>0</v>
      </c>
      <c r="HK3547">
        <v>0</v>
      </c>
      <c r="HL3547" t="b">
        <v>0</v>
      </c>
      <c r="HM3547">
        <v>0</v>
      </c>
      <c r="HN3547">
        <v>0</v>
      </c>
      <c r="HO3547">
        <v>0</v>
      </c>
      <c r="HP3547" t="s">
        <v>363</v>
      </c>
      <c r="HQ3547">
        <v>0</v>
      </c>
      <c r="HR3547">
        <v>0</v>
      </c>
      <c r="HS3547">
        <v>0</v>
      </c>
      <c r="HT3547">
        <v>0</v>
      </c>
      <c r="HU3547" t="b">
        <v>0</v>
      </c>
      <c r="HV3547">
        <v>0</v>
      </c>
      <c r="HW3547" t="b">
        <v>0</v>
      </c>
      <c r="HX3547" t="b">
        <v>0</v>
      </c>
    </row>
    <row r="3548" spans="2:232">
      <c r="B3548" s="34">
        <f>10000000+INDEX(编号表!$B:$B,MATCH(D3548,编号表!$A:$A,0))*10000+J3548</f>
        <v>11630007</v>
      </c>
      <c r="C3548" s="22" t="s">
        <v>2419</v>
      </c>
      <c r="D3548" s="22" t="s">
        <v>2419</v>
      </c>
      <c r="E3548" s="41" t="s">
        <v>492</v>
      </c>
      <c r="F3548" s="41" t="s">
        <v>2256</v>
      </c>
      <c r="G3548" s="41" t="s">
        <v>363</v>
      </c>
      <c r="H3548" s="41" t="b">
        <v>0</v>
      </c>
      <c r="I3548" s="41" t="b">
        <v>0</v>
      </c>
      <c r="J3548" s="41">
        <v>7</v>
      </c>
      <c r="K3548" s="41" t="str">
        <f t="shared" si="75"/>
        <v>116300</v>
      </c>
      <c r="L3548" s="41" t="s">
        <v>353</v>
      </c>
      <c r="O3548" t="s">
        <v>2420</v>
      </c>
      <c r="P3548">
        <v>12221010</v>
      </c>
      <c r="Q3548">
        <v>0</v>
      </c>
      <c r="R3548">
        <v>0</v>
      </c>
      <c r="S3548">
        <v>0</v>
      </c>
      <c r="U3548">
        <v>0</v>
      </c>
      <c r="V3548">
        <v>0</v>
      </c>
      <c r="W3548">
        <v>600</v>
      </c>
      <c r="X3548">
        <v>600</v>
      </c>
      <c r="Y3548" t="s">
        <v>419</v>
      </c>
      <c r="Z3548" t="s">
        <v>420</v>
      </c>
      <c r="AA3548" t="s">
        <v>429</v>
      </c>
      <c r="AB3548">
        <v>1</v>
      </c>
      <c r="AC3548">
        <v>0</v>
      </c>
      <c r="AD3548" t="b">
        <v>1</v>
      </c>
      <c r="AE3548" t="s">
        <v>358</v>
      </c>
      <c r="AZ3548" t="s">
        <v>389</v>
      </c>
      <c r="BA3548">
        <v>10000</v>
      </c>
      <c r="BB3548" t="s">
        <v>434</v>
      </c>
      <c r="BC3548" t="s">
        <v>429</v>
      </c>
      <c r="BD3548">
        <v>10000</v>
      </c>
      <c r="BE3548">
        <v>0</v>
      </c>
      <c r="BF3548" t="s">
        <v>361</v>
      </c>
      <c r="BG3548">
        <v>0</v>
      </c>
      <c r="BN3548">
        <v>20740007</v>
      </c>
      <c r="GY3548">
        <v>0</v>
      </c>
      <c r="GZ3548">
        <v>0</v>
      </c>
      <c r="HA3548" t="s">
        <v>373</v>
      </c>
      <c r="HB3548">
        <v>0</v>
      </c>
      <c r="HC3548">
        <v>0</v>
      </c>
      <c r="HD3548">
        <v>0</v>
      </c>
      <c r="HE3548" t="b">
        <v>0</v>
      </c>
      <c r="HF3548">
        <v>15000</v>
      </c>
      <c r="HG3548" t="b">
        <v>1</v>
      </c>
      <c r="HH3548">
        <v>0</v>
      </c>
      <c r="HI3548">
        <v>0</v>
      </c>
      <c r="HJ3548">
        <v>0</v>
      </c>
      <c r="HK3548">
        <v>0</v>
      </c>
      <c r="HL3548" t="b">
        <v>0</v>
      </c>
      <c r="HM3548">
        <v>0</v>
      </c>
      <c r="HN3548">
        <v>0</v>
      </c>
      <c r="HO3548">
        <v>0</v>
      </c>
      <c r="HP3548" t="s">
        <v>363</v>
      </c>
      <c r="HQ3548">
        <v>0</v>
      </c>
      <c r="HR3548">
        <v>0</v>
      </c>
      <c r="HS3548">
        <v>0</v>
      </c>
      <c r="HT3548">
        <v>0</v>
      </c>
      <c r="HU3548" t="b">
        <v>0</v>
      </c>
      <c r="HV3548">
        <v>0</v>
      </c>
      <c r="HW3548" t="b">
        <v>0</v>
      </c>
      <c r="HX3548" t="b">
        <v>0</v>
      </c>
    </row>
    <row r="3549" spans="2:232">
      <c r="B3549" s="34">
        <f>10000000+INDEX(编号表!$B:$B,MATCH(D3549,编号表!$A:$A,0))*10000+J3549</f>
        <v>11630008</v>
      </c>
      <c r="C3549" s="22" t="s">
        <v>2419</v>
      </c>
      <c r="D3549" s="22" t="s">
        <v>2419</v>
      </c>
      <c r="E3549" s="41" t="s">
        <v>492</v>
      </c>
      <c r="F3549" s="41" t="s">
        <v>2256</v>
      </c>
      <c r="G3549" s="41" t="s">
        <v>363</v>
      </c>
      <c r="H3549" s="41" t="b">
        <v>0</v>
      </c>
      <c r="I3549" s="41" t="b">
        <v>0</v>
      </c>
      <c r="J3549" s="41">
        <v>8</v>
      </c>
      <c r="K3549" s="41" t="str">
        <f t="shared" si="75"/>
        <v>116300</v>
      </c>
      <c r="L3549" s="41" t="s">
        <v>860</v>
      </c>
      <c r="O3549" t="s">
        <v>2421</v>
      </c>
      <c r="P3549">
        <v>12221010</v>
      </c>
      <c r="Q3549">
        <v>0</v>
      </c>
      <c r="R3549">
        <v>0</v>
      </c>
      <c r="S3549">
        <v>0</v>
      </c>
      <c r="U3549">
        <v>0</v>
      </c>
      <c r="V3549">
        <v>0</v>
      </c>
      <c r="W3549">
        <v>600</v>
      </c>
      <c r="X3549">
        <v>600</v>
      </c>
      <c r="Y3549" t="s">
        <v>419</v>
      </c>
      <c r="Z3549" t="s">
        <v>420</v>
      </c>
      <c r="AA3549" t="s">
        <v>429</v>
      </c>
      <c r="AB3549">
        <v>1</v>
      </c>
      <c r="AC3549">
        <v>0</v>
      </c>
      <c r="AD3549" t="b">
        <v>1</v>
      </c>
      <c r="AE3549" t="s">
        <v>358</v>
      </c>
      <c r="AZ3549" t="s">
        <v>389</v>
      </c>
      <c r="BA3549">
        <v>10000</v>
      </c>
      <c r="BB3549" t="s">
        <v>434</v>
      </c>
      <c r="BC3549" t="s">
        <v>429</v>
      </c>
      <c r="BD3549">
        <v>10000</v>
      </c>
      <c r="BE3549">
        <v>0</v>
      </c>
      <c r="BF3549" t="s">
        <v>361</v>
      </c>
      <c r="BG3549">
        <v>0</v>
      </c>
      <c r="BN3549">
        <v>20740008</v>
      </c>
      <c r="GY3549">
        <v>0</v>
      </c>
      <c r="GZ3549">
        <v>0</v>
      </c>
      <c r="HA3549" t="s">
        <v>373</v>
      </c>
      <c r="HB3549">
        <v>0</v>
      </c>
      <c r="HC3549">
        <v>0</v>
      </c>
      <c r="HD3549">
        <v>0</v>
      </c>
      <c r="HE3549" t="b">
        <v>0</v>
      </c>
      <c r="HF3549">
        <v>15000</v>
      </c>
      <c r="HG3549" t="b">
        <v>1</v>
      </c>
      <c r="HH3549">
        <v>0</v>
      </c>
      <c r="HI3549">
        <v>0</v>
      </c>
      <c r="HJ3549">
        <v>0</v>
      </c>
      <c r="HK3549">
        <v>0</v>
      </c>
      <c r="HL3549" t="b">
        <v>0</v>
      </c>
      <c r="HM3549">
        <v>0</v>
      </c>
      <c r="HN3549">
        <v>0</v>
      </c>
      <c r="HO3549">
        <v>0</v>
      </c>
      <c r="HP3549" t="s">
        <v>363</v>
      </c>
      <c r="HQ3549">
        <v>0</v>
      </c>
      <c r="HR3549">
        <v>0</v>
      </c>
      <c r="HS3549">
        <v>0</v>
      </c>
      <c r="HT3549">
        <v>0</v>
      </c>
      <c r="HU3549" t="b">
        <v>0</v>
      </c>
      <c r="HV3549">
        <v>0</v>
      </c>
      <c r="HW3549" t="b">
        <v>0</v>
      </c>
      <c r="HX3549" t="b">
        <v>0</v>
      </c>
    </row>
    <row r="3550" spans="2:232">
      <c r="B3550" s="34">
        <f>10000000+INDEX(编号表!$B:$B,MATCH(D3550,编号表!$A:$A,0))*10000+J3550</f>
        <v>11630009</v>
      </c>
      <c r="C3550" s="22" t="s">
        <v>2419</v>
      </c>
      <c r="D3550" s="22" t="s">
        <v>2419</v>
      </c>
      <c r="E3550" s="41" t="s">
        <v>492</v>
      </c>
      <c r="F3550" s="41" t="s">
        <v>2256</v>
      </c>
      <c r="G3550" s="41" t="s">
        <v>363</v>
      </c>
      <c r="H3550" s="41" t="b">
        <v>0</v>
      </c>
      <c r="I3550" s="41" t="b">
        <v>0</v>
      </c>
      <c r="J3550" s="41">
        <v>9</v>
      </c>
      <c r="K3550" s="41" t="str">
        <f t="shared" si="75"/>
        <v>116300</v>
      </c>
      <c r="L3550" s="41" t="s">
        <v>777</v>
      </c>
      <c r="O3550" t="s">
        <v>2422</v>
      </c>
      <c r="P3550">
        <v>12221010</v>
      </c>
      <c r="Q3550">
        <v>0</v>
      </c>
      <c r="R3550">
        <v>0</v>
      </c>
      <c r="S3550">
        <v>0</v>
      </c>
      <c r="U3550">
        <v>0</v>
      </c>
      <c r="V3550">
        <v>0</v>
      </c>
      <c r="W3550">
        <v>600</v>
      </c>
      <c r="X3550">
        <v>600</v>
      </c>
      <c r="Y3550" t="s">
        <v>419</v>
      </c>
      <c r="Z3550" t="s">
        <v>420</v>
      </c>
      <c r="AA3550" t="s">
        <v>429</v>
      </c>
      <c r="AB3550">
        <v>1</v>
      </c>
      <c r="AC3550">
        <v>0</v>
      </c>
      <c r="AD3550" t="b">
        <v>1</v>
      </c>
      <c r="AE3550" t="s">
        <v>358</v>
      </c>
      <c r="AZ3550" t="s">
        <v>389</v>
      </c>
      <c r="BA3550">
        <v>10000</v>
      </c>
      <c r="BB3550" t="s">
        <v>434</v>
      </c>
      <c r="BC3550" t="s">
        <v>429</v>
      </c>
      <c r="BD3550">
        <v>10000</v>
      </c>
      <c r="BE3550">
        <v>0</v>
      </c>
      <c r="BF3550" t="s">
        <v>361</v>
      </c>
      <c r="BG3550">
        <v>0</v>
      </c>
      <c r="BN3550">
        <v>20740009</v>
      </c>
      <c r="GY3550">
        <v>0</v>
      </c>
      <c r="GZ3550">
        <v>0</v>
      </c>
      <c r="HA3550" t="s">
        <v>373</v>
      </c>
      <c r="HB3550">
        <v>0</v>
      </c>
      <c r="HC3550">
        <v>0</v>
      </c>
      <c r="HD3550">
        <v>0</v>
      </c>
      <c r="HE3550" t="b">
        <v>0</v>
      </c>
      <c r="HF3550">
        <v>15000</v>
      </c>
      <c r="HG3550" t="b">
        <v>1</v>
      </c>
      <c r="HH3550">
        <v>0</v>
      </c>
      <c r="HI3550">
        <v>0</v>
      </c>
      <c r="HJ3550">
        <v>0</v>
      </c>
      <c r="HK3550">
        <v>0</v>
      </c>
      <c r="HL3550" t="b">
        <v>0</v>
      </c>
      <c r="HM3550">
        <v>0</v>
      </c>
      <c r="HN3550">
        <v>0</v>
      </c>
      <c r="HO3550">
        <v>0</v>
      </c>
      <c r="HP3550" t="s">
        <v>363</v>
      </c>
      <c r="HQ3550">
        <v>0</v>
      </c>
      <c r="HR3550">
        <v>0</v>
      </c>
      <c r="HS3550">
        <v>0</v>
      </c>
      <c r="HT3550">
        <v>0</v>
      </c>
      <c r="HU3550" t="b">
        <v>0</v>
      </c>
      <c r="HV3550">
        <v>0</v>
      </c>
      <c r="HW3550" t="b">
        <v>0</v>
      </c>
      <c r="HX3550" t="b">
        <v>0</v>
      </c>
    </row>
    <row r="3551" spans="2:232">
      <c r="B3551" s="34">
        <f>10000000+INDEX(编号表!$B:$B,MATCH(D3551,编号表!$A:$A,0))*10000+J3551</f>
        <v>11630010</v>
      </c>
      <c r="C3551" s="22" t="s">
        <v>2419</v>
      </c>
      <c r="D3551" s="22" t="s">
        <v>2419</v>
      </c>
      <c r="E3551" s="41" t="s">
        <v>492</v>
      </c>
      <c r="F3551" s="41" t="s">
        <v>2260</v>
      </c>
      <c r="G3551" s="41" t="s">
        <v>363</v>
      </c>
      <c r="H3551" s="41" t="b">
        <v>0</v>
      </c>
      <c r="I3551" s="41" t="b">
        <v>0</v>
      </c>
      <c r="J3551" s="41">
        <v>10</v>
      </c>
      <c r="K3551" s="41" t="str">
        <f t="shared" si="75"/>
        <v>116300</v>
      </c>
      <c r="L3551" s="41" t="s">
        <v>353</v>
      </c>
      <c r="O3551" t="s">
        <v>2420</v>
      </c>
      <c r="P3551">
        <v>12221010</v>
      </c>
      <c r="Q3551">
        <v>0</v>
      </c>
      <c r="R3551">
        <v>0</v>
      </c>
      <c r="S3551">
        <v>0</v>
      </c>
      <c r="U3551">
        <v>0</v>
      </c>
      <c r="V3551">
        <v>0</v>
      </c>
      <c r="W3551">
        <v>600</v>
      </c>
      <c r="X3551">
        <v>600</v>
      </c>
      <c r="Y3551" t="s">
        <v>419</v>
      </c>
      <c r="Z3551" t="s">
        <v>420</v>
      </c>
      <c r="AA3551" t="s">
        <v>429</v>
      </c>
      <c r="AB3551">
        <v>1</v>
      </c>
      <c r="AC3551">
        <v>0</v>
      </c>
      <c r="AD3551" t="b">
        <v>1</v>
      </c>
      <c r="AE3551" t="s">
        <v>358</v>
      </c>
      <c r="AZ3551" t="s">
        <v>389</v>
      </c>
      <c r="BA3551">
        <v>10000</v>
      </c>
      <c r="BB3551" t="s">
        <v>434</v>
      </c>
      <c r="BC3551" t="s">
        <v>429</v>
      </c>
      <c r="BD3551">
        <v>10000</v>
      </c>
      <c r="BE3551">
        <v>0</v>
      </c>
      <c r="BF3551" t="s">
        <v>361</v>
      </c>
      <c r="BG3551">
        <v>0</v>
      </c>
      <c r="BN3551">
        <v>20740010</v>
      </c>
      <c r="GY3551">
        <v>0</v>
      </c>
      <c r="GZ3551">
        <v>0</v>
      </c>
      <c r="HA3551" t="s">
        <v>373</v>
      </c>
      <c r="HB3551">
        <v>0</v>
      </c>
      <c r="HC3551">
        <v>0</v>
      </c>
      <c r="HD3551">
        <v>0</v>
      </c>
      <c r="HE3551" t="b">
        <v>0</v>
      </c>
      <c r="HF3551">
        <v>15000</v>
      </c>
      <c r="HG3551" t="b">
        <v>1</v>
      </c>
      <c r="HH3551">
        <v>0</v>
      </c>
      <c r="HI3551">
        <v>0</v>
      </c>
      <c r="HJ3551">
        <v>0</v>
      </c>
      <c r="HK3551">
        <v>0</v>
      </c>
      <c r="HL3551" t="b">
        <v>0</v>
      </c>
      <c r="HM3551">
        <v>0</v>
      </c>
      <c r="HN3551">
        <v>0</v>
      </c>
      <c r="HO3551">
        <v>0</v>
      </c>
      <c r="HP3551" t="s">
        <v>363</v>
      </c>
      <c r="HQ3551">
        <v>0</v>
      </c>
      <c r="HR3551">
        <v>0</v>
      </c>
      <c r="HS3551">
        <v>0</v>
      </c>
      <c r="HT3551">
        <v>0</v>
      </c>
      <c r="HU3551" t="b">
        <v>0</v>
      </c>
      <c r="HV3551">
        <v>0</v>
      </c>
      <c r="HW3551" t="b">
        <v>0</v>
      </c>
      <c r="HX3551" t="b">
        <v>0</v>
      </c>
    </row>
    <row r="3552" spans="2:232">
      <c r="B3552" s="34">
        <f>10000000+INDEX(编号表!$B:$B,MATCH(D3552,编号表!$A:$A,0))*10000+J3552</f>
        <v>11630011</v>
      </c>
      <c r="C3552" s="22" t="s">
        <v>2419</v>
      </c>
      <c r="D3552" s="22" t="s">
        <v>2419</v>
      </c>
      <c r="E3552" s="41" t="s">
        <v>492</v>
      </c>
      <c r="F3552" s="41" t="s">
        <v>2260</v>
      </c>
      <c r="G3552" s="41" t="s">
        <v>363</v>
      </c>
      <c r="H3552" s="41" t="b">
        <v>0</v>
      </c>
      <c r="I3552" s="41" t="b">
        <v>0</v>
      </c>
      <c r="J3552" s="41">
        <v>11</v>
      </c>
      <c r="K3552" s="41" t="str">
        <f t="shared" si="75"/>
        <v>116300</v>
      </c>
      <c r="L3552" s="41" t="s">
        <v>860</v>
      </c>
      <c r="O3552" t="s">
        <v>2421</v>
      </c>
      <c r="P3552">
        <v>12221010</v>
      </c>
      <c r="Q3552">
        <v>0</v>
      </c>
      <c r="R3552">
        <v>0</v>
      </c>
      <c r="S3552">
        <v>0</v>
      </c>
      <c r="U3552">
        <v>0</v>
      </c>
      <c r="V3552">
        <v>0</v>
      </c>
      <c r="W3552">
        <v>600</v>
      </c>
      <c r="X3552">
        <v>600</v>
      </c>
      <c r="Y3552" t="s">
        <v>419</v>
      </c>
      <c r="Z3552" t="s">
        <v>420</v>
      </c>
      <c r="AA3552" t="s">
        <v>429</v>
      </c>
      <c r="AB3552">
        <v>1</v>
      </c>
      <c r="AC3552">
        <v>0</v>
      </c>
      <c r="AD3552" t="b">
        <v>1</v>
      </c>
      <c r="AE3552" t="s">
        <v>358</v>
      </c>
      <c r="AZ3552" t="s">
        <v>389</v>
      </c>
      <c r="BA3552">
        <v>10000</v>
      </c>
      <c r="BB3552" t="s">
        <v>434</v>
      </c>
      <c r="BC3552" t="s">
        <v>429</v>
      </c>
      <c r="BD3552">
        <v>10000</v>
      </c>
      <c r="BE3552">
        <v>0</v>
      </c>
      <c r="BF3552" t="s">
        <v>361</v>
      </c>
      <c r="BG3552">
        <v>0</v>
      </c>
      <c r="BN3552">
        <v>20740011</v>
      </c>
      <c r="GY3552">
        <v>0</v>
      </c>
      <c r="GZ3552">
        <v>0</v>
      </c>
      <c r="HA3552" t="s">
        <v>373</v>
      </c>
      <c r="HB3552">
        <v>0</v>
      </c>
      <c r="HC3552">
        <v>0</v>
      </c>
      <c r="HD3552">
        <v>0</v>
      </c>
      <c r="HE3552" t="b">
        <v>0</v>
      </c>
      <c r="HF3552">
        <v>15000</v>
      </c>
      <c r="HG3552" t="b">
        <v>1</v>
      </c>
      <c r="HH3552">
        <v>0</v>
      </c>
      <c r="HI3552">
        <v>0</v>
      </c>
      <c r="HJ3552">
        <v>0</v>
      </c>
      <c r="HK3552">
        <v>0</v>
      </c>
      <c r="HL3552" t="b">
        <v>0</v>
      </c>
      <c r="HM3552">
        <v>0</v>
      </c>
      <c r="HN3552">
        <v>0</v>
      </c>
      <c r="HO3552">
        <v>0</v>
      </c>
      <c r="HP3552" t="s">
        <v>363</v>
      </c>
      <c r="HQ3552">
        <v>0</v>
      </c>
      <c r="HR3552">
        <v>0</v>
      </c>
      <c r="HS3552">
        <v>0</v>
      </c>
      <c r="HT3552">
        <v>0</v>
      </c>
      <c r="HU3552" t="b">
        <v>0</v>
      </c>
      <c r="HV3552">
        <v>0</v>
      </c>
      <c r="HW3552" t="b">
        <v>0</v>
      </c>
      <c r="HX3552" t="b">
        <v>0</v>
      </c>
    </row>
    <row r="3553" spans="2:232">
      <c r="B3553" s="34">
        <f>10000000+INDEX(编号表!$B:$B,MATCH(D3553,编号表!$A:$A,0))*10000+J3553</f>
        <v>11630012</v>
      </c>
      <c r="C3553" s="22" t="s">
        <v>2419</v>
      </c>
      <c r="D3553" s="22" t="s">
        <v>2419</v>
      </c>
      <c r="E3553" s="41" t="s">
        <v>492</v>
      </c>
      <c r="F3553" s="41" t="s">
        <v>2260</v>
      </c>
      <c r="G3553" s="41" t="s">
        <v>363</v>
      </c>
      <c r="H3553" s="41" t="b">
        <v>0</v>
      </c>
      <c r="I3553" s="41" t="b">
        <v>0</v>
      </c>
      <c r="J3553" s="41">
        <v>12</v>
      </c>
      <c r="K3553" s="41" t="str">
        <f t="shared" si="75"/>
        <v>116300</v>
      </c>
      <c r="L3553" s="41" t="s">
        <v>777</v>
      </c>
      <c r="O3553" t="s">
        <v>2422</v>
      </c>
      <c r="P3553">
        <v>12221010</v>
      </c>
      <c r="Q3553">
        <v>0</v>
      </c>
      <c r="R3553">
        <v>0</v>
      </c>
      <c r="S3553">
        <v>0</v>
      </c>
      <c r="U3553">
        <v>0</v>
      </c>
      <c r="V3553">
        <v>0</v>
      </c>
      <c r="W3553">
        <v>600</v>
      </c>
      <c r="X3553">
        <v>600</v>
      </c>
      <c r="Y3553" t="s">
        <v>419</v>
      </c>
      <c r="Z3553" t="s">
        <v>420</v>
      </c>
      <c r="AA3553" t="s">
        <v>429</v>
      </c>
      <c r="AB3553">
        <v>1</v>
      </c>
      <c r="AC3553">
        <v>0</v>
      </c>
      <c r="AD3553" t="b">
        <v>1</v>
      </c>
      <c r="AE3553" t="s">
        <v>358</v>
      </c>
      <c r="AZ3553" t="s">
        <v>389</v>
      </c>
      <c r="BA3553">
        <v>10000</v>
      </c>
      <c r="BB3553" t="s">
        <v>434</v>
      </c>
      <c r="BC3553" t="s">
        <v>429</v>
      </c>
      <c r="BD3553">
        <v>10000</v>
      </c>
      <c r="BE3553">
        <v>0</v>
      </c>
      <c r="BF3553" t="s">
        <v>361</v>
      </c>
      <c r="BG3553">
        <v>0</v>
      </c>
      <c r="BN3553">
        <v>20740012</v>
      </c>
      <c r="GY3553">
        <v>0</v>
      </c>
      <c r="GZ3553">
        <v>0</v>
      </c>
      <c r="HA3553" t="s">
        <v>373</v>
      </c>
      <c r="HB3553">
        <v>0</v>
      </c>
      <c r="HC3553">
        <v>0</v>
      </c>
      <c r="HD3553">
        <v>0</v>
      </c>
      <c r="HE3553" t="b">
        <v>0</v>
      </c>
      <c r="HF3553">
        <v>15000</v>
      </c>
      <c r="HG3553" t="b">
        <v>1</v>
      </c>
      <c r="HH3553">
        <v>0</v>
      </c>
      <c r="HI3553">
        <v>0</v>
      </c>
      <c r="HJ3553">
        <v>0</v>
      </c>
      <c r="HK3553">
        <v>0</v>
      </c>
      <c r="HL3553" t="b">
        <v>0</v>
      </c>
      <c r="HM3553">
        <v>0</v>
      </c>
      <c r="HN3553">
        <v>0</v>
      </c>
      <c r="HO3553">
        <v>0</v>
      </c>
      <c r="HP3553" t="s">
        <v>363</v>
      </c>
      <c r="HQ3553">
        <v>0</v>
      </c>
      <c r="HR3553">
        <v>0</v>
      </c>
      <c r="HS3553">
        <v>0</v>
      </c>
      <c r="HT3553">
        <v>0</v>
      </c>
      <c r="HU3553" t="b">
        <v>0</v>
      </c>
      <c r="HV3553">
        <v>0</v>
      </c>
      <c r="HW3553" t="b">
        <v>0</v>
      </c>
      <c r="HX3553" t="b">
        <v>0</v>
      </c>
    </row>
    <row r="3554" spans="2:232">
      <c r="B3554" s="34">
        <f>10000000+INDEX(编号表!$B:$B,MATCH(D3554,编号表!$A:$A,0))*10000+J3554</f>
        <v>11630013</v>
      </c>
      <c r="C3554" s="22" t="s">
        <v>2419</v>
      </c>
      <c r="D3554" s="22" t="s">
        <v>2419</v>
      </c>
      <c r="E3554" s="41" t="s">
        <v>492</v>
      </c>
      <c r="F3554" s="41" t="s">
        <v>2264</v>
      </c>
      <c r="G3554" s="41" t="s">
        <v>363</v>
      </c>
      <c r="H3554" s="41" t="b">
        <v>0</v>
      </c>
      <c r="I3554" s="41" t="b">
        <v>0</v>
      </c>
      <c r="J3554" s="41">
        <v>13</v>
      </c>
      <c r="K3554" s="41" t="str">
        <f t="shared" si="75"/>
        <v>116300</v>
      </c>
      <c r="L3554" s="41" t="s">
        <v>353</v>
      </c>
      <c r="O3554" t="s">
        <v>2420</v>
      </c>
      <c r="P3554">
        <v>12221010</v>
      </c>
      <c r="Q3554">
        <v>0</v>
      </c>
      <c r="R3554">
        <v>0</v>
      </c>
      <c r="S3554">
        <v>0</v>
      </c>
      <c r="U3554">
        <v>0</v>
      </c>
      <c r="V3554">
        <v>0</v>
      </c>
      <c r="W3554">
        <v>600</v>
      </c>
      <c r="X3554">
        <v>600</v>
      </c>
      <c r="Y3554" t="s">
        <v>419</v>
      </c>
      <c r="Z3554" t="s">
        <v>420</v>
      </c>
      <c r="AA3554" t="s">
        <v>429</v>
      </c>
      <c r="AB3554">
        <v>1</v>
      </c>
      <c r="AC3554">
        <v>0</v>
      </c>
      <c r="AD3554" t="b">
        <v>1</v>
      </c>
      <c r="AE3554" t="s">
        <v>358</v>
      </c>
      <c r="AZ3554" t="s">
        <v>389</v>
      </c>
      <c r="BA3554">
        <v>10000</v>
      </c>
      <c r="BB3554" t="s">
        <v>434</v>
      </c>
      <c r="BC3554" t="s">
        <v>429</v>
      </c>
      <c r="BD3554">
        <v>10000</v>
      </c>
      <c r="BE3554">
        <v>0</v>
      </c>
      <c r="BF3554" t="s">
        <v>361</v>
      </c>
      <c r="BG3554">
        <v>0</v>
      </c>
      <c r="BN3554">
        <v>20740013</v>
      </c>
      <c r="GY3554">
        <v>0</v>
      </c>
      <c r="GZ3554">
        <v>0</v>
      </c>
      <c r="HA3554" t="s">
        <v>373</v>
      </c>
      <c r="HB3554">
        <v>0</v>
      </c>
      <c r="HC3554">
        <v>0</v>
      </c>
      <c r="HD3554">
        <v>0</v>
      </c>
      <c r="HE3554" t="b">
        <v>0</v>
      </c>
      <c r="HF3554">
        <v>15000</v>
      </c>
      <c r="HG3554" t="b">
        <v>1</v>
      </c>
      <c r="HH3554">
        <v>0</v>
      </c>
      <c r="HI3554">
        <v>0</v>
      </c>
      <c r="HJ3554">
        <v>0</v>
      </c>
      <c r="HK3554">
        <v>0</v>
      </c>
      <c r="HL3554" t="b">
        <v>0</v>
      </c>
      <c r="HM3554">
        <v>0</v>
      </c>
      <c r="HN3554">
        <v>0</v>
      </c>
      <c r="HO3554">
        <v>0</v>
      </c>
      <c r="HP3554" t="s">
        <v>363</v>
      </c>
      <c r="HQ3554">
        <v>0</v>
      </c>
      <c r="HR3554">
        <v>0</v>
      </c>
      <c r="HS3554">
        <v>0</v>
      </c>
      <c r="HT3554">
        <v>0</v>
      </c>
      <c r="HU3554" t="b">
        <v>0</v>
      </c>
      <c r="HV3554">
        <v>0</v>
      </c>
      <c r="HW3554" t="b">
        <v>0</v>
      </c>
      <c r="HX3554" t="b">
        <v>0</v>
      </c>
    </row>
    <row r="3555" spans="2:232">
      <c r="B3555" s="34">
        <f>10000000+INDEX(编号表!$B:$B,MATCH(D3555,编号表!$A:$A,0))*10000+J3555</f>
        <v>11630014</v>
      </c>
      <c r="C3555" s="22" t="s">
        <v>2419</v>
      </c>
      <c r="D3555" s="22" t="s">
        <v>2419</v>
      </c>
      <c r="E3555" s="41" t="s">
        <v>492</v>
      </c>
      <c r="F3555" s="41" t="s">
        <v>2264</v>
      </c>
      <c r="G3555" s="41" t="s">
        <v>363</v>
      </c>
      <c r="H3555" s="41" t="b">
        <v>0</v>
      </c>
      <c r="I3555" s="41" t="b">
        <v>0</v>
      </c>
      <c r="J3555" s="41">
        <v>14</v>
      </c>
      <c r="K3555" s="41" t="str">
        <f t="shared" si="75"/>
        <v>116300</v>
      </c>
      <c r="L3555" s="41" t="s">
        <v>860</v>
      </c>
      <c r="O3555" t="s">
        <v>2421</v>
      </c>
      <c r="P3555">
        <v>12221010</v>
      </c>
      <c r="Q3555">
        <v>0</v>
      </c>
      <c r="R3555">
        <v>0</v>
      </c>
      <c r="S3555">
        <v>0</v>
      </c>
      <c r="U3555">
        <v>0</v>
      </c>
      <c r="V3555">
        <v>0</v>
      </c>
      <c r="W3555">
        <v>600</v>
      </c>
      <c r="X3555">
        <v>600</v>
      </c>
      <c r="Y3555" t="s">
        <v>419</v>
      </c>
      <c r="Z3555" t="s">
        <v>420</v>
      </c>
      <c r="AA3555" t="s">
        <v>429</v>
      </c>
      <c r="AB3555">
        <v>1</v>
      </c>
      <c r="AC3555">
        <v>0</v>
      </c>
      <c r="AD3555" t="b">
        <v>1</v>
      </c>
      <c r="AE3555" t="s">
        <v>358</v>
      </c>
      <c r="AZ3555" t="s">
        <v>389</v>
      </c>
      <c r="BA3555">
        <v>10000</v>
      </c>
      <c r="BB3555" t="s">
        <v>434</v>
      </c>
      <c r="BC3555" t="s">
        <v>429</v>
      </c>
      <c r="BD3555">
        <v>10000</v>
      </c>
      <c r="BE3555">
        <v>0</v>
      </c>
      <c r="BF3555" t="s">
        <v>361</v>
      </c>
      <c r="BG3555">
        <v>0</v>
      </c>
      <c r="BN3555">
        <v>20740014</v>
      </c>
      <c r="GY3555">
        <v>0</v>
      </c>
      <c r="GZ3555">
        <v>0</v>
      </c>
      <c r="HA3555" t="s">
        <v>373</v>
      </c>
      <c r="HB3555">
        <v>0</v>
      </c>
      <c r="HC3555">
        <v>0</v>
      </c>
      <c r="HD3555">
        <v>0</v>
      </c>
      <c r="HE3555" t="b">
        <v>0</v>
      </c>
      <c r="HF3555">
        <v>15000</v>
      </c>
      <c r="HG3555" t="b">
        <v>1</v>
      </c>
      <c r="HH3555">
        <v>0</v>
      </c>
      <c r="HI3555">
        <v>0</v>
      </c>
      <c r="HJ3555">
        <v>0</v>
      </c>
      <c r="HK3555">
        <v>0</v>
      </c>
      <c r="HL3555" t="b">
        <v>0</v>
      </c>
      <c r="HM3555">
        <v>0</v>
      </c>
      <c r="HN3555">
        <v>0</v>
      </c>
      <c r="HO3555">
        <v>0</v>
      </c>
      <c r="HP3555" t="s">
        <v>363</v>
      </c>
      <c r="HQ3555">
        <v>0</v>
      </c>
      <c r="HR3555">
        <v>0</v>
      </c>
      <c r="HS3555">
        <v>0</v>
      </c>
      <c r="HT3555">
        <v>0</v>
      </c>
      <c r="HU3555" t="b">
        <v>0</v>
      </c>
      <c r="HV3555">
        <v>0</v>
      </c>
      <c r="HW3555" t="b">
        <v>0</v>
      </c>
      <c r="HX3555" t="b">
        <v>0</v>
      </c>
    </row>
    <row r="3556" spans="2:232">
      <c r="B3556" s="34">
        <f>10000000+INDEX(编号表!$B:$B,MATCH(D3556,编号表!$A:$A,0))*10000+J3556</f>
        <v>11630015</v>
      </c>
      <c r="C3556" s="22" t="s">
        <v>2419</v>
      </c>
      <c r="D3556" s="22" t="s">
        <v>2419</v>
      </c>
      <c r="E3556" s="41" t="s">
        <v>492</v>
      </c>
      <c r="F3556" s="41" t="s">
        <v>2264</v>
      </c>
      <c r="G3556" s="41" t="s">
        <v>363</v>
      </c>
      <c r="H3556" s="41" t="b">
        <v>0</v>
      </c>
      <c r="I3556" s="41" t="b">
        <v>0</v>
      </c>
      <c r="J3556" s="41">
        <v>15</v>
      </c>
      <c r="K3556" s="41" t="str">
        <f t="shared" si="75"/>
        <v>116300</v>
      </c>
      <c r="L3556" s="41" t="s">
        <v>777</v>
      </c>
      <c r="O3556" t="s">
        <v>2422</v>
      </c>
      <c r="P3556">
        <v>12221010</v>
      </c>
      <c r="Q3556">
        <v>0</v>
      </c>
      <c r="R3556">
        <v>0</v>
      </c>
      <c r="S3556">
        <v>0</v>
      </c>
      <c r="U3556">
        <v>0</v>
      </c>
      <c r="V3556">
        <v>0</v>
      </c>
      <c r="W3556">
        <v>600</v>
      </c>
      <c r="X3556">
        <v>600</v>
      </c>
      <c r="Y3556" t="s">
        <v>419</v>
      </c>
      <c r="Z3556" t="s">
        <v>420</v>
      </c>
      <c r="AA3556" t="s">
        <v>429</v>
      </c>
      <c r="AB3556">
        <v>1</v>
      </c>
      <c r="AC3556">
        <v>0</v>
      </c>
      <c r="AD3556" t="b">
        <v>1</v>
      </c>
      <c r="AE3556" t="s">
        <v>358</v>
      </c>
      <c r="AZ3556" t="s">
        <v>389</v>
      </c>
      <c r="BA3556">
        <v>10000</v>
      </c>
      <c r="BB3556" t="s">
        <v>434</v>
      </c>
      <c r="BC3556" t="s">
        <v>429</v>
      </c>
      <c r="BD3556">
        <v>10000</v>
      </c>
      <c r="BE3556">
        <v>0</v>
      </c>
      <c r="BF3556" t="s">
        <v>361</v>
      </c>
      <c r="BG3556">
        <v>0</v>
      </c>
      <c r="BN3556">
        <v>20740015</v>
      </c>
      <c r="GY3556">
        <v>0</v>
      </c>
      <c r="GZ3556">
        <v>0</v>
      </c>
      <c r="HA3556" t="s">
        <v>373</v>
      </c>
      <c r="HB3556">
        <v>0</v>
      </c>
      <c r="HC3556">
        <v>0</v>
      </c>
      <c r="HD3556">
        <v>0</v>
      </c>
      <c r="HE3556" t="b">
        <v>0</v>
      </c>
      <c r="HF3556">
        <v>15000</v>
      </c>
      <c r="HG3556" t="b">
        <v>1</v>
      </c>
      <c r="HH3556">
        <v>0</v>
      </c>
      <c r="HI3556">
        <v>0</v>
      </c>
      <c r="HJ3556">
        <v>0</v>
      </c>
      <c r="HK3556">
        <v>0</v>
      </c>
      <c r="HL3556" t="b">
        <v>0</v>
      </c>
      <c r="HM3556">
        <v>0</v>
      </c>
      <c r="HN3556">
        <v>0</v>
      </c>
      <c r="HO3556">
        <v>0</v>
      </c>
      <c r="HP3556" t="s">
        <v>363</v>
      </c>
      <c r="HQ3556">
        <v>0</v>
      </c>
      <c r="HR3556">
        <v>0</v>
      </c>
      <c r="HS3556">
        <v>0</v>
      </c>
      <c r="HT3556">
        <v>0</v>
      </c>
      <c r="HU3556" t="b">
        <v>0</v>
      </c>
      <c r="HV3556">
        <v>0</v>
      </c>
      <c r="HW3556" t="b">
        <v>0</v>
      </c>
      <c r="HX3556" t="b">
        <v>0</v>
      </c>
    </row>
    <row r="3557" spans="2:232">
      <c r="B3557" s="34">
        <f>10000000+INDEX(编号表!$B:$B,MATCH(D3557,编号表!$A:$A,0))*10000+J3557</f>
        <v>11630016</v>
      </c>
      <c r="C3557" s="22" t="s">
        <v>2419</v>
      </c>
      <c r="D3557" s="22" t="s">
        <v>2419</v>
      </c>
      <c r="E3557" s="41" t="s">
        <v>492</v>
      </c>
      <c r="F3557" s="41" t="s">
        <v>2268</v>
      </c>
      <c r="G3557" s="41" t="s">
        <v>363</v>
      </c>
      <c r="H3557" s="41" t="b">
        <v>0</v>
      </c>
      <c r="I3557" s="41" t="b">
        <v>0</v>
      </c>
      <c r="J3557" s="41">
        <v>16</v>
      </c>
      <c r="K3557" s="41" t="str">
        <f t="shared" si="75"/>
        <v>116300</v>
      </c>
      <c r="L3557" s="41" t="s">
        <v>353</v>
      </c>
      <c r="O3557" t="s">
        <v>2420</v>
      </c>
      <c r="P3557">
        <v>12221010</v>
      </c>
      <c r="Q3557">
        <v>0</v>
      </c>
      <c r="R3557">
        <v>0</v>
      </c>
      <c r="S3557">
        <v>0</v>
      </c>
      <c r="U3557">
        <v>0</v>
      </c>
      <c r="V3557">
        <v>0</v>
      </c>
      <c r="W3557">
        <v>600</v>
      </c>
      <c r="X3557">
        <v>600</v>
      </c>
      <c r="Y3557" t="s">
        <v>419</v>
      </c>
      <c r="Z3557" t="s">
        <v>420</v>
      </c>
      <c r="AA3557" t="s">
        <v>429</v>
      </c>
      <c r="AB3557">
        <v>1</v>
      </c>
      <c r="AC3557">
        <v>0</v>
      </c>
      <c r="AD3557" t="b">
        <v>1</v>
      </c>
      <c r="AE3557" t="s">
        <v>358</v>
      </c>
      <c r="AZ3557" t="s">
        <v>389</v>
      </c>
      <c r="BA3557">
        <v>10000</v>
      </c>
      <c r="BB3557" t="s">
        <v>434</v>
      </c>
      <c r="BC3557" t="s">
        <v>429</v>
      </c>
      <c r="BD3557">
        <v>10000</v>
      </c>
      <c r="BE3557">
        <v>0</v>
      </c>
      <c r="BF3557" t="s">
        <v>361</v>
      </c>
      <c r="BG3557">
        <v>0</v>
      </c>
      <c r="BN3557">
        <v>20740016</v>
      </c>
      <c r="GY3557">
        <v>0</v>
      </c>
      <c r="GZ3557">
        <v>0</v>
      </c>
      <c r="HA3557" t="s">
        <v>373</v>
      </c>
      <c r="HB3557">
        <v>0</v>
      </c>
      <c r="HC3557">
        <v>0</v>
      </c>
      <c r="HD3557">
        <v>0</v>
      </c>
      <c r="HE3557" t="b">
        <v>0</v>
      </c>
      <c r="HF3557">
        <v>15000</v>
      </c>
      <c r="HG3557" t="b">
        <v>1</v>
      </c>
      <c r="HH3557">
        <v>0</v>
      </c>
      <c r="HI3557">
        <v>0</v>
      </c>
      <c r="HJ3557">
        <v>0</v>
      </c>
      <c r="HK3557">
        <v>0</v>
      </c>
      <c r="HL3557" t="b">
        <v>0</v>
      </c>
      <c r="HM3557">
        <v>0</v>
      </c>
      <c r="HN3557">
        <v>0</v>
      </c>
      <c r="HO3557">
        <v>0</v>
      </c>
      <c r="HP3557" t="s">
        <v>363</v>
      </c>
      <c r="HQ3557">
        <v>0</v>
      </c>
      <c r="HR3557">
        <v>0</v>
      </c>
      <c r="HS3557">
        <v>0</v>
      </c>
      <c r="HT3557">
        <v>0</v>
      </c>
      <c r="HU3557" t="b">
        <v>0</v>
      </c>
      <c r="HV3557">
        <v>0</v>
      </c>
      <c r="HW3557" t="b">
        <v>0</v>
      </c>
      <c r="HX3557" t="b">
        <v>0</v>
      </c>
    </row>
    <row r="3558" spans="2:232">
      <c r="B3558" s="34">
        <f>10000000+INDEX(编号表!$B:$B,MATCH(D3558,编号表!$A:$A,0))*10000+J3558</f>
        <v>11630017</v>
      </c>
      <c r="C3558" s="22" t="s">
        <v>2419</v>
      </c>
      <c r="D3558" s="22" t="s">
        <v>2419</v>
      </c>
      <c r="E3558" s="41" t="s">
        <v>492</v>
      </c>
      <c r="F3558" s="41" t="s">
        <v>2268</v>
      </c>
      <c r="G3558" s="41" t="s">
        <v>363</v>
      </c>
      <c r="H3558" s="41" t="b">
        <v>0</v>
      </c>
      <c r="I3558" s="41" t="b">
        <v>0</v>
      </c>
      <c r="J3558" s="41">
        <v>17</v>
      </c>
      <c r="K3558" s="41" t="str">
        <f t="shared" si="75"/>
        <v>116300</v>
      </c>
      <c r="L3558" s="41" t="s">
        <v>860</v>
      </c>
      <c r="O3558" t="s">
        <v>2421</v>
      </c>
      <c r="P3558">
        <v>12221010</v>
      </c>
      <c r="Q3558">
        <v>0</v>
      </c>
      <c r="R3558">
        <v>0</v>
      </c>
      <c r="S3558">
        <v>0</v>
      </c>
      <c r="U3558">
        <v>0</v>
      </c>
      <c r="V3558">
        <v>0</v>
      </c>
      <c r="W3558">
        <v>600</v>
      </c>
      <c r="X3558">
        <v>600</v>
      </c>
      <c r="Y3558" t="s">
        <v>419</v>
      </c>
      <c r="Z3558" t="s">
        <v>420</v>
      </c>
      <c r="AA3558" t="s">
        <v>429</v>
      </c>
      <c r="AB3558">
        <v>1</v>
      </c>
      <c r="AC3558">
        <v>0</v>
      </c>
      <c r="AD3558" t="b">
        <v>1</v>
      </c>
      <c r="AE3558" t="s">
        <v>358</v>
      </c>
      <c r="AZ3558" t="s">
        <v>389</v>
      </c>
      <c r="BA3558">
        <v>10000</v>
      </c>
      <c r="BB3558" t="s">
        <v>434</v>
      </c>
      <c r="BC3558" t="s">
        <v>429</v>
      </c>
      <c r="BD3558">
        <v>10000</v>
      </c>
      <c r="BE3558">
        <v>0</v>
      </c>
      <c r="BF3558" t="s">
        <v>361</v>
      </c>
      <c r="BG3558">
        <v>0</v>
      </c>
      <c r="BN3558">
        <v>20740017</v>
      </c>
      <c r="GY3558">
        <v>0</v>
      </c>
      <c r="GZ3558">
        <v>0</v>
      </c>
      <c r="HA3558" t="s">
        <v>373</v>
      </c>
      <c r="HB3558">
        <v>0</v>
      </c>
      <c r="HC3558">
        <v>0</v>
      </c>
      <c r="HD3558">
        <v>0</v>
      </c>
      <c r="HE3558" t="b">
        <v>0</v>
      </c>
      <c r="HF3558">
        <v>15000</v>
      </c>
      <c r="HG3558" t="b">
        <v>1</v>
      </c>
      <c r="HH3558">
        <v>0</v>
      </c>
      <c r="HI3558">
        <v>0</v>
      </c>
      <c r="HJ3558">
        <v>0</v>
      </c>
      <c r="HK3558">
        <v>0</v>
      </c>
      <c r="HL3558" t="b">
        <v>0</v>
      </c>
      <c r="HM3558">
        <v>0</v>
      </c>
      <c r="HN3558">
        <v>0</v>
      </c>
      <c r="HO3558">
        <v>0</v>
      </c>
      <c r="HP3558" t="s">
        <v>363</v>
      </c>
      <c r="HQ3558">
        <v>0</v>
      </c>
      <c r="HR3558">
        <v>0</v>
      </c>
      <c r="HS3558">
        <v>0</v>
      </c>
      <c r="HT3558">
        <v>0</v>
      </c>
      <c r="HU3558" t="b">
        <v>0</v>
      </c>
      <c r="HV3558">
        <v>0</v>
      </c>
      <c r="HW3558" t="b">
        <v>0</v>
      </c>
      <c r="HX3558" t="b">
        <v>0</v>
      </c>
    </row>
    <row r="3559" spans="2:232">
      <c r="B3559" s="34">
        <f>10000000+INDEX(编号表!$B:$B,MATCH(D3559,编号表!$A:$A,0))*10000+J3559</f>
        <v>11630018</v>
      </c>
      <c r="C3559" s="22" t="s">
        <v>2419</v>
      </c>
      <c r="D3559" s="22" t="s">
        <v>2419</v>
      </c>
      <c r="E3559" s="41" t="s">
        <v>492</v>
      </c>
      <c r="F3559" s="41" t="s">
        <v>2268</v>
      </c>
      <c r="G3559" s="41" t="s">
        <v>363</v>
      </c>
      <c r="H3559" s="41" t="b">
        <v>0</v>
      </c>
      <c r="I3559" s="41" t="b">
        <v>0</v>
      </c>
      <c r="J3559" s="41">
        <v>18</v>
      </c>
      <c r="K3559" s="41" t="str">
        <f t="shared" si="75"/>
        <v>116300</v>
      </c>
      <c r="L3559" s="41" t="s">
        <v>777</v>
      </c>
      <c r="O3559" t="s">
        <v>2422</v>
      </c>
      <c r="P3559">
        <v>12221010</v>
      </c>
      <c r="Q3559">
        <v>0</v>
      </c>
      <c r="R3559">
        <v>0</v>
      </c>
      <c r="S3559">
        <v>0</v>
      </c>
      <c r="U3559">
        <v>0</v>
      </c>
      <c r="V3559">
        <v>0</v>
      </c>
      <c r="W3559">
        <v>600</v>
      </c>
      <c r="X3559">
        <v>600</v>
      </c>
      <c r="Y3559" t="s">
        <v>419</v>
      </c>
      <c r="Z3559" t="s">
        <v>420</v>
      </c>
      <c r="AA3559" t="s">
        <v>429</v>
      </c>
      <c r="AB3559">
        <v>1</v>
      </c>
      <c r="AC3559">
        <v>0</v>
      </c>
      <c r="AD3559" t="b">
        <v>1</v>
      </c>
      <c r="AE3559" t="s">
        <v>358</v>
      </c>
      <c r="AZ3559" t="s">
        <v>389</v>
      </c>
      <c r="BA3559">
        <v>10000</v>
      </c>
      <c r="BB3559" t="s">
        <v>434</v>
      </c>
      <c r="BC3559" t="s">
        <v>429</v>
      </c>
      <c r="BD3559">
        <v>10000</v>
      </c>
      <c r="BE3559">
        <v>0</v>
      </c>
      <c r="BF3559" t="s">
        <v>361</v>
      </c>
      <c r="BG3559">
        <v>0</v>
      </c>
      <c r="BN3559">
        <v>20740018</v>
      </c>
      <c r="GY3559">
        <v>0</v>
      </c>
      <c r="GZ3559">
        <v>0</v>
      </c>
      <c r="HA3559" t="s">
        <v>373</v>
      </c>
      <c r="HB3559">
        <v>0</v>
      </c>
      <c r="HC3559">
        <v>0</v>
      </c>
      <c r="HD3559">
        <v>0</v>
      </c>
      <c r="HE3559" t="b">
        <v>0</v>
      </c>
      <c r="HF3559">
        <v>15000</v>
      </c>
      <c r="HG3559" t="b">
        <v>1</v>
      </c>
      <c r="HH3559">
        <v>0</v>
      </c>
      <c r="HI3559">
        <v>0</v>
      </c>
      <c r="HJ3559">
        <v>0</v>
      </c>
      <c r="HK3559">
        <v>0</v>
      </c>
      <c r="HL3559" t="b">
        <v>0</v>
      </c>
      <c r="HM3559">
        <v>0</v>
      </c>
      <c r="HN3559">
        <v>0</v>
      </c>
      <c r="HO3559">
        <v>0</v>
      </c>
      <c r="HP3559" t="s">
        <v>363</v>
      </c>
      <c r="HQ3559">
        <v>0</v>
      </c>
      <c r="HR3559">
        <v>0</v>
      </c>
      <c r="HS3559">
        <v>0</v>
      </c>
      <c r="HT3559">
        <v>0</v>
      </c>
      <c r="HU3559" t="b">
        <v>0</v>
      </c>
      <c r="HV3559">
        <v>0</v>
      </c>
      <c r="HW3559" t="b">
        <v>0</v>
      </c>
      <c r="HX3559" t="b">
        <v>0</v>
      </c>
    </row>
    <row r="3560" spans="2:232">
      <c r="B3560" s="34">
        <f>10000000+INDEX(编号表!$B:$B,MATCH(D3560,编号表!$A:$A,0))*10000+J3560</f>
        <v>11630019</v>
      </c>
      <c r="C3560" s="22" t="s">
        <v>2419</v>
      </c>
      <c r="D3560" s="22" t="s">
        <v>2419</v>
      </c>
      <c r="E3560" s="41" t="s">
        <v>492</v>
      </c>
      <c r="F3560" s="41" t="s">
        <v>2272</v>
      </c>
      <c r="G3560" s="41" t="s">
        <v>363</v>
      </c>
      <c r="H3560" s="41" t="b">
        <v>0</v>
      </c>
      <c r="I3560" s="41" t="b">
        <v>0</v>
      </c>
      <c r="J3560" s="41">
        <v>19</v>
      </c>
      <c r="K3560" s="41" t="str">
        <f t="shared" si="75"/>
        <v>116300</v>
      </c>
      <c r="L3560" s="41" t="s">
        <v>353</v>
      </c>
      <c r="O3560" t="s">
        <v>2420</v>
      </c>
      <c r="P3560">
        <v>12221010</v>
      </c>
      <c r="Q3560">
        <v>0</v>
      </c>
      <c r="R3560">
        <v>0</v>
      </c>
      <c r="S3560">
        <v>0</v>
      </c>
      <c r="U3560">
        <v>0</v>
      </c>
      <c r="V3560">
        <v>0</v>
      </c>
      <c r="W3560">
        <v>600</v>
      </c>
      <c r="X3560">
        <v>600</v>
      </c>
      <c r="Y3560" t="s">
        <v>419</v>
      </c>
      <c r="Z3560" t="s">
        <v>420</v>
      </c>
      <c r="AA3560" t="s">
        <v>429</v>
      </c>
      <c r="AB3560">
        <v>1</v>
      </c>
      <c r="AC3560">
        <v>0</v>
      </c>
      <c r="AD3560" t="b">
        <v>1</v>
      </c>
      <c r="AE3560" t="s">
        <v>358</v>
      </c>
      <c r="AZ3560" t="s">
        <v>389</v>
      </c>
      <c r="BA3560">
        <v>10000</v>
      </c>
      <c r="BB3560" t="s">
        <v>434</v>
      </c>
      <c r="BC3560" t="s">
        <v>429</v>
      </c>
      <c r="BD3560">
        <v>10000</v>
      </c>
      <c r="BE3560">
        <v>0</v>
      </c>
      <c r="BF3560" t="s">
        <v>361</v>
      </c>
      <c r="BG3560">
        <v>0</v>
      </c>
      <c r="BN3560">
        <v>20740019</v>
      </c>
      <c r="GY3560">
        <v>0</v>
      </c>
      <c r="GZ3560">
        <v>0</v>
      </c>
      <c r="HA3560" t="s">
        <v>373</v>
      </c>
      <c r="HB3560">
        <v>0</v>
      </c>
      <c r="HC3560">
        <v>0</v>
      </c>
      <c r="HD3560">
        <v>0</v>
      </c>
      <c r="HE3560" t="b">
        <v>0</v>
      </c>
      <c r="HF3560">
        <v>15000</v>
      </c>
      <c r="HG3560" t="b">
        <v>1</v>
      </c>
      <c r="HH3560">
        <v>0</v>
      </c>
      <c r="HI3560">
        <v>0</v>
      </c>
      <c r="HJ3560">
        <v>0</v>
      </c>
      <c r="HK3560">
        <v>0</v>
      </c>
      <c r="HL3560" t="b">
        <v>0</v>
      </c>
      <c r="HM3560">
        <v>0</v>
      </c>
      <c r="HN3560">
        <v>0</v>
      </c>
      <c r="HO3560">
        <v>0</v>
      </c>
      <c r="HP3560" t="s">
        <v>363</v>
      </c>
      <c r="HQ3560">
        <v>0</v>
      </c>
      <c r="HR3560">
        <v>0</v>
      </c>
      <c r="HS3560">
        <v>0</v>
      </c>
      <c r="HT3560">
        <v>0</v>
      </c>
      <c r="HU3560" t="b">
        <v>0</v>
      </c>
      <c r="HV3560">
        <v>0</v>
      </c>
      <c r="HW3560" t="b">
        <v>0</v>
      </c>
      <c r="HX3560" t="b">
        <v>0</v>
      </c>
    </row>
    <row r="3561" spans="2:232">
      <c r="B3561" s="34">
        <f>10000000+INDEX(编号表!$B:$B,MATCH(D3561,编号表!$A:$A,0))*10000+J3561</f>
        <v>11630020</v>
      </c>
      <c r="C3561" s="22" t="s">
        <v>2419</v>
      </c>
      <c r="D3561" s="22" t="s">
        <v>2419</v>
      </c>
      <c r="E3561" s="41" t="s">
        <v>492</v>
      </c>
      <c r="F3561" s="41" t="s">
        <v>2272</v>
      </c>
      <c r="G3561" s="41" t="s">
        <v>363</v>
      </c>
      <c r="H3561" s="41" t="b">
        <v>0</v>
      </c>
      <c r="I3561" s="41" t="b">
        <v>0</v>
      </c>
      <c r="J3561" s="41">
        <v>20</v>
      </c>
      <c r="K3561" s="41" t="str">
        <f t="shared" si="75"/>
        <v>116300</v>
      </c>
      <c r="L3561" s="41" t="s">
        <v>860</v>
      </c>
      <c r="O3561" t="s">
        <v>2421</v>
      </c>
      <c r="P3561">
        <v>12221010</v>
      </c>
      <c r="Q3561">
        <v>0</v>
      </c>
      <c r="R3561">
        <v>0</v>
      </c>
      <c r="S3561">
        <v>0</v>
      </c>
      <c r="U3561">
        <v>0</v>
      </c>
      <c r="V3561">
        <v>0</v>
      </c>
      <c r="W3561">
        <v>600</v>
      </c>
      <c r="X3561">
        <v>600</v>
      </c>
      <c r="Y3561" t="s">
        <v>419</v>
      </c>
      <c r="Z3561" t="s">
        <v>420</v>
      </c>
      <c r="AA3561" t="s">
        <v>429</v>
      </c>
      <c r="AB3561">
        <v>1</v>
      </c>
      <c r="AC3561">
        <v>0</v>
      </c>
      <c r="AD3561" t="b">
        <v>1</v>
      </c>
      <c r="AE3561" t="s">
        <v>358</v>
      </c>
      <c r="AZ3561" t="s">
        <v>389</v>
      </c>
      <c r="BA3561">
        <v>10000</v>
      </c>
      <c r="BB3561" t="s">
        <v>434</v>
      </c>
      <c r="BC3561" t="s">
        <v>429</v>
      </c>
      <c r="BD3561">
        <v>10000</v>
      </c>
      <c r="BE3561">
        <v>0</v>
      </c>
      <c r="BF3561" t="s">
        <v>361</v>
      </c>
      <c r="BG3561">
        <v>0</v>
      </c>
      <c r="BN3561">
        <v>20740020</v>
      </c>
      <c r="GY3561">
        <v>0</v>
      </c>
      <c r="GZ3561">
        <v>0</v>
      </c>
      <c r="HA3561" t="s">
        <v>373</v>
      </c>
      <c r="HB3561">
        <v>0</v>
      </c>
      <c r="HC3561">
        <v>0</v>
      </c>
      <c r="HD3561">
        <v>0</v>
      </c>
      <c r="HE3561" t="b">
        <v>0</v>
      </c>
      <c r="HF3561">
        <v>15000</v>
      </c>
      <c r="HG3561" t="b">
        <v>1</v>
      </c>
      <c r="HH3561">
        <v>0</v>
      </c>
      <c r="HI3561">
        <v>0</v>
      </c>
      <c r="HJ3561">
        <v>0</v>
      </c>
      <c r="HK3561">
        <v>0</v>
      </c>
      <c r="HL3561" t="b">
        <v>0</v>
      </c>
      <c r="HM3561">
        <v>0</v>
      </c>
      <c r="HN3561">
        <v>0</v>
      </c>
      <c r="HO3561">
        <v>0</v>
      </c>
      <c r="HP3561" t="s">
        <v>363</v>
      </c>
      <c r="HQ3561">
        <v>0</v>
      </c>
      <c r="HR3561">
        <v>0</v>
      </c>
      <c r="HS3561">
        <v>0</v>
      </c>
      <c r="HT3561">
        <v>0</v>
      </c>
      <c r="HU3561" t="b">
        <v>0</v>
      </c>
      <c r="HV3561">
        <v>0</v>
      </c>
      <c r="HW3561" t="b">
        <v>0</v>
      </c>
      <c r="HX3561" t="b">
        <v>0</v>
      </c>
    </row>
    <row r="3562" spans="2:232">
      <c r="B3562" s="34">
        <f>10000000+INDEX(编号表!$B:$B,MATCH(D3562,编号表!$A:$A,0))*10000+J3562</f>
        <v>11630021</v>
      </c>
      <c r="C3562" s="22" t="s">
        <v>2419</v>
      </c>
      <c r="D3562" s="22" t="s">
        <v>2419</v>
      </c>
      <c r="E3562" s="41" t="s">
        <v>492</v>
      </c>
      <c r="F3562" s="41" t="s">
        <v>2272</v>
      </c>
      <c r="G3562" s="41" t="s">
        <v>363</v>
      </c>
      <c r="H3562" s="41" t="b">
        <v>0</v>
      </c>
      <c r="I3562" s="41" t="b">
        <v>0</v>
      </c>
      <c r="J3562" s="41">
        <v>21</v>
      </c>
      <c r="K3562" s="41" t="str">
        <f t="shared" si="75"/>
        <v>116300</v>
      </c>
      <c r="L3562" s="41" t="s">
        <v>777</v>
      </c>
      <c r="O3562" t="s">
        <v>2422</v>
      </c>
      <c r="P3562">
        <v>12221010</v>
      </c>
      <c r="Q3562">
        <v>0</v>
      </c>
      <c r="R3562">
        <v>0</v>
      </c>
      <c r="S3562">
        <v>0</v>
      </c>
      <c r="U3562">
        <v>0</v>
      </c>
      <c r="V3562">
        <v>0</v>
      </c>
      <c r="W3562">
        <v>600</v>
      </c>
      <c r="X3562">
        <v>600</v>
      </c>
      <c r="Y3562" t="s">
        <v>419</v>
      </c>
      <c r="Z3562" t="s">
        <v>420</v>
      </c>
      <c r="AA3562" t="s">
        <v>429</v>
      </c>
      <c r="AB3562">
        <v>1</v>
      </c>
      <c r="AC3562">
        <v>0</v>
      </c>
      <c r="AD3562" t="b">
        <v>1</v>
      </c>
      <c r="AE3562" t="s">
        <v>358</v>
      </c>
      <c r="AZ3562" t="s">
        <v>389</v>
      </c>
      <c r="BA3562">
        <v>10000</v>
      </c>
      <c r="BB3562" t="s">
        <v>434</v>
      </c>
      <c r="BC3562" t="s">
        <v>429</v>
      </c>
      <c r="BD3562">
        <v>10000</v>
      </c>
      <c r="BE3562">
        <v>0</v>
      </c>
      <c r="BF3562" t="s">
        <v>361</v>
      </c>
      <c r="BG3562">
        <v>0</v>
      </c>
      <c r="BN3562">
        <v>20740021</v>
      </c>
      <c r="GY3562">
        <v>0</v>
      </c>
      <c r="GZ3562">
        <v>0</v>
      </c>
      <c r="HA3562" t="s">
        <v>373</v>
      </c>
      <c r="HB3562">
        <v>0</v>
      </c>
      <c r="HC3562">
        <v>0</v>
      </c>
      <c r="HD3562">
        <v>0</v>
      </c>
      <c r="HE3562" t="b">
        <v>0</v>
      </c>
      <c r="HF3562">
        <v>15000</v>
      </c>
      <c r="HG3562" t="b">
        <v>1</v>
      </c>
      <c r="HH3562">
        <v>0</v>
      </c>
      <c r="HI3562">
        <v>0</v>
      </c>
      <c r="HJ3562">
        <v>0</v>
      </c>
      <c r="HK3562">
        <v>0</v>
      </c>
      <c r="HL3562" t="b">
        <v>0</v>
      </c>
      <c r="HM3562">
        <v>0</v>
      </c>
      <c r="HN3562">
        <v>0</v>
      </c>
      <c r="HO3562">
        <v>0</v>
      </c>
      <c r="HP3562" t="s">
        <v>363</v>
      </c>
      <c r="HQ3562">
        <v>0</v>
      </c>
      <c r="HR3562">
        <v>0</v>
      </c>
      <c r="HS3562">
        <v>0</v>
      </c>
      <c r="HT3562">
        <v>0</v>
      </c>
      <c r="HU3562" t="b">
        <v>0</v>
      </c>
      <c r="HV3562">
        <v>0</v>
      </c>
      <c r="HW3562" t="b">
        <v>0</v>
      </c>
      <c r="HX3562" t="b">
        <v>0</v>
      </c>
    </row>
    <row r="3563" spans="2:232">
      <c r="B3563" s="34">
        <f>10000000+INDEX(编号表!$B:$B,MATCH(D3563,编号表!$A:$A,0))*10000+J3563</f>
        <v>11640001</v>
      </c>
      <c r="C3563" s="22" t="s">
        <v>2423</v>
      </c>
      <c r="D3563" s="22" t="s">
        <v>2423</v>
      </c>
      <c r="E3563" s="41" t="s">
        <v>492</v>
      </c>
      <c r="F3563" s="41" t="s">
        <v>2248</v>
      </c>
      <c r="G3563" s="41" t="inlineStr">
        <is>
          <t xml:space="preserve">火行</t>
        </is>
      </c>
      <c r="H3563" s="41" t="b">
        <v>0</v>
      </c>
      <c r="I3563" s="41" t="b">
        <v>0</v>
      </c>
      <c r="J3563" s="41">
        <v>1</v>
      </c>
      <c r="K3563" s="41" t="str">
        <f t="shared" si="75"/>
        <v>116400</v>
      </c>
      <c r="L3563" s="41" t="s">
        <v>353</v>
      </c>
      <c r="O3563" t="inlineStr">
        <is>
          <t xml:space="preserve">自身或友方获得20%火行伤害减免，持续120秒。一次性符箓，使用后消耗。</t>
        </is>
      </c>
      <c r="P3563">
        <v>12221011</v>
      </c>
      <c r="Q3563">
        <v>0</v>
      </c>
      <c r="R3563">
        <v>0</v>
      </c>
      <c r="S3563">
        <v>0</v>
      </c>
      <c r="U3563">
        <v>0</v>
      </c>
      <c r="V3563">
        <v>0</v>
      </c>
      <c r="W3563">
        <v>600</v>
      </c>
      <c r="X3563">
        <v>600</v>
      </c>
      <c r="Y3563" t="inlineStr">
        <is>
          <t xml:space="preserve">单位</t>
        </is>
      </c>
      <c r="Z3563" t="inlineStr">
        <is>
          <t xml:space="preserve">单体</t>
        </is>
      </c>
      <c r="AA3563" t="inlineStr">
        <is>
          <t xml:space="preserve">友方</t>
        </is>
      </c>
      <c r="AB3563">
        <v>1</v>
      </c>
      <c r="AC3563">
        <v>0</v>
      </c>
      <c r="AD3563" t="b">
        <v>1</v>
      </c>
      <c r="AE3563" t="inlineStr">
        <is>
          <t xml:space="preserve">最近</t>
        </is>
      </c>
      <c r="AZ3563" t="inlineStr">
        <is>
          <t xml:space="preserve">魔法</t>
        </is>
      </c>
      <c r="BA3563">
        <v>10000</v>
      </c>
      <c r="BB3563" t="inlineStr">
        <is>
          <t xml:space="preserve">技能效果_调用状态</t>
        </is>
      </c>
      <c r="BC3563" t="inlineStr">
        <is>
          <t xml:space="preserve">友方</t>
        </is>
      </c>
      <c r="BD3563">
        <v>10000</v>
      </c>
      <c r="BE3563">
        <v>0</v>
      </c>
      <c r="BF3563" t="inlineStr">
        <is>
          <t xml:space="preserve">全部</t>
        </is>
      </c>
      <c r="BG3563">
        <v>0</v>
      </c>
      <c r="BN3563">
        <v>20950001</v>
      </c>
      <c r="GY3563">
        <v>0</v>
      </c>
      <c r="GZ3563">
        <v>0</v>
      </c>
      <c r="HA3563" t="inlineStr">
        <is>
          <t xml:space="preserve"/>
        </is>
      </c>
      <c r="HB3563">
        <v>0</v>
      </c>
      <c r="HC3563">
        <v>0</v>
      </c>
      <c r="HD3563">
        <v>0</v>
      </c>
      <c r="HE3563" t="b">
        <v>0</v>
      </c>
      <c r="HF3563">
        <v>15000</v>
      </c>
      <c r="HG3563" t="b">
        <v>1</v>
      </c>
      <c r="HH3563">
        <v>0</v>
      </c>
      <c r="HI3563">
        <v>0</v>
      </c>
      <c r="HJ3563">
        <v>0</v>
      </c>
      <c r="HK3563">
        <v>0</v>
      </c>
      <c r="HL3563" t="b">
        <v>0</v>
      </c>
      <c r="HM3563">
        <v>0</v>
      </c>
      <c r="HN3563">
        <v>0</v>
      </c>
      <c r="HO3563">
        <v>0</v>
      </c>
      <c r="HP3563" t="inlineStr">
        <is>
          <t xml:space="preserve">无</t>
        </is>
      </c>
      <c r="HQ3563">
        <v>0</v>
      </c>
      <c r="HR3563">
        <v>0</v>
      </c>
      <c r="HS3563">
        <v>0</v>
      </c>
      <c r="HT3563">
        <v>0</v>
      </c>
      <c r="HU3563" t="b">
        <v>0</v>
      </c>
      <c r="HV3563">
        <v>0</v>
      </c>
      <c r="HW3563" t="b">
        <v>0</v>
      </c>
      <c r="HX3563" t="b">
        <v>0</v>
      </c>
    </row>
    <row r="3564" spans="2:232">
      <c r="B3564" s="34">
        <f>10000000+INDEX(编号表!$B:$B,MATCH(D3564,编号表!$A:$A,0))*10000+J3564</f>
        <v>11640002</v>
      </c>
      <c r="C3564" s="22" t="s">
        <v>2423</v>
      </c>
      <c r="D3564" s="22" t="s">
        <v>2423</v>
      </c>
      <c r="E3564" s="41" t="s">
        <v>492</v>
      </c>
      <c r="F3564" s="41" t="s">
        <v>2248</v>
      </c>
      <c r="G3564" s="41" t="inlineStr">
        <is>
          <t xml:space="preserve">火行</t>
        </is>
      </c>
      <c r="H3564" s="41" t="b">
        <v>0</v>
      </c>
      <c r="I3564" s="41" t="b">
        <v>0</v>
      </c>
      <c r="J3564" s="41">
        <v>2</v>
      </c>
      <c r="K3564" s="41" t="str">
        <f t="shared" si="75"/>
        <v>116400</v>
      </c>
      <c r="L3564" s="41" t="s">
        <v>860</v>
      </c>
      <c r="O3564" t="inlineStr">
        <is>
          <t xml:space="preserve">自身或友方获得25%火行伤害减免，持续120秒。一次性符箓，使用后消耗。</t>
        </is>
      </c>
      <c r="P3564">
        <v>12221011</v>
      </c>
      <c r="Q3564">
        <v>0</v>
      </c>
      <c r="R3564">
        <v>0</v>
      </c>
      <c r="S3564">
        <v>0</v>
      </c>
      <c r="U3564">
        <v>0</v>
      </c>
      <c r="V3564">
        <v>0</v>
      </c>
      <c r="W3564">
        <v>600</v>
      </c>
      <c r="X3564">
        <v>600</v>
      </c>
      <c r="Y3564" t="inlineStr">
        <is>
          <t xml:space="preserve">单位</t>
        </is>
      </c>
      <c r="Z3564" t="inlineStr">
        <is>
          <t xml:space="preserve">单体</t>
        </is>
      </c>
      <c r="AA3564" t="inlineStr">
        <is>
          <t xml:space="preserve">友方</t>
        </is>
      </c>
      <c r="AB3564">
        <v>1</v>
      </c>
      <c r="AC3564">
        <v>0</v>
      </c>
      <c r="AD3564" t="b">
        <v>1</v>
      </c>
      <c r="AE3564" t="inlineStr">
        <is>
          <t xml:space="preserve">最近</t>
        </is>
      </c>
      <c r="AZ3564" t="inlineStr">
        <is>
          <t xml:space="preserve">魔法</t>
        </is>
      </c>
      <c r="BA3564">
        <v>10000</v>
      </c>
      <c r="BB3564" t="inlineStr">
        <is>
          <t xml:space="preserve">技能效果_调用状态</t>
        </is>
      </c>
      <c r="BC3564" t="inlineStr">
        <is>
          <t xml:space="preserve">友方</t>
        </is>
      </c>
      <c r="BD3564">
        <v>10000</v>
      </c>
      <c r="BE3564">
        <v>0</v>
      </c>
      <c r="BF3564" t="inlineStr">
        <is>
          <t xml:space="preserve">全部</t>
        </is>
      </c>
      <c r="BG3564">
        <v>0</v>
      </c>
      <c r="BN3564">
        <v>20950002</v>
      </c>
      <c r="GY3564">
        <v>0</v>
      </c>
      <c r="GZ3564">
        <v>0</v>
      </c>
      <c r="HA3564" t="inlineStr">
        <is>
          <t xml:space="preserve"/>
        </is>
      </c>
      <c r="HB3564">
        <v>0</v>
      </c>
      <c r="HC3564">
        <v>0</v>
      </c>
      <c r="HD3564">
        <v>0</v>
      </c>
      <c r="HE3564" t="b">
        <v>0</v>
      </c>
      <c r="HF3564">
        <v>15000</v>
      </c>
      <c r="HG3564" t="b">
        <v>1</v>
      </c>
      <c r="HH3564">
        <v>0</v>
      </c>
      <c r="HI3564">
        <v>0</v>
      </c>
      <c r="HJ3564">
        <v>0</v>
      </c>
      <c r="HK3564">
        <v>0</v>
      </c>
      <c r="HL3564" t="b">
        <v>0</v>
      </c>
      <c r="HM3564">
        <v>0</v>
      </c>
      <c r="HN3564">
        <v>0</v>
      </c>
      <c r="HO3564">
        <v>0</v>
      </c>
      <c r="HP3564" t="inlineStr">
        <is>
          <t xml:space="preserve">无</t>
        </is>
      </c>
      <c r="HQ3564">
        <v>0</v>
      </c>
      <c r="HR3564">
        <v>0</v>
      </c>
      <c r="HS3564">
        <v>0</v>
      </c>
      <c r="HT3564">
        <v>0</v>
      </c>
      <c r="HU3564" t="b">
        <v>0</v>
      </c>
      <c r="HV3564">
        <v>0</v>
      </c>
      <c r="HW3564" t="b">
        <v>0</v>
      </c>
      <c r="HX3564" t="b">
        <v>0</v>
      </c>
    </row>
    <row r="3565" spans="2:232">
      <c r="B3565" s="34">
        <f>10000000+INDEX(编号表!$B:$B,MATCH(D3565,编号表!$A:$A,0))*10000+J3565</f>
        <v>11640003</v>
      </c>
      <c r="C3565" s="22" t="s">
        <v>2423</v>
      </c>
      <c r="D3565" s="22" t="s">
        <v>2423</v>
      </c>
      <c r="E3565" s="41" t="s">
        <v>492</v>
      </c>
      <c r="F3565" s="41" t="s">
        <v>2248</v>
      </c>
      <c r="G3565" s="41" t="inlineStr">
        <is>
          <t xml:space="preserve">火行</t>
        </is>
      </c>
      <c r="H3565" s="41" t="b">
        <v>0</v>
      </c>
      <c r="I3565" s="41" t="b">
        <v>0</v>
      </c>
      <c r="J3565" s="41">
        <v>3</v>
      </c>
      <c r="K3565" s="41" t="str">
        <f t="shared" si="75"/>
        <v>116400</v>
      </c>
      <c r="L3565" s="41" t="s">
        <v>777</v>
      </c>
      <c r="O3565" t="inlineStr">
        <is>
          <t xml:space="preserve">自身或友方获得30%火行伤害减免，持续120秒。一次性符箓，使用后消耗。</t>
        </is>
      </c>
      <c r="P3565">
        <v>12221011</v>
      </c>
      <c r="Q3565">
        <v>0</v>
      </c>
      <c r="R3565">
        <v>0</v>
      </c>
      <c r="S3565">
        <v>0</v>
      </c>
      <c r="U3565">
        <v>0</v>
      </c>
      <c r="V3565">
        <v>0</v>
      </c>
      <c r="W3565">
        <v>600</v>
      </c>
      <c r="X3565">
        <v>600</v>
      </c>
      <c r="Y3565" t="inlineStr">
        <is>
          <t xml:space="preserve">单位</t>
        </is>
      </c>
      <c r="Z3565" t="inlineStr">
        <is>
          <t xml:space="preserve">单体</t>
        </is>
      </c>
      <c r="AA3565" t="inlineStr">
        <is>
          <t xml:space="preserve">友方</t>
        </is>
      </c>
      <c r="AB3565">
        <v>1</v>
      </c>
      <c r="AC3565">
        <v>0</v>
      </c>
      <c r="AD3565" t="b">
        <v>1</v>
      </c>
      <c r="AE3565" t="inlineStr">
        <is>
          <t xml:space="preserve">最近</t>
        </is>
      </c>
      <c r="AZ3565" t="inlineStr">
        <is>
          <t xml:space="preserve">魔法</t>
        </is>
      </c>
      <c r="BA3565">
        <v>10000</v>
      </c>
      <c r="BB3565" t="inlineStr">
        <is>
          <t xml:space="preserve">技能效果_调用状态</t>
        </is>
      </c>
      <c r="BC3565" t="inlineStr">
        <is>
          <t xml:space="preserve">友方</t>
        </is>
      </c>
      <c r="BD3565">
        <v>10000</v>
      </c>
      <c r="BE3565">
        <v>0</v>
      </c>
      <c r="BF3565" t="inlineStr">
        <is>
          <t xml:space="preserve">全部</t>
        </is>
      </c>
      <c r="BG3565">
        <v>0</v>
      </c>
      <c r="BN3565">
        <v>20950003</v>
      </c>
      <c r="GY3565">
        <v>0</v>
      </c>
      <c r="GZ3565">
        <v>0</v>
      </c>
      <c r="HA3565" t="inlineStr">
        <is>
          <t xml:space="preserve"/>
        </is>
      </c>
      <c r="HB3565">
        <v>0</v>
      </c>
      <c r="HC3565">
        <v>0</v>
      </c>
      <c r="HD3565">
        <v>0</v>
      </c>
      <c r="HE3565" t="b">
        <v>0</v>
      </c>
      <c r="HF3565">
        <v>15000</v>
      </c>
      <c r="HG3565" t="b">
        <v>1</v>
      </c>
      <c r="HH3565">
        <v>0</v>
      </c>
      <c r="HI3565">
        <v>0</v>
      </c>
      <c r="HJ3565">
        <v>0</v>
      </c>
      <c r="HK3565">
        <v>0</v>
      </c>
      <c r="HL3565" t="b">
        <v>0</v>
      </c>
      <c r="HM3565">
        <v>0</v>
      </c>
      <c r="HN3565">
        <v>0</v>
      </c>
      <c r="HO3565">
        <v>0</v>
      </c>
      <c r="HP3565" t="inlineStr">
        <is>
          <t xml:space="preserve">无</t>
        </is>
      </c>
      <c r="HQ3565">
        <v>0</v>
      </c>
      <c r="HR3565">
        <v>0</v>
      </c>
      <c r="HS3565">
        <v>0</v>
      </c>
      <c r="HT3565">
        <v>0</v>
      </c>
      <c r="HU3565" t="b">
        <v>0</v>
      </c>
      <c r="HV3565">
        <v>0</v>
      </c>
      <c r="HW3565" t="b">
        <v>0</v>
      </c>
      <c r="HX3565" t="b">
        <v>0</v>
      </c>
    </row>
    <row r="3566" spans="2:232">
      <c r="B3566" s="34">
        <f>10000000+INDEX(编号表!$B:$B,MATCH(D3566,编号表!$A:$A,0))*10000+J3566</f>
        <v>11640004</v>
      </c>
      <c r="C3566" s="22" t="s">
        <v>2423</v>
      </c>
      <c r="D3566" s="22" t="s">
        <v>2423</v>
      </c>
      <c r="E3566" s="41" t="s">
        <v>492</v>
      </c>
      <c r="F3566" s="41" t="s">
        <v>2252</v>
      </c>
      <c r="G3566" s="41" t="inlineStr">
        <is>
          <t xml:space="preserve">火行</t>
        </is>
      </c>
      <c r="H3566" s="41" t="b">
        <v>0</v>
      </c>
      <c r="I3566" s="41" t="b">
        <v>0</v>
      </c>
      <c r="J3566" s="41">
        <v>4</v>
      </c>
      <c r="K3566" s="41" t="str">
        <f t="shared" si="75"/>
        <v>116400</v>
      </c>
      <c r="L3566" s="41" t="s">
        <v>353</v>
      </c>
      <c r="O3566" t="inlineStr">
        <is>
          <t xml:space="preserve">自身或友方获得20%火行伤害减免，持续120秒。一次性符箓，使用后消耗。</t>
        </is>
      </c>
      <c r="P3566">
        <v>12221011</v>
      </c>
      <c r="Q3566">
        <v>0</v>
      </c>
      <c r="R3566">
        <v>0</v>
      </c>
      <c r="S3566">
        <v>0</v>
      </c>
      <c r="U3566">
        <v>0</v>
      </c>
      <c r="V3566">
        <v>0</v>
      </c>
      <c r="W3566">
        <v>600</v>
      </c>
      <c r="X3566">
        <v>600</v>
      </c>
      <c r="Y3566" t="inlineStr">
        <is>
          <t xml:space="preserve">单位</t>
        </is>
      </c>
      <c r="Z3566" t="inlineStr">
        <is>
          <t xml:space="preserve">单体</t>
        </is>
      </c>
      <c r="AA3566" t="inlineStr">
        <is>
          <t xml:space="preserve">友方</t>
        </is>
      </c>
      <c r="AB3566">
        <v>1</v>
      </c>
      <c r="AC3566">
        <v>0</v>
      </c>
      <c r="AD3566" t="b">
        <v>1</v>
      </c>
      <c r="AE3566" t="inlineStr">
        <is>
          <t xml:space="preserve">最近</t>
        </is>
      </c>
      <c r="AZ3566" t="inlineStr">
        <is>
          <t xml:space="preserve">魔法</t>
        </is>
      </c>
      <c r="BA3566">
        <v>10000</v>
      </c>
      <c r="BB3566" t="inlineStr">
        <is>
          <t xml:space="preserve">技能效果_调用状态</t>
        </is>
      </c>
      <c r="BC3566" t="inlineStr">
        <is>
          <t xml:space="preserve">友方</t>
        </is>
      </c>
      <c r="BD3566">
        <v>10000</v>
      </c>
      <c r="BE3566">
        <v>0</v>
      </c>
      <c r="BF3566" t="inlineStr">
        <is>
          <t xml:space="preserve">全部</t>
        </is>
      </c>
      <c r="BG3566">
        <v>0</v>
      </c>
      <c r="BN3566">
        <v>20950004</v>
      </c>
      <c r="GY3566">
        <v>0</v>
      </c>
      <c r="GZ3566">
        <v>0</v>
      </c>
      <c r="HA3566" t="inlineStr">
        <is>
          <t xml:space="preserve"/>
        </is>
      </c>
      <c r="HB3566">
        <v>0</v>
      </c>
      <c r="HC3566">
        <v>0</v>
      </c>
      <c r="HD3566">
        <v>0</v>
      </c>
      <c r="HE3566" t="b">
        <v>0</v>
      </c>
      <c r="HF3566">
        <v>15000</v>
      </c>
      <c r="HG3566" t="b">
        <v>1</v>
      </c>
      <c r="HH3566">
        <v>0</v>
      </c>
      <c r="HI3566">
        <v>0</v>
      </c>
      <c r="HJ3566">
        <v>0</v>
      </c>
      <c r="HK3566">
        <v>0</v>
      </c>
      <c r="HL3566" t="b">
        <v>0</v>
      </c>
      <c r="HM3566">
        <v>0</v>
      </c>
      <c r="HN3566">
        <v>0</v>
      </c>
      <c r="HO3566">
        <v>0</v>
      </c>
      <c r="HP3566" t="inlineStr">
        <is>
          <t xml:space="preserve">无</t>
        </is>
      </c>
      <c r="HQ3566">
        <v>0</v>
      </c>
      <c r="HR3566">
        <v>0</v>
      </c>
      <c r="HS3566">
        <v>0</v>
      </c>
      <c r="HT3566">
        <v>0</v>
      </c>
      <c r="HU3566" t="b">
        <v>0</v>
      </c>
      <c r="HV3566">
        <v>0</v>
      </c>
      <c r="HW3566" t="b">
        <v>0</v>
      </c>
      <c r="HX3566" t="b">
        <v>0</v>
      </c>
    </row>
    <row r="3567" spans="2:232">
      <c r="B3567" s="34">
        <f>10000000+INDEX(编号表!$B:$B,MATCH(D3567,编号表!$A:$A,0))*10000+J3567</f>
        <v>11640005</v>
      </c>
      <c r="C3567" s="22" t="s">
        <v>2423</v>
      </c>
      <c r="D3567" s="22" t="s">
        <v>2423</v>
      </c>
      <c r="E3567" s="41" t="s">
        <v>492</v>
      </c>
      <c r="F3567" s="41" t="s">
        <v>2252</v>
      </c>
      <c r="G3567" s="41" t="inlineStr">
        <is>
          <t xml:space="preserve">火行</t>
        </is>
      </c>
      <c r="H3567" s="41" t="b">
        <v>0</v>
      </c>
      <c r="I3567" s="41" t="b">
        <v>0</v>
      </c>
      <c r="J3567" s="41">
        <v>5</v>
      </c>
      <c r="K3567" s="41" t="str">
        <f t="shared" si="75"/>
        <v>116400</v>
      </c>
      <c r="L3567" s="41" t="s">
        <v>860</v>
      </c>
      <c r="O3567" t="inlineStr">
        <is>
          <t xml:space="preserve">自身或友方获得25%火行伤害减免，持续120秒。一次性符箓，使用后消耗。</t>
        </is>
      </c>
      <c r="P3567">
        <v>12221011</v>
      </c>
      <c r="Q3567">
        <v>0</v>
      </c>
      <c r="R3567">
        <v>0</v>
      </c>
      <c r="S3567">
        <v>0</v>
      </c>
      <c r="U3567">
        <v>0</v>
      </c>
      <c r="V3567">
        <v>0</v>
      </c>
      <c r="W3567">
        <v>600</v>
      </c>
      <c r="X3567">
        <v>600</v>
      </c>
      <c r="Y3567" t="inlineStr">
        <is>
          <t xml:space="preserve">单位</t>
        </is>
      </c>
      <c r="Z3567" t="inlineStr">
        <is>
          <t xml:space="preserve">单体</t>
        </is>
      </c>
      <c r="AA3567" t="inlineStr">
        <is>
          <t xml:space="preserve">友方</t>
        </is>
      </c>
      <c r="AB3567">
        <v>1</v>
      </c>
      <c r="AC3567">
        <v>0</v>
      </c>
      <c r="AD3567" t="b">
        <v>1</v>
      </c>
      <c r="AE3567" t="inlineStr">
        <is>
          <t xml:space="preserve">最近</t>
        </is>
      </c>
      <c r="AZ3567" t="inlineStr">
        <is>
          <t xml:space="preserve">魔法</t>
        </is>
      </c>
      <c r="BA3567">
        <v>10000</v>
      </c>
      <c r="BB3567" t="inlineStr">
        <is>
          <t xml:space="preserve">技能效果_调用状态</t>
        </is>
      </c>
      <c r="BC3567" t="inlineStr">
        <is>
          <t xml:space="preserve">友方</t>
        </is>
      </c>
      <c r="BD3567">
        <v>10000</v>
      </c>
      <c r="BE3567">
        <v>0</v>
      </c>
      <c r="BF3567" t="inlineStr">
        <is>
          <t xml:space="preserve">全部</t>
        </is>
      </c>
      <c r="BG3567">
        <v>0</v>
      </c>
      <c r="BN3567">
        <v>20950005</v>
      </c>
      <c r="GY3567">
        <v>0</v>
      </c>
      <c r="GZ3567">
        <v>0</v>
      </c>
      <c r="HA3567" t="inlineStr">
        <is>
          <t xml:space="preserve"/>
        </is>
      </c>
      <c r="HB3567">
        <v>0</v>
      </c>
      <c r="HC3567">
        <v>0</v>
      </c>
      <c r="HD3567">
        <v>0</v>
      </c>
      <c r="HE3567" t="b">
        <v>0</v>
      </c>
      <c r="HF3567">
        <v>15000</v>
      </c>
      <c r="HG3567" t="b">
        <v>1</v>
      </c>
      <c r="HH3567">
        <v>0</v>
      </c>
      <c r="HI3567">
        <v>0</v>
      </c>
      <c r="HJ3567">
        <v>0</v>
      </c>
      <c r="HK3567">
        <v>0</v>
      </c>
      <c r="HL3567" t="b">
        <v>0</v>
      </c>
      <c r="HM3567">
        <v>0</v>
      </c>
      <c r="HN3567">
        <v>0</v>
      </c>
      <c r="HO3567">
        <v>0</v>
      </c>
      <c r="HP3567" t="inlineStr">
        <is>
          <t xml:space="preserve">无</t>
        </is>
      </c>
      <c r="HQ3567">
        <v>0</v>
      </c>
      <c r="HR3567">
        <v>0</v>
      </c>
      <c r="HS3567">
        <v>0</v>
      </c>
      <c r="HT3567">
        <v>0</v>
      </c>
      <c r="HU3567" t="b">
        <v>0</v>
      </c>
      <c r="HV3567">
        <v>0</v>
      </c>
      <c r="HW3567" t="b">
        <v>0</v>
      </c>
      <c r="HX3567" t="b">
        <v>0</v>
      </c>
    </row>
    <row r="3568" spans="2:232">
      <c r="B3568" s="34">
        <f>10000000+INDEX(编号表!$B:$B,MATCH(D3568,编号表!$A:$A,0))*10000+J3568</f>
        <v>11640006</v>
      </c>
      <c r="C3568" s="22" t="s">
        <v>2423</v>
      </c>
      <c r="D3568" s="22" t="s">
        <v>2423</v>
      </c>
      <c r="E3568" s="41" t="s">
        <v>492</v>
      </c>
      <c r="F3568" s="41" t="s">
        <v>2252</v>
      </c>
      <c r="G3568" s="41" t="inlineStr">
        <is>
          <t xml:space="preserve">火行</t>
        </is>
      </c>
      <c r="H3568" s="41" t="b">
        <v>0</v>
      </c>
      <c r="I3568" s="41" t="b">
        <v>0</v>
      </c>
      <c r="J3568" s="41">
        <v>6</v>
      </c>
      <c r="K3568" s="41" t="str">
        <f t="shared" si="75"/>
        <v>116400</v>
      </c>
      <c r="L3568" s="41" t="s">
        <v>777</v>
      </c>
      <c r="O3568" t="inlineStr">
        <is>
          <t xml:space="preserve">自身或友方获得30%火行伤害减免，持续120秒。一次性符箓，使用后消耗。</t>
        </is>
      </c>
      <c r="P3568">
        <v>12221011</v>
      </c>
      <c r="Q3568">
        <v>0</v>
      </c>
      <c r="R3568">
        <v>0</v>
      </c>
      <c r="S3568">
        <v>0</v>
      </c>
      <c r="U3568">
        <v>0</v>
      </c>
      <c r="V3568">
        <v>0</v>
      </c>
      <c r="W3568">
        <v>600</v>
      </c>
      <c r="X3568">
        <v>600</v>
      </c>
      <c r="Y3568" t="inlineStr">
        <is>
          <t xml:space="preserve">单位</t>
        </is>
      </c>
      <c r="Z3568" t="inlineStr">
        <is>
          <t xml:space="preserve">单体</t>
        </is>
      </c>
      <c r="AA3568" t="inlineStr">
        <is>
          <t xml:space="preserve">友方</t>
        </is>
      </c>
      <c r="AB3568">
        <v>1</v>
      </c>
      <c r="AC3568">
        <v>0</v>
      </c>
      <c r="AD3568" t="b">
        <v>1</v>
      </c>
      <c r="AE3568" t="inlineStr">
        <is>
          <t xml:space="preserve">最近</t>
        </is>
      </c>
      <c r="AZ3568" t="inlineStr">
        <is>
          <t xml:space="preserve">魔法</t>
        </is>
      </c>
      <c r="BA3568">
        <v>10000</v>
      </c>
      <c r="BB3568" t="inlineStr">
        <is>
          <t xml:space="preserve">技能效果_调用状态</t>
        </is>
      </c>
      <c r="BC3568" t="inlineStr">
        <is>
          <t xml:space="preserve">友方</t>
        </is>
      </c>
      <c r="BD3568">
        <v>10000</v>
      </c>
      <c r="BE3568">
        <v>0</v>
      </c>
      <c r="BF3568" t="inlineStr">
        <is>
          <t xml:space="preserve">全部</t>
        </is>
      </c>
      <c r="BG3568">
        <v>0</v>
      </c>
      <c r="BN3568">
        <v>20950006</v>
      </c>
      <c r="GY3568">
        <v>0</v>
      </c>
      <c r="GZ3568">
        <v>0</v>
      </c>
      <c r="HA3568" t="inlineStr">
        <is>
          <t xml:space="preserve"/>
        </is>
      </c>
      <c r="HB3568">
        <v>0</v>
      </c>
      <c r="HC3568">
        <v>0</v>
      </c>
      <c r="HD3568">
        <v>0</v>
      </c>
      <c r="HE3568" t="b">
        <v>0</v>
      </c>
      <c r="HF3568">
        <v>15000</v>
      </c>
      <c r="HG3568" t="b">
        <v>1</v>
      </c>
      <c r="HH3568">
        <v>0</v>
      </c>
      <c r="HI3568">
        <v>0</v>
      </c>
      <c r="HJ3568">
        <v>0</v>
      </c>
      <c r="HK3568">
        <v>0</v>
      </c>
      <c r="HL3568" t="b">
        <v>0</v>
      </c>
      <c r="HM3568">
        <v>0</v>
      </c>
      <c r="HN3568">
        <v>0</v>
      </c>
      <c r="HO3568">
        <v>0</v>
      </c>
      <c r="HP3568" t="inlineStr">
        <is>
          <t xml:space="preserve">无</t>
        </is>
      </c>
      <c r="HQ3568">
        <v>0</v>
      </c>
      <c r="HR3568">
        <v>0</v>
      </c>
      <c r="HS3568">
        <v>0</v>
      </c>
      <c r="HT3568">
        <v>0</v>
      </c>
      <c r="HU3568" t="b">
        <v>0</v>
      </c>
      <c r="HV3568">
        <v>0</v>
      </c>
      <c r="HW3568" t="b">
        <v>0</v>
      </c>
      <c r="HX3568" t="b">
        <v>0</v>
      </c>
    </row>
    <row r="3569" spans="2:16">
      <c r="B3569" s="34">
        <f>10000000+INDEX(编号表!$B:$B,MATCH(D3569,编号表!$A:$A,0))*10000+J3569</f>
        <v>11640007</v>
      </c>
      <c r="C3569" s="22" t="s">
        <v>2423</v>
      </c>
      <c r="D3569" s="22" t="s">
        <v>2423</v>
      </c>
      <c r="E3569" s="41" t="s">
        <v>492</v>
      </c>
      <c r="F3569" s="41" t="s">
        <v>2256</v>
      </c>
      <c r="G3569" s="41" t="inlineStr">
        <is>
          <t xml:space="preserve">火行</t>
        </is>
      </c>
      <c r="H3569" s="41" t="b">
        <v>0</v>
      </c>
      <c r="I3569" s="41" t="b">
        <v>0</v>
      </c>
      <c r="J3569" s="41">
        <v>7</v>
      </c>
      <c r="K3569" s="41" t="str">
        <f t="shared" si="75"/>
        <v>116400</v>
      </c>
      <c r="L3569" s="41" t="s">
        <v>353</v>
      </c>
      <c r="O3569" t="inlineStr">
        <is>
          <t xml:space="preserve">自身或友方获得20%火行伤害减免，持续120秒。一次性符箓，使用后消耗。</t>
        </is>
      </c>
      <c r="P3569">
        <v>12221011</v>
      </c>
      <c r="Q3569">
        <v>0</v>
      </c>
      <c r="R3569">
        <v>0</v>
      </c>
      <c r="S3569">
        <v>0</v>
      </c>
      <c r="U3569">
        <v>0</v>
      </c>
      <c r="V3569">
        <v>0</v>
      </c>
      <c r="W3569">
        <v>600</v>
      </c>
      <c r="X3569">
        <v>600</v>
      </c>
      <c r="Y3569" t="inlineStr">
        <is>
          <t xml:space="preserve">单位</t>
        </is>
      </c>
      <c r="Z3569" t="inlineStr">
        <is>
          <t xml:space="preserve">单体</t>
        </is>
      </c>
      <c r="AA3569" t="inlineStr">
        <is>
          <t xml:space="preserve">友方</t>
        </is>
      </c>
      <c r="AB3569">
        <v>1</v>
      </c>
      <c r="AC3569">
        <v>0</v>
      </c>
      <c r="AD3569" t="b">
        <v>1</v>
      </c>
      <c r="AE3569" t="inlineStr">
        <is>
          <t xml:space="preserve">最近</t>
        </is>
      </c>
      <c r="AZ3569" t="inlineStr">
        <is>
          <t xml:space="preserve">魔法</t>
        </is>
      </c>
      <c r="BA3569">
        <v>10000</v>
      </c>
      <c r="BB3569" t="inlineStr">
        <is>
          <t xml:space="preserve">技能效果_调用状态</t>
        </is>
      </c>
      <c r="BC3569" t="inlineStr">
        <is>
          <t xml:space="preserve">友方</t>
        </is>
      </c>
      <c r="BD3569">
        <v>10000</v>
      </c>
      <c r="BE3569">
        <v>0</v>
      </c>
      <c r="BF3569" t="inlineStr">
        <is>
          <t xml:space="preserve">全部</t>
        </is>
      </c>
      <c r="BG3569">
        <v>0</v>
      </c>
      <c r="BN3569">
        <v>20950007</v>
      </c>
      <c r="GY3569">
        <v>0</v>
      </c>
      <c r="GZ3569">
        <v>0</v>
      </c>
      <c r="HA3569" t="inlineStr">
        <is>
          <t xml:space="preserve"/>
        </is>
      </c>
      <c r="HB3569">
        <v>0</v>
      </c>
      <c r="HC3569">
        <v>0</v>
      </c>
      <c r="HD3569">
        <v>0</v>
      </c>
      <c r="HE3569" t="b">
        <v>0</v>
      </c>
      <c r="HF3569">
        <v>15000</v>
      </c>
      <c r="HG3569" t="b">
        <v>1</v>
      </c>
      <c r="HH3569">
        <v>0</v>
      </c>
      <c r="HI3569">
        <v>0</v>
      </c>
      <c r="HJ3569">
        <v>0</v>
      </c>
      <c r="HK3569">
        <v>0</v>
      </c>
      <c r="HL3569" t="b">
        <v>0</v>
      </c>
      <c r="HM3569">
        <v>0</v>
      </c>
      <c r="HN3569">
        <v>0</v>
      </c>
      <c r="HO3569">
        <v>0</v>
      </c>
      <c r="HP3569" t="inlineStr">
        <is>
          <t xml:space="preserve">无</t>
        </is>
      </c>
      <c r="HQ3569">
        <v>0</v>
      </c>
      <c r="HR3569">
        <v>0</v>
      </c>
      <c r="HS3569">
        <v>0</v>
      </c>
      <c r="HT3569">
        <v>0</v>
      </c>
      <c r="HU3569" t="b">
        <v>0</v>
      </c>
      <c r="HV3569">
        <v>0</v>
      </c>
      <c r="HW3569" t="b">
        <v>0</v>
      </c>
      <c r="HX3569" t="b">
        <v>0</v>
      </c>
    </row>
    <row r="3570" spans="2:16">
      <c r="B3570" s="34">
        <f>10000000+INDEX(编号表!$B:$B,MATCH(D3570,编号表!$A:$A,0))*10000+J3570</f>
        <v>11640008</v>
      </c>
      <c r="C3570" s="22" t="s">
        <v>2423</v>
      </c>
      <c r="D3570" s="22" t="s">
        <v>2423</v>
      </c>
      <c r="E3570" s="41" t="s">
        <v>492</v>
      </c>
      <c r="F3570" s="41" t="s">
        <v>2256</v>
      </c>
      <c r="G3570" s="41" t="inlineStr">
        <is>
          <t xml:space="preserve">火行</t>
        </is>
      </c>
      <c r="H3570" s="41" t="b">
        <v>0</v>
      </c>
      <c r="I3570" s="41" t="b">
        <v>0</v>
      </c>
      <c r="J3570" s="41">
        <v>8</v>
      </c>
      <c r="K3570" s="41" t="str">
        <f t="shared" si="75"/>
        <v>116400</v>
      </c>
      <c r="L3570" s="41" t="s">
        <v>860</v>
      </c>
      <c r="O3570" t="inlineStr">
        <is>
          <t xml:space="preserve">自身或友方获得25%火行伤害减免，持续120秒。一次性符箓，使用后消耗。</t>
        </is>
      </c>
      <c r="P3570">
        <v>12221011</v>
      </c>
      <c r="Q3570">
        <v>0</v>
      </c>
      <c r="R3570">
        <v>0</v>
      </c>
      <c r="S3570">
        <v>0</v>
      </c>
      <c r="U3570">
        <v>0</v>
      </c>
      <c r="V3570">
        <v>0</v>
      </c>
      <c r="W3570">
        <v>600</v>
      </c>
      <c r="X3570">
        <v>600</v>
      </c>
      <c r="Y3570" t="inlineStr">
        <is>
          <t xml:space="preserve">单位</t>
        </is>
      </c>
      <c r="Z3570" t="inlineStr">
        <is>
          <t xml:space="preserve">单体</t>
        </is>
      </c>
      <c r="AA3570" t="inlineStr">
        <is>
          <t xml:space="preserve">友方</t>
        </is>
      </c>
      <c r="AB3570">
        <v>1</v>
      </c>
      <c r="AC3570">
        <v>0</v>
      </c>
      <c r="AD3570" t="b">
        <v>1</v>
      </c>
      <c r="AE3570" t="inlineStr">
        <is>
          <t xml:space="preserve">最近</t>
        </is>
      </c>
      <c r="AZ3570" t="inlineStr">
        <is>
          <t xml:space="preserve">魔法</t>
        </is>
      </c>
      <c r="BA3570">
        <v>10000</v>
      </c>
      <c r="BB3570" t="inlineStr">
        <is>
          <t xml:space="preserve">技能效果_调用状态</t>
        </is>
      </c>
      <c r="BC3570" t="inlineStr">
        <is>
          <t xml:space="preserve">友方</t>
        </is>
      </c>
      <c r="BD3570">
        <v>10000</v>
      </c>
      <c r="BE3570">
        <v>0</v>
      </c>
      <c r="BF3570" t="inlineStr">
        <is>
          <t xml:space="preserve">全部</t>
        </is>
      </c>
      <c r="BG3570">
        <v>0</v>
      </c>
      <c r="BN3570">
        <v>20950008</v>
      </c>
      <c r="GY3570">
        <v>0</v>
      </c>
      <c r="GZ3570">
        <v>0</v>
      </c>
      <c r="HA3570" t="inlineStr">
        <is>
          <t xml:space="preserve"/>
        </is>
      </c>
      <c r="HB3570">
        <v>0</v>
      </c>
      <c r="HC3570">
        <v>0</v>
      </c>
      <c r="HD3570">
        <v>0</v>
      </c>
      <c r="HE3570" t="b">
        <v>0</v>
      </c>
      <c r="HF3570">
        <v>15000</v>
      </c>
      <c r="HG3570" t="b">
        <v>1</v>
      </c>
      <c r="HH3570">
        <v>0</v>
      </c>
      <c r="HI3570">
        <v>0</v>
      </c>
      <c r="HJ3570">
        <v>0</v>
      </c>
      <c r="HK3570">
        <v>0</v>
      </c>
      <c r="HL3570" t="b">
        <v>0</v>
      </c>
      <c r="HM3570">
        <v>0</v>
      </c>
      <c r="HN3570">
        <v>0</v>
      </c>
      <c r="HO3570">
        <v>0</v>
      </c>
      <c r="HP3570" t="inlineStr">
        <is>
          <t xml:space="preserve">无</t>
        </is>
      </c>
      <c r="HQ3570">
        <v>0</v>
      </c>
      <c r="HR3570">
        <v>0</v>
      </c>
      <c r="HS3570">
        <v>0</v>
      </c>
      <c r="HT3570">
        <v>0</v>
      </c>
      <c r="HU3570" t="b">
        <v>0</v>
      </c>
      <c r="HV3570">
        <v>0</v>
      </c>
      <c r="HW3570" t="b">
        <v>0</v>
      </c>
      <c r="HX3570" t="b">
        <v>0</v>
      </c>
    </row>
    <row r="3571" spans="2:16">
      <c r="B3571" s="34">
        <f>10000000+INDEX(编号表!$B:$B,MATCH(D3571,编号表!$A:$A,0))*10000+J3571</f>
        <v>11640009</v>
      </c>
      <c r="C3571" s="22" t="s">
        <v>2423</v>
      </c>
      <c r="D3571" s="22" t="s">
        <v>2423</v>
      </c>
      <c r="E3571" s="41" t="s">
        <v>492</v>
      </c>
      <c r="F3571" s="41" t="s">
        <v>2256</v>
      </c>
      <c r="G3571" s="41" t="inlineStr">
        <is>
          <t xml:space="preserve">火行</t>
        </is>
      </c>
      <c r="H3571" s="41" t="b">
        <v>0</v>
      </c>
      <c r="I3571" s="41" t="b">
        <v>0</v>
      </c>
      <c r="J3571" s="41">
        <v>9</v>
      </c>
      <c r="K3571" s="41" t="str">
        <f t="shared" si="75"/>
        <v>116400</v>
      </c>
      <c r="L3571" s="41" t="s">
        <v>777</v>
      </c>
      <c r="O3571" t="inlineStr">
        <is>
          <t xml:space="preserve">自身或友方获得30%火行伤害减免，持续120秒。一次性符箓，使用后消耗。</t>
        </is>
      </c>
      <c r="P3571">
        <v>12221011</v>
      </c>
      <c r="Q3571">
        <v>0</v>
      </c>
      <c r="R3571">
        <v>0</v>
      </c>
      <c r="S3571">
        <v>0</v>
      </c>
      <c r="U3571">
        <v>0</v>
      </c>
      <c r="V3571">
        <v>0</v>
      </c>
      <c r="W3571">
        <v>600</v>
      </c>
      <c r="X3571">
        <v>600</v>
      </c>
      <c r="Y3571" t="inlineStr">
        <is>
          <t xml:space="preserve">单位</t>
        </is>
      </c>
      <c r="Z3571" t="inlineStr">
        <is>
          <t xml:space="preserve">单体</t>
        </is>
      </c>
      <c r="AA3571" t="inlineStr">
        <is>
          <t xml:space="preserve">友方</t>
        </is>
      </c>
      <c r="AB3571">
        <v>1</v>
      </c>
      <c r="AC3571">
        <v>0</v>
      </c>
      <c r="AD3571" t="b">
        <v>1</v>
      </c>
      <c r="AE3571" t="inlineStr">
        <is>
          <t xml:space="preserve">最近</t>
        </is>
      </c>
      <c r="AZ3571" t="inlineStr">
        <is>
          <t xml:space="preserve">魔法</t>
        </is>
      </c>
      <c r="BA3571">
        <v>10000</v>
      </c>
      <c r="BB3571" t="inlineStr">
        <is>
          <t xml:space="preserve">技能效果_调用状态</t>
        </is>
      </c>
      <c r="BC3571" t="inlineStr">
        <is>
          <t xml:space="preserve">友方</t>
        </is>
      </c>
      <c r="BD3571">
        <v>10000</v>
      </c>
      <c r="BE3571">
        <v>0</v>
      </c>
      <c r="BF3571" t="inlineStr">
        <is>
          <t xml:space="preserve">全部</t>
        </is>
      </c>
      <c r="BG3571">
        <v>0</v>
      </c>
      <c r="BN3571">
        <v>20950009</v>
      </c>
      <c r="GY3571">
        <v>0</v>
      </c>
      <c r="GZ3571">
        <v>0</v>
      </c>
      <c r="HA3571" t="inlineStr">
        <is>
          <t xml:space="preserve"/>
        </is>
      </c>
      <c r="HB3571">
        <v>0</v>
      </c>
      <c r="HC3571">
        <v>0</v>
      </c>
      <c r="HD3571">
        <v>0</v>
      </c>
      <c r="HE3571" t="b">
        <v>0</v>
      </c>
      <c r="HF3571">
        <v>15000</v>
      </c>
      <c r="HG3571" t="b">
        <v>1</v>
      </c>
      <c r="HH3571">
        <v>0</v>
      </c>
      <c r="HI3571">
        <v>0</v>
      </c>
      <c r="HJ3571">
        <v>0</v>
      </c>
      <c r="HK3571">
        <v>0</v>
      </c>
      <c r="HL3571" t="b">
        <v>0</v>
      </c>
      <c r="HM3571">
        <v>0</v>
      </c>
      <c r="HN3571">
        <v>0</v>
      </c>
      <c r="HO3571">
        <v>0</v>
      </c>
      <c r="HP3571" t="inlineStr">
        <is>
          <t xml:space="preserve">无</t>
        </is>
      </c>
      <c r="HQ3571">
        <v>0</v>
      </c>
      <c r="HR3571">
        <v>0</v>
      </c>
      <c r="HS3571">
        <v>0</v>
      </c>
      <c r="HT3571">
        <v>0</v>
      </c>
      <c r="HU3571" t="b">
        <v>0</v>
      </c>
      <c r="HV3571">
        <v>0</v>
      </c>
      <c r="HW3571" t="b">
        <v>0</v>
      </c>
      <c r="HX3571" t="b">
        <v>0</v>
      </c>
    </row>
    <row r="3572" spans="2:16">
      <c r="B3572" s="34">
        <f>10000000+INDEX(编号表!$B:$B,MATCH(D3572,编号表!$A:$A,0))*10000+J3572</f>
        <v>11640010</v>
      </c>
      <c r="C3572" s="22" t="s">
        <v>2423</v>
      </c>
      <c r="D3572" s="22" t="s">
        <v>2423</v>
      </c>
      <c r="E3572" s="41" t="s">
        <v>492</v>
      </c>
      <c r="F3572" s="41" t="s">
        <v>2260</v>
      </c>
      <c r="G3572" s="41" t="inlineStr">
        <is>
          <t xml:space="preserve">火行</t>
        </is>
      </c>
      <c r="H3572" s="41" t="b">
        <v>0</v>
      </c>
      <c r="I3572" s="41" t="b">
        <v>0</v>
      </c>
      <c r="J3572" s="41">
        <v>10</v>
      </c>
      <c r="K3572" s="41" t="str">
        <f t="shared" si="75"/>
        <v>116400</v>
      </c>
      <c r="L3572" s="41" t="s">
        <v>353</v>
      </c>
      <c r="O3572" t="inlineStr">
        <is>
          <t xml:space="preserve">自身或友方获得20%火行伤害减免，持续120秒。一次性符箓，使用后消耗。</t>
        </is>
      </c>
      <c r="P3572">
        <v>12221011</v>
      </c>
      <c r="Q3572">
        <v>0</v>
      </c>
      <c r="R3572">
        <v>0</v>
      </c>
      <c r="S3572">
        <v>0</v>
      </c>
      <c r="U3572">
        <v>0</v>
      </c>
      <c r="V3572">
        <v>0</v>
      </c>
      <c r="W3572">
        <v>600</v>
      </c>
      <c r="X3572">
        <v>600</v>
      </c>
      <c r="Y3572" t="inlineStr">
        <is>
          <t xml:space="preserve">单位</t>
        </is>
      </c>
      <c r="Z3572" t="inlineStr">
        <is>
          <t xml:space="preserve">单体</t>
        </is>
      </c>
      <c r="AA3572" t="inlineStr">
        <is>
          <t xml:space="preserve">友方</t>
        </is>
      </c>
      <c r="AB3572">
        <v>1</v>
      </c>
      <c r="AC3572">
        <v>0</v>
      </c>
      <c r="AD3572" t="b">
        <v>1</v>
      </c>
      <c r="AE3572" t="inlineStr">
        <is>
          <t xml:space="preserve">最近</t>
        </is>
      </c>
      <c r="AZ3572" t="inlineStr">
        <is>
          <t xml:space="preserve">魔法</t>
        </is>
      </c>
      <c r="BA3572">
        <v>10000</v>
      </c>
      <c r="BB3572" t="inlineStr">
        <is>
          <t xml:space="preserve">技能效果_调用状态</t>
        </is>
      </c>
      <c r="BC3572" t="inlineStr">
        <is>
          <t xml:space="preserve">友方</t>
        </is>
      </c>
      <c r="BD3572">
        <v>10000</v>
      </c>
      <c r="BE3572">
        <v>0</v>
      </c>
      <c r="BF3572" t="inlineStr">
        <is>
          <t xml:space="preserve">全部</t>
        </is>
      </c>
      <c r="BG3572">
        <v>0</v>
      </c>
      <c r="BN3572">
        <v>20950010</v>
      </c>
      <c r="GY3572">
        <v>0</v>
      </c>
      <c r="GZ3572">
        <v>0</v>
      </c>
      <c r="HA3572" t="inlineStr">
        <is>
          <t xml:space="preserve"/>
        </is>
      </c>
      <c r="HB3572">
        <v>0</v>
      </c>
      <c r="HC3572">
        <v>0</v>
      </c>
      <c r="HD3572">
        <v>0</v>
      </c>
      <c r="HE3572" t="b">
        <v>0</v>
      </c>
      <c r="HF3572">
        <v>15000</v>
      </c>
      <c r="HG3572" t="b">
        <v>1</v>
      </c>
      <c r="HH3572">
        <v>0</v>
      </c>
      <c r="HI3572">
        <v>0</v>
      </c>
      <c r="HJ3572">
        <v>0</v>
      </c>
      <c r="HK3572">
        <v>0</v>
      </c>
      <c r="HL3572" t="b">
        <v>0</v>
      </c>
      <c r="HM3572">
        <v>0</v>
      </c>
      <c r="HN3572">
        <v>0</v>
      </c>
      <c r="HO3572">
        <v>0</v>
      </c>
      <c r="HP3572" t="inlineStr">
        <is>
          <t xml:space="preserve">无</t>
        </is>
      </c>
      <c r="HQ3572">
        <v>0</v>
      </c>
      <c r="HR3572">
        <v>0</v>
      </c>
      <c r="HS3572">
        <v>0</v>
      </c>
      <c r="HT3572">
        <v>0</v>
      </c>
      <c r="HU3572" t="b">
        <v>0</v>
      </c>
      <c r="HV3572">
        <v>0</v>
      </c>
      <c r="HW3572" t="b">
        <v>0</v>
      </c>
      <c r="HX3572" t="b">
        <v>0</v>
      </c>
    </row>
    <row r="3573" spans="2:16">
      <c r="B3573" s="34">
        <f>10000000+INDEX(编号表!$B:$B,MATCH(D3573,编号表!$A:$A,0))*10000+J3573</f>
        <v>11640011</v>
      </c>
      <c r="C3573" s="22" t="s">
        <v>2423</v>
      </c>
      <c r="D3573" s="22" t="s">
        <v>2423</v>
      </c>
      <c r="E3573" s="41" t="s">
        <v>492</v>
      </c>
      <c r="F3573" s="41" t="s">
        <v>2260</v>
      </c>
      <c r="G3573" s="41" t="inlineStr">
        <is>
          <t xml:space="preserve">火行</t>
        </is>
      </c>
      <c r="H3573" s="41" t="b">
        <v>0</v>
      </c>
      <c r="I3573" s="41" t="b">
        <v>0</v>
      </c>
      <c r="J3573" s="41">
        <v>11</v>
      </c>
      <c r="K3573" s="41" t="str">
        <f t="shared" si="75"/>
        <v>116400</v>
      </c>
      <c r="L3573" s="41" t="s">
        <v>860</v>
      </c>
      <c r="O3573" t="inlineStr">
        <is>
          <t xml:space="preserve">自身或友方获得25%火行伤害减免，持续120秒。一次性符箓，使用后消耗。</t>
        </is>
      </c>
      <c r="P3573">
        <v>12221011</v>
      </c>
      <c r="Q3573">
        <v>0</v>
      </c>
      <c r="R3573">
        <v>0</v>
      </c>
      <c r="S3573">
        <v>0</v>
      </c>
      <c r="U3573">
        <v>0</v>
      </c>
      <c r="V3573">
        <v>0</v>
      </c>
      <c r="W3573">
        <v>600</v>
      </c>
      <c r="X3573">
        <v>600</v>
      </c>
      <c r="Y3573" t="inlineStr">
        <is>
          <t xml:space="preserve">单位</t>
        </is>
      </c>
      <c r="Z3573" t="inlineStr">
        <is>
          <t xml:space="preserve">单体</t>
        </is>
      </c>
      <c r="AA3573" t="inlineStr">
        <is>
          <t xml:space="preserve">友方</t>
        </is>
      </c>
      <c r="AB3573">
        <v>1</v>
      </c>
      <c r="AC3573">
        <v>0</v>
      </c>
      <c r="AD3573" t="b">
        <v>1</v>
      </c>
      <c r="AE3573" t="inlineStr">
        <is>
          <t xml:space="preserve">最近</t>
        </is>
      </c>
      <c r="AZ3573" t="inlineStr">
        <is>
          <t xml:space="preserve">魔法</t>
        </is>
      </c>
      <c r="BA3573">
        <v>10000</v>
      </c>
      <c r="BB3573" t="inlineStr">
        <is>
          <t xml:space="preserve">技能效果_调用状态</t>
        </is>
      </c>
      <c r="BC3573" t="inlineStr">
        <is>
          <t xml:space="preserve">友方</t>
        </is>
      </c>
      <c r="BD3573">
        <v>10000</v>
      </c>
      <c r="BE3573">
        <v>0</v>
      </c>
      <c r="BF3573" t="inlineStr">
        <is>
          <t xml:space="preserve">全部</t>
        </is>
      </c>
      <c r="BG3573">
        <v>0</v>
      </c>
      <c r="BN3573">
        <v>20950011</v>
      </c>
      <c r="GY3573">
        <v>0</v>
      </c>
      <c r="GZ3573">
        <v>0</v>
      </c>
      <c r="HA3573" t="inlineStr">
        <is>
          <t xml:space="preserve"/>
        </is>
      </c>
      <c r="HB3573">
        <v>0</v>
      </c>
      <c r="HC3573">
        <v>0</v>
      </c>
      <c r="HD3573">
        <v>0</v>
      </c>
      <c r="HE3573" t="b">
        <v>0</v>
      </c>
      <c r="HF3573">
        <v>15000</v>
      </c>
      <c r="HG3573" t="b">
        <v>1</v>
      </c>
      <c r="HH3573">
        <v>0</v>
      </c>
      <c r="HI3573">
        <v>0</v>
      </c>
      <c r="HJ3573">
        <v>0</v>
      </c>
      <c r="HK3573">
        <v>0</v>
      </c>
      <c r="HL3573" t="b">
        <v>0</v>
      </c>
      <c r="HM3573">
        <v>0</v>
      </c>
      <c r="HN3573">
        <v>0</v>
      </c>
      <c r="HO3573">
        <v>0</v>
      </c>
      <c r="HP3573" t="inlineStr">
        <is>
          <t xml:space="preserve">无</t>
        </is>
      </c>
      <c r="HQ3573">
        <v>0</v>
      </c>
      <c r="HR3573">
        <v>0</v>
      </c>
      <c r="HS3573">
        <v>0</v>
      </c>
      <c r="HT3573">
        <v>0</v>
      </c>
      <c r="HU3573" t="b">
        <v>0</v>
      </c>
      <c r="HV3573">
        <v>0</v>
      </c>
      <c r="HW3573" t="b">
        <v>0</v>
      </c>
      <c r="HX3573" t="b">
        <v>0</v>
      </c>
    </row>
    <row r="3574" spans="2:16">
      <c r="B3574" s="34">
        <f>10000000+INDEX(编号表!$B:$B,MATCH(D3574,编号表!$A:$A,0))*10000+J3574</f>
        <v>11640012</v>
      </c>
      <c r="C3574" s="22" t="s">
        <v>2423</v>
      </c>
      <c r="D3574" s="22" t="s">
        <v>2423</v>
      </c>
      <c r="E3574" s="41" t="s">
        <v>492</v>
      </c>
      <c r="F3574" s="41" t="s">
        <v>2260</v>
      </c>
      <c r="G3574" s="41" t="inlineStr">
        <is>
          <t xml:space="preserve">火行</t>
        </is>
      </c>
      <c r="H3574" s="41" t="b">
        <v>0</v>
      </c>
      <c r="I3574" s="41" t="b">
        <v>0</v>
      </c>
      <c r="J3574" s="41">
        <v>12</v>
      </c>
      <c r="K3574" s="41" t="str">
        <f t="shared" si="75"/>
        <v>116400</v>
      </c>
      <c r="L3574" s="41" t="s">
        <v>777</v>
      </c>
      <c r="O3574" t="inlineStr">
        <is>
          <t xml:space="preserve">自身或友方获得30%火行伤害减免，持续120秒。一次性符箓，使用后消耗。</t>
        </is>
      </c>
      <c r="P3574">
        <v>12221011</v>
      </c>
      <c r="Q3574">
        <v>0</v>
      </c>
      <c r="R3574">
        <v>0</v>
      </c>
      <c r="S3574">
        <v>0</v>
      </c>
      <c r="U3574">
        <v>0</v>
      </c>
      <c r="V3574">
        <v>0</v>
      </c>
      <c r="W3574">
        <v>600</v>
      </c>
      <c r="X3574">
        <v>600</v>
      </c>
      <c r="Y3574" t="inlineStr">
        <is>
          <t xml:space="preserve">单位</t>
        </is>
      </c>
      <c r="Z3574" t="inlineStr">
        <is>
          <t xml:space="preserve">单体</t>
        </is>
      </c>
      <c r="AA3574" t="inlineStr">
        <is>
          <t xml:space="preserve">友方</t>
        </is>
      </c>
      <c r="AB3574">
        <v>1</v>
      </c>
      <c r="AC3574">
        <v>0</v>
      </c>
      <c r="AD3574" t="b">
        <v>1</v>
      </c>
      <c r="AE3574" t="inlineStr">
        <is>
          <t xml:space="preserve">最近</t>
        </is>
      </c>
      <c r="AZ3574" t="inlineStr">
        <is>
          <t xml:space="preserve">魔法</t>
        </is>
      </c>
      <c r="BA3574">
        <v>10000</v>
      </c>
      <c r="BB3574" t="inlineStr">
        <is>
          <t xml:space="preserve">技能效果_调用状态</t>
        </is>
      </c>
      <c r="BC3574" t="inlineStr">
        <is>
          <t xml:space="preserve">友方</t>
        </is>
      </c>
      <c r="BD3574">
        <v>10000</v>
      </c>
      <c r="BE3574">
        <v>0</v>
      </c>
      <c r="BF3574" t="inlineStr">
        <is>
          <t xml:space="preserve">全部</t>
        </is>
      </c>
      <c r="BG3574">
        <v>0</v>
      </c>
      <c r="BN3574">
        <v>20950012</v>
      </c>
      <c r="GY3574">
        <v>0</v>
      </c>
      <c r="GZ3574">
        <v>0</v>
      </c>
      <c r="HA3574" t="inlineStr">
        <is>
          <t xml:space="preserve"/>
        </is>
      </c>
      <c r="HB3574">
        <v>0</v>
      </c>
      <c r="HC3574">
        <v>0</v>
      </c>
      <c r="HD3574">
        <v>0</v>
      </c>
      <c r="HE3574" t="b">
        <v>0</v>
      </c>
      <c r="HF3574">
        <v>15000</v>
      </c>
      <c r="HG3574" t="b">
        <v>1</v>
      </c>
      <c r="HH3574">
        <v>0</v>
      </c>
      <c r="HI3574">
        <v>0</v>
      </c>
      <c r="HJ3574">
        <v>0</v>
      </c>
      <c r="HK3574">
        <v>0</v>
      </c>
      <c r="HL3574" t="b">
        <v>0</v>
      </c>
      <c r="HM3574">
        <v>0</v>
      </c>
      <c r="HN3574">
        <v>0</v>
      </c>
      <c r="HO3574">
        <v>0</v>
      </c>
      <c r="HP3574" t="inlineStr">
        <is>
          <t xml:space="preserve">无</t>
        </is>
      </c>
      <c r="HQ3574">
        <v>0</v>
      </c>
      <c r="HR3574">
        <v>0</v>
      </c>
      <c r="HS3574">
        <v>0</v>
      </c>
      <c r="HT3574">
        <v>0</v>
      </c>
      <c r="HU3574" t="b">
        <v>0</v>
      </c>
      <c r="HV3574">
        <v>0</v>
      </c>
      <c r="HW3574" t="b">
        <v>0</v>
      </c>
      <c r="HX3574" t="b">
        <v>0</v>
      </c>
    </row>
    <row r="3575" spans="2:16">
      <c r="B3575" s="34">
        <f>10000000+INDEX(编号表!$B:$B,MATCH(D3575,编号表!$A:$A,0))*10000+J3575</f>
        <v>11640013</v>
      </c>
      <c r="C3575" s="22" t="s">
        <v>2423</v>
      </c>
      <c r="D3575" s="22" t="s">
        <v>2423</v>
      </c>
      <c r="E3575" s="41" t="s">
        <v>492</v>
      </c>
      <c r="F3575" s="41" t="s">
        <v>2264</v>
      </c>
      <c r="G3575" s="41" t="inlineStr">
        <is>
          <t xml:space="preserve">火行</t>
        </is>
      </c>
      <c r="H3575" s="41" t="b">
        <v>0</v>
      </c>
      <c r="I3575" s="41" t="b">
        <v>0</v>
      </c>
      <c r="J3575" s="41">
        <v>13</v>
      </c>
      <c r="K3575" s="41" t="str">
        <f t="shared" si="75"/>
        <v>116400</v>
      </c>
      <c r="L3575" s="41" t="s">
        <v>353</v>
      </c>
      <c r="O3575" t="inlineStr">
        <is>
          <t xml:space="preserve">自身或友方获得20%火行伤害减免，持续120秒。一次性符箓，使用后消耗。</t>
        </is>
      </c>
      <c r="P3575">
        <v>12221011</v>
      </c>
      <c r="Q3575">
        <v>0</v>
      </c>
      <c r="R3575">
        <v>0</v>
      </c>
      <c r="S3575">
        <v>0</v>
      </c>
      <c r="U3575">
        <v>0</v>
      </c>
      <c r="V3575">
        <v>0</v>
      </c>
      <c r="W3575">
        <v>600</v>
      </c>
      <c r="X3575">
        <v>600</v>
      </c>
      <c r="Y3575" t="inlineStr">
        <is>
          <t xml:space="preserve">单位</t>
        </is>
      </c>
      <c r="Z3575" t="inlineStr">
        <is>
          <t xml:space="preserve">单体</t>
        </is>
      </c>
      <c r="AA3575" t="inlineStr">
        <is>
          <t xml:space="preserve">友方</t>
        </is>
      </c>
      <c r="AB3575">
        <v>1</v>
      </c>
      <c r="AC3575">
        <v>0</v>
      </c>
      <c r="AD3575" t="b">
        <v>1</v>
      </c>
      <c r="AE3575" t="inlineStr">
        <is>
          <t xml:space="preserve">最近</t>
        </is>
      </c>
      <c r="AZ3575" t="inlineStr">
        <is>
          <t xml:space="preserve">魔法</t>
        </is>
      </c>
      <c r="BA3575">
        <v>10000</v>
      </c>
      <c r="BB3575" t="inlineStr">
        <is>
          <t xml:space="preserve">技能效果_调用状态</t>
        </is>
      </c>
      <c r="BC3575" t="inlineStr">
        <is>
          <t xml:space="preserve">友方</t>
        </is>
      </c>
      <c r="BD3575">
        <v>10000</v>
      </c>
      <c r="BE3575">
        <v>0</v>
      </c>
      <c r="BF3575" t="inlineStr">
        <is>
          <t xml:space="preserve">全部</t>
        </is>
      </c>
      <c r="BG3575">
        <v>0</v>
      </c>
      <c r="BN3575">
        <v>20950013</v>
      </c>
      <c r="GY3575">
        <v>0</v>
      </c>
      <c r="GZ3575">
        <v>0</v>
      </c>
      <c r="HA3575" t="inlineStr">
        <is>
          <t xml:space="preserve"/>
        </is>
      </c>
      <c r="HB3575">
        <v>0</v>
      </c>
      <c r="HC3575">
        <v>0</v>
      </c>
      <c r="HD3575">
        <v>0</v>
      </c>
      <c r="HE3575" t="b">
        <v>0</v>
      </c>
      <c r="HF3575">
        <v>15000</v>
      </c>
      <c r="HG3575" t="b">
        <v>1</v>
      </c>
      <c r="HH3575">
        <v>0</v>
      </c>
      <c r="HI3575">
        <v>0</v>
      </c>
      <c r="HJ3575">
        <v>0</v>
      </c>
      <c r="HK3575">
        <v>0</v>
      </c>
      <c r="HL3575" t="b">
        <v>0</v>
      </c>
      <c r="HM3575">
        <v>0</v>
      </c>
      <c r="HN3575">
        <v>0</v>
      </c>
      <c r="HO3575">
        <v>0</v>
      </c>
      <c r="HP3575" t="inlineStr">
        <is>
          <t xml:space="preserve">无</t>
        </is>
      </c>
      <c r="HQ3575">
        <v>0</v>
      </c>
      <c r="HR3575">
        <v>0</v>
      </c>
      <c r="HS3575">
        <v>0</v>
      </c>
      <c r="HT3575">
        <v>0</v>
      </c>
      <c r="HU3575" t="b">
        <v>0</v>
      </c>
      <c r="HV3575">
        <v>0</v>
      </c>
      <c r="HW3575" t="b">
        <v>0</v>
      </c>
      <c r="HX3575" t="b">
        <v>0</v>
      </c>
    </row>
    <row r="3576" spans="2:16">
      <c r="B3576" s="34">
        <f>10000000+INDEX(编号表!$B:$B,MATCH(D3576,编号表!$A:$A,0))*10000+J3576</f>
        <v>11640014</v>
      </c>
      <c r="C3576" s="22" t="s">
        <v>2423</v>
      </c>
      <c r="D3576" s="22" t="s">
        <v>2423</v>
      </c>
      <c r="E3576" s="41" t="s">
        <v>492</v>
      </c>
      <c r="F3576" s="41" t="s">
        <v>2264</v>
      </c>
      <c r="G3576" s="41" t="inlineStr">
        <is>
          <t xml:space="preserve">火行</t>
        </is>
      </c>
      <c r="H3576" s="41" t="b">
        <v>0</v>
      </c>
      <c r="I3576" s="41" t="b">
        <v>0</v>
      </c>
      <c r="J3576" s="41">
        <v>14</v>
      </c>
      <c r="K3576" s="41" t="str">
        <f t="shared" si="75"/>
        <v>116400</v>
      </c>
      <c r="L3576" s="41" t="s">
        <v>860</v>
      </c>
      <c r="O3576" t="inlineStr">
        <is>
          <t xml:space="preserve">自身或友方获得25%火行伤害减免，持续120秒。一次性符箓，使用后消耗。</t>
        </is>
      </c>
      <c r="P3576">
        <v>12221011</v>
      </c>
      <c r="Q3576">
        <v>0</v>
      </c>
      <c r="R3576">
        <v>0</v>
      </c>
      <c r="S3576">
        <v>0</v>
      </c>
      <c r="U3576">
        <v>0</v>
      </c>
      <c r="V3576">
        <v>0</v>
      </c>
      <c r="W3576">
        <v>600</v>
      </c>
      <c r="X3576">
        <v>600</v>
      </c>
      <c r="Y3576" t="inlineStr">
        <is>
          <t xml:space="preserve">单位</t>
        </is>
      </c>
      <c r="Z3576" t="inlineStr">
        <is>
          <t xml:space="preserve">单体</t>
        </is>
      </c>
      <c r="AA3576" t="inlineStr">
        <is>
          <t xml:space="preserve">友方</t>
        </is>
      </c>
      <c r="AB3576">
        <v>1</v>
      </c>
      <c r="AC3576">
        <v>0</v>
      </c>
      <c r="AD3576" t="b">
        <v>1</v>
      </c>
      <c r="AE3576" t="inlineStr">
        <is>
          <t xml:space="preserve">最近</t>
        </is>
      </c>
      <c r="AZ3576" t="inlineStr">
        <is>
          <t xml:space="preserve">魔法</t>
        </is>
      </c>
      <c r="BA3576">
        <v>10000</v>
      </c>
      <c r="BB3576" t="inlineStr">
        <is>
          <t xml:space="preserve">技能效果_调用状态</t>
        </is>
      </c>
      <c r="BC3576" t="inlineStr">
        <is>
          <t xml:space="preserve">友方</t>
        </is>
      </c>
      <c r="BD3576">
        <v>10000</v>
      </c>
      <c r="BE3576">
        <v>0</v>
      </c>
      <c r="BF3576" t="inlineStr">
        <is>
          <t xml:space="preserve">全部</t>
        </is>
      </c>
      <c r="BG3576">
        <v>0</v>
      </c>
      <c r="BN3576">
        <v>20950014</v>
      </c>
      <c r="GY3576">
        <v>0</v>
      </c>
      <c r="GZ3576">
        <v>0</v>
      </c>
      <c r="HA3576" t="inlineStr">
        <is>
          <t xml:space="preserve"/>
        </is>
      </c>
      <c r="HB3576">
        <v>0</v>
      </c>
      <c r="HC3576">
        <v>0</v>
      </c>
      <c r="HD3576">
        <v>0</v>
      </c>
      <c r="HE3576" t="b">
        <v>0</v>
      </c>
      <c r="HF3576">
        <v>15000</v>
      </c>
      <c r="HG3576" t="b">
        <v>1</v>
      </c>
      <c r="HH3576">
        <v>0</v>
      </c>
      <c r="HI3576">
        <v>0</v>
      </c>
      <c r="HJ3576">
        <v>0</v>
      </c>
      <c r="HK3576">
        <v>0</v>
      </c>
      <c r="HL3576" t="b">
        <v>0</v>
      </c>
      <c r="HM3576">
        <v>0</v>
      </c>
      <c r="HN3576">
        <v>0</v>
      </c>
      <c r="HO3576">
        <v>0</v>
      </c>
      <c r="HP3576" t="inlineStr">
        <is>
          <t xml:space="preserve">无</t>
        </is>
      </c>
      <c r="HQ3576">
        <v>0</v>
      </c>
      <c r="HR3576">
        <v>0</v>
      </c>
      <c r="HS3576">
        <v>0</v>
      </c>
      <c r="HT3576">
        <v>0</v>
      </c>
      <c r="HU3576" t="b">
        <v>0</v>
      </c>
      <c r="HV3576">
        <v>0</v>
      </c>
      <c r="HW3576" t="b">
        <v>0</v>
      </c>
      <c r="HX3576" t="b">
        <v>0</v>
      </c>
    </row>
    <row r="3577" spans="2:16">
      <c r="B3577" s="34">
        <f>10000000+INDEX(编号表!$B:$B,MATCH(D3577,编号表!$A:$A,0))*10000+J3577</f>
        <v>11640015</v>
      </c>
      <c r="C3577" s="22" t="s">
        <v>2423</v>
      </c>
      <c r="D3577" s="22" t="s">
        <v>2423</v>
      </c>
      <c r="E3577" s="41" t="s">
        <v>492</v>
      </c>
      <c r="F3577" s="41" t="s">
        <v>2264</v>
      </c>
      <c r="G3577" s="41" t="inlineStr">
        <is>
          <t xml:space="preserve">火行</t>
        </is>
      </c>
      <c r="H3577" s="41" t="b">
        <v>0</v>
      </c>
      <c r="I3577" s="41" t="b">
        <v>0</v>
      </c>
      <c r="J3577" s="41">
        <v>15</v>
      </c>
      <c r="K3577" s="41" t="str">
        <f t="shared" si="75"/>
        <v>116400</v>
      </c>
      <c r="L3577" s="41" t="s">
        <v>777</v>
      </c>
      <c r="O3577" t="inlineStr">
        <is>
          <t xml:space="preserve">自身或友方获得30%火行伤害减免，持续120秒。一次性符箓，使用后消耗。</t>
        </is>
      </c>
      <c r="P3577">
        <v>12221011</v>
      </c>
      <c r="Q3577">
        <v>0</v>
      </c>
      <c r="R3577">
        <v>0</v>
      </c>
      <c r="S3577">
        <v>0</v>
      </c>
      <c r="U3577">
        <v>0</v>
      </c>
      <c r="V3577">
        <v>0</v>
      </c>
      <c r="W3577">
        <v>600</v>
      </c>
      <c r="X3577">
        <v>600</v>
      </c>
      <c r="Y3577" t="inlineStr">
        <is>
          <t xml:space="preserve">单位</t>
        </is>
      </c>
      <c r="Z3577" t="inlineStr">
        <is>
          <t xml:space="preserve">单体</t>
        </is>
      </c>
      <c r="AA3577" t="inlineStr">
        <is>
          <t xml:space="preserve">友方</t>
        </is>
      </c>
      <c r="AB3577">
        <v>1</v>
      </c>
      <c r="AC3577">
        <v>0</v>
      </c>
      <c r="AD3577" t="b">
        <v>1</v>
      </c>
      <c r="AE3577" t="inlineStr">
        <is>
          <t xml:space="preserve">最近</t>
        </is>
      </c>
      <c r="AZ3577" t="inlineStr">
        <is>
          <t xml:space="preserve">魔法</t>
        </is>
      </c>
      <c r="BA3577">
        <v>10000</v>
      </c>
      <c r="BB3577" t="inlineStr">
        <is>
          <t xml:space="preserve">技能效果_调用状态</t>
        </is>
      </c>
      <c r="BC3577" t="inlineStr">
        <is>
          <t xml:space="preserve">友方</t>
        </is>
      </c>
      <c r="BD3577">
        <v>10000</v>
      </c>
      <c r="BE3577">
        <v>0</v>
      </c>
      <c r="BF3577" t="inlineStr">
        <is>
          <t xml:space="preserve">全部</t>
        </is>
      </c>
      <c r="BG3577">
        <v>0</v>
      </c>
      <c r="BN3577">
        <v>20950015</v>
      </c>
      <c r="GY3577">
        <v>0</v>
      </c>
      <c r="GZ3577">
        <v>0</v>
      </c>
      <c r="HA3577" t="inlineStr">
        <is>
          <t xml:space="preserve"/>
        </is>
      </c>
      <c r="HB3577">
        <v>0</v>
      </c>
      <c r="HC3577">
        <v>0</v>
      </c>
      <c r="HD3577">
        <v>0</v>
      </c>
      <c r="HE3577" t="b">
        <v>0</v>
      </c>
      <c r="HF3577">
        <v>15000</v>
      </c>
      <c r="HG3577" t="b">
        <v>1</v>
      </c>
      <c r="HH3577">
        <v>0</v>
      </c>
      <c r="HI3577">
        <v>0</v>
      </c>
      <c r="HJ3577">
        <v>0</v>
      </c>
      <c r="HK3577">
        <v>0</v>
      </c>
      <c r="HL3577" t="b">
        <v>0</v>
      </c>
      <c r="HM3577">
        <v>0</v>
      </c>
      <c r="HN3577">
        <v>0</v>
      </c>
      <c r="HO3577">
        <v>0</v>
      </c>
      <c r="HP3577" t="inlineStr">
        <is>
          <t xml:space="preserve">无</t>
        </is>
      </c>
      <c r="HQ3577">
        <v>0</v>
      </c>
      <c r="HR3577">
        <v>0</v>
      </c>
      <c r="HS3577">
        <v>0</v>
      </c>
      <c r="HT3577">
        <v>0</v>
      </c>
      <c r="HU3577" t="b">
        <v>0</v>
      </c>
      <c r="HV3577">
        <v>0</v>
      </c>
      <c r="HW3577" t="b">
        <v>0</v>
      </c>
      <c r="HX3577" t="b">
        <v>0</v>
      </c>
    </row>
    <row r="3578" spans="2:16">
      <c r="B3578" s="34">
        <f>10000000+INDEX(编号表!$B:$B,MATCH(D3578,编号表!$A:$A,0))*10000+J3578</f>
        <v>11640016</v>
      </c>
      <c r="C3578" s="22" t="s">
        <v>2423</v>
      </c>
      <c r="D3578" s="22" t="s">
        <v>2423</v>
      </c>
      <c r="E3578" s="41" t="s">
        <v>492</v>
      </c>
      <c r="F3578" s="41" t="s">
        <v>2268</v>
      </c>
      <c r="G3578" s="41" t="inlineStr">
        <is>
          <t xml:space="preserve">火行</t>
        </is>
      </c>
      <c r="H3578" s="41" t="b">
        <v>0</v>
      </c>
      <c r="I3578" s="41" t="b">
        <v>0</v>
      </c>
      <c r="J3578" s="41">
        <v>16</v>
      </c>
      <c r="K3578" s="41" t="str">
        <f t="shared" si="75"/>
        <v>116400</v>
      </c>
      <c r="L3578" s="41" t="s">
        <v>353</v>
      </c>
      <c r="O3578" t="inlineStr">
        <is>
          <t xml:space="preserve">自身或友方获得20%火行伤害减免，持续120秒。一次性符箓，使用后消耗。</t>
        </is>
      </c>
      <c r="P3578">
        <v>12221011</v>
      </c>
      <c r="Q3578">
        <v>0</v>
      </c>
      <c r="R3578">
        <v>0</v>
      </c>
      <c r="S3578">
        <v>0</v>
      </c>
      <c r="U3578">
        <v>0</v>
      </c>
      <c r="V3578">
        <v>0</v>
      </c>
      <c r="W3578">
        <v>600</v>
      </c>
      <c r="X3578">
        <v>600</v>
      </c>
      <c r="Y3578" t="inlineStr">
        <is>
          <t xml:space="preserve">单位</t>
        </is>
      </c>
      <c r="Z3578" t="inlineStr">
        <is>
          <t xml:space="preserve">单体</t>
        </is>
      </c>
      <c r="AA3578" t="inlineStr">
        <is>
          <t xml:space="preserve">友方</t>
        </is>
      </c>
      <c r="AB3578">
        <v>1</v>
      </c>
      <c r="AC3578">
        <v>0</v>
      </c>
      <c r="AD3578" t="b">
        <v>1</v>
      </c>
      <c r="AE3578" t="inlineStr">
        <is>
          <t xml:space="preserve">最近</t>
        </is>
      </c>
      <c r="AZ3578" t="inlineStr">
        <is>
          <t xml:space="preserve">魔法</t>
        </is>
      </c>
      <c r="BA3578">
        <v>10000</v>
      </c>
      <c r="BB3578" t="inlineStr">
        <is>
          <t xml:space="preserve">技能效果_调用状态</t>
        </is>
      </c>
      <c r="BC3578" t="inlineStr">
        <is>
          <t xml:space="preserve">友方</t>
        </is>
      </c>
      <c r="BD3578">
        <v>10000</v>
      </c>
      <c r="BE3578">
        <v>0</v>
      </c>
      <c r="BF3578" t="inlineStr">
        <is>
          <t xml:space="preserve">全部</t>
        </is>
      </c>
      <c r="BG3578">
        <v>0</v>
      </c>
      <c r="BN3578">
        <v>20950016</v>
      </c>
      <c r="GY3578">
        <v>0</v>
      </c>
      <c r="GZ3578">
        <v>0</v>
      </c>
      <c r="HA3578" t="inlineStr">
        <is>
          <t xml:space="preserve"/>
        </is>
      </c>
      <c r="HB3578">
        <v>0</v>
      </c>
      <c r="HC3578">
        <v>0</v>
      </c>
      <c r="HD3578">
        <v>0</v>
      </c>
      <c r="HE3578" t="b">
        <v>0</v>
      </c>
      <c r="HF3578">
        <v>15000</v>
      </c>
      <c r="HG3578" t="b">
        <v>1</v>
      </c>
      <c r="HH3578">
        <v>0</v>
      </c>
      <c r="HI3578">
        <v>0</v>
      </c>
      <c r="HJ3578">
        <v>0</v>
      </c>
      <c r="HK3578">
        <v>0</v>
      </c>
      <c r="HL3578" t="b">
        <v>0</v>
      </c>
      <c r="HM3578">
        <v>0</v>
      </c>
      <c r="HN3578">
        <v>0</v>
      </c>
      <c r="HO3578">
        <v>0</v>
      </c>
      <c r="HP3578" t="inlineStr">
        <is>
          <t xml:space="preserve">无</t>
        </is>
      </c>
      <c r="HQ3578">
        <v>0</v>
      </c>
      <c r="HR3578">
        <v>0</v>
      </c>
      <c r="HS3578">
        <v>0</v>
      </c>
      <c r="HT3578">
        <v>0</v>
      </c>
      <c r="HU3578" t="b">
        <v>0</v>
      </c>
      <c r="HV3578">
        <v>0</v>
      </c>
      <c r="HW3578" t="b">
        <v>0</v>
      </c>
      <c r="HX3578" t="b">
        <v>0</v>
      </c>
    </row>
    <row r="3579" spans="2:16">
      <c r="B3579" s="34">
        <f>10000000+INDEX(编号表!$B:$B,MATCH(D3579,编号表!$A:$A,0))*10000+J3579</f>
        <v>11640017</v>
      </c>
      <c r="C3579" s="22" t="s">
        <v>2423</v>
      </c>
      <c r="D3579" s="22" t="s">
        <v>2423</v>
      </c>
      <c r="E3579" s="41" t="s">
        <v>492</v>
      </c>
      <c r="F3579" s="41" t="s">
        <v>2268</v>
      </c>
      <c r="G3579" s="41" t="inlineStr">
        <is>
          <t xml:space="preserve">火行</t>
        </is>
      </c>
      <c r="H3579" s="41" t="b">
        <v>0</v>
      </c>
      <c r="I3579" s="41" t="b">
        <v>0</v>
      </c>
      <c r="J3579" s="41">
        <v>17</v>
      </c>
      <c r="K3579" s="41" t="str">
        <f t="shared" si="75"/>
        <v>116400</v>
      </c>
      <c r="L3579" s="41" t="s">
        <v>860</v>
      </c>
      <c r="O3579" t="inlineStr">
        <is>
          <t xml:space="preserve">自身或友方获得25%火行伤害减免，持续120秒。一次性符箓，使用后消耗。</t>
        </is>
      </c>
      <c r="P3579">
        <v>12221011</v>
      </c>
      <c r="Q3579">
        <v>0</v>
      </c>
      <c r="R3579">
        <v>0</v>
      </c>
      <c r="S3579">
        <v>0</v>
      </c>
      <c r="U3579">
        <v>0</v>
      </c>
      <c r="V3579">
        <v>0</v>
      </c>
      <c r="W3579">
        <v>600</v>
      </c>
      <c r="X3579">
        <v>600</v>
      </c>
      <c r="Y3579" t="inlineStr">
        <is>
          <t xml:space="preserve">单位</t>
        </is>
      </c>
      <c r="Z3579" t="inlineStr">
        <is>
          <t xml:space="preserve">单体</t>
        </is>
      </c>
      <c r="AA3579" t="inlineStr">
        <is>
          <t xml:space="preserve">友方</t>
        </is>
      </c>
      <c r="AB3579">
        <v>1</v>
      </c>
      <c r="AC3579">
        <v>0</v>
      </c>
      <c r="AD3579" t="b">
        <v>1</v>
      </c>
      <c r="AE3579" t="inlineStr">
        <is>
          <t xml:space="preserve">最近</t>
        </is>
      </c>
      <c r="AZ3579" t="inlineStr">
        <is>
          <t xml:space="preserve">魔法</t>
        </is>
      </c>
      <c r="BA3579">
        <v>10000</v>
      </c>
      <c r="BB3579" t="inlineStr">
        <is>
          <t xml:space="preserve">技能效果_调用状态</t>
        </is>
      </c>
      <c r="BC3579" t="inlineStr">
        <is>
          <t xml:space="preserve">友方</t>
        </is>
      </c>
      <c r="BD3579">
        <v>10000</v>
      </c>
      <c r="BE3579">
        <v>0</v>
      </c>
      <c r="BF3579" t="inlineStr">
        <is>
          <t xml:space="preserve">全部</t>
        </is>
      </c>
      <c r="BG3579">
        <v>0</v>
      </c>
      <c r="BN3579">
        <v>20950017</v>
      </c>
      <c r="GY3579">
        <v>0</v>
      </c>
      <c r="GZ3579">
        <v>0</v>
      </c>
      <c r="HA3579" t="inlineStr">
        <is>
          <t xml:space="preserve"/>
        </is>
      </c>
      <c r="HB3579">
        <v>0</v>
      </c>
      <c r="HC3579">
        <v>0</v>
      </c>
      <c r="HD3579">
        <v>0</v>
      </c>
      <c r="HE3579" t="b">
        <v>0</v>
      </c>
      <c r="HF3579">
        <v>15000</v>
      </c>
      <c r="HG3579" t="b">
        <v>1</v>
      </c>
      <c r="HH3579">
        <v>0</v>
      </c>
      <c r="HI3579">
        <v>0</v>
      </c>
      <c r="HJ3579">
        <v>0</v>
      </c>
      <c r="HK3579">
        <v>0</v>
      </c>
      <c r="HL3579" t="b">
        <v>0</v>
      </c>
      <c r="HM3579">
        <v>0</v>
      </c>
      <c r="HN3579">
        <v>0</v>
      </c>
      <c r="HO3579">
        <v>0</v>
      </c>
      <c r="HP3579" t="inlineStr">
        <is>
          <t xml:space="preserve">无</t>
        </is>
      </c>
      <c r="HQ3579">
        <v>0</v>
      </c>
      <c r="HR3579">
        <v>0</v>
      </c>
      <c r="HS3579">
        <v>0</v>
      </c>
      <c r="HT3579">
        <v>0</v>
      </c>
      <c r="HU3579" t="b">
        <v>0</v>
      </c>
      <c r="HV3579">
        <v>0</v>
      </c>
      <c r="HW3579" t="b">
        <v>0</v>
      </c>
      <c r="HX3579" t="b">
        <v>0</v>
      </c>
    </row>
    <row r="3580" spans="2:16">
      <c r="B3580" s="34">
        <f>10000000+INDEX(编号表!$B:$B,MATCH(D3580,编号表!$A:$A,0))*10000+J3580</f>
        <v>11640018</v>
      </c>
      <c r="C3580" s="22" t="s">
        <v>2423</v>
      </c>
      <c r="D3580" s="22" t="s">
        <v>2423</v>
      </c>
      <c r="E3580" s="41" t="s">
        <v>492</v>
      </c>
      <c r="F3580" s="41" t="s">
        <v>2268</v>
      </c>
      <c r="G3580" s="41" t="inlineStr">
        <is>
          <t xml:space="preserve">火行</t>
        </is>
      </c>
      <c r="H3580" s="41" t="b">
        <v>0</v>
      </c>
      <c r="I3580" s="41" t="b">
        <v>0</v>
      </c>
      <c r="J3580" s="41">
        <v>18</v>
      </c>
      <c r="K3580" s="41" t="str">
        <f t="shared" si="75"/>
        <v>116400</v>
      </c>
      <c r="L3580" s="41" t="s">
        <v>777</v>
      </c>
      <c r="O3580" t="inlineStr">
        <is>
          <t xml:space="preserve">自身或友方获得30%火行伤害减免，持续120秒。一次性符箓，使用后消耗。</t>
        </is>
      </c>
      <c r="P3580">
        <v>12221011</v>
      </c>
      <c r="Q3580">
        <v>0</v>
      </c>
      <c r="R3580">
        <v>0</v>
      </c>
      <c r="S3580">
        <v>0</v>
      </c>
      <c r="U3580">
        <v>0</v>
      </c>
      <c r="V3580">
        <v>0</v>
      </c>
      <c r="W3580">
        <v>600</v>
      </c>
      <c r="X3580">
        <v>600</v>
      </c>
      <c r="Y3580" t="inlineStr">
        <is>
          <t xml:space="preserve">单位</t>
        </is>
      </c>
      <c r="Z3580" t="inlineStr">
        <is>
          <t xml:space="preserve">单体</t>
        </is>
      </c>
      <c r="AA3580" t="inlineStr">
        <is>
          <t xml:space="preserve">友方</t>
        </is>
      </c>
      <c r="AB3580">
        <v>1</v>
      </c>
      <c r="AC3580">
        <v>0</v>
      </c>
      <c r="AD3580" t="b">
        <v>1</v>
      </c>
      <c r="AE3580" t="inlineStr">
        <is>
          <t xml:space="preserve">最近</t>
        </is>
      </c>
      <c r="AZ3580" t="inlineStr">
        <is>
          <t xml:space="preserve">魔法</t>
        </is>
      </c>
      <c r="BA3580">
        <v>10000</v>
      </c>
      <c r="BB3580" t="inlineStr">
        <is>
          <t xml:space="preserve">技能效果_调用状态</t>
        </is>
      </c>
      <c r="BC3580" t="inlineStr">
        <is>
          <t xml:space="preserve">友方</t>
        </is>
      </c>
      <c r="BD3580">
        <v>10000</v>
      </c>
      <c r="BE3580">
        <v>0</v>
      </c>
      <c r="BF3580" t="inlineStr">
        <is>
          <t xml:space="preserve">全部</t>
        </is>
      </c>
      <c r="BG3580">
        <v>0</v>
      </c>
      <c r="BN3580">
        <v>20950018</v>
      </c>
      <c r="GY3580">
        <v>0</v>
      </c>
      <c r="GZ3580">
        <v>0</v>
      </c>
      <c r="HA3580" t="inlineStr">
        <is>
          <t xml:space="preserve"/>
        </is>
      </c>
      <c r="HB3580">
        <v>0</v>
      </c>
      <c r="HC3580">
        <v>0</v>
      </c>
      <c r="HD3580">
        <v>0</v>
      </c>
      <c r="HE3580" t="b">
        <v>0</v>
      </c>
      <c r="HF3580">
        <v>15000</v>
      </c>
      <c r="HG3580" t="b">
        <v>1</v>
      </c>
      <c r="HH3580">
        <v>0</v>
      </c>
      <c r="HI3580">
        <v>0</v>
      </c>
      <c r="HJ3580">
        <v>0</v>
      </c>
      <c r="HK3580">
        <v>0</v>
      </c>
      <c r="HL3580" t="b">
        <v>0</v>
      </c>
      <c r="HM3580">
        <v>0</v>
      </c>
      <c r="HN3580">
        <v>0</v>
      </c>
      <c r="HO3580">
        <v>0</v>
      </c>
      <c r="HP3580" t="inlineStr">
        <is>
          <t xml:space="preserve">无</t>
        </is>
      </c>
      <c r="HQ3580">
        <v>0</v>
      </c>
      <c r="HR3580">
        <v>0</v>
      </c>
      <c r="HS3580">
        <v>0</v>
      </c>
      <c r="HT3580">
        <v>0</v>
      </c>
      <c r="HU3580" t="b">
        <v>0</v>
      </c>
      <c r="HV3580">
        <v>0</v>
      </c>
      <c r="HW3580" t="b">
        <v>0</v>
      </c>
      <c r="HX3580" t="b">
        <v>0</v>
      </c>
    </row>
    <row r="3581" spans="2:16">
      <c r="B3581" s="34">
        <f>10000000+INDEX(编号表!$B:$B,MATCH(D3581,编号表!$A:$A,0))*10000+J3581</f>
        <v>11640019</v>
      </c>
      <c r="C3581" s="22" t="s">
        <v>2423</v>
      </c>
      <c r="D3581" s="22" t="s">
        <v>2423</v>
      </c>
      <c r="E3581" s="41" t="s">
        <v>492</v>
      </c>
      <c r="F3581" s="41" t="s">
        <v>2272</v>
      </c>
      <c r="G3581" s="41" t="inlineStr">
        <is>
          <t xml:space="preserve">火行</t>
        </is>
      </c>
      <c r="H3581" s="41" t="b">
        <v>0</v>
      </c>
      <c r="I3581" s="41" t="b">
        <v>0</v>
      </c>
      <c r="J3581" s="41">
        <v>19</v>
      </c>
      <c r="K3581" s="41" t="str">
        <f t="shared" si="75"/>
        <v>116400</v>
      </c>
      <c r="L3581" s="41" t="s">
        <v>353</v>
      </c>
      <c r="O3581" t="inlineStr">
        <is>
          <t xml:space="preserve">自身或友方获得20%火行伤害减免，持续120秒。一次性符箓，使用后消耗。</t>
        </is>
      </c>
      <c r="P3581">
        <v>12221011</v>
      </c>
      <c r="Q3581">
        <v>0</v>
      </c>
      <c r="R3581">
        <v>0</v>
      </c>
      <c r="S3581">
        <v>0</v>
      </c>
      <c r="U3581">
        <v>0</v>
      </c>
      <c r="V3581">
        <v>0</v>
      </c>
      <c r="W3581">
        <v>600</v>
      </c>
      <c r="X3581">
        <v>600</v>
      </c>
      <c r="Y3581" t="inlineStr">
        <is>
          <t xml:space="preserve">单位</t>
        </is>
      </c>
      <c r="Z3581" t="inlineStr">
        <is>
          <t xml:space="preserve">单体</t>
        </is>
      </c>
      <c r="AA3581" t="inlineStr">
        <is>
          <t xml:space="preserve">友方</t>
        </is>
      </c>
      <c r="AB3581">
        <v>1</v>
      </c>
      <c r="AC3581">
        <v>0</v>
      </c>
      <c r="AD3581" t="b">
        <v>1</v>
      </c>
      <c r="AE3581" t="inlineStr">
        <is>
          <t xml:space="preserve">最近</t>
        </is>
      </c>
      <c r="AZ3581" t="inlineStr">
        <is>
          <t xml:space="preserve">魔法</t>
        </is>
      </c>
      <c r="BA3581">
        <v>10000</v>
      </c>
      <c r="BB3581" t="inlineStr">
        <is>
          <t xml:space="preserve">技能效果_调用状态</t>
        </is>
      </c>
      <c r="BC3581" t="inlineStr">
        <is>
          <t xml:space="preserve">友方</t>
        </is>
      </c>
      <c r="BD3581">
        <v>10000</v>
      </c>
      <c r="BE3581">
        <v>0</v>
      </c>
      <c r="BF3581" t="inlineStr">
        <is>
          <t xml:space="preserve">全部</t>
        </is>
      </c>
      <c r="BG3581">
        <v>0</v>
      </c>
      <c r="BN3581">
        <v>20950019</v>
      </c>
      <c r="GY3581">
        <v>0</v>
      </c>
      <c r="GZ3581">
        <v>0</v>
      </c>
      <c r="HA3581" t="inlineStr">
        <is>
          <t xml:space="preserve"/>
        </is>
      </c>
      <c r="HB3581">
        <v>0</v>
      </c>
      <c r="HC3581">
        <v>0</v>
      </c>
      <c r="HD3581">
        <v>0</v>
      </c>
      <c r="HE3581" t="b">
        <v>0</v>
      </c>
      <c r="HF3581">
        <v>15000</v>
      </c>
      <c r="HG3581" t="b">
        <v>1</v>
      </c>
      <c r="HH3581">
        <v>0</v>
      </c>
      <c r="HI3581">
        <v>0</v>
      </c>
      <c r="HJ3581">
        <v>0</v>
      </c>
      <c r="HK3581">
        <v>0</v>
      </c>
      <c r="HL3581" t="b">
        <v>0</v>
      </c>
      <c r="HM3581">
        <v>0</v>
      </c>
      <c r="HN3581">
        <v>0</v>
      </c>
      <c r="HO3581">
        <v>0</v>
      </c>
      <c r="HP3581" t="inlineStr">
        <is>
          <t xml:space="preserve">无</t>
        </is>
      </c>
      <c r="HQ3581">
        <v>0</v>
      </c>
      <c r="HR3581">
        <v>0</v>
      </c>
      <c r="HS3581">
        <v>0</v>
      </c>
      <c r="HT3581">
        <v>0</v>
      </c>
      <c r="HU3581" t="b">
        <v>0</v>
      </c>
      <c r="HV3581">
        <v>0</v>
      </c>
      <c r="HW3581" t="b">
        <v>0</v>
      </c>
      <c r="HX3581" t="b">
        <v>0</v>
      </c>
    </row>
    <row r="3582" spans="2:16">
      <c r="B3582" s="34">
        <f>10000000+INDEX(编号表!$B:$B,MATCH(D3582,编号表!$A:$A,0))*10000+J3582</f>
        <v>11640020</v>
      </c>
      <c r="C3582" s="22" t="s">
        <v>2423</v>
      </c>
      <c r="D3582" s="22" t="s">
        <v>2423</v>
      </c>
      <c r="E3582" s="41" t="s">
        <v>492</v>
      </c>
      <c r="F3582" s="41" t="s">
        <v>2272</v>
      </c>
      <c r="G3582" s="41" t="inlineStr">
        <is>
          <t xml:space="preserve">火行</t>
        </is>
      </c>
      <c r="H3582" s="41" t="b">
        <v>0</v>
      </c>
      <c r="I3582" s="41" t="b">
        <v>0</v>
      </c>
      <c r="J3582" s="41">
        <v>20</v>
      </c>
      <c r="K3582" s="41" t="str">
        <f t="shared" si="75"/>
        <v>116400</v>
      </c>
      <c r="L3582" s="41" t="s">
        <v>860</v>
      </c>
      <c r="O3582" t="inlineStr">
        <is>
          <t xml:space="preserve">自身或友方获得25%火行伤害减免，持续120秒。一次性符箓，使用后消耗。</t>
        </is>
      </c>
      <c r="P3582">
        <v>12221011</v>
      </c>
      <c r="Q3582">
        <v>0</v>
      </c>
      <c r="R3582">
        <v>0</v>
      </c>
      <c r="S3582">
        <v>0</v>
      </c>
      <c r="U3582">
        <v>0</v>
      </c>
      <c r="V3582">
        <v>0</v>
      </c>
      <c r="W3582">
        <v>600</v>
      </c>
      <c r="X3582">
        <v>600</v>
      </c>
      <c r="Y3582" t="inlineStr">
        <is>
          <t xml:space="preserve">单位</t>
        </is>
      </c>
      <c r="Z3582" t="inlineStr">
        <is>
          <t xml:space="preserve">单体</t>
        </is>
      </c>
      <c r="AA3582" t="inlineStr">
        <is>
          <t xml:space="preserve">友方</t>
        </is>
      </c>
      <c r="AB3582">
        <v>1</v>
      </c>
      <c r="AC3582">
        <v>0</v>
      </c>
      <c r="AD3582" t="b">
        <v>1</v>
      </c>
      <c r="AE3582" t="inlineStr">
        <is>
          <t xml:space="preserve">最近</t>
        </is>
      </c>
      <c r="AZ3582" t="inlineStr">
        <is>
          <t xml:space="preserve">魔法</t>
        </is>
      </c>
      <c r="BA3582">
        <v>10000</v>
      </c>
      <c r="BB3582" t="inlineStr">
        <is>
          <t xml:space="preserve">技能效果_调用状态</t>
        </is>
      </c>
      <c r="BC3582" t="inlineStr">
        <is>
          <t xml:space="preserve">友方</t>
        </is>
      </c>
      <c r="BD3582">
        <v>10000</v>
      </c>
      <c r="BE3582">
        <v>0</v>
      </c>
      <c r="BF3582" t="inlineStr">
        <is>
          <t xml:space="preserve">全部</t>
        </is>
      </c>
      <c r="BG3582">
        <v>0</v>
      </c>
      <c r="BN3582">
        <v>20950020</v>
      </c>
      <c r="GY3582">
        <v>0</v>
      </c>
      <c r="GZ3582">
        <v>0</v>
      </c>
      <c r="HA3582" t="inlineStr">
        <is>
          <t xml:space="preserve"/>
        </is>
      </c>
      <c r="HB3582">
        <v>0</v>
      </c>
      <c r="HC3582">
        <v>0</v>
      </c>
      <c r="HD3582">
        <v>0</v>
      </c>
      <c r="HE3582" t="b">
        <v>0</v>
      </c>
      <c r="HF3582">
        <v>15000</v>
      </c>
      <c r="HG3582" t="b">
        <v>1</v>
      </c>
      <c r="HH3582">
        <v>0</v>
      </c>
      <c r="HI3582">
        <v>0</v>
      </c>
      <c r="HJ3582">
        <v>0</v>
      </c>
      <c r="HK3582">
        <v>0</v>
      </c>
      <c r="HL3582" t="b">
        <v>0</v>
      </c>
      <c r="HM3582">
        <v>0</v>
      </c>
      <c r="HN3582">
        <v>0</v>
      </c>
      <c r="HO3582">
        <v>0</v>
      </c>
      <c r="HP3582" t="inlineStr">
        <is>
          <t xml:space="preserve">无</t>
        </is>
      </c>
      <c r="HQ3582">
        <v>0</v>
      </c>
      <c r="HR3582">
        <v>0</v>
      </c>
      <c r="HS3582">
        <v>0</v>
      </c>
      <c r="HT3582">
        <v>0</v>
      </c>
      <c r="HU3582" t="b">
        <v>0</v>
      </c>
      <c r="HV3582">
        <v>0</v>
      </c>
      <c r="HW3582" t="b">
        <v>0</v>
      </c>
      <c r="HX3582" t="b">
        <v>0</v>
      </c>
    </row>
    <row r="3583" spans="2:16">
      <c r="B3583" s="34">
        <f>10000000+INDEX(编号表!$B:$B,MATCH(D3583,编号表!$A:$A,0))*10000+J3583</f>
        <v>11640021</v>
      </c>
      <c r="C3583" s="22" t="s">
        <v>2423</v>
      </c>
      <c r="D3583" s="22" t="s">
        <v>2423</v>
      </c>
      <c r="E3583" s="41" t="s">
        <v>492</v>
      </c>
      <c r="F3583" s="41" t="s">
        <v>2272</v>
      </c>
      <c r="G3583" s="41" t="inlineStr">
        <is>
          <t xml:space="preserve">火行</t>
        </is>
      </c>
      <c r="H3583" s="41" t="b">
        <v>0</v>
      </c>
      <c r="I3583" s="41" t="b">
        <v>0</v>
      </c>
      <c r="J3583" s="41">
        <v>21</v>
      </c>
      <c r="K3583" s="41" t="str">
        <f t="shared" si="75"/>
        <v>116400</v>
      </c>
      <c r="L3583" s="41" t="s">
        <v>777</v>
      </c>
      <c r="O3583" t="inlineStr">
        <is>
          <t xml:space="preserve">自身或友方获得30%火行伤害减免，持续120秒。一次性符箓，使用后消耗。</t>
        </is>
      </c>
      <c r="P3583">
        <v>12221011</v>
      </c>
      <c r="Q3583">
        <v>0</v>
      </c>
      <c r="R3583">
        <v>0</v>
      </c>
      <c r="S3583">
        <v>0</v>
      </c>
      <c r="U3583">
        <v>0</v>
      </c>
      <c r="V3583">
        <v>0</v>
      </c>
      <c r="W3583">
        <v>600</v>
      </c>
      <c r="X3583">
        <v>600</v>
      </c>
      <c r="Y3583" t="inlineStr">
        <is>
          <t xml:space="preserve">单位</t>
        </is>
      </c>
      <c r="Z3583" t="inlineStr">
        <is>
          <t xml:space="preserve">单体</t>
        </is>
      </c>
      <c r="AA3583" t="inlineStr">
        <is>
          <t xml:space="preserve">友方</t>
        </is>
      </c>
      <c r="AB3583">
        <v>1</v>
      </c>
      <c r="AC3583">
        <v>0</v>
      </c>
      <c r="AD3583" t="b">
        <v>1</v>
      </c>
      <c r="AE3583" t="inlineStr">
        <is>
          <t xml:space="preserve">最近</t>
        </is>
      </c>
      <c r="AZ3583" t="inlineStr">
        <is>
          <t xml:space="preserve">魔法</t>
        </is>
      </c>
      <c r="BA3583">
        <v>10000</v>
      </c>
      <c r="BB3583" t="inlineStr">
        <is>
          <t xml:space="preserve">技能效果_调用状态</t>
        </is>
      </c>
      <c r="BC3583" t="inlineStr">
        <is>
          <t xml:space="preserve">友方</t>
        </is>
      </c>
      <c r="BD3583">
        <v>10000</v>
      </c>
      <c r="BE3583">
        <v>0</v>
      </c>
      <c r="BF3583" t="inlineStr">
        <is>
          <t xml:space="preserve">全部</t>
        </is>
      </c>
      <c r="BG3583">
        <v>0</v>
      </c>
      <c r="BN3583">
        <v>20950021</v>
      </c>
      <c r="GY3583">
        <v>0</v>
      </c>
      <c r="GZ3583">
        <v>0</v>
      </c>
      <c r="HA3583" t="inlineStr">
        <is>
          <t xml:space="preserve"/>
        </is>
      </c>
      <c r="HB3583">
        <v>0</v>
      </c>
      <c r="HC3583">
        <v>0</v>
      </c>
      <c r="HD3583">
        <v>0</v>
      </c>
      <c r="HE3583" t="b">
        <v>0</v>
      </c>
      <c r="HF3583">
        <v>15000</v>
      </c>
      <c r="HG3583" t="b">
        <v>1</v>
      </c>
      <c r="HH3583">
        <v>0</v>
      </c>
      <c r="HI3583">
        <v>0</v>
      </c>
      <c r="HJ3583">
        <v>0</v>
      </c>
      <c r="HK3583">
        <v>0</v>
      </c>
      <c r="HL3583" t="b">
        <v>0</v>
      </c>
      <c r="HM3583">
        <v>0</v>
      </c>
      <c r="HN3583">
        <v>0</v>
      </c>
      <c r="HO3583">
        <v>0</v>
      </c>
      <c r="HP3583" t="inlineStr">
        <is>
          <t xml:space="preserve">无</t>
        </is>
      </c>
      <c r="HQ3583">
        <v>0</v>
      </c>
      <c r="HR3583">
        <v>0</v>
      </c>
      <c r="HS3583">
        <v>0</v>
      </c>
      <c r="HT3583">
        <v>0</v>
      </c>
      <c r="HU3583" t="b">
        <v>0</v>
      </c>
      <c r="HV3583">
        <v>0</v>
      </c>
      <c r="HW3583" t="b">
        <v>0</v>
      </c>
      <c r="HX3583" t="b">
        <v>0</v>
      </c>
    </row>
    <row r="3584" spans="2:16">
      <c r="B3584" s="34">
        <f>10000000+INDEX(编号表!$B:$B,MATCH(D3584,编号表!$A:$A,0))*10000+J3584</f>
        <v>11650001</v>
      </c>
      <c r="C3584" s="22" t="s">
        <v>2425</v>
      </c>
      <c r="D3584" s="22" t="s">
        <v>2425</v>
      </c>
      <c r="E3584" s="41" t="s">
        <v>492</v>
      </c>
      <c r="F3584" s="41" t="s">
        <v>2248</v>
      </c>
      <c r="G3584" s="41" t="inlineStr">
        <is>
          <t xml:space="preserve">水行</t>
        </is>
      </c>
      <c r="H3584" s="41" t="b">
        <v>0</v>
      </c>
      <c r="I3584" s="41" t="b">
        <v>0</v>
      </c>
      <c r="J3584" s="41">
        <v>1</v>
      </c>
      <c r="K3584" s="41" t="str">
        <f t="shared" si="75"/>
        <v>116500</v>
      </c>
      <c r="L3584" s="41" t="s">
        <v>353</v>
      </c>
      <c r="O3584" t="inlineStr">
        <is>
          <t xml:space="preserve">自身或友方获得20%水行伤害减免，持续120秒。一次性符箓，使用后消耗。</t>
        </is>
      </c>
      <c r="P3584">
        <v>12221012</v>
      </c>
      <c r="Q3584">
        <v>0</v>
      </c>
      <c r="R3584">
        <v>0</v>
      </c>
      <c r="S3584">
        <v>0</v>
      </c>
      <c r="U3584">
        <v>0</v>
      </c>
      <c r="V3584">
        <v>0</v>
      </c>
      <c r="W3584">
        <v>600</v>
      </c>
      <c r="X3584">
        <v>600</v>
      </c>
      <c r="Y3584" t="inlineStr">
        <is>
          <t xml:space="preserve">单位</t>
        </is>
      </c>
      <c r="Z3584" t="inlineStr">
        <is>
          <t xml:space="preserve">单体</t>
        </is>
      </c>
      <c r="AA3584" t="inlineStr">
        <is>
          <t xml:space="preserve">友方</t>
        </is>
      </c>
      <c r="AB3584">
        <v>1</v>
      </c>
      <c r="AC3584">
        <v>0</v>
      </c>
      <c r="AD3584" t="b">
        <v>1</v>
      </c>
      <c r="AE3584" t="inlineStr">
        <is>
          <t xml:space="preserve">最近</t>
        </is>
      </c>
      <c r="AZ3584" t="inlineStr">
        <is>
          <t xml:space="preserve">魔法</t>
        </is>
      </c>
      <c r="BA3584">
        <v>10000</v>
      </c>
      <c r="BB3584" t="inlineStr">
        <is>
          <t xml:space="preserve">技能效果_调用状态</t>
        </is>
      </c>
      <c r="BC3584" t="inlineStr">
        <is>
          <t xml:space="preserve">友方</t>
        </is>
      </c>
      <c r="BD3584">
        <v>10000</v>
      </c>
      <c r="BE3584">
        <v>0</v>
      </c>
      <c r="BF3584" t="inlineStr">
        <is>
          <t xml:space="preserve">全部</t>
        </is>
      </c>
      <c r="BG3584">
        <v>0</v>
      </c>
      <c r="BN3584">
        <v>20960001</v>
      </c>
      <c r="GY3584">
        <v>0</v>
      </c>
      <c r="GZ3584">
        <v>0</v>
      </c>
      <c r="HA3584" t="inlineStr">
        <is>
          <t xml:space="preserve"/>
        </is>
      </c>
      <c r="HB3584">
        <v>0</v>
      </c>
      <c r="HC3584">
        <v>0</v>
      </c>
      <c r="HD3584">
        <v>0</v>
      </c>
      <c r="HE3584" t="b">
        <v>0</v>
      </c>
      <c r="HF3584">
        <v>15000</v>
      </c>
      <c r="HG3584" t="b">
        <v>1</v>
      </c>
      <c r="HH3584">
        <v>0</v>
      </c>
      <c r="HI3584">
        <v>0</v>
      </c>
      <c r="HJ3584">
        <v>0</v>
      </c>
      <c r="HK3584">
        <v>0</v>
      </c>
      <c r="HL3584" t="b">
        <v>0</v>
      </c>
      <c r="HM3584">
        <v>0</v>
      </c>
      <c r="HN3584">
        <v>0</v>
      </c>
      <c r="HO3584">
        <v>0</v>
      </c>
      <c r="HP3584" t="inlineStr">
        <is>
          <t xml:space="preserve">无</t>
        </is>
      </c>
      <c r="HQ3584">
        <v>0</v>
      </c>
      <c r="HR3584">
        <v>0</v>
      </c>
      <c r="HS3584">
        <v>0</v>
      </c>
      <c r="HT3584">
        <v>0</v>
      </c>
      <c r="HU3584" t="b">
        <v>0</v>
      </c>
      <c r="HV3584">
        <v>0</v>
      </c>
      <c r="HW3584" t="b">
        <v>0</v>
      </c>
      <c r="HX3584" t="b">
        <v>0</v>
      </c>
    </row>
    <row r="3585" spans="2:16">
      <c r="B3585" s="34">
        <f>10000000+INDEX(编号表!$B:$B,MATCH(D3585,编号表!$A:$A,0))*10000+J3585</f>
        <v>11650002</v>
      </c>
      <c r="C3585" s="22" t="s">
        <v>2425</v>
      </c>
      <c r="D3585" s="22" t="s">
        <v>2425</v>
      </c>
      <c r="E3585" s="41" t="s">
        <v>492</v>
      </c>
      <c r="F3585" s="41" t="s">
        <v>2248</v>
      </c>
      <c r="G3585" s="41" t="inlineStr">
        <is>
          <t xml:space="preserve">水行</t>
        </is>
      </c>
      <c r="H3585" s="41" t="b">
        <v>0</v>
      </c>
      <c r="I3585" s="41" t="b">
        <v>0</v>
      </c>
      <c r="J3585" s="41">
        <v>2</v>
      </c>
      <c r="K3585" s="41" t="str">
        <f t="shared" si="75"/>
        <v>116500</v>
      </c>
      <c r="L3585" s="41" t="s">
        <v>860</v>
      </c>
      <c r="O3585" t="inlineStr">
        <is>
          <t xml:space="preserve">自身或友方获得25%水行伤害减免，持续120秒。一次性符箓，使用后消耗。</t>
        </is>
      </c>
      <c r="P3585">
        <v>12221012</v>
      </c>
      <c r="Q3585">
        <v>0</v>
      </c>
      <c r="R3585">
        <v>0</v>
      </c>
      <c r="S3585">
        <v>0</v>
      </c>
      <c r="U3585">
        <v>0</v>
      </c>
      <c r="V3585">
        <v>0</v>
      </c>
      <c r="W3585">
        <v>600</v>
      </c>
      <c r="X3585">
        <v>600</v>
      </c>
      <c r="Y3585" t="inlineStr">
        <is>
          <t xml:space="preserve">单位</t>
        </is>
      </c>
      <c r="Z3585" t="inlineStr">
        <is>
          <t xml:space="preserve">单体</t>
        </is>
      </c>
      <c r="AA3585" t="inlineStr">
        <is>
          <t xml:space="preserve">友方</t>
        </is>
      </c>
      <c r="AB3585">
        <v>1</v>
      </c>
      <c r="AC3585">
        <v>0</v>
      </c>
      <c r="AD3585" t="b">
        <v>1</v>
      </c>
      <c r="AE3585" t="inlineStr">
        <is>
          <t xml:space="preserve">最近</t>
        </is>
      </c>
      <c r="AZ3585" t="inlineStr">
        <is>
          <t xml:space="preserve">魔法</t>
        </is>
      </c>
      <c r="BA3585">
        <v>10000</v>
      </c>
      <c r="BB3585" t="inlineStr">
        <is>
          <t xml:space="preserve">技能效果_调用状态</t>
        </is>
      </c>
      <c r="BC3585" t="inlineStr">
        <is>
          <t xml:space="preserve">友方</t>
        </is>
      </c>
      <c r="BD3585">
        <v>10000</v>
      </c>
      <c r="BE3585">
        <v>0</v>
      </c>
      <c r="BF3585" t="inlineStr">
        <is>
          <t xml:space="preserve">全部</t>
        </is>
      </c>
      <c r="BG3585">
        <v>0</v>
      </c>
      <c r="BN3585">
        <v>20960002</v>
      </c>
      <c r="GY3585">
        <v>0</v>
      </c>
      <c r="GZ3585">
        <v>0</v>
      </c>
      <c r="HA3585" t="inlineStr">
        <is>
          <t xml:space="preserve"/>
        </is>
      </c>
      <c r="HB3585">
        <v>0</v>
      </c>
      <c r="HC3585">
        <v>0</v>
      </c>
      <c r="HD3585">
        <v>0</v>
      </c>
      <c r="HE3585" t="b">
        <v>0</v>
      </c>
      <c r="HF3585">
        <v>15000</v>
      </c>
      <c r="HG3585" t="b">
        <v>1</v>
      </c>
      <c r="HH3585">
        <v>0</v>
      </c>
      <c r="HI3585">
        <v>0</v>
      </c>
      <c r="HJ3585">
        <v>0</v>
      </c>
      <c r="HK3585">
        <v>0</v>
      </c>
      <c r="HL3585" t="b">
        <v>0</v>
      </c>
      <c r="HM3585">
        <v>0</v>
      </c>
      <c r="HN3585">
        <v>0</v>
      </c>
      <c r="HO3585">
        <v>0</v>
      </c>
      <c r="HP3585" t="inlineStr">
        <is>
          <t xml:space="preserve">无</t>
        </is>
      </c>
      <c r="HQ3585">
        <v>0</v>
      </c>
      <c r="HR3585">
        <v>0</v>
      </c>
      <c r="HS3585">
        <v>0</v>
      </c>
      <c r="HT3585">
        <v>0</v>
      </c>
      <c r="HU3585" t="b">
        <v>0</v>
      </c>
      <c r="HV3585">
        <v>0</v>
      </c>
      <c r="HW3585" t="b">
        <v>0</v>
      </c>
      <c r="HX3585" t="b">
        <v>0</v>
      </c>
    </row>
    <row r="3586" spans="2:16">
      <c r="B3586" s="34">
        <f>10000000+INDEX(编号表!$B:$B,MATCH(D3586,编号表!$A:$A,0))*10000+J3586</f>
        <v>11650003</v>
      </c>
      <c r="C3586" s="22" t="s">
        <v>2425</v>
      </c>
      <c r="D3586" s="22" t="s">
        <v>2425</v>
      </c>
      <c r="E3586" s="41" t="s">
        <v>492</v>
      </c>
      <c r="F3586" s="41" t="s">
        <v>2248</v>
      </c>
      <c r="G3586" s="41" t="inlineStr">
        <is>
          <t xml:space="preserve">水行</t>
        </is>
      </c>
      <c r="H3586" s="41" t="b">
        <v>0</v>
      </c>
      <c r="I3586" s="41" t="b">
        <v>0</v>
      </c>
      <c r="J3586" s="41">
        <v>3</v>
      </c>
      <c r="K3586" s="41" t="str">
        <f t="shared" si="75"/>
        <v>116500</v>
      </c>
      <c r="L3586" s="41" t="s">
        <v>777</v>
      </c>
      <c r="O3586" t="inlineStr">
        <is>
          <t xml:space="preserve">自身或友方获得30%水行伤害减免，持续120秒。一次性符箓，使用后消耗。</t>
        </is>
      </c>
      <c r="P3586">
        <v>12221012</v>
      </c>
      <c r="Q3586">
        <v>0</v>
      </c>
      <c r="R3586">
        <v>0</v>
      </c>
      <c r="S3586">
        <v>0</v>
      </c>
      <c r="U3586">
        <v>0</v>
      </c>
      <c r="V3586">
        <v>0</v>
      </c>
      <c r="W3586">
        <v>600</v>
      </c>
      <c r="X3586">
        <v>600</v>
      </c>
      <c r="Y3586" t="inlineStr">
        <is>
          <t xml:space="preserve">单位</t>
        </is>
      </c>
      <c r="Z3586" t="inlineStr">
        <is>
          <t xml:space="preserve">单体</t>
        </is>
      </c>
      <c r="AA3586" t="inlineStr">
        <is>
          <t xml:space="preserve">友方</t>
        </is>
      </c>
      <c r="AB3586">
        <v>1</v>
      </c>
      <c r="AC3586">
        <v>0</v>
      </c>
      <c r="AD3586" t="b">
        <v>1</v>
      </c>
      <c r="AE3586" t="inlineStr">
        <is>
          <t xml:space="preserve">最近</t>
        </is>
      </c>
      <c r="AZ3586" t="inlineStr">
        <is>
          <t xml:space="preserve">魔法</t>
        </is>
      </c>
      <c r="BA3586">
        <v>10000</v>
      </c>
      <c r="BB3586" t="inlineStr">
        <is>
          <t xml:space="preserve">技能效果_调用状态</t>
        </is>
      </c>
      <c r="BC3586" t="inlineStr">
        <is>
          <t xml:space="preserve">友方</t>
        </is>
      </c>
      <c r="BD3586">
        <v>10000</v>
      </c>
      <c r="BE3586">
        <v>0</v>
      </c>
      <c r="BF3586" t="inlineStr">
        <is>
          <t xml:space="preserve">全部</t>
        </is>
      </c>
      <c r="BG3586">
        <v>0</v>
      </c>
      <c r="BN3586">
        <v>20960003</v>
      </c>
      <c r="GY3586">
        <v>0</v>
      </c>
      <c r="GZ3586">
        <v>0</v>
      </c>
      <c r="HA3586" t="inlineStr">
        <is>
          <t xml:space="preserve"/>
        </is>
      </c>
      <c r="HB3586">
        <v>0</v>
      </c>
      <c r="HC3586">
        <v>0</v>
      </c>
      <c r="HD3586">
        <v>0</v>
      </c>
      <c r="HE3586" t="b">
        <v>0</v>
      </c>
      <c r="HF3586">
        <v>15000</v>
      </c>
      <c r="HG3586" t="b">
        <v>1</v>
      </c>
      <c r="HH3586">
        <v>0</v>
      </c>
      <c r="HI3586">
        <v>0</v>
      </c>
      <c r="HJ3586">
        <v>0</v>
      </c>
      <c r="HK3586">
        <v>0</v>
      </c>
      <c r="HL3586" t="b">
        <v>0</v>
      </c>
      <c r="HM3586">
        <v>0</v>
      </c>
      <c r="HN3586">
        <v>0</v>
      </c>
      <c r="HO3586">
        <v>0</v>
      </c>
      <c r="HP3586" t="inlineStr">
        <is>
          <t xml:space="preserve">无</t>
        </is>
      </c>
      <c r="HQ3586">
        <v>0</v>
      </c>
      <c r="HR3586">
        <v>0</v>
      </c>
      <c r="HS3586">
        <v>0</v>
      </c>
      <c r="HT3586">
        <v>0</v>
      </c>
      <c r="HU3586" t="b">
        <v>0</v>
      </c>
      <c r="HV3586">
        <v>0</v>
      </c>
      <c r="HW3586" t="b">
        <v>0</v>
      </c>
      <c r="HX3586" t="b">
        <v>0</v>
      </c>
    </row>
    <row r="3587" spans="2:16">
      <c r="B3587" s="34">
        <f>10000000+INDEX(编号表!$B:$B,MATCH(D3587,编号表!$A:$A,0))*10000+J3587</f>
        <v>11650004</v>
      </c>
      <c r="C3587" s="22" t="s">
        <v>2425</v>
      </c>
      <c r="D3587" s="22" t="s">
        <v>2425</v>
      </c>
      <c r="E3587" s="41" t="s">
        <v>492</v>
      </c>
      <c r="F3587" s="41" t="s">
        <v>2252</v>
      </c>
      <c r="G3587" s="41" t="inlineStr">
        <is>
          <t xml:space="preserve">水行</t>
        </is>
      </c>
      <c r="H3587" s="41" t="b">
        <v>0</v>
      </c>
      <c r="I3587" s="41" t="b">
        <v>0</v>
      </c>
      <c r="J3587" s="41">
        <v>4</v>
      </c>
      <c r="K3587" s="41" t="str">
        <f t="shared" si="75"/>
        <v>116500</v>
      </c>
      <c r="L3587" s="41" t="s">
        <v>353</v>
      </c>
      <c r="O3587" t="inlineStr">
        <is>
          <t xml:space="preserve">自身或友方获得20%水行伤害减免，持续120秒。一次性符箓，使用后消耗。</t>
        </is>
      </c>
      <c r="P3587">
        <v>12221012</v>
      </c>
      <c r="Q3587">
        <v>0</v>
      </c>
      <c r="R3587">
        <v>0</v>
      </c>
      <c r="S3587">
        <v>0</v>
      </c>
      <c r="U3587">
        <v>0</v>
      </c>
      <c r="V3587">
        <v>0</v>
      </c>
      <c r="W3587">
        <v>600</v>
      </c>
      <c r="X3587">
        <v>600</v>
      </c>
      <c r="Y3587" t="inlineStr">
        <is>
          <t xml:space="preserve">单位</t>
        </is>
      </c>
      <c r="Z3587" t="inlineStr">
        <is>
          <t xml:space="preserve">单体</t>
        </is>
      </c>
      <c r="AA3587" t="inlineStr">
        <is>
          <t xml:space="preserve">友方</t>
        </is>
      </c>
      <c r="AB3587">
        <v>1</v>
      </c>
      <c r="AC3587">
        <v>0</v>
      </c>
      <c r="AD3587" t="b">
        <v>1</v>
      </c>
      <c r="AE3587" t="inlineStr">
        <is>
          <t xml:space="preserve">最近</t>
        </is>
      </c>
      <c r="AZ3587" t="inlineStr">
        <is>
          <t xml:space="preserve">魔法</t>
        </is>
      </c>
      <c r="BA3587">
        <v>10000</v>
      </c>
      <c r="BB3587" t="inlineStr">
        <is>
          <t xml:space="preserve">技能效果_调用状态</t>
        </is>
      </c>
      <c r="BC3587" t="inlineStr">
        <is>
          <t xml:space="preserve">友方</t>
        </is>
      </c>
      <c r="BD3587">
        <v>10000</v>
      </c>
      <c r="BE3587">
        <v>0</v>
      </c>
      <c r="BF3587" t="inlineStr">
        <is>
          <t xml:space="preserve">全部</t>
        </is>
      </c>
      <c r="BG3587">
        <v>0</v>
      </c>
      <c r="BN3587">
        <v>20960004</v>
      </c>
      <c r="GY3587">
        <v>0</v>
      </c>
      <c r="GZ3587">
        <v>0</v>
      </c>
      <c r="HA3587" t="inlineStr">
        <is>
          <t xml:space="preserve"/>
        </is>
      </c>
      <c r="HB3587">
        <v>0</v>
      </c>
      <c r="HC3587">
        <v>0</v>
      </c>
      <c r="HD3587">
        <v>0</v>
      </c>
      <c r="HE3587" t="b">
        <v>0</v>
      </c>
      <c r="HF3587">
        <v>15000</v>
      </c>
      <c r="HG3587" t="b">
        <v>1</v>
      </c>
      <c r="HH3587">
        <v>0</v>
      </c>
      <c r="HI3587">
        <v>0</v>
      </c>
      <c r="HJ3587">
        <v>0</v>
      </c>
      <c r="HK3587">
        <v>0</v>
      </c>
      <c r="HL3587" t="b">
        <v>0</v>
      </c>
      <c r="HM3587">
        <v>0</v>
      </c>
      <c r="HN3587">
        <v>0</v>
      </c>
      <c r="HO3587">
        <v>0</v>
      </c>
      <c r="HP3587" t="inlineStr">
        <is>
          <t xml:space="preserve">无</t>
        </is>
      </c>
      <c r="HQ3587">
        <v>0</v>
      </c>
      <c r="HR3587">
        <v>0</v>
      </c>
      <c r="HS3587">
        <v>0</v>
      </c>
      <c r="HT3587">
        <v>0</v>
      </c>
      <c r="HU3587" t="b">
        <v>0</v>
      </c>
      <c r="HV3587">
        <v>0</v>
      </c>
      <c r="HW3587" t="b">
        <v>0</v>
      </c>
      <c r="HX3587" t="b">
        <v>0</v>
      </c>
    </row>
    <row r="3588" spans="2:16">
      <c r="B3588" s="34">
        <f>10000000+INDEX(编号表!$B:$B,MATCH(D3588,编号表!$A:$A,0))*10000+J3588</f>
        <v>11650005</v>
      </c>
      <c r="C3588" s="22" t="s">
        <v>2425</v>
      </c>
      <c r="D3588" s="22" t="s">
        <v>2425</v>
      </c>
      <c r="E3588" s="41" t="s">
        <v>492</v>
      </c>
      <c r="F3588" s="41" t="s">
        <v>2252</v>
      </c>
      <c r="G3588" s="41" t="inlineStr">
        <is>
          <t xml:space="preserve">水行</t>
        </is>
      </c>
      <c r="H3588" s="41" t="b">
        <v>0</v>
      </c>
      <c r="I3588" s="41" t="b">
        <v>0</v>
      </c>
      <c r="J3588" s="41">
        <v>5</v>
      </c>
      <c r="K3588" s="41" t="str">
        <f t="shared" ref="K3588:K3651" si="76">LEFT(B3588,6)</f>
        <v>116500</v>
      </c>
      <c r="L3588" s="41" t="s">
        <v>860</v>
      </c>
      <c r="O3588" t="inlineStr">
        <is>
          <t xml:space="preserve">自身或友方获得25%水行伤害减免，持续120秒。一次性符箓，使用后消耗。</t>
        </is>
      </c>
      <c r="P3588">
        <v>12221012</v>
      </c>
      <c r="Q3588">
        <v>0</v>
      </c>
      <c r="R3588">
        <v>0</v>
      </c>
      <c r="S3588">
        <v>0</v>
      </c>
      <c r="U3588">
        <v>0</v>
      </c>
      <c r="V3588">
        <v>0</v>
      </c>
      <c r="W3588">
        <v>600</v>
      </c>
      <c r="X3588">
        <v>600</v>
      </c>
      <c r="Y3588" t="inlineStr">
        <is>
          <t xml:space="preserve">单位</t>
        </is>
      </c>
      <c r="Z3588" t="inlineStr">
        <is>
          <t xml:space="preserve">单体</t>
        </is>
      </c>
      <c r="AA3588" t="inlineStr">
        <is>
          <t xml:space="preserve">友方</t>
        </is>
      </c>
      <c r="AB3588">
        <v>1</v>
      </c>
      <c r="AC3588">
        <v>0</v>
      </c>
      <c r="AD3588" t="b">
        <v>1</v>
      </c>
      <c r="AE3588" t="inlineStr">
        <is>
          <t xml:space="preserve">最近</t>
        </is>
      </c>
      <c r="AZ3588" t="inlineStr">
        <is>
          <t xml:space="preserve">魔法</t>
        </is>
      </c>
      <c r="BA3588">
        <v>10000</v>
      </c>
      <c r="BB3588" t="inlineStr">
        <is>
          <t xml:space="preserve">技能效果_调用状态</t>
        </is>
      </c>
      <c r="BC3588" t="inlineStr">
        <is>
          <t xml:space="preserve">友方</t>
        </is>
      </c>
      <c r="BD3588">
        <v>10000</v>
      </c>
      <c r="BE3588">
        <v>0</v>
      </c>
      <c r="BF3588" t="inlineStr">
        <is>
          <t xml:space="preserve">全部</t>
        </is>
      </c>
      <c r="BG3588">
        <v>0</v>
      </c>
      <c r="BN3588">
        <v>20960005</v>
      </c>
      <c r="GY3588">
        <v>0</v>
      </c>
      <c r="GZ3588">
        <v>0</v>
      </c>
      <c r="HA3588" t="inlineStr">
        <is>
          <t xml:space="preserve"/>
        </is>
      </c>
      <c r="HB3588">
        <v>0</v>
      </c>
      <c r="HC3588">
        <v>0</v>
      </c>
      <c r="HD3588">
        <v>0</v>
      </c>
      <c r="HE3588" t="b">
        <v>0</v>
      </c>
      <c r="HF3588">
        <v>15000</v>
      </c>
      <c r="HG3588" t="b">
        <v>1</v>
      </c>
      <c r="HH3588">
        <v>0</v>
      </c>
      <c r="HI3588">
        <v>0</v>
      </c>
      <c r="HJ3588">
        <v>0</v>
      </c>
      <c r="HK3588">
        <v>0</v>
      </c>
      <c r="HL3588" t="b">
        <v>0</v>
      </c>
      <c r="HM3588">
        <v>0</v>
      </c>
      <c r="HN3588">
        <v>0</v>
      </c>
      <c r="HO3588">
        <v>0</v>
      </c>
      <c r="HP3588" t="inlineStr">
        <is>
          <t xml:space="preserve">无</t>
        </is>
      </c>
      <c r="HQ3588">
        <v>0</v>
      </c>
      <c r="HR3588">
        <v>0</v>
      </c>
      <c r="HS3588">
        <v>0</v>
      </c>
      <c r="HT3588">
        <v>0</v>
      </c>
      <c r="HU3588" t="b">
        <v>0</v>
      </c>
      <c r="HV3588">
        <v>0</v>
      </c>
      <c r="HW3588" t="b">
        <v>0</v>
      </c>
      <c r="HX3588" t="b">
        <v>0</v>
      </c>
    </row>
    <row r="3589" spans="2:16">
      <c r="B3589" s="34">
        <f>10000000+INDEX(编号表!$B:$B,MATCH(D3589,编号表!$A:$A,0))*10000+J3589</f>
        <v>11650006</v>
      </c>
      <c r="C3589" s="22" t="s">
        <v>2425</v>
      </c>
      <c r="D3589" s="22" t="s">
        <v>2425</v>
      </c>
      <c r="E3589" s="41" t="s">
        <v>492</v>
      </c>
      <c r="F3589" s="41" t="s">
        <v>2252</v>
      </c>
      <c r="G3589" s="41" t="inlineStr">
        <is>
          <t xml:space="preserve">水行</t>
        </is>
      </c>
      <c r="H3589" s="41" t="b">
        <v>0</v>
      </c>
      <c r="I3589" s="41" t="b">
        <v>0</v>
      </c>
      <c r="J3589" s="41">
        <v>6</v>
      </c>
      <c r="K3589" s="41" t="str">
        <f t="shared" si="76"/>
        <v>116500</v>
      </c>
      <c r="L3589" s="41" t="s">
        <v>777</v>
      </c>
      <c r="O3589" t="inlineStr">
        <is>
          <t xml:space="preserve">自身或友方获得30%水行伤害减免，持续120秒。一次性符箓，使用后消耗。</t>
        </is>
      </c>
      <c r="P3589">
        <v>12221012</v>
      </c>
      <c r="Q3589">
        <v>0</v>
      </c>
      <c r="R3589">
        <v>0</v>
      </c>
      <c r="S3589">
        <v>0</v>
      </c>
      <c r="U3589">
        <v>0</v>
      </c>
      <c r="V3589">
        <v>0</v>
      </c>
      <c r="W3589">
        <v>600</v>
      </c>
      <c r="X3589">
        <v>600</v>
      </c>
      <c r="Y3589" t="inlineStr">
        <is>
          <t xml:space="preserve">单位</t>
        </is>
      </c>
      <c r="Z3589" t="inlineStr">
        <is>
          <t xml:space="preserve">单体</t>
        </is>
      </c>
      <c r="AA3589" t="inlineStr">
        <is>
          <t xml:space="preserve">友方</t>
        </is>
      </c>
      <c r="AB3589">
        <v>1</v>
      </c>
      <c r="AC3589">
        <v>0</v>
      </c>
      <c r="AD3589" t="b">
        <v>1</v>
      </c>
      <c r="AE3589" t="inlineStr">
        <is>
          <t xml:space="preserve">最近</t>
        </is>
      </c>
      <c r="AZ3589" t="inlineStr">
        <is>
          <t xml:space="preserve">魔法</t>
        </is>
      </c>
      <c r="BA3589">
        <v>10000</v>
      </c>
      <c r="BB3589" t="inlineStr">
        <is>
          <t xml:space="preserve">技能效果_调用状态</t>
        </is>
      </c>
      <c r="BC3589" t="inlineStr">
        <is>
          <t xml:space="preserve">友方</t>
        </is>
      </c>
      <c r="BD3589">
        <v>10000</v>
      </c>
      <c r="BE3589">
        <v>0</v>
      </c>
      <c r="BF3589" t="inlineStr">
        <is>
          <t xml:space="preserve">全部</t>
        </is>
      </c>
      <c r="BG3589">
        <v>0</v>
      </c>
      <c r="BN3589">
        <v>20960006</v>
      </c>
      <c r="GY3589">
        <v>0</v>
      </c>
      <c r="GZ3589">
        <v>0</v>
      </c>
      <c r="HA3589" t="inlineStr">
        <is>
          <t xml:space="preserve"/>
        </is>
      </c>
      <c r="HB3589">
        <v>0</v>
      </c>
      <c r="HC3589">
        <v>0</v>
      </c>
      <c r="HD3589">
        <v>0</v>
      </c>
      <c r="HE3589" t="b">
        <v>0</v>
      </c>
      <c r="HF3589">
        <v>15000</v>
      </c>
      <c r="HG3589" t="b">
        <v>1</v>
      </c>
      <c r="HH3589">
        <v>0</v>
      </c>
      <c r="HI3589">
        <v>0</v>
      </c>
      <c r="HJ3589">
        <v>0</v>
      </c>
      <c r="HK3589">
        <v>0</v>
      </c>
      <c r="HL3589" t="b">
        <v>0</v>
      </c>
      <c r="HM3589">
        <v>0</v>
      </c>
      <c r="HN3589">
        <v>0</v>
      </c>
      <c r="HO3589">
        <v>0</v>
      </c>
      <c r="HP3589" t="inlineStr">
        <is>
          <t xml:space="preserve">无</t>
        </is>
      </c>
      <c r="HQ3589">
        <v>0</v>
      </c>
      <c r="HR3589">
        <v>0</v>
      </c>
      <c r="HS3589">
        <v>0</v>
      </c>
      <c r="HT3589">
        <v>0</v>
      </c>
      <c r="HU3589" t="b">
        <v>0</v>
      </c>
      <c r="HV3589">
        <v>0</v>
      </c>
      <c r="HW3589" t="b">
        <v>0</v>
      </c>
      <c r="HX3589" t="b">
        <v>0</v>
      </c>
    </row>
    <row r="3590" spans="2:16">
      <c r="B3590" s="34">
        <f>10000000+INDEX(编号表!$B:$B,MATCH(D3590,编号表!$A:$A,0))*10000+J3590</f>
        <v>11650007</v>
      </c>
      <c r="C3590" s="22" t="s">
        <v>2425</v>
      </c>
      <c r="D3590" s="22" t="s">
        <v>2425</v>
      </c>
      <c r="E3590" s="41" t="s">
        <v>492</v>
      </c>
      <c r="F3590" s="41" t="s">
        <v>2256</v>
      </c>
      <c r="G3590" s="41" t="inlineStr">
        <is>
          <t xml:space="preserve">水行</t>
        </is>
      </c>
      <c r="H3590" s="41" t="b">
        <v>0</v>
      </c>
      <c r="I3590" s="41" t="b">
        <v>0</v>
      </c>
      <c r="J3590" s="41">
        <v>7</v>
      </c>
      <c r="K3590" s="41" t="str">
        <f t="shared" si="76"/>
        <v>116500</v>
      </c>
      <c r="L3590" s="41" t="s">
        <v>353</v>
      </c>
      <c r="O3590" t="inlineStr">
        <is>
          <t xml:space="preserve">自身或友方获得20%水行伤害减免，持续120秒。一次性符箓，使用后消耗。</t>
        </is>
      </c>
      <c r="P3590">
        <v>12221012</v>
      </c>
      <c r="Q3590">
        <v>0</v>
      </c>
      <c r="R3590">
        <v>0</v>
      </c>
      <c r="S3590">
        <v>0</v>
      </c>
      <c r="U3590">
        <v>0</v>
      </c>
      <c r="V3590">
        <v>0</v>
      </c>
      <c r="W3590">
        <v>600</v>
      </c>
      <c r="X3590">
        <v>600</v>
      </c>
      <c r="Y3590" t="inlineStr">
        <is>
          <t xml:space="preserve">单位</t>
        </is>
      </c>
      <c r="Z3590" t="inlineStr">
        <is>
          <t xml:space="preserve">单体</t>
        </is>
      </c>
      <c r="AA3590" t="inlineStr">
        <is>
          <t xml:space="preserve">友方</t>
        </is>
      </c>
      <c r="AB3590">
        <v>1</v>
      </c>
      <c r="AC3590">
        <v>0</v>
      </c>
      <c r="AD3590" t="b">
        <v>1</v>
      </c>
      <c r="AE3590" t="inlineStr">
        <is>
          <t xml:space="preserve">最近</t>
        </is>
      </c>
      <c r="AZ3590" t="inlineStr">
        <is>
          <t xml:space="preserve">魔法</t>
        </is>
      </c>
      <c r="BA3590">
        <v>10000</v>
      </c>
      <c r="BB3590" t="inlineStr">
        <is>
          <t xml:space="preserve">技能效果_调用状态</t>
        </is>
      </c>
      <c r="BC3590" t="inlineStr">
        <is>
          <t xml:space="preserve">友方</t>
        </is>
      </c>
      <c r="BD3590">
        <v>10000</v>
      </c>
      <c r="BE3590">
        <v>0</v>
      </c>
      <c r="BF3590" t="inlineStr">
        <is>
          <t xml:space="preserve">全部</t>
        </is>
      </c>
      <c r="BG3590">
        <v>0</v>
      </c>
      <c r="BN3590">
        <v>20960007</v>
      </c>
      <c r="GY3590">
        <v>0</v>
      </c>
      <c r="GZ3590">
        <v>0</v>
      </c>
      <c r="HA3590" t="inlineStr">
        <is>
          <t xml:space="preserve"/>
        </is>
      </c>
      <c r="HB3590">
        <v>0</v>
      </c>
      <c r="HC3590">
        <v>0</v>
      </c>
      <c r="HD3590">
        <v>0</v>
      </c>
      <c r="HE3590" t="b">
        <v>0</v>
      </c>
      <c r="HF3590">
        <v>15000</v>
      </c>
      <c r="HG3590" t="b">
        <v>1</v>
      </c>
      <c r="HH3590">
        <v>0</v>
      </c>
      <c r="HI3590">
        <v>0</v>
      </c>
      <c r="HJ3590">
        <v>0</v>
      </c>
      <c r="HK3590">
        <v>0</v>
      </c>
      <c r="HL3590" t="b">
        <v>0</v>
      </c>
      <c r="HM3590">
        <v>0</v>
      </c>
      <c r="HN3590">
        <v>0</v>
      </c>
      <c r="HO3590">
        <v>0</v>
      </c>
      <c r="HP3590" t="inlineStr">
        <is>
          <t xml:space="preserve">无</t>
        </is>
      </c>
      <c r="HQ3590">
        <v>0</v>
      </c>
      <c r="HR3590">
        <v>0</v>
      </c>
      <c r="HS3590">
        <v>0</v>
      </c>
      <c r="HT3590">
        <v>0</v>
      </c>
      <c r="HU3590" t="b">
        <v>0</v>
      </c>
      <c r="HV3590">
        <v>0</v>
      </c>
      <c r="HW3590" t="b">
        <v>0</v>
      </c>
      <c r="HX3590" t="b">
        <v>0</v>
      </c>
    </row>
    <row r="3591" spans="2:16">
      <c r="B3591" s="34">
        <f>10000000+INDEX(编号表!$B:$B,MATCH(D3591,编号表!$A:$A,0))*10000+J3591</f>
        <v>11650008</v>
      </c>
      <c r="C3591" s="22" t="s">
        <v>2425</v>
      </c>
      <c r="D3591" s="22" t="s">
        <v>2425</v>
      </c>
      <c r="E3591" s="41" t="s">
        <v>492</v>
      </c>
      <c r="F3591" s="41" t="s">
        <v>2256</v>
      </c>
      <c r="G3591" s="41" t="inlineStr">
        <is>
          <t xml:space="preserve">水行</t>
        </is>
      </c>
      <c r="H3591" s="41" t="b">
        <v>0</v>
      </c>
      <c r="I3591" s="41" t="b">
        <v>0</v>
      </c>
      <c r="J3591" s="41">
        <v>8</v>
      </c>
      <c r="K3591" s="41" t="str">
        <f t="shared" si="76"/>
        <v>116500</v>
      </c>
      <c r="L3591" s="41" t="s">
        <v>860</v>
      </c>
      <c r="O3591" t="inlineStr">
        <is>
          <t xml:space="preserve">自身或友方获得25%水行伤害减免，持续120秒。一次性符箓，使用后消耗。</t>
        </is>
      </c>
      <c r="P3591">
        <v>12221012</v>
      </c>
      <c r="Q3591">
        <v>0</v>
      </c>
      <c r="R3591">
        <v>0</v>
      </c>
      <c r="S3591">
        <v>0</v>
      </c>
      <c r="U3591">
        <v>0</v>
      </c>
      <c r="V3591">
        <v>0</v>
      </c>
      <c r="W3591">
        <v>600</v>
      </c>
      <c r="X3591">
        <v>600</v>
      </c>
      <c r="Y3591" t="inlineStr">
        <is>
          <t xml:space="preserve">单位</t>
        </is>
      </c>
      <c r="Z3591" t="inlineStr">
        <is>
          <t xml:space="preserve">单体</t>
        </is>
      </c>
      <c r="AA3591" t="inlineStr">
        <is>
          <t xml:space="preserve">友方</t>
        </is>
      </c>
      <c r="AB3591">
        <v>1</v>
      </c>
      <c r="AC3591">
        <v>0</v>
      </c>
      <c r="AD3591" t="b">
        <v>1</v>
      </c>
      <c r="AE3591" t="inlineStr">
        <is>
          <t xml:space="preserve">最近</t>
        </is>
      </c>
      <c r="AZ3591" t="inlineStr">
        <is>
          <t xml:space="preserve">魔法</t>
        </is>
      </c>
      <c r="BA3591">
        <v>10000</v>
      </c>
      <c r="BB3591" t="inlineStr">
        <is>
          <t xml:space="preserve">技能效果_调用状态</t>
        </is>
      </c>
      <c r="BC3591" t="inlineStr">
        <is>
          <t xml:space="preserve">友方</t>
        </is>
      </c>
      <c r="BD3591">
        <v>10000</v>
      </c>
      <c r="BE3591">
        <v>0</v>
      </c>
      <c r="BF3591" t="inlineStr">
        <is>
          <t xml:space="preserve">全部</t>
        </is>
      </c>
      <c r="BG3591">
        <v>0</v>
      </c>
      <c r="BN3591">
        <v>20960008</v>
      </c>
      <c r="GY3591">
        <v>0</v>
      </c>
      <c r="GZ3591">
        <v>0</v>
      </c>
      <c r="HA3591" t="inlineStr">
        <is>
          <t xml:space="preserve"/>
        </is>
      </c>
      <c r="HB3591">
        <v>0</v>
      </c>
      <c r="HC3591">
        <v>0</v>
      </c>
      <c r="HD3591">
        <v>0</v>
      </c>
      <c r="HE3591" t="b">
        <v>0</v>
      </c>
      <c r="HF3591">
        <v>15000</v>
      </c>
      <c r="HG3591" t="b">
        <v>1</v>
      </c>
      <c r="HH3591">
        <v>0</v>
      </c>
      <c r="HI3591">
        <v>0</v>
      </c>
      <c r="HJ3591">
        <v>0</v>
      </c>
      <c r="HK3591">
        <v>0</v>
      </c>
      <c r="HL3591" t="b">
        <v>0</v>
      </c>
      <c r="HM3591">
        <v>0</v>
      </c>
      <c r="HN3591">
        <v>0</v>
      </c>
      <c r="HO3591">
        <v>0</v>
      </c>
      <c r="HP3591" t="inlineStr">
        <is>
          <t xml:space="preserve">无</t>
        </is>
      </c>
      <c r="HQ3591">
        <v>0</v>
      </c>
      <c r="HR3591">
        <v>0</v>
      </c>
      <c r="HS3591">
        <v>0</v>
      </c>
      <c r="HT3591">
        <v>0</v>
      </c>
      <c r="HU3591" t="b">
        <v>0</v>
      </c>
      <c r="HV3591">
        <v>0</v>
      </c>
      <c r="HW3591" t="b">
        <v>0</v>
      </c>
      <c r="HX3591" t="b">
        <v>0</v>
      </c>
    </row>
    <row r="3592" spans="2:16">
      <c r="B3592" s="34">
        <f>10000000+INDEX(编号表!$B:$B,MATCH(D3592,编号表!$A:$A,0))*10000+J3592</f>
        <v>11650009</v>
      </c>
      <c r="C3592" s="22" t="s">
        <v>2425</v>
      </c>
      <c r="D3592" s="22" t="s">
        <v>2425</v>
      </c>
      <c r="E3592" s="41" t="s">
        <v>492</v>
      </c>
      <c r="F3592" s="41" t="s">
        <v>2256</v>
      </c>
      <c r="G3592" s="41" t="inlineStr">
        <is>
          <t xml:space="preserve">水行</t>
        </is>
      </c>
      <c r="H3592" s="41" t="b">
        <v>0</v>
      </c>
      <c r="I3592" s="41" t="b">
        <v>0</v>
      </c>
      <c r="J3592" s="41">
        <v>9</v>
      </c>
      <c r="K3592" s="41" t="str">
        <f t="shared" si="76"/>
        <v>116500</v>
      </c>
      <c r="L3592" s="41" t="s">
        <v>777</v>
      </c>
      <c r="O3592" t="inlineStr">
        <is>
          <t xml:space="preserve">自身或友方获得30%水行伤害减免，持续120秒。一次性符箓，使用后消耗。</t>
        </is>
      </c>
      <c r="P3592">
        <v>12221012</v>
      </c>
      <c r="Q3592">
        <v>0</v>
      </c>
      <c r="R3592">
        <v>0</v>
      </c>
      <c r="S3592">
        <v>0</v>
      </c>
      <c r="U3592">
        <v>0</v>
      </c>
      <c r="V3592">
        <v>0</v>
      </c>
      <c r="W3592">
        <v>600</v>
      </c>
      <c r="X3592">
        <v>600</v>
      </c>
      <c r="Y3592" t="inlineStr">
        <is>
          <t xml:space="preserve">单位</t>
        </is>
      </c>
      <c r="Z3592" t="inlineStr">
        <is>
          <t xml:space="preserve">单体</t>
        </is>
      </c>
      <c r="AA3592" t="inlineStr">
        <is>
          <t xml:space="preserve">友方</t>
        </is>
      </c>
      <c r="AB3592">
        <v>1</v>
      </c>
      <c r="AC3592">
        <v>0</v>
      </c>
      <c r="AD3592" t="b">
        <v>1</v>
      </c>
      <c r="AE3592" t="inlineStr">
        <is>
          <t xml:space="preserve">最近</t>
        </is>
      </c>
      <c r="AZ3592" t="inlineStr">
        <is>
          <t xml:space="preserve">魔法</t>
        </is>
      </c>
      <c r="BA3592">
        <v>10000</v>
      </c>
      <c r="BB3592" t="inlineStr">
        <is>
          <t xml:space="preserve">技能效果_调用状态</t>
        </is>
      </c>
      <c r="BC3592" t="inlineStr">
        <is>
          <t xml:space="preserve">友方</t>
        </is>
      </c>
      <c r="BD3592">
        <v>10000</v>
      </c>
      <c r="BE3592">
        <v>0</v>
      </c>
      <c r="BF3592" t="inlineStr">
        <is>
          <t xml:space="preserve">全部</t>
        </is>
      </c>
      <c r="BG3592">
        <v>0</v>
      </c>
      <c r="BN3592">
        <v>20960009</v>
      </c>
      <c r="GY3592">
        <v>0</v>
      </c>
      <c r="GZ3592">
        <v>0</v>
      </c>
      <c r="HA3592" t="inlineStr">
        <is>
          <t xml:space="preserve"/>
        </is>
      </c>
      <c r="HB3592">
        <v>0</v>
      </c>
      <c r="HC3592">
        <v>0</v>
      </c>
      <c r="HD3592">
        <v>0</v>
      </c>
      <c r="HE3592" t="b">
        <v>0</v>
      </c>
      <c r="HF3592">
        <v>15000</v>
      </c>
      <c r="HG3592" t="b">
        <v>1</v>
      </c>
      <c r="HH3592">
        <v>0</v>
      </c>
      <c r="HI3592">
        <v>0</v>
      </c>
      <c r="HJ3592">
        <v>0</v>
      </c>
      <c r="HK3592">
        <v>0</v>
      </c>
      <c r="HL3592" t="b">
        <v>0</v>
      </c>
      <c r="HM3592">
        <v>0</v>
      </c>
      <c r="HN3592">
        <v>0</v>
      </c>
      <c r="HO3592">
        <v>0</v>
      </c>
      <c r="HP3592" t="inlineStr">
        <is>
          <t xml:space="preserve">无</t>
        </is>
      </c>
      <c r="HQ3592">
        <v>0</v>
      </c>
      <c r="HR3592">
        <v>0</v>
      </c>
      <c r="HS3592">
        <v>0</v>
      </c>
      <c r="HT3592">
        <v>0</v>
      </c>
      <c r="HU3592" t="b">
        <v>0</v>
      </c>
      <c r="HV3592">
        <v>0</v>
      </c>
      <c r="HW3592" t="b">
        <v>0</v>
      </c>
      <c r="HX3592" t="b">
        <v>0</v>
      </c>
    </row>
    <row r="3593" spans="2:16">
      <c r="B3593" s="34">
        <f>10000000+INDEX(编号表!$B:$B,MATCH(D3593,编号表!$A:$A,0))*10000+J3593</f>
        <v>11650010</v>
      </c>
      <c r="C3593" s="22" t="s">
        <v>2425</v>
      </c>
      <c r="D3593" s="22" t="s">
        <v>2425</v>
      </c>
      <c r="E3593" s="41" t="s">
        <v>492</v>
      </c>
      <c r="F3593" s="41" t="s">
        <v>2260</v>
      </c>
      <c r="G3593" s="41" t="inlineStr">
        <is>
          <t xml:space="preserve">水行</t>
        </is>
      </c>
      <c r="H3593" s="41" t="b">
        <v>0</v>
      </c>
      <c r="I3593" s="41" t="b">
        <v>0</v>
      </c>
      <c r="J3593" s="41">
        <v>10</v>
      </c>
      <c r="K3593" s="41" t="str">
        <f t="shared" si="76"/>
        <v>116500</v>
      </c>
      <c r="L3593" s="41" t="s">
        <v>353</v>
      </c>
      <c r="O3593" t="inlineStr">
        <is>
          <t xml:space="preserve">自身或友方获得20%水行伤害减免，持续120秒。一次性符箓，使用后消耗。</t>
        </is>
      </c>
      <c r="P3593">
        <v>12221012</v>
      </c>
      <c r="Q3593">
        <v>0</v>
      </c>
      <c r="R3593">
        <v>0</v>
      </c>
      <c r="S3593">
        <v>0</v>
      </c>
      <c r="U3593">
        <v>0</v>
      </c>
      <c r="V3593">
        <v>0</v>
      </c>
      <c r="W3593">
        <v>600</v>
      </c>
      <c r="X3593">
        <v>600</v>
      </c>
      <c r="Y3593" t="inlineStr">
        <is>
          <t xml:space="preserve">单位</t>
        </is>
      </c>
      <c r="Z3593" t="inlineStr">
        <is>
          <t xml:space="preserve">单体</t>
        </is>
      </c>
      <c r="AA3593" t="inlineStr">
        <is>
          <t xml:space="preserve">友方</t>
        </is>
      </c>
      <c r="AB3593">
        <v>1</v>
      </c>
      <c r="AC3593">
        <v>0</v>
      </c>
      <c r="AD3593" t="b">
        <v>1</v>
      </c>
      <c r="AE3593" t="inlineStr">
        <is>
          <t xml:space="preserve">最近</t>
        </is>
      </c>
      <c r="AZ3593" t="inlineStr">
        <is>
          <t xml:space="preserve">魔法</t>
        </is>
      </c>
      <c r="BA3593">
        <v>10000</v>
      </c>
      <c r="BB3593" t="inlineStr">
        <is>
          <t xml:space="preserve">技能效果_调用状态</t>
        </is>
      </c>
      <c r="BC3593" t="inlineStr">
        <is>
          <t xml:space="preserve">友方</t>
        </is>
      </c>
      <c r="BD3593">
        <v>10000</v>
      </c>
      <c r="BE3593">
        <v>0</v>
      </c>
      <c r="BF3593" t="inlineStr">
        <is>
          <t xml:space="preserve">全部</t>
        </is>
      </c>
      <c r="BG3593">
        <v>0</v>
      </c>
      <c r="BN3593">
        <v>20960010</v>
      </c>
      <c r="GY3593">
        <v>0</v>
      </c>
      <c r="GZ3593">
        <v>0</v>
      </c>
      <c r="HA3593" t="inlineStr">
        <is>
          <t xml:space="preserve"/>
        </is>
      </c>
      <c r="HB3593">
        <v>0</v>
      </c>
      <c r="HC3593">
        <v>0</v>
      </c>
      <c r="HD3593">
        <v>0</v>
      </c>
      <c r="HE3593" t="b">
        <v>0</v>
      </c>
      <c r="HF3593">
        <v>15000</v>
      </c>
      <c r="HG3593" t="b">
        <v>1</v>
      </c>
      <c r="HH3593">
        <v>0</v>
      </c>
      <c r="HI3593">
        <v>0</v>
      </c>
      <c r="HJ3593">
        <v>0</v>
      </c>
      <c r="HK3593">
        <v>0</v>
      </c>
      <c r="HL3593" t="b">
        <v>0</v>
      </c>
      <c r="HM3593">
        <v>0</v>
      </c>
      <c r="HN3593">
        <v>0</v>
      </c>
      <c r="HO3593">
        <v>0</v>
      </c>
      <c r="HP3593" t="inlineStr">
        <is>
          <t xml:space="preserve">无</t>
        </is>
      </c>
      <c r="HQ3593">
        <v>0</v>
      </c>
      <c r="HR3593">
        <v>0</v>
      </c>
      <c r="HS3593">
        <v>0</v>
      </c>
      <c r="HT3593">
        <v>0</v>
      </c>
      <c r="HU3593" t="b">
        <v>0</v>
      </c>
      <c r="HV3593">
        <v>0</v>
      </c>
      <c r="HW3593" t="b">
        <v>0</v>
      </c>
      <c r="HX3593" t="b">
        <v>0</v>
      </c>
    </row>
    <row r="3594" spans="2:16">
      <c r="B3594" s="34">
        <f>10000000+INDEX(编号表!$B:$B,MATCH(D3594,编号表!$A:$A,0))*10000+J3594</f>
        <v>11650011</v>
      </c>
      <c r="C3594" s="22" t="s">
        <v>2425</v>
      </c>
      <c r="D3594" s="22" t="s">
        <v>2425</v>
      </c>
      <c r="E3594" s="41" t="s">
        <v>492</v>
      </c>
      <c r="F3594" s="41" t="s">
        <v>2260</v>
      </c>
      <c r="G3594" s="41" t="inlineStr">
        <is>
          <t xml:space="preserve">水行</t>
        </is>
      </c>
      <c r="H3594" s="41" t="b">
        <v>0</v>
      </c>
      <c r="I3594" s="41" t="b">
        <v>0</v>
      </c>
      <c r="J3594" s="41">
        <v>11</v>
      </c>
      <c r="K3594" s="41" t="str">
        <f t="shared" si="76"/>
        <v>116500</v>
      </c>
      <c r="L3594" s="41" t="s">
        <v>860</v>
      </c>
      <c r="O3594" t="inlineStr">
        <is>
          <t xml:space="preserve">自身或友方获得25%水行伤害减免，持续120秒。一次性符箓，使用后消耗。</t>
        </is>
      </c>
      <c r="P3594">
        <v>12221012</v>
      </c>
      <c r="Q3594">
        <v>0</v>
      </c>
      <c r="R3594">
        <v>0</v>
      </c>
      <c r="S3594">
        <v>0</v>
      </c>
      <c r="U3594">
        <v>0</v>
      </c>
      <c r="V3594">
        <v>0</v>
      </c>
      <c r="W3594">
        <v>600</v>
      </c>
      <c r="X3594">
        <v>600</v>
      </c>
      <c r="Y3594" t="inlineStr">
        <is>
          <t xml:space="preserve">单位</t>
        </is>
      </c>
      <c r="Z3594" t="inlineStr">
        <is>
          <t xml:space="preserve">单体</t>
        </is>
      </c>
      <c r="AA3594" t="inlineStr">
        <is>
          <t xml:space="preserve">友方</t>
        </is>
      </c>
      <c r="AB3594">
        <v>1</v>
      </c>
      <c r="AC3594">
        <v>0</v>
      </c>
      <c r="AD3594" t="b">
        <v>1</v>
      </c>
      <c r="AE3594" t="inlineStr">
        <is>
          <t xml:space="preserve">最近</t>
        </is>
      </c>
      <c r="AZ3594" t="inlineStr">
        <is>
          <t xml:space="preserve">魔法</t>
        </is>
      </c>
      <c r="BA3594">
        <v>10000</v>
      </c>
      <c r="BB3594" t="inlineStr">
        <is>
          <t xml:space="preserve">技能效果_调用状态</t>
        </is>
      </c>
      <c r="BC3594" t="inlineStr">
        <is>
          <t xml:space="preserve">友方</t>
        </is>
      </c>
      <c r="BD3594">
        <v>10000</v>
      </c>
      <c r="BE3594">
        <v>0</v>
      </c>
      <c r="BF3594" t="inlineStr">
        <is>
          <t xml:space="preserve">全部</t>
        </is>
      </c>
      <c r="BG3594">
        <v>0</v>
      </c>
      <c r="BN3594">
        <v>20960011</v>
      </c>
      <c r="GY3594">
        <v>0</v>
      </c>
      <c r="GZ3594">
        <v>0</v>
      </c>
      <c r="HA3594" t="inlineStr">
        <is>
          <t xml:space="preserve"/>
        </is>
      </c>
      <c r="HB3594">
        <v>0</v>
      </c>
      <c r="HC3594">
        <v>0</v>
      </c>
      <c r="HD3594">
        <v>0</v>
      </c>
      <c r="HE3594" t="b">
        <v>0</v>
      </c>
      <c r="HF3594">
        <v>15000</v>
      </c>
      <c r="HG3594" t="b">
        <v>1</v>
      </c>
      <c r="HH3594">
        <v>0</v>
      </c>
      <c r="HI3594">
        <v>0</v>
      </c>
      <c r="HJ3594">
        <v>0</v>
      </c>
      <c r="HK3594">
        <v>0</v>
      </c>
      <c r="HL3594" t="b">
        <v>0</v>
      </c>
      <c r="HM3594">
        <v>0</v>
      </c>
      <c r="HN3594">
        <v>0</v>
      </c>
      <c r="HO3594">
        <v>0</v>
      </c>
      <c r="HP3594" t="inlineStr">
        <is>
          <t xml:space="preserve">无</t>
        </is>
      </c>
      <c r="HQ3594">
        <v>0</v>
      </c>
      <c r="HR3594">
        <v>0</v>
      </c>
      <c r="HS3594">
        <v>0</v>
      </c>
      <c r="HT3594">
        <v>0</v>
      </c>
      <c r="HU3594" t="b">
        <v>0</v>
      </c>
      <c r="HV3594">
        <v>0</v>
      </c>
      <c r="HW3594" t="b">
        <v>0</v>
      </c>
      <c r="HX3594" t="b">
        <v>0</v>
      </c>
    </row>
    <row r="3595" spans="2:16">
      <c r="B3595" s="34">
        <f>10000000+INDEX(编号表!$B:$B,MATCH(D3595,编号表!$A:$A,0))*10000+J3595</f>
        <v>11650012</v>
      </c>
      <c r="C3595" s="22" t="s">
        <v>2425</v>
      </c>
      <c r="D3595" s="22" t="s">
        <v>2425</v>
      </c>
      <c r="E3595" s="41" t="s">
        <v>492</v>
      </c>
      <c r="F3595" s="41" t="s">
        <v>2260</v>
      </c>
      <c r="G3595" s="41" t="inlineStr">
        <is>
          <t xml:space="preserve">水行</t>
        </is>
      </c>
      <c r="H3595" s="41" t="b">
        <v>0</v>
      </c>
      <c r="I3595" s="41" t="b">
        <v>0</v>
      </c>
      <c r="J3595" s="41">
        <v>12</v>
      </c>
      <c r="K3595" s="41" t="str">
        <f t="shared" si="76"/>
        <v>116500</v>
      </c>
      <c r="L3595" s="41" t="s">
        <v>777</v>
      </c>
      <c r="O3595" t="inlineStr">
        <is>
          <t xml:space="preserve">自身或友方获得30%水行伤害减免，持续120秒。一次性符箓，使用后消耗。</t>
        </is>
      </c>
      <c r="P3595">
        <v>12221012</v>
      </c>
      <c r="Q3595">
        <v>0</v>
      </c>
      <c r="R3595">
        <v>0</v>
      </c>
      <c r="S3595">
        <v>0</v>
      </c>
      <c r="U3595">
        <v>0</v>
      </c>
      <c r="V3595">
        <v>0</v>
      </c>
      <c r="W3595">
        <v>600</v>
      </c>
      <c r="X3595">
        <v>600</v>
      </c>
      <c r="Y3595" t="inlineStr">
        <is>
          <t xml:space="preserve">单位</t>
        </is>
      </c>
      <c r="Z3595" t="inlineStr">
        <is>
          <t xml:space="preserve">单体</t>
        </is>
      </c>
      <c r="AA3595" t="inlineStr">
        <is>
          <t xml:space="preserve">友方</t>
        </is>
      </c>
      <c r="AB3595">
        <v>1</v>
      </c>
      <c r="AC3595">
        <v>0</v>
      </c>
      <c r="AD3595" t="b">
        <v>1</v>
      </c>
      <c r="AE3595" t="inlineStr">
        <is>
          <t xml:space="preserve">最近</t>
        </is>
      </c>
      <c r="AZ3595" t="inlineStr">
        <is>
          <t xml:space="preserve">魔法</t>
        </is>
      </c>
      <c r="BA3595">
        <v>10000</v>
      </c>
      <c r="BB3595" t="inlineStr">
        <is>
          <t xml:space="preserve">技能效果_调用状态</t>
        </is>
      </c>
      <c r="BC3595" t="inlineStr">
        <is>
          <t xml:space="preserve">友方</t>
        </is>
      </c>
      <c r="BD3595">
        <v>10000</v>
      </c>
      <c r="BE3595">
        <v>0</v>
      </c>
      <c r="BF3595" t="inlineStr">
        <is>
          <t xml:space="preserve">全部</t>
        </is>
      </c>
      <c r="BG3595">
        <v>0</v>
      </c>
      <c r="BN3595">
        <v>20960012</v>
      </c>
      <c r="GY3595">
        <v>0</v>
      </c>
      <c r="GZ3595">
        <v>0</v>
      </c>
      <c r="HA3595" t="inlineStr">
        <is>
          <t xml:space="preserve"/>
        </is>
      </c>
      <c r="HB3595">
        <v>0</v>
      </c>
      <c r="HC3595">
        <v>0</v>
      </c>
      <c r="HD3595">
        <v>0</v>
      </c>
      <c r="HE3595" t="b">
        <v>0</v>
      </c>
      <c r="HF3595">
        <v>15000</v>
      </c>
      <c r="HG3595" t="b">
        <v>1</v>
      </c>
      <c r="HH3595">
        <v>0</v>
      </c>
      <c r="HI3595">
        <v>0</v>
      </c>
      <c r="HJ3595">
        <v>0</v>
      </c>
      <c r="HK3595">
        <v>0</v>
      </c>
      <c r="HL3595" t="b">
        <v>0</v>
      </c>
      <c r="HM3595">
        <v>0</v>
      </c>
      <c r="HN3595">
        <v>0</v>
      </c>
      <c r="HO3595">
        <v>0</v>
      </c>
      <c r="HP3595" t="inlineStr">
        <is>
          <t xml:space="preserve">无</t>
        </is>
      </c>
      <c r="HQ3595">
        <v>0</v>
      </c>
      <c r="HR3595">
        <v>0</v>
      </c>
      <c r="HS3595">
        <v>0</v>
      </c>
      <c r="HT3595">
        <v>0</v>
      </c>
      <c r="HU3595" t="b">
        <v>0</v>
      </c>
      <c r="HV3595">
        <v>0</v>
      </c>
      <c r="HW3595" t="b">
        <v>0</v>
      </c>
      <c r="HX3595" t="b">
        <v>0</v>
      </c>
    </row>
    <row r="3596" spans="2:16">
      <c r="B3596" s="34">
        <f>10000000+INDEX(编号表!$B:$B,MATCH(D3596,编号表!$A:$A,0))*10000+J3596</f>
        <v>11650013</v>
      </c>
      <c r="C3596" s="22" t="s">
        <v>2425</v>
      </c>
      <c r="D3596" s="22" t="s">
        <v>2425</v>
      </c>
      <c r="E3596" s="41" t="s">
        <v>492</v>
      </c>
      <c r="F3596" s="41" t="s">
        <v>2264</v>
      </c>
      <c r="G3596" s="41" t="inlineStr">
        <is>
          <t xml:space="preserve">水行</t>
        </is>
      </c>
      <c r="H3596" s="41" t="b">
        <v>0</v>
      </c>
      <c r="I3596" s="41" t="b">
        <v>0</v>
      </c>
      <c r="J3596" s="41">
        <v>13</v>
      </c>
      <c r="K3596" s="41" t="str">
        <f t="shared" si="76"/>
        <v>116500</v>
      </c>
      <c r="L3596" s="41" t="s">
        <v>353</v>
      </c>
      <c r="O3596" t="inlineStr">
        <is>
          <t xml:space="preserve">自身或友方获得20%水行伤害减免，持续120秒。一次性符箓，使用后消耗。</t>
        </is>
      </c>
      <c r="P3596">
        <v>12221012</v>
      </c>
      <c r="Q3596">
        <v>0</v>
      </c>
      <c r="R3596">
        <v>0</v>
      </c>
      <c r="S3596">
        <v>0</v>
      </c>
      <c r="U3596">
        <v>0</v>
      </c>
      <c r="V3596">
        <v>0</v>
      </c>
      <c r="W3596">
        <v>600</v>
      </c>
      <c r="X3596">
        <v>600</v>
      </c>
      <c r="Y3596" t="inlineStr">
        <is>
          <t xml:space="preserve">单位</t>
        </is>
      </c>
      <c r="Z3596" t="inlineStr">
        <is>
          <t xml:space="preserve">单体</t>
        </is>
      </c>
      <c r="AA3596" t="inlineStr">
        <is>
          <t xml:space="preserve">友方</t>
        </is>
      </c>
      <c r="AB3596">
        <v>1</v>
      </c>
      <c r="AC3596">
        <v>0</v>
      </c>
      <c r="AD3596" t="b">
        <v>1</v>
      </c>
      <c r="AE3596" t="inlineStr">
        <is>
          <t xml:space="preserve">最近</t>
        </is>
      </c>
      <c r="AZ3596" t="inlineStr">
        <is>
          <t xml:space="preserve">魔法</t>
        </is>
      </c>
      <c r="BA3596">
        <v>10000</v>
      </c>
      <c r="BB3596" t="inlineStr">
        <is>
          <t xml:space="preserve">技能效果_调用状态</t>
        </is>
      </c>
      <c r="BC3596" t="inlineStr">
        <is>
          <t xml:space="preserve">友方</t>
        </is>
      </c>
      <c r="BD3596">
        <v>10000</v>
      </c>
      <c r="BE3596">
        <v>0</v>
      </c>
      <c r="BF3596" t="inlineStr">
        <is>
          <t xml:space="preserve">全部</t>
        </is>
      </c>
      <c r="BG3596">
        <v>0</v>
      </c>
      <c r="BN3596">
        <v>20960013</v>
      </c>
      <c r="GY3596">
        <v>0</v>
      </c>
      <c r="GZ3596">
        <v>0</v>
      </c>
      <c r="HA3596" t="inlineStr">
        <is>
          <t xml:space="preserve"/>
        </is>
      </c>
      <c r="HB3596">
        <v>0</v>
      </c>
      <c r="HC3596">
        <v>0</v>
      </c>
      <c r="HD3596">
        <v>0</v>
      </c>
      <c r="HE3596" t="b">
        <v>0</v>
      </c>
      <c r="HF3596">
        <v>15000</v>
      </c>
      <c r="HG3596" t="b">
        <v>1</v>
      </c>
      <c r="HH3596">
        <v>0</v>
      </c>
      <c r="HI3596">
        <v>0</v>
      </c>
      <c r="HJ3596">
        <v>0</v>
      </c>
      <c r="HK3596">
        <v>0</v>
      </c>
      <c r="HL3596" t="b">
        <v>0</v>
      </c>
      <c r="HM3596">
        <v>0</v>
      </c>
      <c r="HN3596">
        <v>0</v>
      </c>
      <c r="HO3596">
        <v>0</v>
      </c>
      <c r="HP3596" t="inlineStr">
        <is>
          <t xml:space="preserve">无</t>
        </is>
      </c>
      <c r="HQ3596">
        <v>0</v>
      </c>
      <c r="HR3596">
        <v>0</v>
      </c>
      <c r="HS3596">
        <v>0</v>
      </c>
      <c r="HT3596">
        <v>0</v>
      </c>
      <c r="HU3596" t="b">
        <v>0</v>
      </c>
      <c r="HV3596">
        <v>0</v>
      </c>
      <c r="HW3596" t="b">
        <v>0</v>
      </c>
      <c r="HX3596" t="b">
        <v>0</v>
      </c>
    </row>
    <row r="3597" spans="2:16">
      <c r="B3597" s="34">
        <f>10000000+INDEX(编号表!$B:$B,MATCH(D3597,编号表!$A:$A,0))*10000+J3597</f>
        <v>11650014</v>
      </c>
      <c r="C3597" s="22" t="s">
        <v>2425</v>
      </c>
      <c r="D3597" s="22" t="s">
        <v>2425</v>
      </c>
      <c r="E3597" s="41" t="s">
        <v>492</v>
      </c>
      <c r="F3597" s="41" t="s">
        <v>2264</v>
      </c>
      <c r="G3597" s="41" t="inlineStr">
        <is>
          <t xml:space="preserve">水行</t>
        </is>
      </c>
      <c r="H3597" s="41" t="b">
        <v>0</v>
      </c>
      <c r="I3597" s="41" t="b">
        <v>0</v>
      </c>
      <c r="J3597" s="41">
        <v>14</v>
      </c>
      <c r="K3597" s="41" t="str">
        <f t="shared" si="76"/>
        <v>116500</v>
      </c>
      <c r="L3597" s="41" t="s">
        <v>860</v>
      </c>
      <c r="O3597" t="inlineStr">
        <is>
          <t xml:space="preserve">自身或友方获得25%水行伤害减免，持续120秒。一次性符箓，使用后消耗。</t>
        </is>
      </c>
      <c r="P3597">
        <v>12221012</v>
      </c>
      <c r="Q3597">
        <v>0</v>
      </c>
      <c r="R3597">
        <v>0</v>
      </c>
      <c r="S3597">
        <v>0</v>
      </c>
      <c r="U3597">
        <v>0</v>
      </c>
      <c r="V3597">
        <v>0</v>
      </c>
      <c r="W3597">
        <v>600</v>
      </c>
      <c r="X3597">
        <v>600</v>
      </c>
      <c r="Y3597" t="inlineStr">
        <is>
          <t xml:space="preserve">单位</t>
        </is>
      </c>
      <c r="Z3597" t="inlineStr">
        <is>
          <t xml:space="preserve">单体</t>
        </is>
      </c>
      <c r="AA3597" t="inlineStr">
        <is>
          <t xml:space="preserve">友方</t>
        </is>
      </c>
      <c r="AB3597">
        <v>1</v>
      </c>
      <c r="AC3597">
        <v>0</v>
      </c>
      <c r="AD3597" t="b">
        <v>1</v>
      </c>
      <c r="AE3597" t="inlineStr">
        <is>
          <t xml:space="preserve">最近</t>
        </is>
      </c>
      <c r="AZ3597" t="inlineStr">
        <is>
          <t xml:space="preserve">魔法</t>
        </is>
      </c>
      <c r="BA3597">
        <v>10000</v>
      </c>
      <c r="BB3597" t="inlineStr">
        <is>
          <t xml:space="preserve">技能效果_调用状态</t>
        </is>
      </c>
      <c r="BC3597" t="inlineStr">
        <is>
          <t xml:space="preserve">友方</t>
        </is>
      </c>
      <c r="BD3597">
        <v>10000</v>
      </c>
      <c r="BE3597">
        <v>0</v>
      </c>
      <c r="BF3597" t="inlineStr">
        <is>
          <t xml:space="preserve">全部</t>
        </is>
      </c>
      <c r="BG3597">
        <v>0</v>
      </c>
      <c r="BN3597">
        <v>20960014</v>
      </c>
      <c r="GY3597">
        <v>0</v>
      </c>
      <c r="GZ3597">
        <v>0</v>
      </c>
      <c r="HA3597" t="inlineStr">
        <is>
          <t xml:space="preserve"/>
        </is>
      </c>
      <c r="HB3597">
        <v>0</v>
      </c>
      <c r="HC3597">
        <v>0</v>
      </c>
      <c r="HD3597">
        <v>0</v>
      </c>
      <c r="HE3597" t="b">
        <v>0</v>
      </c>
      <c r="HF3597">
        <v>15000</v>
      </c>
      <c r="HG3597" t="b">
        <v>1</v>
      </c>
      <c r="HH3597">
        <v>0</v>
      </c>
      <c r="HI3597">
        <v>0</v>
      </c>
      <c r="HJ3597">
        <v>0</v>
      </c>
      <c r="HK3597">
        <v>0</v>
      </c>
      <c r="HL3597" t="b">
        <v>0</v>
      </c>
      <c r="HM3597">
        <v>0</v>
      </c>
      <c r="HN3597">
        <v>0</v>
      </c>
      <c r="HO3597">
        <v>0</v>
      </c>
      <c r="HP3597" t="inlineStr">
        <is>
          <t xml:space="preserve">无</t>
        </is>
      </c>
      <c r="HQ3597">
        <v>0</v>
      </c>
      <c r="HR3597">
        <v>0</v>
      </c>
      <c r="HS3597">
        <v>0</v>
      </c>
      <c r="HT3597">
        <v>0</v>
      </c>
      <c r="HU3597" t="b">
        <v>0</v>
      </c>
      <c r="HV3597">
        <v>0</v>
      </c>
      <c r="HW3597" t="b">
        <v>0</v>
      </c>
      <c r="HX3597" t="b">
        <v>0</v>
      </c>
    </row>
    <row r="3598" spans="2:16">
      <c r="B3598" s="34">
        <f>10000000+INDEX(编号表!$B:$B,MATCH(D3598,编号表!$A:$A,0))*10000+J3598</f>
        <v>11650015</v>
      </c>
      <c r="C3598" s="22" t="s">
        <v>2425</v>
      </c>
      <c r="D3598" s="22" t="s">
        <v>2425</v>
      </c>
      <c r="E3598" s="41" t="s">
        <v>492</v>
      </c>
      <c r="F3598" s="41" t="s">
        <v>2264</v>
      </c>
      <c r="G3598" s="41" t="inlineStr">
        <is>
          <t xml:space="preserve">水行</t>
        </is>
      </c>
      <c r="H3598" s="41" t="b">
        <v>0</v>
      </c>
      <c r="I3598" s="41" t="b">
        <v>0</v>
      </c>
      <c r="J3598" s="41">
        <v>15</v>
      </c>
      <c r="K3598" s="41" t="str">
        <f t="shared" si="76"/>
        <v>116500</v>
      </c>
      <c r="L3598" s="41" t="s">
        <v>777</v>
      </c>
      <c r="O3598" t="inlineStr">
        <is>
          <t xml:space="preserve">自身或友方获得30%水行伤害减免，持续120秒。一次性符箓，使用后消耗。</t>
        </is>
      </c>
      <c r="P3598">
        <v>12221012</v>
      </c>
      <c r="Q3598">
        <v>0</v>
      </c>
      <c r="R3598">
        <v>0</v>
      </c>
      <c r="S3598">
        <v>0</v>
      </c>
      <c r="U3598">
        <v>0</v>
      </c>
      <c r="V3598">
        <v>0</v>
      </c>
      <c r="W3598">
        <v>600</v>
      </c>
      <c r="X3598">
        <v>600</v>
      </c>
      <c r="Y3598" t="inlineStr">
        <is>
          <t xml:space="preserve">单位</t>
        </is>
      </c>
      <c r="Z3598" t="inlineStr">
        <is>
          <t xml:space="preserve">单体</t>
        </is>
      </c>
      <c r="AA3598" t="inlineStr">
        <is>
          <t xml:space="preserve">友方</t>
        </is>
      </c>
      <c r="AB3598">
        <v>1</v>
      </c>
      <c r="AC3598">
        <v>0</v>
      </c>
      <c r="AD3598" t="b">
        <v>1</v>
      </c>
      <c r="AE3598" t="inlineStr">
        <is>
          <t xml:space="preserve">最近</t>
        </is>
      </c>
      <c r="AZ3598" t="inlineStr">
        <is>
          <t xml:space="preserve">魔法</t>
        </is>
      </c>
      <c r="BA3598">
        <v>10000</v>
      </c>
      <c r="BB3598" t="inlineStr">
        <is>
          <t xml:space="preserve">技能效果_调用状态</t>
        </is>
      </c>
      <c r="BC3598" t="inlineStr">
        <is>
          <t xml:space="preserve">友方</t>
        </is>
      </c>
      <c r="BD3598">
        <v>10000</v>
      </c>
      <c r="BE3598">
        <v>0</v>
      </c>
      <c r="BF3598" t="inlineStr">
        <is>
          <t xml:space="preserve">全部</t>
        </is>
      </c>
      <c r="BG3598">
        <v>0</v>
      </c>
      <c r="BN3598">
        <v>20960015</v>
      </c>
      <c r="GY3598">
        <v>0</v>
      </c>
      <c r="GZ3598">
        <v>0</v>
      </c>
      <c r="HA3598" t="inlineStr">
        <is>
          <t xml:space="preserve"/>
        </is>
      </c>
      <c r="HB3598">
        <v>0</v>
      </c>
      <c r="HC3598">
        <v>0</v>
      </c>
      <c r="HD3598">
        <v>0</v>
      </c>
      <c r="HE3598" t="b">
        <v>0</v>
      </c>
      <c r="HF3598">
        <v>15000</v>
      </c>
      <c r="HG3598" t="b">
        <v>1</v>
      </c>
      <c r="HH3598">
        <v>0</v>
      </c>
      <c r="HI3598">
        <v>0</v>
      </c>
      <c r="HJ3598">
        <v>0</v>
      </c>
      <c r="HK3598">
        <v>0</v>
      </c>
      <c r="HL3598" t="b">
        <v>0</v>
      </c>
      <c r="HM3598">
        <v>0</v>
      </c>
      <c r="HN3598">
        <v>0</v>
      </c>
      <c r="HO3598">
        <v>0</v>
      </c>
      <c r="HP3598" t="inlineStr">
        <is>
          <t xml:space="preserve">无</t>
        </is>
      </c>
      <c r="HQ3598">
        <v>0</v>
      </c>
      <c r="HR3598">
        <v>0</v>
      </c>
      <c r="HS3598">
        <v>0</v>
      </c>
      <c r="HT3598">
        <v>0</v>
      </c>
      <c r="HU3598" t="b">
        <v>0</v>
      </c>
      <c r="HV3598">
        <v>0</v>
      </c>
      <c r="HW3598" t="b">
        <v>0</v>
      </c>
      <c r="HX3598" t="b">
        <v>0</v>
      </c>
    </row>
    <row r="3599" spans="2:16">
      <c r="B3599" s="34">
        <f>10000000+INDEX(编号表!$B:$B,MATCH(D3599,编号表!$A:$A,0))*10000+J3599</f>
        <v>11650016</v>
      </c>
      <c r="C3599" s="22" t="s">
        <v>2425</v>
      </c>
      <c r="D3599" s="22" t="s">
        <v>2425</v>
      </c>
      <c r="E3599" s="41" t="s">
        <v>492</v>
      </c>
      <c r="F3599" s="41" t="s">
        <v>2268</v>
      </c>
      <c r="G3599" s="41" t="inlineStr">
        <is>
          <t xml:space="preserve">水行</t>
        </is>
      </c>
      <c r="H3599" s="41" t="b">
        <v>0</v>
      </c>
      <c r="I3599" s="41" t="b">
        <v>0</v>
      </c>
      <c r="J3599" s="41">
        <v>16</v>
      </c>
      <c r="K3599" s="41" t="str">
        <f t="shared" si="76"/>
        <v>116500</v>
      </c>
      <c r="L3599" s="41" t="s">
        <v>353</v>
      </c>
      <c r="O3599" t="inlineStr">
        <is>
          <t xml:space="preserve">自身或友方获得20%水行伤害减免，持续120秒。一次性符箓，使用后消耗。</t>
        </is>
      </c>
      <c r="P3599">
        <v>12221012</v>
      </c>
      <c r="Q3599">
        <v>0</v>
      </c>
      <c r="R3599">
        <v>0</v>
      </c>
      <c r="S3599">
        <v>0</v>
      </c>
      <c r="U3599">
        <v>0</v>
      </c>
      <c r="V3599">
        <v>0</v>
      </c>
      <c r="W3599">
        <v>600</v>
      </c>
      <c r="X3599">
        <v>600</v>
      </c>
      <c r="Y3599" t="inlineStr">
        <is>
          <t xml:space="preserve">单位</t>
        </is>
      </c>
      <c r="Z3599" t="inlineStr">
        <is>
          <t xml:space="preserve">单体</t>
        </is>
      </c>
      <c r="AA3599" t="inlineStr">
        <is>
          <t xml:space="preserve">友方</t>
        </is>
      </c>
      <c r="AB3599">
        <v>1</v>
      </c>
      <c r="AC3599">
        <v>0</v>
      </c>
      <c r="AD3599" t="b">
        <v>1</v>
      </c>
      <c r="AE3599" t="inlineStr">
        <is>
          <t xml:space="preserve">最近</t>
        </is>
      </c>
      <c r="AZ3599" t="inlineStr">
        <is>
          <t xml:space="preserve">魔法</t>
        </is>
      </c>
      <c r="BA3599">
        <v>10000</v>
      </c>
      <c r="BB3599" t="inlineStr">
        <is>
          <t xml:space="preserve">技能效果_调用状态</t>
        </is>
      </c>
      <c r="BC3599" t="inlineStr">
        <is>
          <t xml:space="preserve">友方</t>
        </is>
      </c>
      <c r="BD3599">
        <v>10000</v>
      </c>
      <c r="BE3599">
        <v>0</v>
      </c>
      <c r="BF3599" t="inlineStr">
        <is>
          <t xml:space="preserve">全部</t>
        </is>
      </c>
      <c r="BG3599">
        <v>0</v>
      </c>
      <c r="BN3599">
        <v>20960016</v>
      </c>
      <c r="GY3599">
        <v>0</v>
      </c>
      <c r="GZ3599">
        <v>0</v>
      </c>
      <c r="HA3599" t="inlineStr">
        <is>
          <t xml:space="preserve"/>
        </is>
      </c>
      <c r="HB3599">
        <v>0</v>
      </c>
      <c r="HC3599">
        <v>0</v>
      </c>
      <c r="HD3599">
        <v>0</v>
      </c>
      <c r="HE3599" t="b">
        <v>0</v>
      </c>
      <c r="HF3599">
        <v>15000</v>
      </c>
      <c r="HG3599" t="b">
        <v>1</v>
      </c>
      <c r="HH3599">
        <v>0</v>
      </c>
      <c r="HI3599">
        <v>0</v>
      </c>
      <c r="HJ3599">
        <v>0</v>
      </c>
      <c r="HK3599">
        <v>0</v>
      </c>
      <c r="HL3599" t="b">
        <v>0</v>
      </c>
      <c r="HM3599">
        <v>0</v>
      </c>
      <c r="HN3599">
        <v>0</v>
      </c>
      <c r="HO3599">
        <v>0</v>
      </c>
      <c r="HP3599" t="inlineStr">
        <is>
          <t xml:space="preserve">无</t>
        </is>
      </c>
      <c r="HQ3599">
        <v>0</v>
      </c>
      <c r="HR3599">
        <v>0</v>
      </c>
      <c r="HS3599">
        <v>0</v>
      </c>
      <c r="HT3599">
        <v>0</v>
      </c>
      <c r="HU3599" t="b">
        <v>0</v>
      </c>
      <c r="HV3599">
        <v>0</v>
      </c>
      <c r="HW3599" t="b">
        <v>0</v>
      </c>
      <c r="HX3599" t="b">
        <v>0</v>
      </c>
    </row>
    <row r="3600" spans="2:16">
      <c r="B3600" s="34">
        <f>10000000+INDEX(编号表!$B:$B,MATCH(D3600,编号表!$A:$A,0))*10000+J3600</f>
        <v>11650017</v>
      </c>
      <c r="C3600" s="22" t="s">
        <v>2425</v>
      </c>
      <c r="D3600" s="22" t="s">
        <v>2425</v>
      </c>
      <c r="E3600" s="41" t="s">
        <v>492</v>
      </c>
      <c r="F3600" s="41" t="s">
        <v>2268</v>
      </c>
      <c r="G3600" s="41" t="inlineStr">
        <is>
          <t xml:space="preserve">水行</t>
        </is>
      </c>
      <c r="H3600" s="41" t="b">
        <v>0</v>
      </c>
      <c r="I3600" s="41" t="b">
        <v>0</v>
      </c>
      <c r="J3600" s="41">
        <v>17</v>
      </c>
      <c r="K3600" s="41" t="str">
        <f t="shared" si="76"/>
        <v>116500</v>
      </c>
      <c r="L3600" s="41" t="s">
        <v>860</v>
      </c>
      <c r="O3600" t="inlineStr">
        <is>
          <t xml:space="preserve">自身或友方获得25%水行伤害减免，持续120秒。一次性符箓，使用后消耗。</t>
        </is>
      </c>
      <c r="P3600">
        <v>12221012</v>
      </c>
      <c r="Q3600">
        <v>0</v>
      </c>
      <c r="R3600">
        <v>0</v>
      </c>
      <c r="S3600">
        <v>0</v>
      </c>
      <c r="U3600">
        <v>0</v>
      </c>
      <c r="V3600">
        <v>0</v>
      </c>
      <c r="W3600">
        <v>600</v>
      </c>
      <c r="X3600">
        <v>600</v>
      </c>
      <c r="Y3600" t="inlineStr">
        <is>
          <t xml:space="preserve">单位</t>
        </is>
      </c>
      <c r="Z3600" t="inlineStr">
        <is>
          <t xml:space="preserve">单体</t>
        </is>
      </c>
      <c r="AA3600" t="inlineStr">
        <is>
          <t xml:space="preserve">友方</t>
        </is>
      </c>
      <c r="AB3600">
        <v>1</v>
      </c>
      <c r="AC3600">
        <v>0</v>
      </c>
      <c r="AD3600" t="b">
        <v>1</v>
      </c>
      <c r="AE3600" t="inlineStr">
        <is>
          <t xml:space="preserve">最近</t>
        </is>
      </c>
      <c r="AZ3600" t="inlineStr">
        <is>
          <t xml:space="preserve">魔法</t>
        </is>
      </c>
      <c r="BA3600">
        <v>10000</v>
      </c>
      <c r="BB3600" t="inlineStr">
        <is>
          <t xml:space="preserve">技能效果_调用状态</t>
        </is>
      </c>
      <c r="BC3600" t="inlineStr">
        <is>
          <t xml:space="preserve">友方</t>
        </is>
      </c>
      <c r="BD3600">
        <v>10000</v>
      </c>
      <c r="BE3600">
        <v>0</v>
      </c>
      <c r="BF3600" t="inlineStr">
        <is>
          <t xml:space="preserve">全部</t>
        </is>
      </c>
      <c r="BG3600">
        <v>0</v>
      </c>
      <c r="BN3600">
        <v>20960017</v>
      </c>
      <c r="GY3600">
        <v>0</v>
      </c>
      <c r="GZ3600">
        <v>0</v>
      </c>
      <c r="HA3600" t="inlineStr">
        <is>
          <t xml:space="preserve"/>
        </is>
      </c>
      <c r="HB3600">
        <v>0</v>
      </c>
      <c r="HC3600">
        <v>0</v>
      </c>
      <c r="HD3600">
        <v>0</v>
      </c>
      <c r="HE3600" t="b">
        <v>0</v>
      </c>
      <c r="HF3600">
        <v>15000</v>
      </c>
      <c r="HG3600" t="b">
        <v>1</v>
      </c>
      <c r="HH3600">
        <v>0</v>
      </c>
      <c r="HI3600">
        <v>0</v>
      </c>
      <c r="HJ3600">
        <v>0</v>
      </c>
      <c r="HK3600">
        <v>0</v>
      </c>
      <c r="HL3600" t="b">
        <v>0</v>
      </c>
      <c r="HM3600">
        <v>0</v>
      </c>
      <c r="HN3600">
        <v>0</v>
      </c>
      <c r="HO3600">
        <v>0</v>
      </c>
      <c r="HP3600" t="inlineStr">
        <is>
          <t xml:space="preserve">无</t>
        </is>
      </c>
      <c r="HQ3600">
        <v>0</v>
      </c>
      <c r="HR3600">
        <v>0</v>
      </c>
      <c r="HS3600">
        <v>0</v>
      </c>
      <c r="HT3600">
        <v>0</v>
      </c>
      <c r="HU3600" t="b">
        <v>0</v>
      </c>
      <c r="HV3600">
        <v>0</v>
      </c>
      <c r="HW3600" t="b">
        <v>0</v>
      </c>
      <c r="HX3600" t="b">
        <v>0</v>
      </c>
    </row>
    <row r="3601" spans="2:16">
      <c r="B3601" s="34">
        <f>10000000+INDEX(编号表!$B:$B,MATCH(D3601,编号表!$A:$A,0))*10000+J3601</f>
        <v>11650018</v>
      </c>
      <c r="C3601" s="22" t="s">
        <v>2425</v>
      </c>
      <c r="D3601" s="22" t="s">
        <v>2425</v>
      </c>
      <c r="E3601" s="41" t="s">
        <v>492</v>
      </c>
      <c r="F3601" s="41" t="s">
        <v>2268</v>
      </c>
      <c r="G3601" s="41" t="inlineStr">
        <is>
          <t xml:space="preserve">水行</t>
        </is>
      </c>
      <c r="H3601" s="41" t="b">
        <v>0</v>
      </c>
      <c r="I3601" s="41" t="b">
        <v>0</v>
      </c>
      <c r="J3601" s="41">
        <v>18</v>
      </c>
      <c r="K3601" s="41" t="str">
        <f t="shared" si="76"/>
        <v>116500</v>
      </c>
      <c r="L3601" s="41" t="s">
        <v>777</v>
      </c>
      <c r="O3601" t="inlineStr">
        <is>
          <t xml:space="preserve">自身或友方获得30%水行伤害减免，持续120秒。一次性符箓，使用后消耗。</t>
        </is>
      </c>
      <c r="P3601">
        <v>12221012</v>
      </c>
      <c r="Q3601">
        <v>0</v>
      </c>
      <c r="R3601">
        <v>0</v>
      </c>
      <c r="S3601">
        <v>0</v>
      </c>
      <c r="U3601">
        <v>0</v>
      </c>
      <c r="V3601">
        <v>0</v>
      </c>
      <c r="W3601">
        <v>600</v>
      </c>
      <c r="X3601">
        <v>600</v>
      </c>
      <c r="Y3601" t="inlineStr">
        <is>
          <t xml:space="preserve">单位</t>
        </is>
      </c>
      <c r="Z3601" t="inlineStr">
        <is>
          <t xml:space="preserve">单体</t>
        </is>
      </c>
      <c r="AA3601" t="inlineStr">
        <is>
          <t xml:space="preserve">友方</t>
        </is>
      </c>
      <c r="AB3601">
        <v>1</v>
      </c>
      <c r="AC3601">
        <v>0</v>
      </c>
      <c r="AD3601" t="b">
        <v>1</v>
      </c>
      <c r="AE3601" t="inlineStr">
        <is>
          <t xml:space="preserve">最近</t>
        </is>
      </c>
      <c r="AZ3601" t="inlineStr">
        <is>
          <t xml:space="preserve">魔法</t>
        </is>
      </c>
      <c r="BA3601">
        <v>10000</v>
      </c>
      <c r="BB3601" t="inlineStr">
        <is>
          <t xml:space="preserve">技能效果_调用状态</t>
        </is>
      </c>
      <c r="BC3601" t="inlineStr">
        <is>
          <t xml:space="preserve">友方</t>
        </is>
      </c>
      <c r="BD3601">
        <v>10000</v>
      </c>
      <c r="BE3601">
        <v>0</v>
      </c>
      <c r="BF3601" t="inlineStr">
        <is>
          <t xml:space="preserve">全部</t>
        </is>
      </c>
      <c r="BG3601">
        <v>0</v>
      </c>
      <c r="BN3601">
        <v>20960018</v>
      </c>
      <c r="GY3601">
        <v>0</v>
      </c>
      <c r="GZ3601">
        <v>0</v>
      </c>
      <c r="HA3601" t="inlineStr">
        <is>
          <t xml:space="preserve"/>
        </is>
      </c>
      <c r="HB3601">
        <v>0</v>
      </c>
      <c r="HC3601">
        <v>0</v>
      </c>
      <c r="HD3601">
        <v>0</v>
      </c>
      <c r="HE3601" t="b">
        <v>0</v>
      </c>
      <c r="HF3601">
        <v>15000</v>
      </c>
      <c r="HG3601" t="b">
        <v>1</v>
      </c>
      <c r="HH3601">
        <v>0</v>
      </c>
      <c r="HI3601">
        <v>0</v>
      </c>
      <c r="HJ3601">
        <v>0</v>
      </c>
      <c r="HK3601">
        <v>0</v>
      </c>
      <c r="HL3601" t="b">
        <v>0</v>
      </c>
      <c r="HM3601">
        <v>0</v>
      </c>
      <c r="HN3601">
        <v>0</v>
      </c>
      <c r="HO3601">
        <v>0</v>
      </c>
      <c r="HP3601" t="inlineStr">
        <is>
          <t xml:space="preserve">无</t>
        </is>
      </c>
      <c r="HQ3601">
        <v>0</v>
      </c>
      <c r="HR3601">
        <v>0</v>
      </c>
      <c r="HS3601">
        <v>0</v>
      </c>
      <c r="HT3601">
        <v>0</v>
      </c>
      <c r="HU3601" t="b">
        <v>0</v>
      </c>
      <c r="HV3601">
        <v>0</v>
      </c>
      <c r="HW3601" t="b">
        <v>0</v>
      </c>
      <c r="HX3601" t="b">
        <v>0</v>
      </c>
    </row>
    <row r="3602" spans="2:16">
      <c r="B3602" s="34">
        <f>10000000+INDEX(编号表!$B:$B,MATCH(D3602,编号表!$A:$A,0))*10000+J3602</f>
        <v>11650019</v>
      </c>
      <c r="C3602" s="22" t="s">
        <v>2425</v>
      </c>
      <c r="D3602" s="22" t="s">
        <v>2425</v>
      </c>
      <c r="E3602" s="41" t="s">
        <v>492</v>
      </c>
      <c r="F3602" s="41" t="s">
        <v>2272</v>
      </c>
      <c r="G3602" s="41" t="inlineStr">
        <is>
          <t xml:space="preserve">水行</t>
        </is>
      </c>
      <c r="H3602" s="41" t="b">
        <v>0</v>
      </c>
      <c r="I3602" s="41" t="b">
        <v>0</v>
      </c>
      <c r="J3602" s="41">
        <v>19</v>
      </c>
      <c r="K3602" s="41" t="str">
        <f t="shared" si="76"/>
        <v>116500</v>
      </c>
      <c r="L3602" s="41" t="s">
        <v>353</v>
      </c>
      <c r="O3602" t="inlineStr">
        <is>
          <t xml:space="preserve">自身或友方获得20%水行伤害减免，持续120秒。一次性符箓，使用后消耗。</t>
        </is>
      </c>
      <c r="P3602">
        <v>12221012</v>
      </c>
      <c r="Q3602">
        <v>0</v>
      </c>
      <c r="R3602">
        <v>0</v>
      </c>
      <c r="S3602">
        <v>0</v>
      </c>
      <c r="U3602">
        <v>0</v>
      </c>
      <c r="V3602">
        <v>0</v>
      </c>
      <c r="W3602">
        <v>600</v>
      </c>
      <c r="X3602">
        <v>600</v>
      </c>
      <c r="Y3602" t="inlineStr">
        <is>
          <t xml:space="preserve">单位</t>
        </is>
      </c>
      <c r="Z3602" t="inlineStr">
        <is>
          <t xml:space="preserve">单体</t>
        </is>
      </c>
      <c r="AA3602" t="inlineStr">
        <is>
          <t xml:space="preserve">友方</t>
        </is>
      </c>
      <c r="AB3602">
        <v>1</v>
      </c>
      <c r="AC3602">
        <v>0</v>
      </c>
      <c r="AD3602" t="b">
        <v>1</v>
      </c>
      <c r="AE3602" t="inlineStr">
        <is>
          <t xml:space="preserve">最近</t>
        </is>
      </c>
      <c r="AZ3602" t="inlineStr">
        <is>
          <t xml:space="preserve">魔法</t>
        </is>
      </c>
      <c r="BA3602">
        <v>10000</v>
      </c>
      <c r="BB3602" t="inlineStr">
        <is>
          <t xml:space="preserve">技能效果_调用状态</t>
        </is>
      </c>
      <c r="BC3602" t="inlineStr">
        <is>
          <t xml:space="preserve">友方</t>
        </is>
      </c>
      <c r="BD3602">
        <v>10000</v>
      </c>
      <c r="BE3602">
        <v>0</v>
      </c>
      <c r="BF3602" t="inlineStr">
        <is>
          <t xml:space="preserve">全部</t>
        </is>
      </c>
      <c r="BG3602">
        <v>0</v>
      </c>
      <c r="BN3602">
        <v>20960019</v>
      </c>
      <c r="GY3602">
        <v>0</v>
      </c>
      <c r="GZ3602">
        <v>0</v>
      </c>
      <c r="HA3602" t="inlineStr">
        <is>
          <t xml:space="preserve"/>
        </is>
      </c>
      <c r="HB3602">
        <v>0</v>
      </c>
      <c r="HC3602">
        <v>0</v>
      </c>
      <c r="HD3602">
        <v>0</v>
      </c>
      <c r="HE3602" t="b">
        <v>0</v>
      </c>
      <c r="HF3602">
        <v>15000</v>
      </c>
      <c r="HG3602" t="b">
        <v>1</v>
      </c>
      <c r="HH3602">
        <v>0</v>
      </c>
      <c r="HI3602">
        <v>0</v>
      </c>
      <c r="HJ3602">
        <v>0</v>
      </c>
      <c r="HK3602">
        <v>0</v>
      </c>
      <c r="HL3602" t="b">
        <v>0</v>
      </c>
      <c r="HM3602">
        <v>0</v>
      </c>
      <c r="HN3602">
        <v>0</v>
      </c>
      <c r="HO3602">
        <v>0</v>
      </c>
      <c r="HP3602" t="inlineStr">
        <is>
          <t xml:space="preserve">无</t>
        </is>
      </c>
      <c r="HQ3602">
        <v>0</v>
      </c>
      <c r="HR3602">
        <v>0</v>
      </c>
      <c r="HS3602">
        <v>0</v>
      </c>
      <c r="HT3602">
        <v>0</v>
      </c>
      <c r="HU3602" t="b">
        <v>0</v>
      </c>
      <c r="HV3602">
        <v>0</v>
      </c>
      <c r="HW3602" t="b">
        <v>0</v>
      </c>
      <c r="HX3602" t="b">
        <v>0</v>
      </c>
    </row>
    <row r="3603" spans="2:16">
      <c r="B3603" s="34">
        <f>10000000+INDEX(编号表!$B:$B,MATCH(D3603,编号表!$A:$A,0))*10000+J3603</f>
        <v>11650020</v>
      </c>
      <c r="C3603" s="22" t="s">
        <v>2425</v>
      </c>
      <c r="D3603" s="22" t="s">
        <v>2425</v>
      </c>
      <c r="E3603" s="41" t="s">
        <v>492</v>
      </c>
      <c r="F3603" s="41" t="s">
        <v>2272</v>
      </c>
      <c r="G3603" s="41" t="inlineStr">
        <is>
          <t xml:space="preserve">水行</t>
        </is>
      </c>
      <c r="H3603" s="41" t="b">
        <v>0</v>
      </c>
      <c r="I3603" s="41" t="b">
        <v>0</v>
      </c>
      <c r="J3603" s="41">
        <v>20</v>
      </c>
      <c r="K3603" s="41" t="str">
        <f t="shared" si="76"/>
        <v>116500</v>
      </c>
      <c r="L3603" s="41" t="s">
        <v>860</v>
      </c>
      <c r="O3603" t="inlineStr">
        <is>
          <t xml:space="preserve">自身或友方获得25%水行伤害减免，持续120秒。一次性符箓，使用后消耗。</t>
        </is>
      </c>
      <c r="P3603">
        <v>12221012</v>
      </c>
      <c r="Q3603">
        <v>0</v>
      </c>
      <c r="R3603">
        <v>0</v>
      </c>
      <c r="S3603">
        <v>0</v>
      </c>
      <c r="U3603">
        <v>0</v>
      </c>
      <c r="V3603">
        <v>0</v>
      </c>
      <c r="W3603">
        <v>600</v>
      </c>
      <c r="X3603">
        <v>600</v>
      </c>
      <c r="Y3603" t="inlineStr">
        <is>
          <t xml:space="preserve">单位</t>
        </is>
      </c>
      <c r="Z3603" t="inlineStr">
        <is>
          <t xml:space="preserve">单体</t>
        </is>
      </c>
      <c r="AA3603" t="inlineStr">
        <is>
          <t xml:space="preserve">友方</t>
        </is>
      </c>
      <c r="AB3603">
        <v>1</v>
      </c>
      <c r="AC3603">
        <v>0</v>
      </c>
      <c r="AD3603" t="b">
        <v>1</v>
      </c>
      <c r="AE3603" t="inlineStr">
        <is>
          <t xml:space="preserve">最近</t>
        </is>
      </c>
      <c r="AZ3603" t="inlineStr">
        <is>
          <t xml:space="preserve">魔法</t>
        </is>
      </c>
      <c r="BA3603">
        <v>10000</v>
      </c>
      <c r="BB3603" t="inlineStr">
        <is>
          <t xml:space="preserve">技能效果_调用状态</t>
        </is>
      </c>
      <c r="BC3603" t="inlineStr">
        <is>
          <t xml:space="preserve">友方</t>
        </is>
      </c>
      <c r="BD3603">
        <v>10000</v>
      </c>
      <c r="BE3603">
        <v>0</v>
      </c>
      <c r="BF3603" t="inlineStr">
        <is>
          <t xml:space="preserve">全部</t>
        </is>
      </c>
      <c r="BG3603">
        <v>0</v>
      </c>
      <c r="BN3603">
        <v>20960020</v>
      </c>
      <c r="GY3603">
        <v>0</v>
      </c>
      <c r="GZ3603">
        <v>0</v>
      </c>
      <c r="HA3603" t="inlineStr">
        <is>
          <t xml:space="preserve"/>
        </is>
      </c>
      <c r="HB3603">
        <v>0</v>
      </c>
      <c r="HC3603">
        <v>0</v>
      </c>
      <c r="HD3603">
        <v>0</v>
      </c>
      <c r="HE3603" t="b">
        <v>0</v>
      </c>
      <c r="HF3603">
        <v>15000</v>
      </c>
      <c r="HG3603" t="b">
        <v>1</v>
      </c>
      <c r="HH3603">
        <v>0</v>
      </c>
      <c r="HI3603">
        <v>0</v>
      </c>
      <c r="HJ3603">
        <v>0</v>
      </c>
      <c r="HK3603">
        <v>0</v>
      </c>
      <c r="HL3603" t="b">
        <v>0</v>
      </c>
      <c r="HM3603">
        <v>0</v>
      </c>
      <c r="HN3603">
        <v>0</v>
      </c>
      <c r="HO3603">
        <v>0</v>
      </c>
      <c r="HP3603" t="inlineStr">
        <is>
          <t xml:space="preserve">无</t>
        </is>
      </c>
      <c r="HQ3603">
        <v>0</v>
      </c>
      <c r="HR3603">
        <v>0</v>
      </c>
      <c r="HS3603">
        <v>0</v>
      </c>
      <c r="HT3603">
        <v>0</v>
      </c>
      <c r="HU3603" t="b">
        <v>0</v>
      </c>
      <c r="HV3603">
        <v>0</v>
      </c>
      <c r="HW3603" t="b">
        <v>0</v>
      </c>
      <c r="HX3603" t="b">
        <v>0</v>
      </c>
    </row>
    <row r="3604" spans="2:16">
      <c r="B3604" s="34">
        <f>10000000+INDEX(编号表!$B:$B,MATCH(D3604,编号表!$A:$A,0))*10000+J3604</f>
        <v>11650021</v>
      </c>
      <c r="C3604" s="22" t="s">
        <v>2425</v>
      </c>
      <c r="D3604" s="22" t="s">
        <v>2425</v>
      </c>
      <c r="E3604" s="41" t="s">
        <v>492</v>
      </c>
      <c r="F3604" s="41" t="s">
        <v>2272</v>
      </c>
      <c r="G3604" s="41" t="inlineStr">
        <is>
          <t xml:space="preserve">水行</t>
        </is>
      </c>
      <c r="H3604" s="41" t="b">
        <v>0</v>
      </c>
      <c r="I3604" s="41" t="b">
        <v>0</v>
      </c>
      <c r="J3604" s="41">
        <v>21</v>
      </c>
      <c r="K3604" s="41" t="str">
        <f t="shared" si="76"/>
        <v>116500</v>
      </c>
      <c r="L3604" s="41" t="s">
        <v>777</v>
      </c>
      <c r="O3604" t="inlineStr">
        <is>
          <t xml:space="preserve">自身或友方获得30%水行伤害减免，持续120秒。一次性符箓，使用后消耗。</t>
        </is>
      </c>
      <c r="P3604">
        <v>12221012</v>
      </c>
      <c r="Q3604">
        <v>0</v>
      </c>
      <c r="R3604">
        <v>0</v>
      </c>
      <c r="S3604">
        <v>0</v>
      </c>
      <c r="U3604">
        <v>0</v>
      </c>
      <c r="V3604">
        <v>0</v>
      </c>
      <c r="W3604">
        <v>600</v>
      </c>
      <c r="X3604">
        <v>600</v>
      </c>
      <c r="Y3604" t="inlineStr">
        <is>
          <t xml:space="preserve">单位</t>
        </is>
      </c>
      <c r="Z3604" t="inlineStr">
        <is>
          <t xml:space="preserve">单体</t>
        </is>
      </c>
      <c r="AA3604" t="inlineStr">
        <is>
          <t xml:space="preserve">友方</t>
        </is>
      </c>
      <c r="AB3604">
        <v>1</v>
      </c>
      <c r="AC3604">
        <v>0</v>
      </c>
      <c r="AD3604" t="b">
        <v>1</v>
      </c>
      <c r="AE3604" t="inlineStr">
        <is>
          <t xml:space="preserve">最近</t>
        </is>
      </c>
      <c r="AZ3604" t="inlineStr">
        <is>
          <t xml:space="preserve">魔法</t>
        </is>
      </c>
      <c r="BA3604">
        <v>10000</v>
      </c>
      <c r="BB3604" t="inlineStr">
        <is>
          <t xml:space="preserve">技能效果_调用状态</t>
        </is>
      </c>
      <c r="BC3604" t="inlineStr">
        <is>
          <t xml:space="preserve">友方</t>
        </is>
      </c>
      <c r="BD3604">
        <v>10000</v>
      </c>
      <c r="BE3604">
        <v>0</v>
      </c>
      <c r="BF3604" t="inlineStr">
        <is>
          <t xml:space="preserve">全部</t>
        </is>
      </c>
      <c r="BG3604">
        <v>0</v>
      </c>
      <c r="BN3604">
        <v>20960021</v>
      </c>
      <c r="GY3604">
        <v>0</v>
      </c>
      <c r="GZ3604">
        <v>0</v>
      </c>
      <c r="HA3604" t="inlineStr">
        <is>
          <t xml:space="preserve"/>
        </is>
      </c>
      <c r="HB3604">
        <v>0</v>
      </c>
      <c r="HC3604">
        <v>0</v>
      </c>
      <c r="HD3604">
        <v>0</v>
      </c>
      <c r="HE3604" t="b">
        <v>0</v>
      </c>
      <c r="HF3604">
        <v>15000</v>
      </c>
      <c r="HG3604" t="b">
        <v>1</v>
      </c>
      <c r="HH3604">
        <v>0</v>
      </c>
      <c r="HI3604">
        <v>0</v>
      </c>
      <c r="HJ3604">
        <v>0</v>
      </c>
      <c r="HK3604">
        <v>0</v>
      </c>
      <c r="HL3604" t="b">
        <v>0</v>
      </c>
      <c r="HM3604">
        <v>0</v>
      </c>
      <c r="HN3604">
        <v>0</v>
      </c>
      <c r="HO3604">
        <v>0</v>
      </c>
      <c r="HP3604" t="inlineStr">
        <is>
          <t xml:space="preserve">无</t>
        </is>
      </c>
      <c r="HQ3604">
        <v>0</v>
      </c>
      <c r="HR3604">
        <v>0</v>
      </c>
      <c r="HS3604">
        <v>0</v>
      </c>
      <c r="HT3604">
        <v>0</v>
      </c>
      <c r="HU3604" t="b">
        <v>0</v>
      </c>
      <c r="HV3604">
        <v>0</v>
      </c>
      <c r="HW3604" t="b">
        <v>0</v>
      </c>
      <c r="HX3604" t="b">
        <v>0</v>
      </c>
    </row>
    <row r="3605" spans="2:16">
      <c r="B3605" s="34">
        <f>10000000+INDEX(编号表!$B:$B,MATCH(D3605,编号表!$A:$A,0))*10000+J3605</f>
        <v>11660001</v>
      </c>
      <c r="C3605" s="22" t="s">
        <v>2427</v>
      </c>
      <c r="D3605" s="22" t="s">
        <v>2427</v>
      </c>
      <c r="E3605" s="41" t="s">
        <v>492</v>
      </c>
      <c r="F3605" s="41" t="s">
        <v>2248</v>
      </c>
      <c r="G3605" s="41" t="inlineStr">
        <is>
          <t xml:space="preserve">神识</t>
        </is>
      </c>
      <c r="H3605" s="41" t="b">
        <v>0</v>
      </c>
      <c r="I3605" s="41" t="b">
        <v>0</v>
      </c>
      <c r="J3605" s="41">
        <v>1</v>
      </c>
      <c r="K3605" s="41" t="str">
        <f t="shared" si="76"/>
        <v>116600</v>
      </c>
      <c r="L3605" s="41" t="s">
        <v>353</v>
      </c>
      <c r="O3605" t="inlineStr">
        <is>
          <t xml:space="preserve">自身或友方获得25%神识伤害减免，持续120秒。一次性符箓，使用后消耗。</t>
        </is>
      </c>
      <c r="P3605">
        <v>12221013</v>
      </c>
      <c r="Q3605">
        <v>0</v>
      </c>
      <c r="R3605">
        <v>0</v>
      </c>
      <c r="S3605">
        <v>0</v>
      </c>
      <c r="U3605">
        <v>0</v>
      </c>
      <c r="V3605">
        <v>0</v>
      </c>
      <c r="W3605">
        <v>600</v>
      </c>
      <c r="X3605">
        <v>600</v>
      </c>
      <c r="Y3605" t="inlineStr">
        <is>
          <t xml:space="preserve">单位</t>
        </is>
      </c>
      <c r="Z3605" t="inlineStr">
        <is>
          <t xml:space="preserve">单体</t>
        </is>
      </c>
      <c r="AA3605" t="inlineStr">
        <is>
          <t xml:space="preserve">友方</t>
        </is>
      </c>
      <c r="AB3605">
        <v>1</v>
      </c>
      <c r="AC3605">
        <v>0</v>
      </c>
      <c r="AD3605" t="b">
        <v>1</v>
      </c>
      <c r="AE3605" t="inlineStr">
        <is>
          <t xml:space="preserve">最近</t>
        </is>
      </c>
      <c r="AZ3605" t="inlineStr">
        <is>
          <t xml:space="preserve">魔法</t>
        </is>
      </c>
      <c r="BA3605">
        <v>10000</v>
      </c>
      <c r="BB3605" t="inlineStr">
        <is>
          <t xml:space="preserve">技能效果_调用状态</t>
        </is>
      </c>
      <c r="BC3605" t="inlineStr">
        <is>
          <t xml:space="preserve">友方</t>
        </is>
      </c>
      <c r="BD3605">
        <v>10000</v>
      </c>
      <c r="BE3605">
        <v>0</v>
      </c>
      <c r="BF3605" t="inlineStr">
        <is>
          <t xml:space="preserve">全部</t>
        </is>
      </c>
      <c r="BG3605">
        <v>0</v>
      </c>
      <c r="BN3605">
        <v>20970001</v>
      </c>
      <c r="GY3605">
        <v>0</v>
      </c>
      <c r="GZ3605">
        <v>0</v>
      </c>
      <c r="HA3605" t="inlineStr">
        <is>
          <t xml:space="preserve"/>
        </is>
      </c>
      <c r="HB3605">
        <v>0</v>
      </c>
      <c r="HC3605">
        <v>0</v>
      </c>
      <c r="HD3605">
        <v>0</v>
      </c>
      <c r="HE3605" t="b">
        <v>0</v>
      </c>
      <c r="HF3605">
        <v>15000</v>
      </c>
      <c r="HG3605" t="b">
        <v>1</v>
      </c>
      <c r="HH3605">
        <v>0</v>
      </c>
      <c r="HI3605">
        <v>0</v>
      </c>
      <c r="HJ3605">
        <v>0</v>
      </c>
      <c r="HK3605">
        <v>0</v>
      </c>
      <c r="HL3605" t="b">
        <v>0</v>
      </c>
      <c r="HM3605">
        <v>0</v>
      </c>
      <c r="HN3605">
        <v>0</v>
      </c>
      <c r="HO3605">
        <v>0</v>
      </c>
      <c r="HP3605" t="inlineStr">
        <is>
          <t xml:space="preserve">无</t>
        </is>
      </c>
      <c r="HQ3605">
        <v>0</v>
      </c>
      <c r="HR3605">
        <v>0</v>
      </c>
      <c r="HS3605">
        <v>0</v>
      </c>
      <c r="HT3605">
        <v>0</v>
      </c>
      <c r="HU3605" t="b">
        <v>0</v>
      </c>
      <c r="HV3605">
        <v>0</v>
      </c>
      <c r="HW3605" t="b">
        <v>0</v>
      </c>
      <c r="HX3605" t="b">
        <v>0</v>
      </c>
    </row>
    <row r="3606" spans="2:16">
      <c r="B3606" s="34">
        <f>10000000+INDEX(编号表!$B:$B,MATCH(D3606,编号表!$A:$A,0))*10000+J3606</f>
        <v>11660002</v>
      </c>
      <c r="C3606" s="22" t="s">
        <v>2427</v>
      </c>
      <c r="D3606" s="22" t="s">
        <v>2427</v>
      </c>
      <c r="E3606" s="41" t="s">
        <v>492</v>
      </c>
      <c r="F3606" s="41" t="s">
        <v>2248</v>
      </c>
      <c r="G3606" s="41" t="inlineStr">
        <is>
          <t xml:space="preserve">神识</t>
        </is>
      </c>
      <c r="H3606" s="41" t="b">
        <v>0</v>
      </c>
      <c r="I3606" s="41" t="b">
        <v>0</v>
      </c>
      <c r="J3606" s="41">
        <v>2</v>
      </c>
      <c r="K3606" s="41" t="str">
        <f t="shared" si="76"/>
        <v>116600</v>
      </c>
      <c r="L3606" s="41" t="s">
        <v>860</v>
      </c>
      <c r="O3606" t="inlineStr">
        <is>
          <t xml:space="preserve">自身或友方获得31.25%神识伤害减免，持续120秒。一次性符箓，使用后消耗。</t>
        </is>
      </c>
      <c r="P3606">
        <v>12221013</v>
      </c>
      <c r="Q3606">
        <v>0</v>
      </c>
      <c r="R3606">
        <v>0</v>
      </c>
      <c r="S3606">
        <v>0</v>
      </c>
      <c r="U3606">
        <v>0</v>
      </c>
      <c r="V3606">
        <v>0</v>
      </c>
      <c r="W3606">
        <v>600</v>
      </c>
      <c r="X3606">
        <v>600</v>
      </c>
      <c r="Y3606" t="inlineStr">
        <is>
          <t xml:space="preserve">单位</t>
        </is>
      </c>
      <c r="Z3606" t="inlineStr">
        <is>
          <t xml:space="preserve">单体</t>
        </is>
      </c>
      <c r="AA3606" t="inlineStr">
        <is>
          <t xml:space="preserve">友方</t>
        </is>
      </c>
      <c r="AB3606">
        <v>1</v>
      </c>
      <c r="AC3606">
        <v>0</v>
      </c>
      <c r="AD3606" t="b">
        <v>1</v>
      </c>
      <c r="AE3606" t="inlineStr">
        <is>
          <t xml:space="preserve">最近</t>
        </is>
      </c>
      <c r="AZ3606" t="inlineStr">
        <is>
          <t xml:space="preserve">魔法</t>
        </is>
      </c>
      <c r="BA3606">
        <v>10000</v>
      </c>
      <c r="BB3606" t="inlineStr">
        <is>
          <t xml:space="preserve">技能效果_调用状态</t>
        </is>
      </c>
      <c r="BC3606" t="inlineStr">
        <is>
          <t xml:space="preserve">友方</t>
        </is>
      </c>
      <c r="BD3606">
        <v>10000</v>
      </c>
      <c r="BE3606">
        <v>0</v>
      </c>
      <c r="BF3606" t="inlineStr">
        <is>
          <t xml:space="preserve">全部</t>
        </is>
      </c>
      <c r="BG3606">
        <v>0</v>
      </c>
      <c r="BN3606">
        <v>20970002</v>
      </c>
      <c r="GY3606">
        <v>0</v>
      </c>
      <c r="GZ3606">
        <v>0</v>
      </c>
      <c r="HA3606" t="inlineStr">
        <is>
          <t xml:space="preserve"/>
        </is>
      </c>
      <c r="HB3606">
        <v>0</v>
      </c>
      <c r="HC3606">
        <v>0</v>
      </c>
      <c r="HD3606">
        <v>0</v>
      </c>
      <c r="HE3606" t="b">
        <v>0</v>
      </c>
      <c r="HF3606">
        <v>15000</v>
      </c>
      <c r="HG3606" t="b">
        <v>1</v>
      </c>
      <c r="HH3606">
        <v>0</v>
      </c>
      <c r="HI3606">
        <v>0</v>
      </c>
      <c r="HJ3606">
        <v>0</v>
      </c>
      <c r="HK3606">
        <v>0</v>
      </c>
      <c r="HL3606" t="b">
        <v>0</v>
      </c>
      <c r="HM3606">
        <v>0</v>
      </c>
      <c r="HN3606">
        <v>0</v>
      </c>
      <c r="HO3606">
        <v>0</v>
      </c>
      <c r="HP3606" t="inlineStr">
        <is>
          <t xml:space="preserve">无</t>
        </is>
      </c>
      <c r="HQ3606">
        <v>0</v>
      </c>
      <c r="HR3606">
        <v>0</v>
      </c>
      <c r="HS3606">
        <v>0</v>
      </c>
      <c r="HT3606">
        <v>0</v>
      </c>
      <c r="HU3606" t="b">
        <v>0</v>
      </c>
      <c r="HV3606">
        <v>0</v>
      </c>
      <c r="HW3606" t="b">
        <v>0</v>
      </c>
      <c r="HX3606" t="b">
        <v>0</v>
      </c>
    </row>
    <row r="3607" spans="2:16">
      <c r="B3607" s="34">
        <f>10000000+INDEX(编号表!$B:$B,MATCH(D3607,编号表!$A:$A,0))*10000+J3607</f>
        <v>11660003</v>
      </c>
      <c r="C3607" s="22" t="s">
        <v>2427</v>
      </c>
      <c r="D3607" s="22" t="s">
        <v>2427</v>
      </c>
      <c r="E3607" s="41" t="s">
        <v>492</v>
      </c>
      <c r="F3607" s="41" t="s">
        <v>2248</v>
      </c>
      <c r="G3607" s="41" t="inlineStr">
        <is>
          <t xml:space="preserve">神识</t>
        </is>
      </c>
      <c r="H3607" s="41" t="b">
        <v>0</v>
      </c>
      <c r="I3607" s="41" t="b">
        <v>0</v>
      </c>
      <c r="J3607" s="41">
        <v>3</v>
      </c>
      <c r="K3607" s="41" t="str">
        <f t="shared" si="76"/>
        <v>116600</v>
      </c>
      <c r="L3607" s="41" t="s">
        <v>777</v>
      </c>
      <c r="O3607" t="inlineStr">
        <is>
          <t xml:space="preserve">自身或友方获得37.5%神识伤害减免，持续120秒。一次性符箓，使用后消耗。</t>
        </is>
      </c>
      <c r="P3607">
        <v>12221013</v>
      </c>
      <c r="Q3607">
        <v>0</v>
      </c>
      <c r="R3607">
        <v>0</v>
      </c>
      <c r="S3607">
        <v>0</v>
      </c>
      <c r="U3607">
        <v>0</v>
      </c>
      <c r="V3607">
        <v>0</v>
      </c>
      <c r="W3607">
        <v>600</v>
      </c>
      <c r="X3607">
        <v>600</v>
      </c>
      <c r="Y3607" t="inlineStr">
        <is>
          <t xml:space="preserve">单位</t>
        </is>
      </c>
      <c r="Z3607" t="inlineStr">
        <is>
          <t xml:space="preserve">单体</t>
        </is>
      </c>
      <c r="AA3607" t="inlineStr">
        <is>
          <t xml:space="preserve">友方</t>
        </is>
      </c>
      <c r="AB3607">
        <v>1</v>
      </c>
      <c r="AC3607">
        <v>0</v>
      </c>
      <c r="AD3607" t="b">
        <v>1</v>
      </c>
      <c r="AE3607" t="inlineStr">
        <is>
          <t xml:space="preserve">最近</t>
        </is>
      </c>
      <c r="AZ3607" t="inlineStr">
        <is>
          <t xml:space="preserve">魔法</t>
        </is>
      </c>
      <c r="BA3607">
        <v>10000</v>
      </c>
      <c r="BB3607" t="inlineStr">
        <is>
          <t xml:space="preserve">技能效果_调用状态</t>
        </is>
      </c>
      <c r="BC3607" t="inlineStr">
        <is>
          <t xml:space="preserve">友方</t>
        </is>
      </c>
      <c r="BD3607">
        <v>10000</v>
      </c>
      <c r="BE3607">
        <v>0</v>
      </c>
      <c r="BF3607" t="inlineStr">
        <is>
          <t xml:space="preserve">全部</t>
        </is>
      </c>
      <c r="BG3607">
        <v>0</v>
      </c>
      <c r="BN3607">
        <v>20970003</v>
      </c>
      <c r="GY3607">
        <v>0</v>
      </c>
      <c r="GZ3607">
        <v>0</v>
      </c>
      <c r="HA3607" t="inlineStr">
        <is>
          <t xml:space="preserve"/>
        </is>
      </c>
      <c r="HB3607">
        <v>0</v>
      </c>
      <c r="HC3607">
        <v>0</v>
      </c>
      <c r="HD3607">
        <v>0</v>
      </c>
      <c r="HE3607" t="b">
        <v>0</v>
      </c>
      <c r="HF3607">
        <v>15000</v>
      </c>
      <c r="HG3607" t="b">
        <v>1</v>
      </c>
      <c r="HH3607">
        <v>0</v>
      </c>
      <c r="HI3607">
        <v>0</v>
      </c>
      <c r="HJ3607">
        <v>0</v>
      </c>
      <c r="HK3607">
        <v>0</v>
      </c>
      <c r="HL3607" t="b">
        <v>0</v>
      </c>
      <c r="HM3607">
        <v>0</v>
      </c>
      <c r="HN3607">
        <v>0</v>
      </c>
      <c r="HO3607">
        <v>0</v>
      </c>
      <c r="HP3607" t="inlineStr">
        <is>
          <t xml:space="preserve">无</t>
        </is>
      </c>
      <c r="HQ3607">
        <v>0</v>
      </c>
      <c r="HR3607">
        <v>0</v>
      </c>
      <c r="HS3607">
        <v>0</v>
      </c>
      <c r="HT3607">
        <v>0</v>
      </c>
      <c r="HU3607" t="b">
        <v>0</v>
      </c>
      <c r="HV3607">
        <v>0</v>
      </c>
      <c r="HW3607" t="b">
        <v>0</v>
      </c>
      <c r="HX3607" t="b">
        <v>0</v>
      </c>
    </row>
    <row r="3608" spans="2:16">
      <c r="B3608" s="34">
        <f>10000000+INDEX(编号表!$B:$B,MATCH(D3608,编号表!$A:$A,0))*10000+J3608</f>
        <v>11660004</v>
      </c>
      <c r="C3608" s="22" t="s">
        <v>2427</v>
      </c>
      <c r="D3608" s="22" t="s">
        <v>2427</v>
      </c>
      <c r="E3608" s="41" t="s">
        <v>492</v>
      </c>
      <c r="F3608" s="41" t="s">
        <v>2252</v>
      </c>
      <c r="G3608" s="41" t="inlineStr">
        <is>
          <t xml:space="preserve">神识</t>
        </is>
      </c>
      <c r="H3608" s="41" t="b">
        <v>0</v>
      </c>
      <c r="I3608" s="41" t="b">
        <v>0</v>
      </c>
      <c r="J3608" s="41">
        <v>4</v>
      </c>
      <c r="K3608" s="41" t="str">
        <f t="shared" si="76"/>
        <v>116600</v>
      </c>
      <c r="L3608" s="41" t="s">
        <v>353</v>
      </c>
      <c r="O3608" t="inlineStr">
        <is>
          <t xml:space="preserve">自身或友方获得25%神识伤害减免，持续120秒。一次性符箓，使用后消耗。</t>
        </is>
      </c>
      <c r="P3608">
        <v>12221013</v>
      </c>
      <c r="Q3608">
        <v>0</v>
      </c>
      <c r="R3608">
        <v>0</v>
      </c>
      <c r="S3608">
        <v>0</v>
      </c>
      <c r="U3608">
        <v>0</v>
      </c>
      <c r="V3608">
        <v>0</v>
      </c>
      <c r="W3608">
        <v>600</v>
      </c>
      <c r="X3608">
        <v>600</v>
      </c>
      <c r="Y3608" t="inlineStr">
        <is>
          <t xml:space="preserve">单位</t>
        </is>
      </c>
      <c r="Z3608" t="inlineStr">
        <is>
          <t xml:space="preserve">单体</t>
        </is>
      </c>
      <c r="AA3608" t="inlineStr">
        <is>
          <t xml:space="preserve">友方</t>
        </is>
      </c>
      <c r="AB3608">
        <v>1</v>
      </c>
      <c r="AC3608">
        <v>0</v>
      </c>
      <c r="AD3608" t="b">
        <v>1</v>
      </c>
      <c r="AE3608" t="inlineStr">
        <is>
          <t xml:space="preserve">最近</t>
        </is>
      </c>
      <c r="AZ3608" t="inlineStr">
        <is>
          <t xml:space="preserve">魔法</t>
        </is>
      </c>
      <c r="BA3608">
        <v>10000</v>
      </c>
      <c r="BB3608" t="inlineStr">
        <is>
          <t xml:space="preserve">技能效果_调用状态</t>
        </is>
      </c>
      <c r="BC3608" t="inlineStr">
        <is>
          <t xml:space="preserve">友方</t>
        </is>
      </c>
      <c r="BD3608">
        <v>10000</v>
      </c>
      <c r="BE3608">
        <v>0</v>
      </c>
      <c r="BF3608" t="inlineStr">
        <is>
          <t xml:space="preserve">全部</t>
        </is>
      </c>
      <c r="BG3608">
        <v>0</v>
      </c>
      <c r="BN3608">
        <v>20970004</v>
      </c>
      <c r="GY3608">
        <v>0</v>
      </c>
      <c r="GZ3608">
        <v>0</v>
      </c>
      <c r="HA3608" t="inlineStr">
        <is>
          <t xml:space="preserve"/>
        </is>
      </c>
      <c r="HB3608">
        <v>0</v>
      </c>
      <c r="HC3608">
        <v>0</v>
      </c>
      <c r="HD3608">
        <v>0</v>
      </c>
      <c r="HE3608" t="b">
        <v>0</v>
      </c>
      <c r="HF3608">
        <v>15000</v>
      </c>
      <c r="HG3608" t="b">
        <v>1</v>
      </c>
      <c r="HH3608">
        <v>0</v>
      </c>
      <c r="HI3608">
        <v>0</v>
      </c>
      <c r="HJ3608">
        <v>0</v>
      </c>
      <c r="HK3608">
        <v>0</v>
      </c>
      <c r="HL3608" t="b">
        <v>0</v>
      </c>
      <c r="HM3608">
        <v>0</v>
      </c>
      <c r="HN3608">
        <v>0</v>
      </c>
      <c r="HO3608">
        <v>0</v>
      </c>
      <c r="HP3608" t="inlineStr">
        <is>
          <t xml:space="preserve">无</t>
        </is>
      </c>
      <c r="HQ3608">
        <v>0</v>
      </c>
      <c r="HR3608">
        <v>0</v>
      </c>
      <c r="HS3608">
        <v>0</v>
      </c>
      <c r="HT3608">
        <v>0</v>
      </c>
      <c r="HU3608" t="b">
        <v>0</v>
      </c>
      <c r="HV3608">
        <v>0</v>
      </c>
      <c r="HW3608" t="b">
        <v>0</v>
      </c>
      <c r="HX3608" t="b">
        <v>0</v>
      </c>
    </row>
    <row r="3609" spans="2:16">
      <c r="B3609" s="34">
        <f>10000000+INDEX(编号表!$B:$B,MATCH(D3609,编号表!$A:$A,0))*10000+J3609</f>
        <v>11660005</v>
      </c>
      <c r="C3609" s="22" t="s">
        <v>2427</v>
      </c>
      <c r="D3609" s="22" t="s">
        <v>2427</v>
      </c>
      <c r="E3609" s="41" t="s">
        <v>492</v>
      </c>
      <c r="F3609" s="41" t="s">
        <v>2252</v>
      </c>
      <c r="G3609" s="41" t="inlineStr">
        <is>
          <t xml:space="preserve">神识</t>
        </is>
      </c>
      <c r="H3609" s="41" t="b">
        <v>0</v>
      </c>
      <c r="I3609" s="41" t="b">
        <v>0</v>
      </c>
      <c r="J3609" s="41">
        <v>5</v>
      </c>
      <c r="K3609" s="41" t="str">
        <f t="shared" si="76"/>
        <v>116600</v>
      </c>
      <c r="L3609" s="41" t="s">
        <v>860</v>
      </c>
      <c r="O3609" t="inlineStr">
        <is>
          <t xml:space="preserve">自身或友方获得31.25%神识伤害减免，持续120秒。一次性符箓，使用后消耗。</t>
        </is>
      </c>
      <c r="P3609">
        <v>12221013</v>
      </c>
      <c r="Q3609">
        <v>0</v>
      </c>
      <c r="R3609">
        <v>0</v>
      </c>
      <c r="S3609">
        <v>0</v>
      </c>
      <c r="U3609">
        <v>0</v>
      </c>
      <c r="V3609">
        <v>0</v>
      </c>
      <c r="W3609">
        <v>600</v>
      </c>
      <c r="X3609">
        <v>600</v>
      </c>
      <c r="Y3609" t="inlineStr">
        <is>
          <t xml:space="preserve">单位</t>
        </is>
      </c>
      <c r="Z3609" t="inlineStr">
        <is>
          <t xml:space="preserve">单体</t>
        </is>
      </c>
      <c r="AA3609" t="inlineStr">
        <is>
          <t xml:space="preserve">友方</t>
        </is>
      </c>
      <c r="AB3609">
        <v>1</v>
      </c>
      <c r="AC3609">
        <v>0</v>
      </c>
      <c r="AD3609" t="b">
        <v>1</v>
      </c>
      <c r="AE3609" t="inlineStr">
        <is>
          <t xml:space="preserve">最近</t>
        </is>
      </c>
      <c r="AZ3609" t="inlineStr">
        <is>
          <t xml:space="preserve">魔法</t>
        </is>
      </c>
      <c r="BA3609">
        <v>10000</v>
      </c>
      <c r="BB3609" t="inlineStr">
        <is>
          <t xml:space="preserve">技能效果_调用状态</t>
        </is>
      </c>
      <c r="BC3609" t="inlineStr">
        <is>
          <t xml:space="preserve">友方</t>
        </is>
      </c>
      <c r="BD3609">
        <v>10000</v>
      </c>
      <c r="BE3609">
        <v>0</v>
      </c>
      <c r="BF3609" t="inlineStr">
        <is>
          <t xml:space="preserve">全部</t>
        </is>
      </c>
      <c r="BG3609">
        <v>0</v>
      </c>
      <c r="BN3609">
        <v>20970005</v>
      </c>
      <c r="GY3609">
        <v>0</v>
      </c>
      <c r="GZ3609">
        <v>0</v>
      </c>
      <c r="HA3609" t="inlineStr">
        <is>
          <t xml:space="preserve"/>
        </is>
      </c>
      <c r="HB3609">
        <v>0</v>
      </c>
      <c r="HC3609">
        <v>0</v>
      </c>
      <c r="HD3609">
        <v>0</v>
      </c>
      <c r="HE3609" t="b">
        <v>0</v>
      </c>
      <c r="HF3609">
        <v>15000</v>
      </c>
      <c r="HG3609" t="b">
        <v>1</v>
      </c>
      <c r="HH3609">
        <v>0</v>
      </c>
      <c r="HI3609">
        <v>0</v>
      </c>
      <c r="HJ3609">
        <v>0</v>
      </c>
      <c r="HK3609">
        <v>0</v>
      </c>
      <c r="HL3609" t="b">
        <v>0</v>
      </c>
      <c r="HM3609">
        <v>0</v>
      </c>
      <c r="HN3609">
        <v>0</v>
      </c>
      <c r="HO3609">
        <v>0</v>
      </c>
      <c r="HP3609" t="inlineStr">
        <is>
          <t xml:space="preserve">无</t>
        </is>
      </c>
      <c r="HQ3609">
        <v>0</v>
      </c>
      <c r="HR3609">
        <v>0</v>
      </c>
      <c r="HS3609">
        <v>0</v>
      </c>
      <c r="HT3609">
        <v>0</v>
      </c>
      <c r="HU3609" t="b">
        <v>0</v>
      </c>
      <c r="HV3609">
        <v>0</v>
      </c>
      <c r="HW3609" t="b">
        <v>0</v>
      </c>
      <c r="HX3609" t="b">
        <v>0</v>
      </c>
    </row>
    <row r="3610" spans="2:16">
      <c r="B3610" s="34">
        <f>10000000+INDEX(编号表!$B:$B,MATCH(D3610,编号表!$A:$A,0))*10000+J3610</f>
        <v>11660006</v>
      </c>
      <c r="C3610" s="22" t="s">
        <v>2427</v>
      </c>
      <c r="D3610" s="22" t="s">
        <v>2427</v>
      </c>
      <c r="E3610" s="41" t="s">
        <v>492</v>
      </c>
      <c r="F3610" s="41" t="s">
        <v>2252</v>
      </c>
      <c r="G3610" s="41" t="inlineStr">
        <is>
          <t xml:space="preserve">神识</t>
        </is>
      </c>
      <c r="H3610" s="41" t="b">
        <v>0</v>
      </c>
      <c r="I3610" s="41" t="b">
        <v>0</v>
      </c>
      <c r="J3610" s="41">
        <v>6</v>
      </c>
      <c r="K3610" s="41" t="str">
        <f t="shared" si="76"/>
        <v>116600</v>
      </c>
      <c r="L3610" s="41" t="s">
        <v>777</v>
      </c>
      <c r="O3610" t="inlineStr">
        <is>
          <t xml:space="preserve">自身或友方获得37.5%神识伤害减免，持续120秒。一次性符箓，使用后消耗。</t>
        </is>
      </c>
      <c r="P3610">
        <v>12221013</v>
      </c>
      <c r="Q3610">
        <v>0</v>
      </c>
      <c r="R3610">
        <v>0</v>
      </c>
      <c r="S3610">
        <v>0</v>
      </c>
      <c r="U3610">
        <v>0</v>
      </c>
      <c r="V3610">
        <v>0</v>
      </c>
      <c r="W3610">
        <v>600</v>
      </c>
      <c r="X3610">
        <v>600</v>
      </c>
      <c r="Y3610" t="inlineStr">
        <is>
          <t xml:space="preserve">单位</t>
        </is>
      </c>
      <c r="Z3610" t="inlineStr">
        <is>
          <t xml:space="preserve">单体</t>
        </is>
      </c>
      <c r="AA3610" t="inlineStr">
        <is>
          <t xml:space="preserve">友方</t>
        </is>
      </c>
      <c r="AB3610">
        <v>1</v>
      </c>
      <c r="AC3610">
        <v>0</v>
      </c>
      <c r="AD3610" t="b">
        <v>1</v>
      </c>
      <c r="AE3610" t="inlineStr">
        <is>
          <t xml:space="preserve">最近</t>
        </is>
      </c>
      <c r="AZ3610" t="inlineStr">
        <is>
          <t xml:space="preserve">魔法</t>
        </is>
      </c>
      <c r="BA3610">
        <v>10000</v>
      </c>
      <c r="BB3610" t="inlineStr">
        <is>
          <t xml:space="preserve">技能效果_调用状态</t>
        </is>
      </c>
      <c r="BC3610" t="inlineStr">
        <is>
          <t xml:space="preserve">友方</t>
        </is>
      </c>
      <c r="BD3610">
        <v>10000</v>
      </c>
      <c r="BE3610">
        <v>0</v>
      </c>
      <c r="BF3610" t="inlineStr">
        <is>
          <t xml:space="preserve">全部</t>
        </is>
      </c>
      <c r="BG3610">
        <v>0</v>
      </c>
      <c r="BN3610">
        <v>20970006</v>
      </c>
      <c r="GY3610">
        <v>0</v>
      </c>
      <c r="GZ3610">
        <v>0</v>
      </c>
      <c r="HA3610" t="inlineStr">
        <is>
          <t xml:space="preserve"/>
        </is>
      </c>
      <c r="HB3610">
        <v>0</v>
      </c>
      <c r="HC3610">
        <v>0</v>
      </c>
      <c r="HD3610">
        <v>0</v>
      </c>
      <c r="HE3610" t="b">
        <v>0</v>
      </c>
      <c r="HF3610">
        <v>15000</v>
      </c>
      <c r="HG3610" t="b">
        <v>1</v>
      </c>
      <c r="HH3610">
        <v>0</v>
      </c>
      <c r="HI3610">
        <v>0</v>
      </c>
      <c r="HJ3610">
        <v>0</v>
      </c>
      <c r="HK3610">
        <v>0</v>
      </c>
      <c r="HL3610" t="b">
        <v>0</v>
      </c>
      <c r="HM3610">
        <v>0</v>
      </c>
      <c r="HN3610">
        <v>0</v>
      </c>
      <c r="HO3610">
        <v>0</v>
      </c>
      <c r="HP3610" t="inlineStr">
        <is>
          <t xml:space="preserve">无</t>
        </is>
      </c>
      <c r="HQ3610">
        <v>0</v>
      </c>
      <c r="HR3610">
        <v>0</v>
      </c>
      <c r="HS3610">
        <v>0</v>
      </c>
      <c r="HT3610">
        <v>0</v>
      </c>
      <c r="HU3610" t="b">
        <v>0</v>
      </c>
      <c r="HV3610">
        <v>0</v>
      </c>
      <c r="HW3610" t="b">
        <v>0</v>
      </c>
      <c r="HX3610" t="b">
        <v>0</v>
      </c>
    </row>
    <row r="3611" spans="2:16">
      <c r="B3611" s="34">
        <f>10000000+INDEX(编号表!$B:$B,MATCH(D3611,编号表!$A:$A,0))*10000+J3611</f>
        <v>11660007</v>
      </c>
      <c r="C3611" s="22" t="s">
        <v>2427</v>
      </c>
      <c r="D3611" s="22" t="s">
        <v>2427</v>
      </c>
      <c r="E3611" s="41" t="s">
        <v>492</v>
      </c>
      <c r="F3611" s="41" t="s">
        <v>2256</v>
      </c>
      <c r="G3611" s="41" t="inlineStr">
        <is>
          <t xml:space="preserve">神识</t>
        </is>
      </c>
      <c r="H3611" s="41" t="b">
        <v>0</v>
      </c>
      <c r="I3611" s="41" t="b">
        <v>0</v>
      </c>
      <c r="J3611" s="41">
        <v>7</v>
      </c>
      <c r="K3611" s="41" t="str">
        <f t="shared" si="76"/>
        <v>116600</v>
      </c>
      <c r="L3611" s="41" t="s">
        <v>353</v>
      </c>
      <c r="O3611" t="inlineStr">
        <is>
          <t xml:space="preserve">自身或友方获得25%神识伤害减免，持续120秒。一次性符箓，使用后消耗。</t>
        </is>
      </c>
      <c r="P3611">
        <v>12221013</v>
      </c>
      <c r="Q3611">
        <v>0</v>
      </c>
      <c r="R3611">
        <v>0</v>
      </c>
      <c r="S3611">
        <v>0</v>
      </c>
      <c r="U3611">
        <v>0</v>
      </c>
      <c r="V3611">
        <v>0</v>
      </c>
      <c r="W3611">
        <v>600</v>
      </c>
      <c r="X3611">
        <v>600</v>
      </c>
      <c r="Y3611" t="inlineStr">
        <is>
          <t xml:space="preserve">单位</t>
        </is>
      </c>
      <c r="Z3611" t="inlineStr">
        <is>
          <t xml:space="preserve">单体</t>
        </is>
      </c>
      <c r="AA3611" t="inlineStr">
        <is>
          <t xml:space="preserve">友方</t>
        </is>
      </c>
      <c r="AB3611">
        <v>1</v>
      </c>
      <c r="AC3611">
        <v>0</v>
      </c>
      <c r="AD3611" t="b">
        <v>1</v>
      </c>
      <c r="AE3611" t="inlineStr">
        <is>
          <t xml:space="preserve">最近</t>
        </is>
      </c>
      <c r="AZ3611" t="inlineStr">
        <is>
          <t xml:space="preserve">魔法</t>
        </is>
      </c>
      <c r="BA3611">
        <v>10000</v>
      </c>
      <c r="BB3611" t="inlineStr">
        <is>
          <t xml:space="preserve">技能效果_调用状态</t>
        </is>
      </c>
      <c r="BC3611" t="inlineStr">
        <is>
          <t xml:space="preserve">友方</t>
        </is>
      </c>
      <c r="BD3611">
        <v>10000</v>
      </c>
      <c r="BE3611">
        <v>0</v>
      </c>
      <c r="BF3611" t="inlineStr">
        <is>
          <t xml:space="preserve">全部</t>
        </is>
      </c>
      <c r="BG3611">
        <v>0</v>
      </c>
      <c r="BN3611">
        <v>20970007</v>
      </c>
      <c r="GY3611">
        <v>0</v>
      </c>
      <c r="GZ3611">
        <v>0</v>
      </c>
      <c r="HA3611" t="inlineStr">
        <is>
          <t xml:space="preserve"/>
        </is>
      </c>
      <c r="HB3611">
        <v>0</v>
      </c>
      <c r="HC3611">
        <v>0</v>
      </c>
      <c r="HD3611">
        <v>0</v>
      </c>
      <c r="HE3611" t="b">
        <v>0</v>
      </c>
      <c r="HF3611">
        <v>15000</v>
      </c>
      <c r="HG3611" t="b">
        <v>1</v>
      </c>
      <c r="HH3611">
        <v>0</v>
      </c>
      <c r="HI3611">
        <v>0</v>
      </c>
      <c r="HJ3611">
        <v>0</v>
      </c>
      <c r="HK3611">
        <v>0</v>
      </c>
      <c r="HL3611" t="b">
        <v>0</v>
      </c>
      <c r="HM3611">
        <v>0</v>
      </c>
      <c r="HN3611">
        <v>0</v>
      </c>
      <c r="HO3611">
        <v>0</v>
      </c>
      <c r="HP3611" t="inlineStr">
        <is>
          <t xml:space="preserve">无</t>
        </is>
      </c>
      <c r="HQ3611">
        <v>0</v>
      </c>
      <c r="HR3611">
        <v>0</v>
      </c>
      <c r="HS3611">
        <v>0</v>
      </c>
      <c r="HT3611">
        <v>0</v>
      </c>
      <c r="HU3611" t="b">
        <v>0</v>
      </c>
      <c r="HV3611">
        <v>0</v>
      </c>
      <c r="HW3611" t="b">
        <v>0</v>
      </c>
      <c r="HX3611" t="b">
        <v>0</v>
      </c>
    </row>
    <row r="3612" spans="2:16">
      <c r="B3612" s="34">
        <f>10000000+INDEX(编号表!$B:$B,MATCH(D3612,编号表!$A:$A,0))*10000+J3612</f>
        <v>11660008</v>
      </c>
      <c r="C3612" s="22" t="s">
        <v>2427</v>
      </c>
      <c r="D3612" s="22" t="s">
        <v>2427</v>
      </c>
      <c r="E3612" s="41" t="s">
        <v>492</v>
      </c>
      <c r="F3612" s="41" t="s">
        <v>2256</v>
      </c>
      <c r="G3612" s="41" t="inlineStr">
        <is>
          <t xml:space="preserve">神识</t>
        </is>
      </c>
      <c r="H3612" s="41" t="b">
        <v>0</v>
      </c>
      <c r="I3612" s="41" t="b">
        <v>0</v>
      </c>
      <c r="J3612" s="41">
        <v>8</v>
      </c>
      <c r="K3612" s="41" t="str">
        <f t="shared" si="76"/>
        <v>116600</v>
      </c>
      <c r="L3612" s="41" t="s">
        <v>860</v>
      </c>
      <c r="O3612" t="inlineStr">
        <is>
          <t xml:space="preserve">自身或友方获得31.25%神识伤害减免，持续120秒。一次性符箓，使用后消耗。</t>
        </is>
      </c>
      <c r="P3612">
        <v>12221013</v>
      </c>
      <c r="Q3612">
        <v>0</v>
      </c>
      <c r="R3612">
        <v>0</v>
      </c>
      <c r="S3612">
        <v>0</v>
      </c>
      <c r="U3612">
        <v>0</v>
      </c>
      <c r="V3612">
        <v>0</v>
      </c>
      <c r="W3612">
        <v>600</v>
      </c>
      <c r="X3612">
        <v>600</v>
      </c>
      <c r="Y3612" t="inlineStr">
        <is>
          <t xml:space="preserve">单位</t>
        </is>
      </c>
      <c r="Z3612" t="inlineStr">
        <is>
          <t xml:space="preserve">单体</t>
        </is>
      </c>
      <c r="AA3612" t="inlineStr">
        <is>
          <t xml:space="preserve">友方</t>
        </is>
      </c>
      <c r="AB3612">
        <v>1</v>
      </c>
      <c r="AC3612">
        <v>0</v>
      </c>
      <c r="AD3612" t="b">
        <v>1</v>
      </c>
      <c r="AE3612" t="inlineStr">
        <is>
          <t xml:space="preserve">最近</t>
        </is>
      </c>
      <c r="AZ3612" t="inlineStr">
        <is>
          <t xml:space="preserve">魔法</t>
        </is>
      </c>
      <c r="BA3612">
        <v>10000</v>
      </c>
      <c r="BB3612" t="inlineStr">
        <is>
          <t xml:space="preserve">技能效果_调用状态</t>
        </is>
      </c>
      <c r="BC3612" t="inlineStr">
        <is>
          <t xml:space="preserve">友方</t>
        </is>
      </c>
      <c r="BD3612">
        <v>10000</v>
      </c>
      <c r="BE3612">
        <v>0</v>
      </c>
      <c r="BF3612" t="inlineStr">
        <is>
          <t xml:space="preserve">全部</t>
        </is>
      </c>
      <c r="BG3612">
        <v>0</v>
      </c>
      <c r="BN3612">
        <v>20970008</v>
      </c>
      <c r="GY3612">
        <v>0</v>
      </c>
      <c r="GZ3612">
        <v>0</v>
      </c>
      <c r="HA3612" t="inlineStr">
        <is>
          <t xml:space="preserve"/>
        </is>
      </c>
      <c r="HB3612">
        <v>0</v>
      </c>
      <c r="HC3612">
        <v>0</v>
      </c>
      <c r="HD3612">
        <v>0</v>
      </c>
      <c r="HE3612" t="b">
        <v>0</v>
      </c>
      <c r="HF3612">
        <v>15000</v>
      </c>
      <c r="HG3612" t="b">
        <v>1</v>
      </c>
      <c r="HH3612">
        <v>0</v>
      </c>
      <c r="HI3612">
        <v>0</v>
      </c>
      <c r="HJ3612">
        <v>0</v>
      </c>
      <c r="HK3612">
        <v>0</v>
      </c>
      <c r="HL3612" t="b">
        <v>0</v>
      </c>
      <c r="HM3612">
        <v>0</v>
      </c>
      <c r="HN3612">
        <v>0</v>
      </c>
      <c r="HO3612">
        <v>0</v>
      </c>
      <c r="HP3612" t="inlineStr">
        <is>
          <t xml:space="preserve">无</t>
        </is>
      </c>
      <c r="HQ3612">
        <v>0</v>
      </c>
      <c r="HR3612">
        <v>0</v>
      </c>
      <c r="HS3612">
        <v>0</v>
      </c>
      <c r="HT3612">
        <v>0</v>
      </c>
      <c r="HU3612" t="b">
        <v>0</v>
      </c>
      <c r="HV3612">
        <v>0</v>
      </c>
      <c r="HW3612" t="b">
        <v>0</v>
      </c>
      <c r="HX3612" t="b">
        <v>0</v>
      </c>
    </row>
    <row r="3613" spans="2:16">
      <c r="B3613" s="34">
        <f>10000000+INDEX(编号表!$B:$B,MATCH(D3613,编号表!$A:$A,0))*10000+J3613</f>
        <v>11660009</v>
      </c>
      <c r="C3613" s="22" t="s">
        <v>2427</v>
      </c>
      <c r="D3613" s="22" t="s">
        <v>2427</v>
      </c>
      <c r="E3613" s="41" t="s">
        <v>492</v>
      </c>
      <c r="F3613" s="41" t="s">
        <v>2256</v>
      </c>
      <c r="G3613" s="41" t="inlineStr">
        <is>
          <t xml:space="preserve">神识</t>
        </is>
      </c>
      <c r="H3613" s="41" t="b">
        <v>0</v>
      </c>
      <c r="I3613" s="41" t="b">
        <v>0</v>
      </c>
      <c r="J3613" s="41">
        <v>9</v>
      </c>
      <c r="K3613" s="41" t="str">
        <f t="shared" si="76"/>
        <v>116600</v>
      </c>
      <c r="L3613" s="41" t="s">
        <v>777</v>
      </c>
      <c r="O3613" t="inlineStr">
        <is>
          <t xml:space="preserve">自身或友方获得37.5%神识伤害减免，持续120秒。一次性符箓，使用后消耗。</t>
        </is>
      </c>
      <c r="P3613">
        <v>12221013</v>
      </c>
      <c r="Q3613">
        <v>0</v>
      </c>
      <c r="R3613">
        <v>0</v>
      </c>
      <c r="S3613">
        <v>0</v>
      </c>
      <c r="U3613">
        <v>0</v>
      </c>
      <c r="V3613">
        <v>0</v>
      </c>
      <c r="W3613">
        <v>600</v>
      </c>
      <c r="X3613">
        <v>600</v>
      </c>
      <c r="Y3613" t="inlineStr">
        <is>
          <t xml:space="preserve">单位</t>
        </is>
      </c>
      <c r="Z3613" t="inlineStr">
        <is>
          <t xml:space="preserve">单体</t>
        </is>
      </c>
      <c r="AA3613" t="inlineStr">
        <is>
          <t xml:space="preserve">友方</t>
        </is>
      </c>
      <c r="AB3613">
        <v>1</v>
      </c>
      <c r="AC3613">
        <v>0</v>
      </c>
      <c r="AD3613" t="b">
        <v>1</v>
      </c>
      <c r="AE3613" t="inlineStr">
        <is>
          <t xml:space="preserve">最近</t>
        </is>
      </c>
      <c r="AZ3613" t="inlineStr">
        <is>
          <t xml:space="preserve">魔法</t>
        </is>
      </c>
      <c r="BA3613">
        <v>10000</v>
      </c>
      <c r="BB3613" t="inlineStr">
        <is>
          <t xml:space="preserve">技能效果_调用状态</t>
        </is>
      </c>
      <c r="BC3613" t="inlineStr">
        <is>
          <t xml:space="preserve">友方</t>
        </is>
      </c>
      <c r="BD3613">
        <v>10000</v>
      </c>
      <c r="BE3613">
        <v>0</v>
      </c>
      <c r="BF3613" t="inlineStr">
        <is>
          <t xml:space="preserve">全部</t>
        </is>
      </c>
      <c r="BG3613">
        <v>0</v>
      </c>
      <c r="BN3613">
        <v>20970009</v>
      </c>
      <c r="GY3613">
        <v>0</v>
      </c>
      <c r="GZ3613">
        <v>0</v>
      </c>
      <c r="HA3613" t="inlineStr">
        <is>
          <t xml:space="preserve"/>
        </is>
      </c>
      <c r="HB3613">
        <v>0</v>
      </c>
      <c r="HC3613">
        <v>0</v>
      </c>
      <c r="HD3613">
        <v>0</v>
      </c>
      <c r="HE3613" t="b">
        <v>0</v>
      </c>
      <c r="HF3613">
        <v>15000</v>
      </c>
      <c r="HG3613" t="b">
        <v>1</v>
      </c>
      <c r="HH3613">
        <v>0</v>
      </c>
      <c r="HI3613">
        <v>0</v>
      </c>
      <c r="HJ3613">
        <v>0</v>
      </c>
      <c r="HK3613">
        <v>0</v>
      </c>
      <c r="HL3613" t="b">
        <v>0</v>
      </c>
      <c r="HM3613">
        <v>0</v>
      </c>
      <c r="HN3613">
        <v>0</v>
      </c>
      <c r="HO3613">
        <v>0</v>
      </c>
      <c r="HP3613" t="inlineStr">
        <is>
          <t xml:space="preserve">无</t>
        </is>
      </c>
      <c r="HQ3613">
        <v>0</v>
      </c>
      <c r="HR3613">
        <v>0</v>
      </c>
      <c r="HS3613">
        <v>0</v>
      </c>
      <c r="HT3613">
        <v>0</v>
      </c>
      <c r="HU3613" t="b">
        <v>0</v>
      </c>
      <c r="HV3613">
        <v>0</v>
      </c>
      <c r="HW3613" t="b">
        <v>0</v>
      </c>
      <c r="HX3613" t="b">
        <v>0</v>
      </c>
    </row>
    <row r="3614" spans="2:16">
      <c r="B3614" s="34">
        <f>10000000+INDEX(编号表!$B:$B,MATCH(D3614,编号表!$A:$A,0))*10000+J3614</f>
        <v>11660010</v>
      </c>
      <c r="C3614" s="22" t="s">
        <v>2427</v>
      </c>
      <c r="D3614" s="22" t="s">
        <v>2427</v>
      </c>
      <c r="E3614" s="41" t="s">
        <v>492</v>
      </c>
      <c r="F3614" s="41" t="s">
        <v>2260</v>
      </c>
      <c r="G3614" s="41" t="inlineStr">
        <is>
          <t xml:space="preserve">神识</t>
        </is>
      </c>
      <c r="H3614" s="41" t="b">
        <v>0</v>
      </c>
      <c r="I3614" s="41" t="b">
        <v>0</v>
      </c>
      <c r="J3614" s="41">
        <v>10</v>
      </c>
      <c r="K3614" s="41" t="str">
        <f t="shared" si="76"/>
        <v>116600</v>
      </c>
      <c r="L3614" s="41" t="s">
        <v>353</v>
      </c>
      <c r="O3614" t="inlineStr">
        <is>
          <t xml:space="preserve">自身或友方获得25%神识伤害减免，持续120秒。一次性符箓，使用后消耗。</t>
        </is>
      </c>
      <c r="P3614">
        <v>12221013</v>
      </c>
      <c r="Q3614">
        <v>0</v>
      </c>
      <c r="R3614">
        <v>0</v>
      </c>
      <c r="S3614">
        <v>0</v>
      </c>
      <c r="U3614">
        <v>0</v>
      </c>
      <c r="V3614">
        <v>0</v>
      </c>
      <c r="W3614">
        <v>600</v>
      </c>
      <c r="X3614">
        <v>600</v>
      </c>
      <c r="Y3614" t="inlineStr">
        <is>
          <t xml:space="preserve">单位</t>
        </is>
      </c>
      <c r="Z3614" t="inlineStr">
        <is>
          <t xml:space="preserve">单体</t>
        </is>
      </c>
      <c r="AA3614" t="inlineStr">
        <is>
          <t xml:space="preserve">友方</t>
        </is>
      </c>
      <c r="AB3614">
        <v>1</v>
      </c>
      <c r="AC3614">
        <v>0</v>
      </c>
      <c r="AD3614" t="b">
        <v>1</v>
      </c>
      <c r="AE3614" t="inlineStr">
        <is>
          <t xml:space="preserve">最近</t>
        </is>
      </c>
      <c r="AZ3614" t="inlineStr">
        <is>
          <t xml:space="preserve">魔法</t>
        </is>
      </c>
      <c r="BA3614">
        <v>10000</v>
      </c>
      <c r="BB3614" t="inlineStr">
        <is>
          <t xml:space="preserve">技能效果_调用状态</t>
        </is>
      </c>
      <c r="BC3614" t="inlineStr">
        <is>
          <t xml:space="preserve">友方</t>
        </is>
      </c>
      <c r="BD3614">
        <v>10000</v>
      </c>
      <c r="BE3614">
        <v>0</v>
      </c>
      <c r="BF3614" t="inlineStr">
        <is>
          <t xml:space="preserve">全部</t>
        </is>
      </c>
      <c r="BG3614">
        <v>0</v>
      </c>
      <c r="BN3614">
        <v>20970010</v>
      </c>
      <c r="GY3614">
        <v>0</v>
      </c>
      <c r="GZ3614">
        <v>0</v>
      </c>
      <c r="HA3614" t="inlineStr">
        <is>
          <t xml:space="preserve"/>
        </is>
      </c>
      <c r="HB3614">
        <v>0</v>
      </c>
      <c r="HC3614">
        <v>0</v>
      </c>
      <c r="HD3614">
        <v>0</v>
      </c>
      <c r="HE3614" t="b">
        <v>0</v>
      </c>
      <c r="HF3614">
        <v>15000</v>
      </c>
      <c r="HG3614" t="b">
        <v>1</v>
      </c>
      <c r="HH3614">
        <v>0</v>
      </c>
      <c r="HI3614">
        <v>0</v>
      </c>
      <c r="HJ3614">
        <v>0</v>
      </c>
      <c r="HK3614">
        <v>0</v>
      </c>
      <c r="HL3614" t="b">
        <v>0</v>
      </c>
      <c r="HM3614">
        <v>0</v>
      </c>
      <c r="HN3614">
        <v>0</v>
      </c>
      <c r="HO3614">
        <v>0</v>
      </c>
      <c r="HP3614" t="inlineStr">
        <is>
          <t xml:space="preserve">无</t>
        </is>
      </c>
      <c r="HQ3614">
        <v>0</v>
      </c>
      <c r="HR3614">
        <v>0</v>
      </c>
      <c r="HS3614">
        <v>0</v>
      </c>
      <c r="HT3614">
        <v>0</v>
      </c>
      <c r="HU3614" t="b">
        <v>0</v>
      </c>
      <c r="HV3614">
        <v>0</v>
      </c>
      <c r="HW3614" t="b">
        <v>0</v>
      </c>
      <c r="HX3614" t="b">
        <v>0</v>
      </c>
    </row>
    <row r="3615" spans="2:16">
      <c r="B3615" s="34">
        <f>10000000+INDEX(编号表!$B:$B,MATCH(D3615,编号表!$A:$A,0))*10000+J3615</f>
        <v>11660011</v>
      </c>
      <c r="C3615" s="22" t="s">
        <v>2427</v>
      </c>
      <c r="D3615" s="22" t="s">
        <v>2427</v>
      </c>
      <c r="E3615" s="41" t="s">
        <v>492</v>
      </c>
      <c r="F3615" s="41" t="s">
        <v>2260</v>
      </c>
      <c r="G3615" s="41" t="inlineStr">
        <is>
          <t xml:space="preserve">神识</t>
        </is>
      </c>
      <c r="H3615" s="41" t="b">
        <v>0</v>
      </c>
      <c r="I3615" s="41" t="b">
        <v>0</v>
      </c>
      <c r="J3615" s="41">
        <v>11</v>
      </c>
      <c r="K3615" s="41" t="str">
        <f t="shared" si="76"/>
        <v>116600</v>
      </c>
      <c r="L3615" s="41" t="s">
        <v>860</v>
      </c>
      <c r="O3615" t="inlineStr">
        <is>
          <t xml:space="preserve">自身或友方获得31.25%神识伤害减免，持续120秒。一次性符箓，使用后消耗。</t>
        </is>
      </c>
      <c r="P3615">
        <v>12221013</v>
      </c>
      <c r="Q3615">
        <v>0</v>
      </c>
      <c r="R3615">
        <v>0</v>
      </c>
      <c r="S3615">
        <v>0</v>
      </c>
      <c r="U3615">
        <v>0</v>
      </c>
      <c r="V3615">
        <v>0</v>
      </c>
      <c r="W3615">
        <v>600</v>
      </c>
      <c r="X3615">
        <v>600</v>
      </c>
      <c r="Y3615" t="inlineStr">
        <is>
          <t xml:space="preserve">单位</t>
        </is>
      </c>
      <c r="Z3615" t="inlineStr">
        <is>
          <t xml:space="preserve">单体</t>
        </is>
      </c>
      <c r="AA3615" t="inlineStr">
        <is>
          <t xml:space="preserve">友方</t>
        </is>
      </c>
      <c r="AB3615">
        <v>1</v>
      </c>
      <c r="AC3615">
        <v>0</v>
      </c>
      <c r="AD3615" t="b">
        <v>1</v>
      </c>
      <c r="AE3615" t="inlineStr">
        <is>
          <t xml:space="preserve">最近</t>
        </is>
      </c>
      <c r="AZ3615" t="inlineStr">
        <is>
          <t xml:space="preserve">魔法</t>
        </is>
      </c>
      <c r="BA3615">
        <v>10000</v>
      </c>
      <c r="BB3615" t="inlineStr">
        <is>
          <t xml:space="preserve">技能效果_调用状态</t>
        </is>
      </c>
      <c r="BC3615" t="inlineStr">
        <is>
          <t xml:space="preserve">友方</t>
        </is>
      </c>
      <c r="BD3615">
        <v>10000</v>
      </c>
      <c r="BE3615">
        <v>0</v>
      </c>
      <c r="BF3615" t="inlineStr">
        <is>
          <t xml:space="preserve">全部</t>
        </is>
      </c>
      <c r="BG3615">
        <v>0</v>
      </c>
      <c r="BN3615">
        <v>20970011</v>
      </c>
      <c r="GY3615">
        <v>0</v>
      </c>
      <c r="GZ3615">
        <v>0</v>
      </c>
      <c r="HA3615" t="inlineStr">
        <is>
          <t xml:space="preserve"/>
        </is>
      </c>
      <c r="HB3615">
        <v>0</v>
      </c>
      <c r="HC3615">
        <v>0</v>
      </c>
      <c r="HD3615">
        <v>0</v>
      </c>
      <c r="HE3615" t="b">
        <v>0</v>
      </c>
      <c r="HF3615">
        <v>15000</v>
      </c>
      <c r="HG3615" t="b">
        <v>1</v>
      </c>
      <c r="HH3615">
        <v>0</v>
      </c>
      <c r="HI3615">
        <v>0</v>
      </c>
      <c r="HJ3615">
        <v>0</v>
      </c>
      <c r="HK3615">
        <v>0</v>
      </c>
      <c r="HL3615" t="b">
        <v>0</v>
      </c>
      <c r="HM3615">
        <v>0</v>
      </c>
      <c r="HN3615">
        <v>0</v>
      </c>
      <c r="HO3615">
        <v>0</v>
      </c>
      <c r="HP3615" t="inlineStr">
        <is>
          <t xml:space="preserve">无</t>
        </is>
      </c>
      <c r="HQ3615">
        <v>0</v>
      </c>
      <c r="HR3615">
        <v>0</v>
      </c>
      <c r="HS3615">
        <v>0</v>
      </c>
      <c r="HT3615">
        <v>0</v>
      </c>
      <c r="HU3615" t="b">
        <v>0</v>
      </c>
      <c r="HV3615">
        <v>0</v>
      </c>
      <c r="HW3615" t="b">
        <v>0</v>
      </c>
      <c r="HX3615" t="b">
        <v>0</v>
      </c>
    </row>
    <row r="3616" spans="2:16">
      <c r="B3616" s="34">
        <f>10000000+INDEX(编号表!$B:$B,MATCH(D3616,编号表!$A:$A,0))*10000+J3616</f>
        <v>11660012</v>
      </c>
      <c r="C3616" s="22" t="s">
        <v>2427</v>
      </c>
      <c r="D3616" s="22" t="s">
        <v>2427</v>
      </c>
      <c r="E3616" s="41" t="s">
        <v>492</v>
      </c>
      <c r="F3616" s="41" t="s">
        <v>2260</v>
      </c>
      <c r="G3616" s="41" t="inlineStr">
        <is>
          <t xml:space="preserve">神识</t>
        </is>
      </c>
      <c r="H3616" s="41" t="b">
        <v>0</v>
      </c>
      <c r="I3616" s="41" t="b">
        <v>0</v>
      </c>
      <c r="J3616" s="41">
        <v>12</v>
      </c>
      <c r="K3616" s="41" t="str">
        <f t="shared" si="76"/>
        <v>116600</v>
      </c>
      <c r="L3616" s="41" t="s">
        <v>777</v>
      </c>
      <c r="O3616" t="inlineStr">
        <is>
          <t xml:space="preserve">自身或友方获得37.5%神识伤害减免，持续120秒。一次性符箓，使用后消耗。</t>
        </is>
      </c>
      <c r="P3616">
        <v>12221013</v>
      </c>
      <c r="Q3616">
        <v>0</v>
      </c>
      <c r="R3616">
        <v>0</v>
      </c>
      <c r="S3616">
        <v>0</v>
      </c>
      <c r="U3616">
        <v>0</v>
      </c>
      <c r="V3616">
        <v>0</v>
      </c>
      <c r="W3616">
        <v>600</v>
      </c>
      <c r="X3616">
        <v>600</v>
      </c>
      <c r="Y3616" t="inlineStr">
        <is>
          <t xml:space="preserve">单位</t>
        </is>
      </c>
      <c r="Z3616" t="inlineStr">
        <is>
          <t xml:space="preserve">单体</t>
        </is>
      </c>
      <c r="AA3616" t="inlineStr">
        <is>
          <t xml:space="preserve">友方</t>
        </is>
      </c>
      <c r="AB3616">
        <v>1</v>
      </c>
      <c r="AC3616">
        <v>0</v>
      </c>
      <c r="AD3616" t="b">
        <v>1</v>
      </c>
      <c r="AE3616" t="inlineStr">
        <is>
          <t xml:space="preserve">最近</t>
        </is>
      </c>
      <c r="AZ3616" t="inlineStr">
        <is>
          <t xml:space="preserve">魔法</t>
        </is>
      </c>
      <c r="BA3616">
        <v>10000</v>
      </c>
      <c r="BB3616" t="inlineStr">
        <is>
          <t xml:space="preserve">技能效果_调用状态</t>
        </is>
      </c>
      <c r="BC3616" t="inlineStr">
        <is>
          <t xml:space="preserve">友方</t>
        </is>
      </c>
      <c r="BD3616">
        <v>10000</v>
      </c>
      <c r="BE3616">
        <v>0</v>
      </c>
      <c r="BF3616" t="inlineStr">
        <is>
          <t xml:space="preserve">全部</t>
        </is>
      </c>
      <c r="BG3616">
        <v>0</v>
      </c>
      <c r="BN3616">
        <v>20970012</v>
      </c>
      <c r="GY3616">
        <v>0</v>
      </c>
      <c r="GZ3616">
        <v>0</v>
      </c>
      <c r="HA3616" t="inlineStr">
        <is>
          <t xml:space="preserve"/>
        </is>
      </c>
      <c r="HB3616">
        <v>0</v>
      </c>
      <c r="HC3616">
        <v>0</v>
      </c>
      <c r="HD3616">
        <v>0</v>
      </c>
      <c r="HE3616" t="b">
        <v>0</v>
      </c>
      <c r="HF3616">
        <v>15000</v>
      </c>
      <c r="HG3616" t="b">
        <v>1</v>
      </c>
      <c r="HH3616">
        <v>0</v>
      </c>
      <c r="HI3616">
        <v>0</v>
      </c>
      <c r="HJ3616">
        <v>0</v>
      </c>
      <c r="HK3616">
        <v>0</v>
      </c>
      <c r="HL3616" t="b">
        <v>0</v>
      </c>
      <c r="HM3616">
        <v>0</v>
      </c>
      <c r="HN3616">
        <v>0</v>
      </c>
      <c r="HO3616">
        <v>0</v>
      </c>
      <c r="HP3616" t="inlineStr">
        <is>
          <t xml:space="preserve">无</t>
        </is>
      </c>
      <c r="HQ3616">
        <v>0</v>
      </c>
      <c r="HR3616">
        <v>0</v>
      </c>
      <c r="HS3616">
        <v>0</v>
      </c>
      <c r="HT3616">
        <v>0</v>
      </c>
      <c r="HU3616" t="b">
        <v>0</v>
      </c>
      <c r="HV3616">
        <v>0</v>
      </c>
      <c r="HW3616" t="b">
        <v>0</v>
      </c>
      <c r="HX3616" t="b">
        <v>0</v>
      </c>
    </row>
    <row r="3617" spans="2:232">
      <c r="B3617" s="34">
        <f>10000000+INDEX(编号表!$B:$B,MATCH(D3617,编号表!$A:$A,0))*10000+J3617</f>
        <v>11660013</v>
      </c>
      <c r="C3617" s="22" t="s">
        <v>2427</v>
      </c>
      <c r="D3617" s="22" t="s">
        <v>2427</v>
      </c>
      <c r="E3617" s="41" t="s">
        <v>492</v>
      </c>
      <c r="F3617" s="41" t="s">
        <v>2264</v>
      </c>
      <c r="G3617" s="41" t="inlineStr">
        <is>
          <t xml:space="preserve">神识</t>
        </is>
      </c>
      <c r="H3617" s="41" t="b">
        <v>0</v>
      </c>
      <c r="I3617" s="41" t="b">
        <v>0</v>
      </c>
      <c r="J3617" s="41">
        <v>13</v>
      </c>
      <c r="K3617" s="41" t="str">
        <f t="shared" si="76"/>
        <v>116600</v>
      </c>
      <c r="L3617" s="41" t="s">
        <v>353</v>
      </c>
      <c r="O3617" t="inlineStr">
        <is>
          <t xml:space="preserve">自身或友方获得25%神识伤害减免，持续120秒。一次性符箓，使用后消耗。</t>
        </is>
      </c>
      <c r="P3617">
        <v>12221013</v>
      </c>
      <c r="Q3617">
        <v>0</v>
      </c>
      <c r="R3617">
        <v>0</v>
      </c>
      <c r="S3617">
        <v>0</v>
      </c>
      <c r="U3617">
        <v>0</v>
      </c>
      <c r="V3617">
        <v>0</v>
      </c>
      <c r="W3617">
        <v>600</v>
      </c>
      <c r="X3617">
        <v>600</v>
      </c>
      <c r="Y3617" t="inlineStr">
        <is>
          <t xml:space="preserve">单位</t>
        </is>
      </c>
      <c r="Z3617" t="inlineStr">
        <is>
          <t xml:space="preserve">单体</t>
        </is>
      </c>
      <c r="AA3617" t="inlineStr">
        <is>
          <t xml:space="preserve">友方</t>
        </is>
      </c>
      <c r="AB3617">
        <v>1</v>
      </c>
      <c r="AC3617">
        <v>0</v>
      </c>
      <c r="AD3617" t="b">
        <v>1</v>
      </c>
      <c r="AE3617" t="inlineStr">
        <is>
          <t xml:space="preserve">最近</t>
        </is>
      </c>
      <c r="AZ3617" t="inlineStr">
        <is>
          <t xml:space="preserve">魔法</t>
        </is>
      </c>
      <c r="BA3617">
        <v>10000</v>
      </c>
      <c r="BB3617" t="inlineStr">
        <is>
          <t xml:space="preserve">技能效果_调用状态</t>
        </is>
      </c>
      <c r="BC3617" t="inlineStr">
        <is>
          <t xml:space="preserve">友方</t>
        </is>
      </c>
      <c r="BD3617">
        <v>10000</v>
      </c>
      <c r="BE3617">
        <v>0</v>
      </c>
      <c r="BF3617" t="inlineStr">
        <is>
          <t xml:space="preserve">全部</t>
        </is>
      </c>
      <c r="BG3617">
        <v>0</v>
      </c>
      <c r="BN3617">
        <v>20970013</v>
      </c>
      <c r="GY3617">
        <v>0</v>
      </c>
      <c r="GZ3617">
        <v>0</v>
      </c>
      <c r="HA3617" t="inlineStr">
        <is>
          <t xml:space="preserve"/>
        </is>
      </c>
      <c r="HB3617">
        <v>0</v>
      </c>
      <c r="HC3617">
        <v>0</v>
      </c>
      <c r="HD3617">
        <v>0</v>
      </c>
      <c r="HE3617" t="b">
        <v>0</v>
      </c>
      <c r="HF3617">
        <v>15000</v>
      </c>
      <c r="HG3617" t="b">
        <v>1</v>
      </c>
      <c r="HH3617">
        <v>0</v>
      </c>
      <c r="HI3617">
        <v>0</v>
      </c>
      <c r="HJ3617">
        <v>0</v>
      </c>
      <c r="HK3617">
        <v>0</v>
      </c>
      <c r="HL3617" t="b">
        <v>0</v>
      </c>
      <c r="HM3617">
        <v>0</v>
      </c>
      <c r="HN3617">
        <v>0</v>
      </c>
      <c r="HO3617">
        <v>0</v>
      </c>
      <c r="HP3617" t="inlineStr">
        <is>
          <t xml:space="preserve">无</t>
        </is>
      </c>
      <c r="HQ3617">
        <v>0</v>
      </c>
      <c r="HR3617">
        <v>0</v>
      </c>
      <c r="HS3617">
        <v>0</v>
      </c>
      <c r="HT3617">
        <v>0</v>
      </c>
      <c r="HU3617" t="b">
        <v>0</v>
      </c>
      <c r="HV3617">
        <v>0</v>
      </c>
      <c r="HW3617" t="b">
        <v>0</v>
      </c>
      <c r="HX3617" t="b">
        <v>0</v>
      </c>
    </row>
    <row r="3618" spans="2:232">
      <c r="B3618" s="34">
        <f>10000000+INDEX(编号表!$B:$B,MATCH(D3618,编号表!$A:$A,0))*10000+J3618</f>
        <v>11660014</v>
      </c>
      <c r="C3618" s="22" t="s">
        <v>2427</v>
      </c>
      <c r="D3618" s="22" t="s">
        <v>2427</v>
      </c>
      <c r="E3618" s="41" t="s">
        <v>492</v>
      </c>
      <c r="F3618" s="41" t="s">
        <v>2264</v>
      </c>
      <c r="G3618" s="41" t="inlineStr">
        <is>
          <t xml:space="preserve">神识</t>
        </is>
      </c>
      <c r="H3618" s="41" t="b">
        <v>0</v>
      </c>
      <c r="I3618" s="41" t="b">
        <v>0</v>
      </c>
      <c r="J3618" s="41">
        <v>14</v>
      </c>
      <c r="K3618" s="41" t="str">
        <f t="shared" si="76"/>
        <v>116600</v>
      </c>
      <c r="L3618" s="41" t="s">
        <v>860</v>
      </c>
      <c r="O3618" t="inlineStr">
        <is>
          <t xml:space="preserve">自身或友方获得31.25%神识伤害减免，持续120秒。一次性符箓，使用后消耗。</t>
        </is>
      </c>
      <c r="P3618">
        <v>12221013</v>
      </c>
      <c r="Q3618">
        <v>0</v>
      </c>
      <c r="R3618">
        <v>0</v>
      </c>
      <c r="S3618">
        <v>0</v>
      </c>
      <c r="U3618">
        <v>0</v>
      </c>
      <c r="V3618">
        <v>0</v>
      </c>
      <c r="W3618">
        <v>600</v>
      </c>
      <c r="X3618">
        <v>600</v>
      </c>
      <c r="Y3618" t="inlineStr">
        <is>
          <t xml:space="preserve">单位</t>
        </is>
      </c>
      <c r="Z3618" t="inlineStr">
        <is>
          <t xml:space="preserve">单体</t>
        </is>
      </c>
      <c r="AA3618" t="inlineStr">
        <is>
          <t xml:space="preserve">友方</t>
        </is>
      </c>
      <c r="AB3618">
        <v>1</v>
      </c>
      <c r="AC3618">
        <v>0</v>
      </c>
      <c r="AD3618" t="b">
        <v>1</v>
      </c>
      <c r="AE3618" t="inlineStr">
        <is>
          <t xml:space="preserve">最近</t>
        </is>
      </c>
      <c r="AZ3618" t="inlineStr">
        <is>
          <t xml:space="preserve">魔法</t>
        </is>
      </c>
      <c r="BA3618">
        <v>10000</v>
      </c>
      <c r="BB3618" t="inlineStr">
        <is>
          <t xml:space="preserve">技能效果_调用状态</t>
        </is>
      </c>
      <c r="BC3618" t="inlineStr">
        <is>
          <t xml:space="preserve">友方</t>
        </is>
      </c>
      <c r="BD3618">
        <v>10000</v>
      </c>
      <c r="BE3618">
        <v>0</v>
      </c>
      <c r="BF3618" t="inlineStr">
        <is>
          <t xml:space="preserve">全部</t>
        </is>
      </c>
      <c r="BG3618">
        <v>0</v>
      </c>
      <c r="BN3618">
        <v>20970014</v>
      </c>
      <c r="GY3618">
        <v>0</v>
      </c>
      <c r="GZ3618">
        <v>0</v>
      </c>
      <c r="HA3618" t="inlineStr">
        <is>
          <t xml:space="preserve"/>
        </is>
      </c>
      <c r="HB3618">
        <v>0</v>
      </c>
      <c r="HC3618">
        <v>0</v>
      </c>
      <c r="HD3618">
        <v>0</v>
      </c>
      <c r="HE3618" t="b">
        <v>0</v>
      </c>
      <c r="HF3618">
        <v>15000</v>
      </c>
      <c r="HG3618" t="b">
        <v>1</v>
      </c>
      <c r="HH3618">
        <v>0</v>
      </c>
      <c r="HI3618">
        <v>0</v>
      </c>
      <c r="HJ3618">
        <v>0</v>
      </c>
      <c r="HK3618">
        <v>0</v>
      </c>
      <c r="HL3618" t="b">
        <v>0</v>
      </c>
      <c r="HM3618">
        <v>0</v>
      </c>
      <c r="HN3618">
        <v>0</v>
      </c>
      <c r="HO3618">
        <v>0</v>
      </c>
      <c r="HP3618" t="inlineStr">
        <is>
          <t xml:space="preserve">无</t>
        </is>
      </c>
      <c r="HQ3618">
        <v>0</v>
      </c>
      <c r="HR3618">
        <v>0</v>
      </c>
      <c r="HS3618">
        <v>0</v>
      </c>
      <c r="HT3618">
        <v>0</v>
      </c>
      <c r="HU3618" t="b">
        <v>0</v>
      </c>
      <c r="HV3618">
        <v>0</v>
      </c>
      <c r="HW3618" t="b">
        <v>0</v>
      </c>
      <c r="HX3618" t="b">
        <v>0</v>
      </c>
    </row>
    <row r="3619" spans="2:232">
      <c r="B3619" s="34">
        <f>10000000+INDEX(编号表!$B:$B,MATCH(D3619,编号表!$A:$A,0))*10000+J3619</f>
        <v>11660015</v>
      </c>
      <c r="C3619" s="22" t="s">
        <v>2427</v>
      </c>
      <c r="D3619" s="22" t="s">
        <v>2427</v>
      </c>
      <c r="E3619" s="41" t="s">
        <v>492</v>
      </c>
      <c r="F3619" s="41" t="s">
        <v>2264</v>
      </c>
      <c r="G3619" s="41" t="inlineStr">
        <is>
          <t xml:space="preserve">神识</t>
        </is>
      </c>
      <c r="H3619" s="41" t="b">
        <v>0</v>
      </c>
      <c r="I3619" s="41" t="b">
        <v>0</v>
      </c>
      <c r="J3619" s="41">
        <v>15</v>
      </c>
      <c r="K3619" s="41" t="str">
        <f t="shared" si="76"/>
        <v>116600</v>
      </c>
      <c r="L3619" s="41" t="s">
        <v>777</v>
      </c>
      <c r="O3619" t="inlineStr">
        <is>
          <t xml:space="preserve">自身或友方获得37.5%神识伤害减免，持续120秒。一次性符箓，使用后消耗。</t>
        </is>
      </c>
      <c r="P3619">
        <v>12221013</v>
      </c>
      <c r="Q3619">
        <v>0</v>
      </c>
      <c r="R3619">
        <v>0</v>
      </c>
      <c r="S3619">
        <v>0</v>
      </c>
      <c r="U3619">
        <v>0</v>
      </c>
      <c r="V3619">
        <v>0</v>
      </c>
      <c r="W3619">
        <v>600</v>
      </c>
      <c r="X3619">
        <v>600</v>
      </c>
      <c r="Y3619" t="inlineStr">
        <is>
          <t xml:space="preserve">单位</t>
        </is>
      </c>
      <c r="Z3619" t="inlineStr">
        <is>
          <t xml:space="preserve">单体</t>
        </is>
      </c>
      <c r="AA3619" t="inlineStr">
        <is>
          <t xml:space="preserve">友方</t>
        </is>
      </c>
      <c r="AB3619">
        <v>1</v>
      </c>
      <c r="AC3619">
        <v>0</v>
      </c>
      <c r="AD3619" t="b">
        <v>1</v>
      </c>
      <c r="AE3619" t="inlineStr">
        <is>
          <t xml:space="preserve">最近</t>
        </is>
      </c>
      <c r="AZ3619" t="inlineStr">
        <is>
          <t xml:space="preserve">魔法</t>
        </is>
      </c>
      <c r="BA3619">
        <v>10000</v>
      </c>
      <c r="BB3619" t="inlineStr">
        <is>
          <t xml:space="preserve">技能效果_调用状态</t>
        </is>
      </c>
      <c r="BC3619" t="inlineStr">
        <is>
          <t xml:space="preserve">友方</t>
        </is>
      </c>
      <c r="BD3619">
        <v>10000</v>
      </c>
      <c r="BE3619">
        <v>0</v>
      </c>
      <c r="BF3619" t="inlineStr">
        <is>
          <t xml:space="preserve">全部</t>
        </is>
      </c>
      <c r="BG3619">
        <v>0</v>
      </c>
      <c r="BN3619">
        <v>20970015</v>
      </c>
      <c r="GY3619">
        <v>0</v>
      </c>
      <c r="GZ3619">
        <v>0</v>
      </c>
      <c r="HA3619" t="inlineStr">
        <is>
          <t xml:space="preserve"/>
        </is>
      </c>
      <c r="HB3619">
        <v>0</v>
      </c>
      <c r="HC3619">
        <v>0</v>
      </c>
      <c r="HD3619">
        <v>0</v>
      </c>
      <c r="HE3619" t="b">
        <v>0</v>
      </c>
      <c r="HF3619">
        <v>15000</v>
      </c>
      <c r="HG3619" t="b">
        <v>1</v>
      </c>
      <c r="HH3619">
        <v>0</v>
      </c>
      <c r="HI3619">
        <v>0</v>
      </c>
      <c r="HJ3619">
        <v>0</v>
      </c>
      <c r="HK3619">
        <v>0</v>
      </c>
      <c r="HL3619" t="b">
        <v>0</v>
      </c>
      <c r="HM3619">
        <v>0</v>
      </c>
      <c r="HN3619">
        <v>0</v>
      </c>
      <c r="HO3619">
        <v>0</v>
      </c>
      <c r="HP3619" t="inlineStr">
        <is>
          <t xml:space="preserve">无</t>
        </is>
      </c>
      <c r="HQ3619">
        <v>0</v>
      </c>
      <c r="HR3619">
        <v>0</v>
      </c>
      <c r="HS3619">
        <v>0</v>
      </c>
      <c r="HT3619">
        <v>0</v>
      </c>
      <c r="HU3619" t="b">
        <v>0</v>
      </c>
      <c r="HV3619">
        <v>0</v>
      </c>
      <c r="HW3619" t="b">
        <v>0</v>
      </c>
      <c r="HX3619" t="b">
        <v>0</v>
      </c>
    </row>
    <row r="3620" spans="2:232">
      <c r="B3620" s="34">
        <f>10000000+INDEX(编号表!$B:$B,MATCH(D3620,编号表!$A:$A,0))*10000+J3620</f>
        <v>11660016</v>
      </c>
      <c r="C3620" s="22" t="s">
        <v>2427</v>
      </c>
      <c r="D3620" s="22" t="s">
        <v>2427</v>
      </c>
      <c r="E3620" s="41" t="s">
        <v>492</v>
      </c>
      <c r="F3620" s="41" t="s">
        <v>2268</v>
      </c>
      <c r="G3620" s="41" t="inlineStr">
        <is>
          <t xml:space="preserve">神识</t>
        </is>
      </c>
      <c r="H3620" s="41" t="b">
        <v>0</v>
      </c>
      <c r="I3620" s="41" t="b">
        <v>0</v>
      </c>
      <c r="J3620" s="41">
        <v>16</v>
      </c>
      <c r="K3620" s="41" t="str">
        <f t="shared" si="76"/>
        <v>116600</v>
      </c>
      <c r="L3620" s="41" t="s">
        <v>353</v>
      </c>
      <c r="O3620" t="inlineStr">
        <is>
          <t xml:space="preserve">自身或友方获得25%神识伤害减免，持续120秒。一次性符箓，使用后消耗。</t>
        </is>
      </c>
      <c r="P3620">
        <v>12221013</v>
      </c>
      <c r="Q3620">
        <v>0</v>
      </c>
      <c r="R3620">
        <v>0</v>
      </c>
      <c r="S3620">
        <v>0</v>
      </c>
      <c r="U3620">
        <v>0</v>
      </c>
      <c r="V3620">
        <v>0</v>
      </c>
      <c r="W3620">
        <v>600</v>
      </c>
      <c r="X3620">
        <v>600</v>
      </c>
      <c r="Y3620" t="inlineStr">
        <is>
          <t xml:space="preserve">单位</t>
        </is>
      </c>
      <c r="Z3620" t="inlineStr">
        <is>
          <t xml:space="preserve">单体</t>
        </is>
      </c>
      <c r="AA3620" t="inlineStr">
        <is>
          <t xml:space="preserve">友方</t>
        </is>
      </c>
      <c r="AB3620">
        <v>1</v>
      </c>
      <c r="AC3620">
        <v>0</v>
      </c>
      <c r="AD3620" t="b">
        <v>1</v>
      </c>
      <c r="AE3620" t="inlineStr">
        <is>
          <t xml:space="preserve">最近</t>
        </is>
      </c>
      <c r="AZ3620" t="inlineStr">
        <is>
          <t xml:space="preserve">魔法</t>
        </is>
      </c>
      <c r="BA3620">
        <v>10000</v>
      </c>
      <c r="BB3620" t="inlineStr">
        <is>
          <t xml:space="preserve">技能效果_调用状态</t>
        </is>
      </c>
      <c r="BC3620" t="inlineStr">
        <is>
          <t xml:space="preserve">友方</t>
        </is>
      </c>
      <c r="BD3620">
        <v>10000</v>
      </c>
      <c r="BE3620">
        <v>0</v>
      </c>
      <c r="BF3620" t="inlineStr">
        <is>
          <t xml:space="preserve">全部</t>
        </is>
      </c>
      <c r="BG3620">
        <v>0</v>
      </c>
      <c r="BN3620">
        <v>20970016</v>
      </c>
      <c r="GY3620">
        <v>0</v>
      </c>
      <c r="GZ3620">
        <v>0</v>
      </c>
      <c r="HA3620" t="inlineStr">
        <is>
          <t xml:space="preserve"/>
        </is>
      </c>
      <c r="HB3620">
        <v>0</v>
      </c>
      <c r="HC3620">
        <v>0</v>
      </c>
      <c r="HD3620">
        <v>0</v>
      </c>
      <c r="HE3620" t="b">
        <v>0</v>
      </c>
      <c r="HF3620">
        <v>15000</v>
      </c>
      <c r="HG3620" t="b">
        <v>1</v>
      </c>
      <c r="HH3620">
        <v>0</v>
      </c>
      <c r="HI3620">
        <v>0</v>
      </c>
      <c r="HJ3620">
        <v>0</v>
      </c>
      <c r="HK3620">
        <v>0</v>
      </c>
      <c r="HL3620" t="b">
        <v>0</v>
      </c>
      <c r="HM3620">
        <v>0</v>
      </c>
      <c r="HN3620">
        <v>0</v>
      </c>
      <c r="HO3620">
        <v>0</v>
      </c>
      <c r="HP3620" t="inlineStr">
        <is>
          <t xml:space="preserve">无</t>
        </is>
      </c>
      <c r="HQ3620">
        <v>0</v>
      </c>
      <c r="HR3620">
        <v>0</v>
      </c>
      <c r="HS3620">
        <v>0</v>
      </c>
      <c r="HT3620">
        <v>0</v>
      </c>
      <c r="HU3620" t="b">
        <v>0</v>
      </c>
      <c r="HV3620">
        <v>0</v>
      </c>
      <c r="HW3620" t="b">
        <v>0</v>
      </c>
      <c r="HX3620" t="b">
        <v>0</v>
      </c>
    </row>
    <row r="3621" spans="2:232">
      <c r="B3621" s="34">
        <f>10000000+INDEX(编号表!$B:$B,MATCH(D3621,编号表!$A:$A,0))*10000+J3621</f>
        <v>11660017</v>
      </c>
      <c r="C3621" s="22" t="s">
        <v>2427</v>
      </c>
      <c r="D3621" s="22" t="s">
        <v>2427</v>
      </c>
      <c r="E3621" s="41" t="s">
        <v>492</v>
      </c>
      <c r="F3621" s="41" t="s">
        <v>2268</v>
      </c>
      <c r="G3621" s="41" t="inlineStr">
        <is>
          <t xml:space="preserve">神识</t>
        </is>
      </c>
      <c r="H3621" s="41" t="b">
        <v>0</v>
      </c>
      <c r="I3621" s="41" t="b">
        <v>0</v>
      </c>
      <c r="J3621" s="41">
        <v>17</v>
      </c>
      <c r="K3621" s="41" t="str">
        <f t="shared" si="76"/>
        <v>116600</v>
      </c>
      <c r="L3621" s="41" t="s">
        <v>860</v>
      </c>
      <c r="O3621" t="inlineStr">
        <is>
          <t xml:space="preserve">自身或友方获得31.25%神识伤害减免，持续120秒。一次性符箓，使用后消耗。</t>
        </is>
      </c>
      <c r="P3621">
        <v>12221013</v>
      </c>
      <c r="Q3621">
        <v>0</v>
      </c>
      <c r="R3621">
        <v>0</v>
      </c>
      <c r="S3621">
        <v>0</v>
      </c>
      <c r="U3621">
        <v>0</v>
      </c>
      <c r="V3621">
        <v>0</v>
      </c>
      <c r="W3621">
        <v>600</v>
      </c>
      <c r="X3621">
        <v>600</v>
      </c>
      <c r="Y3621" t="inlineStr">
        <is>
          <t xml:space="preserve">单位</t>
        </is>
      </c>
      <c r="Z3621" t="inlineStr">
        <is>
          <t xml:space="preserve">单体</t>
        </is>
      </c>
      <c r="AA3621" t="inlineStr">
        <is>
          <t xml:space="preserve">友方</t>
        </is>
      </c>
      <c r="AB3621">
        <v>1</v>
      </c>
      <c r="AC3621">
        <v>0</v>
      </c>
      <c r="AD3621" t="b">
        <v>1</v>
      </c>
      <c r="AE3621" t="inlineStr">
        <is>
          <t xml:space="preserve">最近</t>
        </is>
      </c>
      <c r="AZ3621" t="inlineStr">
        <is>
          <t xml:space="preserve">魔法</t>
        </is>
      </c>
      <c r="BA3621">
        <v>10000</v>
      </c>
      <c r="BB3621" t="inlineStr">
        <is>
          <t xml:space="preserve">技能效果_调用状态</t>
        </is>
      </c>
      <c r="BC3621" t="inlineStr">
        <is>
          <t xml:space="preserve">友方</t>
        </is>
      </c>
      <c r="BD3621">
        <v>10000</v>
      </c>
      <c r="BE3621">
        <v>0</v>
      </c>
      <c r="BF3621" t="inlineStr">
        <is>
          <t xml:space="preserve">全部</t>
        </is>
      </c>
      <c r="BG3621">
        <v>0</v>
      </c>
      <c r="BN3621">
        <v>20970017</v>
      </c>
      <c r="GY3621">
        <v>0</v>
      </c>
      <c r="GZ3621">
        <v>0</v>
      </c>
      <c r="HA3621" t="inlineStr">
        <is>
          <t xml:space="preserve"/>
        </is>
      </c>
      <c r="HB3621">
        <v>0</v>
      </c>
      <c r="HC3621">
        <v>0</v>
      </c>
      <c r="HD3621">
        <v>0</v>
      </c>
      <c r="HE3621" t="b">
        <v>0</v>
      </c>
      <c r="HF3621">
        <v>15000</v>
      </c>
      <c r="HG3621" t="b">
        <v>1</v>
      </c>
      <c r="HH3621">
        <v>0</v>
      </c>
      <c r="HI3621">
        <v>0</v>
      </c>
      <c r="HJ3621">
        <v>0</v>
      </c>
      <c r="HK3621">
        <v>0</v>
      </c>
      <c r="HL3621" t="b">
        <v>0</v>
      </c>
      <c r="HM3621">
        <v>0</v>
      </c>
      <c r="HN3621">
        <v>0</v>
      </c>
      <c r="HO3621">
        <v>0</v>
      </c>
      <c r="HP3621" t="inlineStr">
        <is>
          <t xml:space="preserve">无</t>
        </is>
      </c>
      <c r="HQ3621">
        <v>0</v>
      </c>
      <c r="HR3621">
        <v>0</v>
      </c>
      <c r="HS3621">
        <v>0</v>
      </c>
      <c r="HT3621">
        <v>0</v>
      </c>
      <c r="HU3621" t="b">
        <v>0</v>
      </c>
      <c r="HV3621">
        <v>0</v>
      </c>
      <c r="HW3621" t="b">
        <v>0</v>
      </c>
      <c r="HX3621" t="b">
        <v>0</v>
      </c>
    </row>
    <row r="3622" spans="2:232">
      <c r="B3622" s="34">
        <f>10000000+INDEX(编号表!$B:$B,MATCH(D3622,编号表!$A:$A,0))*10000+J3622</f>
        <v>11660018</v>
      </c>
      <c r="C3622" s="22" t="s">
        <v>2427</v>
      </c>
      <c r="D3622" s="22" t="s">
        <v>2427</v>
      </c>
      <c r="E3622" s="41" t="s">
        <v>492</v>
      </c>
      <c r="F3622" s="41" t="s">
        <v>2268</v>
      </c>
      <c r="G3622" s="41" t="inlineStr">
        <is>
          <t xml:space="preserve">神识</t>
        </is>
      </c>
      <c r="H3622" s="41" t="b">
        <v>0</v>
      </c>
      <c r="I3622" s="41" t="b">
        <v>0</v>
      </c>
      <c r="J3622" s="41">
        <v>18</v>
      </c>
      <c r="K3622" s="41" t="str">
        <f t="shared" si="76"/>
        <v>116600</v>
      </c>
      <c r="L3622" s="41" t="s">
        <v>777</v>
      </c>
      <c r="O3622" t="inlineStr">
        <is>
          <t xml:space="preserve">自身或友方获得37.5%神识伤害减免，持续120秒。一次性符箓，使用后消耗。</t>
        </is>
      </c>
      <c r="P3622">
        <v>12221013</v>
      </c>
      <c r="Q3622">
        <v>0</v>
      </c>
      <c r="R3622">
        <v>0</v>
      </c>
      <c r="S3622">
        <v>0</v>
      </c>
      <c r="U3622">
        <v>0</v>
      </c>
      <c r="V3622">
        <v>0</v>
      </c>
      <c r="W3622">
        <v>600</v>
      </c>
      <c r="X3622">
        <v>600</v>
      </c>
      <c r="Y3622" t="inlineStr">
        <is>
          <t xml:space="preserve">单位</t>
        </is>
      </c>
      <c r="Z3622" t="inlineStr">
        <is>
          <t xml:space="preserve">单体</t>
        </is>
      </c>
      <c r="AA3622" t="inlineStr">
        <is>
          <t xml:space="preserve">友方</t>
        </is>
      </c>
      <c r="AB3622">
        <v>1</v>
      </c>
      <c r="AC3622">
        <v>0</v>
      </c>
      <c r="AD3622" t="b">
        <v>1</v>
      </c>
      <c r="AE3622" t="inlineStr">
        <is>
          <t xml:space="preserve">最近</t>
        </is>
      </c>
      <c r="AZ3622" t="inlineStr">
        <is>
          <t xml:space="preserve">魔法</t>
        </is>
      </c>
      <c r="BA3622">
        <v>10000</v>
      </c>
      <c r="BB3622" t="inlineStr">
        <is>
          <t xml:space="preserve">技能效果_调用状态</t>
        </is>
      </c>
      <c r="BC3622" t="inlineStr">
        <is>
          <t xml:space="preserve">友方</t>
        </is>
      </c>
      <c r="BD3622">
        <v>10000</v>
      </c>
      <c r="BE3622">
        <v>0</v>
      </c>
      <c r="BF3622" t="inlineStr">
        <is>
          <t xml:space="preserve">全部</t>
        </is>
      </c>
      <c r="BG3622">
        <v>0</v>
      </c>
      <c r="BN3622">
        <v>20970018</v>
      </c>
      <c r="GY3622">
        <v>0</v>
      </c>
      <c r="GZ3622">
        <v>0</v>
      </c>
      <c r="HA3622" t="inlineStr">
        <is>
          <t xml:space="preserve"/>
        </is>
      </c>
      <c r="HB3622">
        <v>0</v>
      </c>
      <c r="HC3622">
        <v>0</v>
      </c>
      <c r="HD3622">
        <v>0</v>
      </c>
      <c r="HE3622" t="b">
        <v>0</v>
      </c>
      <c r="HF3622">
        <v>15000</v>
      </c>
      <c r="HG3622" t="b">
        <v>1</v>
      </c>
      <c r="HH3622">
        <v>0</v>
      </c>
      <c r="HI3622">
        <v>0</v>
      </c>
      <c r="HJ3622">
        <v>0</v>
      </c>
      <c r="HK3622">
        <v>0</v>
      </c>
      <c r="HL3622" t="b">
        <v>0</v>
      </c>
      <c r="HM3622">
        <v>0</v>
      </c>
      <c r="HN3622">
        <v>0</v>
      </c>
      <c r="HO3622">
        <v>0</v>
      </c>
      <c r="HP3622" t="inlineStr">
        <is>
          <t xml:space="preserve">无</t>
        </is>
      </c>
      <c r="HQ3622">
        <v>0</v>
      </c>
      <c r="HR3622">
        <v>0</v>
      </c>
      <c r="HS3622">
        <v>0</v>
      </c>
      <c r="HT3622">
        <v>0</v>
      </c>
      <c r="HU3622" t="b">
        <v>0</v>
      </c>
      <c r="HV3622">
        <v>0</v>
      </c>
      <c r="HW3622" t="b">
        <v>0</v>
      </c>
      <c r="HX3622" t="b">
        <v>0</v>
      </c>
    </row>
    <row r="3623" spans="2:232">
      <c r="B3623" s="34">
        <f>10000000+INDEX(编号表!$B:$B,MATCH(D3623,编号表!$A:$A,0))*10000+J3623</f>
        <v>11660019</v>
      </c>
      <c r="C3623" s="22" t="s">
        <v>2427</v>
      </c>
      <c r="D3623" s="22" t="s">
        <v>2427</v>
      </c>
      <c r="E3623" s="41" t="s">
        <v>492</v>
      </c>
      <c r="F3623" s="41" t="s">
        <v>2272</v>
      </c>
      <c r="G3623" s="41" t="inlineStr">
        <is>
          <t xml:space="preserve">神识</t>
        </is>
      </c>
      <c r="H3623" s="41" t="b">
        <v>0</v>
      </c>
      <c r="I3623" s="41" t="b">
        <v>0</v>
      </c>
      <c r="J3623" s="41">
        <v>19</v>
      </c>
      <c r="K3623" s="41" t="str">
        <f t="shared" si="76"/>
        <v>116600</v>
      </c>
      <c r="L3623" s="41" t="s">
        <v>353</v>
      </c>
      <c r="O3623" t="inlineStr">
        <is>
          <t xml:space="preserve">自身或友方获得25%神识伤害减免，持续120秒。一次性符箓，使用后消耗。</t>
        </is>
      </c>
      <c r="P3623">
        <v>12221013</v>
      </c>
      <c r="Q3623">
        <v>0</v>
      </c>
      <c r="R3623">
        <v>0</v>
      </c>
      <c r="S3623">
        <v>0</v>
      </c>
      <c r="U3623">
        <v>0</v>
      </c>
      <c r="V3623">
        <v>0</v>
      </c>
      <c r="W3623">
        <v>600</v>
      </c>
      <c r="X3623">
        <v>600</v>
      </c>
      <c r="Y3623" t="inlineStr">
        <is>
          <t xml:space="preserve">单位</t>
        </is>
      </c>
      <c r="Z3623" t="inlineStr">
        <is>
          <t xml:space="preserve">单体</t>
        </is>
      </c>
      <c r="AA3623" t="inlineStr">
        <is>
          <t xml:space="preserve">友方</t>
        </is>
      </c>
      <c r="AB3623">
        <v>1</v>
      </c>
      <c r="AC3623">
        <v>0</v>
      </c>
      <c r="AD3623" t="b">
        <v>1</v>
      </c>
      <c r="AE3623" t="inlineStr">
        <is>
          <t xml:space="preserve">最近</t>
        </is>
      </c>
      <c r="AZ3623" t="inlineStr">
        <is>
          <t xml:space="preserve">魔法</t>
        </is>
      </c>
      <c r="BA3623">
        <v>10000</v>
      </c>
      <c r="BB3623" t="inlineStr">
        <is>
          <t xml:space="preserve">技能效果_调用状态</t>
        </is>
      </c>
      <c r="BC3623" t="inlineStr">
        <is>
          <t xml:space="preserve">友方</t>
        </is>
      </c>
      <c r="BD3623">
        <v>10000</v>
      </c>
      <c r="BE3623">
        <v>0</v>
      </c>
      <c r="BF3623" t="inlineStr">
        <is>
          <t xml:space="preserve">全部</t>
        </is>
      </c>
      <c r="BG3623">
        <v>0</v>
      </c>
      <c r="BN3623">
        <v>20970019</v>
      </c>
      <c r="GY3623">
        <v>0</v>
      </c>
      <c r="GZ3623">
        <v>0</v>
      </c>
      <c r="HA3623" t="inlineStr">
        <is>
          <t xml:space="preserve"/>
        </is>
      </c>
      <c r="HB3623">
        <v>0</v>
      </c>
      <c r="HC3623">
        <v>0</v>
      </c>
      <c r="HD3623">
        <v>0</v>
      </c>
      <c r="HE3623" t="b">
        <v>0</v>
      </c>
      <c r="HF3623">
        <v>15000</v>
      </c>
      <c r="HG3623" t="b">
        <v>1</v>
      </c>
      <c r="HH3623">
        <v>0</v>
      </c>
      <c r="HI3623">
        <v>0</v>
      </c>
      <c r="HJ3623">
        <v>0</v>
      </c>
      <c r="HK3623">
        <v>0</v>
      </c>
      <c r="HL3623" t="b">
        <v>0</v>
      </c>
      <c r="HM3623">
        <v>0</v>
      </c>
      <c r="HN3623">
        <v>0</v>
      </c>
      <c r="HO3623">
        <v>0</v>
      </c>
      <c r="HP3623" t="inlineStr">
        <is>
          <t xml:space="preserve">无</t>
        </is>
      </c>
      <c r="HQ3623">
        <v>0</v>
      </c>
      <c r="HR3623">
        <v>0</v>
      </c>
      <c r="HS3623">
        <v>0</v>
      </c>
      <c r="HT3623">
        <v>0</v>
      </c>
      <c r="HU3623" t="b">
        <v>0</v>
      </c>
      <c r="HV3623">
        <v>0</v>
      </c>
      <c r="HW3623" t="b">
        <v>0</v>
      </c>
      <c r="HX3623" t="b">
        <v>0</v>
      </c>
    </row>
    <row r="3624" spans="2:232">
      <c r="B3624" s="34">
        <f>10000000+INDEX(编号表!$B:$B,MATCH(D3624,编号表!$A:$A,0))*10000+J3624</f>
        <v>11660020</v>
      </c>
      <c r="C3624" s="22" t="s">
        <v>2427</v>
      </c>
      <c r="D3624" s="22" t="s">
        <v>2427</v>
      </c>
      <c r="E3624" s="41" t="s">
        <v>492</v>
      </c>
      <c r="F3624" s="41" t="s">
        <v>2272</v>
      </c>
      <c r="G3624" s="41" t="inlineStr">
        <is>
          <t xml:space="preserve">神识</t>
        </is>
      </c>
      <c r="H3624" s="41" t="b">
        <v>0</v>
      </c>
      <c r="I3624" s="41" t="b">
        <v>0</v>
      </c>
      <c r="J3624" s="41">
        <v>20</v>
      </c>
      <c r="K3624" s="41" t="str">
        <f t="shared" si="76"/>
        <v>116600</v>
      </c>
      <c r="L3624" s="41" t="s">
        <v>860</v>
      </c>
      <c r="O3624" t="inlineStr">
        <is>
          <t xml:space="preserve">自身或友方获得31.25%神识伤害减免，持续120秒。一次性符箓，使用后消耗。</t>
        </is>
      </c>
      <c r="P3624">
        <v>12221013</v>
      </c>
      <c r="Q3624">
        <v>0</v>
      </c>
      <c r="R3624">
        <v>0</v>
      </c>
      <c r="S3624">
        <v>0</v>
      </c>
      <c r="U3624">
        <v>0</v>
      </c>
      <c r="V3624">
        <v>0</v>
      </c>
      <c r="W3624">
        <v>600</v>
      </c>
      <c r="X3624">
        <v>600</v>
      </c>
      <c r="Y3624" t="inlineStr">
        <is>
          <t xml:space="preserve">单位</t>
        </is>
      </c>
      <c r="Z3624" t="inlineStr">
        <is>
          <t xml:space="preserve">单体</t>
        </is>
      </c>
      <c r="AA3624" t="inlineStr">
        <is>
          <t xml:space="preserve">友方</t>
        </is>
      </c>
      <c r="AB3624">
        <v>1</v>
      </c>
      <c r="AC3624">
        <v>0</v>
      </c>
      <c r="AD3624" t="b">
        <v>1</v>
      </c>
      <c r="AE3624" t="inlineStr">
        <is>
          <t xml:space="preserve">最近</t>
        </is>
      </c>
      <c r="AZ3624" t="inlineStr">
        <is>
          <t xml:space="preserve">魔法</t>
        </is>
      </c>
      <c r="BA3624">
        <v>10000</v>
      </c>
      <c r="BB3624" t="inlineStr">
        <is>
          <t xml:space="preserve">技能效果_调用状态</t>
        </is>
      </c>
      <c r="BC3624" t="inlineStr">
        <is>
          <t xml:space="preserve">友方</t>
        </is>
      </c>
      <c r="BD3624">
        <v>10000</v>
      </c>
      <c r="BE3624">
        <v>0</v>
      </c>
      <c r="BF3624" t="inlineStr">
        <is>
          <t xml:space="preserve">全部</t>
        </is>
      </c>
      <c r="BG3624">
        <v>0</v>
      </c>
      <c r="BN3624">
        <v>20970020</v>
      </c>
      <c r="GY3624">
        <v>0</v>
      </c>
      <c r="GZ3624">
        <v>0</v>
      </c>
      <c r="HA3624" t="inlineStr">
        <is>
          <t xml:space="preserve"/>
        </is>
      </c>
      <c r="HB3624">
        <v>0</v>
      </c>
      <c r="HC3624">
        <v>0</v>
      </c>
      <c r="HD3624">
        <v>0</v>
      </c>
      <c r="HE3624" t="b">
        <v>0</v>
      </c>
      <c r="HF3624">
        <v>15000</v>
      </c>
      <c r="HG3624" t="b">
        <v>1</v>
      </c>
      <c r="HH3624">
        <v>0</v>
      </c>
      <c r="HI3624">
        <v>0</v>
      </c>
      <c r="HJ3624">
        <v>0</v>
      </c>
      <c r="HK3624">
        <v>0</v>
      </c>
      <c r="HL3624" t="b">
        <v>0</v>
      </c>
      <c r="HM3624">
        <v>0</v>
      </c>
      <c r="HN3624">
        <v>0</v>
      </c>
      <c r="HO3624">
        <v>0</v>
      </c>
      <c r="HP3624" t="inlineStr">
        <is>
          <t xml:space="preserve">无</t>
        </is>
      </c>
      <c r="HQ3624">
        <v>0</v>
      </c>
      <c r="HR3624">
        <v>0</v>
      </c>
      <c r="HS3624">
        <v>0</v>
      </c>
      <c r="HT3624">
        <v>0</v>
      </c>
      <c r="HU3624" t="b">
        <v>0</v>
      </c>
      <c r="HV3624">
        <v>0</v>
      </c>
      <c r="HW3624" t="b">
        <v>0</v>
      </c>
      <c r="HX3624" t="b">
        <v>0</v>
      </c>
    </row>
    <row r="3625" spans="2:232">
      <c r="B3625" s="34">
        <f>10000000+INDEX(编号表!$B:$B,MATCH(D3625,编号表!$A:$A,0))*10000+J3625</f>
        <v>11660021</v>
      </c>
      <c r="C3625" s="22" t="s">
        <v>2427</v>
      </c>
      <c r="D3625" s="22" t="s">
        <v>2427</v>
      </c>
      <c r="E3625" s="41" t="s">
        <v>492</v>
      </c>
      <c r="F3625" s="41" t="s">
        <v>2272</v>
      </c>
      <c r="G3625" s="41" t="inlineStr">
        <is>
          <t xml:space="preserve">神识</t>
        </is>
      </c>
      <c r="H3625" s="41" t="b">
        <v>0</v>
      </c>
      <c r="I3625" s="41" t="b">
        <v>0</v>
      </c>
      <c r="J3625" s="41">
        <v>21</v>
      </c>
      <c r="K3625" s="41" t="str">
        <f t="shared" si="76"/>
        <v>116600</v>
      </c>
      <c r="L3625" s="41" t="s">
        <v>777</v>
      </c>
      <c r="O3625" t="inlineStr">
        <is>
          <t xml:space="preserve">自身或友方获得37.5%神识伤害减免，持续120秒。一次性符箓，使用后消耗。</t>
        </is>
      </c>
      <c r="P3625">
        <v>12221013</v>
      </c>
      <c r="Q3625">
        <v>0</v>
      </c>
      <c r="R3625">
        <v>0</v>
      </c>
      <c r="S3625">
        <v>0</v>
      </c>
      <c r="U3625">
        <v>0</v>
      </c>
      <c r="V3625">
        <v>0</v>
      </c>
      <c r="W3625">
        <v>600</v>
      </c>
      <c r="X3625">
        <v>600</v>
      </c>
      <c r="Y3625" t="inlineStr">
        <is>
          <t xml:space="preserve">单位</t>
        </is>
      </c>
      <c r="Z3625" t="inlineStr">
        <is>
          <t xml:space="preserve">单体</t>
        </is>
      </c>
      <c r="AA3625" t="inlineStr">
        <is>
          <t xml:space="preserve">友方</t>
        </is>
      </c>
      <c r="AB3625">
        <v>1</v>
      </c>
      <c r="AC3625">
        <v>0</v>
      </c>
      <c r="AD3625" t="b">
        <v>1</v>
      </c>
      <c r="AE3625" t="inlineStr">
        <is>
          <t xml:space="preserve">最近</t>
        </is>
      </c>
      <c r="AZ3625" t="inlineStr">
        <is>
          <t xml:space="preserve">魔法</t>
        </is>
      </c>
      <c r="BA3625">
        <v>10000</v>
      </c>
      <c r="BB3625" t="inlineStr">
        <is>
          <t xml:space="preserve">技能效果_调用状态</t>
        </is>
      </c>
      <c r="BC3625" t="inlineStr">
        <is>
          <t xml:space="preserve">友方</t>
        </is>
      </c>
      <c r="BD3625">
        <v>10000</v>
      </c>
      <c r="BE3625">
        <v>0</v>
      </c>
      <c r="BF3625" t="inlineStr">
        <is>
          <t xml:space="preserve">全部</t>
        </is>
      </c>
      <c r="BG3625">
        <v>0</v>
      </c>
      <c r="BN3625">
        <v>20970021</v>
      </c>
      <c r="GY3625">
        <v>0</v>
      </c>
      <c r="GZ3625">
        <v>0</v>
      </c>
      <c r="HA3625" t="inlineStr">
        <is>
          <t xml:space="preserve"/>
        </is>
      </c>
      <c r="HB3625">
        <v>0</v>
      </c>
      <c r="HC3625">
        <v>0</v>
      </c>
      <c r="HD3625">
        <v>0</v>
      </c>
      <c r="HE3625" t="b">
        <v>0</v>
      </c>
      <c r="HF3625">
        <v>15000</v>
      </c>
      <c r="HG3625" t="b">
        <v>1</v>
      </c>
      <c r="HH3625">
        <v>0</v>
      </c>
      <c r="HI3625">
        <v>0</v>
      </c>
      <c r="HJ3625">
        <v>0</v>
      </c>
      <c r="HK3625">
        <v>0</v>
      </c>
      <c r="HL3625" t="b">
        <v>0</v>
      </c>
      <c r="HM3625">
        <v>0</v>
      </c>
      <c r="HN3625">
        <v>0</v>
      </c>
      <c r="HO3625">
        <v>0</v>
      </c>
      <c r="HP3625" t="inlineStr">
        <is>
          <t xml:space="preserve">无</t>
        </is>
      </c>
      <c r="HQ3625">
        <v>0</v>
      </c>
      <c r="HR3625">
        <v>0</v>
      </c>
      <c r="HS3625">
        <v>0</v>
      </c>
      <c r="HT3625">
        <v>0</v>
      </c>
      <c r="HU3625" t="b">
        <v>0</v>
      </c>
      <c r="HV3625">
        <v>0</v>
      </c>
      <c r="HW3625" t="b">
        <v>0</v>
      </c>
      <c r="HX3625" t="b">
        <v>0</v>
      </c>
    </row>
    <row r="3626" spans="2:232">
      <c r="B3626" s="34">
        <f>10000000+INDEX(编号表!$B:$B,MATCH(D3626,编号表!$A:$A,0))*10000+J3626</f>
        <v>11670001</v>
      </c>
      <c r="C3626" s="22" t="s">
        <v>2429</v>
      </c>
      <c r="D3626" s="22" t="s">
        <v>2429</v>
      </c>
      <c r="E3626" s="41" t="s">
        <v>492</v>
      </c>
      <c r="F3626" s="41" t="s">
        <v>2248</v>
      </c>
      <c r="G3626" s="41" t="s">
        <v>363</v>
      </c>
      <c r="H3626" s="41" t="b">
        <v>0</v>
      </c>
      <c r="I3626" s="41" t="b">
        <v>0</v>
      </c>
      <c r="J3626" s="41">
        <v>1</v>
      </c>
      <c r="K3626" s="41" t="str">
        <f t="shared" si="76"/>
        <v>116700</v>
      </c>
      <c r="L3626" s="41" t="s">
        <v>353</v>
      </c>
      <c r="O3626" t="s">
        <v>2430</v>
      </c>
      <c r="P3626">
        <v>12221014</v>
      </c>
      <c r="Q3626">
        <v>0</v>
      </c>
      <c r="R3626">
        <v>0</v>
      </c>
      <c r="S3626">
        <v>0</v>
      </c>
      <c r="U3626">
        <v>0</v>
      </c>
      <c r="V3626">
        <v>0</v>
      </c>
      <c r="W3626">
        <v>600</v>
      </c>
      <c r="X3626">
        <v>600</v>
      </c>
      <c r="Y3626" t="s">
        <v>419</v>
      </c>
      <c r="Z3626" t="s">
        <v>420</v>
      </c>
      <c r="AA3626" t="s">
        <v>357</v>
      </c>
      <c r="AB3626">
        <v>0</v>
      </c>
      <c r="AC3626">
        <v>1</v>
      </c>
      <c r="AD3626" t="b">
        <v>0</v>
      </c>
      <c r="AE3626" t="s">
        <v>358</v>
      </c>
      <c r="AZ3626" t="s">
        <v>389</v>
      </c>
      <c r="BA3626">
        <v>10000</v>
      </c>
      <c r="BB3626" t="s">
        <v>434</v>
      </c>
      <c r="BC3626" t="s">
        <v>357</v>
      </c>
      <c r="BD3626">
        <v>10000</v>
      </c>
      <c r="BE3626">
        <v>0</v>
      </c>
      <c r="BF3626" t="s">
        <v>361</v>
      </c>
      <c r="BG3626">
        <v>0</v>
      </c>
      <c r="BN3626">
        <v>20750001</v>
      </c>
      <c r="GY3626">
        <v>0</v>
      </c>
      <c r="GZ3626">
        <v>0</v>
      </c>
      <c r="HA3626" t="s">
        <v>373</v>
      </c>
      <c r="HB3626">
        <v>0</v>
      </c>
      <c r="HC3626">
        <v>0</v>
      </c>
      <c r="HD3626">
        <v>0</v>
      </c>
      <c r="HE3626" t="b">
        <v>0</v>
      </c>
      <c r="HF3626">
        <v>5000</v>
      </c>
      <c r="HG3626" t="b">
        <v>1</v>
      </c>
      <c r="HH3626">
        <v>0</v>
      </c>
      <c r="HI3626">
        <v>0</v>
      </c>
      <c r="HJ3626">
        <v>0</v>
      </c>
      <c r="HK3626">
        <v>0</v>
      </c>
      <c r="HL3626" t="b">
        <v>0</v>
      </c>
      <c r="HM3626">
        <v>0</v>
      </c>
      <c r="HN3626">
        <v>0</v>
      </c>
      <c r="HO3626">
        <v>0</v>
      </c>
      <c r="HP3626" t="s">
        <v>363</v>
      </c>
      <c r="HQ3626">
        <v>0</v>
      </c>
      <c r="HR3626">
        <v>0</v>
      </c>
      <c r="HS3626">
        <v>0</v>
      </c>
      <c r="HT3626">
        <v>0</v>
      </c>
      <c r="HU3626" t="b">
        <v>0</v>
      </c>
      <c r="HV3626">
        <v>0</v>
      </c>
      <c r="HW3626" t="b">
        <v>0</v>
      </c>
      <c r="HX3626" t="b">
        <v>0</v>
      </c>
    </row>
    <row r="3627" spans="2:232">
      <c r="B3627" s="34">
        <f>10000000+INDEX(编号表!$B:$B,MATCH(D3627,编号表!$A:$A,0))*10000+J3627</f>
        <v>11670002</v>
      </c>
      <c r="C3627" s="22" t="s">
        <v>2429</v>
      </c>
      <c r="D3627" s="22" t="s">
        <v>2429</v>
      </c>
      <c r="E3627" s="41" t="s">
        <v>492</v>
      </c>
      <c r="F3627" s="41" t="s">
        <v>2248</v>
      </c>
      <c r="G3627" s="41" t="s">
        <v>363</v>
      </c>
      <c r="H3627" s="41" t="b">
        <v>0</v>
      </c>
      <c r="I3627" s="41" t="b">
        <v>0</v>
      </c>
      <c r="J3627" s="41">
        <v>2</v>
      </c>
      <c r="K3627" s="41" t="str">
        <f t="shared" si="76"/>
        <v>116700</v>
      </c>
      <c r="L3627" s="41" t="s">
        <v>860</v>
      </c>
      <c r="O3627" t="s">
        <v>2430</v>
      </c>
      <c r="P3627">
        <v>12221014</v>
      </c>
      <c r="Q3627">
        <v>0</v>
      </c>
      <c r="R3627">
        <v>0</v>
      </c>
      <c r="S3627">
        <v>0</v>
      </c>
      <c r="U3627">
        <v>0</v>
      </c>
      <c r="V3627">
        <v>0</v>
      </c>
      <c r="W3627">
        <v>600</v>
      </c>
      <c r="X3627">
        <v>600</v>
      </c>
      <c r="Y3627" t="s">
        <v>419</v>
      </c>
      <c r="Z3627" t="s">
        <v>420</v>
      </c>
      <c r="AA3627" t="s">
        <v>357</v>
      </c>
      <c r="AB3627">
        <v>0</v>
      </c>
      <c r="AC3627">
        <v>1</v>
      </c>
      <c r="AD3627" t="b">
        <v>0</v>
      </c>
      <c r="AE3627" t="s">
        <v>358</v>
      </c>
      <c r="AZ3627" t="s">
        <v>389</v>
      </c>
      <c r="BA3627">
        <v>10000</v>
      </c>
      <c r="BB3627" t="s">
        <v>434</v>
      </c>
      <c r="BC3627" t="s">
        <v>357</v>
      </c>
      <c r="BD3627">
        <v>10000</v>
      </c>
      <c r="BE3627">
        <v>0</v>
      </c>
      <c r="BF3627" t="s">
        <v>361</v>
      </c>
      <c r="BG3627">
        <v>0</v>
      </c>
      <c r="BN3627">
        <v>20750002</v>
      </c>
      <c r="GY3627">
        <v>0</v>
      </c>
      <c r="GZ3627">
        <v>0</v>
      </c>
      <c r="HA3627" t="s">
        <v>373</v>
      </c>
      <c r="HB3627">
        <v>0</v>
      </c>
      <c r="HC3627">
        <v>0</v>
      </c>
      <c r="HD3627">
        <v>0</v>
      </c>
      <c r="HE3627" t="b">
        <v>0</v>
      </c>
      <c r="HF3627">
        <v>5000</v>
      </c>
      <c r="HG3627" t="b">
        <v>1</v>
      </c>
      <c r="HH3627">
        <v>0</v>
      </c>
      <c r="HI3627">
        <v>0</v>
      </c>
      <c r="HJ3627">
        <v>0</v>
      </c>
      <c r="HK3627">
        <v>0</v>
      </c>
      <c r="HL3627" t="b">
        <v>0</v>
      </c>
      <c r="HM3627">
        <v>0</v>
      </c>
      <c r="HN3627">
        <v>0</v>
      </c>
      <c r="HO3627">
        <v>0</v>
      </c>
      <c r="HP3627" t="s">
        <v>363</v>
      </c>
      <c r="HQ3627">
        <v>0</v>
      </c>
      <c r="HR3627">
        <v>0</v>
      </c>
      <c r="HS3627">
        <v>0</v>
      </c>
      <c r="HT3627">
        <v>0</v>
      </c>
      <c r="HU3627" t="b">
        <v>0</v>
      </c>
      <c r="HV3627">
        <v>0</v>
      </c>
      <c r="HW3627" t="b">
        <v>0</v>
      </c>
      <c r="HX3627" t="b">
        <v>0</v>
      </c>
    </row>
    <row r="3628" spans="2:232">
      <c r="B3628" s="34">
        <f>10000000+INDEX(编号表!$B:$B,MATCH(D3628,编号表!$A:$A,0))*10000+J3628</f>
        <v>11670003</v>
      </c>
      <c r="C3628" s="22" t="s">
        <v>2429</v>
      </c>
      <c r="D3628" s="22" t="s">
        <v>2429</v>
      </c>
      <c r="E3628" s="41" t="s">
        <v>492</v>
      </c>
      <c r="F3628" s="41" t="s">
        <v>2248</v>
      </c>
      <c r="G3628" s="41" t="s">
        <v>363</v>
      </c>
      <c r="H3628" s="41" t="b">
        <v>0</v>
      </c>
      <c r="I3628" s="41" t="b">
        <v>0</v>
      </c>
      <c r="J3628" s="41">
        <v>3</v>
      </c>
      <c r="K3628" s="41" t="str">
        <f t="shared" si="76"/>
        <v>116700</v>
      </c>
      <c r="L3628" s="41" t="s">
        <v>777</v>
      </c>
      <c r="O3628" t="s">
        <v>2430</v>
      </c>
      <c r="P3628">
        <v>12221014</v>
      </c>
      <c r="Q3628">
        <v>0</v>
      </c>
      <c r="R3628">
        <v>0</v>
      </c>
      <c r="S3628">
        <v>0</v>
      </c>
      <c r="U3628">
        <v>0</v>
      </c>
      <c r="V3628">
        <v>0</v>
      </c>
      <c r="W3628">
        <v>600</v>
      </c>
      <c r="X3628">
        <v>600</v>
      </c>
      <c r="Y3628" t="s">
        <v>419</v>
      </c>
      <c r="Z3628" t="s">
        <v>420</v>
      </c>
      <c r="AA3628" t="s">
        <v>357</v>
      </c>
      <c r="AB3628">
        <v>0</v>
      </c>
      <c r="AC3628">
        <v>1</v>
      </c>
      <c r="AD3628" t="b">
        <v>0</v>
      </c>
      <c r="AE3628" t="s">
        <v>358</v>
      </c>
      <c r="AZ3628" t="s">
        <v>389</v>
      </c>
      <c r="BA3628">
        <v>10000</v>
      </c>
      <c r="BB3628" t="s">
        <v>434</v>
      </c>
      <c r="BC3628" t="s">
        <v>357</v>
      </c>
      <c r="BD3628">
        <v>10000</v>
      </c>
      <c r="BE3628">
        <v>0</v>
      </c>
      <c r="BF3628" t="s">
        <v>361</v>
      </c>
      <c r="BG3628">
        <v>0</v>
      </c>
      <c r="BN3628">
        <v>20750003</v>
      </c>
      <c r="GY3628">
        <v>0</v>
      </c>
      <c r="GZ3628">
        <v>0</v>
      </c>
      <c r="HA3628" t="s">
        <v>373</v>
      </c>
      <c r="HB3628">
        <v>0</v>
      </c>
      <c r="HC3628">
        <v>0</v>
      </c>
      <c r="HD3628">
        <v>0</v>
      </c>
      <c r="HE3628" t="b">
        <v>0</v>
      </c>
      <c r="HF3628">
        <v>5000</v>
      </c>
      <c r="HG3628" t="b">
        <v>1</v>
      </c>
      <c r="HH3628">
        <v>0</v>
      </c>
      <c r="HI3628">
        <v>0</v>
      </c>
      <c r="HJ3628">
        <v>0</v>
      </c>
      <c r="HK3628">
        <v>0</v>
      </c>
      <c r="HL3628" t="b">
        <v>0</v>
      </c>
      <c r="HM3628">
        <v>0</v>
      </c>
      <c r="HN3628">
        <v>0</v>
      </c>
      <c r="HO3628">
        <v>0</v>
      </c>
      <c r="HP3628" t="s">
        <v>363</v>
      </c>
      <c r="HQ3628">
        <v>0</v>
      </c>
      <c r="HR3628">
        <v>0</v>
      </c>
      <c r="HS3628">
        <v>0</v>
      </c>
      <c r="HT3628">
        <v>0</v>
      </c>
      <c r="HU3628" t="b">
        <v>0</v>
      </c>
      <c r="HV3628">
        <v>0</v>
      </c>
      <c r="HW3628" t="b">
        <v>0</v>
      </c>
      <c r="HX3628" t="b">
        <v>0</v>
      </c>
    </row>
    <row r="3629" spans="2:232">
      <c r="B3629" s="34">
        <f>10000000+INDEX(编号表!$B:$B,MATCH(D3629,编号表!$A:$A,0))*10000+J3629</f>
        <v>11670004</v>
      </c>
      <c r="C3629" s="22" t="s">
        <v>2429</v>
      </c>
      <c r="D3629" s="22" t="s">
        <v>2429</v>
      </c>
      <c r="E3629" s="41" t="s">
        <v>492</v>
      </c>
      <c r="F3629" s="41" t="s">
        <v>2252</v>
      </c>
      <c r="G3629" s="41" t="s">
        <v>363</v>
      </c>
      <c r="H3629" s="41" t="b">
        <v>0</v>
      </c>
      <c r="I3629" s="41" t="b">
        <v>0</v>
      </c>
      <c r="J3629" s="41">
        <v>4</v>
      </c>
      <c r="K3629" s="41" t="str">
        <f t="shared" si="76"/>
        <v>116700</v>
      </c>
      <c r="L3629" s="41" t="s">
        <v>353</v>
      </c>
      <c r="O3629" t="s">
        <v>2430</v>
      </c>
      <c r="P3629">
        <v>12221014</v>
      </c>
      <c r="Q3629">
        <v>0</v>
      </c>
      <c r="R3629">
        <v>0</v>
      </c>
      <c r="S3629">
        <v>0</v>
      </c>
      <c r="U3629">
        <v>0</v>
      </c>
      <c r="V3629">
        <v>0</v>
      </c>
      <c r="W3629">
        <v>600</v>
      </c>
      <c r="X3629">
        <v>600</v>
      </c>
      <c r="Y3629" t="s">
        <v>419</v>
      </c>
      <c r="Z3629" t="s">
        <v>420</v>
      </c>
      <c r="AA3629" t="s">
        <v>357</v>
      </c>
      <c r="AB3629">
        <v>0</v>
      </c>
      <c r="AC3629">
        <v>1</v>
      </c>
      <c r="AD3629" t="b">
        <v>0</v>
      </c>
      <c r="AE3629" t="s">
        <v>358</v>
      </c>
      <c r="AZ3629" t="s">
        <v>389</v>
      </c>
      <c r="BA3629">
        <v>10000</v>
      </c>
      <c r="BB3629" t="s">
        <v>434</v>
      </c>
      <c r="BC3629" t="s">
        <v>357</v>
      </c>
      <c r="BD3629">
        <v>10000</v>
      </c>
      <c r="BE3629">
        <v>0</v>
      </c>
      <c r="BF3629" t="s">
        <v>361</v>
      </c>
      <c r="BG3629">
        <v>0</v>
      </c>
      <c r="BN3629">
        <v>20750004</v>
      </c>
      <c r="GY3629">
        <v>0</v>
      </c>
      <c r="GZ3629">
        <v>0</v>
      </c>
      <c r="HA3629" t="s">
        <v>373</v>
      </c>
      <c r="HB3629">
        <v>0</v>
      </c>
      <c r="HC3629">
        <v>0</v>
      </c>
      <c r="HD3629">
        <v>0</v>
      </c>
      <c r="HE3629" t="b">
        <v>0</v>
      </c>
      <c r="HF3629">
        <v>5000</v>
      </c>
      <c r="HG3629" t="b">
        <v>1</v>
      </c>
      <c r="HH3629">
        <v>0</v>
      </c>
      <c r="HI3629">
        <v>0</v>
      </c>
      <c r="HJ3629">
        <v>0</v>
      </c>
      <c r="HK3629">
        <v>0</v>
      </c>
      <c r="HL3629" t="b">
        <v>0</v>
      </c>
      <c r="HM3629">
        <v>0</v>
      </c>
      <c r="HN3629">
        <v>0</v>
      </c>
      <c r="HO3629">
        <v>0</v>
      </c>
      <c r="HP3629" t="s">
        <v>363</v>
      </c>
      <c r="HQ3629">
        <v>0</v>
      </c>
      <c r="HR3629">
        <v>0</v>
      </c>
      <c r="HS3629">
        <v>0</v>
      </c>
      <c r="HT3629">
        <v>0</v>
      </c>
      <c r="HU3629" t="b">
        <v>0</v>
      </c>
      <c r="HV3629">
        <v>0</v>
      </c>
      <c r="HW3629" t="b">
        <v>0</v>
      </c>
      <c r="HX3629" t="b">
        <v>0</v>
      </c>
    </row>
    <row r="3630" spans="2:232">
      <c r="B3630" s="34">
        <f>10000000+INDEX(编号表!$B:$B,MATCH(D3630,编号表!$A:$A,0))*10000+J3630</f>
        <v>11670005</v>
      </c>
      <c r="C3630" s="22" t="s">
        <v>2429</v>
      </c>
      <c r="D3630" s="22" t="s">
        <v>2429</v>
      </c>
      <c r="E3630" s="41" t="s">
        <v>492</v>
      </c>
      <c r="F3630" s="41" t="s">
        <v>2252</v>
      </c>
      <c r="G3630" s="41" t="s">
        <v>363</v>
      </c>
      <c r="H3630" s="41" t="b">
        <v>0</v>
      </c>
      <c r="I3630" s="41" t="b">
        <v>0</v>
      </c>
      <c r="J3630" s="41">
        <v>5</v>
      </c>
      <c r="K3630" s="41" t="str">
        <f t="shared" si="76"/>
        <v>116700</v>
      </c>
      <c r="L3630" s="41" t="s">
        <v>860</v>
      </c>
      <c r="O3630" t="s">
        <v>2430</v>
      </c>
      <c r="P3630">
        <v>12221014</v>
      </c>
      <c r="Q3630">
        <v>0</v>
      </c>
      <c r="R3630">
        <v>0</v>
      </c>
      <c r="S3630">
        <v>0</v>
      </c>
      <c r="U3630">
        <v>0</v>
      </c>
      <c r="V3630">
        <v>0</v>
      </c>
      <c r="W3630">
        <v>600</v>
      </c>
      <c r="X3630">
        <v>600</v>
      </c>
      <c r="Y3630" t="s">
        <v>419</v>
      </c>
      <c r="Z3630" t="s">
        <v>420</v>
      </c>
      <c r="AA3630" t="s">
        <v>357</v>
      </c>
      <c r="AB3630">
        <v>0</v>
      </c>
      <c r="AC3630">
        <v>1</v>
      </c>
      <c r="AD3630" t="b">
        <v>0</v>
      </c>
      <c r="AE3630" t="s">
        <v>358</v>
      </c>
      <c r="AZ3630" t="s">
        <v>389</v>
      </c>
      <c r="BA3630">
        <v>10000</v>
      </c>
      <c r="BB3630" t="s">
        <v>434</v>
      </c>
      <c r="BC3630" t="s">
        <v>357</v>
      </c>
      <c r="BD3630">
        <v>10000</v>
      </c>
      <c r="BE3630">
        <v>0</v>
      </c>
      <c r="BF3630" t="s">
        <v>361</v>
      </c>
      <c r="BG3630">
        <v>0</v>
      </c>
      <c r="BN3630">
        <v>20750005</v>
      </c>
      <c r="GY3630">
        <v>0</v>
      </c>
      <c r="GZ3630">
        <v>0</v>
      </c>
      <c r="HA3630" t="s">
        <v>373</v>
      </c>
      <c r="HB3630">
        <v>0</v>
      </c>
      <c r="HC3630">
        <v>0</v>
      </c>
      <c r="HD3630">
        <v>0</v>
      </c>
      <c r="HE3630" t="b">
        <v>0</v>
      </c>
      <c r="HF3630">
        <v>5000</v>
      </c>
      <c r="HG3630" t="b">
        <v>1</v>
      </c>
      <c r="HH3630">
        <v>0</v>
      </c>
      <c r="HI3630">
        <v>0</v>
      </c>
      <c r="HJ3630">
        <v>0</v>
      </c>
      <c r="HK3630">
        <v>0</v>
      </c>
      <c r="HL3630" t="b">
        <v>0</v>
      </c>
      <c r="HM3630">
        <v>0</v>
      </c>
      <c r="HN3630">
        <v>0</v>
      </c>
      <c r="HO3630">
        <v>0</v>
      </c>
      <c r="HP3630" t="s">
        <v>363</v>
      </c>
      <c r="HQ3630">
        <v>0</v>
      </c>
      <c r="HR3630">
        <v>0</v>
      </c>
      <c r="HS3630">
        <v>0</v>
      </c>
      <c r="HT3630">
        <v>0</v>
      </c>
      <c r="HU3630" t="b">
        <v>0</v>
      </c>
      <c r="HV3630">
        <v>0</v>
      </c>
      <c r="HW3630" t="b">
        <v>0</v>
      </c>
      <c r="HX3630" t="b">
        <v>0</v>
      </c>
    </row>
    <row r="3631" spans="2:232">
      <c r="B3631" s="34">
        <f>10000000+INDEX(编号表!$B:$B,MATCH(D3631,编号表!$A:$A,0))*10000+J3631</f>
        <v>11670006</v>
      </c>
      <c r="C3631" s="22" t="s">
        <v>2429</v>
      </c>
      <c r="D3631" s="22" t="s">
        <v>2429</v>
      </c>
      <c r="E3631" s="41" t="s">
        <v>492</v>
      </c>
      <c r="F3631" s="41" t="s">
        <v>2252</v>
      </c>
      <c r="G3631" s="41" t="s">
        <v>363</v>
      </c>
      <c r="H3631" s="41" t="b">
        <v>0</v>
      </c>
      <c r="I3631" s="41" t="b">
        <v>0</v>
      </c>
      <c r="J3631" s="41">
        <v>6</v>
      </c>
      <c r="K3631" s="41" t="str">
        <f t="shared" si="76"/>
        <v>116700</v>
      </c>
      <c r="L3631" s="41" t="s">
        <v>777</v>
      </c>
      <c r="O3631" t="s">
        <v>2430</v>
      </c>
      <c r="P3631">
        <v>12221014</v>
      </c>
      <c r="Q3631">
        <v>0</v>
      </c>
      <c r="R3631">
        <v>0</v>
      </c>
      <c r="S3631">
        <v>0</v>
      </c>
      <c r="U3631">
        <v>0</v>
      </c>
      <c r="V3631">
        <v>0</v>
      </c>
      <c r="W3631">
        <v>600</v>
      </c>
      <c r="X3631">
        <v>600</v>
      </c>
      <c r="Y3631" t="s">
        <v>419</v>
      </c>
      <c r="Z3631" t="s">
        <v>420</v>
      </c>
      <c r="AA3631" t="s">
        <v>357</v>
      </c>
      <c r="AB3631">
        <v>0</v>
      </c>
      <c r="AC3631">
        <v>1</v>
      </c>
      <c r="AD3631" t="b">
        <v>0</v>
      </c>
      <c r="AE3631" t="s">
        <v>358</v>
      </c>
      <c r="AZ3631" t="s">
        <v>389</v>
      </c>
      <c r="BA3631">
        <v>10000</v>
      </c>
      <c r="BB3631" t="s">
        <v>434</v>
      </c>
      <c r="BC3631" t="s">
        <v>357</v>
      </c>
      <c r="BD3631">
        <v>10000</v>
      </c>
      <c r="BE3631">
        <v>0</v>
      </c>
      <c r="BF3631" t="s">
        <v>361</v>
      </c>
      <c r="BG3631">
        <v>0</v>
      </c>
      <c r="BN3631">
        <v>20750006</v>
      </c>
      <c r="GY3631">
        <v>0</v>
      </c>
      <c r="GZ3631">
        <v>0</v>
      </c>
      <c r="HA3631" t="s">
        <v>373</v>
      </c>
      <c r="HB3631">
        <v>0</v>
      </c>
      <c r="HC3631">
        <v>0</v>
      </c>
      <c r="HD3631">
        <v>0</v>
      </c>
      <c r="HE3631" t="b">
        <v>0</v>
      </c>
      <c r="HF3631">
        <v>5000</v>
      </c>
      <c r="HG3631" t="b">
        <v>1</v>
      </c>
      <c r="HH3631">
        <v>0</v>
      </c>
      <c r="HI3631">
        <v>0</v>
      </c>
      <c r="HJ3631">
        <v>0</v>
      </c>
      <c r="HK3631">
        <v>0</v>
      </c>
      <c r="HL3631" t="b">
        <v>0</v>
      </c>
      <c r="HM3631">
        <v>0</v>
      </c>
      <c r="HN3631">
        <v>0</v>
      </c>
      <c r="HO3631">
        <v>0</v>
      </c>
      <c r="HP3631" t="s">
        <v>363</v>
      </c>
      <c r="HQ3631">
        <v>0</v>
      </c>
      <c r="HR3631">
        <v>0</v>
      </c>
      <c r="HS3631">
        <v>0</v>
      </c>
      <c r="HT3631">
        <v>0</v>
      </c>
      <c r="HU3631" t="b">
        <v>0</v>
      </c>
      <c r="HV3631">
        <v>0</v>
      </c>
      <c r="HW3631" t="b">
        <v>0</v>
      </c>
      <c r="HX3631" t="b">
        <v>0</v>
      </c>
    </row>
    <row r="3632" spans="2:232">
      <c r="B3632" s="34">
        <f>10000000+INDEX(编号表!$B:$B,MATCH(D3632,编号表!$A:$A,0))*10000+J3632</f>
        <v>11670007</v>
      </c>
      <c r="C3632" s="22" t="s">
        <v>2429</v>
      </c>
      <c r="D3632" s="22" t="s">
        <v>2429</v>
      </c>
      <c r="E3632" s="41" t="s">
        <v>492</v>
      </c>
      <c r="F3632" s="41" t="s">
        <v>2256</v>
      </c>
      <c r="G3632" s="41" t="s">
        <v>363</v>
      </c>
      <c r="H3632" s="41" t="b">
        <v>0</v>
      </c>
      <c r="I3632" s="41" t="b">
        <v>0</v>
      </c>
      <c r="J3632" s="41">
        <v>7</v>
      </c>
      <c r="K3632" s="41" t="str">
        <f t="shared" si="76"/>
        <v>116700</v>
      </c>
      <c r="L3632" s="41" t="s">
        <v>353</v>
      </c>
      <c r="O3632" t="s">
        <v>2430</v>
      </c>
      <c r="P3632">
        <v>12221014</v>
      </c>
      <c r="Q3632">
        <v>0</v>
      </c>
      <c r="R3632">
        <v>0</v>
      </c>
      <c r="S3632">
        <v>0</v>
      </c>
      <c r="U3632">
        <v>0</v>
      </c>
      <c r="V3632">
        <v>0</v>
      </c>
      <c r="W3632">
        <v>600</v>
      </c>
      <c r="X3632">
        <v>600</v>
      </c>
      <c r="Y3632" t="s">
        <v>419</v>
      </c>
      <c r="Z3632" t="s">
        <v>420</v>
      </c>
      <c r="AA3632" t="s">
        <v>357</v>
      </c>
      <c r="AB3632">
        <v>0</v>
      </c>
      <c r="AC3632">
        <v>1</v>
      </c>
      <c r="AD3632" t="b">
        <v>0</v>
      </c>
      <c r="AE3632" t="s">
        <v>358</v>
      </c>
      <c r="AZ3632" t="s">
        <v>389</v>
      </c>
      <c r="BA3632">
        <v>10000</v>
      </c>
      <c r="BB3632" t="s">
        <v>434</v>
      </c>
      <c r="BC3632" t="s">
        <v>357</v>
      </c>
      <c r="BD3632">
        <v>10000</v>
      </c>
      <c r="BE3632">
        <v>0</v>
      </c>
      <c r="BF3632" t="s">
        <v>361</v>
      </c>
      <c r="BG3632">
        <v>0</v>
      </c>
      <c r="BN3632">
        <v>20750007</v>
      </c>
      <c r="GY3632">
        <v>0</v>
      </c>
      <c r="GZ3632">
        <v>0</v>
      </c>
      <c r="HA3632" t="s">
        <v>373</v>
      </c>
      <c r="HB3632">
        <v>0</v>
      </c>
      <c r="HC3632">
        <v>0</v>
      </c>
      <c r="HD3632">
        <v>0</v>
      </c>
      <c r="HE3632" t="b">
        <v>0</v>
      </c>
      <c r="HF3632">
        <v>5000</v>
      </c>
      <c r="HG3632" t="b">
        <v>1</v>
      </c>
      <c r="HH3632">
        <v>0</v>
      </c>
      <c r="HI3632">
        <v>0</v>
      </c>
      <c r="HJ3632">
        <v>0</v>
      </c>
      <c r="HK3632">
        <v>0</v>
      </c>
      <c r="HL3632" t="b">
        <v>0</v>
      </c>
      <c r="HM3632">
        <v>0</v>
      </c>
      <c r="HN3632">
        <v>0</v>
      </c>
      <c r="HO3632">
        <v>0</v>
      </c>
      <c r="HP3632" t="s">
        <v>363</v>
      </c>
      <c r="HQ3632">
        <v>0</v>
      </c>
      <c r="HR3632">
        <v>0</v>
      </c>
      <c r="HS3632">
        <v>0</v>
      </c>
      <c r="HT3632">
        <v>0</v>
      </c>
      <c r="HU3632" t="b">
        <v>0</v>
      </c>
      <c r="HV3632">
        <v>0</v>
      </c>
      <c r="HW3632" t="b">
        <v>0</v>
      </c>
      <c r="HX3632" t="b">
        <v>0</v>
      </c>
    </row>
    <row r="3633" spans="2:232">
      <c r="B3633" s="34">
        <f>10000000+INDEX(编号表!$B:$B,MATCH(D3633,编号表!$A:$A,0))*10000+J3633</f>
        <v>11670008</v>
      </c>
      <c r="C3633" s="22" t="s">
        <v>2429</v>
      </c>
      <c r="D3633" s="22" t="s">
        <v>2429</v>
      </c>
      <c r="E3633" s="41" t="s">
        <v>492</v>
      </c>
      <c r="F3633" s="41" t="s">
        <v>2256</v>
      </c>
      <c r="G3633" s="41" t="s">
        <v>363</v>
      </c>
      <c r="H3633" s="41" t="b">
        <v>0</v>
      </c>
      <c r="I3633" s="41" t="b">
        <v>0</v>
      </c>
      <c r="J3633" s="41">
        <v>8</v>
      </c>
      <c r="K3633" s="41" t="str">
        <f t="shared" si="76"/>
        <v>116700</v>
      </c>
      <c r="L3633" s="41" t="s">
        <v>860</v>
      </c>
      <c r="O3633" t="s">
        <v>2430</v>
      </c>
      <c r="P3633">
        <v>12221014</v>
      </c>
      <c r="Q3633">
        <v>0</v>
      </c>
      <c r="R3633">
        <v>0</v>
      </c>
      <c r="S3633">
        <v>0</v>
      </c>
      <c r="U3633">
        <v>0</v>
      </c>
      <c r="V3633">
        <v>0</v>
      </c>
      <c r="W3633">
        <v>600</v>
      </c>
      <c r="X3633">
        <v>600</v>
      </c>
      <c r="Y3633" t="s">
        <v>419</v>
      </c>
      <c r="Z3633" t="s">
        <v>420</v>
      </c>
      <c r="AA3633" t="s">
        <v>357</v>
      </c>
      <c r="AB3633">
        <v>0</v>
      </c>
      <c r="AC3633">
        <v>1</v>
      </c>
      <c r="AD3633" t="b">
        <v>0</v>
      </c>
      <c r="AE3633" t="s">
        <v>358</v>
      </c>
      <c r="AZ3633" t="s">
        <v>389</v>
      </c>
      <c r="BA3633">
        <v>10000</v>
      </c>
      <c r="BB3633" t="s">
        <v>434</v>
      </c>
      <c r="BC3633" t="s">
        <v>357</v>
      </c>
      <c r="BD3633">
        <v>10000</v>
      </c>
      <c r="BE3633">
        <v>0</v>
      </c>
      <c r="BF3633" t="s">
        <v>361</v>
      </c>
      <c r="BG3633">
        <v>0</v>
      </c>
      <c r="BN3633">
        <v>20750008</v>
      </c>
      <c r="GY3633">
        <v>0</v>
      </c>
      <c r="GZ3633">
        <v>0</v>
      </c>
      <c r="HA3633" t="s">
        <v>373</v>
      </c>
      <c r="HB3633">
        <v>0</v>
      </c>
      <c r="HC3633">
        <v>0</v>
      </c>
      <c r="HD3633">
        <v>0</v>
      </c>
      <c r="HE3633" t="b">
        <v>0</v>
      </c>
      <c r="HF3633">
        <v>5000</v>
      </c>
      <c r="HG3633" t="b">
        <v>1</v>
      </c>
      <c r="HH3633">
        <v>0</v>
      </c>
      <c r="HI3633">
        <v>0</v>
      </c>
      <c r="HJ3633">
        <v>0</v>
      </c>
      <c r="HK3633">
        <v>0</v>
      </c>
      <c r="HL3633" t="b">
        <v>0</v>
      </c>
      <c r="HM3633">
        <v>0</v>
      </c>
      <c r="HN3633">
        <v>0</v>
      </c>
      <c r="HO3633">
        <v>0</v>
      </c>
      <c r="HP3633" t="s">
        <v>363</v>
      </c>
      <c r="HQ3633">
        <v>0</v>
      </c>
      <c r="HR3633">
        <v>0</v>
      </c>
      <c r="HS3633">
        <v>0</v>
      </c>
      <c r="HT3633">
        <v>0</v>
      </c>
      <c r="HU3633" t="b">
        <v>0</v>
      </c>
      <c r="HV3633">
        <v>0</v>
      </c>
      <c r="HW3633" t="b">
        <v>0</v>
      </c>
      <c r="HX3633" t="b">
        <v>0</v>
      </c>
    </row>
    <row r="3634" spans="2:232">
      <c r="B3634" s="34">
        <f>10000000+INDEX(编号表!$B:$B,MATCH(D3634,编号表!$A:$A,0))*10000+J3634</f>
        <v>11670009</v>
      </c>
      <c r="C3634" s="22" t="s">
        <v>2429</v>
      </c>
      <c r="D3634" s="22" t="s">
        <v>2429</v>
      </c>
      <c r="E3634" s="41" t="s">
        <v>492</v>
      </c>
      <c r="F3634" s="41" t="s">
        <v>2256</v>
      </c>
      <c r="G3634" s="41" t="s">
        <v>363</v>
      </c>
      <c r="H3634" s="41" t="b">
        <v>0</v>
      </c>
      <c r="I3634" s="41" t="b">
        <v>0</v>
      </c>
      <c r="J3634" s="41">
        <v>9</v>
      </c>
      <c r="K3634" s="41" t="str">
        <f t="shared" si="76"/>
        <v>116700</v>
      </c>
      <c r="L3634" s="41" t="s">
        <v>777</v>
      </c>
      <c r="O3634" t="s">
        <v>2430</v>
      </c>
      <c r="P3634">
        <v>12221014</v>
      </c>
      <c r="Q3634">
        <v>0</v>
      </c>
      <c r="R3634">
        <v>0</v>
      </c>
      <c r="S3634">
        <v>0</v>
      </c>
      <c r="U3634">
        <v>0</v>
      </c>
      <c r="V3634">
        <v>0</v>
      </c>
      <c r="W3634">
        <v>600</v>
      </c>
      <c r="X3634">
        <v>600</v>
      </c>
      <c r="Y3634" t="s">
        <v>419</v>
      </c>
      <c r="Z3634" t="s">
        <v>420</v>
      </c>
      <c r="AA3634" t="s">
        <v>357</v>
      </c>
      <c r="AB3634">
        <v>0</v>
      </c>
      <c r="AC3634">
        <v>1</v>
      </c>
      <c r="AD3634" t="b">
        <v>0</v>
      </c>
      <c r="AE3634" t="s">
        <v>358</v>
      </c>
      <c r="AZ3634" t="s">
        <v>389</v>
      </c>
      <c r="BA3634">
        <v>10000</v>
      </c>
      <c r="BB3634" t="s">
        <v>434</v>
      </c>
      <c r="BC3634" t="s">
        <v>357</v>
      </c>
      <c r="BD3634">
        <v>10000</v>
      </c>
      <c r="BE3634">
        <v>0</v>
      </c>
      <c r="BF3634" t="s">
        <v>361</v>
      </c>
      <c r="BG3634">
        <v>0</v>
      </c>
      <c r="BN3634">
        <v>20750009</v>
      </c>
      <c r="GY3634">
        <v>0</v>
      </c>
      <c r="GZ3634">
        <v>0</v>
      </c>
      <c r="HA3634" t="s">
        <v>373</v>
      </c>
      <c r="HB3634">
        <v>0</v>
      </c>
      <c r="HC3634">
        <v>0</v>
      </c>
      <c r="HD3634">
        <v>0</v>
      </c>
      <c r="HE3634" t="b">
        <v>0</v>
      </c>
      <c r="HF3634">
        <v>5000</v>
      </c>
      <c r="HG3634" t="b">
        <v>1</v>
      </c>
      <c r="HH3634">
        <v>0</v>
      </c>
      <c r="HI3634">
        <v>0</v>
      </c>
      <c r="HJ3634">
        <v>0</v>
      </c>
      <c r="HK3634">
        <v>0</v>
      </c>
      <c r="HL3634" t="b">
        <v>0</v>
      </c>
      <c r="HM3634">
        <v>0</v>
      </c>
      <c r="HN3634">
        <v>0</v>
      </c>
      <c r="HO3634">
        <v>0</v>
      </c>
      <c r="HP3634" t="s">
        <v>363</v>
      </c>
      <c r="HQ3634">
        <v>0</v>
      </c>
      <c r="HR3634">
        <v>0</v>
      </c>
      <c r="HS3634">
        <v>0</v>
      </c>
      <c r="HT3634">
        <v>0</v>
      </c>
      <c r="HU3634" t="b">
        <v>0</v>
      </c>
      <c r="HV3634">
        <v>0</v>
      </c>
      <c r="HW3634" t="b">
        <v>0</v>
      </c>
      <c r="HX3634" t="b">
        <v>0</v>
      </c>
    </row>
    <row r="3635" spans="2:232">
      <c r="B3635" s="34">
        <f>10000000+INDEX(编号表!$B:$B,MATCH(D3635,编号表!$A:$A,0))*10000+J3635</f>
        <v>11670010</v>
      </c>
      <c r="C3635" s="22" t="s">
        <v>2429</v>
      </c>
      <c r="D3635" s="22" t="s">
        <v>2429</v>
      </c>
      <c r="E3635" s="41" t="s">
        <v>492</v>
      </c>
      <c r="F3635" s="41" t="s">
        <v>2260</v>
      </c>
      <c r="G3635" s="41" t="s">
        <v>363</v>
      </c>
      <c r="H3635" s="41" t="b">
        <v>0</v>
      </c>
      <c r="I3635" s="41" t="b">
        <v>0</v>
      </c>
      <c r="J3635" s="41">
        <v>10</v>
      </c>
      <c r="K3635" s="41" t="str">
        <f t="shared" si="76"/>
        <v>116700</v>
      </c>
      <c r="L3635" s="41" t="s">
        <v>353</v>
      </c>
      <c r="O3635" t="s">
        <v>2430</v>
      </c>
      <c r="P3635">
        <v>12221014</v>
      </c>
      <c r="Q3635">
        <v>0</v>
      </c>
      <c r="R3635">
        <v>0</v>
      </c>
      <c r="S3635">
        <v>0</v>
      </c>
      <c r="U3635">
        <v>0</v>
      </c>
      <c r="V3635">
        <v>0</v>
      </c>
      <c r="W3635">
        <v>600</v>
      </c>
      <c r="X3635">
        <v>600</v>
      </c>
      <c r="Y3635" t="s">
        <v>419</v>
      </c>
      <c r="Z3635" t="s">
        <v>420</v>
      </c>
      <c r="AA3635" t="s">
        <v>357</v>
      </c>
      <c r="AB3635">
        <v>0</v>
      </c>
      <c r="AC3635">
        <v>1</v>
      </c>
      <c r="AD3635" t="b">
        <v>0</v>
      </c>
      <c r="AE3635" t="s">
        <v>358</v>
      </c>
      <c r="AZ3635" t="s">
        <v>389</v>
      </c>
      <c r="BA3635">
        <v>10000</v>
      </c>
      <c r="BB3635" t="s">
        <v>434</v>
      </c>
      <c r="BC3635" t="s">
        <v>357</v>
      </c>
      <c r="BD3635">
        <v>10000</v>
      </c>
      <c r="BE3635">
        <v>0</v>
      </c>
      <c r="BF3635" t="s">
        <v>361</v>
      </c>
      <c r="BG3635">
        <v>0</v>
      </c>
      <c r="BN3635">
        <v>20750010</v>
      </c>
      <c r="GY3635">
        <v>0</v>
      </c>
      <c r="GZ3635">
        <v>0</v>
      </c>
      <c r="HA3635" t="s">
        <v>373</v>
      </c>
      <c r="HB3635">
        <v>0</v>
      </c>
      <c r="HC3635">
        <v>0</v>
      </c>
      <c r="HD3635">
        <v>0</v>
      </c>
      <c r="HE3635" t="b">
        <v>0</v>
      </c>
      <c r="HF3635">
        <v>5000</v>
      </c>
      <c r="HG3635" t="b">
        <v>1</v>
      </c>
      <c r="HH3635">
        <v>0</v>
      </c>
      <c r="HI3635">
        <v>0</v>
      </c>
      <c r="HJ3635">
        <v>0</v>
      </c>
      <c r="HK3635">
        <v>0</v>
      </c>
      <c r="HL3635" t="b">
        <v>0</v>
      </c>
      <c r="HM3635">
        <v>0</v>
      </c>
      <c r="HN3635">
        <v>0</v>
      </c>
      <c r="HO3635">
        <v>0</v>
      </c>
      <c r="HP3635" t="s">
        <v>363</v>
      </c>
      <c r="HQ3635">
        <v>0</v>
      </c>
      <c r="HR3635">
        <v>0</v>
      </c>
      <c r="HS3635">
        <v>0</v>
      </c>
      <c r="HT3635">
        <v>0</v>
      </c>
      <c r="HU3635" t="b">
        <v>0</v>
      </c>
      <c r="HV3635">
        <v>0</v>
      </c>
      <c r="HW3635" t="b">
        <v>0</v>
      </c>
      <c r="HX3635" t="b">
        <v>0</v>
      </c>
    </row>
    <row r="3636" spans="2:232">
      <c r="B3636" s="34">
        <f>10000000+INDEX(编号表!$B:$B,MATCH(D3636,编号表!$A:$A,0))*10000+J3636</f>
        <v>11670011</v>
      </c>
      <c r="C3636" s="22" t="s">
        <v>2429</v>
      </c>
      <c r="D3636" s="22" t="s">
        <v>2429</v>
      </c>
      <c r="E3636" s="41" t="s">
        <v>492</v>
      </c>
      <c r="F3636" s="41" t="s">
        <v>2260</v>
      </c>
      <c r="G3636" s="41" t="s">
        <v>363</v>
      </c>
      <c r="H3636" s="41" t="b">
        <v>0</v>
      </c>
      <c r="I3636" s="41" t="b">
        <v>0</v>
      </c>
      <c r="J3636" s="41">
        <v>11</v>
      </c>
      <c r="K3636" s="41" t="str">
        <f t="shared" si="76"/>
        <v>116700</v>
      </c>
      <c r="L3636" s="41" t="s">
        <v>860</v>
      </c>
      <c r="O3636" t="s">
        <v>2430</v>
      </c>
      <c r="P3636">
        <v>12221014</v>
      </c>
      <c r="Q3636">
        <v>0</v>
      </c>
      <c r="R3636">
        <v>0</v>
      </c>
      <c r="S3636">
        <v>0</v>
      </c>
      <c r="U3636">
        <v>0</v>
      </c>
      <c r="V3636">
        <v>0</v>
      </c>
      <c r="W3636">
        <v>600</v>
      </c>
      <c r="X3636">
        <v>600</v>
      </c>
      <c r="Y3636" t="s">
        <v>419</v>
      </c>
      <c r="Z3636" t="s">
        <v>420</v>
      </c>
      <c r="AA3636" t="s">
        <v>357</v>
      </c>
      <c r="AB3636">
        <v>0</v>
      </c>
      <c r="AC3636">
        <v>1</v>
      </c>
      <c r="AD3636" t="b">
        <v>0</v>
      </c>
      <c r="AE3636" t="s">
        <v>358</v>
      </c>
      <c r="AZ3636" t="s">
        <v>389</v>
      </c>
      <c r="BA3636">
        <v>10000</v>
      </c>
      <c r="BB3636" t="s">
        <v>434</v>
      </c>
      <c r="BC3636" t="s">
        <v>357</v>
      </c>
      <c r="BD3636">
        <v>10000</v>
      </c>
      <c r="BE3636">
        <v>0</v>
      </c>
      <c r="BF3636" t="s">
        <v>361</v>
      </c>
      <c r="BG3636">
        <v>0</v>
      </c>
      <c r="BN3636">
        <v>20750011</v>
      </c>
      <c r="GY3636">
        <v>0</v>
      </c>
      <c r="GZ3636">
        <v>0</v>
      </c>
      <c r="HA3636" t="s">
        <v>373</v>
      </c>
      <c r="HB3636">
        <v>0</v>
      </c>
      <c r="HC3636">
        <v>0</v>
      </c>
      <c r="HD3636">
        <v>0</v>
      </c>
      <c r="HE3636" t="b">
        <v>0</v>
      </c>
      <c r="HF3636">
        <v>5000</v>
      </c>
      <c r="HG3636" t="b">
        <v>1</v>
      </c>
      <c r="HH3636">
        <v>0</v>
      </c>
      <c r="HI3636">
        <v>0</v>
      </c>
      <c r="HJ3636">
        <v>0</v>
      </c>
      <c r="HK3636">
        <v>0</v>
      </c>
      <c r="HL3636" t="b">
        <v>0</v>
      </c>
      <c r="HM3636">
        <v>0</v>
      </c>
      <c r="HN3636">
        <v>0</v>
      </c>
      <c r="HO3636">
        <v>0</v>
      </c>
      <c r="HP3636" t="s">
        <v>363</v>
      </c>
      <c r="HQ3636">
        <v>0</v>
      </c>
      <c r="HR3636">
        <v>0</v>
      </c>
      <c r="HS3636">
        <v>0</v>
      </c>
      <c r="HT3636">
        <v>0</v>
      </c>
      <c r="HU3636" t="b">
        <v>0</v>
      </c>
      <c r="HV3636">
        <v>0</v>
      </c>
      <c r="HW3636" t="b">
        <v>0</v>
      </c>
      <c r="HX3636" t="b">
        <v>0</v>
      </c>
    </row>
    <row r="3637" spans="2:232">
      <c r="B3637" s="34">
        <f>10000000+INDEX(编号表!$B:$B,MATCH(D3637,编号表!$A:$A,0))*10000+J3637</f>
        <v>11670012</v>
      </c>
      <c r="C3637" s="22" t="s">
        <v>2429</v>
      </c>
      <c r="D3637" s="22" t="s">
        <v>2429</v>
      </c>
      <c r="E3637" s="41" t="s">
        <v>492</v>
      </c>
      <c r="F3637" s="41" t="s">
        <v>2260</v>
      </c>
      <c r="G3637" s="41" t="s">
        <v>363</v>
      </c>
      <c r="H3637" s="41" t="b">
        <v>0</v>
      </c>
      <c r="I3637" s="41" t="b">
        <v>0</v>
      </c>
      <c r="J3637" s="41">
        <v>12</v>
      </c>
      <c r="K3637" s="41" t="str">
        <f t="shared" si="76"/>
        <v>116700</v>
      </c>
      <c r="L3637" s="41" t="s">
        <v>777</v>
      </c>
      <c r="O3637" t="s">
        <v>2430</v>
      </c>
      <c r="P3637">
        <v>12221014</v>
      </c>
      <c r="Q3637">
        <v>0</v>
      </c>
      <c r="R3637">
        <v>0</v>
      </c>
      <c r="S3637">
        <v>0</v>
      </c>
      <c r="U3637">
        <v>0</v>
      </c>
      <c r="V3637">
        <v>0</v>
      </c>
      <c r="W3637">
        <v>600</v>
      </c>
      <c r="X3637">
        <v>600</v>
      </c>
      <c r="Y3637" t="s">
        <v>419</v>
      </c>
      <c r="Z3637" t="s">
        <v>420</v>
      </c>
      <c r="AA3637" t="s">
        <v>357</v>
      </c>
      <c r="AB3637">
        <v>0</v>
      </c>
      <c r="AC3637">
        <v>1</v>
      </c>
      <c r="AD3637" t="b">
        <v>0</v>
      </c>
      <c r="AE3637" t="s">
        <v>358</v>
      </c>
      <c r="AZ3637" t="s">
        <v>389</v>
      </c>
      <c r="BA3637">
        <v>10000</v>
      </c>
      <c r="BB3637" t="s">
        <v>434</v>
      </c>
      <c r="BC3637" t="s">
        <v>357</v>
      </c>
      <c r="BD3637">
        <v>10000</v>
      </c>
      <c r="BE3637">
        <v>0</v>
      </c>
      <c r="BF3637" t="s">
        <v>361</v>
      </c>
      <c r="BG3637">
        <v>0</v>
      </c>
      <c r="BN3637">
        <v>20750012</v>
      </c>
      <c r="GY3637">
        <v>0</v>
      </c>
      <c r="GZ3637">
        <v>0</v>
      </c>
      <c r="HA3637" t="s">
        <v>373</v>
      </c>
      <c r="HB3637">
        <v>0</v>
      </c>
      <c r="HC3637">
        <v>0</v>
      </c>
      <c r="HD3637">
        <v>0</v>
      </c>
      <c r="HE3637" t="b">
        <v>0</v>
      </c>
      <c r="HF3637">
        <v>5000</v>
      </c>
      <c r="HG3637" t="b">
        <v>1</v>
      </c>
      <c r="HH3637">
        <v>0</v>
      </c>
      <c r="HI3637">
        <v>0</v>
      </c>
      <c r="HJ3637">
        <v>0</v>
      </c>
      <c r="HK3637">
        <v>0</v>
      </c>
      <c r="HL3637" t="b">
        <v>0</v>
      </c>
      <c r="HM3637">
        <v>0</v>
      </c>
      <c r="HN3637">
        <v>0</v>
      </c>
      <c r="HO3637">
        <v>0</v>
      </c>
      <c r="HP3637" t="s">
        <v>363</v>
      </c>
      <c r="HQ3637">
        <v>0</v>
      </c>
      <c r="HR3637">
        <v>0</v>
      </c>
      <c r="HS3637">
        <v>0</v>
      </c>
      <c r="HT3637">
        <v>0</v>
      </c>
      <c r="HU3637" t="b">
        <v>0</v>
      </c>
      <c r="HV3637">
        <v>0</v>
      </c>
      <c r="HW3637" t="b">
        <v>0</v>
      </c>
      <c r="HX3637" t="b">
        <v>0</v>
      </c>
    </row>
    <row r="3638" spans="2:232">
      <c r="B3638" s="34">
        <f>10000000+INDEX(编号表!$B:$B,MATCH(D3638,编号表!$A:$A,0))*10000+J3638</f>
        <v>11670013</v>
      </c>
      <c r="C3638" s="22" t="s">
        <v>2429</v>
      </c>
      <c r="D3638" s="22" t="s">
        <v>2429</v>
      </c>
      <c r="E3638" s="41" t="s">
        <v>492</v>
      </c>
      <c r="F3638" s="41" t="s">
        <v>2264</v>
      </c>
      <c r="G3638" s="41" t="s">
        <v>363</v>
      </c>
      <c r="H3638" s="41" t="b">
        <v>0</v>
      </c>
      <c r="I3638" s="41" t="b">
        <v>0</v>
      </c>
      <c r="J3638" s="41">
        <v>13</v>
      </c>
      <c r="K3638" s="41" t="str">
        <f t="shared" si="76"/>
        <v>116700</v>
      </c>
      <c r="L3638" s="41" t="s">
        <v>353</v>
      </c>
      <c r="O3638" t="s">
        <v>2430</v>
      </c>
      <c r="P3638">
        <v>12221014</v>
      </c>
      <c r="Q3638">
        <v>0</v>
      </c>
      <c r="R3638">
        <v>0</v>
      </c>
      <c r="S3638">
        <v>0</v>
      </c>
      <c r="U3638">
        <v>0</v>
      </c>
      <c r="V3638">
        <v>0</v>
      </c>
      <c r="W3638">
        <v>600</v>
      </c>
      <c r="X3638">
        <v>600</v>
      </c>
      <c r="Y3638" t="s">
        <v>419</v>
      </c>
      <c r="Z3638" t="s">
        <v>420</v>
      </c>
      <c r="AA3638" t="s">
        <v>357</v>
      </c>
      <c r="AB3638">
        <v>0</v>
      </c>
      <c r="AC3638">
        <v>1</v>
      </c>
      <c r="AD3638" t="b">
        <v>0</v>
      </c>
      <c r="AE3638" t="s">
        <v>358</v>
      </c>
      <c r="AZ3638" t="s">
        <v>389</v>
      </c>
      <c r="BA3638">
        <v>10000</v>
      </c>
      <c r="BB3638" t="s">
        <v>434</v>
      </c>
      <c r="BC3638" t="s">
        <v>357</v>
      </c>
      <c r="BD3638">
        <v>10000</v>
      </c>
      <c r="BE3638">
        <v>0</v>
      </c>
      <c r="BF3638" t="s">
        <v>361</v>
      </c>
      <c r="BG3638">
        <v>0</v>
      </c>
      <c r="BN3638">
        <v>20750013</v>
      </c>
      <c r="GY3638">
        <v>0</v>
      </c>
      <c r="GZ3638">
        <v>0</v>
      </c>
      <c r="HA3638" t="s">
        <v>373</v>
      </c>
      <c r="HB3638">
        <v>0</v>
      </c>
      <c r="HC3638">
        <v>0</v>
      </c>
      <c r="HD3638">
        <v>0</v>
      </c>
      <c r="HE3638" t="b">
        <v>0</v>
      </c>
      <c r="HF3638">
        <v>5000</v>
      </c>
      <c r="HG3638" t="b">
        <v>1</v>
      </c>
      <c r="HH3638">
        <v>0</v>
      </c>
      <c r="HI3638">
        <v>0</v>
      </c>
      <c r="HJ3638">
        <v>0</v>
      </c>
      <c r="HK3638">
        <v>0</v>
      </c>
      <c r="HL3638" t="b">
        <v>0</v>
      </c>
      <c r="HM3638">
        <v>0</v>
      </c>
      <c r="HN3638">
        <v>0</v>
      </c>
      <c r="HO3638">
        <v>0</v>
      </c>
      <c r="HP3638" t="s">
        <v>363</v>
      </c>
      <c r="HQ3638">
        <v>0</v>
      </c>
      <c r="HR3638">
        <v>0</v>
      </c>
      <c r="HS3638">
        <v>0</v>
      </c>
      <c r="HT3638">
        <v>0</v>
      </c>
      <c r="HU3638" t="b">
        <v>0</v>
      </c>
      <c r="HV3638">
        <v>0</v>
      </c>
      <c r="HW3638" t="b">
        <v>0</v>
      </c>
      <c r="HX3638" t="b">
        <v>0</v>
      </c>
    </row>
    <row r="3639" spans="2:232">
      <c r="B3639" s="34">
        <f>10000000+INDEX(编号表!$B:$B,MATCH(D3639,编号表!$A:$A,0))*10000+J3639</f>
        <v>11670014</v>
      </c>
      <c r="C3639" s="22" t="s">
        <v>2429</v>
      </c>
      <c r="D3639" s="22" t="s">
        <v>2429</v>
      </c>
      <c r="E3639" s="41" t="s">
        <v>492</v>
      </c>
      <c r="F3639" s="41" t="s">
        <v>2264</v>
      </c>
      <c r="G3639" s="41" t="s">
        <v>363</v>
      </c>
      <c r="H3639" s="41" t="b">
        <v>0</v>
      </c>
      <c r="I3639" s="41" t="b">
        <v>0</v>
      </c>
      <c r="J3639" s="41">
        <v>14</v>
      </c>
      <c r="K3639" s="41" t="str">
        <f t="shared" si="76"/>
        <v>116700</v>
      </c>
      <c r="L3639" s="41" t="s">
        <v>860</v>
      </c>
      <c r="O3639" t="s">
        <v>2430</v>
      </c>
      <c r="P3639">
        <v>12221014</v>
      </c>
      <c r="Q3639">
        <v>0</v>
      </c>
      <c r="R3639">
        <v>0</v>
      </c>
      <c r="S3639">
        <v>0</v>
      </c>
      <c r="U3639">
        <v>0</v>
      </c>
      <c r="V3639">
        <v>0</v>
      </c>
      <c r="W3639">
        <v>600</v>
      </c>
      <c r="X3639">
        <v>600</v>
      </c>
      <c r="Y3639" t="s">
        <v>419</v>
      </c>
      <c r="Z3639" t="s">
        <v>420</v>
      </c>
      <c r="AA3639" t="s">
        <v>357</v>
      </c>
      <c r="AB3639">
        <v>0</v>
      </c>
      <c r="AC3639">
        <v>1</v>
      </c>
      <c r="AD3639" t="b">
        <v>0</v>
      </c>
      <c r="AE3639" t="s">
        <v>358</v>
      </c>
      <c r="AZ3639" t="s">
        <v>389</v>
      </c>
      <c r="BA3639">
        <v>10000</v>
      </c>
      <c r="BB3639" t="s">
        <v>434</v>
      </c>
      <c r="BC3639" t="s">
        <v>357</v>
      </c>
      <c r="BD3639">
        <v>10000</v>
      </c>
      <c r="BE3639">
        <v>0</v>
      </c>
      <c r="BF3639" t="s">
        <v>361</v>
      </c>
      <c r="BG3639">
        <v>0</v>
      </c>
      <c r="BN3639">
        <v>20750014</v>
      </c>
      <c r="GY3639">
        <v>0</v>
      </c>
      <c r="GZ3639">
        <v>0</v>
      </c>
      <c r="HA3639" t="s">
        <v>373</v>
      </c>
      <c r="HB3639">
        <v>0</v>
      </c>
      <c r="HC3639">
        <v>0</v>
      </c>
      <c r="HD3639">
        <v>0</v>
      </c>
      <c r="HE3639" t="b">
        <v>0</v>
      </c>
      <c r="HF3639">
        <v>5000</v>
      </c>
      <c r="HG3639" t="b">
        <v>1</v>
      </c>
      <c r="HH3639">
        <v>0</v>
      </c>
      <c r="HI3639">
        <v>0</v>
      </c>
      <c r="HJ3639">
        <v>0</v>
      </c>
      <c r="HK3639">
        <v>0</v>
      </c>
      <c r="HL3639" t="b">
        <v>0</v>
      </c>
      <c r="HM3639">
        <v>0</v>
      </c>
      <c r="HN3639">
        <v>0</v>
      </c>
      <c r="HO3639">
        <v>0</v>
      </c>
      <c r="HP3639" t="s">
        <v>363</v>
      </c>
      <c r="HQ3639">
        <v>0</v>
      </c>
      <c r="HR3639">
        <v>0</v>
      </c>
      <c r="HS3639">
        <v>0</v>
      </c>
      <c r="HT3639">
        <v>0</v>
      </c>
      <c r="HU3639" t="b">
        <v>0</v>
      </c>
      <c r="HV3639">
        <v>0</v>
      </c>
      <c r="HW3639" t="b">
        <v>0</v>
      </c>
      <c r="HX3639" t="b">
        <v>0</v>
      </c>
    </row>
    <row r="3640" spans="2:232">
      <c r="B3640" s="34">
        <f>10000000+INDEX(编号表!$B:$B,MATCH(D3640,编号表!$A:$A,0))*10000+J3640</f>
        <v>11670015</v>
      </c>
      <c r="C3640" s="22" t="s">
        <v>2429</v>
      </c>
      <c r="D3640" s="22" t="s">
        <v>2429</v>
      </c>
      <c r="E3640" s="41" t="s">
        <v>492</v>
      </c>
      <c r="F3640" s="41" t="s">
        <v>2264</v>
      </c>
      <c r="G3640" s="41" t="s">
        <v>363</v>
      </c>
      <c r="H3640" s="41" t="b">
        <v>0</v>
      </c>
      <c r="I3640" s="41" t="b">
        <v>0</v>
      </c>
      <c r="J3640" s="41">
        <v>15</v>
      </c>
      <c r="K3640" s="41" t="str">
        <f t="shared" si="76"/>
        <v>116700</v>
      </c>
      <c r="L3640" s="41" t="s">
        <v>777</v>
      </c>
      <c r="O3640" t="s">
        <v>2430</v>
      </c>
      <c r="P3640">
        <v>12221014</v>
      </c>
      <c r="Q3640">
        <v>0</v>
      </c>
      <c r="R3640">
        <v>0</v>
      </c>
      <c r="S3640">
        <v>0</v>
      </c>
      <c r="U3640">
        <v>0</v>
      </c>
      <c r="V3640">
        <v>0</v>
      </c>
      <c r="W3640">
        <v>600</v>
      </c>
      <c r="X3640">
        <v>600</v>
      </c>
      <c r="Y3640" t="s">
        <v>419</v>
      </c>
      <c r="Z3640" t="s">
        <v>420</v>
      </c>
      <c r="AA3640" t="s">
        <v>357</v>
      </c>
      <c r="AB3640">
        <v>0</v>
      </c>
      <c r="AC3640">
        <v>1</v>
      </c>
      <c r="AD3640" t="b">
        <v>0</v>
      </c>
      <c r="AE3640" t="s">
        <v>358</v>
      </c>
      <c r="AZ3640" t="s">
        <v>389</v>
      </c>
      <c r="BA3640">
        <v>10000</v>
      </c>
      <c r="BB3640" t="s">
        <v>434</v>
      </c>
      <c r="BC3640" t="s">
        <v>357</v>
      </c>
      <c r="BD3640">
        <v>10000</v>
      </c>
      <c r="BE3640">
        <v>0</v>
      </c>
      <c r="BF3640" t="s">
        <v>361</v>
      </c>
      <c r="BG3640">
        <v>0</v>
      </c>
      <c r="BN3640">
        <v>20750015</v>
      </c>
      <c r="GY3640">
        <v>0</v>
      </c>
      <c r="GZ3640">
        <v>0</v>
      </c>
      <c r="HA3640" t="s">
        <v>373</v>
      </c>
      <c r="HB3640">
        <v>0</v>
      </c>
      <c r="HC3640">
        <v>0</v>
      </c>
      <c r="HD3640">
        <v>0</v>
      </c>
      <c r="HE3640" t="b">
        <v>0</v>
      </c>
      <c r="HF3640">
        <v>5000</v>
      </c>
      <c r="HG3640" t="b">
        <v>1</v>
      </c>
      <c r="HH3640">
        <v>0</v>
      </c>
      <c r="HI3640">
        <v>0</v>
      </c>
      <c r="HJ3640">
        <v>0</v>
      </c>
      <c r="HK3640">
        <v>0</v>
      </c>
      <c r="HL3640" t="b">
        <v>0</v>
      </c>
      <c r="HM3640">
        <v>0</v>
      </c>
      <c r="HN3640">
        <v>0</v>
      </c>
      <c r="HO3640">
        <v>0</v>
      </c>
      <c r="HP3640" t="s">
        <v>363</v>
      </c>
      <c r="HQ3640">
        <v>0</v>
      </c>
      <c r="HR3640">
        <v>0</v>
      </c>
      <c r="HS3640">
        <v>0</v>
      </c>
      <c r="HT3640">
        <v>0</v>
      </c>
      <c r="HU3640" t="b">
        <v>0</v>
      </c>
      <c r="HV3640">
        <v>0</v>
      </c>
      <c r="HW3640" t="b">
        <v>0</v>
      </c>
      <c r="HX3640" t="b">
        <v>0</v>
      </c>
    </row>
    <row r="3641" spans="2:232">
      <c r="B3641" s="34">
        <f>10000000+INDEX(编号表!$B:$B,MATCH(D3641,编号表!$A:$A,0))*10000+J3641</f>
        <v>11670016</v>
      </c>
      <c r="C3641" s="22" t="s">
        <v>2429</v>
      </c>
      <c r="D3641" s="22" t="s">
        <v>2429</v>
      </c>
      <c r="E3641" s="41" t="s">
        <v>492</v>
      </c>
      <c r="F3641" s="41" t="s">
        <v>2268</v>
      </c>
      <c r="G3641" s="41" t="s">
        <v>363</v>
      </c>
      <c r="H3641" s="41" t="b">
        <v>0</v>
      </c>
      <c r="I3641" s="41" t="b">
        <v>0</v>
      </c>
      <c r="J3641" s="41">
        <v>16</v>
      </c>
      <c r="K3641" s="41" t="str">
        <f t="shared" si="76"/>
        <v>116700</v>
      </c>
      <c r="L3641" s="41" t="s">
        <v>353</v>
      </c>
      <c r="O3641" t="s">
        <v>2430</v>
      </c>
      <c r="P3641">
        <v>12221014</v>
      </c>
      <c r="Q3641">
        <v>0</v>
      </c>
      <c r="R3641">
        <v>0</v>
      </c>
      <c r="S3641">
        <v>0</v>
      </c>
      <c r="U3641">
        <v>0</v>
      </c>
      <c r="V3641">
        <v>0</v>
      </c>
      <c r="W3641">
        <v>600</v>
      </c>
      <c r="X3641">
        <v>600</v>
      </c>
      <c r="Y3641" t="s">
        <v>419</v>
      </c>
      <c r="Z3641" t="s">
        <v>420</v>
      </c>
      <c r="AA3641" t="s">
        <v>357</v>
      </c>
      <c r="AB3641">
        <v>0</v>
      </c>
      <c r="AC3641">
        <v>1</v>
      </c>
      <c r="AD3641" t="b">
        <v>0</v>
      </c>
      <c r="AE3641" t="s">
        <v>358</v>
      </c>
      <c r="AZ3641" t="s">
        <v>389</v>
      </c>
      <c r="BA3641">
        <v>10000</v>
      </c>
      <c r="BB3641" t="s">
        <v>434</v>
      </c>
      <c r="BC3641" t="s">
        <v>357</v>
      </c>
      <c r="BD3641">
        <v>10000</v>
      </c>
      <c r="BE3641">
        <v>0</v>
      </c>
      <c r="BF3641" t="s">
        <v>361</v>
      </c>
      <c r="BG3641">
        <v>0</v>
      </c>
      <c r="BN3641">
        <v>20750016</v>
      </c>
      <c r="GY3641">
        <v>0</v>
      </c>
      <c r="GZ3641">
        <v>0</v>
      </c>
      <c r="HA3641" t="s">
        <v>373</v>
      </c>
      <c r="HB3641">
        <v>0</v>
      </c>
      <c r="HC3641">
        <v>0</v>
      </c>
      <c r="HD3641">
        <v>0</v>
      </c>
      <c r="HE3641" t="b">
        <v>0</v>
      </c>
      <c r="HF3641">
        <v>5000</v>
      </c>
      <c r="HG3641" t="b">
        <v>1</v>
      </c>
      <c r="HH3641">
        <v>0</v>
      </c>
      <c r="HI3641">
        <v>0</v>
      </c>
      <c r="HJ3641">
        <v>0</v>
      </c>
      <c r="HK3641">
        <v>0</v>
      </c>
      <c r="HL3641" t="b">
        <v>0</v>
      </c>
      <c r="HM3641">
        <v>0</v>
      </c>
      <c r="HN3641">
        <v>0</v>
      </c>
      <c r="HO3641">
        <v>0</v>
      </c>
      <c r="HP3641" t="s">
        <v>363</v>
      </c>
      <c r="HQ3641">
        <v>0</v>
      </c>
      <c r="HR3641">
        <v>0</v>
      </c>
      <c r="HS3641">
        <v>0</v>
      </c>
      <c r="HT3641">
        <v>0</v>
      </c>
      <c r="HU3641" t="b">
        <v>0</v>
      </c>
      <c r="HV3641">
        <v>0</v>
      </c>
      <c r="HW3641" t="b">
        <v>0</v>
      </c>
      <c r="HX3641" t="b">
        <v>0</v>
      </c>
    </row>
    <row r="3642" spans="2:232">
      <c r="B3642" s="34">
        <f>10000000+INDEX(编号表!$B:$B,MATCH(D3642,编号表!$A:$A,0))*10000+J3642</f>
        <v>11670017</v>
      </c>
      <c r="C3642" s="22" t="s">
        <v>2429</v>
      </c>
      <c r="D3642" s="22" t="s">
        <v>2429</v>
      </c>
      <c r="E3642" s="41" t="s">
        <v>492</v>
      </c>
      <c r="F3642" s="41" t="s">
        <v>2268</v>
      </c>
      <c r="G3642" s="41" t="s">
        <v>363</v>
      </c>
      <c r="H3642" s="41" t="b">
        <v>0</v>
      </c>
      <c r="I3642" s="41" t="b">
        <v>0</v>
      </c>
      <c r="J3642" s="41">
        <v>17</v>
      </c>
      <c r="K3642" s="41" t="str">
        <f t="shared" si="76"/>
        <v>116700</v>
      </c>
      <c r="L3642" s="41" t="s">
        <v>860</v>
      </c>
      <c r="O3642" t="s">
        <v>2430</v>
      </c>
      <c r="P3642">
        <v>12221014</v>
      </c>
      <c r="Q3642">
        <v>0</v>
      </c>
      <c r="R3642">
        <v>0</v>
      </c>
      <c r="S3642">
        <v>0</v>
      </c>
      <c r="U3642">
        <v>0</v>
      </c>
      <c r="V3642">
        <v>0</v>
      </c>
      <c r="W3642">
        <v>600</v>
      </c>
      <c r="X3642">
        <v>600</v>
      </c>
      <c r="Y3642" t="s">
        <v>419</v>
      </c>
      <c r="Z3642" t="s">
        <v>420</v>
      </c>
      <c r="AA3642" t="s">
        <v>357</v>
      </c>
      <c r="AB3642">
        <v>0</v>
      </c>
      <c r="AC3642">
        <v>1</v>
      </c>
      <c r="AD3642" t="b">
        <v>0</v>
      </c>
      <c r="AE3642" t="s">
        <v>358</v>
      </c>
      <c r="AZ3642" t="s">
        <v>389</v>
      </c>
      <c r="BA3642">
        <v>10000</v>
      </c>
      <c r="BB3642" t="s">
        <v>434</v>
      </c>
      <c r="BC3642" t="s">
        <v>357</v>
      </c>
      <c r="BD3642">
        <v>10000</v>
      </c>
      <c r="BE3642">
        <v>0</v>
      </c>
      <c r="BF3642" t="s">
        <v>361</v>
      </c>
      <c r="BG3642">
        <v>0</v>
      </c>
      <c r="BN3642">
        <v>20750017</v>
      </c>
      <c r="GY3642">
        <v>0</v>
      </c>
      <c r="GZ3642">
        <v>0</v>
      </c>
      <c r="HA3642" t="s">
        <v>373</v>
      </c>
      <c r="HB3642">
        <v>0</v>
      </c>
      <c r="HC3642">
        <v>0</v>
      </c>
      <c r="HD3642">
        <v>0</v>
      </c>
      <c r="HE3642" t="b">
        <v>0</v>
      </c>
      <c r="HF3642">
        <v>5000</v>
      </c>
      <c r="HG3642" t="b">
        <v>1</v>
      </c>
      <c r="HH3642">
        <v>0</v>
      </c>
      <c r="HI3642">
        <v>0</v>
      </c>
      <c r="HJ3642">
        <v>0</v>
      </c>
      <c r="HK3642">
        <v>0</v>
      </c>
      <c r="HL3642" t="b">
        <v>0</v>
      </c>
      <c r="HM3642">
        <v>0</v>
      </c>
      <c r="HN3642">
        <v>0</v>
      </c>
      <c r="HO3642">
        <v>0</v>
      </c>
      <c r="HP3642" t="s">
        <v>363</v>
      </c>
      <c r="HQ3642">
        <v>0</v>
      </c>
      <c r="HR3642">
        <v>0</v>
      </c>
      <c r="HS3642">
        <v>0</v>
      </c>
      <c r="HT3642">
        <v>0</v>
      </c>
      <c r="HU3642" t="b">
        <v>0</v>
      </c>
      <c r="HV3642">
        <v>0</v>
      </c>
      <c r="HW3642" t="b">
        <v>0</v>
      </c>
      <c r="HX3642" t="b">
        <v>0</v>
      </c>
    </row>
    <row r="3643" spans="2:232">
      <c r="B3643" s="34">
        <f>10000000+INDEX(编号表!$B:$B,MATCH(D3643,编号表!$A:$A,0))*10000+J3643</f>
        <v>11670018</v>
      </c>
      <c r="C3643" s="22" t="s">
        <v>2429</v>
      </c>
      <c r="D3643" s="22" t="s">
        <v>2429</v>
      </c>
      <c r="E3643" s="41" t="s">
        <v>492</v>
      </c>
      <c r="F3643" s="41" t="s">
        <v>2268</v>
      </c>
      <c r="G3643" s="41" t="s">
        <v>363</v>
      </c>
      <c r="H3643" s="41" t="b">
        <v>0</v>
      </c>
      <c r="I3643" s="41" t="b">
        <v>0</v>
      </c>
      <c r="J3643" s="41">
        <v>18</v>
      </c>
      <c r="K3643" s="41" t="str">
        <f t="shared" si="76"/>
        <v>116700</v>
      </c>
      <c r="L3643" s="41" t="s">
        <v>777</v>
      </c>
      <c r="O3643" t="s">
        <v>2430</v>
      </c>
      <c r="P3643">
        <v>12221014</v>
      </c>
      <c r="Q3643">
        <v>0</v>
      </c>
      <c r="R3643">
        <v>0</v>
      </c>
      <c r="S3643">
        <v>0</v>
      </c>
      <c r="U3643">
        <v>0</v>
      </c>
      <c r="V3643">
        <v>0</v>
      </c>
      <c r="W3643">
        <v>600</v>
      </c>
      <c r="X3643">
        <v>600</v>
      </c>
      <c r="Y3643" t="s">
        <v>419</v>
      </c>
      <c r="Z3643" t="s">
        <v>420</v>
      </c>
      <c r="AA3643" t="s">
        <v>357</v>
      </c>
      <c r="AB3643">
        <v>0</v>
      </c>
      <c r="AC3643">
        <v>1</v>
      </c>
      <c r="AD3643" t="b">
        <v>0</v>
      </c>
      <c r="AE3643" t="s">
        <v>358</v>
      </c>
      <c r="AZ3643" t="s">
        <v>389</v>
      </c>
      <c r="BA3643">
        <v>10000</v>
      </c>
      <c r="BB3643" t="s">
        <v>434</v>
      </c>
      <c r="BC3643" t="s">
        <v>357</v>
      </c>
      <c r="BD3643">
        <v>10000</v>
      </c>
      <c r="BE3643">
        <v>0</v>
      </c>
      <c r="BF3643" t="s">
        <v>361</v>
      </c>
      <c r="BG3643">
        <v>0</v>
      </c>
      <c r="BN3643">
        <v>20750018</v>
      </c>
      <c r="GY3643">
        <v>0</v>
      </c>
      <c r="GZ3643">
        <v>0</v>
      </c>
      <c r="HA3643" t="s">
        <v>373</v>
      </c>
      <c r="HB3643">
        <v>0</v>
      </c>
      <c r="HC3643">
        <v>0</v>
      </c>
      <c r="HD3643">
        <v>0</v>
      </c>
      <c r="HE3643" t="b">
        <v>0</v>
      </c>
      <c r="HF3643">
        <v>5000</v>
      </c>
      <c r="HG3643" t="b">
        <v>1</v>
      </c>
      <c r="HH3643">
        <v>0</v>
      </c>
      <c r="HI3643">
        <v>0</v>
      </c>
      <c r="HJ3643">
        <v>0</v>
      </c>
      <c r="HK3643">
        <v>0</v>
      </c>
      <c r="HL3643" t="b">
        <v>0</v>
      </c>
      <c r="HM3643">
        <v>0</v>
      </c>
      <c r="HN3643">
        <v>0</v>
      </c>
      <c r="HO3643">
        <v>0</v>
      </c>
      <c r="HP3643" t="s">
        <v>363</v>
      </c>
      <c r="HQ3643">
        <v>0</v>
      </c>
      <c r="HR3643">
        <v>0</v>
      </c>
      <c r="HS3643">
        <v>0</v>
      </c>
      <c r="HT3643">
        <v>0</v>
      </c>
      <c r="HU3643" t="b">
        <v>0</v>
      </c>
      <c r="HV3643">
        <v>0</v>
      </c>
      <c r="HW3643" t="b">
        <v>0</v>
      </c>
      <c r="HX3643" t="b">
        <v>0</v>
      </c>
    </row>
    <row r="3644" spans="2:232">
      <c r="B3644" s="34">
        <f>10000000+INDEX(编号表!$B:$B,MATCH(D3644,编号表!$A:$A,0))*10000+J3644</f>
        <v>11670019</v>
      </c>
      <c r="C3644" s="22" t="s">
        <v>2429</v>
      </c>
      <c r="D3644" s="22" t="s">
        <v>2429</v>
      </c>
      <c r="E3644" s="41" t="s">
        <v>492</v>
      </c>
      <c r="F3644" s="41" t="s">
        <v>2272</v>
      </c>
      <c r="G3644" s="41" t="s">
        <v>363</v>
      </c>
      <c r="H3644" s="41" t="b">
        <v>0</v>
      </c>
      <c r="I3644" s="41" t="b">
        <v>0</v>
      </c>
      <c r="J3644" s="41">
        <v>19</v>
      </c>
      <c r="K3644" s="41" t="str">
        <f t="shared" si="76"/>
        <v>116700</v>
      </c>
      <c r="L3644" s="41" t="s">
        <v>353</v>
      </c>
      <c r="O3644" t="s">
        <v>2430</v>
      </c>
      <c r="P3644">
        <v>12221014</v>
      </c>
      <c r="Q3644">
        <v>0</v>
      </c>
      <c r="R3644">
        <v>0</v>
      </c>
      <c r="S3644">
        <v>0</v>
      </c>
      <c r="U3644">
        <v>0</v>
      </c>
      <c r="V3644">
        <v>0</v>
      </c>
      <c r="W3644">
        <v>600</v>
      </c>
      <c r="X3644">
        <v>600</v>
      </c>
      <c r="Y3644" t="s">
        <v>419</v>
      </c>
      <c r="Z3644" t="s">
        <v>420</v>
      </c>
      <c r="AA3644" t="s">
        <v>357</v>
      </c>
      <c r="AB3644">
        <v>0</v>
      </c>
      <c r="AC3644">
        <v>1</v>
      </c>
      <c r="AD3644" t="b">
        <v>0</v>
      </c>
      <c r="AE3644" t="s">
        <v>358</v>
      </c>
      <c r="AZ3644" t="s">
        <v>389</v>
      </c>
      <c r="BA3644">
        <v>10000</v>
      </c>
      <c r="BB3644" t="s">
        <v>434</v>
      </c>
      <c r="BC3644" t="s">
        <v>357</v>
      </c>
      <c r="BD3644">
        <v>10000</v>
      </c>
      <c r="BE3644">
        <v>0</v>
      </c>
      <c r="BF3644" t="s">
        <v>361</v>
      </c>
      <c r="BG3644">
        <v>0</v>
      </c>
      <c r="BN3644">
        <v>20750019</v>
      </c>
      <c r="GY3644">
        <v>0</v>
      </c>
      <c r="GZ3644">
        <v>0</v>
      </c>
      <c r="HA3644" t="s">
        <v>373</v>
      </c>
      <c r="HB3644">
        <v>0</v>
      </c>
      <c r="HC3644">
        <v>0</v>
      </c>
      <c r="HD3644">
        <v>0</v>
      </c>
      <c r="HE3644" t="b">
        <v>0</v>
      </c>
      <c r="HF3644">
        <v>5000</v>
      </c>
      <c r="HG3644" t="b">
        <v>1</v>
      </c>
      <c r="HH3644">
        <v>0</v>
      </c>
      <c r="HI3644">
        <v>0</v>
      </c>
      <c r="HJ3644">
        <v>0</v>
      </c>
      <c r="HK3644">
        <v>0</v>
      </c>
      <c r="HL3644" t="b">
        <v>0</v>
      </c>
      <c r="HM3644">
        <v>0</v>
      </c>
      <c r="HN3644">
        <v>0</v>
      </c>
      <c r="HO3644">
        <v>0</v>
      </c>
      <c r="HP3644" t="s">
        <v>363</v>
      </c>
      <c r="HQ3644">
        <v>0</v>
      </c>
      <c r="HR3644">
        <v>0</v>
      </c>
      <c r="HS3644">
        <v>0</v>
      </c>
      <c r="HT3644">
        <v>0</v>
      </c>
      <c r="HU3644" t="b">
        <v>0</v>
      </c>
      <c r="HV3644">
        <v>0</v>
      </c>
      <c r="HW3644" t="b">
        <v>0</v>
      </c>
      <c r="HX3644" t="b">
        <v>0</v>
      </c>
    </row>
    <row r="3645" spans="2:232">
      <c r="B3645" s="34">
        <f>10000000+INDEX(编号表!$B:$B,MATCH(D3645,编号表!$A:$A,0))*10000+J3645</f>
        <v>11670020</v>
      </c>
      <c r="C3645" s="22" t="s">
        <v>2429</v>
      </c>
      <c r="D3645" s="22" t="s">
        <v>2429</v>
      </c>
      <c r="E3645" s="41" t="s">
        <v>492</v>
      </c>
      <c r="F3645" s="41" t="s">
        <v>2272</v>
      </c>
      <c r="G3645" s="41" t="s">
        <v>363</v>
      </c>
      <c r="H3645" s="41" t="b">
        <v>0</v>
      </c>
      <c r="I3645" s="41" t="b">
        <v>0</v>
      </c>
      <c r="J3645" s="41">
        <v>20</v>
      </c>
      <c r="K3645" s="41" t="str">
        <f t="shared" si="76"/>
        <v>116700</v>
      </c>
      <c r="L3645" s="41" t="s">
        <v>860</v>
      </c>
      <c r="O3645" t="s">
        <v>2430</v>
      </c>
      <c r="P3645">
        <v>12221014</v>
      </c>
      <c r="Q3645">
        <v>0</v>
      </c>
      <c r="R3645">
        <v>0</v>
      </c>
      <c r="S3645">
        <v>0</v>
      </c>
      <c r="U3645">
        <v>0</v>
      </c>
      <c r="V3645">
        <v>0</v>
      </c>
      <c r="W3645">
        <v>600</v>
      </c>
      <c r="X3645">
        <v>600</v>
      </c>
      <c r="Y3645" t="s">
        <v>419</v>
      </c>
      <c r="Z3645" t="s">
        <v>420</v>
      </c>
      <c r="AA3645" t="s">
        <v>357</v>
      </c>
      <c r="AB3645">
        <v>0</v>
      </c>
      <c r="AC3645">
        <v>1</v>
      </c>
      <c r="AD3645" t="b">
        <v>0</v>
      </c>
      <c r="AE3645" t="s">
        <v>358</v>
      </c>
      <c r="AZ3645" t="s">
        <v>389</v>
      </c>
      <c r="BA3645">
        <v>10000</v>
      </c>
      <c r="BB3645" t="s">
        <v>434</v>
      </c>
      <c r="BC3645" t="s">
        <v>357</v>
      </c>
      <c r="BD3645">
        <v>10000</v>
      </c>
      <c r="BE3645">
        <v>0</v>
      </c>
      <c r="BF3645" t="s">
        <v>361</v>
      </c>
      <c r="BG3645">
        <v>0</v>
      </c>
      <c r="BN3645">
        <v>20750020</v>
      </c>
      <c r="GY3645">
        <v>0</v>
      </c>
      <c r="GZ3645">
        <v>0</v>
      </c>
      <c r="HA3645" t="s">
        <v>373</v>
      </c>
      <c r="HB3645">
        <v>0</v>
      </c>
      <c r="HC3645">
        <v>0</v>
      </c>
      <c r="HD3645">
        <v>0</v>
      </c>
      <c r="HE3645" t="b">
        <v>0</v>
      </c>
      <c r="HF3645">
        <v>5000</v>
      </c>
      <c r="HG3645" t="b">
        <v>1</v>
      </c>
      <c r="HH3645">
        <v>0</v>
      </c>
      <c r="HI3645">
        <v>0</v>
      </c>
      <c r="HJ3645">
        <v>0</v>
      </c>
      <c r="HK3645">
        <v>0</v>
      </c>
      <c r="HL3645" t="b">
        <v>0</v>
      </c>
      <c r="HM3645">
        <v>0</v>
      </c>
      <c r="HN3645">
        <v>0</v>
      </c>
      <c r="HO3645">
        <v>0</v>
      </c>
      <c r="HP3645" t="s">
        <v>363</v>
      </c>
      <c r="HQ3645">
        <v>0</v>
      </c>
      <c r="HR3645">
        <v>0</v>
      </c>
      <c r="HS3645">
        <v>0</v>
      </c>
      <c r="HT3645">
        <v>0</v>
      </c>
      <c r="HU3645" t="b">
        <v>0</v>
      </c>
      <c r="HV3645">
        <v>0</v>
      </c>
      <c r="HW3645" t="b">
        <v>0</v>
      </c>
      <c r="HX3645" t="b">
        <v>0</v>
      </c>
    </row>
    <row r="3646" spans="2:232">
      <c r="B3646" s="34">
        <f>10000000+INDEX(编号表!$B:$B,MATCH(D3646,编号表!$A:$A,0))*10000+J3646</f>
        <v>11670021</v>
      </c>
      <c r="C3646" s="22" t="s">
        <v>2429</v>
      </c>
      <c r="D3646" s="22" t="s">
        <v>2429</v>
      </c>
      <c r="E3646" s="41" t="s">
        <v>492</v>
      </c>
      <c r="F3646" s="41" t="s">
        <v>2272</v>
      </c>
      <c r="G3646" s="41" t="s">
        <v>363</v>
      </c>
      <c r="H3646" s="41" t="b">
        <v>0</v>
      </c>
      <c r="I3646" s="41" t="b">
        <v>0</v>
      </c>
      <c r="J3646" s="41">
        <v>21</v>
      </c>
      <c r="K3646" s="41" t="str">
        <f t="shared" si="76"/>
        <v>116700</v>
      </c>
      <c r="L3646" s="41" t="s">
        <v>777</v>
      </c>
      <c r="O3646" t="s">
        <v>2430</v>
      </c>
      <c r="P3646">
        <v>12221014</v>
      </c>
      <c r="Q3646">
        <v>0</v>
      </c>
      <c r="R3646">
        <v>0</v>
      </c>
      <c r="S3646">
        <v>0</v>
      </c>
      <c r="U3646">
        <v>0</v>
      </c>
      <c r="V3646">
        <v>0</v>
      </c>
      <c r="W3646">
        <v>600</v>
      </c>
      <c r="X3646">
        <v>600</v>
      </c>
      <c r="Y3646" t="s">
        <v>419</v>
      </c>
      <c r="Z3646" t="s">
        <v>420</v>
      </c>
      <c r="AA3646" t="s">
        <v>357</v>
      </c>
      <c r="AB3646">
        <v>0</v>
      </c>
      <c r="AC3646">
        <v>1</v>
      </c>
      <c r="AD3646" t="b">
        <v>0</v>
      </c>
      <c r="AE3646" t="s">
        <v>358</v>
      </c>
      <c r="AZ3646" t="s">
        <v>389</v>
      </c>
      <c r="BA3646">
        <v>10000</v>
      </c>
      <c r="BB3646" t="s">
        <v>434</v>
      </c>
      <c r="BC3646" t="s">
        <v>357</v>
      </c>
      <c r="BD3646">
        <v>10000</v>
      </c>
      <c r="BE3646">
        <v>0</v>
      </c>
      <c r="BF3646" t="s">
        <v>361</v>
      </c>
      <c r="BG3646">
        <v>0</v>
      </c>
      <c r="BN3646">
        <v>20750021</v>
      </c>
      <c r="GY3646">
        <v>0</v>
      </c>
      <c r="GZ3646">
        <v>0</v>
      </c>
      <c r="HA3646" t="s">
        <v>373</v>
      </c>
      <c r="HB3646">
        <v>0</v>
      </c>
      <c r="HC3646">
        <v>0</v>
      </c>
      <c r="HD3646">
        <v>0</v>
      </c>
      <c r="HE3646" t="b">
        <v>0</v>
      </c>
      <c r="HF3646">
        <v>5000</v>
      </c>
      <c r="HG3646" t="b">
        <v>1</v>
      </c>
      <c r="HH3646">
        <v>0</v>
      </c>
      <c r="HI3646">
        <v>0</v>
      </c>
      <c r="HJ3646">
        <v>0</v>
      </c>
      <c r="HK3646">
        <v>0</v>
      </c>
      <c r="HL3646" t="b">
        <v>0</v>
      </c>
      <c r="HM3646">
        <v>0</v>
      </c>
      <c r="HN3646">
        <v>0</v>
      </c>
      <c r="HO3646">
        <v>0</v>
      </c>
      <c r="HP3646" t="s">
        <v>363</v>
      </c>
      <c r="HQ3646">
        <v>0</v>
      </c>
      <c r="HR3646">
        <v>0</v>
      </c>
      <c r="HS3646">
        <v>0</v>
      </c>
      <c r="HT3646">
        <v>0</v>
      </c>
      <c r="HU3646" t="b">
        <v>0</v>
      </c>
      <c r="HV3646">
        <v>0</v>
      </c>
      <c r="HW3646" t="b">
        <v>0</v>
      </c>
      <c r="HX3646" t="b">
        <v>0</v>
      </c>
    </row>
    <row r="3647" spans="2:232">
      <c r="B3647" s="34">
        <f>10000000+INDEX(编号表!$B:$B,MATCH(D3647,编号表!$A:$A,0))*10000+J3647</f>
        <v>11680001</v>
      </c>
      <c r="C3647" s="22" t="s">
        <v>2431</v>
      </c>
      <c r="D3647" s="22" t="s">
        <v>2431</v>
      </c>
      <c r="E3647" s="41" t="s">
        <v>492</v>
      </c>
      <c r="F3647" s="41" t="s">
        <v>2248</v>
      </c>
      <c r="G3647" s="41" t="s">
        <v>363</v>
      </c>
      <c r="H3647" s="41" t="b">
        <v>0</v>
      </c>
      <c r="I3647" s="41" t="b">
        <v>0</v>
      </c>
      <c r="J3647" s="41">
        <v>1</v>
      </c>
      <c r="K3647" s="41" t="str">
        <f t="shared" si="76"/>
        <v>116800</v>
      </c>
      <c r="L3647" s="41" t="s">
        <v>353</v>
      </c>
      <c r="O3647" t="s">
        <v>2432</v>
      </c>
      <c r="P3647">
        <v>12221015</v>
      </c>
      <c r="Q3647">
        <v>0</v>
      </c>
      <c r="R3647">
        <v>0</v>
      </c>
      <c r="S3647">
        <v>0</v>
      </c>
      <c r="U3647">
        <v>0</v>
      </c>
      <c r="V3647">
        <v>0</v>
      </c>
      <c r="W3647">
        <v>600</v>
      </c>
      <c r="X3647">
        <v>600</v>
      </c>
      <c r="Y3647" t="s">
        <v>371</v>
      </c>
      <c r="Z3647" t="s">
        <v>372</v>
      </c>
      <c r="AA3647" t="s">
        <v>357</v>
      </c>
      <c r="AB3647">
        <v>0</v>
      </c>
      <c r="AC3647">
        <v>6</v>
      </c>
      <c r="AD3647" t="b">
        <v>0</v>
      </c>
      <c r="AE3647" t="s">
        <v>358</v>
      </c>
      <c r="AF3647">
        <v>180</v>
      </c>
      <c r="AZ3647" t="s">
        <v>389</v>
      </c>
      <c r="BA3647">
        <v>10000</v>
      </c>
      <c r="BB3647" t="s">
        <v>434</v>
      </c>
      <c r="BC3647" t="s">
        <v>357</v>
      </c>
      <c r="BD3647">
        <v>10000</v>
      </c>
      <c r="BE3647">
        <v>0</v>
      </c>
      <c r="BF3647" t="s">
        <v>361</v>
      </c>
      <c r="BG3647">
        <v>0</v>
      </c>
      <c r="BN3647">
        <v>20760001</v>
      </c>
      <c r="GY3647">
        <v>0</v>
      </c>
      <c r="GZ3647">
        <v>0</v>
      </c>
      <c r="HA3647" t="s">
        <v>373</v>
      </c>
      <c r="HB3647">
        <v>0</v>
      </c>
      <c r="HC3647">
        <v>0</v>
      </c>
      <c r="HD3647">
        <v>0</v>
      </c>
      <c r="HE3647" t="b">
        <v>0</v>
      </c>
      <c r="HF3647">
        <v>6000</v>
      </c>
      <c r="HG3647" t="b">
        <v>1</v>
      </c>
      <c r="HH3647">
        <v>0</v>
      </c>
      <c r="HI3647">
        <v>0</v>
      </c>
      <c r="HJ3647">
        <v>0</v>
      </c>
      <c r="HK3647">
        <v>0</v>
      </c>
      <c r="HL3647" t="b">
        <v>0</v>
      </c>
      <c r="HM3647">
        <v>0</v>
      </c>
      <c r="HN3647">
        <v>0</v>
      </c>
      <c r="HO3647">
        <v>0</v>
      </c>
      <c r="HP3647" t="s">
        <v>363</v>
      </c>
      <c r="HQ3647">
        <v>0</v>
      </c>
      <c r="HR3647">
        <v>0</v>
      </c>
      <c r="HS3647">
        <v>0</v>
      </c>
      <c r="HT3647">
        <v>0</v>
      </c>
      <c r="HU3647" t="b">
        <v>0</v>
      </c>
      <c r="HV3647">
        <v>0</v>
      </c>
      <c r="HW3647" t="b">
        <v>0</v>
      </c>
      <c r="HX3647" t="b">
        <v>0</v>
      </c>
    </row>
    <row r="3648" spans="2:232">
      <c r="B3648" s="34">
        <f>10000000+INDEX(编号表!$B:$B,MATCH(D3648,编号表!$A:$A,0))*10000+J3648</f>
        <v>11680002</v>
      </c>
      <c r="C3648" s="22" t="s">
        <v>2431</v>
      </c>
      <c r="D3648" s="22" t="s">
        <v>2431</v>
      </c>
      <c r="E3648" s="41" t="s">
        <v>492</v>
      </c>
      <c r="F3648" s="41" t="s">
        <v>2248</v>
      </c>
      <c r="G3648" s="41" t="s">
        <v>363</v>
      </c>
      <c r="H3648" s="41" t="b">
        <v>0</v>
      </c>
      <c r="I3648" s="41" t="b">
        <v>0</v>
      </c>
      <c r="J3648" s="41">
        <v>2</v>
      </c>
      <c r="K3648" s="41" t="str">
        <f t="shared" si="76"/>
        <v>116800</v>
      </c>
      <c r="L3648" s="41" t="s">
        <v>860</v>
      </c>
      <c r="O3648" t="s">
        <v>2432</v>
      </c>
      <c r="P3648">
        <v>12221015</v>
      </c>
      <c r="Q3648">
        <v>0</v>
      </c>
      <c r="R3648">
        <v>0</v>
      </c>
      <c r="S3648">
        <v>0</v>
      </c>
      <c r="U3648">
        <v>0</v>
      </c>
      <c r="V3648">
        <v>0</v>
      </c>
      <c r="W3648">
        <v>600</v>
      </c>
      <c r="X3648">
        <v>600</v>
      </c>
      <c r="Y3648" t="s">
        <v>371</v>
      </c>
      <c r="Z3648" t="s">
        <v>372</v>
      </c>
      <c r="AA3648" t="s">
        <v>357</v>
      </c>
      <c r="AB3648">
        <v>0</v>
      </c>
      <c r="AC3648">
        <v>6</v>
      </c>
      <c r="AD3648" t="b">
        <v>0</v>
      </c>
      <c r="AE3648" t="s">
        <v>358</v>
      </c>
      <c r="AF3648">
        <v>180</v>
      </c>
      <c r="AZ3648" t="s">
        <v>389</v>
      </c>
      <c r="BA3648">
        <v>10000</v>
      </c>
      <c r="BB3648" t="s">
        <v>434</v>
      </c>
      <c r="BC3648" t="s">
        <v>357</v>
      </c>
      <c r="BD3648">
        <v>10000</v>
      </c>
      <c r="BE3648">
        <v>0</v>
      </c>
      <c r="BF3648" t="s">
        <v>361</v>
      </c>
      <c r="BG3648">
        <v>0</v>
      </c>
      <c r="BN3648">
        <v>20760002</v>
      </c>
      <c r="GY3648">
        <v>0</v>
      </c>
      <c r="GZ3648">
        <v>0</v>
      </c>
      <c r="HA3648" t="s">
        <v>373</v>
      </c>
      <c r="HB3648">
        <v>0</v>
      </c>
      <c r="HC3648">
        <v>0</v>
      </c>
      <c r="HD3648">
        <v>0</v>
      </c>
      <c r="HE3648" t="b">
        <v>0</v>
      </c>
      <c r="HF3648">
        <v>6000</v>
      </c>
      <c r="HG3648" t="b">
        <v>1</v>
      </c>
      <c r="HH3648">
        <v>0</v>
      </c>
      <c r="HI3648">
        <v>0</v>
      </c>
      <c r="HJ3648">
        <v>0</v>
      </c>
      <c r="HK3648">
        <v>0</v>
      </c>
      <c r="HL3648" t="b">
        <v>0</v>
      </c>
      <c r="HM3648">
        <v>0</v>
      </c>
      <c r="HN3648">
        <v>0</v>
      </c>
      <c r="HO3648">
        <v>0</v>
      </c>
      <c r="HP3648" t="s">
        <v>363</v>
      </c>
      <c r="HQ3648">
        <v>0</v>
      </c>
      <c r="HR3648">
        <v>0</v>
      </c>
      <c r="HS3648">
        <v>0</v>
      </c>
      <c r="HT3648">
        <v>0</v>
      </c>
      <c r="HU3648" t="b">
        <v>0</v>
      </c>
      <c r="HV3648">
        <v>0</v>
      </c>
      <c r="HW3648" t="b">
        <v>0</v>
      </c>
      <c r="HX3648" t="b">
        <v>0</v>
      </c>
    </row>
    <row r="3649" spans="2:232">
      <c r="B3649" s="34">
        <f>10000000+INDEX(编号表!$B:$B,MATCH(D3649,编号表!$A:$A,0))*10000+J3649</f>
        <v>11680003</v>
      </c>
      <c r="C3649" s="22" t="s">
        <v>2431</v>
      </c>
      <c r="D3649" s="22" t="s">
        <v>2431</v>
      </c>
      <c r="E3649" s="41" t="s">
        <v>492</v>
      </c>
      <c r="F3649" s="41" t="s">
        <v>2248</v>
      </c>
      <c r="G3649" s="41" t="s">
        <v>363</v>
      </c>
      <c r="H3649" s="41" t="b">
        <v>0</v>
      </c>
      <c r="I3649" s="41" t="b">
        <v>0</v>
      </c>
      <c r="J3649" s="41">
        <v>3</v>
      </c>
      <c r="K3649" s="41" t="str">
        <f t="shared" si="76"/>
        <v>116800</v>
      </c>
      <c r="L3649" s="41" t="s">
        <v>777</v>
      </c>
      <c r="O3649" t="s">
        <v>2432</v>
      </c>
      <c r="P3649">
        <v>12221015</v>
      </c>
      <c r="Q3649">
        <v>0</v>
      </c>
      <c r="R3649">
        <v>0</v>
      </c>
      <c r="S3649">
        <v>0</v>
      </c>
      <c r="U3649">
        <v>0</v>
      </c>
      <c r="V3649">
        <v>0</v>
      </c>
      <c r="W3649">
        <v>600</v>
      </c>
      <c r="X3649">
        <v>600</v>
      </c>
      <c r="Y3649" t="s">
        <v>371</v>
      </c>
      <c r="Z3649" t="s">
        <v>372</v>
      </c>
      <c r="AA3649" t="s">
        <v>357</v>
      </c>
      <c r="AB3649">
        <v>0</v>
      </c>
      <c r="AC3649">
        <v>6</v>
      </c>
      <c r="AD3649" t="b">
        <v>0</v>
      </c>
      <c r="AE3649" t="s">
        <v>358</v>
      </c>
      <c r="AF3649">
        <v>180</v>
      </c>
      <c r="AZ3649" t="s">
        <v>389</v>
      </c>
      <c r="BA3649">
        <v>10000</v>
      </c>
      <c r="BB3649" t="s">
        <v>434</v>
      </c>
      <c r="BC3649" t="s">
        <v>357</v>
      </c>
      <c r="BD3649">
        <v>10000</v>
      </c>
      <c r="BE3649">
        <v>0</v>
      </c>
      <c r="BF3649" t="s">
        <v>361</v>
      </c>
      <c r="BG3649">
        <v>0</v>
      </c>
      <c r="BN3649">
        <v>20760003</v>
      </c>
      <c r="GY3649">
        <v>0</v>
      </c>
      <c r="GZ3649">
        <v>0</v>
      </c>
      <c r="HA3649" t="s">
        <v>373</v>
      </c>
      <c r="HB3649">
        <v>0</v>
      </c>
      <c r="HC3649">
        <v>0</v>
      </c>
      <c r="HD3649">
        <v>0</v>
      </c>
      <c r="HE3649" t="b">
        <v>0</v>
      </c>
      <c r="HF3649">
        <v>6000</v>
      </c>
      <c r="HG3649" t="b">
        <v>1</v>
      </c>
      <c r="HH3649">
        <v>0</v>
      </c>
      <c r="HI3649">
        <v>0</v>
      </c>
      <c r="HJ3649">
        <v>0</v>
      </c>
      <c r="HK3649">
        <v>0</v>
      </c>
      <c r="HL3649" t="b">
        <v>0</v>
      </c>
      <c r="HM3649">
        <v>0</v>
      </c>
      <c r="HN3649">
        <v>0</v>
      </c>
      <c r="HO3649">
        <v>0</v>
      </c>
      <c r="HP3649" t="s">
        <v>363</v>
      </c>
      <c r="HQ3649">
        <v>0</v>
      </c>
      <c r="HR3649">
        <v>0</v>
      </c>
      <c r="HS3649">
        <v>0</v>
      </c>
      <c r="HT3649">
        <v>0</v>
      </c>
      <c r="HU3649" t="b">
        <v>0</v>
      </c>
      <c r="HV3649">
        <v>0</v>
      </c>
      <c r="HW3649" t="b">
        <v>0</v>
      </c>
      <c r="HX3649" t="b">
        <v>0</v>
      </c>
    </row>
    <row r="3650" spans="2:232">
      <c r="B3650" s="34">
        <f>10000000+INDEX(编号表!$B:$B,MATCH(D3650,编号表!$A:$A,0))*10000+J3650</f>
        <v>11680004</v>
      </c>
      <c r="C3650" s="22" t="s">
        <v>2431</v>
      </c>
      <c r="D3650" s="22" t="s">
        <v>2431</v>
      </c>
      <c r="E3650" s="41" t="s">
        <v>492</v>
      </c>
      <c r="F3650" s="41" t="s">
        <v>2252</v>
      </c>
      <c r="G3650" s="41" t="s">
        <v>363</v>
      </c>
      <c r="H3650" s="41" t="b">
        <v>0</v>
      </c>
      <c r="I3650" s="41" t="b">
        <v>0</v>
      </c>
      <c r="J3650" s="41">
        <v>4</v>
      </c>
      <c r="K3650" s="41" t="str">
        <f t="shared" si="76"/>
        <v>116800</v>
      </c>
      <c r="L3650" s="41" t="s">
        <v>353</v>
      </c>
      <c r="O3650" t="s">
        <v>2432</v>
      </c>
      <c r="P3650">
        <v>12221015</v>
      </c>
      <c r="Q3650">
        <v>0</v>
      </c>
      <c r="R3650">
        <v>0</v>
      </c>
      <c r="S3650">
        <v>0</v>
      </c>
      <c r="U3650">
        <v>0</v>
      </c>
      <c r="V3650">
        <v>0</v>
      </c>
      <c r="W3650">
        <v>600</v>
      </c>
      <c r="X3650">
        <v>600</v>
      </c>
      <c r="Y3650" t="s">
        <v>371</v>
      </c>
      <c r="Z3650" t="s">
        <v>372</v>
      </c>
      <c r="AA3650" t="s">
        <v>357</v>
      </c>
      <c r="AB3650">
        <v>0</v>
      </c>
      <c r="AC3650">
        <v>6</v>
      </c>
      <c r="AD3650" t="b">
        <v>0</v>
      </c>
      <c r="AE3650" t="s">
        <v>358</v>
      </c>
      <c r="AF3650">
        <v>180</v>
      </c>
      <c r="AZ3650" t="s">
        <v>389</v>
      </c>
      <c r="BA3650">
        <v>10000</v>
      </c>
      <c r="BB3650" t="s">
        <v>434</v>
      </c>
      <c r="BC3650" t="s">
        <v>357</v>
      </c>
      <c r="BD3650">
        <v>10000</v>
      </c>
      <c r="BE3650">
        <v>0</v>
      </c>
      <c r="BF3650" t="s">
        <v>361</v>
      </c>
      <c r="BG3650">
        <v>0</v>
      </c>
      <c r="BN3650">
        <v>20760004</v>
      </c>
      <c r="GY3650">
        <v>0</v>
      </c>
      <c r="GZ3650">
        <v>0</v>
      </c>
      <c r="HA3650" t="s">
        <v>373</v>
      </c>
      <c r="HB3650">
        <v>0</v>
      </c>
      <c r="HC3650">
        <v>0</v>
      </c>
      <c r="HD3650">
        <v>0</v>
      </c>
      <c r="HE3650" t="b">
        <v>0</v>
      </c>
      <c r="HF3650">
        <v>6000</v>
      </c>
      <c r="HG3650" t="b">
        <v>1</v>
      </c>
      <c r="HH3650">
        <v>0</v>
      </c>
      <c r="HI3650">
        <v>0</v>
      </c>
      <c r="HJ3650">
        <v>0</v>
      </c>
      <c r="HK3650">
        <v>0</v>
      </c>
      <c r="HL3650" t="b">
        <v>0</v>
      </c>
      <c r="HM3650">
        <v>0</v>
      </c>
      <c r="HN3650">
        <v>0</v>
      </c>
      <c r="HO3650">
        <v>0</v>
      </c>
      <c r="HP3650" t="s">
        <v>363</v>
      </c>
      <c r="HQ3650">
        <v>0</v>
      </c>
      <c r="HR3650">
        <v>0</v>
      </c>
      <c r="HS3650">
        <v>0</v>
      </c>
      <c r="HT3650">
        <v>0</v>
      </c>
      <c r="HU3650" t="b">
        <v>0</v>
      </c>
      <c r="HV3650">
        <v>0</v>
      </c>
      <c r="HW3650" t="b">
        <v>0</v>
      </c>
      <c r="HX3650" t="b">
        <v>0</v>
      </c>
    </row>
    <row r="3651" spans="2:232">
      <c r="B3651" s="34">
        <f>10000000+INDEX(编号表!$B:$B,MATCH(D3651,编号表!$A:$A,0))*10000+J3651</f>
        <v>11680005</v>
      </c>
      <c r="C3651" s="22" t="s">
        <v>2431</v>
      </c>
      <c r="D3651" s="22" t="s">
        <v>2431</v>
      </c>
      <c r="E3651" s="41" t="s">
        <v>492</v>
      </c>
      <c r="F3651" s="41" t="s">
        <v>2252</v>
      </c>
      <c r="G3651" s="41" t="s">
        <v>363</v>
      </c>
      <c r="H3651" s="41" t="b">
        <v>0</v>
      </c>
      <c r="I3651" s="41" t="b">
        <v>0</v>
      </c>
      <c r="J3651" s="41">
        <v>5</v>
      </c>
      <c r="K3651" s="41" t="str">
        <f t="shared" si="76"/>
        <v>116800</v>
      </c>
      <c r="L3651" s="41" t="s">
        <v>860</v>
      </c>
      <c r="O3651" t="s">
        <v>2432</v>
      </c>
      <c r="P3651">
        <v>12221015</v>
      </c>
      <c r="Q3651">
        <v>0</v>
      </c>
      <c r="R3651">
        <v>0</v>
      </c>
      <c r="S3651">
        <v>0</v>
      </c>
      <c r="U3651">
        <v>0</v>
      </c>
      <c r="V3651">
        <v>0</v>
      </c>
      <c r="W3651">
        <v>600</v>
      </c>
      <c r="X3651">
        <v>600</v>
      </c>
      <c r="Y3651" t="s">
        <v>371</v>
      </c>
      <c r="Z3651" t="s">
        <v>372</v>
      </c>
      <c r="AA3651" t="s">
        <v>357</v>
      </c>
      <c r="AB3651">
        <v>0</v>
      </c>
      <c r="AC3651">
        <v>6</v>
      </c>
      <c r="AD3651" t="b">
        <v>0</v>
      </c>
      <c r="AE3651" t="s">
        <v>358</v>
      </c>
      <c r="AF3651">
        <v>180</v>
      </c>
      <c r="AZ3651" t="s">
        <v>389</v>
      </c>
      <c r="BA3651">
        <v>10000</v>
      </c>
      <c r="BB3651" t="s">
        <v>434</v>
      </c>
      <c r="BC3651" t="s">
        <v>357</v>
      </c>
      <c r="BD3651">
        <v>10000</v>
      </c>
      <c r="BE3651">
        <v>0</v>
      </c>
      <c r="BF3651" t="s">
        <v>361</v>
      </c>
      <c r="BG3651">
        <v>0</v>
      </c>
      <c r="BN3651">
        <v>20760005</v>
      </c>
      <c r="GY3651">
        <v>0</v>
      </c>
      <c r="GZ3651">
        <v>0</v>
      </c>
      <c r="HA3651" t="s">
        <v>373</v>
      </c>
      <c r="HB3651">
        <v>0</v>
      </c>
      <c r="HC3651">
        <v>0</v>
      </c>
      <c r="HD3651">
        <v>0</v>
      </c>
      <c r="HE3651" t="b">
        <v>0</v>
      </c>
      <c r="HF3651">
        <v>6000</v>
      </c>
      <c r="HG3651" t="b">
        <v>1</v>
      </c>
      <c r="HH3651">
        <v>0</v>
      </c>
      <c r="HI3651">
        <v>0</v>
      </c>
      <c r="HJ3651">
        <v>0</v>
      </c>
      <c r="HK3651">
        <v>0</v>
      </c>
      <c r="HL3651" t="b">
        <v>0</v>
      </c>
      <c r="HM3651">
        <v>0</v>
      </c>
      <c r="HN3651">
        <v>0</v>
      </c>
      <c r="HO3651">
        <v>0</v>
      </c>
      <c r="HP3651" t="s">
        <v>363</v>
      </c>
      <c r="HQ3651">
        <v>0</v>
      </c>
      <c r="HR3651">
        <v>0</v>
      </c>
      <c r="HS3651">
        <v>0</v>
      </c>
      <c r="HT3651">
        <v>0</v>
      </c>
      <c r="HU3651" t="b">
        <v>0</v>
      </c>
      <c r="HV3651">
        <v>0</v>
      </c>
      <c r="HW3651" t="b">
        <v>0</v>
      </c>
      <c r="HX3651" t="b">
        <v>0</v>
      </c>
    </row>
    <row r="3652" spans="2:232">
      <c r="B3652" s="34">
        <f>10000000+INDEX(编号表!$B:$B,MATCH(D3652,编号表!$A:$A,0))*10000+J3652</f>
        <v>11680006</v>
      </c>
      <c r="C3652" s="22" t="s">
        <v>2431</v>
      </c>
      <c r="D3652" s="22" t="s">
        <v>2431</v>
      </c>
      <c r="E3652" s="41" t="s">
        <v>492</v>
      </c>
      <c r="F3652" s="41" t="s">
        <v>2252</v>
      </c>
      <c r="G3652" s="41" t="s">
        <v>363</v>
      </c>
      <c r="H3652" s="41" t="b">
        <v>0</v>
      </c>
      <c r="I3652" s="41" t="b">
        <v>0</v>
      </c>
      <c r="J3652" s="41">
        <v>6</v>
      </c>
      <c r="K3652" s="41" t="str">
        <f t="shared" ref="K3652:K3715" si="77">LEFT(B3652,6)</f>
        <v>116800</v>
      </c>
      <c r="L3652" s="41" t="s">
        <v>777</v>
      </c>
      <c r="O3652" t="s">
        <v>2432</v>
      </c>
      <c r="P3652">
        <v>12221015</v>
      </c>
      <c r="Q3652">
        <v>0</v>
      </c>
      <c r="R3652">
        <v>0</v>
      </c>
      <c r="S3652">
        <v>0</v>
      </c>
      <c r="U3652">
        <v>0</v>
      </c>
      <c r="V3652">
        <v>0</v>
      </c>
      <c r="W3652">
        <v>600</v>
      </c>
      <c r="X3652">
        <v>600</v>
      </c>
      <c r="Y3652" t="s">
        <v>371</v>
      </c>
      <c r="Z3652" t="s">
        <v>372</v>
      </c>
      <c r="AA3652" t="s">
        <v>357</v>
      </c>
      <c r="AB3652">
        <v>0</v>
      </c>
      <c r="AC3652">
        <v>6</v>
      </c>
      <c r="AD3652" t="b">
        <v>0</v>
      </c>
      <c r="AE3652" t="s">
        <v>358</v>
      </c>
      <c r="AF3652">
        <v>180</v>
      </c>
      <c r="AZ3652" t="s">
        <v>389</v>
      </c>
      <c r="BA3652">
        <v>10000</v>
      </c>
      <c r="BB3652" t="s">
        <v>434</v>
      </c>
      <c r="BC3652" t="s">
        <v>357</v>
      </c>
      <c r="BD3652">
        <v>10000</v>
      </c>
      <c r="BE3652">
        <v>0</v>
      </c>
      <c r="BF3652" t="s">
        <v>361</v>
      </c>
      <c r="BG3652">
        <v>0</v>
      </c>
      <c r="BN3652">
        <v>20760006</v>
      </c>
      <c r="GY3652">
        <v>0</v>
      </c>
      <c r="GZ3652">
        <v>0</v>
      </c>
      <c r="HA3652" t="s">
        <v>373</v>
      </c>
      <c r="HB3652">
        <v>0</v>
      </c>
      <c r="HC3652">
        <v>0</v>
      </c>
      <c r="HD3652">
        <v>0</v>
      </c>
      <c r="HE3652" t="b">
        <v>0</v>
      </c>
      <c r="HF3652">
        <v>6000</v>
      </c>
      <c r="HG3652" t="b">
        <v>1</v>
      </c>
      <c r="HH3652">
        <v>0</v>
      </c>
      <c r="HI3652">
        <v>0</v>
      </c>
      <c r="HJ3652">
        <v>0</v>
      </c>
      <c r="HK3652">
        <v>0</v>
      </c>
      <c r="HL3652" t="b">
        <v>0</v>
      </c>
      <c r="HM3652">
        <v>0</v>
      </c>
      <c r="HN3652">
        <v>0</v>
      </c>
      <c r="HO3652">
        <v>0</v>
      </c>
      <c r="HP3652" t="s">
        <v>363</v>
      </c>
      <c r="HQ3652">
        <v>0</v>
      </c>
      <c r="HR3652">
        <v>0</v>
      </c>
      <c r="HS3652">
        <v>0</v>
      </c>
      <c r="HT3652">
        <v>0</v>
      </c>
      <c r="HU3652" t="b">
        <v>0</v>
      </c>
      <c r="HV3652">
        <v>0</v>
      </c>
      <c r="HW3652" t="b">
        <v>0</v>
      </c>
      <c r="HX3652" t="b">
        <v>0</v>
      </c>
    </row>
    <row r="3653" spans="2:232">
      <c r="B3653" s="34">
        <f>10000000+INDEX(编号表!$B:$B,MATCH(D3653,编号表!$A:$A,0))*10000+J3653</f>
        <v>11680007</v>
      </c>
      <c r="C3653" s="22" t="s">
        <v>2431</v>
      </c>
      <c r="D3653" s="22" t="s">
        <v>2431</v>
      </c>
      <c r="E3653" s="41" t="s">
        <v>492</v>
      </c>
      <c r="F3653" s="41" t="s">
        <v>2256</v>
      </c>
      <c r="G3653" s="41" t="s">
        <v>363</v>
      </c>
      <c r="H3653" s="41" t="b">
        <v>0</v>
      </c>
      <c r="I3653" s="41" t="b">
        <v>0</v>
      </c>
      <c r="J3653" s="41">
        <v>7</v>
      </c>
      <c r="K3653" s="41" t="str">
        <f t="shared" si="77"/>
        <v>116800</v>
      </c>
      <c r="L3653" s="41" t="s">
        <v>353</v>
      </c>
      <c r="O3653" t="s">
        <v>2432</v>
      </c>
      <c r="P3653">
        <v>12221015</v>
      </c>
      <c r="Q3653">
        <v>0</v>
      </c>
      <c r="R3653">
        <v>0</v>
      </c>
      <c r="S3653">
        <v>0</v>
      </c>
      <c r="U3653">
        <v>0</v>
      </c>
      <c r="V3653">
        <v>0</v>
      </c>
      <c r="W3653">
        <v>600</v>
      </c>
      <c r="X3653">
        <v>600</v>
      </c>
      <c r="Y3653" t="s">
        <v>371</v>
      </c>
      <c r="Z3653" t="s">
        <v>372</v>
      </c>
      <c r="AA3653" t="s">
        <v>357</v>
      </c>
      <c r="AB3653">
        <v>0</v>
      </c>
      <c r="AC3653">
        <v>6</v>
      </c>
      <c r="AD3653" t="b">
        <v>0</v>
      </c>
      <c r="AE3653" t="s">
        <v>358</v>
      </c>
      <c r="AF3653">
        <v>180</v>
      </c>
      <c r="AZ3653" t="s">
        <v>389</v>
      </c>
      <c r="BA3653">
        <v>10000</v>
      </c>
      <c r="BB3653" t="s">
        <v>434</v>
      </c>
      <c r="BC3653" t="s">
        <v>357</v>
      </c>
      <c r="BD3653">
        <v>10000</v>
      </c>
      <c r="BE3653">
        <v>0</v>
      </c>
      <c r="BF3653" t="s">
        <v>361</v>
      </c>
      <c r="BG3653">
        <v>0</v>
      </c>
      <c r="BN3653">
        <v>20760007</v>
      </c>
      <c r="GY3653">
        <v>0</v>
      </c>
      <c r="GZ3653">
        <v>0</v>
      </c>
      <c r="HA3653" t="s">
        <v>373</v>
      </c>
      <c r="HB3653">
        <v>0</v>
      </c>
      <c r="HC3653">
        <v>0</v>
      </c>
      <c r="HD3653">
        <v>0</v>
      </c>
      <c r="HE3653" t="b">
        <v>0</v>
      </c>
      <c r="HF3653">
        <v>6000</v>
      </c>
      <c r="HG3653" t="b">
        <v>1</v>
      </c>
      <c r="HH3653">
        <v>0</v>
      </c>
      <c r="HI3653">
        <v>0</v>
      </c>
      <c r="HJ3653">
        <v>0</v>
      </c>
      <c r="HK3653">
        <v>0</v>
      </c>
      <c r="HL3653" t="b">
        <v>0</v>
      </c>
      <c r="HM3653">
        <v>0</v>
      </c>
      <c r="HN3653">
        <v>0</v>
      </c>
      <c r="HO3653">
        <v>0</v>
      </c>
      <c r="HP3653" t="s">
        <v>363</v>
      </c>
      <c r="HQ3653">
        <v>0</v>
      </c>
      <c r="HR3653">
        <v>0</v>
      </c>
      <c r="HS3653">
        <v>0</v>
      </c>
      <c r="HT3653">
        <v>0</v>
      </c>
      <c r="HU3653" t="b">
        <v>0</v>
      </c>
      <c r="HV3653">
        <v>0</v>
      </c>
      <c r="HW3653" t="b">
        <v>0</v>
      </c>
      <c r="HX3653" t="b">
        <v>0</v>
      </c>
    </row>
    <row r="3654" spans="2:232">
      <c r="B3654" s="34">
        <f>10000000+INDEX(编号表!$B:$B,MATCH(D3654,编号表!$A:$A,0))*10000+J3654</f>
        <v>11680008</v>
      </c>
      <c r="C3654" s="22" t="s">
        <v>2431</v>
      </c>
      <c r="D3654" s="22" t="s">
        <v>2431</v>
      </c>
      <c r="E3654" s="41" t="s">
        <v>492</v>
      </c>
      <c r="F3654" s="41" t="s">
        <v>2256</v>
      </c>
      <c r="G3654" s="41" t="s">
        <v>363</v>
      </c>
      <c r="H3654" s="41" t="b">
        <v>0</v>
      </c>
      <c r="I3654" s="41" t="b">
        <v>0</v>
      </c>
      <c r="J3654" s="41">
        <v>8</v>
      </c>
      <c r="K3654" s="41" t="str">
        <f t="shared" si="77"/>
        <v>116800</v>
      </c>
      <c r="L3654" s="41" t="s">
        <v>860</v>
      </c>
      <c r="O3654" t="s">
        <v>2432</v>
      </c>
      <c r="P3654">
        <v>12221015</v>
      </c>
      <c r="Q3654">
        <v>0</v>
      </c>
      <c r="R3654">
        <v>0</v>
      </c>
      <c r="S3654">
        <v>0</v>
      </c>
      <c r="U3654">
        <v>0</v>
      </c>
      <c r="V3654">
        <v>0</v>
      </c>
      <c r="W3654">
        <v>600</v>
      </c>
      <c r="X3654">
        <v>600</v>
      </c>
      <c r="Y3654" t="s">
        <v>371</v>
      </c>
      <c r="Z3654" t="s">
        <v>372</v>
      </c>
      <c r="AA3654" t="s">
        <v>357</v>
      </c>
      <c r="AB3654">
        <v>0</v>
      </c>
      <c r="AC3654">
        <v>6</v>
      </c>
      <c r="AD3654" t="b">
        <v>0</v>
      </c>
      <c r="AE3654" t="s">
        <v>358</v>
      </c>
      <c r="AF3654">
        <v>180</v>
      </c>
      <c r="AZ3654" t="s">
        <v>389</v>
      </c>
      <c r="BA3654">
        <v>10000</v>
      </c>
      <c r="BB3654" t="s">
        <v>434</v>
      </c>
      <c r="BC3654" t="s">
        <v>357</v>
      </c>
      <c r="BD3654">
        <v>10000</v>
      </c>
      <c r="BE3654">
        <v>0</v>
      </c>
      <c r="BF3654" t="s">
        <v>361</v>
      </c>
      <c r="BG3654">
        <v>0</v>
      </c>
      <c r="BN3654">
        <v>20760008</v>
      </c>
      <c r="GY3654">
        <v>0</v>
      </c>
      <c r="GZ3654">
        <v>0</v>
      </c>
      <c r="HA3654" t="s">
        <v>373</v>
      </c>
      <c r="HB3654">
        <v>0</v>
      </c>
      <c r="HC3654">
        <v>0</v>
      </c>
      <c r="HD3654">
        <v>0</v>
      </c>
      <c r="HE3654" t="b">
        <v>0</v>
      </c>
      <c r="HF3654">
        <v>6000</v>
      </c>
      <c r="HG3654" t="b">
        <v>1</v>
      </c>
      <c r="HH3654">
        <v>0</v>
      </c>
      <c r="HI3654">
        <v>0</v>
      </c>
      <c r="HJ3654">
        <v>0</v>
      </c>
      <c r="HK3654">
        <v>0</v>
      </c>
      <c r="HL3654" t="b">
        <v>0</v>
      </c>
      <c r="HM3654">
        <v>0</v>
      </c>
      <c r="HN3654">
        <v>0</v>
      </c>
      <c r="HO3654">
        <v>0</v>
      </c>
      <c r="HP3654" t="s">
        <v>363</v>
      </c>
      <c r="HQ3654">
        <v>0</v>
      </c>
      <c r="HR3654">
        <v>0</v>
      </c>
      <c r="HS3654">
        <v>0</v>
      </c>
      <c r="HT3654">
        <v>0</v>
      </c>
      <c r="HU3654" t="b">
        <v>0</v>
      </c>
      <c r="HV3654">
        <v>0</v>
      </c>
      <c r="HW3654" t="b">
        <v>0</v>
      </c>
      <c r="HX3654" t="b">
        <v>0</v>
      </c>
    </row>
    <row r="3655" spans="2:232">
      <c r="B3655" s="34">
        <f>10000000+INDEX(编号表!$B:$B,MATCH(D3655,编号表!$A:$A,0))*10000+J3655</f>
        <v>11680009</v>
      </c>
      <c r="C3655" s="22" t="s">
        <v>2431</v>
      </c>
      <c r="D3655" s="22" t="s">
        <v>2431</v>
      </c>
      <c r="E3655" s="41" t="s">
        <v>492</v>
      </c>
      <c r="F3655" s="41" t="s">
        <v>2256</v>
      </c>
      <c r="G3655" s="41" t="s">
        <v>363</v>
      </c>
      <c r="H3655" s="41" t="b">
        <v>0</v>
      </c>
      <c r="I3655" s="41" t="b">
        <v>0</v>
      </c>
      <c r="J3655" s="41">
        <v>9</v>
      </c>
      <c r="K3655" s="41" t="str">
        <f t="shared" si="77"/>
        <v>116800</v>
      </c>
      <c r="L3655" s="41" t="s">
        <v>777</v>
      </c>
      <c r="O3655" t="s">
        <v>2432</v>
      </c>
      <c r="P3655">
        <v>12221015</v>
      </c>
      <c r="Q3655">
        <v>0</v>
      </c>
      <c r="R3655">
        <v>0</v>
      </c>
      <c r="S3655">
        <v>0</v>
      </c>
      <c r="U3655">
        <v>0</v>
      </c>
      <c r="V3655">
        <v>0</v>
      </c>
      <c r="W3655">
        <v>600</v>
      </c>
      <c r="X3655">
        <v>600</v>
      </c>
      <c r="Y3655" t="s">
        <v>371</v>
      </c>
      <c r="Z3655" t="s">
        <v>372</v>
      </c>
      <c r="AA3655" t="s">
        <v>357</v>
      </c>
      <c r="AB3655">
        <v>0</v>
      </c>
      <c r="AC3655">
        <v>6</v>
      </c>
      <c r="AD3655" t="b">
        <v>0</v>
      </c>
      <c r="AE3655" t="s">
        <v>358</v>
      </c>
      <c r="AF3655">
        <v>180</v>
      </c>
      <c r="AZ3655" t="s">
        <v>389</v>
      </c>
      <c r="BA3655">
        <v>10000</v>
      </c>
      <c r="BB3655" t="s">
        <v>434</v>
      </c>
      <c r="BC3655" t="s">
        <v>357</v>
      </c>
      <c r="BD3655">
        <v>10000</v>
      </c>
      <c r="BE3655">
        <v>0</v>
      </c>
      <c r="BF3655" t="s">
        <v>361</v>
      </c>
      <c r="BG3655">
        <v>0</v>
      </c>
      <c r="BN3655">
        <v>20760009</v>
      </c>
      <c r="GY3655">
        <v>0</v>
      </c>
      <c r="GZ3655">
        <v>0</v>
      </c>
      <c r="HA3655" t="s">
        <v>373</v>
      </c>
      <c r="HB3655">
        <v>0</v>
      </c>
      <c r="HC3655">
        <v>0</v>
      </c>
      <c r="HD3655">
        <v>0</v>
      </c>
      <c r="HE3655" t="b">
        <v>0</v>
      </c>
      <c r="HF3655">
        <v>6000</v>
      </c>
      <c r="HG3655" t="b">
        <v>1</v>
      </c>
      <c r="HH3655">
        <v>0</v>
      </c>
      <c r="HI3655">
        <v>0</v>
      </c>
      <c r="HJ3655">
        <v>0</v>
      </c>
      <c r="HK3655">
        <v>0</v>
      </c>
      <c r="HL3655" t="b">
        <v>0</v>
      </c>
      <c r="HM3655">
        <v>0</v>
      </c>
      <c r="HN3655">
        <v>0</v>
      </c>
      <c r="HO3655">
        <v>0</v>
      </c>
      <c r="HP3655" t="s">
        <v>363</v>
      </c>
      <c r="HQ3655">
        <v>0</v>
      </c>
      <c r="HR3655">
        <v>0</v>
      </c>
      <c r="HS3655">
        <v>0</v>
      </c>
      <c r="HT3655">
        <v>0</v>
      </c>
      <c r="HU3655" t="b">
        <v>0</v>
      </c>
      <c r="HV3655">
        <v>0</v>
      </c>
      <c r="HW3655" t="b">
        <v>0</v>
      </c>
      <c r="HX3655" t="b">
        <v>0</v>
      </c>
    </row>
    <row r="3656" spans="2:232">
      <c r="B3656" s="34">
        <f>10000000+INDEX(编号表!$B:$B,MATCH(D3656,编号表!$A:$A,0))*10000+J3656</f>
        <v>11680010</v>
      </c>
      <c r="C3656" s="22" t="s">
        <v>2431</v>
      </c>
      <c r="D3656" s="22" t="s">
        <v>2431</v>
      </c>
      <c r="E3656" s="41" t="s">
        <v>492</v>
      </c>
      <c r="F3656" s="41" t="s">
        <v>2260</v>
      </c>
      <c r="G3656" s="41" t="s">
        <v>363</v>
      </c>
      <c r="H3656" s="41" t="b">
        <v>0</v>
      </c>
      <c r="I3656" s="41" t="b">
        <v>0</v>
      </c>
      <c r="J3656" s="41">
        <v>10</v>
      </c>
      <c r="K3656" s="41" t="str">
        <f t="shared" si="77"/>
        <v>116800</v>
      </c>
      <c r="L3656" s="41" t="s">
        <v>353</v>
      </c>
      <c r="O3656" t="s">
        <v>2432</v>
      </c>
      <c r="P3656">
        <v>12221015</v>
      </c>
      <c r="Q3656">
        <v>0</v>
      </c>
      <c r="R3656">
        <v>0</v>
      </c>
      <c r="S3656">
        <v>0</v>
      </c>
      <c r="U3656">
        <v>0</v>
      </c>
      <c r="V3656">
        <v>0</v>
      </c>
      <c r="W3656">
        <v>600</v>
      </c>
      <c r="X3656">
        <v>600</v>
      </c>
      <c r="Y3656" t="s">
        <v>371</v>
      </c>
      <c r="Z3656" t="s">
        <v>372</v>
      </c>
      <c r="AA3656" t="s">
        <v>357</v>
      </c>
      <c r="AB3656">
        <v>0</v>
      </c>
      <c r="AC3656">
        <v>6</v>
      </c>
      <c r="AD3656" t="b">
        <v>0</v>
      </c>
      <c r="AE3656" t="s">
        <v>358</v>
      </c>
      <c r="AF3656">
        <v>180</v>
      </c>
      <c r="AZ3656" t="s">
        <v>389</v>
      </c>
      <c r="BA3656">
        <v>10000</v>
      </c>
      <c r="BB3656" t="s">
        <v>434</v>
      </c>
      <c r="BC3656" t="s">
        <v>357</v>
      </c>
      <c r="BD3656">
        <v>10000</v>
      </c>
      <c r="BE3656">
        <v>0</v>
      </c>
      <c r="BF3656" t="s">
        <v>361</v>
      </c>
      <c r="BG3656">
        <v>0</v>
      </c>
      <c r="BN3656">
        <v>20760010</v>
      </c>
      <c r="GY3656">
        <v>0</v>
      </c>
      <c r="GZ3656">
        <v>0</v>
      </c>
      <c r="HA3656" t="s">
        <v>373</v>
      </c>
      <c r="HB3656">
        <v>0</v>
      </c>
      <c r="HC3656">
        <v>0</v>
      </c>
      <c r="HD3656">
        <v>0</v>
      </c>
      <c r="HE3656" t="b">
        <v>0</v>
      </c>
      <c r="HF3656">
        <v>6000</v>
      </c>
      <c r="HG3656" t="b">
        <v>1</v>
      </c>
      <c r="HH3656">
        <v>0</v>
      </c>
      <c r="HI3656">
        <v>0</v>
      </c>
      <c r="HJ3656">
        <v>0</v>
      </c>
      <c r="HK3656">
        <v>0</v>
      </c>
      <c r="HL3656" t="b">
        <v>0</v>
      </c>
      <c r="HM3656">
        <v>0</v>
      </c>
      <c r="HN3656">
        <v>0</v>
      </c>
      <c r="HO3656">
        <v>0</v>
      </c>
      <c r="HP3656" t="s">
        <v>363</v>
      </c>
      <c r="HQ3656">
        <v>0</v>
      </c>
      <c r="HR3656">
        <v>0</v>
      </c>
      <c r="HS3656">
        <v>0</v>
      </c>
      <c r="HT3656">
        <v>0</v>
      </c>
      <c r="HU3656" t="b">
        <v>0</v>
      </c>
      <c r="HV3656">
        <v>0</v>
      </c>
      <c r="HW3656" t="b">
        <v>0</v>
      </c>
      <c r="HX3656" t="b">
        <v>0</v>
      </c>
    </row>
    <row r="3657" spans="2:232">
      <c r="B3657" s="34">
        <f>10000000+INDEX(编号表!$B:$B,MATCH(D3657,编号表!$A:$A,0))*10000+J3657</f>
        <v>11680011</v>
      </c>
      <c r="C3657" s="22" t="s">
        <v>2431</v>
      </c>
      <c r="D3657" s="22" t="s">
        <v>2431</v>
      </c>
      <c r="E3657" s="41" t="s">
        <v>492</v>
      </c>
      <c r="F3657" s="41" t="s">
        <v>2260</v>
      </c>
      <c r="G3657" s="41" t="s">
        <v>363</v>
      </c>
      <c r="H3657" s="41" t="b">
        <v>0</v>
      </c>
      <c r="I3657" s="41" t="b">
        <v>0</v>
      </c>
      <c r="J3657" s="41">
        <v>11</v>
      </c>
      <c r="K3657" s="41" t="str">
        <f t="shared" si="77"/>
        <v>116800</v>
      </c>
      <c r="L3657" s="41" t="s">
        <v>860</v>
      </c>
      <c r="O3657" t="s">
        <v>2432</v>
      </c>
      <c r="P3657">
        <v>12221015</v>
      </c>
      <c r="Q3657">
        <v>0</v>
      </c>
      <c r="R3657">
        <v>0</v>
      </c>
      <c r="S3657">
        <v>0</v>
      </c>
      <c r="U3657">
        <v>0</v>
      </c>
      <c r="V3657">
        <v>0</v>
      </c>
      <c r="W3657">
        <v>600</v>
      </c>
      <c r="X3657">
        <v>600</v>
      </c>
      <c r="Y3657" t="s">
        <v>371</v>
      </c>
      <c r="Z3657" t="s">
        <v>372</v>
      </c>
      <c r="AA3657" t="s">
        <v>357</v>
      </c>
      <c r="AB3657">
        <v>0</v>
      </c>
      <c r="AC3657">
        <v>6</v>
      </c>
      <c r="AD3657" t="b">
        <v>0</v>
      </c>
      <c r="AE3657" t="s">
        <v>358</v>
      </c>
      <c r="AF3657">
        <v>180</v>
      </c>
      <c r="AZ3657" t="s">
        <v>389</v>
      </c>
      <c r="BA3657">
        <v>10000</v>
      </c>
      <c r="BB3657" t="s">
        <v>434</v>
      </c>
      <c r="BC3657" t="s">
        <v>357</v>
      </c>
      <c r="BD3657">
        <v>10000</v>
      </c>
      <c r="BE3657">
        <v>0</v>
      </c>
      <c r="BF3657" t="s">
        <v>361</v>
      </c>
      <c r="BG3657">
        <v>0</v>
      </c>
      <c r="BN3657">
        <v>20760011</v>
      </c>
      <c r="GY3657">
        <v>0</v>
      </c>
      <c r="GZ3657">
        <v>0</v>
      </c>
      <c r="HA3657" t="s">
        <v>373</v>
      </c>
      <c r="HB3657">
        <v>0</v>
      </c>
      <c r="HC3657">
        <v>0</v>
      </c>
      <c r="HD3657">
        <v>0</v>
      </c>
      <c r="HE3657" t="b">
        <v>0</v>
      </c>
      <c r="HF3657">
        <v>6000</v>
      </c>
      <c r="HG3657" t="b">
        <v>1</v>
      </c>
      <c r="HH3657">
        <v>0</v>
      </c>
      <c r="HI3657">
        <v>0</v>
      </c>
      <c r="HJ3657">
        <v>0</v>
      </c>
      <c r="HK3657">
        <v>0</v>
      </c>
      <c r="HL3657" t="b">
        <v>0</v>
      </c>
      <c r="HM3657">
        <v>0</v>
      </c>
      <c r="HN3657">
        <v>0</v>
      </c>
      <c r="HO3657">
        <v>0</v>
      </c>
      <c r="HP3657" t="s">
        <v>363</v>
      </c>
      <c r="HQ3657">
        <v>0</v>
      </c>
      <c r="HR3657">
        <v>0</v>
      </c>
      <c r="HS3657">
        <v>0</v>
      </c>
      <c r="HT3657">
        <v>0</v>
      </c>
      <c r="HU3657" t="b">
        <v>0</v>
      </c>
      <c r="HV3657">
        <v>0</v>
      </c>
      <c r="HW3657" t="b">
        <v>0</v>
      </c>
      <c r="HX3657" t="b">
        <v>0</v>
      </c>
    </row>
    <row r="3658" spans="2:232">
      <c r="B3658" s="34">
        <f>10000000+INDEX(编号表!$B:$B,MATCH(D3658,编号表!$A:$A,0))*10000+J3658</f>
        <v>11680012</v>
      </c>
      <c r="C3658" s="22" t="s">
        <v>2431</v>
      </c>
      <c r="D3658" s="22" t="s">
        <v>2431</v>
      </c>
      <c r="E3658" s="41" t="s">
        <v>492</v>
      </c>
      <c r="F3658" s="41" t="s">
        <v>2260</v>
      </c>
      <c r="G3658" s="41" t="s">
        <v>363</v>
      </c>
      <c r="H3658" s="41" t="b">
        <v>0</v>
      </c>
      <c r="I3658" s="41" t="b">
        <v>0</v>
      </c>
      <c r="J3658" s="41">
        <v>12</v>
      </c>
      <c r="K3658" s="41" t="str">
        <f t="shared" si="77"/>
        <v>116800</v>
      </c>
      <c r="L3658" s="41" t="s">
        <v>777</v>
      </c>
      <c r="O3658" t="s">
        <v>2432</v>
      </c>
      <c r="P3658">
        <v>12221015</v>
      </c>
      <c r="Q3658">
        <v>0</v>
      </c>
      <c r="R3658">
        <v>0</v>
      </c>
      <c r="S3658">
        <v>0</v>
      </c>
      <c r="U3658">
        <v>0</v>
      </c>
      <c r="V3658">
        <v>0</v>
      </c>
      <c r="W3658">
        <v>600</v>
      </c>
      <c r="X3658">
        <v>600</v>
      </c>
      <c r="Y3658" t="s">
        <v>371</v>
      </c>
      <c r="Z3658" t="s">
        <v>372</v>
      </c>
      <c r="AA3658" t="s">
        <v>357</v>
      </c>
      <c r="AB3658">
        <v>0</v>
      </c>
      <c r="AC3658">
        <v>6</v>
      </c>
      <c r="AD3658" t="b">
        <v>0</v>
      </c>
      <c r="AE3658" t="s">
        <v>358</v>
      </c>
      <c r="AF3658">
        <v>180</v>
      </c>
      <c r="AZ3658" t="s">
        <v>389</v>
      </c>
      <c r="BA3658">
        <v>10000</v>
      </c>
      <c r="BB3658" t="s">
        <v>434</v>
      </c>
      <c r="BC3658" t="s">
        <v>357</v>
      </c>
      <c r="BD3658">
        <v>10000</v>
      </c>
      <c r="BE3658">
        <v>0</v>
      </c>
      <c r="BF3658" t="s">
        <v>361</v>
      </c>
      <c r="BG3658">
        <v>0</v>
      </c>
      <c r="BN3658">
        <v>20760012</v>
      </c>
      <c r="GY3658">
        <v>0</v>
      </c>
      <c r="GZ3658">
        <v>0</v>
      </c>
      <c r="HA3658" t="s">
        <v>373</v>
      </c>
      <c r="HB3658">
        <v>0</v>
      </c>
      <c r="HC3658">
        <v>0</v>
      </c>
      <c r="HD3658">
        <v>0</v>
      </c>
      <c r="HE3658" t="b">
        <v>0</v>
      </c>
      <c r="HF3658">
        <v>6000</v>
      </c>
      <c r="HG3658" t="b">
        <v>1</v>
      </c>
      <c r="HH3658">
        <v>0</v>
      </c>
      <c r="HI3658">
        <v>0</v>
      </c>
      <c r="HJ3658">
        <v>0</v>
      </c>
      <c r="HK3658">
        <v>0</v>
      </c>
      <c r="HL3658" t="b">
        <v>0</v>
      </c>
      <c r="HM3658">
        <v>0</v>
      </c>
      <c r="HN3658">
        <v>0</v>
      </c>
      <c r="HO3658">
        <v>0</v>
      </c>
      <c r="HP3658" t="s">
        <v>363</v>
      </c>
      <c r="HQ3658">
        <v>0</v>
      </c>
      <c r="HR3658">
        <v>0</v>
      </c>
      <c r="HS3658">
        <v>0</v>
      </c>
      <c r="HT3658">
        <v>0</v>
      </c>
      <c r="HU3658" t="b">
        <v>0</v>
      </c>
      <c r="HV3658">
        <v>0</v>
      </c>
      <c r="HW3658" t="b">
        <v>0</v>
      </c>
      <c r="HX3658" t="b">
        <v>0</v>
      </c>
    </row>
    <row r="3659" spans="2:232">
      <c r="B3659" s="34">
        <f>10000000+INDEX(编号表!$B:$B,MATCH(D3659,编号表!$A:$A,0))*10000+J3659</f>
        <v>11680013</v>
      </c>
      <c r="C3659" s="22" t="s">
        <v>2431</v>
      </c>
      <c r="D3659" s="22" t="s">
        <v>2431</v>
      </c>
      <c r="E3659" s="41" t="s">
        <v>492</v>
      </c>
      <c r="F3659" s="41" t="s">
        <v>2264</v>
      </c>
      <c r="G3659" s="41" t="s">
        <v>363</v>
      </c>
      <c r="H3659" s="41" t="b">
        <v>0</v>
      </c>
      <c r="I3659" s="41" t="b">
        <v>0</v>
      </c>
      <c r="J3659" s="41">
        <v>13</v>
      </c>
      <c r="K3659" s="41" t="str">
        <f t="shared" si="77"/>
        <v>116800</v>
      </c>
      <c r="L3659" s="41" t="s">
        <v>353</v>
      </c>
      <c r="O3659" t="s">
        <v>2432</v>
      </c>
      <c r="P3659">
        <v>12221015</v>
      </c>
      <c r="Q3659">
        <v>0</v>
      </c>
      <c r="R3659">
        <v>0</v>
      </c>
      <c r="S3659">
        <v>0</v>
      </c>
      <c r="U3659">
        <v>0</v>
      </c>
      <c r="V3659">
        <v>0</v>
      </c>
      <c r="W3659">
        <v>600</v>
      </c>
      <c r="X3659">
        <v>600</v>
      </c>
      <c r="Y3659" t="s">
        <v>371</v>
      </c>
      <c r="Z3659" t="s">
        <v>372</v>
      </c>
      <c r="AA3659" t="s">
        <v>357</v>
      </c>
      <c r="AB3659">
        <v>0</v>
      </c>
      <c r="AC3659">
        <v>6</v>
      </c>
      <c r="AD3659" t="b">
        <v>0</v>
      </c>
      <c r="AE3659" t="s">
        <v>358</v>
      </c>
      <c r="AF3659">
        <v>180</v>
      </c>
      <c r="AZ3659" t="s">
        <v>389</v>
      </c>
      <c r="BA3659">
        <v>10000</v>
      </c>
      <c r="BB3659" t="s">
        <v>434</v>
      </c>
      <c r="BC3659" t="s">
        <v>357</v>
      </c>
      <c r="BD3659">
        <v>10000</v>
      </c>
      <c r="BE3659">
        <v>0</v>
      </c>
      <c r="BF3659" t="s">
        <v>361</v>
      </c>
      <c r="BG3659">
        <v>0</v>
      </c>
      <c r="BN3659">
        <v>20760013</v>
      </c>
      <c r="GY3659">
        <v>0</v>
      </c>
      <c r="GZ3659">
        <v>0</v>
      </c>
      <c r="HA3659" t="s">
        <v>373</v>
      </c>
      <c r="HB3659">
        <v>0</v>
      </c>
      <c r="HC3659">
        <v>0</v>
      </c>
      <c r="HD3659">
        <v>0</v>
      </c>
      <c r="HE3659" t="b">
        <v>0</v>
      </c>
      <c r="HF3659">
        <v>6000</v>
      </c>
      <c r="HG3659" t="b">
        <v>1</v>
      </c>
      <c r="HH3659">
        <v>0</v>
      </c>
      <c r="HI3659">
        <v>0</v>
      </c>
      <c r="HJ3659">
        <v>0</v>
      </c>
      <c r="HK3659">
        <v>0</v>
      </c>
      <c r="HL3659" t="b">
        <v>0</v>
      </c>
      <c r="HM3659">
        <v>0</v>
      </c>
      <c r="HN3659">
        <v>0</v>
      </c>
      <c r="HO3659">
        <v>0</v>
      </c>
      <c r="HP3659" t="s">
        <v>363</v>
      </c>
      <c r="HQ3659">
        <v>0</v>
      </c>
      <c r="HR3659">
        <v>0</v>
      </c>
      <c r="HS3659">
        <v>0</v>
      </c>
      <c r="HT3659">
        <v>0</v>
      </c>
      <c r="HU3659" t="b">
        <v>0</v>
      </c>
      <c r="HV3659">
        <v>0</v>
      </c>
      <c r="HW3659" t="b">
        <v>0</v>
      </c>
      <c r="HX3659" t="b">
        <v>0</v>
      </c>
    </row>
    <row r="3660" spans="2:232">
      <c r="B3660" s="34">
        <f>10000000+INDEX(编号表!$B:$B,MATCH(D3660,编号表!$A:$A,0))*10000+J3660</f>
        <v>11680014</v>
      </c>
      <c r="C3660" s="22" t="s">
        <v>2431</v>
      </c>
      <c r="D3660" s="22" t="s">
        <v>2431</v>
      </c>
      <c r="E3660" s="41" t="s">
        <v>492</v>
      </c>
      <c r="F3660" s="41" t="s">
        <v>2264</v>
      </c>
      <c r="G3660" s="41" t="s">
        <v>363</v>
      </c>
      <c r="H3660" s="41" t="b">
        <v>0</v>
      </c>
      <c r="I3660" s="41" t="b">
        <v>0</v>
      </c>
      <c r="J3660" s="41">
        <v>14</v>
      </c>
      <c r="K3660" s="41" t="str">
        <f t="shared" si="77"/>
        <v>116800</v>
      </c>
      <c r="L3660" s="41" t="s">
        <v>860</v>
      </c>
      <c r="O3660" t="s">
        <v>2432</v>
      </c>
      <c r="P3660">
        <v>12221015</v>
      </c>
      <c r="Q3660">
        <v>0</v>
      </c>
      <c r="R3660">
        <v>0</v>
      </c>
      <c r="S3660">
        <v>0</v>
      </c>
      <c r="U3660">
        <v>0</v>
      </c>
      <c r="V3660">
        <v>0</v>
      </c>
      <c r="W3660">
        <v>600</v>
      </c>
      <c r="X3660">
        <v>600</v>
      </c>
      <c r="Y3660" t="s">
        <v>371</v>
      </c>
      <c r="Z3660" t="s">
        <v>372</v>
      </c>
      <c r="AA3660" t="s">
        <v>357</v>
      </c>
      <c r="AB3660">
        <v>0</v>
      </c>
      <c r="AC3660">
        <v>6</v>
      </c>
      <c r="AD3660" t="b">
        <v>0</v>
      </c>
      <c r="AE3660" t="s">
        <v>358</v>
      </c>
      <c r="AF3660">
        <v>180</v>
      </c>
      <c r="AZ3660" t="s">
        <v>389</v>
      </c>
      <c r="BA3660">
        <v>10000</v>
      </c>
      <c r="BB3660" t="s">
        <v>434</v>
      </c>
      <c r="BC3660" t="s">
        <v>357</v>
      </c>
      <c r="BD3660">
        <v>10000</v>
      </c>
      <c r="BE3660">
        <v>0</v>
      </c>
      <c r="BF3660" t="s">
        <v>361</v>
      </c>
      <c r="BG3660">
        <v>0</v>
      </c>
      <c r="BN3660">
        <v>20760014</v>
      </c>
      <c r="GY3660">
        <v>0</v>
      </c>
      <c r="GZ3660">
        <v>0</v>
      </c>
      <c r="HA3660" t="s">
        <v>373</v>
      </c>
      <c r="HB3660">
        <v>0</v>
      </c>
      <c r="HC3660">
        <v>0</v>
      </c>
      <c r="HD3660">
        <v>0</v>
      </c>
      <c r="HE3660" t="b">
        <v>0</v>
      </c>
      <c r="HF3660">
        <v>6000</v>
      </c>
      <c r="HG3660" t="b">
        <v>1</v>
      </c>
      <c r="HH3660">
        <v>0</v>
      </c>
      <c r="HI3660">
        <v>0</v>
      </c>
      <c r="HJ3660">
        <v>0</v>
      </c>
      <c r="HK3660">
        <v>0</v>
      </c>
      <c r="HL3660" t="b">
        <v>0</v>
      </c>
      <c r="HM3660">
        <v>0</v>
      </c>
      <c r="HN3660">
        <v>0</v>
      </c>
      <c r="HO3660">
        <v>0</v>
      </c>
      <c r="HP3660" t="s">
        <v>363</v>
      </c>
      <c r="HQ3660">
        <v>0</v>
      </c>
      <c r="HR3660">
        <v>0</v>
      </c>
      <c r="HS3660">
        <v>0</v>
      </c>
      <c r="HT3660">
        <v>0</v>
      </c>
      <c r="HU3660" t="b">
        <v>0</v>
      </c>
      <c r="HV3660">
        <v>0</v>
      </c>
      <c r="HW3660" t="b">
        <v>0</v>
      </c>
      <c r="HX3660" t="b">
        <v>0</v>
      </c>
    </row>
    <row r="3661" spans="2:232">
      <c r="B3661" s="34">
        <f>10000000+INDEX(编号表!$B:$B,MATCH(D3661,编号表!$A:$A,0))*10000+J3661</f>
        <v>11680015</v>
      </c>
      <c r="C3661" s="22" t="s">
        <v>2431</v>
      </c>
      <c r="D3661" s="22" t="s">
        <v>2431</v>
      </c>
      <c r="E3661" s="41" t="s">
        <v>492</v>
      </c>
      <c r="F3661" s="41" t="s">
        <v>2264</v>
      </c>
      <c r="G3661" s="41" t="s">
        <v>363</v>
      </c>
      <c r="H3661" s="41" t="b">
        <v>0</v>
      </c>
      <c r="I3661" s="41" t="b">
        <v>0</v>
      </c>
      <c r="J3661" s="41">
        <v>15</v>
      </c>
      <c r="K3661" s="41" t="str">
        <f t="shared" si="77"/>
        <v>116800</v>
      </c>
      <c r="L3661" s="41" t="s">
        <v>777</v>
      </c>
      <c r="O3661" t="s">
        <v>2432</v>
      </c>
      <c r="P3661">
        <v>12221015</v>
      </c>
      <c r="Q3661">
        <v>0</v>
      </c>
      <c r="R3661">
        <v>0</v>
      </c>
      <c r="S3661">
        <v>0</v>
      </c>
      <c r="U3661">
        <v>0</v>
      </c>
      <c r="V3661">
        <v>0</v>
      </c>
      <c r="W3661">
        <v>600</v>
      </c>
      <c r="X3661">
        <v>600</v>
      </c>
      <c r="Y3661" t="s">
        <v>371</v>
      </c>
      <c r="Z3661" t="s">
        <v>372</v>
      </c>
      <c r="AA3661" t="s">
        <v>357</v>
      </c>
      <c r="AB3661">
        <v>0</v>
      </c>
      <c r="AC3661">
        <v>6</v>
      </c>
      <c r="AD3661" t="b">
        <v>0</v>
      </c>
      <c r="AE3661" t="s">
        <v>358</v>
      </c>
      <c r="AF3661">
        <v>180</v>
      </c>
      <c r="AZ3661" t="s">
        <v>389</v>
      </c>
      <c r="BA3661">
        <v>10000</v>
      </c>
      <c r="BB3661" t="s">
        <v>434</v>
      </c>
      <c r="BC3661" t="s">
        <v>357</v>
      </c>
      <c r="BD3661">
        <v>10000</v>
      </c>
      <c r="BE3661">
        <v>0</v>
      </c>
      <c r="BF3661" t="s">
        <v>361</v>
      </c>
      <c r="BG3661">
        <v>0</v>
      </c>
      <c r="BN3661">
        <v>20760015</v>
      </c>
      <c r="GY3661">
        <v>0</v>
      </c>
      <c r="GZ3661">
        <v>0</v>
      </c>
      <c r="HA3661" t="s">
        <v>373</v>
      </c>
      <c r="HB3661">
        <v>0</v>
      </c>
      <c r="HC3661">
        <v>0</v>
      </c>
      <c r="HD3661">
        <v>0</v>
      </c>
      <c r="HE3661" t="b">
        <v>0</v>
      </c>
      <c r="HF3661">
        <v>6000</v>
      </c>
      <c r="HG3661" t="b">
        <v>1</v>
      </c>
      <c r="HH3661">
        <v>0</v>
      </c>
      <c r="HI3661">
        <v>0</v>
      </c>
      <c r="HJ3661">
        <v>0</v>
      </c>
      <c r="HK3661">
        <v>0</v>
      </c>
      <c r="HL3661" t="b">
        <v>0</v>
      </c>
      <c r="HM3661">
        <v>0</v>
      </c>
      <c r="HN3661">
        <v>0</v>
      </c>
      <c r="HO3661">
        <v>0</v>
      </c>
      <c r="HP3661" t="s">
        <v>363</v>
      </c>
      <c r="HQ3661">
        <v>0</v>
      </c>
      <c r="HR3661">
        <v>0</v>
      </c>
      <c r="HS3661">
        <v>0</v>
      </c>
      <c r="HT3661">
        <v>0</v>
      </c>
      <c r="HU3661" t="b">
        <v>0</v>
      </c>
      <c r="HV3661">
        <v>0</v>
      </c>
      <c r="HW3661" t="b">
        <v>0</v>
      </c>
      <c r="HX3661" t="b">
        <v>0</v>
      </c>
    </row>
    <row r="3662" spans="2:232">
      <c r="B3662" s="34">
        <f>10000000+INDEX(编号表!$B:$B,MATCH(D3662,编号表!$A:$A,0))*10000+J3662</f>
        <v>11680016</v>
      </c>
      <c r="C3662" s="22" t="s">
        <v>2431</v>
      </c>
      <c r="D3662" s="22" t="s">
        <v>2431</v>
      </c>
      <c r="E3662" s="41" t="s">
        <v>492</v>
      </c>
      <c r="F3662" s="41" t="s">
        <v>2268</v>
      </c>
      <c r="G3662" s="41" t="s">
        <v>363</v>
      </c>
      <c r="H3662" s="41" t="b">
        <v>0</v>
      </c>
      <c r="I3662" s="41" t="b">
        <v>0</v>
      </c>
      <c r="J3662" s="41">
        <v>16</v>
      </c>
      <c r="K3662" s="41" t="str">
        <f t="shared" si="77"/>
        <v>116800</v>
      </c>
      <c r="L3662" s="41" t="s">
        <v>353</v>
      </c>
      <c r="O3662" t="s">
        <v>2432</v>
      </c>
      <c r="P3662">
        <v>12221015</v>
      </c>
      <c r="Q3662">
        <v>0</v>
      </c>
      <c r="R3662">
        <v>0</v>
      </c>
      <c r="S3662">
        <v>0</v>
      </c>
      <c r="U3662">
        <v>0</v>
      </c>
      <c r="V3662">
        <v>0</v>
      </c>
      <c r="W3662">
        <v>600</v>
      </c>
      <c r="X3662">
        <v>600</v>
      </c>
      <c r="Y3662" t="s">
        <v>371</v>
      </c>
      <c r="Z3662" t="s">
        <v>372</v>
      </c>
      <c r="AA3662" t="s">
        <v>357</v>
      </c>
      <c r="AB3662">
        <v>0</v>
      </c>
      <c r="AC3662">
        <v>6</v>
      </c>
      <c r="AD3662" t="b">
        <v>0</v>
      </c>
      <c r="AE3662" t="s">
        <v>358</v>
      </c>
      <c r="AF3662">
        <v>180</v>
      </c>
      <c r="AZ3662" t="s">
        <v>389</v>
      </c>
      <c r="BA3662">
        <v>10000</v>
      </c>
      <c r="BB3662" t="s">
        <v>434</v>
      </c>
      <c r="BC3662" t="s">
        <v>357</v>
      </c>
      <c r="BD3662">
        <v>10000</v>
      </c>
      <c r="BE3662">
        <v>0</v>
      </c>
      <c r="BF3662" t="s">
        <v>361</v>
      </c>
      <c r="BG3662">
        <v>0</v>
      </c>
      <c r="BN3662">
        <v>20760016</v>
      </c>
      <c r="GY3662">
        <v>0</v>
      </c>
      <c r="GZ3662">
        <v>0</v>
      </c>
      <c r="HA3662" t="s">
        <v>373</v>
      </c>
      <c r="HB3662">
        <v>0</v>
      </c>
      <c r="HC3662">
        <v>0</v>
      </c>
      <c r="HD3662">
        <v>0</v>
      </c>
      <c r="HE3662" t="b">
        <v>0</v>
      </c>
      <c r="HF3662">
        <v>6000</v>
      </c>
      <c r="HG3662" t="b">
        <v>1</v>
      </c>
      <c r="HH3662">
        <v>0</v>
      </c>
      <c r="HI3662">
        <v>0</v>
      </c>
      <c r="HJ3662">
        <v>0</v>
      </c>
      <c r="HK3662">
        <v>0</v>
      </c>
      <c r="HL3662" t="b">
        <v>0</v>
      </c>
      <c r="HM3662">
        <v>0</v>
      </c>
      <c r="HN3662">
        <v>0</v>
      </c>
      <c r="HO3662">
        <v>0</v>
      </c>
      <c r="HP3662" t="s">
        <v>363</v>
      </c>
      <c r="HQ3662">
        <v>0</v>
      </c>
      <c r="HR3662">
        <v>0</v>
      </c>
      <c r="HS3662">
        <v>0</v>
      </c>
      <c r="HT3662">
        <v>0</v>
      </c>
      <c r="HU3662" t="b">
        <v>0</v>
      </c>
      <c r="HV3662">
        <v>0</v>
      </c>
      <c r="HW3662" t="b">
        <v>0</v>
      </c>
      <c r="HX3662" t="b">
        <v>0</v>
      </c>
    </row>
    <row r="3663" spans="2:232">
      <c r="B3663" s="34">
        <f>10000000+INDEX(编号表!$B:$B,MATCH(D3663,编号表!$A:$A,0))*10000+J3663</f>
        <v>11680017</v>
      </c>
      <c r="C3663" s="22" t="s">
        <v>2431</v>
      </c>
      <c r="D3663" s="22" t="s">
        <v>2431</v>
      </c>
      <c r="E3663" s="41" t="s">
        <v>492</v>
      </c>
      <c r="F3663" s="41" t="s">
        <v>2268</v>
      </c>
      <c r="G3663" s="41" t="s">
        <v>363</v>
      </c>
      <c r="H3663" s="41" t="b">
        <v>0</v>
      </c>
      <c r="I3663" s="41" t="b">
        <v>0</v>
      </c>
      <c r="J3663" s="41">
        <v>17</v>
      </c>
      <c r="K3663" s="41" t="str">
        <f t="shared" si="77"/>
        <v>116800</v>
      </c>
      <c r="L3663" s="41" t="s">
        <v>860</v>
      </c>
      <c r="O3663" t="s">
        <v>2432</v>
      </c>
      <c r="P3663">
        <v>12221015</v>
      </c>
      <c r="Q3663">
        <v>0</v>
      </c>
      <c r="R3663">
        <v>0</v>
      </c>
      <c r="S3663">
        <v>0</v>
      </c>
      <c r="U3663">
        <v>0</v>
      </c>
      <c r="V3663">
        <v>0</v>
      </c>
      <c r="W3663">
        <v>600</v>
      </c>
      <c r="X3663">
        <v>600</v>
      </c>
      <c r="Y3663" t="s">
        <v>371</v>
      </c>
      <c r="Z3663" t="s">
        <v>372</v>
      </c>
      <c r="AA3663" t="s">
        <v>357</v>
      </c>
      <c r="AB3663">
        <v>0</v>
      </c>
      <c r="AC3663">
        <v>6</v>
      </c>
      <c r="AD3663" t="b">
        <v>0</v>
      </c>
      <c r="AE3663" t="s">
        <v>358</v>
      </c>
      <c r="AF3663">
        <v>180</v>
      </c>
      <c r="AZ3663" t="s">
        <v>389</v>
      </c>
      <c r="BA3663">
        <v>10000</v>
      </c>
      <c r="BB3663" t="s">
        <v>434</v>
      </c>
      <c r="BC3663" t="s">
        <v>357</v>
      </c>
      <c r="BD3663">
        <v>10000</v>
      </c>
      <c r="BE3663">
        <v>0</v>
      </c>
      <c r="BF3663" t="s">
        <v>361</v>
      </c>
      <c r="BG3663">
        <v>0</v>
      </c>
      <c r="BN3663">
        <v>20760017</v>
      </c>
      <c r="GY3663">
        <v>0</v>
      </c>
      <c r="GZ3663">
        <v>0</v>
      </c>
      <c r="HA3663" t="s">
        <v>373</v>
      </c>
      <c r="HB3663">
        <v>0</v>
      </c>
      <c r="HC3663">
        <v>0</v>
      </c>
      <c r="HD3663">
        <v>0</v>
      </c>
      <c r="HE3663" t="b">
        <v>0</v>
      </c>
      <c r="HF3663">
        <v>6000</v>
      </c>
      <c r="HG3663" t="b">
        <v>1</v>
      </c>
      <c r="HH3663">
        <v>0</v>
      </c>
      <c r="HI3663">
        <v>0</v>
      </c>
      <c r="HJ3663">
        <v>0</v>
      </c>
      <c r="HK3663">
        <v>0</v>
      </c>
      <c r="HL3663" t="b">
        <v>0</v>
      </c>
      <c r="HM3663">
        <v>0</v>
      </c>
      <c r="HN3663">
        <v>0</v>
      </c>
      <c r="HO3663">
        <v>0</v>
      </c>
      <c r="HP3663" t="s">
        <v>363</v>
      </c>
      <c r="HQ3663">
        <v>0</v>
      </c>
      <c r="HR3663">
        <v>0</v>
      </c>
      <c r="HS3663">
        <v>0</v>
      </c>
      <c r="HT3663">
        <v>0</v>
      </c>
      <c r="HU3663" t="b">
        <v>0</v>
      </c>
      <c r="HV3663">
        <v>0</v>
      </c>
      <c r="HW3663" t="b">
        <v>0</v>
      </c>
      <c r="HX3663" t="b">
        <v>0</v>
      </c>
    </row>
    <row r="3664" spans="2:232">
      <c r="B3664" s="34">
        <f>10000000+INDEX(编号表!$B:$B,MATCH(D3664,编号表!$A:$A,0))*10000+J3664</f>
        <v>11680018</v>
      </c>
      <c r="C3664" s="22" t="s">
        <v>2431</v>
      </c>
      <c r="D3664" s="22" t="s">
        <v>2431</v>
      </c>
      <c r="E3664" s="41" t="s">
        <v>492</v>
      </c>
      <c r="F3664" s="41" t="s">
        <v>2268</v>
      </c>
      <c r="G3664" s="41" t="s">
        <v>363</v>
      </c>
      <c r="H3664" s="41" t="b">
        <v>0</v>
      </c>
      <c r="I3664" s="41" t="b">
        <v>0</v>
      </c>
      <c r="J3664" s="41">
        <v>18</v>
      </c>
      <c r="K3664" s="41" t="str">
        <f t="shared" si="77"/>
        <v>116800</v>
      </c>
      <c r="L3664" s="41" t="s">
        <v>777</v>
      </c>
      <c r="O3664" t="s">
        <v>2432</v>
      </c>
      <c r="P3664">
        <v>12221015</v>
      </c>
      <c r="Q3664">
        <v>0</v>
      </c>
      <c r="R3664">
        <v>0</v>
      </c>
      <c r="S3664">
        <v>0</v>
      </c>
      <c r="U3664">
        <v>0</v>
      </c>
      <c r="V3664">
        <v>0</v>
      </c>
      <c r="W3664">
        <v>600</v>
      </c>
      <c r="X3664">
        <v>600</v>
      </c>
      <c r="Y3664" t="s">
        <v>371</v>
      </c>
      <c r="Z3664" t="s">
        <v>372</v>
      </c>
      <c r="AA3664" t="s">
        <v>357</v>
      </c>
      <c r="AB3664">
        <v>0</v>
      </c>
      <c r="AC3664">
        <v>6</v>
      </c>
      <c r="AD3664" t="b">
        <v>0</v>
      </c>
      <c r="AE3664" t="s">
        <v>358</v>
      </c>
      <c r="AF3664">
        <v>180</v>
      </c>
      <c r="AZ3664" t="s">
        <v>389</v>
      </c>
      <c r="BA3664">
        <v>10000</v>
      </c>
      <c r="BB3664" t="s">
        <v>434</v>
      </c>
      <c r="BC3664" t="s">
        <v>357</v>
      </c>
      <c r="BD3664">
        <v>10000</v>
      </c>
      <c r="BE3664">
        <v>0</v>
      </c>
      <c r="BF3664" t="s">
        <v>361</v>
      </c>
      <c r="BG3664">
        <v>0</v>
      </c>
      <c r="BN3664">
        <v>20760018</v>
      </c>
      <c r="GY3664">
        <v>0</v>
      </c>
      <c r="GZ3664">
        <v>0</v>
      </c>
      <c r="HA3664" t="s">
        <v>373</v>
      </c>
      <c r="HB3664">
        <v>0</v>
      </c>
      <c r="HC3664">
        <v>0</v>
      </c>
      <c r="HD3664">
        <v>0</v>
      </c>
      <c r="HE3664" t="b">
        <v>0</v>
      </c>
      <c r="HF3664">
        <v>6000</v>
      </c>
      <c r="HG3664" t="b">
        <v>1</v>
      </c>
      <c r="HH3664">
        <v>0</v>
      </c>
      <c r="HI3664">
        <v>0</v>
      </c>
      <c r="HJ3664">
        <v>0</v>
      </c>
      <c r="HK3664">
        <v>0</v>
      </c>
      <c r="HL3664" t="b">
        <v>0</v>
      </c>
      <c r="HM3664">
        <v>0</v>
      </c>
      <c r="HN3664">
        <v>0</v>
      </c>
      <c r="HO3664">
        <v>0</v>
      </c>
      <c r="HP3664" t="s">
        <v>363</v>
      </c>
      <c r="HQ3664">
        <v>0</v>
      </c>
      <c r="HR3664">
        <v>0</v>
      </c>
      <c r="HS3664">
        <v>0</v>
      </c>
      <c r="HT3664">
        <v>0</v>
      </c>
      <c r="HU3664" t="b">
        <v>0</v>
      </c>
      <c r="HV3664">
        <v>0</v>
      </c>
      <c r="HW3664" t="b">
        <v>0</v>
      </c>
      <c r="HX3664" t="b">
        <v>0</v>
      </c>
    </row>
    <row r="3665" spans="2:232">
      <c r="B3665" s="34">
        <f>10000000+INDEX(编号表!$B:$B,MATCH(D3665,编号表!$A:$A,0))*10000+J3665</f>
        <v>11680019</v>
      </c>
      <c r="C3665" s="22" t="s">
        <v>2431</v>
      </c>
      <c r="D3665" s="22" t="s">
        <v>2431</v>
      </c>
      <c r="E3665" s="41" t="s">
        <v>492</v>
      </c>
      <c r="F3665" s="41" t="s">
        <v>2272</v>
      </c>
      <c r="G3665" s="41" t="s">
        <v>363</v>
      </c>
      <c r="H3665" s="41" t="b">
        <v>0</v>
      </c>
      <c r="I3665" s="41" t="b">
        <v>0</v>
      </c>
      <c r="J3665" s="41">
        <v>19</v>
      </c>
      <c r="K3665" s="41" t="str">
        <f t="shared" si="77"/>
        <v>116800</v>
      </c>
      <c r="L3665" s="41" t="s">
        <v>353</v>
      </c>
      <c r="O3665" t="s">
        <v>2432</v>
      </c>
      <c r="P3665">
        <v>12221015</v>
      </c>
      <c r="Q3665">
        <v>0</v>
      </c>
      <c r="R3665">
        <v>0</v>
      </c>
      <c r="S3665">
        <v>0</v>
      </c>
      <c r="U3665">
        <v>0</v>
      </c>
      <c r="V3665">
        <v>0</v>
      </c>
      <c r="W3665">
        <v>600</v>
      </c>
      <c r="X3665">
        <v>600</v>
      </c>
      <c r="Y3665" t="s">
        <v>371</v>
      </c>
      <c r="Z3665" t="s">
        <v>372</v>
      </c>
      <c r="AA3665" t="s">
        <v>357</v>
      </c>
      <c r="AB3665">
        <v>0</v>
      </c>
      <c r="AC3665">
        <v>6</v>
      </c>
      <c r="AD3665" t="b">
        <v>0</v>
      </c>
      <c r="AE3665" t="s">
        <v>358</v>
      </c>
      <c r="AF3665">
        <v>180</v>
      </c>
      <c r="AZ3665" t="s">
        <v>389</v>
      </c>
      <c r="BA3665">
        <v>10000</v>
      </c>
      <c r="BB3665" t="s">
        <v>434</v>
      </c>
      <c r="BC3665" t="s">
        <v>357</v>
      </c>
      <c r="BD3665">
        <v>10000</v>
      </c>
      <c r="BE3665">
        <v>0</v>
      </c>
      <c r="BF3665" t="s">
        <v>361</v>
      </c>
      <c r="BG3665">
        <v>0</v>
      </c>
      <c r="BN3665">
        <v>20760019</v>
      </c>
      <c r="GY3665">
        <v>0</v>
      </c>
      <c r="GZ3665">
        <v>0</v>
      </c>
      <c r="HA3665" t="s">
        <v>373</v>
      </c>
      <c r="HB3665">
        <v>0</v>
      </c>
      <c r="HC3665">
        <v>0</v>
      </c>
      <c r="HD3665">
        <v>0</v>
      </c>
      <c r="HE3665" t="b">
        <v>0</v>
      </c>
      <c r="HF3665">
        <v>6000</v>
      </c>
      <c r="HG3665" t="b">
        <v>1</v>
      </c>
      <c r="HH3665">
        <v>0</v>
      </c>
      <c r="HI3665">
        <v>0</v>
      </c>
      <c r="HJ3665">
        <v>0</v>
      </c>
      <c r="HK3665">
        <v>0</v>
      </c>
      <c r="HL3665" t="b">
        <v>0</v>
      </c>
      <c r="HM3665">
        <v>0</v>
      </c>
      <c r="HN3665">
        <v>0</v>
      </c>
      <c r="HO3665">
        <v>0</v>
      </c>
      <c r="HP3665" t="s">
        <v>363</v>
      </c>
      <c r="HQ3665">
        <v>0</v>
      </c>
      <c r="HR3665">
        <v>0</v>
      </c>
      <c r="HS3665">
        <v>0</v>
      </c>
      <c r="HT3665">
        <v>0</v>
      </c>
      <c r="HU3665" t="b">
        <v>0</v>
      </c>
      <c r="HV3665">
        <v>0</v>
      </c>
      <c r="HW3665" t="b">
        <v>0</v>
      </c>
      <c r="HX3665" t="b">
        <v>0</v>
      </c>
    </row>
    <row r="3666" spans="2:232">
      <c r="B3666" s="34">
        <f>10000000+INDEX(编号表!$B:$B,MATCH(D3666,编号表!$A:$A,0))*10000+J3666</f>
        <v>11680020</v>
      </c>
      <c r="C3666" s="22" t="s">
        <v>2431</v>
      </c>
      <c r="D3666" s="22" t="s">
        <v>2431</v>
      </c>
      <c r="E3666" s="41" t="s">
        <v>492</v>
      </c>
      <c r="F3666" s="41" t="s">
        <v>2272</v>
      </c>
      <c r="G3666" s="41" t="s">
        <v>363</v>
      </c>
      <c r="H3666" s="41" t="b">
        <v>0</v>
      </c>
      <c r="I3666" s="41" t="b">
        <v>0</v>
      </c>
      <c r="J3666" s="41">
        <v>20</v>
      </c>
      <c r="K3666" s="41" t="str">
        <f t="shared" si="77"/>
        <v>116800</v>
      </c>
      <c r="L3666" s="41" t="s">
        <v>860</v>
      </c>
      <c r="O3666" t="s">
        <v>2432</v>
      </c>
      <c r="P3666">
        <v>12221015</v>
      </c>
      <c r="Q3666">
        <v>0</v>
      </c>
      <c r="R3666">
        <v>0</v>
      </c>
      <c r="S3666">
        <v>0</v>
      </c>
      <c r="U3666">
        <v>0</v>
      </c>
      <c r="V3666">
        <v>0</v>
      </c>
      <c r="W3666">
        <v>600</v>
      </c>
      <c r="X3666">
        <v>600</v>
      </c>
      <c r="Y3666" t="s">
        <v>371</v>
      </c>
      <c r="Z3666" t="s">
        <v>372</v>
      </c>
      <c r="AA3666" t="s">
        <v>357</v>
      </c>
      <c r="AB3666">
        <v>0</v>
      </c>
      <c r="AC3666">
        <v>6</v>
      </c>
      <c r="AD3666" t="b">
        <v>0</v>
      </c>
      <c r="AE3666" t="s">
        <v>358</v>
      </c>
      <c r="AF3666">
        <v>180</v>
      </c>
      <c r="AZ3666" t="s">
        <v>389</v>
      </c>
      <c r="BA3666">
        <v>10000</v>
      </c>
      <c r="BB3666" t="s">
        <v>434</v>
      </c>
      <c r="BC3666" t="s">
        <v>357</v>
      </c>
      <c r="BD3666">
        <v>10000</v>
      </c>
      <c r="BE3666">
        <v>0</v>
      </c>
      <c r="BF3666" t="s">
        <v>361</v>
      </c>
      <c r="BG3666">
        <v>0</v>
      </c>
      <c r="BN3666">
        <v>20760020</v>
      </c>
      <c r="GY3666">
        <v>0</v>
      </c>
      <c r="GZ3666">
        <v>0</v>
      </c>
      <c r="HA3666" t="s">
        <v>373</v>
      </c>
      <c r="HB3666">
        <v>0</v>
      </c>
      <c r="HC3666">
        <v>0</v>
      </c>
      <c r="HD3666">
        <v>0</v>
      </c>
      <c r="HE3666" t="b">
        <v>0</v>
      </c>
      <c r="HF3666">
        <v>6000</v>
      </c>
      <c r="HG3666" t="b">
        <v>1</v>
      </c>
      <c r="HH3666">
        <v>0</v>
      </c>
      <c r="HI3666">
        <v>0</v>
      </c>
      <c r="HJ3666">
        <v>0</v>
      </c>
      <c r="HK3666">
        <v>0</v>
      </c>
      <c r="HL3666" t="b">
        <v>0</v>
      </c>
      <c r="HM3666">
        <v>0</v>
      </c>
      <c r="HN3666">
        <v>0</v>
      </c>
      <c r="HO3666">
        <v>0</v>
      </c>
      <c r="HP3666" t="s">
        <v>363</v>
      </c>
      <c r="HQ3666">
        <v>0</v>
      </c>
      <c r="HR3666">
        <v>0</v>
      </c>
      <c r="HS3666">
        <v>0</v>
      </c>
      <c r="HT3666">
        <v>0</v>
      </c>
      <c r="HU3666" t="b">
        <v>0</v>
      </c>
      <c r="HV3666">
        <v>0</v>
      </c>
      <c r="HW3666" t="b">
        <v>0</v>
      </c>
      <c r="HX3666" t="b">
        <v>0</v>
      </c>
    </row>
    <row r="3667" spans="2:232">
      <c r="B3667" s="34">
        <f>10000000+INDEX(编号表!$B:$B,MATCH(D3667,编号表!$A:$A,0))*10000+J3667</f>
        <v>11680021</v>
      </c>
      <c r="C3667" s="22" t="s">
        <v>2431</v>
      </c>
      <c r="D3667" s="22" t="s">
        <v>2431</v>
      </c>
      <c r="E3667" s="41" t="s">
        <v>492</v>
      </c>
      <c r="F3667" s="41" t="s">
        <v>2272</v>
      </c>
      <c r="G3667" s="41" t="s">
        <v>363</v>
      </c>
      <c r="H3667" s="41" t="b">
        <v>0</v>
      </c>
      <c r="I3667" s="41" t="b">
        <v>0</v>
      </c>
      <c r="J3667" s="41">
        <v>21</v>
      </c>
      <c r="K3667" s="41" t="str">
        <f t="shared" si="77"/>
        <v>116800</v>
      </c>
      <c r="L3667" s="41" t="s">
        <v>777</v>
      </c>
      <c r="O3667" t="s">
        <v>2432</v>
      </c>
      <c r="P3667">
        <v>12221015</v>
      </c>
      <c r="Q3667">
        <v>0</v>
      </c>
      <c r="R3667">
        <v>0</v>
      </c>
      <c r="S3667">
        <v>0</v>
      </c>
      <c r="U3667">
        <v>0</v>
      </c>
      <c r="V3667">
        <v>0</v>
      </c>
      <c r="W3667">
        <v>600</v>
      </c>
      <c r="X3667">
        <v>600</v>
      </c>
      <c r="Y3667" t="s">
        <v>371</v>
      </c>
      <c r="Z3667" t="s">
        <v>372</v>
      </c>
      <c r="AA3667" t="s">
        <v>357</v>
      </c>
      <c r="AB3667">
        <v>0</v>
      </c>
      <c r="AC3667">
        <v>6</v>
      </c>
      <c r="AD3667" t="b">
        <v>0</v>
      </c>
      <c r="AE3667" t="s">
        <v>358</v>
      </c>
      <c r="AF3667">
        <v>180</v>
      </c>
      <c r="AZ3667" t="s">
        <v>389</v>
      </c>
      <c r="BA3667">
        <v>10000</v>
      </c>
      <c r="BB3667" t="s">
        <v>434</v>
      </c>
      <c r="BC3667" t="s">
        <v>357</v>
      </c>
      <c r="BD3667">
        <v>10000</v>
      </c>
      <c r="BE3667">
        <v>0</v>
      </c>
      <c r="BF3667" t="s">
        <v>361</v>
      </c>
      <c r="BG3667">
        <v>0</v>
      </c>
      <c r="BN3667">
        <v>20760021</v>
      </c>
      <c r="GY3667">
        <v>0</v>
      </c>
      <c r="GZ3667">
        <v>0</v>
      </c>
      <c r="HA3667" t="s">
        <v>373</v>
      </c>
      <c r="HB3667">
        <v>0</v>
      </c>
      <c r="HC3667">
        <v>0</v>
      </c>
      <c r="HD3667">
        <v>0</v>
      </c>
      <c r="HE3667" t="b">
        <v>0</v>
      </c>
      <c r="HF3667">
        <v>6000</v>
      </c>
      <c r="HG3667" t="b">
        <v>1</v>
      </c>
      <c r="HH3667">
        <v>0</v>
      </c>
      <c r="HI3667">
        <v>0</v>
      </c>
      <c r="HJ3667">
        <v>0</v>
      </c>
      <c r="HK3667">
        <v>0</v>
      </c>
      <c r="HL3667" t="b">
        <v>0</v>
      </c>
      <c r="HM3667">
        <v>0</v>
      </c>
      <c r="HN3667">
        <v>0</v>
      </c>
      <c r="HO3667">
        <v>0</v>
      </c>
      <c r="HP3667" t="s">
        <v>363</v>
      </c>
      <c r="HQ3667">
        <v>0</v>
      </c>
      <c r="HR3667">
        <v>0</v>
      </c>
      <c r="HS3667">
        <v>0</v>
      </c>
      <c r="HT3667">
        <v>0</v>
      </c>
      <c r="HU3667" t="b">
        <v>0</v>
      </c>
      <c r="HV3667">
        <v>0</v>
      </c>
      <c r="HW3667" t="b">
        <v>0</v>
      </c>
      <c r="HX3667" t="b">
        <v>0</v>
      </c>
    </row>
    <row r="3668" spans="2:232">
      <c r="B3668" s="34">
        <f>10000000+INDEX(编号表!$B:$B,MATCH(D3668,编号表!$A:$A,0))*10000+J3668</f>
        <v>11690001</v>
      </c>
      <c r="C3668" s="22" t="s">
        <v>2433</v>
      </c>
      <c r="D3668" s="22" t="s">
        <v>2433</v>
      </c>
      <c r="E3668" s="41" t="s">
        <v>492</v>
      </c>
      <c r="F3668" s="41" t="s">
        <v>2248</v>
      </c>
      <c r="G3668" s="41" t="s">
        <v>363</v>
      </c>
      <c r="H3668" s="41" t="b">
        <v>0</v>
      </c>
      <c r="I3668" s="41" t="b">
        <v>0</v>
      </c>
      <c r="J3668" s="41">
        <v>1</v>
      </c>
      <c r="K3668" s="41" t="str">
        <f t="shared" si="77"/>
        <v>116900</v>
      </c>
      <c r="L3668" s="41" t="s">
        <v>353</v>
      </c>
      <c r="O3668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P3668">
        <v>12221016</v>
      </c>
      <c r="Q3668">
        <v>0</v>
      </c>
      <c r="R3668">
        <v>0</v>
      </c>
      <c r="S3668">
        <v>0</v>
      </c>
      <c r="U3668">
        <v>0</v>
      </c>
      <c r="V3668">
        <v>0</v>
      </c>
      <c r="W3668">
        <v>600</v>
      </c>
      <c r="X3668">
        <v>600</v>
      </c>
      <c r="Y3668" t="s">
        <v>371</v>
      </c>
      <c r="Z3668"/>
      <c r="AA3668"/>
      <c r="AB3668"/>
      <c r="AC3668"/>
      <c r="AD3668"/>
      <c r="AE3668"/>
      <c r="AZ3668" t="s">
        <v>389</v>
      </c>
      <c r="BA3668">
        <v>10000</v>
      </c>
      <c r="BB3668" t="s">
        <v>2278</v>
      </c>
      <c r="BC3668" t="s">
        <v>361</v>
      </c>
      <c r="BD3668">
        <v>10000</v>
      </c>
      <c r="BE3668">
        <v>0</v>
      </c>
      <c r="BF3668" t="s">
        <v>361</v>
      </c>
      <c r="BG3668">
        <v>0</v>
      </c>
      <c r="BT3668">
        <v>73070001</v>
      </c>
      <c r="BU3668" t="s">
        <v>371</v>
      </c>
      <c r="BV3668">
        <v>2000</v>
      </c>
      <c r="BW3668">
        <v>1</v>
      </c>
      <c r="BX3668">
        <v>1</v>
      </c>
      <c r="BY3668">
        <v>1</v>
      </c>
      <c r="BZ3668">
        <v>21</v>
      </c>
      <c r="GY3668">
        <v>0</v>
      </c>
      <c r="GZ3668">
        <v>0</v>
      </c>
      <c r="HA3668" t="s">
        <v>373</v>
      </c>
      <c r="HB3668">
        <v>0</v>
      </c>
      <c r="HC3668">
        <v>0</v>
      </c>
      <c r="HD3668">
        <v>0</v>
      </c>
      <c r="HE3668" t="b">
        <v>0</v>
      </c>
      <c r="HF3668">
        <v>6000</v>
      </c>
      <c r="HG3668" t="b">
        <v>1</v>
      </c>
      <c r="HH3668">
        <v>0</v>
      </c>
      <c r="HI3668">
        <v>0</v>
      </c>
      <c r="HJ3668">
        <v>0</v>
      </c>
      <c r="HK3668">
        <v>0</v>
      </c>
      <c r="HL3668" t="b">
        <v>0</v>
      </c>
      <c r="HM3668">
        <v>0</v>
      </c>
      <c r="HN3668">
        <v>0</v>
      </c>
      <c r="HO3668">
        <v>0</v>
      </c>
      <c r="HP3668" t="s">
        <v>363</v>
      </c>
      <c r="HQ3668">
        <v>0</v>
      </c>
      <c r="HR3668">
        <v>0</v>
      </c>
      <c r="HS3668">
        <v>0</v>
      </c>
      <c r="HT3668">
        <v>0</v>
      </c>
      <c r="HU3668" t="b">
        <v>0</v>
      </c>
      <c r="HV3668">
        <v>0</v>
      </c>
      <c r="HW3668" t="b">
        <v>0</v>
      </c>
      <c r="HX3668" t="b">
        <v>0</v>
      </c>
    </row>
    <row r="3669" spans="2:232">
      <c r="B3669" s="34">
        <f>10000000+INDEX(编号表!$B:$B,MATCH(D3669,编号表!$A:$A,0))*10000+J3669</f>
        <v>11690002</v>
      </c>
      <c r="C3669" s="22" t="s">
        <v>2433</v>
      </c>
      <c r="D3669" s="22" t="s">
        <v>2433</v>
      </c>
      <c r="E3669" s="41" t="s">
        <v>492</v>
      </c>
      <c r="F3669" s="41" t="s">
        <v>2248</v>
      </c>
      <c r="G3669" s="41" t="s">
        <v>363</v>
      </c>
      <c r="H3669" s="41" t="b">
        <v>0</v>
      </c>
      <c r="I3669" s="41" t="b">
        <v>0</v>
      </c>
      <c r="J3669" s="41">
        <v>2</v>
      </c>
      <c r="K3669" s="41" t="str">
        <f t="shared" si="77"/>
        <v>116900</v>
      </c>
      <c r="L3669" s="41" t="s">
        <v>860</v>
      </c>
      <c r="O3669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P3669">
        <v>12221016</v>
      </c>
      <c r="Q3669">
        <v>0</v>
      </c>
      <c r="R3669">
        <v>0</v>
      </c>
      <c r="S3669">
        <v>0</v>
      </c>
      <c r="U3669">
        <v>0</v>
      </c>
      <c r="V3669">
        <v>0</v>
      </c>
      <c r="W3669">
        <v>600</v>
      </c>
      <c r="X3669">
        <v>600</v>
      </c>
      <c r="Y3669" t="s">
        <v>371</v>
      </c>
      <c r="Z3669"/>
      <c r="AA3669"/>
      <c r="AB3669"/>
      <c r="AC3669"/>
      <c r="AD3669"/>
      <c r="AE3669"/>
      <c r="AZ3669" t="s">
        <v>389</v>
      </c>
      <c r="BA3669">
        <v>10000</v>
      </c>
      <c r="BB3669" t="s">
        <v>2278</v>
      </c>
      <c r="BC3669" t="s">
        <v>361</v>
      </c>
      <c r="BD3669">
        <v>10000</v>
      </c>
      <c r="BE3669">
        <v>0</v>
      </c>
      <c r="BF3669" t="s">
        <v>361</v>
      </c>
      <c r="BG3669">
        <v>0</v>
      </c>
      <c r="BT3669">
        <v>73070001</v>
      </c>
      <c r="BU3669" t="s">
        <v>371</v>
      </c>
      <c r="BV3669">
        <v>2000</v>
      </c>
      <c r="BW3669">
        <v>1</v>
      </c>
      <c r="BX3669">
        <v>1</v>
      </c>
      <c r="BY3669">
        <v>2</v>
      </c>
      <c r="BZ3669">
        <v>21</v>
      </c>
      <c r="GY3669">
        <v>0</v>
      </c>
      <c r="GZ3669">
        <v>0</v>
      </c>
      <c r="HA3669" t="s">
        <v>373</v>
      </c>
      <c r="HB3669">
        <v>0</v>
      </c>
      <c r="HC3669">
        <v>0</v>
      </c>
      <c r="HD3669">
        <v>0</v>
      </c>
      <c r="HE3669" t="b">
        <v>0</v>
      </c>
      <c r="HF3669">
        <v>6000</v>
      </c>
      <c r="HG3669" t="b">
        <v>1</v>
      </c>
      <c r="HH3669">
        <v>0</v>
      </c>
      <c r="HI3669">
        <v>0</v>
      </c>
      <c r="HJ3669">
        <v>0</v>
      </c>
      <c r="HK3669">
        <v>0</v>
      </c>
      <c r="HL3669" t="b">
        <v>0</v>
      </c>
      <c r="HM3669">
        <v>0</v>
      </c>
      <c r="HN3669">
        <v>0</v>
      </c>
      <c r="HO3669">
        <v>0</v>
      </c>
      <c r="HP3669" t="s">
        <v>363</v>
      </c>
      <c r="HQ3669">
        <v>0</v>
      </c>
      <c r="HR3669">
        <v>0</v>
      </c>
      <c r="HS3669">
        <v>0</v>
      </c>
      <c r="HT3669">
        <v>0</v>
      </c>
      <c r="HU3669" t="b">
        <v>0</v>
      </c>
      <c r="HV3669">
        <v>0</v>
      </c>
      <c r="HW3669" t="b">
        <v>0</v>
      </c>
      <c r="HX3669" t="b">
        <v>0</v>
      </c>
    </row>
    <row r="3670" spans="2:232">
      <c r="B3670" s="34">
        <f>10000000+INDEX(编号表!$B:$B,MATCH(D3670,编号表!$A:$A,0))*10000+J3670</f>
        <v>11690003</v>
      </c>
      <c r="C3670" s="22" t="s">
        <v>2433</v>
      </c>
      <c r="D3670" s="22" t="s">
        <v>2433</v>
      </c>
      <c r="E3670" s="41" t="s">
        <v>492</v>
      </c>
      <c r="F3670" s="41" t="s">
        <v>2248</v>
      </c>
      <c r="G3670" s="41" t="s">
        <v>363</v>
      </c>
      <c r="H3670" s="41" t="b">
        <v>0</v>
      </c>
      <c r="I3670" s="41" t="b">
        <v>0</v>
      </c>
      <c r="J3670" s="41">
        <v>3</v>
      </c>
      <c r="K3670" s="41" t="str">
        <f t="shared" si="77"/>
        <v>116900</v>
      </c>
      <c r="L3670" s="41" t="s">
        <v>777</v>
      </c>
      <c r="O3670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P3670">
        <v>12221016</v>
      </c>
      <c r="Q3670">
        <v>0</v>
      </c>
      <c r="R3670">
        <v>0</v>
      </c>
      <c r="S3670">
        <v>0</v>
      </c>
      <c r="U3670">
        <v>0</v>
      </c>
      <c r="V3670">
        <v>0</v>
      </c>
      <c r="W3670">
        <v>600</v>
      </c>
      <c r="X3670">
        <v>600</v>
      </c>
      <c r="Y3670" t="s">
        <v>371</v>
      </c>
      <c r="Z3670"/>
      <c r="AA3670"/>
      <c r="AB3670"/>
      <c r="AC3670"/>
      <c r="AD3670"/>
      <c r="AE3670"/>
      <c r="AZ3670" t="s">
        <v>389</v>
      </c>
      <c r="BA3670">
        <v>10000</v>
      </c>
      <c r="BB3670" t="s">
        <v>2278</v>
      </c>
      <c r="BC3670" t="s">
        <v>361</v>
      </c>
      <c r="BD3670">
        <v>10000</v>
      </c>
      <c r="BE3670">
        <v>0</v>
      </c>
      <c r="BF3670" t="s">
        <v>361</v>
      </c>
      <c r="BG3670">
        <v>0</v>
      </c>
      <c r="BT3670">
        <v>73070001</v>
      </c>
      <c r="BU3670" t="s">
        <v>371</v>
      </c>
      <c r="BV3670">
        <v>2000</v>
      </c>
      <c r="BW3670">
        <v>1</v>
      </c>
      <c r="BX3670">
        <v>1</v>
      </c>
      <c r="BY3670">
        <v>3</v>
      </c>
      <c r="BZ3670">
        <v>21</v>
      </c>
      <c r="GY3670">
        <v>0</v>
      </c>
      <c r="GZ3670">
        <v>0</v>
      </c>
      <c r="HA3670" t="s">
        <v>373</v>
      </c>
      <c r="HB3670">
        <v>0</v>
      </c>
      <c r="HC3670">
        <v>0</v>
      </c>
      <c r="HD3670">
        <v>0</v>
      </c>
      <c r="HE3670" t="b">
        <v>0</v>
      </c>
      <c r="HF3670">
        <v>6000</v>
      </c>
      <c r="HG3670" t="b">
        <v>1</v>
      </c>
      <c r="HH3670">
        <v>0</v>
      </c>
      <c r="HI3670">
        <v>0</v>
      </c>
      <c r="HJ3670">
        <v>0</v>
      </c>
      <c r="HK3670">
        <v>0</v>
      </c>
      <c r="HL3670" t="b">
        <v>0</v>
      </c>
      <c r="HM3670">
        <v>0</v>
      </c>
      <c r="HN3670">
        <v>0</v>
      </c>
      <c r="HO3670">
        <v>0</v>
      </c>
      <c r="HP3670" t="s">
        <v>363</v>
      </c>
      <c r="HQ3670">
        <v>0</v>
      </c>
      <c r="HR3670">
        <v>0</v>
      </c>
      <c r="HS3670">
        <v>0</v>
      </c>
      <c r="HT3670">
        <v>0</v>
      </c>
      <c r="HU3670" t="b">
        <v>0</v>
      </c>
      <c r="HV3670">
        <v>0</v>
      </c>
      <c r="HW3670" t="b">
        <v>0</v>
      </c>
      <c r="HX3670" t="b">
        <v>0</v>
      </c>
    </row>
    <row r="3671" spans="2:232">
      <c r="B3671" s="34">
        <f>10000000+INDEX(编号表!$B:$B,MATCH(D3671,编号表!$A:$A,0))*10000+J3671</f>
        <v>11690004</v>
      </c>
      <c r="C3671" s="22" t="s">
        <v>2433</v>
      </c>
      <c r="D3671" s="22" t="s">
        <v>2433</v>
      </c>
      <c r="E3671" s="41" t="s">
        <v>492</v>
      </c>
      <c r="F3671" s="41" t="s">
        <v>2252</v>
      </c>
      <c r="G3671" s="41" t="s">
        <v>363</v>
      </c>
      <c r="H3671" s="41" t="b">
        <v>0</v>
      </c>
      <c r="I3671" s="41" t="b">
        <v>0</v>
      </c>
      <c r="J3671" s="41">
        <v>4</v>
      </c>
      <c r="K3671" s="41" t="str">
        <f t="shared" si="77"/>
        <v>116900</v>
      </c>
      <c r="L3671" s="41" t="s">
        <v>353</v>
      </c>
      <c r="O3671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P3671">
        <v>12221016</v>
      </c>
      <c r="Q3671">
        <v>0</v>
      </c>
      <c r="R3671">
        <v>0</v>
      </c>
      <c r="S3671">
        <v>0</v>
      </c>
      <c r="U3671">
        <v>0</v>
      </c>
      <c r="V3671">
        <v>0</v>
      </c>
      <c r="W3671">
        <v>600</v>
      </c>
      <c r="X3671">
        <v>600</v>
      </c>
      <c r="Y3671" t="s">
        <v>371</v>
      </c>
      <c r="Z3671"/>
      <c r="AA3671"/>
      <c r="AB3671"/>
      <c r="AC3671"/>
      <c r="AD3671"/>
      <c r="AE3671"/>
      <c r="AZ3671" t="s">
        <v>389</v>
      </c>
      <c r="BA3671">
        <v>10000</v>
      </c>
      <c r="BB3671" t="s">
        <v>2278</v>
      </c>
      <c r="BC3671" t="s">
        <v>361</v>
      </c>
      <c r="BD3671">
        <v>10000</v>
      </c>
      <c r="BE3671">
        <v>0</v>
      </c>
      <c r="BF3671" t="s">
        <v>361</v>
      </c>
      <c r="BG3671">
        <v>0</v>
      </c>
      <c r="BT3671">
        <v>73070001</v>
      </c>
      <c r="BU3671" t="s">
        <v>371</v>
      </c>
      <c r="BV3671">
        <v>2000</v>
      </c>
      <c r="BW3671">
        <v>1</v>
      </c>
      <c r="BX3671">
        <v>1</v>
      </c>
      <c r="BY3671">
        <v>4</v>
      </c>
      <c r="BZ3671">
        <v>21</v>
      </c>
      <c r="GY3671">
        <v>0</v>
      </c>
      <c r="GZ3671">
        <v>0</v>
      </c>
      <c r="HA3671" t="s">
        <v>373</v>
      </c>
      <c r="HB3671">
        <v>0</v>
      </c>
      <c r="HC3671">
        <v>0</v>
      </c>
      <c r="HD3671">
        <v>0</v>
      </c>
      <c r="HE3671" t="b">
        <v>0</v>
      </c>
      <c r="HF3671">
        <v>6000</v>
      </c>
      <c r="HG3671" t="b">
        <v>1</v>
      </c>
      <c r="HH3671">
        <v>0</v>
      </c>
      <c r="HI3671">
        <v>0</v>
      </c>
      <c r="HJ3671">
        <v>0</v>
      </c>
      <c r="HK3671">
        <v>0</v>
      </c>
      <c r="HL3671" t="b">
        <v>0</v>
      </c>
      <c r="HM3671">
        <v>0</v>
      </c>
      <c r="HN3671">
        <v>0</v>
      </c>
      <c r="HO3671">
        <v>0</v>
      </c>
      <c r="HP3671" t="s">
        <v>363</v>
      </c>
      <c r="HQ3671">
        <v>0</v>
      </c>
      <c r="HR3671">
        <v>0</v>
      </c>
      <c r="HS3671">
        <v>0</v>
      </c>
      <c r="HT3671">
        <v>0</v>
      </c>
      <c r="HU3671" t="b">
        <v>0</v>
      </c>
      <c r="HV3671">
        <v>0</v>
      </c>
      <c r="HW3671" t="b">
        <v>0</v>
      </c>
      <c r="HX3671" t="b">
        <v>0</v>
      </c>
    </row>
    <row r="3672" spans="2:232">
      <c r="B3672" s="34">
        <f>10000000+INDEX(编号表!$B:$B,MATCH(D3672,编号表!$A:$A,0))*10000+J3672</f>
        <v>11690005</v>
      </c>
      <c r="C3672" s="22" t="s">
        <v>2433</v>
      </c>
      <c r="D3672" s="22" t="s">
        <v>2433</v>
      </c>
      <c r="E3672" s="41" t="s">
        <v>492</v>
      </c>
      <c r="F3672" s="41" t="s">
        <v>2252</v>
      </c>
      <c r="G3672" s="41" t="s">
        <v>363</v>
      </c>
      <c r="H3672" s="41" t="b">
        <v>0</v>
      </c>
      <c r="I3672" s="41" t="b">
        <v>0</v>
      </c>
      <c r="J3672" s="41">
        <v>5</v>
      </c>
      <c r="K3672" s="41" t="str">
        <f t="shared" si="77"/>
        <v>116900</v>
      </c>
      <c r="L3672" s="41" t="s">
        <v>860</v>
      </c>
      <c r="O3672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P3672">
        <v>12221016</v>
      </c>
      <c r="Q3672">
        <v>0</v>
      </c>
      <c r="R3672">
        <v>0</v>
      </c>
      <c r="S3672">
        <v>0</v>
      </c>
      <c r="U3672">
        <v>0</v>
      </c>
      <c r="V3672">
        <v>0</v>
      </c>
      <c r="W3672">
        <v>600</v>
      </c>
      <c r="X3672">
        <v>600</v>
      </c>
      <c r="Y3672" t="s">
        <v>371</v>
      </c>
      <c r="Z3672"/>
      <c r="AA3672"/>
      <c r="AB3672"/>
      <c r="AC3672"/>
      <c r="AD3672"/>
      <c r="AE3672"/>
      <c r="AZ3672" t="s">
        <v>389</v>
      </c>
      <c r="BA3672">
        <v>10000</v>
      </c>
      <c r="BB3672" t="s">
        <v>2278</v>
      </c>
      <c r="BC3672" t="s">
        <v>361</v>
      </c>
      <c r="BD3672">
        <v>10000</v>
      </c>
      <c r="BE3672">
        <v>0</v>
      </c>
      <c r="BF3672" t="s">
        <v>361</v>
      </c>
      <c r="BG3672">
        <v>0</v>
      </c>
      <c r="BT3672">
        <v>73070001</v>
      </c>
      <c r="BU3672" t="s">
        <v>371</v>
      </c>
      <c r="BV3672">
        <v>2000</v>
      </c>
      <c r="BW3672">
        <v>1</v>
      </c>
      <c r="BX3672">
        <v>1</v>
      </c>
      <c r="BY3672">
        <v>5</v>
      </c>
      <c r="BZ3672">
        <v>21</v>
      </c>
      <c r="GY3672">
        <v>0</v>
      </c>
      <c r="GZ3672">
        <v>0</v>
      </c>
      <c r="HA3672" t="s">
        <v>373</v>
      </c>
      <c r="HB3672">
        <v>0</v>
      </c>
      <c r="HC3672">
        <v>0</v>
      </c>
      <c r="HD3672">
        <v>0</v>
      </c>
      <c r="HE3672" t="b">
        <v>0</v>
      </c>
      <c r="HF3672">
        <v>6000</v>
      </c>
      <c r="HG3672" t="b">
        <v>1</v>
      </c>
      <c r="HH3672">
        <v>0</v>
      </c>
      <c r="HI3672">
        <v>0</v>
      </c>
      <c r="HJ3672">
        <v>0</v>
      </c>
      <c r="HK3672">
        <v>0</v>
      </c>
      <c r="HL3672" t="b">
        <v>0</v>
      </c>
      <c r="HM3672">
        <v>0</v>
      </c>
      <c r="HN3672">
        <v>0</v>
      </c>
      <c r="HO3672">
        <v>0</v>
      </c>
      <c r="HP3672" t="s">
        <v>363</v>
      </c>
      <c r="HQ3672">
        <v>0</v>
      </c>
      <c r="HR3672">
        <v>0</v>
      </c>
      <c r="HS3672">
        <v>0</v>
      </c>
      <c r="HT3672">
        <v>0</v>
      </c>
      <c r="HU3672" t="b">
        <v>0</v>
      </c>
      <c r="HV3672">
        <v>0</v>
      </c>
      <c r="HW3672" t="b">
        <v>0</v>
      </c>
      <c r="HX3672" t="b">
        <v>0</v>
      </c>
    </row>
    <row r="3673" spans="2:232">
      <c r="B3673" s="34">
        <f>10000000+INDEX(编号表!$B:$B,MATCH(D3673,编号表!$A:$A,0))*10000+J3673</f>
        <v>11690006</v>
      </c>
      <c r="C3673" s="22" t="s">
        <v>2433</v>
      </c>
      <c r="D3673" s="22" t="s">
        <v>2433</v>
      </c>
      <c r="E3673" s="41" t="s">
        <v>492</v>
      </c>
      <c r="F3673" s="41" t="s">
        <v>2252</v>
      </c>
      <c r="G3673" s="41" t="s">
        <v>363</v>
      </c>
      <c r="H3673" s="41" t="b">
        <v>0</v>
      </c>
      <c r="I3673" s="41" t="b">
        <v>0</v>
      </c>
      <c r="J3673" s="41">
        <v>6</v>
      </c>
      <c r="K3673" s="41" t="str">
        <f t="shared" si="77"/>
        <v>116900</v>
      </c>
      <c r="L3673" s="41" t="s">
        <v>777</v>
      </c>
      <c r="O3673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P3673">
        <v>12221016</v>
      </c>
      <c r="Q3673">
        <v>0</v>
      </c>
      <c r="R3673">
        <v>0</v>
      </c>
      <c r="S3673">
        <v>0</v>
      </c>
      <c r="U3673">
        <v>0</v>
      </c>
      <c r="V3673">
        <v>0</v>
      </c>
      <c r="W3673">
        <v>600</v>
      </c>
      <c r="X3673">
        <v>600</v>
      </c>
      <c r="Y3673" t="s">
        <v>371</v>
      </c>
      <c r="Z3673"/>
      <c r="AA3673"/>
      <c r="AB3673"/>
      <c r="AC3673"/>
      <c r="AD3673"/>
      <c r="AE3673"/>
      <c r="AZ3673" t="s">
        <v>389</v>
      </c>
      <c r="BA3673">
        <v>10000</v>
      </c>
      <c r="BB3673" t="s">
        <v>2278</v>
      </c>
      <c r="BC3673" t="s">
        <v>361</v>
      </c>
      <c r="BD3673">
        <v>10000</v>
      </c>
      <c r="BE3673">
        <v>0</v>
      </c>
      <c r="BF3673" t="s">
        <v>361</v>
      </c>
      <c r="BG3673">
        <v>0</v>
      </c>
      <c r="BT3673">
        <v>73070001</v>
      </c>
      <c r="BU3673" t="s">
        <v>371</v>
      </c>
      <c r="BV3673">
        <v>2000</v>
      </c>
      <c r="BW3673">
        <v>1</v>
      </c>
      <c r="BX3673">
        <v>1</v>
      </c>
      <c r="BY3673">
        <v>6</v>
      </c>
      <c r="BZ3673">
        <v>21</v>
      </c>
      <c r="GY3673">
        <v>0</v>
      </c>
      <c r="GZ3673">
        <v>0</v>
      </c>
      <c r="HA3673" t="s">
        <v>373</v>
      </c>
      <c r="HB3673">
        <v>0</v>
      </c>
      <c r="HC3673">
        <v>0</v>
      </c>
      <c r="HD3673">
        <v>0</v>
      </c>
      <c r="HE3673" t="b">
        <v>0</v>
      </c>
      <c r="HF3673">
        <v>6000</v>
      </c>
      <c r="HG3673" t="b">
        <v>1</v>
      </c>
      <c r="HH3673">
        <v>0</v>
      </c>
      <c r="HI3673">
        <v>0</v>
      </c>
      <c r="HJ3673">
        <v>0</v>
      </c>
      <c r="HK3673">
        <v>0</v>
      </c>
      <c r="HL3673" t="b">
        <v>0</v>
      </c>
      <c r="HM3673">
        <v>0</v>
      </c>
      <c r="HN3673">
        <v>0</v>
      </c>
      <c r="HO3673">
        <v>0</v>
      </c>
      <c r="HP3673" t="s">
        <v>363</v>
      </c>
      <c r="HQ3673">
        <v>0</v>
      </c>
      <c r="HR3673">
        <v>0</v>
      </c>
      <c r="HS3673">
        <v>0</v>
      </c>
      <c r="HT3673">
        <v>0</v>
      </c>
      <c r="HU3673" t="b">
        <v>0</v>
      </c>
      <c r="HV3673">
        <v>0</v>
      </c>
      <c r="HW3673" t="b">
        <v>0</v>
      </c>
      <c r="HX3673" t="b">
        <v>0</v>
      </c>
    </row>
    <row r="3674" spans="2:232">
      <c r="B3674" s="34">
        <f>10000000+INDEX(编号表!$B:$B,MATCH(D3674,编号表!$A:$A,0))*10000+J3674</f>
        <v>11690007</v>
      </c>
      <c r="C3674" s="22" t="s">
        <v>2433</v>
      </c>
      <c r="D3674" s="22" t="s">
        <v>2433</v>
      </c>
      <c r="E3674" s="41" t="s">
        <v>492</v>
      </c>
      <c r="F3674" s="41" t="s">
        <v>2256</v>
      </c>
      <c r="G3674" s="41" t="s">
        <v>363</v>
      </c>
      <c r="H3674" s="41" t="b">
        <v>0</v>
      </c>
      <c r="I3674" s="41" t="b">
        <v>0</v>
      </c>
      <c r="J3674" s="41">
        <v>7</v>
      </c>
      <c r="K3674" s="41" t="str">
        <f t="shared" si="77"/>
        <v>116900</v>
      </c>
      <c r="L3674" s="41" t="s">
        <v>353</v>
      </c>
      <c r="O3674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P3674">
        <v>12221016</v>
      </c>
      <c r="Q3674">
        <v>0</v>
      </c>
      <c r="R3674">
        <v>0</v>
      </c>
      <c r="S3674">
        <v>0</v>
      </c>
      <c r="U3674">
        <v>0</v>
      </c>
      <c r="V3674">
        <v>0</v>
      </c>
      <c r="W3674">
        <v>600</v>
      </c>
      <c r="X3674">
        <v>600</v>
      </c>
      <c r="Y3674" t="s">
        <v>371</v>
      </c>
      <c r="Z3674"/>
      <c r="AA3674"/>
      <c r="AB3674"/>
      <c r="AC3674"/>
      <c r="AD3674"/>
      <c r="AE3674"/>
      <c r="AZ3674" t="s">
        <v>389</v>
      </c>
      <c r="BA3674">
        <v>10000</v>
      </c>
      <c r="BB3674" t="s">
        <v>2278</v>
      </c>
      <c r="BC3674" t="s">
        <v>361</v>
      </c>
      <c r="BD3674">
        <v>10000</v>
      </c>
      <c r="BE3674">
        <v>0</v>
      </c>
      <c r="BF3674" t="s">
        <v>361</v>
      </c>
      <c r="BG3674">
        <v>0</v>
      </c>
      <c r="BT3674">
        <v>73070001</v>
      </c>
      <c r="BU3674" t="s">
        <v>371</v>
      </c>
      <c r="BV3674">
        <v>2000</v>
      </c>
      <c r="BW3674">
        <v>1</v>
      </c>
      <c r="BX3674">
        <v>1</v>
      </c>
      <c r="BY3674">
        <v>7</v>
      </c>
      <c r="BZ3674">
        <v>21</v>
      </c>
      <c r="GY3674">
        <v>0</v>
      </c>
      <c r="GZ3674">
        <v>0</v>
      </c>
      <c r="HA3674" t="s">
        <v>373</v>
      </c>
      <c r="HB3674">
        <v>0</v>
      </c>
      <c r="HC3674">
        <v>0</v>
      </c>
      <c r="HD3674">
        <v>0</v>
      </c>
      <c r="HE3674" t="b">
        <v>0</v>
      </c>
      <c r="HF3674">
        <v>6000</v>
      </c>
      <c r="HG3674" t="b">
        <v>1</v>
      </c>
      <c r="HH3674">
        <v>0</v>
      </c>
      <c r="HI3674">
        <v>0</v>
      </c>
      <c r="HJ3674">
        <v>0</v>
      </c>
      <c r="HK3674">
        <v>0</v>
      </c>
      <c r="HL3674" t="b">
        <v>0</v>
      </c>
      <c r="HM3674">
        <v>0</v>
      </c>
      <c r="HN3674">
        <v>0</v>
      </c>
      <c r="HO3674">
        <v>0</v>
      </c>
      <c r="HP3674" t="s">
        <v>363</v>
      </c>
      <c r="HQ3674">
        <v>0</v>
      </c>
      <c r="HR3674">
        <v>0</v>
      </c>
      <c r="HS3674">
        <v>0</v>
      </c>
      <c r="HT3674">
        <v>0</v>
      </c>
      <c r="HU3674" t="b">
        <v>0</v>
      </c>
      <c r="HV3674">
        <v>0</v>
      </c>
      <c r="HW3674" t="b">
        <v>0</v>
      </c>
      <c r="HX3674" t="b">
        <v>0</v>
      </c>
    </row>
    <row r="3675" spans="2:232">
      <c r="B3675" s="34">
        <f>10000000+INDEX(编号表!$B:$B,MATCH(D3675,编号表!$A:$A,0))*10000+J3675</f>
        <v>11690008</v>
      </c>
      <c r="C3675" s="22" t="s">
        <v>2433</v>
      </c>
      <c r="D3675" s="22" t="s">
        <v>2433</v>
      </c>
      <c r="E3675" s="41" t="s">
        <v>492</v>
      </c>
      <c r="F3675" s="41" t="s">
        <v>2256</v>
      </c>
      <c r="G3675" s="41" t="s">
        <v>363</v>
      </c>
      <c r="H3675" s="41" t="b">
        <v>0</v>
      </c>
      <c r="I3675" s="41" t="b">
        <v>0</v>
      </c>
      <c r="J3675" s="41">
        <v>8</v>
      </c>
      <c r="K3675" s="41" t="str">
        <f t="shared" si="77"/>
        <v>116900</v>
      </c>
      <c r="L3675" s="41" t="s">
        <v>860</v>
      </c>
      <c r="O3675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P3675">
        <v>12221016</v>
      </c>
      <c r="Q3675">
        <v>0</v>
      </c>
      <c r="R3675">
        <v>0</v>
      </c>
      <c r="S3675">
        <v>0</v>
      </c>
      <c r="U3675">
        <v>0</v>
      </c>
      <c r="V3675">
        <v>0</v>
      </c>
      <c r="W3675">
        <v>600</v>
      </c>
      <c r="X3675">
        <v>600</v>
      </c>
      <c r="Y3675" t="s">
        <v>371</v>
      </c>
      <c r="Z3675"/>
      <c r="AA3675"/>
      <c r="AB3675"/>
      <c r="AC3675"/>
      <c r="AD3675"/>
      <c r="AE3675"/>
      <c r="AZ3675" t="s">
        <v>389</v>
      </c>
      <c r="BA3675">
        <v>10000</v>
      </c>
      <c r="BB3675" t="s">
        <v>2278</v>
      </c>
      <c r="BC3675" t="s">
        <v>361</v>
      </c>
      <c r="BD3675">
        <v>10000</v>
      </c>
      <c r="BE3675">
        <v>0</v>
      </c>
      <c r="BF3675" t="s">
        <v>361</v>
      </c>
      <c r="BG3675">
        <v>0</v>
      </c>
      <c r="BT3675">
        <v>73070001</v>
      </c>
      <c r="BU3675" t="s">
        <v>371</v>
      </c>
      <c r="BV3675">
        <v>2000</v>
      </c>
      <c r="BW3675">
        <v>1</v>
      </c>
      <c r="BX3675">
        <v>1</v>
      </c>
      <c r="BY3675">
        <v>8</v>
      </c>
      <c r="BZ3675">
        <v>21</v>
      </c>
      <c r="GY3675">
        <v>0</v>
      </c>
      <c r="GZ3675">
        <v>0</v>
      </c>
      <c r="HA3675" t="s">
        <v>373</v>
      </c>
      <c r="HB3675">
        <v>0</v>
      </c>
      <c r="HC3675">
        <v>0</v>
      </c>
      <c r="HD3675">
        <v>0</v>
      </c>
      <c r="HE3675" t="b">
        <v>0</v>
      </c>
      <c r="HF3675">
        <v>6000</v>
      </c>
      <c r="HG3675" t="b">
        <v>1</v>
      </c>
      <c r="HH3675">
        <v>0</v>
      </c>
      <c r="HI3675">
        <v>0</v>
      </c>
      <c r="HJ3675">
        <v>0</v>
      </c>
      <c r="HK3675">
        <v>0</v>
      </c>
      <c r="HL3675" t="b">
        <v>0</v>
      </c>
      <c r="HM3675">
        <v>0</v>
      </c>
      <c r="HN3675">
        <v>0</v>
      </c>
      <c r="HO3675">
        <v>0</v>
      </c>
      <c r="HP3675" t="s">
        <v>363</v>
      </c>
      <c r="HQ3675">
        <v>0</v>
      </c>
      <c r="HR3675">
        <v>0</v>
      </c>
      <c r="HS3675">
        <v>0</v>
      </c>
      <c r="HT3675">
        <v>0</v>
      </c>
      <c r="HU3675" t="b">
        <v>0</v>
      </c>
      <c r="HV3675">
        <v>0</v>
      </c>
      <c r="HW3675" t="b">
        <v>0</v>
      </c>
      <c r="HX3675" t="b">
        <v>0</v>
      </c>
    </row>
    <row r="3676" spans="2:232">
      <c r="B3676" s="34">
        <f>10000000+INDEX(编号表!$B:$B,MATCH(D3676,编号表!$A:$A,0))*10000+J3676</f>
        <v>11690009</v>
      </c>
      <c r="C3676" s="22" t="s">
        <v>2433</v>
      </c>
      <c r="D3676" s="22" t="s">
        <v>2433</v>
      </c>
      <c r="E3676" s="41" t="s">
        <v>492</v>
      </c>
      <c r="F3676" s="41" t="s">
        <v>2256</v>
      </c>
      <c r="G3676" s="41" t="s">
        <v>363</v>
      </c>
      <c r="H3676" s="41" t="b">
        <v>0</v>
      </c>
      <c r="I3676" s="41" t="b">
        <v>0</v>
      </c>
      <c r="J3676" s="41">
        <v>9</v>
      </c>
      <c r="K3676" s="41" t="str">
        <f t="shared" si="77"/>
        <v>116900</v>
      </c>
      <c r="L3676" s="41" t="s">
        <v>777</v>
      </c>
      <c r="O3676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P3676">
        <v>12221016</v>
      </c>
      <c r="Q3676">
        <v>0</v>
      </c>
      <c r="R3676">
        <v>0</v>
      </c>
      <c r="S3676">
        <v>0</v>
      </c>
      <c r="U3676">
        <v>0</v>
      </c>
      <c r="V3676">
        <v>0</v>
      </c>
      <c r="W3676">
        <v>600</v>
      </c>
      <c r="X3676">
        <v>600</v>
      </c>
      <c r="Y3676" t="s">
        <v>371</v>
      </c>
      <c r="Z3676"/>
      <c r="AA3676"/>
      <c r="AB3676"/>
      <c r="AC3676"/>
      <c r="AD3676"/>
      <c r="AE3676"/>
      <c r="AZ3676" t="s">
        <v>389</v>
      </c>
      <c r="BA3676">
        <v>10000</v>
      </c>
      <c r="BB3676" t="s">
        <v>2278</v>
      </c>
      <c r="BC3676" t="s">
        <v>361</v>
      </c>
      <c r="BD3676">
        <v>10000</v>
      </c>
      <c r="BE3676">
        <v>0</v>
      </c>
      <c r="BF3676" t="s">
        <v>361</v>
      </c>
      <c r="BG3676">
        <v>0</v>
      </c>
      <c r="BT3676">
        <v>73070001</v>
      </c>
      <c r="BU3676" t="s">
        <v>371</v>
      </c>
      <c r="BV3676">
        <v>2000</v>
      </c>
      <c r="BW3676">
        <v>1</v>
      </c>
      <c r="BX3676">
        <v>1</v>
      </c>
      <c r="BY3676">
        <v>9</v>
      </c>
      <c r="BZ3676">
        <v>21</v>
      </c>
      <c r="GY3676">
        <v>0</v>
      </c>
      <c r="GZ3676">
        <v>0</v>
      </c>
      <c r="HA3676" t="s">
        <v>373</v>
      </c>
      <c r="HB3676">
        <v>0</v>
      </c>
      <c r="HC3676">
        <v>0</v>
      </c>
      <c r="HD3676">
        <v>0</v>
      </c>
      <c r="HE3676" t="b">
        <v>0</v>
      </c>
      <c r="HF3676">
        <v>6000</v>
      </c>
      <c r="HG3676" t="b">
        <v>1</v>
      </c>
      <c r="HH3676">
        <v>0</v>
      </c>
      <c r="HI3676">
        <v>0</v>
      </c>
      <c r="HJ3676">
        <v>0</v>
      </c>
      <c r="HK3676">
        <v>0</v>
      </c>
      <c r="HL3676" t="b">
        <v>0</v>
      </c>
      <c r="HM3676">
        <v>0</v>
      </c>
      <c r="HN3676">
        <v>0</v>
      </c>
      <c r="HO3676">
        <v>0</v>
      </c>
      <c r="HP3676" t="s">
        <v>363</v>
      </c>
      <c r="HQ3676">
        <v>0</v>
      </c>
      <c r="HR3676">
        <v>0</v>
      </c>
      <c r="HS3676">
        <v>0</v>
      </c>
      <c r="HT3676">
        <v>0</v>
      </c>
      <c r="HU3676" t="b">
        <v>0</v>
      </c>
      <c r="HV3676">
        <v>0</v>
      </c>
      <c r="HW3676" t="b">
        <v>0</v>
      </c>
      <c r="HX3676" t="b">
        <v>0</v>
      </c>
    </row>
    <row r="3677" spans="2:232">
      <c r="B3677" s="34">
        <f>10000000+INDEX(编号表!$B:$B,MATCH(D3677,编号表!$A:$A,0))*10000+J3677</f>
        <v>11690010</v>
      </c>
      <c r="C3677" s="22" t="s">
        <v>2433</v>
      </c>
      <c r="D3677" s="22" t="s">
        <v>2433</v>
      </c>
      <c r="E3677" s="41" t="s">
        <v>492</v>
      </c>
      <c r="F3677" s="41" t="s">
        <v>2260</v>
      </c>
      <c r="G3677" s="41" t="s">
        <v>363</v>
      </c>
      <c r="H3677" s="41" t="b">
        <v>0</v>
      </c>
      <c r="I3677" s="41" t="b">
        <v>0</v>
      </c>
      <c r="J3677" s="41">
        <v>10</v>
      </c>
      <c r="K3677" s="41" t="str">
        <f t="shared" si="77"/>
        <v>116900</v>
      </c>
      <c r="L3677" s="41" t="s">
        <v>353</v>
      </c>
      <c r="O3677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P3677">
        <v>12221016</v>
      </c>
      <c r="Q3677">
        <v>0</v>
      </c>
      <c r="R3677">
        <v>0</v>
      </c>
      <c r="S3677">
        <v>0</v>
      </c>
      <c r="U3677">
        <v>0</v>
      </c>
      <c r="V3677">
        <v>0</v>
      </c>
      <c r="W3677">
        <v>600</v>
      </c>
      <c r="X3677">
        <v>600</v>
      </c>
      <c r="Y3677" t="s">
        <v>371</v>
      </c>
      <c r="Z3677"/>
      <c r="AA3677"/>
      <c r="AB3677"/>
      <c r="AC3677"/>
      <c r="AD3677"/>
      <c r="AE3677"/>
      <c r="AZ3677" t="s">
        <v>389</v>
      </c>
      <c r="BA3677">
        <v>10000</v>
      </c>
      <c r="BB3677" t="s">
        <v>2278</v>
      </c>
      <c r="BC3677" t="s">
        <v>361</v>
      </c>
      <c r="BD3677">
        <v>10000</v>
      </c>
      <c r="BE3677">
        <v>0</v>
      </c>
      <c r="BF3677" t="s">
        <v>361</v>
      </c>
      <c r="BG3677">
        <v>0</v>
      </c>
      <c r="BT3677">
        <v>73070001</v>
      </c>
      <c r="BU3677" t="s">
        <v>371</v>
      </c>
      <c r="BV3677">
        <v>2000</v>
      </c>
      <c r="BW3677">
        <v>1</v>
      </c>
      <c r="BX3677">
        <v>1</v>
      </c>
      <c r="BY3677">
        <v>10</v>
      </c>
      <c r="BZ3677">
        <v>21</v>
      </c>
      <c r="GY3677">
        <v>0</v>
      </c>
      <c r="GZ3677">
        <v>0</v>
      </c>
      <c r="HA3677" t="s">
        <v>373</v>
      </c>
      <c r="HB3677">
        <v>0</v>
      </c>
      <c r="HC3677">
        <v>0</v>
      </c>
      <c r="HD3677">
        <v>0</v>
      </c>
      <c r="HE3677" t="b">
        <v>0</v>
      </c>
      <c r="HF3677">
        <v>6000</v>
      </c>
      <c r="HG3677" t="b">
        <v>1</v>
      </c>
      <c r="HH3677">
        <v>0</v>
      </c>
      <c r="HI3677">
        <v>0</v>
      </c>
      <c r="HJ3677">
        <v>0</v>
      </c>
      <c r="HK3677">
        <v>0</v>
      </c>
      <c r="HL3677" t="b">
        <v>0</v>
      </c>
      <c r="HM3677">
        <v>0</v>
      </c>
      <c r="HN3677">
        <v>0</v>
      </c>
      <c r="HO3677">
        <v>0</v>
      </c>
      <c r="HP3677" t="s">
        <v>363</v>
      </c>
      <c r="HQ3677">
        <v>0</v>
      </c>
      <c r="HR3677">
        <v>0</v>
      </c>
      <c r="HS3677">
        <v>0</v>
      </c>
      <c r="HT3677">
        <v>0</v>
      </c>
      <c r="HU3677" t="b">
        <v>0</v>
      </c>
      <c r="HV3677">
        <v>0</v>
      </c>
      <c r="HW3677" t="b">
        <v>0</v>
      </c>
      <c r="HX3677" t="b">
        <v>0</v>
      </c>
    </row>
    <row r="3678" spans="2:232">
      <c r="B3678" s="34">
        <f>10000000+INDEX(编号表!$B:$B,MATCH(D3678,编号表!$A:$A,0))*10000+J3678</f>
        <v>11690011</v>
      </c>
      <c r="C3678" s="22" t="s">
        <v>2433</v>
      </c>
      <c r="D3678" s="22" t="s">
        <v>2433</v>
      </c>
      <c r="E3678" s="41" t="s">
        <v>492</v>
      </c>
      <c r="F3678" s="41" t="s">
        <v>2260</v>
      </c>
      <c r="G3678" s="41" t="s">
        <v>363</v>
      </c>
      <c r="H3678" s="41" t="b">
        <v>0</v>
      </c>
      <c r="I3678" s="41" t="b">
        <v>0</v>
      </c>
      <c r="J3678" s="41">
        <v>11</v>
      </c>
      <c r="K3678" s="41" t="str">
        <f t="shared" si="77"/>
        <v>116900</v>
      </c>
      <c r="L3678" s="41" t="s">
        <v>860</v>
      </c>
      <c r="O3678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P3678">
        <v>12221016</v>
      </c>
      <c r="Q3678">
        <v>0</v>
      </c>
      <c r="R3678">
        <v>0</v>
      </c>
      <c r="S3678">
        <v>0</v>
      </c>
      <c r="U3678">
        <v>0</v>
      </c>
      <c r="V3678">
        <v>0</v>
      </c>
      <c r="W3678">
        <v>600</v>
      </c>
      <c r="X3678">
        <v>600</v>
      </c>
      <c r="Y3678" t="s">
        <v>371</v>
      </c>
      <c r="Z3678"/>
      <c r="AA3678"/>
      <c r="AB3678"/>
      <c r="AC3678"/>
      <c r="AD3678"/>
      <c r="AE3678"/>
      <c r="AZ3678" t="s">
        <v>389</v>
      </c>
      <c r="BA3678">
        <v>10000</v>
      </c>
      <c r="BB3678" t="s">
        <v>2278</v>
      </c>
      <c r="BC3678" t="s">
        <v>361</v>
      </c>
      <c r="BD3678">
        <v>10000</v>
      </c>
      <c r="BE3678">
        <v>0</v>
      </c>
      <c r="BF3678" t="s">
        <v>361</v>
      </c>
      <c r="BG3678">
        <v>0</v>
      </c>
      <c r="BT3678">
        <v>73070001</v>
      </c>
      <c r="BU3678" t="s">
        <v>371</v>
      </c>
      <c r="BV3678">
        <v>2000</v>
      </c>
      <c r="BW3678">
        <v>1</v>
      </c>
      <c r="BX3678">
        <v>1</v>
      </c>
      <c r="BY3678">
        <v>11</v>
      </c>
      <c r="BZ3678">
        <v>21</v>
      </c>
      <c r="GY3678">
        <v>0</v>
      </c>
      <c r="GZ3678">
        <v>0</v>
      </c>
      <c r="HA3678" t="s">
        <v>373</v>
      </c>
      <c r="HB3678">
        <v>0</v>
      </c>
      <c r="HC3678">
        <v>0</v>
      </c>
      <c r="HD3678">
        <v>0</v>
      </c>
      <c r="HE3678" t="b">
        <v>0</v>
      </c>
      <c r="HF3678">
        <v>6000</v>
      </c>
      <c r="HG3678" t="b">
        <v>1</v>
      </c>
      <c r="HH3678">
        <v>0</v>
      </c>
      <c r="HI3678">
        <v>0</v>
      </c>
      <c r="HJ3678">
        <v>0</v>
      </c>
      <c r="HK3678">
        <v>0</v>
      </c>
      <c r="HL3678" t="b">
        <v>0</v>
      </c>
      <c r="HM3678">
        <v>0</v>
      </c>
      <c r="HN3678">
        <v>0</v>
      </c>
      <c r="HO3678">
        <v>0</v>
      </c>
      <c r="HP3678" t="s">
        <v>363</v>
      </c>
      <c r="HQ3678">
        <v>0</v>
      </c>
      <c r="HR3678">
        <v>0</v>
      </c>
      <c r="HS3678">
        <v>0</v>
      </c>
      <c r="HT3678">
        <v>0</v>
      </c>
      <c r="HU3678" t="b">
        <v>0</v>
      </c>
      <c r="HV3678">
        <v>0</v>
      </c>
      <c r="HW3678" t="b">
        <v>0</v>
      </c>
      <c r="HX3678" t="b">
        <v>0</v>
      </c>
    </row>
    <row r="3679" spans="2:232">
      <c r="B3679" s="34">
        <f>10000000+INDEX(编号表!$B:$B,MATCH(D3679,编号表!$A:$A,0))*10000+J3679</f>
        <v>11690012</v>
      </c>
      <c r="C3679" s="22" t="s">
        <v>2433</v>
      </c>
      <c r="D3679" s="22" t="s">
        <v>2433</v>
      </c>
      <c r="E3679" s="41" t="s">
        <v>492</v>
      </c>
      <c r="F3679" s="41" t="s">
        <v>2260</v>
      </c>
      <c r="G3679" s="41" t="s">
        <v>363</v>
      </c>
      <c r="H3679" s="41" t="b">
        <v>0</v>
      </c>
      <c r="I3679" s="41" t="b">
        <v>0</v>
      </c>
      <c r="J3679" s="41">
        <v>12</v>
      </c>
      <c r="K3679" s="41" t="str">
        <f t="shared" si="77"/>
        <v>116900</v>
      </c>
      <c r="L3679" s="41" t="s">
        <v>777</v>
      </c>
      <c r="O3679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P3679">
        <v>12221016</v>
      </c>
      <c r="Q3679">
        <v>0</v>
      </c>
      <c r="R3679">
        <v>0</v>
      </c>
      <c r="S3679">
        <v>0</v>
      </c>
      <c r="U3679">
        <v>0</v>
      </c>
      <c r="V3679">
        <v>0</v>
      </c>
      <c r="W3679">
        <v>600</v>
      </c>
      <c r="X3679">
        <v>600</v>
      </c>
      <c r="Y3679" t="s">
        <v>371</v>
      </c>
      <c r="Z3679"/>
      <c r="AA3679"/>
      <c r="AB3679"/>
      <c r="AC3679"/>
      <c r="AD3679"/>
      <c r="AE3679"/>
      <c r="AZ3679" t="s">
        <v>389</v>
      </c>
      <c r="BA3679">
        <v>10000</v>
      </c>
      <c r="BB3679" t="s">
        <v>2278</v>
      </c>
      <c r="BC3679" t="s">
        <v>361</v>
      </c>
      <c r="BD3679">
        <v>10000</v>
      </c>
      <c r="BE3679">
        <v>0</v>
      </c>
      <c r="BF3679" t="s">
        <v>361</v>
      </c>
      <c r="BG3679">
        <v>0</v>
      </c>
      <c r="BT3679">
        <v>73070001</v>
      </c>
      <c r="BU3679" t="s">
        <v>371</v>
      </c>
      <c r="BV3679">
        <v>2000</v>
      </c>
      <c r="BW3679">
        <v>1</v>
      </c>
      <c r="BX3679">
        <v>1</v>
      </c>
      <c r="BY3679">
        <v>12</v>
      </c>
      <c r="BZ3679">
        <v>21</v>
      </c>
      <c r="GY3679">
        <v>0</v>
      </c>
      <c r="GZ3679">
        <v>0</v>
      </c>
      <c r="HA3679" t="s">
        <v>373</v>
      </c>
      <c r="HB3679">
        <v>0</v>
      </c>
      <c r="HC3679">
        <v>0</v>
      </c>
      <c r="HD3679">
        <v>0</v>
      </c>
      <c r="HE3679" t="b">
        <v>0</v>
      </c>
      <c r="HF3679">
        <v>6000</v>
      </c>
      <c r="HG3679" t="b">
        <v>1</v>
      </c>
      <c r="HH3679">
        <v>0</v>
      </c>
      <c r="HI3679">
        <v>0</v>
      </c>
      <c r="HJ3679">
        <v>0</v>
      </c>
      <c r="HK3679">
        <v>0</v>
      </c>
      <c r="HL3679" t="b">
        <v>0</v>
      </c>
      <c r="HM3679">
        <v>0</v>
      </c>
      <c r="HN3679">
        <v>0</v>
      </c>
      <c r="HO3679">
        <v>0</v>
      </c>
      <c r="HP3679" t="s">
        <v>363</v>
      </c>
      <c r="HQ3679">
        <v>0</v>
      </c>
      <c r="HR3679">
        <v>0</v>
      </c>
      <c r="HS3679">
        <v>0</v>
      </c>
      <c r="HT3679">
        <v>0</v>
      </c>
      <c r="HU3679" t="b">
        <v>0</v>
      </c>
      <c r="HV3679">
        <v>0</v>
      </c>
      <c r="HW3679" t="b">
        <v>0</v>
      </c>
      <c r="HX3679" t="b">
        <v>0</v>
      </c>
    </row>
    <row r="3680" spans="2:232">
      <c r="B3680" s="34">
        <f>10000000+INDEX(编号表!$B:$B,MATCH(D3680,编号表!$A:$A,0))*10000+J3680</f>
        <v>11690013</v>
      </c>
      <c r="C3680" s="22" t="s">
        <v>2433</v>
      </c>
      <c r="D3680" s="22" t="s">
        <v>2433</v>
      </c>
      <c r="E3680" s="41" t="s">
        <v>492</v>
      </c>
      <c r="F3680" s="41" t="s">
        <v>2264</v>
      </c>
      <c r="G3680" s="41" t="s">
        <v>363</v>
      </c>
      <c r="H3680" s="41" t="b">
        <v>0</v>
      </c>
      <c r="I3680" s="41" t="b">
        <v>0</v>
      </c>
      <c r="J3680" s="41">
        <v>13</v>
      </c>
      <c r="K3680" s="41" t="str">
        <f t="shared" si="77"/>
        <v>116900</v>
      </c>
      <c r="L3680" s="41" t="s">
        <v>353</v>
      </c>
      <c r="O3680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P3680">
        <v>12221016</v>
      </c>
      <c r="Q3680">
        <v>0</v>
      </c>
      <c r="R3680">
        <v>0</v>
      </c>
      <c r="S3680">
        <v>0</v>
      </c>
      <c r="U3680">
        <v>0</v>
      </c>
      <c r="V3680">
        <v>0</v>
      </c>
      <c r="W3680">
        <v>600</v>
      </c>
      <c r="X3680">
        <v>600</v>
      </c>
      <c r="Y3680" t="s">
        <v>371</v>
      </c>
      <c r="Z3680"/>
      <c r="AA3680"/>
      <c r="AB3680"/>
      <c r="AC3680"/>
      <c r="AD3680"/>
      <c r="AE3680"/>
      <c r="AZ3680" t="s">
        <v>389</v>
      </c>
      <c r="BA3680">
        <v>10000</v>
      </c>
      <c r="BB3680" t="s">
        <v>2278</v>
      </c>
      <c r="BC3680" t="s">
        <v>361</v>
      </c>
      <c r="BD3680">
        <v>10000</v>
      </c>
      <c r="BE3680">
        <v>0</v>
      </c>
      <c r="BF3680" t="s">
        <v>361</v>
      </c>
      <c r="BG3680">
        <v>0</v>
      </c>
      <c r="BT3680">
        <v>73070001</v>
      </c>
      <c r="BU3680" t="s">
        <v>371</v>
      </c>
      <c r="BV3680">
        <v>2000</v>
      </c>
      <c r="BW3680">
        <v>1</v>
      </c>
      <c r="BX3680">
        <v>1</v>
      </c>
      <c r="BY3680">
        <v>13</v>
      </c>
      <c r="BZ3680">
        <v>21</v>
      </c>
      <c r="GY3680">
        <v>0</v>
      </c>
      <c r="GZ3680">
        <v>0</v>
      </c>
      <c r="HA3680" t="s">
        <v>373</v>
      </c>
      <c r="HB3680">
        <v>0</v>
      </c>
      <c r="HC3680">
        <v>0</v>
      </c>
      <c r="HD3680">
        <v>0</v>
      </c>
      <c r="HE3680" t="b">
        <v>0</v>
      </c>
      <c r="HF3680">
        <v>6000</v>
      </c>
      <c r="HG3680" t="b">
        <v>1</v>
      </c>
      <c r="HH3680">
        <v>0</v>
      </c>
      <c r="HI3680">
        <v>0</v>
      </c>
      <c r="HJ3680">
        <v>0</v>
      </c>
      <c r="HK3680">
        <v>0</v>
      </c>
      <c r="HL3680" t="b">
        <v>0</v>
      </c>
      <c r="HM3680">
        <v>0</v>
      </c>
      <c r="HN3680">
        <v>0</v>
      </c>
      <c r="HO3680">
        <v>0</v>
      </c>
      <c r="HP3680" t="s">
        <v>363</v>
      </c>
      <c r="HQ3680">
        <v>0</v>
      </c>
      <c r="HR3680">
        <v>0</v>
      </c>
      <c r="HS3680">
        <v>0</v>
      </c>
      <c r="HT3680">
        <v>0</v>
      </c>
      <c r="HU3680" t="b">
        <v>0</v>
      </c>
      <c r="HV3680">
        <v>0</v>
      </c>
      <c r="HW3680" t="b">
        <v>0</v>
      </c>
      <c r="HX3680" t="b">
        <v>0</v>
      </c>
    </row>
    <row r="3681" spans="2:232">
      <c r="B3681" s="34">
        <f>10000000+INDEX(编号表!$B:$B,MATCH(D3681,编号表!$A:$A,0))*10000+J3681</f>
        <v>11690014</v>
      </c>
      <c r="C3681" s="22" t="s">
        <v>2433</v>
      </c>
      <c r="D3681" s="22" t="s">
        <v>2433</v>
      </c>
      <c r="E3681" s="41" t="s">
        <v>492</v>
      </c>
      <c r="F3681" s="41" t="s">
        <v>2264</v>
      </c>
      <c r="G3681" s="41" t="s">
        <v>363</v>
      </c>
      <c r="H3681" s="41" t="b">
        <v>0</v>
      </c>
      <c r="I3681" s="41" t="b">
        <v>0</v>
      </c>
      <c r="J3681" s="41">
        <v>14</v>
      </c>
      <c r="K3681" s="41" t="str">
        <f t="shared" si="77"/>
        <v>116900</v>
      </c>
      <c r="L3681" s="41" t="s">
        <v>860</v>
      </c>
      <c r="O3681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P3681">
        <v>12221016</v>
      </c>
      <c r="Q3681">
        <v>0</v>
      </c>
      <c r="R3681">
        <v>0</v>
      </c>
      <c r="S3681">
        <v>0</v>
      </c>
      <c r="U3681">
        <v>0</v>
      </c>
      <c r="V3681">
        <v>0</v>
      </c>
      <c r="W3681">
        <v>600</v>
      </c>
      <c r="X3681">
        <v>600</v>
      </c>
      <c r="Y3681" t="s">
        <v>371</v>
      </c>
      <c r="Z3681"/>
      <c r="AA3681"/>
      <c r="AB3681"/>
      <c r="AC3681"/>
      <c r="AD3681"/>
      <c r="AE3681"/>
      <c r="AZ3681" t="s">
        <v>389</v>
      </c>
      <c r="BA3681">
        <v>10000</v>
      </c>
      <c r="BB3681" t="s">
        <v>2278</v>
      </c>
      <c r="BC3681" t="s">
        <v>361</v>
      </c>
      <c r="BD3681">
        <v>10000</v>
      </c>
      <c r="BE3681">
        <v>0</v>
      </c>
      <c r="BF3681" t="s">
        <v>361</v>
      </c>
      <c r="BG3681">
        <v>0</v>
      </c>
      <c r="BT3681">
        <v>73070001</v>
      </c>
      <c r="BU3681" t="s">
        <v>371</v>
      </c>
      <c r="BV3681">
        <v>2000</v>
      </c>
      <c r="BW3681">
        <v>1</v>
      </c>
      <c r="BX3681">
        <v>1</v>
      </c>
      <c r="BY3681">
        <v>14</v>
      </c>
      <c r="BZ3681">
        <v>21</v>
      </c>
      <c r="GY3681">
        <v>0</v>
      </c>
      <c r="GZ3681">
        <v>0</v>
      </c>
      <c r="HA3681" t="s">
        <v>373</v>
      </c>
      <c r="HB3681">
        <v>0</v>
      </c>
      <c r="HC3681">
        <v>0</v>
      </c>
      <c r="HD3681">
        <v>0</v>
      </c>
      <c r="HE3681" t="b">
        <v>0</v>
      </c>
      <c r="HF3681">
        <v>6000</v>
      </c>
      <c r="HG3681" t="b">
        <v>1</v>
      </c>
      <c r="HH3681">
        <v>0</v>
      </c>
      <c r="HI3681">
        <v>0</v>
      </c>
      <c r="HJ3681">
        <v>0</v>
      </c>
      <c r="HK3681">
        <v>0</v>
      </c>
      <c r="HL3681" t="b">
        <v>0</v>
      </c>
      <c r="HM3681">
        <v>0</v>
      </c>
      <c r="HN3681">
        <v>0</v>
      </c>
      <c r="HO3681">
        <v>0</v>
      </c>
      <c r="HP3681" t="s">
        <v>363</v>
      </c>
      <c r="HQ3681">
        <v>0</v>
      </c>
      <c r="HR3681">
        <v>0</v>
      </c>
      <c r="HS3681">
        <v>0</v>
      </c>
      <c r="HT3681">
        <v>0</v>
      </c>
      <c r="HU3681" t="b">
        <v>0</v>
      </c>
      <c r="HV3681">
        <v>0</v>
      </c>
      <c r="HW3681" t="b">
        <v>0</v>
      </c>
      <c r="HX3681" t="b">
        <v>0</v>
      </c>
    </row>
    <row r="3682" spans="2:232">
      <c r="B3682" s="34">
        <f>10000000+INDEX(编号表!$B:$B,MATCH(D3682,编号表!$A:$A,0))*10000+J3682</f>
        <v>11690015</v>
      </c>
      <c r="C3682" s="22" t="s">
        <v>2433</v>
      </c>
      <c r="D3682" s="22" t="s">
        <v>2433</v>
      </c>
      <c r="E3682" s="41" t="s">
        <v>492</v>
      </c>
      <c r="F3682" s="41" t="s">
        <v>2264</v>
      </c>
      <c r="G3682" s="41" t="s">
        <v>363</v>
      </c>
      <c r="H3682" s="41" t="b">
        <v>0</v>
      </c>
      <c r="I3682" s="41" t="b">
        <v>0</v>
      </c>
      <c r="J3682" s="41">
        <v>15</v>
      </c>
      <c r="K3682" s="41" t="str">
        <f t="shared" si="77"/>
        <v>116900</v>
      </c>
      <c r="L3682" s="41" t="s">
        <v>777</v>
      </c>
      <c r="O3682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P3682">
        <v>12221016</v>
      </c>
      <c r="Q3682">
        <v>0</v>
      </c>
      <c r="R3682">
        <v>0</v>
      </c>
      <c r="S3682">
        <v>0</v>
      </c>
      <c r="U3682">
        <v>0</v>
      </c>
      <c r="V3682">
        <v>0</v>
      </c>
      <c r="W3682">
        <v>600</v>
      </c>
      <c r="X3682">
        <v>600</v>
      </c>
      <c r="Y3682" t="s">
        <v>371</v>
      </c>
      <c r="Z3682"/>
      <c r="AA3682"/>
      <c r="AB3682"/>
      <c r="AC3682"/>
      <c r="AD3682"/>
      <c r="AE3682"/>
      <c r="AZ3682" t="s">
        <v>389</v>
      </c>
      <c r="BA3682">
        <v>10000</v>
      </c>
      <c r="BB3682" t="s">
        <v>2278</v>
      </c>
      <c r="BC3682" t="s">
        <v>361</v>
      </c>
      <c r="BD3682">
        <v>10000</v>
      </c>
      <c r="BE3682">
        <v>0</v>
      </c>
      <c r="BF3682" t="s">
        <v>361</v>
      </c>
      <c r="BG3682">
        <v>0</v>
      </c>
      <c r="BT3682">
        <v>73070001</v>
      </c>
      <c r="BU3682" t="s">
        <v>371</v>
      </c>
      <c r="BV3682">
        <v>2000</v>
      </c>
      <c r="BW3682">
        <v>1</v>
      </c>
      <c r="BX3682">
        <v>1</v>
      </c>
      <c r="BY3682">
        <v>15</v>
      </c>
      <c r="BZ3682">
        <v>21</v>
      </c>
      <c r="GY3682">
        <v>0</v>
      </c>
      <c r="GZ3682">
        <v>0</v>
      </c>
      <c r="HA3682" t="s">
        <v>373</v>
      </c>
      <c r="HB3682">
        <v>0</v>
      </c>
      <c r="HC3682">
        <v>0</v>
      </c>
      <c r="HD3682">
        <v>0</v>
      </c>
      <c r="HE3682" t="b">
        <v>0</v>
      </c>
      <c r="HF3682">
        <v>6000</v>
      </c>
      <c r="HG3682" t="b">
        <v>1</v>
      </c>
      <c r="HH3682">
        <v>0</v>
      </c>
      <c r="HI3682">
        <v>0</v>
      </c>
      <c r="HJ3682">
        <v>0</v>
      </c>
      <c r="HK3682">
        <v>0</v>
      </c>
      <c r="HL3682" t="b">
        <v>0</v>
      </c>
      <c r="HM3682">
        <v>0</v>
      </c>
      <c r="HN3682">
        <v>0</v>
      </c>
      <c r="HO3682">
        <v>0</v>
      </c>
      <c r="HP3682" t="s">
        <v>363</v>
      </c>
      <c r="HQ3682">
        <v>0</v>
      </c>
      <c r="HR3682">
        <v>0</v>
      </c>
      <c r="HS3682">
        <v>0</v>
      </c>
      <c r="HT3682">
        <v>0</v>
      </c>
      <c r="HU3682" t="b">
        <v>0</v>
      </c>
      <c r="HV3682">
        <v>0</v>
      </c>
      <c r="HW3682" t="b">
        <v>0</v>
      </c>
      <c r="HX3682" t="b">
        <v>0</v>
      </c>
    </row>
    <row r="3683" spans="2:232">
      <c r="B3683" s="34">
        <f>10000000+INDEX(编号表!$B:$B,MATCH(D3683,编号表!$A:$A,0))*10000+J3683</f>
        <v>11690016</v>
      </c>
      <c r="C3683" s="22" t="s">
        <v>2433</v>
      </c>
      <c r="D3683" s="22" t="s">
        <v>2433</v>
      </c>
      <c r="E3683" s="41" t="s">
        <v>492</v>
      </c>
      <c r="F3683" s="41" t="s">
        <v>2268</v>
      </c>
      <c r="G3683" s="41" t="s">
        <v>363</v>
      </c>
      <c r="H3683" s="41" t="b">
        <v>0</v>
      </c>
      <c r="I3683" s="41" t="b">
        <v>0</v>
      </c>
      <c r="J3683" s="41">
        <v>16</v>
      </c>
      <c r="K3683" s="41" t="str">
        <f t="shared" si="77"/>
        <v>116900</v>
      </c>
      <c r="L3683" s="41" t="s">
        <v>353</v>
      </c>
      <c r="O3683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P3683">
        <v>12221016</v>
      </c>
      <c r="Q3683">
        <v>0</v>
      </c>
      <c r="R3683">
        <v>0</v>
      </c>
      <c r="S3683">
        <v>0</v>
      </c>
      <c r="U3683">
        <v>0</v>
      </c>
      <c r="V3683">
        <v>0</v>
      </c>
      <c r="W3683">
        <v>600</v>
      </c>
      <c r="X3683">
        <v>600</v>
      </c>
      <c r="Y3683" t="s">
        <v>371</v>
      </c>
      <c r="Z3683"/>
      <c r="AA3683"/>
      <c r="AB3683"/>
      <c r="AC3683"/>
      <c r="AD3683"/>
      <c r="AE3683"/>
      <c r="AZ3683" t="s">
        <v>389</v>
      </c>
      <c r="BA3683">
        <v>10000</v>
      </c>
      <c r="BB3683" t="s">
        <v>2278</v>
      </c>
      <c r="BC3683" t="s">
        <v>361</v>
      </c>
      <c r="BD3683">
        <v>10000</v>
      </c>
      <c r="BE3683">
        <v>0</v>
      </c>
      <c r="BF3683" t="s">
        <v>361</v>
      </c>
      <c r="BG3683">
        <v>0</v>
      </c>
      <c r="BT3683">
        <v>73070001</v>
      </c>
      <c r="BU3683" t="s">
        <v>371</v>
      </c>
      <c r="BV3683">
        <v>2000</v>
      </c>
      <c r="BW3683">
        <v>1</v>
      </c>
      <c r="BX3683">
        <v>1</v>
      </c>
      <c r="BY3683">
        <v>16</v>
      </c>
      <c r="BZ3683">
        <v>21</v>
      </c>
      <c r="GY3683">
        <v>0</v>
      </c>
      <c r="GZ3683">
        <v>0</v>
      </c>
      <c r="HA3683" t="s">
        <v>373</v>
      </c>
      <c r="HB3683">
        <v>0</v>
      </c>
      <c r="HC3683">
        <v>0</v>
      </c>
      <c r="HD3683">
        <v>0</v>
      </c>
      <c r="HE3683" t="b">
        <v>0</v>
      </c>
      <c r="HF3683">
        <v>6000</v>
      </c>
      <c r="HG3683" t="b">
        <v>1</v>
      </c>
      <c r="HH3683">
        <v>0</v>
      </c>
      <c r="HI3683">
        <v>0</v>
      </c>
      <c r="HJ3683">
        <v>0</v>
      </c>
      <c r="HK3683">
        <v>0</v>
      </c>
      <c r="HL3683" t="b">
        <v>0</v>
      </c>
      <c r="HM3683">
        <v>0</v>
      </c>
      <c r="HN3683">
        <v>0</v>
      </c>
      <c r="HO3683">
        <v>0</v>
      </c>
      <c r="HP3683" t="s">
        <v>363</v>
      </c>
      <c r="HQ3683">
        <v>0</v>
      </c>
      <c r="HR3683">
        <v>0</v>
      </c>
      <c r="HS3683">
        <v>0</v>
      </c>
      <c r="HT3683">
        <v>0</v>
      </c>
      <c r="HU3683" t="b">
        <v>0</v>
      </c>
      <c r="HV3683">
        <v>0</v>
      </c>
      <c r="HW3683" t="b">
        <v>0</v>
      </c>
      <c r="HX3683" t="b">
        <v>0</v>
      </c>
    </row>
    <row r="3684" spans="2:232">
      <c r="B3684" s="34">
        <f>10000000+INDEX(编号表!$B:$B,MATCH(D3684,编号表!$A:$A,0))*10000+J3684</f>
        <v>11690017</v>
      </c>
      <c r="C3684" s="22" t="s">
        <v>2433</v>
      </c>
      <c r="D3684" s="22" t="s">
        <v>2433</v>
      </c>
      <c r="E3684" s="41" t="s">
        <v>492</v>
      </c>
      <c r="F3684" s="41" t="s">
        <v>2268</v>
      </c>
      <c r="G3684" s="41" t="s">
        <v>363</v>
      </c>
      <c r="H3684" s="41" t="b">
        <v>0</v>
      </c>
      <c r="I3684" s="41" t="b">
        <v>0</v>
      </c>
      <c r="J3684" s="41">
        <v>17</v>
      </c>
      <c r="K3684" s="41" t="str">
        <f t="shared" si="77"/>
        <v>116900</v>
      </c>
      <c r="L3684" s="41" t="s">
        <v>860</v>
      </c>
      <c r="O3684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P3684">
        <v>12221016</v>
      </c>
      <c r="Q3684">
        <v>0</v>
      </c>
      <c r="R3684">
        <v>0</v>
      </c>
      <c r="S3684">
        <v>0</v>
      </c>
      <c r="U3684">
        <v>0</v>
      </c>
      <c r="V3684">
        <v>0</v>
      </c>
      <c r="W3684">
        <v>600</v>
      </c>
      <c r="X3684">
        <v>600</v>
      </c>
      <c r="Y3684" t="s">
        <v>371</v>
      </c>
      <c r="Z3684"/>
      <c r="AA3684"/>
      <c r="AB3684"/>
      <c r="AC3684"/>
      <c r="AD3684"/>
      <c r="AE3684"/>
      <c r="AZ3684" t="s">
        <v>389</v>
      </c>
      <c r="BA3684">
        <v>10000</v>
      </c>
      <c r="BB3684" t="s">
        <v>2278</v>
      </c>
      <c r="BC3684" t="s">
        <v>361</v>
      </c>
      <c r="BD3684">
        <v>10000</v>
      </c>
      <c r="BE3684">
        <v>0</v>
      </c>
      <c r="BF3684" t="s">
        <v>361</v>
      </c>
      <c r="BG3684">
        <v>0</v>
      </c>
      <c r="BT3684">
        <v>73070001</v>
      </c>
      <c r="BU3684" t="s">
        <v>371</v>
      </c>
      <c r="BV3684">
        <v>2000</v>
      </c>
      <c r="BW3684">
        <v>1</v>
      </c>
      <c r="BX3684">
        <v>1</v>
      </c>
      <c r="BY3684">
        <v>17</v>
      </c>
      <c r="BZ3684">
        <v>21</v>
      </c>
      <c r="GY3684">
        <v>0</v>
      </c>
      <c r="GZ3684">
        <v>0</v>
      </c>
      <c r="HA3684" t="s">
        <v>373</v>
      </c>
      <c r="HB3684">
        <v>0</v>
      </c>
      <c r="HC3684">
        <v>0</v>
      </c>
      <c r="HD3684">
        <v>0</v>
      </c>
      <c r="HE3684" t="b">
        <v>0</v>
      </c>
      <c r="HF3684">
        <v>6000</v>
      </c>
      <c r="HG3684" t="b">
        <v>1</v>
      </c>
      <c r="HH3684">
        <v>0</v>
      </c>
      <c r="HI3684">
        <v>0</v>
      </c>
      <c r="HJ3684">
        <v>0</v>
      </c>
      <c r="HK3684">
        <v>0</v>
      </c>
      <c r="HL3684" t="b">
        <v>0</v>
      </c>
      <c r="HM3684">
        <v>0</v>
      </c>
      <c r="HN3684">
        <v>0</v>
      </c>
      <c r="HO3684">
        <v>0</v>
      </c>
      <c r="HP3684" t="s">
        <v>363</v>
      </c>
      <c r="HQ3684">
        <v>0</v>
      </c>
      <c r="HR3684">
        <v>0</v>
      </c>
      <c r="HS3684">
        <v>0</v>
      </c>
      <c r="HT3684">
        <v>0</v>
      </c>
      <c r="HU3684" t="b">
        <v>0</v>
      </c>
      <c r="HV3684">
        <v>0</v>
      </c>
      <c r="HW3684" t="b">
        <v>0</v>
      </c>
      <c r="HX3684" t="b">
        <v>0</v>
      </c>
    </row>
    <row r="3685" spans="2:232">
      <c r="B3685" s="34">
        <f>10000000+INDEX(编号表!$B:$B,MATCH(D3685,编号表!$A:$A,0))*10000+J3685</f>
        <v>11690018</v>
      </c>
      <c r="C3685" s="22" t="s">
        <v>2433</v>
      </c>
      <c r="D3685" s="22" t="s">
        <v>2433</v>
      </c>
      <c r="E3685" s="41" t="s">
        <v>492</v>
      </c>
      <c r="F3685" s="41" t="s">
        <v>2268</v>
      </c>
      <c r="G3685" s="41" t="s">
        <v>363</v>
      </c>
      <c r="H3685" s="41" t="b">
        <v>0</v>
      </c>
      <c r="I3685" s="41" t="b">
        <v>0</v>
      </c>
      <c r="J3685" s="41">
        <v>18</v>
      </c>
      <c r="K3685" s="41" t="str">
        <f t="shared" si="77"/>
        <v>116900</v>
      </c>
      <c r="L3685" s="41" t="s">
        <v>777</v>
      </c>
      <c r="O3685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P3685">
        <v>12221016</v>
      </c>
      <c r="Q3685">
        <v>0</v>
      </c>
      <c r="R3685">
        <v>0</v>
      </c>
      <c r="S3685">
        <v>0</v>
      </c>
      <c r="U3685">
        <v>0</v>
      </c>
      <c r="V3685">
        <v>0</v>
      </c>
      <c r="W3685">
        <v>600</v>
      </c>
      <c r="X3685">
        <v>600</v>
      </c>
      <c r="Y3685" t="s">
        <v>371</v>
      </c>
      <c r="Z3685"/>
      <c r="AA3685"/>
      <c r="AB3685"/>
      <c r="AC3685"/>
      <c r="AD3685"/>
      <c r="AE3685"/>
      <c r="AZ3685" t="s">
        <v>389</v>
      </c>
      <c r="BA3685">
        <v>10000</v>
      </c>
      <c r="BB3685" t="s">
        <v>2278</v>
      </c>
      <c r="BC3685" t="s">
        <v>361</v>
      </c>
      <c r="BD3685">
        <v>10000</v>
      </c>
      <c r="BE3685">
        <v>0</v>
      </c>
      <c r="BF3685" t="s">
        <v>361</v>
      </c>
      <c r="BG3685">
        <v>0</v>
      </c>
      <c r="BT3685">
        <v>73070001</v>
      </c>
      <c r="BU3685" t="s">
        <v>371</v>
      </c>
      <c r="BV3685">
        <v>2000</v>
      </c>
      <c r="BW3685">
        <v>1</v>
      </c>
      <c r="BX3685">
        <v>1</v>
      </c>
      <c r="BY3685">
        <v>18</v>
      </c>
      <c r="BZ3685">
        <v>21</v>
      </c>
      <c r="GY3685">
        <v>0</v>
      </c>
      <c r="GZ3685">
        <v>0</v>
      </c>
      <c r="HA3685" t="s">
        <v>373</v>
      </c>
      <c r="HB3685">
        <v>0</v>
      </c>
      <c r="HC3685">
        <v>0</v>
      </c>
      <c r="HD3685">
        <v>0</v>
      </c>
      <c r="HE3685" t="b">
        <v>0</v>
      </c>
      <c r="HF3685">
        <v>6000</v>
      </c>
      <c r="HG3685" t="b">
        <v>1</v>
      </c>
      <c r="HH3685">
        <v>0</v>
      </c>
      <c r="HI3685">
        <v>0</v>
      </c>
      <c r="HJ3685">
        <v>0</v>
      </c>
      <c r="HK3685">
        <v>0</v>
      </c>
      <c r="HL3685" t="b">
        <v>0</v>
      </c>
      <c r="HM3685">
        <v>0</v>
      </c>
      <c r="HN3685">
        <v>0</v>
      </c>
      <c r="HO3685">
        <v>0</v>
      </c>
      <c r="HP3685" t="s">
        <v>363</v>
      </c>
      <c r="HQ3685">
        <v>0</v>
      </c>
      <c r="HR3685">
        <v>0</v>
      </c>
      <c r="HS3685">
        <v>0</v>
      </c>
      <c r="HT3685">
        <v>0</v>
      </c>
      <c r="HU3685" t="b">
        <v>0</v>
      </c>
      <c r="HV3685">
        <v>0</v>
      </c>
      <c r="HW3685" t="b">
        <v>0</v>
      </c>
      <c r="HX3685" t="b">
        <v>0</v>
      </c>
    </row>
    <row r="3686" spans="2:232">
      <c r="B3686" s="34">
        <f>10000000+INDEX(编号表!$B:$B,MATCH(D3686,编号表!$A:$A,0))*10000+J3686</f>
        <v>11690019</v>
      </c>
      <c r="C3686" s="22" t="s">
        <v>2433</v>
      </c>
      <c r="D3686" s="22" t="s">
        <v>2433</v>
      </c>
      <c r="E3686" s="41" t="s">
        <v>492</v>
      </c>
      <c r="F3686" s="41" t="s">
        <v>2272</v>
      </c>
      <c r="G3686" s="41" t="s">
        <v>363</v>
      </c>
      <c r="H3686" s="41" t="b">
        <v>0</v>
      </c>
      <c r="I3686" s="41" t="b">
        <v>0</v>
      </c>
      <c r="J3686" s="41">
        <v>19</v>
      </c>
      <c r="K3686" s="41" t="str">
        <f t="shared" si="77"/>
        <v>116900</v>
      </c>
      <c r="L3686" s="41" t="s">
        <v>353</v>
      </c>
      <c r="O3686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P3686">
        <v>12221016</v>
      </c>
      <c r="Q3686">
        <v>0</v>
      </c>
      <c r="R3686">
        <v>0</v>
      </c>
      <c r="S3686">
        <v>0</v>
      </c>
      <c r="U3686">
        <v>0</v>
      </c>
      <c r="V3686">
        <v>0</v>
      </c>
      <c r="W3686">
        <v>600</v>
      </c>
      <c r="X3686">
        <v>600</v>
      </c>
      <c r="Y3686" t="s">
        <v>371</v>
      </c>
      <c r="Z3686"/>
      <c r="AA3686"/>
      <c r="AB3686"/>
      <c r="AC3686"/>
      <c r="AD3686"/>
      <c r="AE3686"/>
      <c r="AZ3686" t="s">
        <v>389</v>
      </c>
      <c r="BA3686">
        <v>10000</v>
      </c>
      <c r="BB3686" t="s">
        <v>2278</v>
      </c>
      <c r="BC3686" t="s">
        <v>361</v>
      </c>
      <c r="BD3686">
        <v>10000</v>
      </c>
      <c r="BE3686">
        <v>0</v>
      </c>
      <c r="BF3686" t="s">
        <v>361</v>
      </c>
      <c r="BG3686">
        <v>0</v>
      </c>
      <c r="BT3686">
        <v>73070001</v>
      </c>
      <c r="BU3686" t="s">
        <v>371</v>
      </c>
      <c r="BV3686">
        <v>2000</v>
      </c>
      <c r="BW3686">
        <v>1</v>
      </c>
      <c r="BX3686">
        <v>1</v>
      </c>
      <c r="BY3686">
        <v>19</v>
      </c>
      <c r="BZ3686">
        <v>21</v>
      </c>
      <c r="GY3686">
        <v>0</v>
      </c>
      <c r="GZ3686">
        <v>0</v>
      </c>
      <c r="HA3686" t="s">
        <v>373</v>
      </c>
      <c r="HB3686">
        <v>0</v>
      </c>
      <c r="HC3686">
        <v>0</v>
      </c>
      <c r="HD3686">
        <v>0</v>
      </c>
      <c r="HE3686" t="b">
        <v>0</v>
      </c>
      <c r="HF3686">
        <v>6000</v>
      </c>
      <c r="HG3686" t="b">
        <v>1</v>
      </c>
      <c r="HH3686">
        <v>0</v>
      </c>
      <c r="HI3686">
        <v>0</v>
      </c>
      <c r="HJ3686">
        <v>0</v>
      </c>
      <c r="HK3686">
        <v>0</v>
      </c>
      <c r="HL3686" t="b">
        <v>0</v>
      </c>
      <c r="HM3686">
        <v>0</v>
      </c>
      <c r="HN3686">
        <v>0</v>
      </c>
      <c r="HO3686">
        <v>0</v>
      </c>
      <c r="HP3686" t="s">
        <v>363</v>
      </c>
      <c r="HQ3686">
        <v>0</v>
      </c>
      <c r="HR3686">
        <v>0</v>
      </c>
      <c r="HS3686">
        <v>0</v>
      </c>
      <c r="HT3686">
        <v>0</v>
      </c>
      <c r="HU3686" t="b">
        <v>0</v>
      </c>
      <c r="HV3686">
        <v>0</v>
      </c>
      <c r="HW3686" t="b">
        <v>0</v>
      </c>
      <c r="HX3686" t="b">
        <v>0</v>
      </c>
    </row>
    <row r="3687" spans="2:232">
      <c r="B3687" s="34">
        <f>10000000+INDEX(编号表!$B:$B,MATCH(D3687,编号表!$A:$A,0))*10000+J3687</f>
        <v>11690020</v>
      </c>
      <c r="C3687" s="22" t="s">
        <v>2433</v>
      </c>
      <c r="D3687" s="22" t="s">
        <v>2433</v>
      </c>
      <c r="E3687" s="41" t="s">
        <v>492</v>
      </c>
      <c r="F3687" s="41" t="s">
        <v>2272</v>
      </c>
      <c r="G3687" s="41" t="s">
        <v>363</v>
      </c>
      <c r="H3687" s="41" t="b">
        <v>0</v>
      </c>
      <c r="I3687" s="41" t="b">
        <v>0</v>
      </c>
      <c r="J3687" s="41">
        <v>20</v>
      </c>
      <c r="K3687" s="41" t="str">
        <f t="shared" si="77"/>
        <v>116900</v>
      </c>
      <c r="L3687" s="41" t="s">
        <v>860</v>
      </c>
      <c r="O3687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P3687">
        <v>12221016</v>
      </c>
      <c r="Q3687">
        <v>0</v>
      </c>
      <c r="R3687">
        <v>0</v>
      </c>
      <c r="S3687">
        <v>0</v>
      </c>
      <c r="U3687">
        <v>0</v>
      </c>
      <c r="V3687">
        <v>0</v>
      </c>
      <c r="W3687">
        <v>600</v>
      </c>
      <c r="X3687">
        <v>600</v>
      </c>
      <c r="Y3687" t="s">
        <v>371</v>
      </c>
      <c r="Z3687"/>
      <c r="AA3687"/>
      <c r="AB3687"/>
      <c r="AC3687"/>
      <c r="AD3687"/>
      <c r="AE3687"/>
      <c r="AZ3687" t="s">
        <v>389</v>
      </c>
      <c r="BA3687">
        <v>10000</v>
      </c>
      <c r="BB3687" t="s">
        <v>2278</v>
      </c>
      <c r="BC3687" t="s">
        <v>361</v>
      </c>
      <c r="BD3687">
        <v>10000</v>
      </c>
      <c r="BE3687">
        <v>0</v>
      </c>
      <c r="BF3687" t="s">
        <v>361</v>
      </c>
      <c r="BG3687">
        <v>0</v>
      </c>
      <c r="BT3687">
        <v>73070001</v>
      </c>
      <c r="BU3687" t="s">
        <v>371</v>
      </c>
      <c r="BV3687">
        <v>2000</v>
      </c>
      <c r="BW3687">
        <v>1</v>
      </c>
      <c r="BX3687">
        <v>1</v>
      </c>
      <c r="BY3687">
        <v>20</v>
      </c>
      <c r="BZ3687">
        <v>21</v>
      </c>
      <c r="GY3687">
        <v>0</v>
      </c>
      <c r="GZ3687">
        <v>0</v>
      </c>
      <c r="HA3687" t="s">
        <v>373</v>
      </c>
      <c r="HB3687">
        <v>0</v>
      </c>
      <c r="HC3687">
        <v>0</v>
      </c>
      <c r="HD3687">
        <v>0</v>
      </c>
      <c r="HE3687" t="b">
        <v>0</v>
      </c>
      <c r="HF3687">
        <v>6000</v>
      </c>
      <c r="HG3687" t="b">
        <v>1</v>
      </c>
      <c r="HH3687">
        <v>0</v>
      </c>
      <c r="HI3687">
        <v>0</v>
      </c>
      <c r="HJ3687">
        <v>0</v>
      </c>
      <c r="HK3687">
        <v>0</v>
      </c>
      <c r="HL3687" t="b">
        <v>0</v>
      </c>
      <c r="HM3687">
        <v>0</v>
      </c>
      <c r="HN3687">
        <v>0</v>
      </c>
      <c r="HO3687">
        <v>0</v>
      </c>
      <c r="HP3687" t="s">
        <v>363</v>
      </c>
      <c r="HQ3687">
        <v>0</v>
      </c>
      <c r="HR3687">
        <v>0</v>
      </c>
      <c r="HS3687">
        <v>0</v>
      </c>
      <c r="HT3687">
        <v>0</v>
      </c>
      <c r="HU3687" t="b">
        <v>0</v>
      </c>
      <c r="HV3687">
        <v>0</v>
      </c>
      <c r="HW3687" t="b">
        <v>0</v>
      </c>
      <c r="HX3687" t="b">
        <v>0</v>
      </c>
    </row>
    <row r="3688" spans="2:232">
      <c r="B3688" s="34">
        <f>10000000+INDEX(编号表!$B:$B,MATCH(D3688,编号表!$A:$A,0))*10000+J3688</f>
        <v>11690021</v>
      </c>
      <c r="C3688" s="22" t="s">
        <v>2433</v>
      </c>
      <c r="D3688" s="22" t="s">
        <v>2433</v>
      </c>
      <c r="E3688" s="41" t="s">
        <v>492</v>
      </c>
      <c r="F3688" s="41" t="s">
        <v>2272</v>
      </c>
      <c r="G3688" s="41" t="s">
        <v>363</v>
      </c>
      <c r="H3688" s="41" t="b">
        <v>0</v>
      </c>
      <c r="I3688" s="41" t="b">
        <v>0</v>
      </c>
      <c r="J3688" s="41">
        <v>21</v>
      </c>
      <c r="K3688" s="41" t="str">
        <f t="shared" si="77"/>
        <v>116900</v>
      </c>
      <c r="L3688" s="41" t="s">
        <v>777</v>
      </c>
      <c r="O3688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P3688">
        <v>12221016</v>
      </c>
      <c r="Q3688">
        <v>0</v>
      </c>
      <c r="R3688">
        <v>0</v>
      </c>
      <c r="S3688">
        <v>0</v>
      </c>
      <c r="U3688">
        <v>0</v>
      </c>
      <c r="V3688">
        <v>0</v>
      </c>
      <c r="W3688">
        <v>600</v>
      </c>
      <c r="X3688">
        <v>600</v>
      </c>
      <c r="Y3688" t="s">
        <v>371</v>
      </c>
      <c r="Z3688"/>
      <c r="AA3688"/>
      <c r="AB3688"/>
      <c r="AC3688"/>
      <c r="AD3688"/>
      <c r="AE3688"/>
      <c r="AZ3688" t="s">
        <v>389</v>
      </c>
      <c r="BA3688">
        <v>10000</v>
      </c>
      <c r="BB3688" t="s">
        <v>2278</v>
      </c>
      <c r="BC3688" t="s">
        <v>361</v>
      </c>
      <c r="BD3688">
        <v>10000</v>
      </c>
      <c r="BE3688">
        <v>0</v>
      </c>
      <c r="BF3688" t="s">
        <v>361</v>
      </c>
      <c r="BG3688">
        <v>0</v>
      </c>
      <c r="BT3688">
        <v>73070001</v>
      </c>
      <c r="BU3688" t="s">
        <v>371</v>
      </c>
      <c r="BV3688">
        <v>2000</v>
      </c>
      <c r="BW3688">
        <v>1</v>
      </c>
      <c r="BX3688">
        <v>1</v>
      </c>
      <c r="BY3688">
        <v>21</v>
      </c>
      <c r="BZ3688">
        <v>21</v>
      </c>
      <c r="GY3688">
        <v>0</v>
      </c>
      <c r="GZ3688">
        <v>0</v>
      </c>
      <c r="HA3688" t="s">
        <v>373</v>
      </c>
      <c r="HB3688">
        <v>0</v>
      </c>
      <c r="HC3688">
        <v>0</v>
      </c>
      <c r="HD3688">
        <v>0</v>
      </c>
      <c r="HE3688" t="b">
        <v>0</v>
      </c>
      <c r="HF3688">
        <v>6000</v>
      </c>
      <c r="HG3688" t="b">
        <v>1</v>
      </c>
      <c r="HH3688">
        <v>0</v>
      </c>
      <c r="HI3688">
        <v>0</v>
      </c>
      <c r="HJ3688">
        <v>0</v>
      </c>
      <c r="HK3688">
        <v>0</v>
      </c>
      <c r="HL3688" t="b">
        <v>0</v>
      </c>
      <c r="HM3688">
        <v>0</v>
      </c>
      <c r="HN3688">
        <v>0</v>
      </c>
      <c r="HO3688">
        <v>0</v>
      </c>
      <c r="HP3688" t="s">
        <v>363</v>
      </c>
      <c r="HQ3688">
        <v>0</v>
      </c>
      <c r="HR3688">
        <v>0</v>
      </c>
      <c r="HS3688">
        <v>0</v>
      </c>
      <c r="HT3688">
        <v>0</v>
      </c>
      <c r="HU3688" t="b">
        <v>0</v>
      </c>
      <c r="HV3688">
        <v>0</v>
      </c>
      <c r="HW3688" t="b">
        <v>0</v>
      </c>
      <c r="HX3688" t="b">
        <v>0</v>
      </c>
    </row>
    <row r="3689" spans="2:232">
      <c r="B3689" s="34">
        <f>10000000+INDEX(编号表!$B:$B,MATCH(D3689,编号表!$A:$A,0))*10000+J3689</f>
        <v>11700001</v>
      </c>
      <c r="C3689" s="22" t="s">
        <v>2437</v>
      </c>
      <c r="D3689" s="22" t="s">
        <v>2437</v>
      </c>
      <c r="E3689" s="41" t="s">
        <v>492</v>
      </c>
      <c r="F3689" s="41" t="s">
        <v>2248</v>
      </c>
      <c r="G3689" s="41" t="s">
        <v>363</v>
      </c>
      <c r="H3689" s="41" t="b">
        <v>0</v>
      </c>
      <c r="I3689" s="41" t="b">
        <v>0</v>
      </c>
      <c r="J3689" s="41">
        <v>1</v>
      </c>
      <c r="K3689" s="41" t="str">
        <f t="shared" si="77"/>
        <v>117000</v>
      </c>
      <c r="L3689" s="41" t="s">
        <v>353</v>
      </c>
      <c r="O3689" t="s">
        <v>2438</v>
      </c>
      <c r="P3689">
        <v>12221017</v>
      </c>
      <c r="Q3689">
        <v>0</v>
      </c>
      <c r="R3689">
        <v>0</v>
      </c>
      <c r="S3689">
        <v>0</v>
      </c>
      <c r="U3689">
        <v>0</v>
      </c>
      <c r="V3689">
        <v>0</v>
      </c>
      <c r="W3689">
        <v>600</v>
      </c>
      <c r="X3689">
        <v>600</v>
      </c>
      <c r="Y3689" t="s">
        <v>419</v>
      </c>
      <c r="Z3689" t="s">
        <v>420</v>
      </c>
      <c r="AA3689" t="s">
        <v>357</v>
      </c>
      <c r="AB3689">
        <v>0</v>
      </c>
      <c r="AC3689">
        <v>1</v>
      </c>
      <c r="AD3689" t="b">
        <v>0</v>
      </c>
      <c r="AE3689" t="s">
        <v>358</v>
      </c>
      <c r="AZ3689" t="s">
        <v>389</v>
      </c>
      <c r="BA3689">
        <v>10000</v>
      </c>
      <c r="BB3689" t="s">
        <v>434</v>
      </c>
      <c r="BC3689" t="s">
        <v>357</v>
      </c>
      <c r="BD3689">
        <v>10000</v>
      </c>
      <c r="BE3689">
        <v>0</v>
      </c>
      <c r="BF3689" t="s">
        <v>361</v>
      </c>
      <c r="BG3689">
        <v>0</v>
      </c>
      <c r="BN3689">
        <v>20780001</v>
      </c>
      <c r="GY3689">
        <v>0</v>
      </c>
      <c r="GZ3689">
        <v>0</v>
      </c>
      <c r="HA3689" t="s">
        <v>373</v>
      </c>
      <c r="HB3689">
        <v>0</v>
      </c>
      <c r="HC3689">
        <v>0</v>
      </c>
      <c r="HD3689">
        <v>0</v>
      </c>
      <c r="HE3689" t="b">
        <v>0</v>
      </c>
      <c r="HF3689">
        <v>6000</v>
      </c>
      <c r="HG3689" t="b">
        <v>1</v>
      </c>
      <c r="HH3689">
        <v>0</v>
      </c>
      <c r="HI3689">
        <v>0</v>
      </c>
      <c r="HJ3689">
        <v>0</v>
      </c>
      <c r="HK3689">
        <v>0</v>
      </c>
      <c r="HL3689" t="b">
        <v>0</v>
      </c>
      <c r="HM3689">
        <v>0</v>
      </c>
      <c r="HN3689">
        <v>0</v>
      </c>
      <c r="HO3689">
        <v>0</v>
      </c>
      <c r="HP3689" t="s">
        <v>363</v>
      </c>
      <c r="HQ3689">
        <v>0</v>
      </c>
      <c r="HR3689">
        <v>0</v>
      </c>
      <c r="HS3689">
        <v>0</v>
      </c>
      <c r="HT3689">
        <v>0</v>
      </c>
      <c r="HU3689" t="b">
        <v>0</v>
      </c>
      <c r="HV3689">
        <v>0</v>
      </c>
      <c r="HW3689" t="b">
        <v>0</v>
      </c>
      <c r="HX3689" t="b">
        <v>0</v>
      </c>
    </row>
    <row r="3690" spans="2:232">
      <c r="B3690" s="34">
        <f>10000000+INDEX(编号表!$B:$B,MATCH(D3690,编号表!$A:$A,0))*10000+J3690</f>
        <v>11700002</v>
      </c>
      <c r="C3690" s="22" t="s">
        <v>2437</v>
      </c>
      <c r="D3690" s="22" t="s">
        <v>2437</v>
      </c>
      <c r="E3690" s="41" t="s">
        <v>492</v>
      </c>
      <c r="F3690" s="41" t="s">
        <v>2248</v>
      </c>
      <c r="G3690" s="41" t="s">
        <v>363</v>
      </c>
      <c r="H3690" s="41" t="b">
        <v>0</v>
      </c>
      <c r="I3690" s="41" t="b">
        <v>0</v>
      </c>
      <c r="J3690" s="41">
        <v>2</v>
      </c>
      <c r="K3690" s="41" t="str">
        <f t="shared" si="77"/>
        <v>117000</v>
      </c>
      <c r="L3690" s="41" t="s">
        <v>860</v>
      </c>
      <c r="O3690" t="s">
        <v>2438</v>
      </c>
      <c r="P3690">
        <v>12221017</v>
      </c>
      <c r="Q3690">
        <v>0</v>
      </c>
      <c r="R3690">
        <v>0</v>
      </c>
      <c r="S3690">
        <v>0</v>
      </c>
      <c r="U3690">
        <v>0</v>
      </c>
      <c r="V3690">
        <v>0</v>
      </c>
      <c r="W3690">
        <v>600</v>
      </c>
      <c r="X3690">
        <v>600</v>
      </c>
      <c r="Y3690" t="s">
        <v>419</v>
      </c>
      <c r="Z3690" t="s">
        <v>420</v>
      </c>
      <c r="AA3690" t="s">
        <v>357</v>
      </c>
      <c r="AB3690">
        <v>0</v>
      </c>
      <c r="AC3690">
        <v>1</v>
      </c>
      <c r="AD3690" t="b">
        <v>0</v>
      </c>
      <c r="AE3690" t="s">
        <v>358</v>
      </c>
      <c r="AZ3690" t="s">
        <v>389</v>
      </c>
      <c r="BA3690">
        <v>10000</v>
      </c>
      <c r="BB3690" t="s">
        <v>434</v>
      </c>
      <c r="BC3690" t="s">
        <v>357</v>
      </c>
      <c r="BD3690">
        <v>10000</v>
      </c>
      <c r="BE3690">
        <v>0</v>
      </c>
      <c r="BF3690" t="s">
        <v>361</v>
      </c>
      <c r="BG3690">
        <v>0</v>
      </c>
      <c r="BN3690">
        <v>20780002</v>
      </c>
      <c r="GY3690">
        <v>0</v>
      </c>
      <c r="GZ3690">
        <v>0</v>
      </c>
      <c r="HA3690" t="s">
        <v>373</v>
      </c>
      <c r="HB3690">
        <v>0</v>
      </c>
      <c r="HC3690">
        <v>0</v>
      </c>
      <c r="HD3690">
        <v>0</v>
      </c>
      <c r="HE3690" t="b">
        <v>0</v>
      </c>
      <c r="HF3690">
        <v>6000</v>
      </c>
      <c r="HG3690" t="b">
        <v>1</v>
      </c>
      <c r="HH3690">
        <v>0</v>
      </c>
      <c r="HI3690">
        <v>0</v>
      </c>
      <c r="HJ3690">
        <v>0</v>
      </c>
      <c r="HK3690">
        <v>0</v>
      </c>
      <c r="HL3690" t="b">
        <v>0</v>
      </c>
      <c r="HM3690">
        <v>0</v>
      </c>
      <c r="HN3690">
        <v>0</v>
      </c>
      <c r="HO3690">
        <v>0</v>
      </c>
      <c r="HP3690" t="s">
        <v>363</v>
      </c>
      <c r="HQ3690">
        <v>0</v>
      </c>
      <c r="HR3690">
        <v>0</v>
      </c>
      <c r="HS3690">
        <v>0</v>
      </c>
      <c r="HT3690">
        <v>0</v>
      </c>
      <c r="HU3690" t="b">
        <v>0</v>
      </c>
      <c r="HV3690">
        <v>0</v>
      </c>
      <c r="HW3690" t="b">
        <v>0</v>
      </c>
      <c r="HX3690" t="b">
        <v>0</v>
      </c>
    </row>
    <row r="3691" spans="2:232">
      <c r="B3691" s="34">
        <f>10000000+INDEX(编号表!$B:$B,MATCH(D3691,编号表!$A:$A,0))*10000+J3691</f>
        <v>11700003</v>
      </c>
      <c r="C3691" s="22" t="s">
        <v>2437</v>
      </c>
      <c r="D3691" s="22" t="s">
        <v>2437</v>
      </c>
      <c r="E3691" s="41" t="s">
        <v>492</v>
      </c>
      <c r="F3691" s="41" t="s">
        <v>2248</v>
      </c>
      <c r="G3691" s="41" t="s">
        <v>363</v>
      </c>
      <c r="H3691" s="41" t="b">
        <v>0</v>
      </c>
      <c r="I3691" s="41" t="b">
        <v>0</v>
      </c>
      <c r="J3691" s="41">
        <v>3</v>
      </c>
      <c r="K3691" s="41" t="str">
        <f t="shared" si="77"/>
        <v>117000</v>
      </c>
      <c r="L3691" s="41" t="s">
        <v>777</v>
      </c>
      <c r="O3691" t="s">
        <v>2438</v>
      </c>
      <c r="P3691">
        <v>12221017</v>
      </c>
      <c r="Q3691">
        <v>0</v>
      </c>
      <c r="R3691">
        <v>0</v>
      </c>
      <c r="S3691">
        <v>0</v>
      </c>
      <c r="U3691">
        <v>0</v>
      </c>
      <c r="V3691">
        <v>0</v>
      </c>
      <c r="W3691">
        <v>600</v>
      </c>
      <c r="X3691">
        <v>600</v>
      </c>
      <c r="Y3691" t="s">
        <v>419</v>
      </c>
      <c r="Z3691" t="s">
        <v>420</v>
      </c>
      <c r="AA3691" t="s">
        <v>357</v>
      </c>
      <c r="AB3691">
        <v>0</v>
      </c>
      <c r="AC3691">
        <v>1</v>
      </c>
      <c r="AD3691" t="b">
        <v>0</v>
      </c>
      <c r="AE3691" t="s">
        <v>358</v>
      </c>
      <c r="AZ3691" t="s">
        <v>389</v>
      </c>
      <c r="BA3691">
        <v>10000</v>
      </c>
      <c r="BB3691" t="s">
        <v>434</v>
      </c>
      <c r="BC3691" t="s">
        <v>357</v>
      </c>
      <c r="BD3691">
        <v>10000</v>
      </c>
      <c r="BE3691">
        <v>0</v>
      </c>
      <c r="BF3691" t="s">
        <v>361</v>
      </c>
      <c r="BG3691">
        <v>0</v>
      </c>
      <c r="BN3691">
        <v>20780003</v>
      </c>
      <c r="GY3691">
        <v>0</v>
      </c>
      <c r="GZ3691">
        <v>0</v>
      </c>
      <c r="HA3691" t="s">
        <v>373</v>
      </c>
      <c r="HB3691">
        <v>0</v>
      </c>
      <c r="HC3691">
        <v>0</v>
      </c>
      <c r="HD3691">
        <v>0</v>
      </c>
      <c r="HE3691" t="b">
        <v>0</v>
      </c>
      <c r="HF3691">
        <v>6000</v>
      </c>
      <c r="HG3691" t="b">
        <v>1</v>
      </c>
      <c r="HH3691">
        <v>0</v>
      </c>
      <c r="HI3691">
        <v>0</v>
      </c>
      <c r="HJ3691">
        <v>0</v>
      </c>
      <c r="HK3691">
        <v>0</v>
      </c>
      <c r="HL3691" t="b">
        <v>0</v>
      </c>
      <c r="HM3691">
        <v>0</v>
      </c>
      <c r="HN3691">
        <v>0</v>
      </c>
      <c r="HO3691">
        <v>0</v>
      </c>
      <c r="HP3691" t="s">
        <v>363</v>
      </c>
      <c r="HQ3691">
        <v>0</v>
      </c>
      <c r="HR3691">
        <v>0</v>
      </c>
      <c r="HS3691">
        <v>0</v>
      </c>
      <c r="HT3691">
        <v>0</v>
      </c>
      <c r="HU3691" t="b">
        <v>0</v>
      </c>
      <c r="HV3691">
        <v>0</v>
      </c>
      <c r="HW3691" t="b">
        <v>0</v>
      </c>
      <c r="HX3691" t="b">
        <v>0</v>
      </c>
    </row>
    <row r="3692" spans="2:232">
      <c r="B3692" s="34">
        <f>10000000+INDEX(编号表!$B:$B,MATCH(D3692,编号表!$A:$A,0))*10000+J3692</f>
        <v>11700004</v>
      </c>
      <c r="C3692" s="22" t="s">
        <v>2437</v>
      </c>
      <c r="D3692" s="22" t="s">
        <v>2437</v>
      </c>
      <c r="E3692" s="41" t="s">
        <v>492</v>
      </c>
      <c r="F3692" s="41" t="s">
        <v>2252</v>
      </c>
      <c r="G3692" s="41" t="s">
        <v>363</v>
      </c>
      <c r="H3692" s="41" t="b">
        <v>0</v>
      </c>
      <c r="I3692" s="41" t="b">
        <v>0</v>
      </c>
      <c r="J3692" s="41">
        <v>4</v>
      </c>
      <c r="K3692" s="41" t="str">
        <f t="shared" si="77"/>
        <v>117000</v>
      </c>
      <c r="L3692" s="41" t="s">
        <v>353</v>
      </c>
      <c r="O3692" t="s">
        <v>2438</v>
      </c>
      <c r="P3692">
        <v>12221017</v>
      </c>
      <c r="Q3692">
        <v>0</v>
      </c>
      <c r="R3692">
        <v>0</v>
      </c>
      <c r="S3692">
        <v>0</v>
      </c>
      <c r="U3692">
        <v>0</v>
      </c>
      <c r="V3692">
        <v>0</v>
      </c>
      <c r="W3692">
        <v>600</v>
      </c>
      <c r="X3692">
        <v>600</v>
      </c>
      <c r="Y3692" t="s">
        <v>419</v>
      </c>
      <c r="Z3692" t="s">
        <v>420</v>
      </c>
      <c r="AA3692" t="s">
        <v>357</v>
      </c>
      <c r="AB3692">
        <v>0</v>
      </c>
      <c r="AC3692">
        <v>1</v>
      </c>
      <c r="AD3692" t="b">
        <v>0</v>
      </c>
      <c r="AE3692" t="s">
        <v>358</v>
      </c>
      <c r="AZ3692" t="s">
        <v>389</v>
      </c>
      <c r="BA3692">
        <v>10000</v>
      </c>
      <c r="BB3692" t="s">
        <v>434</v>
      </c>
      <c r="BC3692" t="s">
        <v>357</v>
      </c>
      <c r="BD3692">
        <v>10000</v>
      </c>
      <c r="BE3692">
        <v>0</v>
      </c>
      <c r="BF3692" t="s">
        <v>361</v>
      </c>
      <c r="BG3692">
        <v>0</v>
      </c>
      <c r="BN3692">
        <v>20780004</v>
      </c>
      <c r="GY3692">
        <v>0</v>
      </c>
      <c r="GZ3692">
        <v>0</v>
      </c>
      <c r="HA3692" t="s">
        <v>373</v>
      </c>
      <c r="HB3692">
        <v>0</v>
      </c>
      <c r="HC3692">
        <v>0</v>
      </c>
      <c r="HD3692">
        <v>0</v>
      </c>
      <c r="HE3692" t="b">
        <v>0</v>
      </c>
      <c r="HF3692">
        <v>6000</v>
      </c>
      <c r="HG3692" t="b">
        <v>1</v>
      </c>
      <c r="HH3692">
        <v>0</v>
      </c>
      <c r="HI3692">
        <v>0</v>
      </c>
      <c r="HJ3692">
        <v>0</v>
      </c>
      <c r="HK3692">
        <v>0</v>
      </c>
      <c r="HL3692" t="b">
        <v>0</v>
      </c>
      <c r="HM3692">
        <v>0</v>
      </c>
      <c r="HN3692">
        <v>0</v>
      </c>
      <c r="HO3692">
        <v>0</v>
      </c>
      <c r="HP3692" t="s">
        <v>363</v>
      </c>
      <c r="HQ3692">
        <v>0</v>
      </c>
      <c r="HR3692">
        <v>0</v>
      </c>
      <c r="HS3692">
        <v>0</v>
      </c>
      <c r="HT3692">
        <v>0</v>
      </c>
      <c r="HU3692" t="b">
        <v>0</v>
      </c>
      <c r="HV3692">
        <v>0</v>
      </c>
      <c r="HW3692" t="b">
        <v>0</v>
      </c>
      <c r="HX3692" t="b">
        <v>0</v>
      </c>
    </row>
    <row r="3693" spans="2:232">
      <c r="B3693" s="34">
        <f>10000000+INDEX(编号表!$B:$B,MATCH(D3693,编号表!$A:$A,0))*10000+J3693</f>
        <v>11700005</v>
      </c>
      <c r="C3693" s="22" t="s">
        <v>2437</v>
      </c>
      <c r="D3693" s="22" t="s">
        <v>2437</v>
      </c>
      <c r="E3693" s="41" t="s">
        <v>492</v>
      </c>
      <c r="F3693" s="41" t="s">
        <v>2252</v>
      </c>
      <c r="G3693" s="41" t="s">
        <v>363</v>
      </c>
      <c r="H3693" s="41" t="b">
        <v>0</v>
      </c>
      <c r="I3693" s="41" t="b">
        <v>0</v>
      </c>
      <c r="J3693" s="41">
        <v>5</v>
      </c>
      <c r="K3693" s="41" t="str">
        <f t="shared" si="77"/>
        <v>117000</v>
      </c>
      <c r="L3693" s="41" t="s">
        <v>860</v>
      </c>
      <c r="O3693" t="s">
        <v>2438</v>
      </c>
      <c r="P3693">
        <v>12221017</v>
      </c>
      <c r="Q3693">
        <v>0</v>
      </c>
      <c r="R3693">
        <v>0</v>
      </c>
      <c r="S3693">
        <v>0</v>
      </c>
      <c r="U3693">
        <v>0</v>
      </c>
      <c r="V3693">
        <v>0</v>
      </c>
      <c r="W3693">
        <v>600</v>
      </c>
      <c r="X3693">
        <v>600</v>
      </c>
      <c r="Y3693" t="s">
        <v>419</v>
      </c>
      <c r="Z3693" t="s">
        <v>420</v>
      </c>
      <c r="AA3693" t="s">
        <v>357</v>
      </c>
      <c r="AB3693">
        <v>0</v>
      </c>
      <c r="AC3693">
        <v>1</v>
      </c>
      <c r="AD3693" t="b">
        <v>0</v>
      </c>
      <c r="AE3693" t="s">
        <v>358</v>
      </c>
      <c r="AZ3693" t="s">
        <v>389</v>
      </c>
      <c r="BA3693">
        <v>10000</v>
      </c>
      <c r="BB3693" t="s">
        <v>434</v>
      </c>
      <c r="BC3693" t="s">
        <v>357</v>
      </c>
      <c r="BD3693">
        <v>10000</v>
      </c>
      <c r="BE3693">
        <v>0</v>
      </c>
      <c r="BF3693" t="s">
        <v>361</v>
      </c>
      <c r="BG3693">
        <v>0</v>
      </c>
      <c r="BN3693">
        <v>20780005</v>
      </c>
      <c r="GY3693">
        <v>0</v>
      </c>
      <c r="GZ3693">
        <v>0</v>
      </c>
      <c r="HA3693" t="s">
        <v>373</v>
      </c>
      <c r="HB3693">
        <v>0</v>
      </c>
      <c r="HC3693">
        <v>0</v>
      </c>
      <c r="HD3693">
        <v>0</v>
      </c>
      <c r="HE3693" t="b">
        <v>0</v>
      </c>
      <c r="HF3693">
        <v>6000</v>
      </c>
      <c r="HG3693" t="b">
        <v>1</v>
      </c>
      <c r="HH3693">
        <v>0</v>
      </c>
      <c r="HI3693">
        <v>0</v>
      </c>
      <c r="HJ3693">
        <v>0</v>
      </c>
      <c r="HK3693">
        <v>0</v>
      </c>
      <c r="HL3693" t="b">
        <v>0</v>
      </c>
      <c r="HM3693">
        <v>0</v>
      </c>
      <c r="HN3693">
        <v>0</v>
      </c>
      <c r="HO3693">
        <v>0</v>
      </c>
      <c r="HP3693" t="s">
        <v>363</v>
      </c>
      <c r="HQ3693">
        <v>0</v>
      </c>
      <c r="HR3693">
        <v>0</v>
      </c>
      <c r="HS3693">
        <v>0</v>
      </c>
      <c r="HT3693">
        <v>0</v>
      </c>
      <c r="HU3693" t="b">
        <v>0</v>
      </c>
      <c r="HV3693">
        <v>0</v>
      </c>
      <c r="HW3693" t="b">
        <v>0</v>
      </c>
      <c r="HX3693" t="b">
        <v>0</v>
      </c>
    </row>
    <row r="3694" spans="2:232">
      <c r="B3694" s="34">
        <f>10000000+INDEX(编号表!$B:$B,MATCH(D3694,编号表!$A:$A,0))*10000+J3694</f>
        <v>11700006</v>
      </c>
      <c r="C3694" s="22" t="s">
        <v>2437</v>
      </c>
      <c r="D3694" s="22" t="s">
        <v>2437</v>
      </c>
      <c r="E3694" s="41" t="s">
        <v>492</v>
      </c>
      <c r="F3694" s="41" t="s">
        <v>2252</v>
      </c>
      <c r="G3694" s="41" t="s">
        <v>363</v>
      </c>
      <c r="H3694" s="41" t="b">
        <v>0</v>
      </c>
      <c r="I3694" s="41" t="b">
        <v>0</v>
      </c>
      <c r="J3694" s="41">
        <v>6</v>
      </c>
      <c r="K3694" s="41" t="str">
        <f t="shared" si="77"/>
        <v>117000</v>
      </c>
      <c r="L3694" s="41" t="s">
        <v>777</v>
      </c>
      <c r="O3694" t="s">
        <v>2438</v>
      </c>
      <c r="P3694">
        <v>12221017</v>
      </c>
      <c r="Q3694">
        <v>0</v>
      </c>
      <c r="R3694">
        <v>0</v>
      </c>
      <c r="S3694">
        <v>0</v>
      </c>
      <c r="U3694">
        <v>0</v>
      </c>
      <c r="V3694">
        <v>0</v>
      </c>
      <c r="W3694">
        <v>600</v>
      </c>
      <c r="X3694">
        <v>600</v>
      </c>
      <c r="Y3694" t="s">
        <v>419</v>
      </c>
      <c r="Z3694" t="s">
        <v>420</v>
      </c>
      <c r="AA3694" t="s">
        <v>357</v>
      </c>
      <c r="AB3694">
        <v>0</v>
      </c>
      <c r="AC3694">
        <v>1</v>
      </c>
      <c r="AD3694" t="b">
        <v>0</v>
      </c>
      <c r="AE3694" t="s">
        <v>358</v>
      </c>
      <c r="AZ3694" t="s">
        <v>389</v>
      </c>
      <c r="BA3694">
        <v>10000</v>
      </c>
      <c r="BB3694" t="s">
        <v>434</v>
      </c>
      <c r="BC3694" t="s">
        <v>357</v>
      </c>
      <c r="BD3694">
        <v>10000</v>
      </c>
      <c r="BE3694">
        <v>0</v>
      </c>
      <c r="BF3694" t="s">
        <v>361</v>
      </c>
      <c r="BG3694">
        <v>0</v>
      </c>
      <c r="BN3694">
        <v>20780006</v>
      </c>
      <c r="GY3694">
        <v>0</v>
      </c>
      <c r="GZ3694">
        <v>0</v>
      </c>
      <c r="HA3694" t="s">
        <v>373</v>
      </c>
      <c r="HB3694">
        <v>0</v>
      </c>
      <c r="HC3694">
        <v>0</v>
      </c>
      <c r="HD3694">
        <v>0</v>
      </c>
      <c r="HE3694" t="b">
        <v>0</v>
      </c>
      <c r="HF3694">
        <v>6000</v>
      </c>
      <c r="HG3694" t="b">
        <v>1</v>
      </c>
      <c r="HH3694">
        <v>0</v>
      </c>
      <c r="HI3694">
        <v>0</v>
      </c>
      <c r="HJ3694">
        <v>0</v>
      </c>
      <c r="HK3694">
        <v>0</v>
      </c>
      <c r="HL3694" t="b">
        <v>0</v>
      </c>
      <c r="HM3694">
        <v>0</v>
      </c>
      <c r="HN3694">
        <v>0</v>
      </c>
      <c r="HO3694">
        <v>0</v>
      </c>
      <c r="HP3694" t="s">
        <v>363</v>
      </c>
      <c r="HQ3694">
        <v>0</v>
      </c>
      <c r="HR3694">
        <v>0</v>
      </c>
      <c r="HS3694">
        <v>0</v>
      </c>
      <c r="HT3694">
        <v>0</v>
      </c>
      <c r="HU3694" t="b">
        <v>0</v>
      </c>
      <c r="HV3694">
        <v>0</v>
      </c>
      <c r="HW3694" t="b">
        <v>0</v>
      </c>
      <c r="HX3694" t="b">
        <v>0</v>
      </c>
    </row>
    <row r="3695" spans="2:232">
      <c r="B3695" s="34">
        <f>10000000+INDEX(编号表!$B:$B,MATCH(D3695,编号表!$A:$A,0))*10000+J3695</f>
        <v>11700007</v>
      </c>
      <c r="C3695" s="22" t="s">
        <v>2437</v>
      </c>
      <c r="D3695" s="22" t="s">
        <v>2437</v>
      </c>
      <c r="E3695" s="41" t="s">
        <v>492</v>
      </c>
      <c r="F3695" s="41" t="s">
        <v>2256</v>
      </c>
      <c r="G3695" s="41" t="s">
        <v>363</v>
      </c>
      <c r="H3695" s="41" t="b">
        <v>0</v>
      </c>
      <c r="I3695" s="41" t="b">
        <v>0</v>
      </c>
      <c r="J3695" s="41">
        <v>7</v>
      </c>
      <c r="K3695" s="41" t="str">
        <f t="shared" si="77"/>
        <v>117000</v>
      </c>
      <c r="L3695" s="41" t="s">
        <v>353</v>
      </c>
      <c r="O3695" t="s">
        <v>2438</v>
      </c>
      <c r="P3695">
        <v>12221017</v>
      </c>
      <c r="Q3695">
        <v>0</v>
      </c>
      <c r="R3695">
        <v>0</v>
      </c>
      <c r="S3695">
        <v>0</v>
      </c>
      <c r="U3695">
        <v>0</v>
      </c>
      <c r="V3695">
        <v>0</v>
      </c>
      <c r="W3695">
        <v>600</v>
      </c>
      <c r="X3695">
        <v>600</v>
      </c>
      <c r="Y3695" t="s">
        <v>419</v>
      </c>
      <c r="Z3695" t="s">
        <v>420</v>
      </c>
      <c r="AA3695" t="s">
        <v>357</v>
      </c>
      <c r="AB3695">
        <v>0</v>
      </c>
      <c r="AC3695">
        <v>1</v>
      </c>
      <c r="AD3695" t="b">
        <v>0</v>
      </c>
      <c r="AE3695" t="s">
        <v>358</v>
      </c>
      <c r="AZ3695" t="s">
        <v>389</v>
      </c>
      <c r="BA3695">
        <v>10000</v>
      </c>
      <c r="BB3695" t="s">
        <v>434</v>
      </c>
      <c r="BC3695" t="s">
        <v>357</v>
      </c>
      <c r="BD3695">
        <v>10000</v>
      </c>
      <c r="BE3695">
        <v>0</v>
      </c>
      <c r="BF3695" t="s">
        <v>361</v>
      </c>
      <c r="BG3695">
        <v>0</v>
      </c>
      <c r="BN3695">
        <v>20780007</v>
      </c>
      <c r="GY3695">
        <v>0</v>
      </c>
      <c r="GZ3695">
        <v>0</v>
      </c>
      <c r="HA3695" t="s">
        <v>373</v>
      </c>
      <c r="HB3695">
        <v>0</v>
      </c>
      <c r="HC3695">
        <v>0</v>
      </c>
      <c r="HD3695">
        <v>0</v>
      </c>
      <c r="HE3695" t="b">
        <v>0</v>
      </c>
      <c r="HF3695">
        <v>6000</v>
      </c>
      <c r="HG3695" t="b">
        <v>1</v>
      </c>
      <c r="HH3695">
        <v>0</v>
      </c>
      <c r="HI3695">
        <v>0</v>
      </c>
      <c r="HJ3695">
        <v>0</v>
      </c>
      <c r="HK3695">
        <v>0</v>
      </c>
      <c r="HL3695" t="b">
        <v>0</v>
      </c>
      <c r="HM3695">
        <v>0</v>
      </c>
      <c r="HN3695">
        <v>0</v>
      </c>
      <c r="HO3695">
        <v>0</v>
      </c>
      <c r="HP3695" t="s">
        <v>363</v>
      </c>
      <c r="HQ3695">
        <v>0</v>
      </c>
      <c r="HR3695">
        <v>0</v>
      </c>
      <c r="HS3695">
        <v>0</v>
      </c>
      <c r="HT3695">
        <v>0</v>
      </c>
      <c r="HU3695" t="b">
        <v>0</v>
      </c>
      <c r="HV3695">
        <v>0</v>
      </c>
      <c r="HW3695" t="b">
        <v>0</v>
      </c>
      <c r="HX3695" t="b">
        <v>0</v>
      </c>
    </row>
    <row r="3696" spans="2:232">
      <c r="B3696" s="34">
        <f>10000000+INDEX(编号表!$B:$B,MATCH(D3696,编号表!$A:$A,0))*10000+J3696</f>
        <v>11700008</v>
      </c>
      <c r="C3696" s="22" t="s">
        <v>2437</v>
      </c>
      <c r="D3696" s="22" t="s">
        <v>2437</v>
      </c>
      <c r="E3696" s="41" t="s">
        <v>492</v>
      </c>
      <c r="F3696" s="41" t="s">
        <v>2256</v>
      </c>
      <c r="G3696" s="41" t="s">
        <v>363</v>
      </c>
      <c r="H3696" s="41" t="b">
        <v>0</v>
      </c>
      <c r="I3696" s="41" t="b">
        <v>0</v>
      </c>
      <c r="J3696" s="41">
        <v>8</v>
      </c>
      <c r="K3696" s="41" t="str">
        <f t="shared" si="77"/>
        <v>117000</v>
      </c>
      <c r="L3696" s="41" t="s">
        <v>860</v>
      </c>
      <c r="O3696" t="s">
        <v>2438</v>
      </c>
      <c r="P3696">
        <v>12221017</v>
      </c>
      <c r="Q3696">
        <v>0</v>
      </c>
      <c r="R3696">
        <v>0</v>
      </c>
      <c r="S3696">
        <v>0</v>
      </c>
      <c r="U3696">
        <v>0</v>
      </c>
      <c r="V3696">
        <v>0</v>
      </c>
      <c r="W3696">
        <v>600</v>
      </c>
      <c r="X3696">
        <v>600</v>
      </c>
      <c r="Y3696" t="s">
        <v>419</v>
      </c>
      <c r="Z3696" t="s">
        <v>420</v>
      </c>
      <c r="AA3696" t="s">
        <v>357</v>
      </c>
      <c r="AB3696">
        <v>0</v>
      </c>
      <c r="AC3696">
        <v>1</v>
      </c>
      <c r="AD3696" t="b">
        <v>0</v>
      </c>
      <c r="AE3696" t="s">
        <v>358</v>
      </c>
      <c r="AZ3696" t="s">
        <v>389</v>
      </c>
      <c r="BA3696">
        <v>10000</v>
      </c>
      <c r="BB3696" t="s">
        <v>434</v>
      </c>
      <c r="BC3696" t="s">
        <v>357</v>
      </c>
      <c r="BD3696">
        <v>10000</v>
      </c>
      <c r="BE3696">
        <v>0</v>
      </c>
      <c r="BF3696" t="s">
        <v>361</v>
      </c>
      <c r="BG3696">
        <v>0</v>
      </c>
      <c r="BN3696">
        <v>20780008</v>
      </c>
      <c r="GY3696">
        <v>0</v>
      </c>
      <c r="GZ3696">
        <v>0</v>
      </c>
      <c r="HA3696" t="s">
        <v>373</v>
      </c>
      <c r="HB3696">
        <v>0</v>
      </c>
      <c r="HC3696">
        <v>0</v>
      </c>
      <c r="HD3696">
        <v>0</v>
      </c>
      <c r="HE3696" t="b">
        <v>0</v>
      </c>
      <c r="HF3696">
        <v>6000</v>
      </c>
      <c r="HG3696" t="b">
        <v>1</v>
      </c>
      <c r="HH3696">
        <v>0</v>
      </c>
      <c r="HI3696">
        <v>0</v>
      </c>
      <c r="HJ3696">
        <v>0</v>
      </c>
      <c r="HK3696">
        <v>0</v>
      </c>
      <c r="HL3696" t="b">
        <v>0</v>
      </c>
      <c r="HM3696">
        <v>0</v>
      </c>
      <c r="HN3696">
        <v>0</v>
      </c>
      <c r="HO3696">
        <v>0</v>
      </c>
      <c r="HP3696" t="s">
        <v>363</v>
      </c>
      <c r="HQ3696">
        <v>0</v>
      </c>
      <c r="HR3696">
        <v>0</v>
      </c>
      <c r="HS3696">
        <v>0</v>
      </c>
      <c r="HT3696">
        <v>0</v>
      </c>
      <c r="HU3696" t="b">
        <v>0</v>
      </c>
      <c r="HV3696">
        <v>0</v>
      </c>
      <c r="HW3696" t="b">
        <v>0</v>
      </c>
      <c r="HX3696" t="b">
        <v>0</v>
      </c>
    </row>
    <row r="3697" spans="2:232">
      <c r="B3697" s="34">
        <f>10000000+INDEX(编号表!$B:$B,MATCH(D3697,编号表!$A:$A,0))*10000+J3697</f>
        <v>11700009</v>
      </c>
      <c r="C3697" s="22" t="s">
        <v>2437</v>
      </c>
      <c r="D3697" s="22" t="s">
        <v>2437</v>
      </c>
      <c r="E3697" s="41" t="s">
        <v>492</v>
      </c>
      <c r="F3697" s="41" t="s">
        <v>2256</v>
      </c>
      <c r="G3697" s="41" t="s">
        <v>363</v>
      </c>
      <c r="H3697" s="41" t="b">
        <v>0</v>
      </c>
      <c r="I3697" s="41" t="b">
        <v>0</v>
      </c>
      <c r="J3697" s="41">
        <v>9</v>
      </c>
      <c r="K3697" s="41" t="str">
        <f t="shared" si="77"/>
        <v>117000</v>
      </c>
      <c r="L3697" s="41" t="s">
        <v>777</v>
      </c>
      <c r="O3697" t="s">
        <v>2438</v>
      </c>
      <c r="P3697">
        <v>12221017</v>
      </c>
      <c r="Q3697">
        <v>0</v>
      </c>
      <c r="R3697">
        <v>0</v>
      </c>
      <c r="S3697">
        <v>0</v>
      </c>
      <c r="U3697">
        <v>0</v>
      </c>
      <c r="V3697">
        <v>0</v>
      </c>
      <c r="W3697">
        <v>600</v>
      </c>
      <c r="X3697">
        <v>600</v>
      </c>
      <c r="Y3697" t="s">
        <v>419</v>
      </c>
      <c r="Z3697" t="s">
        <v>420</v>
      </c>
      <c r="AA3697" t="s">
        <v>357</v>
      </c>
      <c r="AB3697">
        <v>0</v>
      </c>
      <c r="AC3697">
        <v>1</v>
      </c>
      <c r="AD3697" t="b">
        <v>0</v>
      </c>
      <c r="AE3697" t="s">
        <v>358</v>
      </c>
      <c r="AZ3697" t="s">
        <v>389</v>
      </c>
      <c r="BA3697">
        <v>10000</v>
      </c>
      <c r="BB3697" t="s">
        <v>434</v>
      </c>
      <c r="BC3697" t="s">
        <v>357</v>
      </c>
      <c r="BD3697">
        <v>10000</v>
      </c>
      <c r="BE3697">
        <v>0</v>
      </c>
      <c r="BF3697" t="s">
        <v>361</v>
      </c>
      <c r="BG3697">
        <v>0</v>
      </c>
      <c r="BN3697">
        <v>20780009</v>
      </c>
      <c r="GY3697">
        <v>0</v>
      </c>
      <c r="GZ3697">
        <v>0</v>
      </c>
      <c r="HA3697" t="s">
        <v>373</v>
      </c>
      <c r="HB3697">
        <v>0</v>
      </c>
      <c r="HC3697">
        <v>0</v>
      </c>
      <c r="HD3697">
        <v>0</v>
      </c>
      <c r="HE3697" t="b">
        <v>0</v>
      </c>
      <c r="HF3697">
        <v>6000</v>
      </c>
      <c r="HG3697" t="b">
        <v>1</v>
      </c>
      <c r="HH3697">
        <v>0</v>
      </c>
      <c r="HI3697">
        <v>0</v>
      </c>
      <c r="HJ3697">
        <v>0</v>
      </c>
      <c r="HK3697">
        <v>0</v>
      </c>
      <c r="HL3697" t="b">
        <v>0</v>
      </c>
      <c r="HM3697">
        <v>0</v>
      </c>
      <c r="HN3697">
        <v>0</v>
      </c>
      <c r="HO3697">
        <v>0</v>
      </c>
      <c r="HP3697" t="s">
        <v>363</v>
      </c>
      <c r="HQ3697">
        <v>0</v>
      </c>
      <c r="HR3697">
        <v>0</v>
      </c>
      <c r="HS3697">
        <v>0</v>
      </c>
      <c r="HT3697">
        <v>0</v>
      </c>
      <c r="HU3697" t="b">
        <v>0</v>
      </c>
      <c r="HV3697">
        <v>0</v>
      </c>
      <c r="HW3697" t="b">
        <v>0</v>
      </c>
      <c r="HX3697" t="b">
        <v>0</v>
      </c>
    </row>
    <row r="3698" spans="2:232">
      <c r="B3698" s="34">
        <f>10000000+INDEX(编号表!$B:$B,MATCH(D3698,编号表!$A:$A,0))*10000+J3698</f>
        <v>11700010</v>
      </c>
      <c r="C3698" s="22" t="s">
        <v>2437</v>
      </c>
      <c r="D3698" s="22" t="s">
        <v>2437</v>
      </c>
      <c r="E3698" s="41" t="s">
        <v>492</v>
      </c>
      <c r="F3698" s="41" t="s">
        <v>2260</v>
      </c>
      <c r="G3698" s="41" t="s">
        <v>363</v>
      </c>
      <c r="H3698" s="41" t="b">
        <v>0</v>
      </c>
      <c r="I3698" s="41" t="b">
        <v>0</v>
      </c>
      <c r="J3698" s="41">
        <v>10</v>
      </c>
      <c r="K3698" s="41" t="str">
        <f t="shared" si="77"/>
        <v>117000</v>
      </c>
      <c r="L3698" s="41" t="s">
        <v>353</v>
      </c>
      <c r="O3698" t="s">
        <v>2438</v>
      </c>
      <c r="P3698">
        <v>12221017</v>
      </c>
      <c r="Q3698">
        <v>0</v>
      </c>
      <c r="R3698">
        <v>0</v>
      </c>
      <c r="S3698">
        <v>0</v>
      </c>
      <c r="U3698">
        <v>0</v>
      </c>
      <c r="V3698">
        <v>0</v>
      </c>
      <c r="W3698">
        <v>600</v>
      </c>
      <c r="X3698">
        <v>600</v>
      </c>
      <c r="Y3698" t="s">
        <v>419</v>
      </c>
      <c r="Z3698" t="s">
        <v>420</v>
      </c>
      <c r="AA3698" t="s">
        <v>357</v>
      </c>
      <c r="AB3698">
        <v>0</v>
      </c>
      <c r="AC3698">
        <v>1</v>
      </c>
      <c r="AD3698" t="b">
        <v>0</v>
      </c>
      <c r="AE3698" t="s">
        <v>358</v>
      </c>
      <c r="AZ3698" t="s">
        <v>389</v>
      </c>
      <c r="BA3698">
        <v>10000</v>
      </c>
      <c r="BB3698" t="s">
        <v>434</v>
      </c>
      <c r="BC3698" t="s">
        <v>357</v>
      </c>
      <c r="BD3698">
        <v>10000</v>
      </c>
      <c r="BE3698">
        <v>0</v>
      </c>
      <c r="BF3698" t="s">
        <v>361</v>
      </c>
      <c r="BG3698">
        <v>0</v>
      </c>
      <c r="BN3698">
        <v>20780010</v>
      </c>
      <c r="GY3698">
        <v>0</v>
      </c>
      <c r="GZ3698">
        <v>0</v>
      </c>
      <c r="HA3698" t="s">
        <v>373</v>
      </c>
      <c r="HB3698">
        <v>0</v>
      </c>
      <c r="HC3698">
        <v>0</v>
      </c>
      <c r="HD3698">
        <v>0</v>
      </c>
      <c r="HE3698" t="b">
        <v>0</v>
      </c>
      <c r="HF3698">
        <v>6000</v>
      </c>
      <c r="HG3698" t="b">
        <v>1</v>
      </c>
      <c r="HH3698">
        <v>0</v>
      </c>
      <c r="HI3698">
        <v>0</v>
      </c>
      <c r="HJ3698">
        <v>0</v>
      </c>
      <c r="HK3698">
        <v>0</v>
      </c>
      <c r="HL3698" t="b">
        <v>0</v>
      </c>
      <c r="HM3698">
        <v>0</v>
      </c>
      <c r="HN3698">
        <v>0</v>
      </c>
      <c r="HO3698">
        <v>0</v>
      </c>
      <c r="HP3698" t="s">
        <v>363</v>
      </c>
      <c r="HQ3698">
        <v>0</v>
      </c>
      <c r="HR3698">
        <v>0</v>
      </c>
      <c r="HS3698">
        <v>0</v>
      </c>
      <c r="HT3698">
        <v>0</v>
      </c>
      <c r="HU3698" t="b">
        <v>0</v>
      </c>
      <c r="HV3698">
        <v>0</v>
      </c>
      <c r="HW3698" t="b">
        <v>0</v>
      </c>
      <c r="HX3698" t="b">
        <v>0</v>
      </c>
    </row>
    <row r="3699" spans="2:232">
      <c r="B3699" s="34">
        <f>10000000+INDEX(编号表!$B:$B,MATCH(D3699,编号表!$A:$A,0))*10000+J3699</f>
        <v>11700011</v>
      </c>
      <c r="C3699" s="22" t="s">
        <v>2437</v>
      </c>
      <c r="D3699" s="22" t="s">
        <v>2437</v>
      </c>
      <c r="E3699" s="41" t="s">
        <v>492</v>
      </c>
      <c r="F3699" s="41" t="s">
        <v>2260</v>
      </c>
      <c r="G3699" s="41" t="s">
        <v>363</v>
      </c>
      <c r="H3699" s="41" t="b">
        <v>0</v>
      </c>
      <c r="I3699" s="41" t="b">
        <v>0</v>
      </c>
      <c r="J3699" s="41">
        <v>11</v>
      </c>
      <c r="K3699" s="41" t="str">
        <f t="shared" si="77"/>
        <v>117000</v>
      </c>
      <c r="L3699" s="41" t="s">
        <v>860</v>
      </c>
      <c r="O3699" t="s">
        <v>2438</v>
      </c>
      <c r="P3699">
        <v>12221017</v>
      </c>
      <c r="Q3699">
        <v>0</v>
      </c>
      <c r="R3699">
        <v>0</v>
      </c>
      <c r="S3699">
        <v>0</v>
      </c>
      <c r="U3699">
        <v>0</v>
      </c>
      <c r="V3699">
        <v>0</v>
      </c>
      <c r="W3699">
        <v>600</v>
      </c>
      <c r="X3699">
        <v>600</v>
      </c>
      <c r="Y3699" t="s">
        <v>419</v>
      </c>
      <c r="Z3699" t="s">
        <v>420</v>
      </c>
      <c r="AA3699" t="s">
        <v>357</v>
      </c>
      <c r="AB3699">
        <v>0</v>
      </c>
      <c r="AC3699">
        <v>1</v>
      </c>
      <c r="AD3699" t="b">
        <v>0</v>
      </c>
      <c r="AE3699" t="s">
        <v>358</v>
      </c>
      <c r="AZ3699" t="s">
        <v>389</v>
      </c>
      <c r="BA3699">
        <v>10000</v>
      </c>
      <c r="BB3699" t="s">
        <v>434</v>
      </c>
      <c r="BC3699" t="s">
        <v>357</v>
      </c>
      <c r="BD3699">
        <v>10000</v>
      </c>
      <c r="BE3699">
        <v>0</v>
      </c>
      <c r="BF3699" t="s">
        <v>361</v>
      </c>
      <c r="BG3699">
        <v>0</v>
      </c>
      <c r="BN3699">
        <v>20780011</v>
      </c>
      <c r="GY3699">
        <v>0</v>
      </c>
      <c r="GZ3699">
        <v>0</v>
      </c>
      <c r="HA3699" t="s">
        <v>373</v>
      </c>
      <c r="HB3699">
        <v>0</v>
      </c>
      <c r="HC3699">
        <v>0</v>
      </c>
      <c r="HD3699">
        <v>0</v>
      </c>
      <c r="HE3699" t="b">
        <v>0</v>
      </c>
      <c r="HF3699">
        <v>6000</v>
      </c>
      <c r="HG3699" t="b">
        <v>1</v>
      </c>
      <c r="HH3699">
        <v>0</v>
      </c>
      <c r="HI3699">
        <v>0</v>
      </c>
      <c r="HJ3699">
        <v>0</v>
      </c>
      <c r="HK3699">
        <v>0</v>
      </c>
      <c r="HL3699" t="b">
        <v>0</v>
      </c>
      <c r="HM3699">
        <v>0</v>
      </c>
      <c r="HN3699">
        <v>0</v>
      </c>
      <c r="HO3699">
        <v>0</v>
      </c>
      <c r="HP3699" t="s">
        <v>363</v>
      </c>
      <c r="HQ3699">
        <v>0</v>
      </c>
      <c r="HR3699">
        <v>0</v>
      </c>
      <c r="HS3699">
        <v>0</v>
      </c>
      <c r="HT3699">
        <v>0</v>
      </c>
      <c r="HU3699" t="b">
        <v>0</v>
      </c>
      <c r="HV3699">
        <v>0</v>
      </c>
      <c r="HW3699" t="b">
        <v>0</v>
      </c>
      <c r="HX3699" t="b">
        <v>0</v>
      </c>
    </row>
    <row r="3700" spans="2:232">
      <c r="B3700" s="34">
        <f>10000000+INDEX(编号表!$B:$B,MATCH(D3700,编号表!$A:$A,0))*10000+J3700</f>
        <v>11700012</v>
      </c>
      <c r="C3700" s="22" t="s">
        <v>2437</v>
      </c>
      <c r="D3700" s="22" t="s">
        <v>2437</v>
      </c>
      <c r="E3700" s="41" t="s">
        <v>492</v>
      </c>
      <c r="F3700" s="41" t="s">
        <v>2260</v>
      </c>
      <c r="G3700" s="41" t="s">
        <v>363</v>
      </c>
      <c r="H3700" s="41" t="b">
        <v>0</v>
      </c>
      <c r="I3700" s="41" t="b">
        <v>0</v>
      </c>
      <c r="J3700" s="41">
        <v>12</v>
      </c>
      <c r="K3700" s="41" t="str">
        <f t="shared" si="77"/>
        <v>117000</v>
      </c>
      <c r="L3700" s="41" t="s">
        <v>777</v>
      </c>
      <c r="O3700" t="s">
        <v>2438</v>
      </c>
      <c r="P3700">
        <v>12221017</v>
      </c>
      <c r="Q3700">
        <v>0</v>
      </c>
      <c r="R3700">
        <v>0</v>
      </c>
      <c r="S3700">
        <v>0</v>
      </c>
      <c r="U3700">
        <v>0</v>
      </c>
      <c r="V3700">
        <v>0</v>
      </c>
      <c r="W3700">
        <v>600</v>
      </c>
      <c r="X3700">
        <v>600</v>
      </c>
      <c r="Y3700" t="s">
        <v>419</v>
      </c>
      <c r="Z3700" t="s">
        <v>420</v>
      </c>
      <c r="AA3700" t="s">
        <v>357</v>
      </c>
      <c r="AB3700">
        <v>0</v>
      </c>
      <c r="AC3700">
        <v>1</v>
      </c>
      <c r="AD3700" t="b">
        <v>0</v>
      </c>
      <c r="AE3700" t="s">
        <v>358</v>
      </c>
      <c r="AZ3700" t="s">
        <v>389</v>
      </c>
      <c r="BA3700">
        <v>10000</v>
      </c>
      <c r="BB3700" t="s">
        <v>434</v>
      </c>
      <c r="BC3700" t="s">
        <v>357</v>
      </c>
      <c r="BD3700">
        <v>10000</v>
      </c>
      <c r="BE3700">
        <v>0</v>
      </c>
      <c r="BF3700" t="s">
        <v>361</v>
      </c>
      <c r="BG3700">
        <v>0</v>
      </c>
      <c r="BN3700">
        <v>20780012</v>
      </c>
      <c r="GY3700">
        <v>0</v>
      </c>
      <c r="GZ3700">
        <v>0</v>
      </c>
      <c r="HA3700" t="s">
        <v>373</v>
      </c>
      <c r="HB3700">
        <v>0</v>
      </c>
      <c r="HC3700">
        <v>0</v>
      </c>
      <c r="HD3700">
        <v>0</v>
      </c>
      <c r="HE3700" t="b">
        <v>0</v>
      </c>
      <c r="HF3700">
        <v>6000</v>
      </c>
      <c r="HG3700" t="b">
        <v>1</v>
      </c>
      <c r="HH3700">
        <v>0</v>
      </c>
      <c r="HI3700">
        <v>0</v>
      </c>
      <c r="HJ3700">
        <v>0</v>
      </c>
      <c r="HK3700">
        <v>0</v>
      </c>
      <c r="HL3700" t="b">
        <v>0</v>
      </c>
      <c r="HM3700">
        <v>0</v>
      </c>
      <c r="HN3700">
        <v>0</v>
      </c>
      <c r="HO3700">
        <v>0</v>
      </c>
      <c r="HP3700" t="s">
        <v>363</v>
      </c>
      <c r="HQ3700">
        <v>0</v>
      </c>
      <c r="HR3700">
        <v>0</v>
      </c>
      <c r="HS3700">
        <v>0</v>
      </c>
      <c r="HT3700">
        <v>0</v>
      </c>
      <c r="HU3700" t="b">
        <v>0</v>
      </c>
      <c r="HV3700">
        <v>0</v>
      </c>
      <c r="HW3700" t="b">
        <v>0</v>
      </c>
      <c r="HX3700" t="b">
        <v>0</v>
      </c>
    </row>
    <row r="3701" spans="2:232">
      <c r="B3701" s="34">
        <f>10000000+INDEX(编号表!$B:$B,MATCH(D3701,编号表!$A:$A,0))*10000+J3701</f>
        <v>11700013</v>
      </c>
      <c r="C3701" s="22" t="s">
        <v>2437</v>
      </c>
      <c r="D3701" s="22" t="s">
        <v>2437</v>
      </c>
      <c r="E3701" s="41" t="s">
        <v>492</v>
      </c>
      <c r="F3701" s="41" t="s">
        <v>2264</v>
      </c>
      <c r="G3701" s="41" t="s">
        <v>363</v>
      </c>
      <c r="H3701" s="41" t="b">
        <v>0</v>
      </c>
      <c r="I3701" s="41" t="b">
        <v>0</v>
      </c>
      <c r="J3701" s="41">
        <v>13</v>
      </c>
      <c r="K3701" s="41" t="str">
        <f t="shared" si="77"/>
        <v>117000</v>
      </c>
      <c r="L3701" s="41" t="s">
        <v>353</v>
      </c>
      <c r="O3701" t="s">
        <v>2438</v>
      </c>
      <c r="P3701">
        <v>12221017</v>
      </c>
      <c r="Q3701">
        <v>0</v>
      </c>
      <c r="R3701">
        <v>0</v>
      </c>
      <c r="S3701">
        <v>0</v>
      </c>
      <c r="U3701">
        <v>0</v>
      </c>
      <c r="V3701">
        <v>0</v>
      </c>
      <c r="W3701">
        <v>600</v>
      </c>
      <c r="X3701">
        <v>600</v>
      </c>
      <c r="Y3701" t="s">
        <v>419</v>
      </c>
      <c r="Z3701" t="s">
        <v>420</v>
      </c>
      <c r="AA3701" t="s">
        <v>357</v>
      </c>
      <c r="AB3701">
        <v>0</v>
      </c>
      <c r="AC3701">
        <v>1</v>
      </c>
      <c r="AD3701" t="b">
        <v>0</v>
      </c>
      <c r="AE3701" t="s">
        <v>358</v>
      </c>
      <c r="AZ3701" t="s">
        <v>389</v>
      </c>
      <c r="BA3701">
        <v>10000</v>
      </c>
      <c r="BB3701" t="s">
        <v>434</v>
      </c>
      <c r="BC3701" t="s">
        <v>357</v>
      </c>
      <c r="BD3701">
        <v>10000</v>
      </c>
      <c r="BE3701">
        <v>0</v>
      </c>
      <c r="BF3701" t="s">
        <v>361</v>
      </c>
      <c r="BG3701">
        <v>0</v>
      </c>
      <c r="BN3701">
        <v>20780013</v>
      </c>
      <c r="GY3701">
        <v>0</v>
      </c>
      <c r="GZ3701">
        <v>0</v>
      </c>
      <c r="HA3701" t="s">
        <v>373</v>
      </c>
      <c r="HB3701">
        <v>0</v>
      </c>
      <c r="HC3701">
        <v>0</v>
      </c>
      <c r="HD3701">
        <v>0</v>
      </c>
      <c r="HE3701" t="b">
        <v>0</v>
      </c>
      <c r="HF3701">
        <v>6000</v>
      </c>
      <c r="HG3701" t="b">
        <v>1</v>
      </c>
      <c r="HH3701">
        <v>0</v>
      </c>
      <c r="HI3701">
        <v>0</v>
      </c>
      <c r="HJ3701">
        <v>0</v>
      </c>
      <c r="HK3701">
        <v>0</v>
      </c>
      <c r="HL3701" t="b">
        <v>0</v>
      </c>
      <c r="HM3701">
        <v>0</v>
      </c>
      <c r="HN3701">
        <v>0</v>
      </c>
      <c r="HO3701">
        <v>0</v>
      </c>
      <c r="HP3701" t="s">
        <v>363</v>
      </c>
      <c r="HQ3701">
        <v>0</v>
      </c>
      <c r="HR3701">
        <v>0</v>
      </c>
      <c r="HS3701">
        <v>0</v>
      </c>
      <c r="HT3701">
        <v>0</v>
      </c>
      <c r="HU3701" t="b">
        <v>0</v>
      </c>
      <c r="HV3701">
        <v>0</v>
      </c>
      <c r="HW3701" t="b">
        <v>0</v>
      </c>
      <c r="HX3701" t="b">
        <v>0</v>
      </c>
    </row>
    <row r="3702" spans="2:232">
      <c r="B3702" s="34">
        <f>10000000+INDEX(编号表!$B:$B,MATCH(D3702,编号表!$A:$A,0))*10000+J3702</f>
        <v>11700014</v>
      </c>
      <c r="C3702" s="22" t="s">
        <v>2437</v>
      </c>
      <c r="D3702" s="22" t="s">
        <v>2437</v>
      </c>
      <c r="E3702" s="41" t="s">
        <v>492</v>
      </c>
      <c r="F3702" s="41" t="s">
        <v>2264</v>
      </c>
      <c r="G3702" s="41" t="s">
        <v>363</v>
      </c>
      <c r="H3702" s="41" t="b">
        <v>0</v>
      </c>
      <c r="I3702" s="41" t="b">
        <v>0</v>
      </c>
      <c r="J3702" s="41">
        <v>14</v>
      </c>
      <c r="K3702" s="41" t="str">
        <f t="shared" si="77"/>
        <v>117000</v>
      </c>
      <c r="L3702" s="41" t="s">
        <v>860</v>
      </c>
      <c r="O3702" t="s">
        <v>2438</v>
      </c>
      <c r="P3702">
        <v>12221017</v>
      </c>
      <c r="Q3702">
        <v>0</v>
      </c>
      <c r="R3702">
        <v>0</v>
      </c>
      <c r="S3702">
        <v>0</v>
      </c>
      <c r="U3702">
        <v>0</v>
      </c>
      <c r="V3702">
        <v>0</v>
      </c>
      <c r="W3702">
        <v>600</v>
      </c>
      <c r="X3702">
        <v>600</v>
      </c>
      <c r="Y3702" t="s">
        <v>419</v>
      </c>
      <c r="Z3702" t="s">
        <v>420</v>
      </c>
      <c r="AA3702" t="s">
        <v>357</v>
      </c>
      <c r="AB3702">
        <v>0</v>
      </c>
      <c r="AC3702">
        <v>1</v>
      </c>
      <c r="AD3702" t="b">
        <v>0</v>
      </c>
      <c r="AE3702" t="s">
        <v>358</v>
      </c>
      <c r="AZ3702" t="s">
        <v>389</v>
      </c>
      <c r="BA3702">
        <v>10000</v>
      </c>
      <c r="BB3702" t="s">
        <v>434</v>
      </c>
      <c r="BC3702" t="s">
        <v>357</v>
      </c>
      <c r="BD3702">
        <v>10000</v>
      </c>
      <c r="BE3702">
        <v>0</v>
      </c>
      <c r="BF3702" t="s">
        <v>361</v>
      </c>
      <c r="BG3702">
        <v>0</v>
      </c>
      <c r="BN3702">
        <v>20780014</v>
      </c>
      <c r="GY3702">
        <v>0</v>
      </c>
      <c r="GZ3702">
        <v>0</v>
      </c>
      <c r="HA3702" t="s">
        <v>373</v>
      </c>
      <c r="HB3702">
        <v>0</v>
      </c>
      <c r="HC3702">
        <v>0</v>
      </c>
      <c r="HD3702">
        <v>0</v>
      </c>
      <c r="HE3702" t="b">
        <v>0</v>
      </c>
      <c r="HF3702">
        <v>6000</v>
      </c>
      <c r="HG3702" t="b">
        <v>1</v>
      </c>
      <c r="HH3702">
        <v>0</v>
      </c>
      <c r="HI3702">
        <v>0</v>
      </c>
      <c r="HJ3702">
        <v>0</v>
      </c>
      <c r="HK3702">
        <v>0</v>
      </c>
      <c r="HL3702" t="b">
        <v>0</v>
      </c>
      <c r="HM3702">
        <v>0</v>
      </c>
      <c r="HN3702">
        <v>0</v>
      </c>
      <c r="HO3702">
        <v>0</v>
      </c>
      <c r="HP3702" t="s">
        <v>363</v>
      </c>
      <c r="HQ3702">
        <v>0</v>
      </c>
      <c r="HR3702">
        <v>0</v>
      </c>
      <c r="HS3702">
        <v>0</v>
      </c>
      <c r="HT3702">
        <v>0</v>
      </c>
      <c r="HU3702" t="b">
        <v>0</v>
      </c>
      <c r="HV3702">
        <v>0</v>
      </c>
      <c r="HW3702" t="b">
        <v>0</v>
      </c>
      <c r="HX3702" t="b">
        <v>0</v>
      </c>
    </row>
    <row r="3703" spans="2:232">
      <c r="B3703" s="34">
        <f>10000000+INDEX(编号表!$B:$B,MATCH(D3703,编号表!$A:$A,0))*10000+J3703</f>
        <v>11700015</v>
      </c>
      <c r="C3703" s="22" t="s">
        <v>2437</v>
      </c>
      <c r="D3703" s="22" t="s">
        <v>2437</v>
      </c>
      <c r="E3703" s="41" t="s">
        <v>492</v>
      </c>
      <c r="F3703" s="41" t="s">
        <v>2264</v>
      </c>
      <c r="G3703" s="41" t="s">
        <v>363</v>
      </c>
      <c r="H3703" s="41" t="b">
        <v>0</v>
      </c>
      <c r="I3703" s="41" t="b">
        <v>0</v>
      </c>
      <c r="J3703" s="41">
        <v>15</v>
      </c>
      <c r="K3703" s="41" t="str">
        <f t="shared" si="77"/>
        <v>117000</v>
      </c>
      <c r="L3703" s="41" t="s">
        <v>777</v>
      </c>
      <c r="O3703" t="s">
        <v>2438</v>
      </c>
      <c r="P3703">
        <v>12221017</v>
      </c>
      <c r="Q3703">
        <v>0</v>
      </c>
      <c r="R3703">
        <v>0</v>
      </c>
      <c r="S3703">
        <v>0</v>
      </c>
      <c r="U3703">
        <v>0</v>
      </c>
      <c r="V3703">
        <v>0</v>
      </c>
      <c r="W3703">
        <v>600</v>
      </c>
      <c r="X3703">
        <v>600</v>
      </c>
      <c r="Y3703" t="s">
        <v>419</v>
      </c>
      <c r="Z3703" t="s">
        <v>420</v>
      </c>
      <c r="AA3703" t="s">
        <v>357</v>
      </c>
      <c r="AB3703">
        <v>0</v>
      </c>
      <c r="AC3703">
        <v>1</v>
      </c>
      <c r="AD3703" t="b">
        <v>0</v>
      </c>
      <c r="AE3703" t="s">
        <v>358</v>
      </c>
      <c r="AZ3703" t="s">
        <v>389</v>
      </c>
      <c r="BA3703">
        <v>10000</v>
      </c>
      <c r="BB3703" t="s">
        <v>434</v>
      </c>
      <c r="BC3703" t="s">
        <v>357</v>
      </c>
      <c r="BD3703">
        <v>10000</v>
      </c>
      <c r="BE3703">
        <v>0</v>
      </c>
      <c r="BF3703" t="s">
        <v>361</v>
      </c>
      <c r="BG3703">
        <v>0</v>
      </c>
      <c r="BN3703">
        <v>20780015</v>
      </c>
      <c r="GY3703">
        <v>0</v>
      </c>
      <c r="GZ3703">
        <v>0</v>
      </c>
      <c r="HA3703" t="s">
        <v>373</v>
      </c>
      <c r="HB3703">
        <v>0</v>
      </c>
      <c r="HC3703">
        <v>0</v>
      </c>
      <c r="HD3703">
        <v>0</v>
      </c>
      <c r="HE3703" t="b">
        <v>0</v>
      </c>
      <c r="HF3703">
        <v>6000</v>
      </c>
      <c r="HG3703" t="b">
        <v>1</v>
      </c>
      <c r="HH3703">
        <v>0</v>
      </c>
      <c r="HI3703">
        <v>0</v>
      </c>
      <c r="HJ3703">
        <v>0</v>
      </c>
      <c r="HK3703">
        <v>0</v>
      </c>
      <c r="HL3703" t="b">
        <v>0</v>
      </c>
      <c r="HM3703">
        <v>0</v>
      </c>
      <c r="HN3703">
        <v>0</v>
      </c>
      <c r="HO3703">
        <v>0</v>
      </c>
      <c r="HP3703" t="s">
        <v>363</v>
      </c>
      <c r="HQ3703">
        <v>0</v>
      </c>
      <c r="HR3703">
        <v>0</v>
      </c>
      <c r="HS3703">
        <v>0</v>
      </c>
      <c r="HT3703">
        <v>0</v>
      </c>
      <c r="HU3703" t="b">
        <v>0</v>
      </c>
      <c r="HV3703">
        <v>0</v>
      </c>
      <c r="HW3703" t="b">
        <v>0</v>
      </c>
      <c r="HX3703" t="b">
        <v>0</v>
      </c>
    </row>
    <row r="3704" spans="2:232">
      <c r="B3704" s="34">
        <f>10000000+INDEX(编号表!$B:$B,MATCH(D3704,编号表!$A:$A,0))*10000+J3704</f>
        <v>11700016</v>
      </c>
      <c r="C3704" s="22" t="s">
        <v>2437</v>
      </c>
      <c r="D3704" s="22" t="s">
        <v>2437</v>
      </c>
      <c r="E3704" s="41" t="s">
        <v>492</v>
      </c>
      <c r="F3704" s="41" t="s">
        <v>2268</v>
      </c>
      <c r="G3704" s="41" t="s">
        <v>363</v>
      </c>
      <c r="H3704" s="41" t="b">
        <v>0</v>
      </c>
      <c r="I3704" s="41" t="b">
        <v>0</v>
      </c>
      <c r="J3704" s="41">
        <v>16</v>
      </c>
      <c r="K3704" s="41" t="str">
        <f t="shared" si="77"/>
        <v>117000</v>
      </c>
      <c r="L3704" s="41" t="s">
        <v>353</v>
      </c>
      <c r="O3704" t="s">
        <v>2438</v>
      </c>
      <c r="P3704">
        <v>12221017</v>
      </c>
      <c r="Q3704">
        <v>0</v>
      </c>
      <c r="R3704">
        <v>0</v>
      </c>
      <c r="S3704">
        <v>0</v>
      </c>
      <c r="U3704">
        <v>0</v>
      </c>
      <c r="V3704">
        <v>0</v>
      </c>
      <c r="W3704">
        <v>600</v>
      </c>
      <c r="X3704">
        <v>600</v>
      </c>
      <c r="Y3704" t="s">
        <v>419</v>
      </c>
      <c r="Z3704" t="s">
        <v>420</v>
      </c>
      <c r="AA3704" t="s">
        <v>357</v>
      </c>
      <c r="AB3704">
        <v>0</v>
      </c>
      <c r="AC3704">
        <v>1</v>
      </c>
      <c r="AD3704" t="b">
        <v>0</v>
      </c>
      <c r="AE3704" t="s">
        <v>358</v>
      </c>
      <c r="AZ3704" t="s">
        <v>389</v>
      </c>
      <c r="BA3704">
        <v>10000</v>
      </c>
      <c r="BB3704" t="s">
        <v>434</v>
      </c>
      <c r="BC3704" t="s">
        <v>357</v>
      </c>
      <c r="BD3704">
        <v>10000</v>
      </c>
      <c r="BE3704">
        <v>0</v>
      </c>
      <c r="BF3704" t="s">
        <v>361</v>
      </c>
      <c r="BG3704">
        <v>0</v>
      </c>
      <c r="BN3704">
        <v>20780016</v>
      </c>
      <c r="GY3704">
        <v>0</v>
      </c>
      <c r="GZ3704">
        <v>0</v>
      </c>
      <c r="HA3704" t="s">
        <v>373</v>
      </c>
      <c r="HB3704">
        <v>0</v>
      </c>
      <c r="HC3704">
        <v>0</v>
      </c>
      <c r="HD3704">
        <v>0</v>
      </c>
      <c r="HE3704" t="b">
        <v>0</v>
      </c>
      <c r="HF3704">
        <v>6000</v>
      </c>
      <c r="HG3704" t="b">
        <v>1</v>
      </c>
      <c r="HH3704">
        <v>0</v>
      </c>
      <c r="HI3704">
        <v>0</v>
      </c>
      <c r="HJ3704">
        <v>0</v>
      </c>
      <c r="HK3704">
        <v>0</v>
      </c>
      <c r="HL3704" t="b">
        <v>0</v>
      </c>
      <c r="HM3704">
        <v>0</v>
      </c>
      <c r="HN3704">
        <v>0</v>
      </c>
      <c r="HO3704">
        <v>0</v>
      </c>
      <c r="HP3704" t="s">
        <v>363</v>
      </c>
      <c r="HQ3704">
        <v>0</v>
      </c>
      <c r="HR3704">
        <v>0</v>
      </c>
      <c r="HS3704">
        <v>0</v>
      </c>
      <c r="HT3704">
        <v>0</v>
      </c>
      <c r="HU3704" t="b">
        <v>0</v>
      </c>
      <c r="HV3704">
        <v>0</v>
      </c>
      <c r="HW3704" t="b">
        <v>0</v>
      </c>
      <c r="HX3704" t="b">
        <v>0</v>
      </c>
    </row>
    <row r="3705" spans="2:232">
      <c r="B3705" s="34">
        <f>10000000+INDEX(编号表!$B:$B,MATCH(D3705,编号表!$A:$A,0))*10000+J3705</f>
        <v>11700017</v>
      </c>
      <c r="C3705" s="22" t="s">
        <v>2437</v>
      </c>
      <c r="D3705" s="22" t="s">
        <v>2437</v>
      </c>
      <c r="E3705" s="41" t="s">
        <v>492</v>
      </c>
      <c r="F3705" s="41" t="s">
        <v>2268</v>
      </c>
      <c r="G3705" s="41" t="s">
        <v>363</v>
      </c>
      <c r="H3705" s="41" t="b">
        <v>0</v>
      </c>
      <c r="I3705" s="41" t="b">
        <v>0</v>
      </c>
      <c r="J3705" s="41">
        <v>17</v>
      </c>
      <c r="K3705" s="41" t="str">
        <f t="shared" si="77"/>
        <v>117000</v>
      </c>
      <c r="L3705" s="41" t="s">
        <v>860</v>
      </c>
      <c r="O3705" t="s">
        <v>2438</v>
      </c>
      <c r="P3705">
        <v>12221017</v>
      </c>
      <c r="Q3705">
        <v>0</v>
      </c>
      <c r="R3705">
        <v>0</v>
      </c>
      <c r="S3705">
        <v>0</v>
      </c>
      <c r="U3705">
        <v>0</v>
      </c>
      <c r="V3705">
        <v>0</v>
      </c>
      <c r="W3705">
        <v>600</v>
      </c>
      <c r="X3705">
        <v>600</v>
      </c>
      <c r="Y3705" t="s">
        <v>419</v>
      </c>
      <c r="Z3705" t="s">
        <v>420</v>
      </c>
      <c r="AA3705" t="s">
        <v>357</v>
      </c>
      <c r="AB3705">
        <v>0</v>
      </c>
      <c r="AC3705">
        <v>1</v>
      </c>
      <c r="AD3705" t="b">
        <v>0</v>
      </c>
      <c r="AE3705" t="s">
        <v>358</v>
      </c>
      <c r="AZ3705" t="s">
        <v>389</v>
      </c>
      <c r="BA3705">
        <v>10000</v>
      </c>
      <c r="BB3705" t="s">
        <v>434</v>
      </c>
      <c r="BC3705" t="s">
        <v>357</v>
      </c>
      <c r="BD3705">
        <v>10000</v>
      </c>
      <c r="BE3705">
        <v>0</v>
      </c>
      <c r="BF3705" t="s">
        <v>361</v>
      </c>
      <c r="BG3705">
        <v>0</v>
      </c>
      <c r="BN3705">
        <v>20780017</v>
      </c>
      <c r="GY3705">
        <v>0</v>
      </c>
      <c r="GZ3705">
        <v>0</v>
      </c>
      <c r="HA3705" t="s">
        <v>373</v>
      </c>
      <c r="HB3705">
        <v>0</v>
      </c>
      <c r="HC3705">
        <v>0</v>
      </c>
      <c r="HD3705">
        <v>0</v>
      </c>
      <c r="HE3705" t="b">
        <v>0</v>
      </c>
      <c r="HF3705">
        <v>6000</v>
      </c>
      <c r="HG3705" t="b">
        <v>1</v>
      </c>
      <c r="HH3705">
        <v>0</v>
      </c>
      <c r="HI3705">
        <v>0</v>
      </c>
      <c r="HJ3705">
        <v>0</v>
      </c>
      <c r="HK3705">
        <v>0</v>
      </c>
      <c r="HL3705" t="b">
        <v>0</v>
      </c>
      <c r="HM3705">
        <v>0</v>
      </c>
      <c r="HN3705">
        <v>0</v>
      </c>
      <c r="HO3705">
        <v>0</v>
      </c>
      <c r="HP3705" t="s">
        <v>363</v>
      </c>
      <c r="HQ3705">
        <v>0</v>
      </c>
      <c r="HR3705">
        <v>0</v>
      </c>
      <c r="HS3705">
        <v>0</v>
      </c>
      <c r="HT3705">
        <v>0</v>
      </c>
      <c r="HU3705" t="b">
        <v>0</v>
      </c>
      <c r="HV3705">
        <v>0</v>
      </c>
      <c r="HW3705" t="b">
        <v>0</v>
      </c>
      <c r="HX3705" t="b">
        <v>0</v>
      </c>
    </row>
    <row r="3706" spans="2:232">
      <c r="B3706" s="34">
        <f>10000000+INDEX(编号表!$B:$B,MATCH(D3706,编号表!$A:$A,0))*10000+J3706</f>
        <v>11700018</v>
      </c>
      <c r="C3706" s="22" t="s">
        <v>2437</v>
      </c>
      <c r="D3706" s="22" t="s">
        <v>2437</v>
      </c>
      <c r="E3706" s="41" t="s">
        <v>492</v>
      </c>
      <c r="F3706" s="41" t="s">
        <v>2268</v>
      </c>
      <c r="G3706" s="41" t="s">
        <v>363</v>
      </c>
      <c r="H3706" s="41" t="b">
        <v>0</v>
      </c>
      <c r="I3706" s="41" t="b">
        <v>0</v>
      </c>
      <c r="J3706" s="41">
        <v>18</v>
      </c>
      <c r="K3706" s="41" t="str">
        <f t="shared" si="77"/>
        <v>117000</v>
      </c>
      <c r="L3706" s="41" t="s">
        <v>777</v>
      </c>
      <c r="O3706" t="s">
        <v>2438</v>
      </c>
      <c r="P3706">
        <v>12221017</v>
      </c>
      <c r="Q3706">
        <v>0</v>
      </c>
      <c r="R3706">
        <v>0</v>
      </c>
      <c r="S3706">
        <v>0</v>
      </c>
      <c r="U3706">
        <v>0</v>
      </c>
      <c r="V3706">
        <v>0</v>
      </c>
      <c r="W3706">
        <v>600</v>
      </c>
      <c r="X3706">
        <v>600</v>
      </c>
      <c r="Y3706" t="s">
        <v>419</v>
      </c>
      <c r="Z3706" t="s">
        <v>420</v>
      </c>
      <c r="AA3706" t="s">
        <v>357</v>
      </c>
      <c r="AB3706">
        <v>0</v>
      </c>
      <c r="AC3706">
        <v>1</v>
      </c>
      <c r="AD3706" t="b">
        <v>0</v>
      </c>
      <c r="AE3706" t="s">
        <v>358</v>
      </c>
      <c r="AZ3706" t="s">
        <v>389</v>
      </c>
      <c r="BA3706">
        <v>10000</v>
      </c>
      <c r="BB3706" t="s">
        <v>434</v>
      </c>
      <c r="BC3706" t="s">
        <v>357</v>
      </c>
      <c r="BD3706">
        <v>10000</v>
      </c>
      <c r="BE3706">
        <v>0</v>
      </c>
      <c r="BF3706" t="s">
        <v>361</v>
      </c>
      <c r="BG3706">
        <v>0</v>
      </c>
      <c r="BN3706">
        <v>20780018</v>
      </c>
      <c r="GY3706">
        <v>0</v>
      </c>
      <c r="GZ3706">
        <v>0</v>
      </c>
      <c r="HA3706" t="s">
        <v>373</v>
      </c>
      <c r="HB3706">
        <v>0</v>
      </c>
      <c r="HC3706">
        <v>0</v>
      </c>
      <c r="HD3706">
        <v>0</v>
      </c>
      <c r="HE3706" t="b">
        <v>0</v>
      </c>
      <c r="HF3706">
        <v>6000</v>
      </c>
      <c r="HG3706" t="b">
        <v>1</v>
      </c>
      <c r="HH3706">
        <v>0</v>
      </c>
      <c r="HI3706">
        <v>0</v>
      </c>
      <c r="HJ3706">
        <v>0</v>
      </c>
      <c r="HK3706">
        <v>0</v>
      </c>
      <c r="HL3706" t="b">
        <v>0</v>
      </c>
      <c r="HM3706">
        <v>0</v>
      </c>
      <c r="HN3706">
        <v>0</v>
      </c>
      <c r="HO3706">
        <v>0</v>
      </c>
      <c r="HP3706" t="s">
        <v>363</v>
      </c>
      <c r="HQ3706">
        <v>0</v>
      </c>
      <c r="HR3706">
        <v>0</v>
      </c>
      <c r="HS3706">
        <v>0</v>
      </c>
      <c r="HT3706">
        <v>0</v>
      </c>
      <c r="HU3706" t="b">
        <v>0</v>
      </c>
      <c r="HV3706">
        <v>0</v>
      </c>
      <c r="HW3706" t="b">
        <v>0</v>
      </c>
      <c r="HX3706" t="b">
        <v>0</v>
      </c>
    </row>
    <row r="3707" spans="2:232">
      <c r="B3707" s="34">
        <f>10000000+INDEX(编号表!$B:$B,MATCH(D3707,编号表!$A:$A,0))*10000+J3707</f>
        <v>11700019</v>
      </c>
      <c r="C3707" s="22" t="s">
        <v>2437</v>
      </c>
      <c r="D3707" s="22" t="s">
        <v>2437</v>
      </c>
      <c r="E3707" s="41" t="s">
        <v>492</v>
      </c>
      <c r="F3707" s="41" t="s">
        <v>2272</v>
      </c>
      <c r="G3707" s="41" t="s">
        <v>363</v>
      </c>
      <c r="H3707" s="41" t="b">
        <v>0</v>
      </c>
      <c r="I3707" s="41" t="b">
        <v>0</v>
      </c>
      <c r="J3707" s="41">
        <v>19</v>
      </c>
      <c r="K3707" s="41" t="str">
        <f t="shared" si="77"/>
        <v>117000</v>
      </c>
      <c r="L3707" s="41" t="s">
        <v>353</v>
      </c>
      <c r="O3707" t="s">
        <v>2438</v>
      </c>
      <c r="P3707">
        <v>12221017</v>
      </c>
      <c r="Q3707">
        <v>0</v>
      </c>
      <c r="R3707">
        <v>0</v>
      </c>
      <c r="S3707">
        <v>0</v>
      </c>
      <c r="U3707">
        <v>0</v>
      </c>
      <c r="V3707">
        <v>0</v>
      </c>
      <c r="W3707">
        <v>600</v>
      </c>
      <c r="X3707">
        <v>600</v>
      </c>
      <c r="Y3707" t="s">
        <v>419</v>
      </c>
      <c r="Z3707" t="s">
        <v>420</v>
      </c>
      <c r="AA3707" t="s">
        <v>357</v>
      </c>
      <c r="AB3707">
        <v>0</v>
      </c>
      <c r="AC3707">
        <v>1</v>
      </c>
      <c r="AD3707" t="b">
        <v>0</v>
      </c>
      <c r="AE3707" t="s">
        <v>358</v>
      </c>
      <c r="AZ3707" t="s">
        <v>389</v>
      </c>
      <c r="BA3707">
        <v>10000</v>
      </c>
      <c r="BB3707" t="s">
        <v>434</v>
      </c>
      <c r="BC3707" t="s">
        <v>357</v>
      </c>
      <c r="BD3707">
        <v>10000</v>
      </c>
      <c r="BE3707">
        <v>0</v>
      </c>
      <c r="BF3707" t="s">
        <v>361</v>
      </c>
      <c r="BG3707">
        <v>0</v>
      </c>
      <c r="BN3707">
        <v>20780019</v>
      </c>
      <c r="GY3707">
        <v>0</v>
      </c>
      <c r="GZ3707">
        <v>0</v>
      </c>
      <c r="HA3707" t="s">
        <v>373</v>
      </c>
      <c r="HB3707">
        <v>0</v>
      </c>
      <c r="HC3707">
        <v>0</v>
      </c>
      <c r="HD3707">
        <v>0</v>
      </c>
      <c r="HE3707" t="b">
        <v>0</v>
      </c>
      <c r="HF3707">
        <v>6000</v>
      </c>
      <c r="HG3707" t="b">
        <v>1</v>
      </c>
      <c r="HH3707">
        <v>0</v>
      </c>
      <c r="HI3707">
        <v>0</v>
      </c>
      <c r="HJ3707">
        <v>0</v>
      </c>
      <c r="HK3707">
        <v>0</v>
      </c>
      <c r="HL3707" t="b">
        <v>0</v>
      </c>
      <c r="HM3707">
        <v>0</v>
      </c>
      <c r="HN3707">
        <v>0</v>
      </c>
      <c r="HO3707">
        <v>0</v>
      </c>
      <c r="HP3707" t="s">
        <v>363</v>
      </c>
      <c r="HQ3707">
        <v>0</v>
      </c>
      <c r="HR3707">
        <v>0</v>
      </c>
      <c r="HS3707">
        <v>0</v>
      </c>
      <c r="HT3707">
        <v>0</v>
      </c>
      <c r="HU3707" t="b">
        <v>0</v>
      </c>
      <c r="HV3707">
        <v>0</v>
      </c>
      <c r="HW3707" t="b">
        <v>0</v>
      </c>
      <c r="HX3707" t="b">
        <v>0</v>
      </c>
    </row>
    <row r="3708" spans="2:232">
      <c r="B3708" s="34">
        <f>10000000+INDEX(编号表!$B:$B,MATCH(D3708,编号表!$A:$A,0))*10000+J3708</f>
        <v>11700020</v>
      </c>
      <c r="C3708" s="22" t="s">
        <v>2437</v>
      </c>
      <c r="D3708" s="22" t="s">
        <v>2437</v>
      </c>
      <c r="E3708" s="41" t="s">
        <v>492</v>
      </c>
      <c r="F3708" s="41" t="s">
        <v>2272</v>
      </c>
      <c r="G3708" s="41" t="s">
        <v>363</v>
      </c>
      <c r="H3708" s="41" t="b">
        <v>0</v>
      </c>
      <c r="I3708" s="41" t="b">
        <v>0</v>
      </c>
      <c r="J3708" s="41">
        <v>20</v>
      </c>
      <c r="K3708" s="41" t="str">
        <f t="shared" si="77"/>
        <v>117000</v>
      </c>
      <c r="L3708" s="41" t="s">
        <v>860</v>
      </c>
      <c r="O3708" t="s">
        <v>2438</v>
      </c>
      <c r="P3708">
        <v>12221017</v>
      </c>
      <c r="Q3708">
        <v>0</v>
      </c>
      <c r="R3708">
        <v>0</v>
      </c>
      <c r="S3708">
        <v>0</v>
      </c>
      <c r="U3708">
        <v>0</v>
      </c>
      <c r="V3708">
        <v>0</v>
      </c>
      <c r="W3708">
        <v>600</v>
      </c>
      <c r="X3708">
        <v>600</v>
      </c>
      <c r="Y3708" t="s">
        <v>419</v>
      </c>
      <c r="Z3708" t="s">
        <v>420</v>
      </c>
      <c r="AA3708" t="s">
        <v>357</v>
      </c>
      <c r="AB3708">
        <v>0</v>
      </c>
      <c r="AC3708">
        <v>1</v>
      </c>
      <c r="AD3708" t="b">
        <v>0</v>
      </c>
      <c r="AE3708" t="s">
        <v>358</v>
      </c>
      <c r="AZ3708" t="s">
        <v>389</v>
      </c>
      <c r="BA3708">
        <v>10000</v>
      </c>
      <c r="BB3708" t="s">
        <v>434</v>
      </c>
      <c r="BC3708" t="s">
        <v>357</v>
      </c>
      <c r="BD3708">
        <v>10000</v>
      </c>
      <c r="BE3708">
        <v>0</v>
      </c>
      <c r="BF3708" t="s">
        <v>361</v>
      </c>
      <c r="BG3708">
        <v>0</v>
      </c>
      <c r="BN3708">
        <v>20780020</v>
      </c>
      <c r="GY3708">
        <v>0</v>
      </c>
      <c r="GZ3708">
        <v>0</v>
      </c>
      <c r="HA3708" t="s">
        <v>373</v>
      </c>
      <c r="HB3708">
        <v>0</v>
      </c>
      <c r="HC3708">
        <v>0</v>
      </c>
      <c r="HD3708">
        <v>0</v>
      </c>
      <c r="HE3708" t="b">
        <v>0</v>
      </c>
      <c r="HF3708">
        <v>6000</v>
      </c>
      <c r="HG3708" t="b">
        <v>1</v>
      </c>
      <c r="HH3708">
        <v>0</v>
      </c>
      <c r="HI3708">
        <v>0</v>
      </c>
      <c r="HJ3708">
        <v>0</v>
      </c>
      <c r="HK3708">
        <v>0</v>
      </c>
      <c r="HL3708" t="b">
        <v>0</v>
      </c>
      <c r="HM3708">
        <v>0</v>
      </c>
      <c r="HN3708">
        <v>0</v>
      </c>
      <c r="HO3708">
        <v>0</v>
      </c>
      <c r="HP3708" t="s">
        <v>363</v>
      </c>
      <c r="HQ3708">
        <v>0</v>
      </c>
      <c r="HR3708">
        <v>0</v>
      </c>
      <c r="HS3708">
        <v>0</v>
      </c>
      <c r="HT3708">
        <v>0</v>
      </c>
      <c r="HU3708" t="b">
        <v>0</v>
      </c>
      <c r="HV3708">
        <v>0</v>
      </c>
      <c r="HW3708" t="b">
        <v>0</v>
      </c>
      <c r="HX3708" t="b">
        <v>0</v>
      </c>
    </row>
    <row r="3709" spans="2:232">
      <c r="B3709" s="34">
        <f>10000000+INDEX(编号表!$B:$B,MATCH(D3709,编号表!$A:$A,0))*10000+J3709</f>
        <v>11700021</v>
      </c>
      <c r="C3709" s="22" t="s">
        <v>2437</v>
      </c>
      <c r="D3709" s="22" t="s">
        <v>2437</v>
      </c>
      <c r="E3709" s="41" t="s">
        <v>492</v>
      </c>
      <c r="F3709" s="41" t="s">
        <v>2272</v>
      </c>
      <c r="G3709" s="41" t="s">
        <v>363</v>
      </c>
      <c r="H3709" s="41" t="b">
        <v>0</v>
      </c>
      <c r="I3709" s="41" t="b">
        <v>0</v>
      </c>
      <c r="J3709" s="41">
        <v>21</v>
      </c>
      <c r="K3709" s="41" t="str">
        <f t="shared" si="77"/>
        <v>117000</v>
      </c>
      <c r="L3709" s="41" t="s">
        <v>777</v>
      </c>
      <c r="O3709" t="s">
        <v>2438</v>
      </c>
      <c r="P3709">
        <v>12221017</v>
      </c>
      <c r="Q3709">
        <v>0</v>
      </c>
      <c r="R3709">
        <v>0</v>
      </c>
      <c r="S3709">
        <v>0</v>
      </c>
      <c r="U3709">
        <v>0</v>
      </c>
      <c r="V3709">
        <v>0</v>
      </c>
      <c r="W3709">
        <v>600</v>
      </c>
      <c r="X3709">
        <v>600</v>
      </c>
      <c r="Y3709" t="s">
        <v>419</v>
      </c>
      <c r="Z3709" t="s">
        <v>420</v>
      </c>
      <c r="AA3709" t="s">
        <v>357</v>
      </c>
      <c r="AB3709">
        <v>0</v>
      </c>
      <c r="AC3709">
        <v>1</v>
      </c>
      <c r="AD3709" t="b">
        <v>0</v>
      </c>
      <c r="AE3709" t="s">
        <v>358</v>
      </c>
      <c r="AZ3709" t="s">
        <v>389</v>
      </c>
      <c r="BA3709">
        <v>10000</v>
      </c>
      <c r="BB3709" t="s">
        <v>434</v>
      </c>
      <c r="BC3709" t="s">
        <v>357</v>
      </c>
      <c r="BD3709">
        <v>10000</v>
      </c>
      <c r="BE3709">
        <v>0</v>
      </c>
      <c r="BF3709" t="s">
        <v>361</v>
      </c>
      <c r="BG3709">
        <v>0</v>
      </c>
      <c r="BN3709">
        <v>20780021</v>
      </c>
      <c r="GY3709">
        <v>0</v>
      </c>
      <c r="GZ3709">
        <v>0</v>
      </c>
      <c r="HA3709" t="s">
        <v>373</v>
      </c>
      <c r="HB3709">
        <v>0</v>
      </c>
      <c r="HC3709">
        <v>0</v>
      </c>
      <c r="HD3709">
        <v>0</v>
      </c>
      <c r="HE3709" t="b">
        <v>0</v>
      </c>
      <c r="HF3709">
        <v>6000</v>
      </c>
      <c r="HG3709" t="b">
        <v>1</v>
      </c>
      <c r="HH3709">
        <v>0</v>
      </c>
      <c r="HI3709">
        <v>0</v>
      </c>
      <c r="HJ3709">
        <v>0</v>
      </c>
      <c r="HK3709">
        <v>0</v>
      </c>
      <c r="HL3709" t="b">
        <v>0</v>
      </c>
      <c r="HM3709">
        <v>0</v>
      </c>
      <c r="HN3709">
        <v>0</v>
      </c>
      <c r="HO3709">
        <v>0</v>
      </c>
      <c r="HP3709" t="s">
        <v>363</v>
      </c>
      <c r="HQ3709">
        <v>0</v>
      </c>
      <c r="HR3709">
        <v>0</v>
      </c>
      <c r="HS3709">
        <v>0</v>
      </c>
      <c r="HT3709">
        <v>0</v>
      </c>
      <c r="HU3709" t="b">
        <v>0</v>
      </c>
      <c r="HV3709">
        <v>0</v>
      </c>
      <c r="HW3709" t="b">
        <v>0</v>
      </c>
      <c r="HX3709" t="b">
        <v>0</v>
      </c>
    </row>
    <row r="3710" spans="2:232">
      <c r="B3710" s="34">
        <f>10000000+INDEX(编号表!$B:$B,MATCH(D3710,编号表!$A:$A,0))*10000+J3710</f>
        <v>11710001</v>
      </c>
      <c r="C3710" s="22" t="s">
        <v>2439</v>
      </c>
      <c r="D3710" s="22" t="s">
        <v>2439</v>
      </c>
      <c r="E3710" s="41" t="s">
        <v>492</v>
      </c>
      <c r="F3710" s="41" t="s">
        <v>2248</v>
      </c>
      <c r="G3710" s="41" t="s">
        <v>363</v>
      </c>
      <c r="H3710" s="41" t="b">
        <v>0</v>
      </c>
      <c r="I3710" s="41" t="b">
        <v>0</v>
      </c>
      <c r="J3710" s="41">
        <v>1</v>
      </c>
      <c r="K3710" s="41" t="str">
        <f t="shared" si="77"/>
        <v>117100</v>
      </c>
      <c r="L3710" s="41" t="s">
        <v>353</v>
      </c>
      <c r="O3710" t="s">
        <v>2440</v>
      </c>
      <c r="P3710">
        <v>12221018</v>
      </c>
      <c r="Q3710">
        <v>0</v>
      </c>
      <c r="R3710">
        <v>0</v>
      </c>
      <c r="S3710">
        <v>0</v>
      </c>
      <c r="U3710">
        <v>0</v>
      </c>
      <c r="V3710">
        <v>0</v>
      </c>
      <c r="W3710">
        <v>600</v>
      </c>
      <c r="X3710">
        <v>600</v>
      </c>
      <c r="Y3710" t="s">
        <v>419</v>
      </c>
      <c r="Z3710" t="s">
        <v>420</v>
      </c>
      <c r="AA3710" t="s">
        <v>429</v>
      </c>
      <c r="AB3710">
        <v>1</v>
      </c>
      <c r="AC3710">
        <v>0</v>
      </c>
      <c r="AD3710" t="b">
        <v>1</v>
      </c>
      <c r="AE3710" t="s">
        <v>358</v>
      </c>
      <c r="AZ3710" t="s">
        <v>389</v>
      </c>
      <c r="BA3710">
        <v>10000</v>
      </c>
      <c r="BB3710" t="s">
        <v>434</v>
      </c>
      <c r="BC3710" t="s">
        <v>429</v>
      </c>
      <c r="BD3710">
        <v>10000</v>
      </c>
      <c r="BE3710">
        <v>0</v>
      </c>
      <c r="BF3710" t="s">
        <v>361</v>
      </c>
      <c r="BG3710">
        <v>0</v>
      </c>
      <c r="BN3710">
        <v>20790001</v>
      </c>
      <c r="GY3710">
        <v>0</v>
      </c>
      <c r="GZ3710">
        <v>0</v>
      </c>
      <c r="HA3710" t="s">
        <v>373</v>
      </c>
      <c r="HB3710">
        <v>0</v>
      </c>
      <c r="HC3710">
        <v>0</v>
      </c>
      <c r="HD3710">
        <v>0</v>
      </c>
      <c r="HE3710" t="b">
        <v>0</v>
      </c>
      <c r="HF3710">
        <v>15000</v>
      </c>
      <c r="HG3710" t="b">
        <v>1</v>
      </c>
      <c r="HH3710">
        <v>0</v>
      </c>
      <c r="HI3710">
        <v>0</v>
      </c>
      <c r="HJ3710">
        <v>0</v>
      </c>
      <c r="HK3710">
        <v>0</v>
      </c>
      <c r="HL3710" t="b">
        <v>0</v>
      </c>
      <c r="HM3710">
        <v>0</v>
      </c>
      <c r="HN3710">
        <v>0</v>
      </c>
      <c r="HO3710">
        <v>0</v>
      </c>
      <c r="HP3710" t="s">
        <v>363</v>
      </c>
      <c r="HQ3710">
        <v>0</v>
      </c>
      <c r="HR3710">
        <v>0</v>
      </c>
      <c r="HS3710">
        <v>0</v>
      </c>
      <c r="HT3710">
        <v>0</v>
      </c>
      <c r="HU3710" t="b">
        <v>0</v>
      </c>
      <c r="HV3710">
        <v>0</v>
      </c>
      <c r="HW3710" t="b">
        <v>0</v>
      </c>
      <c r="HX3710" t="b">
        <v>0</v>
      </c>
    </row>
    <row r="3711" spans="2:232">
      <c r="B3711" s="34">
        <f>10000000+INDEX(编号表!$B:$B,MATCH(D3711,编号表!$A:$A,0))*10000+J3711</f>
        <v>11710002</v>
      </c>
      <c r="C3711" s="22" t="s">
        <v>2439</v>
      </c>
      <c r="D3711" s="22" t="s">
        <v>2439</v>
      </c>
      <c r="E3711" s="41" t="s">
        <v>492</v>
      </c>
      <c r="F3711" s="41" t="s">
        <v>2248</v>
      </c>
      <c r="G3711" s="41" t="s">
        <v>363</v>
      </c>
      <c r="H3711" s="41" t="b">
        <v>0</v>
      </c>
      <c r="I3711" s="41" t="b">
        <v>0</v>
      </c>
      <c r="J3711" s="41">
        <v>2</v>
      </c>
      <c r="K3711" s="41" t="str">
        <f t="shared" si="77"/>
        <v>117100</v>
      </c>
      <c r="L3711" s="41" t="s">
        <v>860</v>
      </c>
      <c r="O3711" t="s">
        <v>2441</v>
      </c>
      <c r="P3711">
        <v>12221018</v>
      </c>
      <c r="Q3711">
        <v>0</v>
      </c>
      <c r="R3711">
        <v>0</v>
      </c>
      <c r="S3711">
        <v>0</v>
      </c>
      <c r="U3711">
        <v>0</v>
      </c>
      <c r="V3711">
        <v>0</v>
      </c>
      <c r="W3711">
        <v>600</v>
      </c>
      <c r="X3711">
        <v>600</v>
      </c>
      <c r="Y3711" t="s">
        <v>419</v>
      </c>
      <c r="Z3711" t="s">
        <v>420</v>
      </c>
      <c r="AA3711" t="s">
        <v>429</v>
      </c>
      <c r="AB3711">
        <v>1</v>
      </c>
      <c r="AC3711">
        <v>0</v>
      </c>
      <c r="AD3711" t="b">
        <v>1</v>
      </c>
      <c r="AE3711" t="s">
        <v>358</v>
      </c>
      <c r="AZ3711" t="s">
        <v>389</v>
      </c>
      <c r="BA3711">
        <v>10000</v>
      </c>
      <c r="BB3711" t="s">
        <v>434</v>
      </c>
      <c r="BC3711" t="s">
        <v>429</v>
      </c>
      <c r="BD3711">
        <v>10000</v>
      </c>
      <c r="BE3711">
        <v>0</v>
      </c>
      <c r="BF3711" t="s">
        <v>361</v>
      </c>
      <c r="BG3711">
        <v>0</v>
      </c>
      <c r="BN3711">
        <v>20790002</v>
      </c>
      <c r="GY3711">
        <v>0</v>
      </c>
      <c r="GZ3711">
        <v>0</v>
      </c>
      <c r="HA3711" t="s">
        <v>373</v>
      </c>
      <c r="HB3711">
        <v>0</v>
      </c>
      <c r="HC3711">
        <v>0</v>
      </c>
      <c r="HD3711">
        <v>0</v>
      </c>
      <c r="HE3711" t="b">
        <v>0</v>
      </c>
      <c r="HF3711">
        <v>15000</v>
      </c>
      <c r="HG3711" t="b">
        <v>1</v>
      </c>
      <c r="HH3711">
        <v>0</v>
      </c>
      <c r="HI3711">
        <v>0</v>
      </c>
      <c r="HJ3711">
        <v>0</v>
      </c>
      <c r="HK3711">
        <v>0</v>
      </c>
      <c r="HL3711" t="b">
        <v>0</v>
      </c>
      <c r="HM3711">
        <v>0</v>
      </c>
      <c r="HN3711">
        <v>0</v>
      </c>
      <c r="HO3711">
        <v>0</v>
      </c>
      <c r="HP3711" t="s">
        <v>363</v>
      </c>
      <c r="HQ3711">
        <v>0</v>
      </c>
      <c r="HR3711">
        <v>0</v>
      </c>
      <c r="HS3711">
        <v>0</v>
      </c>
      <c r="HT3711">
        <v>0</v>
      </c>
      <c r="HU3711" t="b">
        <v>0</v>
      </c>
      <c r="HV3711">
        <v>0</v>
      </c>
      <c r="HW3711" t="b">
        <v>0</v>
      </c>
      <c r="HX3711" t="b">
        <v>0</v>
      </c>
    </row>
    <row r="3712" spans="2:232">
      <c r="B3712" s="34">
        <f>10000000+INDEX(编号表!$B:$B,MATCH(D3712,编号表!$A:$A,0))*10000+J3712</f>
        <v>11710003</v>
      </c>
      <c r="C3712" s="22" t="s">
        <v>2439</v>
      </c>
      <c r="D3712" s="22" t="s">
        <v>2439</v>
      </c>
      <c r="E3712" s="41" t="s">
        <v>492</v>
      </c>
      <c r="F3712" s="41" t="s">
        <v>2248</v>
      </c>
      <c r="G3712" s="41" t="s">
        <v>363</v>
      </c>
      <c r="H3712" s="41" t="b">
        <v>0</v>
      </c>
      <c r="I3712" s="41" t="b">
        <v>0</v>
      </c>
      <c r="J3712" s="41">
        <v>3</v>
      </c>
      <c r="K3712" s="41" t="str">
        <f t="shared" si="77"/>
        <v>117100</v>
      </c>
      <c r="L3712" s="41" t="s">
        <v>777</v>
      </c>
      <c r="O3712" t="s">
        <v>2442</v>
      </c>
      <c r="P3712">
        <v>12221018</v>
      </c>
      <c r="Q3712">
        <v>0</v>
      </c>
      <c r="R3712">
        <v>0</v>
      </c>
      <c r="S3712">
        <v>0</v>
      </c>
      <c r="U3712">
        <v>0</v>
      </c>
      <c r="V3712">
        <v>0</v>
      </c>
      <c r="W3712">
        <v>600</v>
      </c>
      <c r="X3712">
        <v>600</v>
      </c>
      <c r="Y3712" t="s">
        <v>419</v>
      </c>
      <c r="Z3712" t="s">
        <v>420</v>
      </c>
      <c r="AA3712" t="s">
        <v>429</v>
      </c>
      <c r="AB3712">
        <v>1</v>
      </c>
      <c r="AC3712">
        <v>0</v>
      </c>
      <c r="AD3712" t="b">
        <v>1</v>
      </c>
      <c r="AE3712" t="s">
        <v>358</v>
      </c>
      <c r="AZ3712" t="s">
        <v>389</v>
      </c>
      <c r="BA3712">
        <v>10000</v>
      </c>
      <c r="BB3712" t="s">
        <v>434</v>
      </c>
      <c r="BC3712" t="s">
        <v>429</v>
      </c>
      <c r="BD3712">
        <v>10000</v>
      </c>
      <c r="BE3712">
        <v>0</v>
      </c>
      <c r="BF3712" t="s">
        <v>361</v>
      </c>
      <c r="BG3712">
        <v>0</v>
      </c>
      <c r="BN3712">
        <v>20790003</v>
      </c>
      <c r="GY3712">
        <v>0</v>
      </c>
      <c r="GZ3712">
        <v>0</v>
      </c>
      <c r="HA3712" t="s">
        <v>373</v>
      </c>
      <c r="HB3712">
        <v>0</v>
      </c>
      <c r="HC3712">
        <v>0</v>
      </c>
      <c r="HD3712">
        <v>0</v>
      </c>
      <c r="HE3712" t="b">
        <v>0</v>
      </c>
      <c r="HF3712">
        <v>15000</v>
      </c>
      <c r="HG3712" t="b">
        <v>1</v>
      </c>
      <c r="HH3712">
        <v>0</v>
      </c>
      <c r="HI3712">
        <v>0</v>
      </c>
      <c r="HJ3712">
        <v>0</v>
      </c>
      <c r="HK3712">
        <v>0</v>
      </c>
      <c r="HL3712" t="b">
        <v>0</v>
      </c>
      <c r="HM3712">
        <v>0</v>
      </c>
      <c r="HN3712">
        <v>0</v>
      </c>
      <c r="HO3712">
        <v>0</v>
      </c>
      <c r="HP3712" t="s">
        <v>363</v>
      </c>
      <c r="HQ3712">
        <v>0</v>
      </c>
      <c r="HR3712">
        <v>0</v>
      </c>
      <c r="HS3712">
        <v>0</v>
      </c>
      <c r="HT3712">
        <v>0</v>
      </c>
      <c r="HU3712" t="b">
        <v>0</v>
      </c>
      <c r="HV3712">
        <v>0</v>
      </c>
      <c r="HW3712" t="b">
        <v>0</v>
      </c>
      <c r="HX3712" t="b">
        <v>0</v>
      </c>
    </row>
    <row r="3713" spans="2:232">
      <c r="B3713" s="34">
        <f>10000000+INDEX(编号表!$B:$B,MATCH(D3713,编号表!$A:$A,0))*10000+J3713</f>
        <v>11710004</v>
      </c>
      <c r="C3713" s="22" t="s">
        <v>2439</v>
      </c>
      <c r="D3713" s="22" t="s">
        <v>2439</v>
      </c>
      <c r="E3713" s="41" t="s">
        <v>492</v>
      </c>
      <c r="F3713" s="41" t="s">
        <v>2252</v>
      </c>
      <c r="G3713" s="41" t="s">
        <v>363</v>
      </c>
      <c r="H3713" s="41" t="b">
        <v>0</v>
      </c>
      <c r="I3713" s="41" t="b">
        <v>0</v>
      </c>
      <c r="J3713" s="41">
        <v>4</v>
      </c>
      <c r="K3713" s="41" t="str">
        <f t="shared" si="77"/>
        <v>117100</v>
      </c>
      <c r="L3713" s="41" t="s">
        <v>353</v>
      </c>
      <c r="O3713" t="s">
        <v>2440</v>
      </c>
      <c r="P3713">
        <v>12221018</v>
      </c>
      <c r="Q3713">
        <v>0</v>
      </c>
      <c r="R3713">
        <v>0</v>
      </c>
      <c r="S3713">
        <v>0</v>
      </c>
      <c r="U3713">
        <v>0</v>
      </c>
      <c r="V3713">
        <v>0</v>
      </c>
      <c r="W3713">
        <v>600</v>
      </c>
      <c r="X3713">
        <v>600</v>
      </c>
      <c r="Y3713" t="s">
        <v>419</v>
      </c>
      <c r="Z3713" t="s">
        <v>420</v>
      </c>
      <c r="AA3713" t="s">
        <v>429</v>
      </c>
      <c r="AB3713">
        <v>1</v>
      </c>
      <c r="AC3713">
        <v>0</v>
      </c>
      <c r="AD3713" t="b">
        <v>1</v>
      </c>
      <c r="AE3713" t="s">
        <v>358</v>
      </c>
      <c r="AZ3713" t="s">
        <v>389</v>
      </c>
      <c r="BA3713">
        <v>10000</v>
      </c>
      <c r="BB3713" t="s">
        <v>434</v>
      </c>
      <c r="BC3713" t="s">
        <v>429</v>
      </c>
      <c r="BD3713">
        <v>10000</v>
      </c>
      <c r="BE3713">
        <v>0</v>
      </c>
      <c r="BF3713" t="s">
        <v>361</v>
      </c>
      <c r="BG3713">
        <v>0</v>
      </c>
      <c r="BN3713">
        <v>20790004</v>
      </c>
      <c r="GY3713">
        <v>0</v>
      </c>
      <c r="GZ3713">
        <v>0</v>
      </c>
      <c r="HA3713" t="s">
        <v>373</v>
      </c>
      <c r="HB3713">
        <v>0</v>
      </c>
      <c r="HC3713">
        <v>0</v>
      </c>
      <c r="HD3713">
        <v>0</v>
      </c>
      <c r="HE3713" t="b">
        <v>0</v>
      </c>
      <c r="HF3713">
        <v>15000</v>
      </c>
      <c r="HG3713" t="b">
        <v>1</v>
      </c>
      <c r="HH3713">
        <v>0</v>
      </c>
      <c r="HI3713">
        <v>0</v>
      </c>
      <c r="HJ3713">
        <v>0</v>
      </c>
      <c r="HK3713">
        <v>0</v>
      </c>
      <c r="HL3713" t="b">
        <v>0</v>
      </c>
      <c r="HM3713">
        <v>0</v>
      </c>
      <c r="HN3713">
        <v>0</v>
      </c>
      <c r="HO3713">
        <v>0</v>
      </c>
      <c r="HP3713" t="s">
        <v>363</v>
      </c>
      <c r="HQ3713">
        <v>0</v>
      </c>
      <c r="HR3713">
        <v>0</v>
      </c>
      <c r="HS3713">
        <v>0</v>
      </c>
      <c r="HT3713">
        <v>0</v>
      </c>
      <c r="HU3713" t="b">
        <v>0</v>
      </c>
      <c r="HV3713">
        <v>0</v>
      </c>
      <c r="HW3713" t="b">
        <v>0</v>
      </c>
      <c r="HX3713" t="b">
        <v>0</v>
      </c>
    </row>
    <row r="3714" spans="2:232">
      <c r="B3714" s="34">
        <f>10000000+INDEX(编号表!$B:$B,MATCH(D3714,编号表!$A:$A,0))*10000+J3714</f>
        <v>11710005</v>
      </c>
      <c r="C3714" s="22" t="s">
        <v>2439</v>
      </c>
      <c r="D3714" s="22" t="s">
        <v>2439</v>
      </c>
      <c r="E3714" s="41" t="s">
        <v>492</v>
      </c>
      <c r="F3714" s="41" t="s">
        <v>2252</v>
      </c>
      <c r="G3714" s="41" t="s">
        <v>363</v>
      </c>
      <c r="H3714" s="41" t="b">
        <v>0</v>
      </c>
      <c r="I3714" s="41" t="b">
        <v>0</v>
      </c>
      <c r="J3714" s="41">
        <v>5</v>
      </c>
      <c r="K3714" s="41" t="str">
        <f t="shared" si="77"/>
        <v>117100</v>
      </c>
      <c r="L3714" s="41" t="s">
        <v>860</v>
      </c>
      <c r="O3714" t="s">
        <v>2441</v>
      </c>
      <c r="P3714">
        <v>12221018</v>
      </c>
      <c r="Q3714">
        <v>0</v>
      </c>
      <c r="R3714">
        <v>0</v>
      </c>
      <c r="S3714">
        <v>0</v>
      </c>
      <c r="U3714">
        <v>0</v>
      </c>
      <c r="V3714">
        <v>0</v>
      </c>
      <c r="W3714">
        <v>600</v>
      </c>
      <c r="X3714">
        <v>600</v>
      </c>
      <c r="Y3714" t="s">
        <v>419</v>
      </c>
      <c r="Z3714" t="s">
        <v>420</v>
      </c>
      <c r="AA3714" t="s">
        <v>429</v>
      </c>
      <c r="AB3714">
        <v>1</v>
      </c>
      <c r="AC3714">
        <v>0</v>
      </c>
      <c r="AD3714" t="b">
        <v>1</v>
      </c>
      <c r="AE3714" t="s">
        <v>358</v>
      </c>
      <c r="AZ3714" t="s">
        <v>389</v>
      </c>
      <c r="BA3714">
        <v>10000</v>
      </c>
      <c r="BB3714" t="s">
        <v>434</v>
      </c>
      <c r="BC3714" t="s">
        <v>429</v>
      </c>
      <c r="BD3714">
        <v>10000</v>
      </c>
      <c r="BE3714">
        <v>0</v>
      </c>
      <c r="BF3714" t="s">
        <v>361</v>
      </c>
      <c r="BG3714">
        <v>0</v>
      </c>
      <c r="BN3714">
        <v>20790005</v>
      </c>
      <c r="GY3714">
        <v>0</v>
      </c>
      <c r="GZ3714">
        <v>0</v>
      </c>
      <c r="HA3714" t="s">
        <v>373</v>
      </c>
      <c r="HB3714">
        <v>0</v>
      </c>
      <c r="HC3714">
        <v>0</v>
      </c>
      <c r="HD3714">
        <v>0</v>
      </c>
      <c r="HE3714" t="b">
        <v>0</v>
      </c>
      <c r="HF3714">
        <v>15000</v>
      </c>
      <c r="HG3714" t="b">
        <v>1</v>
      </c>
      <c r="HH3714">
        <v>0</v>
      </c>
      <c r="HI3714">
        <v>0</v>
      </c>
      <c r="HJ3714">
        <v>0</v>
      </c>
      <c r="HK3714">
        <v>0</v>
      </c>
      <c r="HL3714" t="b">
        <v>0</v>
      </c>
      <c r="HM3714">
        <v>0</v>
      </c>
      <c r="HN3714">
        <v>0</v>
      </c>
      <c r="HO3714">
        <v>0</v>
      </c>
      <c r="HP3714" t="s">
        <v>363</v>
      </c>
      <c r="HQ3714">
        <v>0</v>
      </c>
      <c r="HR3714">
        <v>0</v>
      </c>
      <c r="HS3714">
        <v>0</v>
      </c>
      <c r="HT3714">
        <v>0</v>
      </c>
      <c r="HU3714" t="b">
        <v>0</v>
      </c>
      <c r="HV3714">
        <v>0</v>
      </c>
      <c r="HW3714" t="b">
        <v>0</v>
      </c>
      <c r="HX3714" t="b">
        <v>0</v>
      </c>
    </row>
    <row r="3715" spans="2:232">
      <c r="B3715" s="34">
        <f>10000000+INDEX(编号表!$B:$B,MATCH(D3715,编号表!$A:$A,0))*10000+J3715</f>
        <v>11710006</v>
      </c>
      <c r="C3715" s="22" t="s">
        <v>2439</v>
      </c>
      <c r="D3715" s="22" t="s">
        <v>2439</v>
      </c>
      <c r="E3715" s="41" t="s">
        <v>492</v>
      </c>
      <c r="F3715" s="41" t="s">
        <v>2252</v>
      </c>
      <c r="G3715" s="41" t="s">
        <v>363</v>
      </c>
      <c r="H3715" s="41" t="b">
        <v>0</v>
      </c>
      <c r="I3715" s="41" t="b">
        <v>0</v>
      </c>
      <c r="J3715" s="41">
        <v>6</v>
      </c>
      <c r="K3715" s="41" t="str">
        <f t="shared" si="77"/>
        <v>117100</v>
      </c>
      <c r="L3715" s="41" t="s">
        <v>777</v>
      </c>
      <c r="O3715" t="s">
        <v>2442</v>
      </c>
      <c r="P3715">
        <v>12221018</v>
      </c>
      <c r="Q3715">
        <v>0</v>
      </c>
      <c r="R3715">
        <v>0</v>
      </c>
      <c r="S3715">
        <v>0</v>
      </c>
      <c r="U3715">
        <v>0</v>
      </c>
      <c r="V3715">
        <v>0</v>
      </c>
      <c r="W3715">
        <v>600</v>
      </c>
      <c r="X3715">
        <v>600</v>
      </c>
      <c r="Y3715" t="s">
        <v>419</v>
      </c>
      <c r="Z3715" t="s">
        <v>420</v>
      </c>
      <c r="AA3715" t="s">
        <v>429</v>
      </c>
      <c r="AB3715">
        <v>1</v>
      </c>
      <c r="AC3715">
        <v>0</v>
      </c>
      <c r="AD3715" t="b">
        <v>1</v>
      </c>
      <c r="AE3715" t="s">
        <v>358</v>
      </c>
      <c r="AZ3715" t="s">
        <v>389</v>
      </c>
      <c r="BA3715">
        <v>10000</v>
      </c>
      <c r="BB3715" t="s">
        <v>434</v>
      </c>
      <c r="BC3715" t="s">
        <v>429</v>
      </c>
      <c r="BD3715">
        <v>10000</v>
      </c>
      <c r="BE3715">
        <v>0</v>
      </c>
      <c r="BF3715" t="s">
        <v>361</v>
      </c>
      <c r="BG3715">
        <v>0</v>
      </c>
      <c r="BN3715">
        <v>20790006</v>
      </c>
      <c r="GY3715">
        <v>0</v>
      </c>
      <c r="GZ3715">
        <v>0</v>
      </c>
      <c r="HA3715" t="s">
        <v>373</v>
      </c>
      <c r="HB3715">
        <v>0</v>
      </c>
      <c r="HC3715">
        <v>0</v>
      </c>
      <c r="HD3715">
        <v>0</v>
      </c>
      <c r="HE3715" t="b">
        <v>0</v>
      </c>
      <c r="HF3715">
        <v>15000</v>
      </c>
      <c r="HG3715" t="b">
        <v>1</v>
      </c>
      <c r="HH3715">
        <v>0</v>
      </c>
      <c r="HI3715">
        <v>0</v>
      </c>
      <c r="HJ3715">
        <v>0</v>
      </c>
      <c r="HK3715">
        <v>0</v>
      </c>
      <c r="HL3715" t="b">
        <v>0</v>
      </c>
      <c r="HM3715">
        <v>0</v>
      </c>
      <c r="HN3715">
        <v>0</v>
      </c>
      <c r="HO3715">
        <v>0</v>
      </c>
      <c r="HP3715" t="s">
        <v>363</v>
      </c>
      <c r="HQ3715">
        <v>0</v>
      </c>
      <c r="HR3715">
        <v>0</v>
      </c>
      <c r="HS3715">
        <v>0</v>
      </c>
      <c r="HT3715">
        <v>0</v>
      </c>
      <c r="HU3715" t="b">
        <v>0</v>
      </c>
      <c r="HV3715">
        <v>0</v>
      </c>
      <c r="HW3715" t="b">
        <v>0</v>
      </c>
      <c r="HX3715" t="b">
        <v>0</v>
      </c>
    </row>
    <row r="3716" spans="2:232">
      <c r="B3716" s="34">
        <f>10000000+INDEX(编号表!$B:$B,MATCH(D3716,编号表!$A:$A,0))*10000+J3716</f>
        <v>11710007</v>
      </c>
      <c r="C3716" s="22" t="s">
        <v>2439</v>
      </c>
      <c r="D3716" s="22" t="s">
        <v>2439</v>
      </c>
      <c r="E3716" s="41" t="s">
        <v>492</v>
      </c>
      <c r="F3716" s="41" t="s">
        <v>2256</v>
      </c>
      <c r="G3716" s="41" t="s">
        <v>363</v>
      </c>
      <c r="H3716" s="41" t="b">
        <v>0</v>
      </c>
      <c r="I3716" s="41" t="b">
        <v>0</v>
      </c>
      <c r="J3716" s="41">
        <v>7</v>
      </c>
      <c r="K3716" s="41" t="str">
        <f t="shared" ref="K3716:K3779" si="78">LEFT(B3716,6)</f>
        <v>117100</v>
      </c>
      <c r="L3716" s="41" t="s">
        <v>353</v>
      </c>
      <c r="O3716" t="s">
        <v>2440</v>
      </c>
      <c r="P3716">
        <v>12221018</v>
      </c>
      <c r="Q3716">
        <v>0</v>
      </c>
      <c r="R3716">
        <v>0</v>
      </c>
      <c r="S3716">
        <v>0</v>
      </c>
      <c r="U3716">
        <v>0</v>
      </c>
      <c r="V3716">
        <v>0</v>
      </c>
      <c r="W3716">
        <v>600</v>
      </c>
      <c r="X3716">
        <v>600</v>
      </c>
      <c r="Y3716" t="s">
        <v>419</v>
      </c>
      <c r="Z3716" t="s">
        <v>420</v>
      </c>
      <c r="AA3716" t="s">
        <v>429</v>
      </c>
      <c r="AB3716">
        <v>1</v>
      </c>
      <c r="AC3716">
        <v>0</v>
      </c>
      <c r="AD3716" t="b">
        <v>1</v>
      </c>
      <c r="AE3716" t="s">
        <v>358</v>
      </c>
      <c r="AZ3716" t="s">
        <v>389</v>
      </c>
      <c r="BA3716">
        <v>10000</v>
      </c>
      <c r="BB3716" t="s">
        <v>434</v>
      </c>
      <c r="BC3716" t="s">
        <v>429</v>
      </c>
      <c r="BD3716">
        <v>10000</v>
      </c>
      <c r="BE3716">
        <v>0</v>
      </c>
      <c r="BF3716" t="s">
        <v>361</v>
      </c>
      <c r="BG3716">
        <v>0</v>
      </c>
      <c r="BN3716">
        <v>20790007</v>
      </c>
      <c r="GY3716">
        <v>0</v>
      </c>
      <c r="GZ3716">
        <v>0</v>
      </c>
      <c r="HA3716" t="s">
        <v>373</v>
      </c>
      <c r="HB3716">
        <v>0</v>
      </c>
      <c r="HC3716">
        <v>0</v>
      </c>
      <c r="HD3716">
        <v>0</v>
      </c>
      <c r="HE3716" t="b">
        <v>0</v>
      </c>
      <c r="HF3716">
        <v>15000</v>
      </c>
      <c r="HG3716" t="b">
        <v>1</v>
      </c>
      <c r="HH3716">
        <v>0</v>
      </c>
      <c r="HI3716">
        <v>0</v>
      </c>
      <c r="HJ3716">
        <v>0</v>
      </c>
      <c r="HK3716">
        <v>0</v>
      </c>
      <c r="HL3716" t="b">
        <v>0</v>
      </c>
      <c r="HM3716">
        <v>0</v>
      </c>
      <c r="HN3716">
        <v>0</v>
      </c>
      <c r="HO3716">
        <v>0</v>
      </c>
      <c r="HP3716" t="s">
        <v>363</v>
      </c>
      <c r="HQ3716">
        <v>0</v>
      </c>
      <c r="HR3716">
        <v>0</v>
      </c>
      <c r="HS3716">
        <v>0</v>
      </c>
      <c r="HT3716">
        <v>0</v>
      </c>
      <c r="HU3716" t="b">
        <v>0</v>
      </c>
      <c r="HV3716">
        <v>0</v>
      </c>
      <c r="HW3716" t="b">
        <v>0</v>
      </c>
      <c r="HX3716" t="b">
        <v>0</v>
      </c>
    </row>
    <row r="3717" spans="2:232">
      <c r="B3717" s="34">
        <f>10000000+INDEX(编号表!$B:$B,MATCH(D3717,编号表!$A:$A,0))*10000+J3717</f>
        <v>11710008</v>
      </c>
      <c r="C3717" s="22" t="s">
        <v>2439</v>
      </c>
      <c r="D3717" s="22" t="s">
        <v>2439</v>
      </c>
      <c r="E3717" s="41" t="s">
        <v>492</v>
      </c>
      <c r="F3717" s="41" t="s">
        <v>2256</v>
      </c>
      <c r="G3717" s="41" t="s">
        <v>363</v>
      </c>
      <c r="H3717" s="41" t="b">
        <v>0</v>
      </c>
      <c r="I3717" s="41" t="b">
        <v>0</v>
      </c>
      <c r="J3717" s="41">
        <v>8</v>
      </c>
      <c r="K3717" s="41" t="str">
        <f t="shared" si="78"/>
        <v>117100</v>
      </c>
      <c r="L3717" s="41" t="s">
        <v>860</v>
      </c>
      <c r="O3717" t="s">
        <v>2441</v>
      </c>
      <c r="P3717">
        <v>12221018</v>
      </c>
      <c r="Q3717">
        <v>0</v>
      </c>
      <c r="R3717">
        <v>0</v>
      </c>
      <c r="S3717">
        <v>0</v>
      </c>
      <c r="U3717">
        <v>0</v>
      </c>
      <c r="V3717">
        <v>0</v>
      </c>
      <c r="W3717">
        <v>600</v>
      </c>
      <c r="X3717">
        <v>600</v>
      </c>
      <c r="Y3717" t="s">
        <v>419</v>
      </c>
      <c r="Z3717" t="s">
        <v>420</v>
      </c>
      <c r="AA3717" t="s">
        <v>429</v>
      </c>
      <c r="AB3717">
        <v>1</v>
      </c>
      <c r="AC3717">
        <v>0</v>
      </c>
      <c r="AD3717" t="b">
        <v>1</v>
      </c>
      <c r="AE3717" t="s">
        <v>358</v>
      </c>
      <c r="AZ3717" t="s">
        <v>389</v>
      </c>
      <c r="BA3717">
        <v>10000</v>
      </c>
      <c r="BB3717" t="s">
        <v>434</v>
      </c>
      <c r="BC3717" t="s">
        <v>429</v>
      </c>
      <c r="BD3717">
        <v>10000</v>
      </c>
      <c r="BE3717">
        <v>0</v>
      </c>
      <c r="BF3717" t="s">
        <v>361</v>
      </c>
      <c r="BG3717">
        <v>0</v>
      </c>
      <c r="BN3717">
        <v>20790008</v>
      </c>
      <c r="GY3717">
        <v>0</v>
      </c>
      <c r="GZ3717">
        <v>0</v>
      </c>
      <c r="HA3717" t="s">
        <v>373</v>
      </c>
      <c r="HB3717">
        <v>0</v>
      </c>
      <c r="HC3717">
        <v>0</v>
      </c>
      <c r="HD3717">
        <v>0</v>
      </c>
      <c r="HE3717" t="b">
        <v>0</v>
      </c>
      <c r="HF3717">
        <v>15000</v>
      </c>
      <c r="HG3717" t="b">
        <v>1</v>
      </c>
      <c r="HH3717">
        <v>0</v>
      </c>
      <c r="HI3717">
        <v>0</v>
      </c>
      <c r="HJ3717">
        <v>0</v>
      </c>
      <c r="HK3717">
        <v>0</v>
      </c>
      <c r="HL3717" t="b">
        <v>0</v>
      </c>
      <c r="HM3717">
        <v>0</v>
      </c>
      <c r="HN3717">
        <v>0</v>
      </c>
      <c r="HO3717">
        <v>0</v>
      </c>
      <c r="HP3717" t="s">
        <v>363</v>
      </c>
      <c r="HQ3717">
        <v>0</v>
      </c>
      <c r="HR3717">
        <v>0</v>
      </c>
      <c r="HS3717">
        <v>0</v>
      </c>
      <c r="HT3717">
        <v>0</v>
      </c>
      <c r="HU3717" t="b">
        <v>0</v>
      </c>
      <c r="HV3717">
        <v>0</v>
      </c>
      <c r="HW3717" t="b">
        <v>0</v>
      </c>
      <c r="HX3717" t="b">
        <v>0</v>
      </c>
    </row>
    <row r="3718" spans="2:232">
      <c r="B3718" s="34">
        <f>10000000+INDEX(编号表!$B:$B,MATCH(D3718,编号表!$A:$A,0))*10000+J3718</f>
        <v>11710009</v>
      </c>
      <c r="C3718" s="22" t="s">
        <v>2439</v>
      </c>
      <c r="D3718" s="22" t="s">
        <v>2439</v>
      </c>
      <c r="E3718" s="41" t="s">
        <v>492</v>
      </c>
      <c r="F3718" s="41" t="s">
        <v>2256</v>
      </c>
      <c r="G3718" s="41" t="s">
        <v>363</v>
      </c>
      <c r="H3718" s="41" t="b">
        <v>0</v>
      </c>
      <c r="I3718" s="41" t="b">
        <v>0</v>
      </c>
      <c r="J3718" s="41">
        <v>9</v>
      </c>
      <c r="K3718" s="41" t="str">
        <f t="shared" si="78"/>
        <v>117100</v>
      </c>
      <c r="L3718" s="41" t="s">
        <v>777</v>
      </c>
      <c r="O3718" t="s">
        <v>2442</v>
      </c>
      <c r="P3718">
        <v>12221018</v>
      </c>
      <c r="Q3718">
        <v>0</v>
      </c>
      <c r="R3718">
        <v>0</v>
      </c>
      <c r="S3718">
        <v>0</v>
      </c>
      <c r="U3718">
        <v>0</v>
      </c>
      <c r="V3718">
        <v>0</v>
      </c>
      <c r="W3718">
        <v>600</v>
      </c>
      <c r="X3718">
        <v>600</v>
      </c>
      <c r="Y3718" t="s">
        <v>419</v>
      </c>
      <c r="Z3718" t="s">
        <v>420</v>
      </c>
      <c r="AA3718" t="s">
        <v>429</v>
      </c>
      <c r="AB3718">
        <v>1</v>
      </c>
      <c r="AC3718">
        <v>0</v>
      </c>
      <c r="AD3718" t="b">
        <v>1</v>
      </c>
      <c r="AE3718" t="s">
        <v>358</v>
      </c>
      <c r="AZ3718" t="s">
        <v>389</v>
      </c>
      <c r="BA3718">
        <v>10000</v>
      </c>
      <c r="BB3718" t="s">
        <v>434</v>
      </c>
      <c r="BC3718" t="s">
        <v>429</v>
      </c>
      <c r="BD3718">
        <v>10000</v>
      </c>
      <c r="BE3718">
        <v>0</v>
      </c>
      <c r="BF3718" t="s">
        <v>361</v>
      </c>
      <c r="BG3718">
        <v>0</v>
      </c>
      <c r="BN3718">
        <v>20790009</v>
      </c>
      <c r="GY3718">
        <v>0</v>
      </c>
      <c r="GZ3718">
        <v>0</v>
      </c>
      <c r="HA3718" t="s">
        <v>373</v>
      </c>
      <c r="HB3718">
        <v>0</v>
      </c>
      <c r="HC3718">
        <v>0</v>
      </c>
      <c r="HD3718">
        <v>0</v>
      </c>
      <c r="HE3718" t="b">
        <v>0</v>
      </c>
      <c r="HF3718">
        <v>15000</v>
      </c>
      <c r="HG3718" t="b">
        <v>1</v>
      </c>
      <c r="HH3718">
        <v>0</v>
      </c>
      <c r="HI3718">
        <v>0</v>
      </c>
      <c r="HJ3718">
        <v>0</v>
      </c>
      <c r="HK3718">
        <v>0</v>
      </c>
      <c r="HL3718" t="b">
        <v>0</v>
      </c>
      <c r="HM3718">
        <v>0</v>
      </c>
      <c r="HN3718">
        <v>0</v>
      </c>
      <c r="HO3718">
        <v>0</v>
      </c>
      <c r="HP3718" t="s">
        <v>363</v>
      </c>
      <c r="HQ3718">
        <v>0</v>
      </c>
      <c r="HR3718">
        <v>0</v>
      </c>
      <c r="HS3718">
        <v>0</v>
      </c>
      <c r="HT3718">
        <v>0</v>
      </c>
      <c r="HU3718" t="b">
        <v>0</v>
      </c>
      <c r="HV3718">
        <v>0</v>
      </c>
      <c r="HW3718" t="b">
        <v>0</v>
      </c>
      <c r="HX3718" t="b">
        <v>0</v>
      </c>
    </row>
    <row r="3719" spans="2:232">
      <c r="B3719" s="34">
        <f>10000000+INDEX(编号表!$B:$B,MATCH(D3719,编号表!$A:$A,0))*10000+J3719</f>
        <v>11710010</v>
      </c>
      <c r="C3719" s="22" t="s">
        <v>2439</v>
      </c>
      <c r="D3719" s="22" t="s">
        <v>2439</v>
      </c>
      <c r="E3719" s="41" t="s">
        <v>492</v>
      </c>
      <c r="F3719" s="41" t="s">
        <v>2260</v>
      </c>
      <c r="G3719" s="41" t="s">
        <v>363</v>
      </c>
      <c r="H3719" s="41" t="b">
        <v>0</v>
      </c>
      <c r="I3719" s="41" t="b">
        <v>0</v>
      </c>
      <c r="J3719" s="41">
        <v>10</v>
      </c>
      <c r="K3719" s="41" t="str">
        <f t="shared" si="78"/>
        <v>117100</v>
      </c>
      <c r="L3719" s="41" t="s">
        <v>353</v>
      </c>
      <c r="O3719" t="s">
        <v>2440</v>
      </c>
      <c r="P3719">
        <v>12221018</v>
      </c>
      <c r="Q3719">
        <v>0</v>
      </c>
      <c r="R3719">
        <v>0</v>
      </c>
      <c r="S3719">
        <v>0</v>
      </c>
      <c r="U3719">
        <v>0</v>
      </c>
      <c r="V3719">
        <v>0</v>
      </c>
      <c r="W3719">
        <v>600</v>
      </c>
      <c r="X3719">
        <v>600</v>
      </c>
      <c r="Y3719" t="s">
        <v>419</v>
      </c>
      <c r="Z3719" t="s">
        <v>420</v>
      </c>
      <c r="AA3719" t="s">
        <v>429</v>
      </c>
      <c r="AB3719">
        <v>1</v>
      </c>
      <c r="AC3719">
        <v>0</v>
      </c>
      <c r="AD3719" t="b">
        <v>1</v>
      </c>
      <c r="AE3719" t="s">
        <v>358</v>
      </c>
      <c r="AZ3719" t="s">
        <v>389</v>
      </c>
      <c r="BA3719">
        <v>10000</v>
      </c>
      <c r="BB3719" t="s">
        <v>434</v>
      </c>
      <c r="BC3719" t="s">
        <v>429</v>
      </c>
      <c r="BD3719">
        <v>10000</v>
      </c>
      <c r="BE3719">
        <v>0</v>
      </c>
      <c r="BF3719" t="s">
        <v>361</v>
      </c>
      <c r="BG3719">
        <v>0</v>
      </c>
      <c r="BN3719">
        <v>20790010</v>
      </c>
      <c r="GY3719">
        <v>0</v>
      </c>
      <c r="GZ3719">
        <v>0</v>
      </c>
      <c r="HA3719" t="s">
        <v>373</v>
      </c>
      <c r="HB3719">
        <v>0</v>
      </c>
      <c r="HC3719">
        <v>0</v>
      </c>
      <c r="HD3719">
        <v>0</v>
      </c>
      <c r="HE3719" t="b">
        <v>0</v>
      </c>
      <c r="HF3719">
        <v>15000</v>
      </c>
      <c r="HG3719" t="b">
        <v>1</v>
      </c>
      <c r="HH3719">
        <v>0</v>
      </c>
      <c r="HI3719">
        <v>0</v>
      </c>
      <c r="HJ3719">
        <v>0</v>
      </c>
      <c r="HK3719">
        <v>0</v>
      </c>
      <c r="HL3719" t="b">
        <v>0</v>
      </c>
      <c r="HM3719">
        <v>0</v>
      </c>
      <c r="HN3719">
        <v>0</v>
      </c>
      <c r="HO3719">
        <v>0</v>
      </c>
      <c r="HP3719" t="s">
        <v>363</v>
      </c>
      <c r="HQ3719">
        <v>0</v>
      </c>
      <c r="HR3719">
        <v>0</v>
      </c>
      <c r="HS3719">
        <v>0</v>
      </c>
      <c r="HT3719">
        <v>0</v>
      </c>
      <c r="HU3719" t="b">
        <v>0</v>
      </c>
      <c r="HV3719">
        <v>0</v>
      </c>
      <c r="HW3719" t="b">
        <v>0</v>
      </c>
      <c r="HX3719" t="b">
        <v>0</v>
      </c>
    </row>
    <row r="3720" spans="2:232">
      <c r="B3720" s="34">
        <f>10000000+INDEX(编号表!$B:$B,MATCH(D3720,编号表!$A:$A,0))*10000+J3720</f>
        <v>11710011</v>
      </c>
      <c r="C3720" s="22" t="s">
        <v>2439</v>
      </c>
      <c r="D3720" s="22" t="s">
        <v>2439</v>
      </c>
      <c r="E3720" s="41" t="s">
        <v>492</v>
      </c>
      <c r="F3720" s="41" t="s">
        <v>2260</v>
      </c>
      <c r="G3720" s="41" t="s">
        <v>363</v>
      </c>
      <c r="H3720" s="41" t="b">
        <v>0</v>
      </c>
      <c r="I3720" s="41" t="b">
        <v>0</v>
      </c>
      <c r="J3720" s="41">
        <v>11</v>
      </c>
      <c r="K3720" s="41" t="str">
        <f t="shared" si="78"/>
        <v>117100</v>
      </c>
      <c r="L3720" s="41" t="s">
        <v>860</v>
      </c>
      <c r="O3720" t="s">
        <v>2441</v>
      </c>
      <c r="P3720">
        <v>12221018</v>
      </c>
      <c r="Q3720">
        <v>0</v>
      </c>
      <c r="R3720">
        <v>0</v>
      </c>
      <c r="S3720">
        <v>0</v>
      </c>
      <c r="U3720">
        <v>0</v>
      </c>
      <c r="V3720">
        <v>0</v>
      </c>
      <c r="W3720">
        <v>600</v>
      </c>
      <c r="X3720">
        <v>600</v>
      </c>
      <c r="Y3720" t="s">
        <v>419</v>
      </c>
      <c r="Z3720" t="s">
        <v>420</v>
      </c>
      <c r="AA3720" t="s">
        <v>429</v>
      </c>
      <c r="AB3720">
        <v>1</v>
      </c>
      <c r="AC3720">
        <v>0</v>
      </c>
      <c r="AD3720" t="b">
        <v>1</v>
      </c>
      <c r="AE3720" t="s">
        <v>358</v>
      </c>
      <c r="AZ3720" t="s">
        <v>389</v>
      </c>
      <c r="BA3720">
        <v>10000</v>
      </c>
      <c r="BB3720" t="s">
        <v>434</v>
      </c>
      <c r="BC3720" t="s">
        <v>429</v>
      </c>
      <c r="BD3720">
        <v>10000</v>
      </c>
      <c r="BE3720">
        <v>0</v>
      </c>
      <c r="BF3720" t="s">
        <v>361</v>
      </c>
      <c r="BG3720">
        <v>0</v>
      </c>
      <c r="BN3720">
        <v>20790011</v>
      </c>
      <c r="GY3720">
        <v>0</v>
      </c>
      <c r="GZ3720">
        <v>0</v>
      </c>
      <c r="HA3720" t="s">
        <v>373</v>
      </c>
      <c r="HB3720">
        <v>0</v>
      </c>
      <c r="HC3720">
        <v>0</v>
      </c>
      <c r="HD3720">
        <v>0</v>
      </c>
      <c r="HE3720" t="b">
        <v>0</v>
      </c>
      <c r="HF3720">
        <v>15000</v>
      </c>
      <c r="HG3720" t="b">
        <v>1</v>
      </c>
      <c r="HH3720">
        <v>0</v>
      </c>
      <c r="HI3720">
        <v>0</v>
      </c>
      <c r="HJ3720">
        <v>0</v>
      </c>
      <c r="HK3720">
        <v>0</v>
      </c>
      <c r="HL3720" t="b">
        <v>0</v>
      </c>
      <c r="HM3720">
        <v>0</v>
      </c>
      <c r="HN3720">
        <v>0</v>
      </c>
      <c r="HO3720">
        <v>0</v>
      </c>
      <c r="HP3720" t="s">
        <v>363</v>
      </c>
      <c r="HQ3720">
        <v>0</v>
      </c>
      <c r="HR3720">
        <v>0</v>
      </c>
      <c r="HS3720">
        <v>0</v>
      </c>
      <c r="HT3720">
        <v>0</v>
      </c>
      <c r="HU3720" t="b">
        <v>0</v>
      </c>
      <c r="HV3720">
        <v>0</v>
      </c>
      <c r="HW3720" t="b">
        <v>0</v>
      </c>
      <c r="HX3720" t="b">
        <v>0</v>
      </c>
    </row>
    <row r="3721" spans="2:232">
      <c r="B3721" s="34">
        <f>10000000+INDEX(编号表!$B:$B,MATCH(D3721,编号表!$A:$A,0))*10000+J3721</f>
        <v>11710012</v>
      </c>
      <c r="C3721" s="22" t="s">
        <v>2439</v>
      </c>
      <c r="D3721" s="22" t="s">
        <v>2439</v>
      </c>
      <c r="E3721" s="41" t="s">
        <v>492</v>
      </c>
      <c r="F3721" s="41" t="s">
        <v>2260</v>
      </c>
      <c r="G3721" s="41" t="s">
        <v>363</v>
      </c>
      <c r="H3721" s="41" t="b">
        <v>0</v>
      </c>
      <c r="I3721" s="41" t="b">
        <v>0</v>
      </c>
      <c r="J3721" s="41">
        <v>12</v>
      </c>
      <c r="K3721" s="41" t="str">
        <f t="shared" si="78"/>
        <v>117100</v>
      </c>
      <c r="L3721" s="41" t="s">
        <v>777</v>
      </c>
      <c r="O3721" t="s">
        <v>2442</v>
      </c>
      <c r="P3721">
        <v>12221018</v>
      </c>
      <c r="Q3721">
        <v>0</v>
      </c>
      <c r="R3721">
        <v>0</v>
      </c>
      <c r="S3721">
        <v>0</v>
      </c>
      <c r="U3721">
        <v>0</v>
      </c>
      <c r="V3721">
        <v>0</v>
      </c>
      <c r="W3721">
        <v>600</v>
      </c>
      <c r="X3721">
        <v>600</v>
      </c>
      <c r="Y3721" t="s">
        <v>419</v>
      </c>
      <c r="Z3721" t="s">
        <v>420</v>
      </c>
      <c r="AA3721" t="s">
        <v>429</v>
      </c>
      <c r="AB3721">
        <v>1</v>
      </c>
      <c r="AC3721">
        <v>0</v>
      </c>
      <c r="AD3721" t="b">
        <v>1</v>
      </c>
      <c r="AE3721" t="s">
        <v>358</v>
      </c>
      <c r="AZ3721" t="s">
        <v>389</v>
      </c>
      <c r="BA3721">
        <v>10000</v>
      </c>
      <c r="BB3721" t="s">
        <v>434</v>
      </c>
      <c r="BC3721" t="s">
        <v>429</v>
      </c>
      <c r="BD3721">
        <v>10000</v>
      </c>
      <c r="BE3721">
        <v>0</v>
      </c>
      <c r="BF3721" t="s">
        <v>361</v>
      </c>
      <c r="BG3721">
        <v>0</v>
      </c>
      <c r="BN3721">
        <v>20790012</v>
      </c>
      <c r="GY3721">
        <v>0</v>
      </c>
      <c r="GZ3721">
        <v>0</v>
      </c>
      <c r="HA3721" t="s">
        <v>373</v>
      </c>
      <c r="HB3721">
        <v>0</v>
      </c>
      <c r="HC3721">
        <v>0</v>
      </c>
      <c r="HD3721">
        <v>0</v>
      </c>
      <c r="HE3721" t="b">
        <v>0</v>
      </c>
      <c r="HF3721">
        <v>15000</v>
      </c>
      <c r="HG3721" t="b">
        <v>1</v>
      </c>
      <c r="HH3721">
        <v>0</v>
      </c>
      <c r="HI3721">
        <v>0</v>
      </c>
      <c r="HJ3721">
        <v>0</v>
      </c>
      <c r="HK3721">
        <v>0</v>
      </c>
      <c r="HL3721" t="b">
        <v>0</v>
      </c>
      <c r="HM3721">
        <v>0</v>
      </c>
      <c r="HN3721">
        <v>0</v>
      </c>
      <c r="HO3721">
        <v>0</v>
      </c>
      <c r="HP3721" t="s">
        <v>363</v>
      </c>
      <c r="HQ3721">
        <v>0</v>
      </c>
      <c r="HR3721">
        <v>0</v>
      </c>
      <c r="HS3721">
        <v>0</v>
      </c>
      <c r="HT3721">
        <v>0</v>
      </c>
      <c r="HU3721" t="b">
        <v>0</v>
      </c>
      <c r="HV3721">
        <v>0</v>
      </c>
      <c r="HW3721" t="b">
        <v>0</v>
      </c>
      <c r="HX3721" t="b">
        <v>0</v>
      </c>
    </row>
    <row r="3722" spans="2:232">
      <c r="B3722" s="34">
        <f>10000000+INDEX(编号表!$B:$B,MATCH(D3722,编号表!$A:$A,0))*10000+J3722</f>
        <v>11710013</v>
      </c>
      <c r="C3722" s="22" t="s">
        <v>2439</v>
      </c>
      <c r="D3722" s="22" t="s">
        <v>2439</v>
      </c>
      <c r="E3722" s="41" t="s">
        <v>492</v>
      </c>
      <c r="F3722" s="41" t="s">
        <v>2264</v>
      </c>
      <c r="G3722" s="41" t="s">
        <v>363</v>
      </c>
      <c r="H3722" s="41" t="b">
        <v>0</v>
      </c>
      <c r="I3722" s="41" t="b">
        <v>0</v>
      </c>
      <c r="J3722" s="41">
        <v>13</v>
      </c>
      <c r="K3722" s="41" t="str">
        <f t="shared" si="78"/>
        <v>117100</v>
      </c>
      <c r="L3722" s="41" t="s">
        <v>353</v>
      </c>
      <c r="O3722" t="s">
        <v>2440</v>
      </c>
      <c r="P3722">
        <v>12221018</v>
      </c>
      <c r="Q3722">
        <v>0</v>
      </c>
      <c r="R3722">
        <v>0</v>
      </c>
      <c r="S3722">
        <v>0</v>
      </c>
      <c r="U3722">
        <v>0</v>
      </c>
      <c r="V3722">
        <v>0</v>
      </c>
      <c r="W3722">
        <v>600</v>
      </c>
      <c r="X3722">
        <v>600</v>
      </c>
      <c r="Y3722" t="s">
        <v>419</v>
      </c>
      <c r="Z3722" t="s">
        <v>420</v>
      </c>
      <c r="AA3722" t="s">
        <v>429</v>
      </c>
      <c r="AB3722">
        <v>1</v>
      </c>
      <c r="AC3722">
        <v>0</v>
      </c>
      <c r="AD3722" t="b">
        <v>1</v>
      </c>
      <c r="AE3722" t="s">
        <v>358</v>
      </c>
      <c r="AZ3722" t="s">
        <v>389</v>
      </c>
      <c r="BA3722">
        <v>10000</v>
      </c>
      <c r="BB3722" t="s">
        <v>434</v>
      </c>
      <c r="BC3722" t="s">
        <v>429</v>
      </c>
      <c r="BD3722">
        <v>10000</v>
      </c>
      <c r="BE3722">
        <v>0</v>
      </c>
      <c r="BF3722" t="s">
        <v>361</v>
      </c>
      <c r="BG3722">
        <v>0</v>
      </c>
      <c r="BN3722">
        <v>20790013</v>
      </c>
      <c r="GY3722">
        <v>0</v>
      </c>
      <c r="GZ3722">
        <v>0</v>
      </c>
      <c r="HA3722" t="s">
        <v>373</v>
      </c>
      <c r="HB3722">
        <v>0</v>
      </c>
      <c r="HC3722">
        <v>0</v>
      </c>
      <c r="HD3722">
        <v>0</v>
      </c>
      <c r="HE3722" t="b">
        <v>0</v>
      </c>
      <c r="HF3722">
        <v>15000</v>
      </c>
      <c r="HG3722" t="b">
        <v>1</v>
      </c>
      <c r="HH3722">
        <v>0</v>
      </c>
      <c r="HI3722">
        <v>0</v>
      </c>
      <c r="HJ3722">
        <v>0</v>
      </c>
      <c r="HK3722">
        <v>0</v>
      </c>
      <c r="HL3722" t="b">
        <v>0</v>
      </c>
      <c r="HM3722">
        <v>0</v>
      </c>
      <c r="HN3722">
        <v>0</v>
      </c>
      <c r="HO3722">
        <v>0</v>
      </c>
      <c r="HP3722" t="s">
        <v>363</v>
      </c>
      <c r="HQ3722">
        <v>0</v>
      </c>
      <c r="HR3722">
        <v>0</v>
      </c>
      <c r="HS3722">
        <v>0</v>
      </c>
      <c r="HT3722">
        <v>0</v>
      </c>
      <c r="HU3722" t="b">
        <v>0</v>
      </c>
      <c r="HV3722">
        <v>0</v>
      </c>
      <c r="HW3722" t="b">
        <v>0</v>
      </c>
      <c r="HX3722" t="b">
        <v>0</v>
      </c>
    </row>
    <row r="3723" spans="2:232">
      <c r="B3723" s="34">
        <f>10000000+INDEX(编号表!$B:$B,MATCH(D3723,编号表!$A:$A,0))*10000+J3723</f>
        <v>11710014</v>
      </c>
      <c r="C3723" s="22" t="s">
        <v>2439</v>
      </c>
      <c r="D3723" s="22" t="s">
        <v>2439</v>
      </c>
      <c r="E3723" s="41" t="s">
        <v>492</v>
      </c>
      <c r="F3723" s="41" t="s">
        <v>2264</v>
      </c>
      <c r="G3723" s="41" t="s">
        <v>363</v>
      </c>
      <c r="H3723" s="41" t="b">
        <v>0</v>
      </c>
      <c r="I3723" s="41" t="b">
        <v>0</v>
      </c>
      <c r="J3723" s="41">
        <v>14</v>
      </c>
      <c r="K3723" s="41" t="str">
        <f t="shared" si="78"/>
        <v>117100</v>
      </c>
      <c r="L3723" s="41" t="s">
        <v>860</v>
      </c>
      <c r="O3723" t="s">
        <v>2441</v>
      </c>
      <c r="P3723">
        <v>12221018</v>
      </c>
      <c r="Q3723">
        <v>0</v>
      </c>
      <c r="R3723">
        <v>0</v>
      </c>
      <c r="S3723">
        <v>0</v>
      </c>
      <c r="U3723">
        <v>0</v>
      </c>
      <c r="V3723">
        <v>0</v>
      </c>
      <c r="W3723">
        <v>600</v>
      </c>
      <c r="X3723">
        <v>600</v>
      </c>
      <c r="Y3723" t="s">
        <v>419</v>
      </c>
      <c r="Z3723" t="s">
        <v>420</v>
      </c>
      <c r="AA3723" t="s">
        <v>429</v>
      </c>
      <c r="AB3723">
        <v>1</v>
      </c>
      <c r="AC3723">
        <v>0</v>
      </c>
      <c r="AD3723" t="b">
        <v>1</v>
      </c>
      <c r="AE3723" t="s">
        <v>358</v>
      </c>
      <c r="AZ3723" t="s">
        <v>389</v>
      </c>
      <c r="BA3723">
        <v>10000</v>
      </c>
      <c r="BB3723" t="s">
        <v>434</v>
      </c>
      <c r="BC3723" t="s">
        <v>429</v>
      </c>
      <c r="BD3723">
        <v>10000</v>
      </c>
      <c r="BE3723">
        <v>0</v>
      </c>
      <c r="BF3723" t="s">
        <v>361</v>
      </c>
      <c r="BG3723">
        <v>0</v>
      </c>
      <c r="BN3723">
        <v>20790014</v>
      </c>
      <c r="GY3723">
        <v>0</v>
      </c>
      <c r="GZ3723">
        <v>0</v>
      </c>
      <c r="HA3723" t="s">
        <v>373</v>
      </c>
      <c r="HB3723">
        <v>0</v>
      </c>
      <c r="HC3723">
        <v>0</v>
      </c>
      <c r="HD3723">
        <v>0</v>
      </c>
      <c r="HE3723" t="b">
        <v>0</v>
      </c>
      <c r="HF3723">
        <v>15000</v>
      </c>
      <c r="HG3723" t="b">
        <v>1</v>
      </c>
      <c r="HH3723">
        <v>0</v>
      </c>
      <c r="HI3723">
        <v>0</v>
      </c>
      <c r="HJ3723">
        <v>0</v>
      </c>
      <c r="HK3723">
        <v>0</v>
      </c>
      <c r="HL3723" t="b">
        <v>0</v>
      </c>
      <c r="HM3723">
        <v>0</v>
      </c>
      <c r="HN3723">
        <v>0</v>
      </c>
      <c r="HO3723">
        <v>0</v>
      </c>
      <c r="HP3723" t="s">
        <v>363</v>
      </c>
      <c r="HQ3723">
        <v>0</v>
      </c>
      <c r="HR3723">
        <v>0</v>
      </c>
      <c r="HS3723">
        <v>0</v>
      </c>
      <c r="HT3723">
        <v>0</v>
      </c>
      <c r="HU3723" t="b">
        <v>0</v>
      </c>
      <c r="HV3723">
        <v>0</v>
      </c>
      <c r="HW3723" t="b">
        <v>0</v>
      </c>
      <c r="HX3723" t="b">
        <v>0</v>
      </c>
    </row>
    <row r="3724" spans="2:232">
      <c r="B3724" s="34">
        <f>10000000+INDEX(编号表!$B:$B,MATCH(D3724,编号表!$A:$A,0))*10000+J3724</f>
        <v>11710015</v>
      </c>
      <c r="C3724" s="22" t="s">
        <v>2439</v>
      </c>
      <c r="D3724" s="22" t="s">
        <v>2439</v>
      </c>
      <c r="E3724" s="41" t="s">
        <v>492</v>
      </c>
      <c r="F3724" s="41" t="s">
        <v>2264</v>
      </c>
      <c r="G3724" s="41" t="s">
        <v>363</v>
      </c>
      <c r="H3724" s="41" t="b">
        <v>0</v>
      </c>
      <c r="I3724" s="41" t="b">
        <v>0</v>
      </c>
      <c r="J3724" s="41">
        <v>15</v>
      </c>
      <c r="K3724" s="41" t="str">
        <f t="shared" si="78"/>
        <v>117100</v>
      </c>
      <c r="L3724" s="41" t="s">
        <v>777</v>
      </c>
      <c r="O3724" t="s">
        <v>2442</v>
      </c>
      <c r="P3724">
        <v>12221018</v>
      </c>
      <c r="Q3724">
        <v>0</v>
      </c>
      <c r="R3724">
        <v>0</v>
      </c>
      <c r="S3724">
        <v>0</v>
      </c>
      <c r="U3724">
        <v>0</v>
      </c>
      <c r="V3724">
        <v>0</v>
      </c>
      <c r="W3724">
        <v>600</v>
      </c>
      <c r="X3724">
        <v>600</v>
      </c>
      <c r="Y3724" t="s">
        <v>419</v>
      </c>
      <c r="Z3724" t="s">
        <v>420</v>
      </c>
      <c r="AA3724" t="s">
        <v>429</v>
      </c>
      <c r="AB3724">
        <v>1</v>
      </c>
      <c r="AC3724">
        <v>0</v>
      </c>
      <c r="AD3724" t="b">
        <v>1</v>
      </c>
      <c r="AE3724" t="s">
        <v>358</v>
      </c>
      <c r="AZ3724" t="s">
        <v>389</v>
      </c>
      <c r="BA3724">
        <v>10000</v>
      </c>
      <c r="BB3724" t="s">
        <v>434</v>
      </c>
      <c r="BC3724" t="s">
        <v>429</v>
      </c>
      <c r="BD3724">
        <v>10000</v>
      </c>
      <c r="BE3724">
        <v>0</v>
      </c>
      <c r="BF3724" t="s">
        <v>361</v>
      </c>
      <c r="BG3724">
        <v>0</v>
      </c>
      <c r="BN3724">
        <v>20790015</v>
      </c>
      <c r="GY3724">
        <v>0</v>
      </c>
      <c r="GZ3724">
        <v>0</v>
      </c>
      <c r="HA3724" t="s">
        <v>373</v>
      </c>
      <c r="HB3724">
        <v>0</v>
      </c>
      <c r="HC3724">
        <v>0</v>
      </c>
      <c r="HD3724">
        <v>0</v>
      </c>
      <c r="HE3724" t="b">
        <v>0</v>
      </c>
      <c r="HF3724">
        <v>15000</v>
      </c>
      <c r="HG3724" t="b">
        <v>1</v>
      </c>
      <c r="HH3724">
        <v>0</v>
      </c>
      <c r="HI3724">
        <v>0</v>
      </c>
      <c r="HJ3724">
        <v>0</v>
      </c>
      <c r="HK3724">
        <v>0</v>
      </c>
      <c r="HL3724" t="b">
        <v>0</v>
      </c>
      <c r="HM3724">
        <v>0</v>
      </c>
      <c r="HN3724">
        <v>0</v>
      </c>
      <c r="HO3724">
        <v>0</v>
      </c>
      <c r="HP3724" t="s">
        <v>363</v>
      </c>
      <c r="HQ3724">
        <v>0</v>
      </c>
      <c r="HR3724">
        <v>0</v>
      </c>
      <c r="HS3724">
        <v>0</v>
      </c>
      <c r="HT3724">
        <v>0</v>
      </c>
      <c r="HU3724" t="b">
        <v>0</v>
      </c>
      <c r="HV3724">
        <v>0</v>
      </c>
      <c r="HW3724" t="b">
        <v>0</v>
      </c>
      <c r="HX3724" t="b">
        <v>0</v>
      </c>
    </row>
    <row r="3725" spans="2:232">
      <c r="B3725" s="34">
        <f>10000000+INDEX(编号表!$B:$B,MATCH(D3725,编号表!$A:$A,0))*10000+J3725</f>
        <v>11710016</v>
      </c>
      <c r="C3725" s="22" t="s">
        <v>2439</v>
      </c>
      <c r="D3725" s="22" t="s">
        <v>2439</v>
      </c>
      <c r="E3725" s="41" t="s">
        <v>492</v>
      </c>
      <c r="F3725" s="41" t="s">
        <v>2268</v>
      </c>
      <c r="G3725" s="41" t="s">
        <v>363</v>
      </c>
      <c r="H3725" s="41" t="b">
        <v>0</v>
      </c>
      <c r="I3725" s="41" t="b">
        <v>0</v>
      </c>
      <c r="J3725" s="41">
        <v>16</v>
      </c>
      <c r="K3725" s="41" t="str">
        <f t="shared" si="78"/>
        <v>117100</v>
      </c>
      <c r="L3725" s="41" t="s">
        <v>353</v>
      </c>
      <c r="O3725" t="s">
        <v>2440</v>
      </c>
      <c r="P3725">
        <v>12221018</v>
      </c>
      <c r="Q3725">
        <v>0</v>
      </c>
      <c r="R3725">
        <v>0</v>
      </c>
      <c r="S3725">
        <v>0</v>
      </c>
      <c r="U3725">
        <v>0</v>
      </c>
      <c r="V3725">
        <v>0</v>
      </c>
      <c r="W3725">
        <v>600</v>
      </c>
      <c r="X3725">
        <v>600</v>
      </c>
      <c r="Y3725" t="s">
        <v>419</v>
      </c>
      <c r="Z3725" t="s">
        <v>420</v>
      </c>
      <c r="AA3725" t="s">
        <v>429</v>
      </c>
      <c r="AB3725">
        <v>1</v>
      </c>
      <c r="AC3725">
        <v>0</v>
      </c>
      <c r="AD3725" t="b">
        <v>1</v>
      </c>
      <c r="AE3725" t="s">
        <v>358</v>
      </c>
      <c r="AZ3725" t="s">
        <v>389</v>
      </c>
      <c r="BA3725">
        <v>10000</v>
      </c>
      <c r="BB3725" t="s">
        <v>434</v>
      </c>
      <c r="BC3725" t="s">
        <v>429</v>
      </c>
      <c r="BD3725">
        <v>10000</v>
      </c>
      <c r="BE3725">
        <v>0</v>
      </c>
      <c r="BF3725" t="s">
        <v>361</v>
      </c>
      <c r="BG3725">
        <v>0</v>
      </c>
      <c r="BN3725">
        <v>20790016</v>
      </c>
      <c r="GY3725">
        <v>0</v>
      </c>
      <c r="GZ3725">
        <v>0</v>
      </c>
      <c r="HA3725" t="s">
        <v>373</v>
      </c>
      <c r="HB3725">
        <v>0</v>
      </c>
      <c r="HC3725">
        <v>0</v>
      </c>
      <c r="HD3725">
        <v>0</v>
      </c>
      <c r="HE3725" t="b">
        <v>0</v>
      </c>
      <c r="HF3725">
        <v>15000</v>
      </c>
      <c r="HG3725" t="b">
        <v>1</v>
      </c>
      <c r="HH3725">
        <v>0</v>
      </c>
      <c r="HI3725">
        <v>0</v>
      </c>
      <c r="HJ3725">
        <v>0</v>
      </c>
      <c r="HK3725">
        <v>0</v>
      </c>
      <c r="HL3725" t="b">
        <v>0</v>
      </c>
      <c r="HM3725">
        <v>0</v>
      </c>
      <c r="HN3725">
        <v>0</v>
      </c>
      <c r="HO3725">
        <v>0</v>
      </c>
      <c r="HP3725" t="s">
        <v>363</v>
      </c>
      <c r="HQ3725">
        <v>0</v>
      </c>
      <c r="HR3725">
        <v>0</v>
      </c>
      <c r="HS3725">
        <v>0</v>
      </c>
      <c r="HT3725">
        <v>0</v>
      </c>
      <c r="HU3725" t="b">
        <v>0</v>
      </c>
      <c r="HV3725">
        <v>0</v>
      </c>
      <c r="HW3725" t="b">
        <v>0</v>
      </c>
      <c r="HX3725" t="b">
        <v>0</v>
      </c>
    </row>
    <row r="3726" spans="2:232">
      <c r="B3726" s="34">
        <f>10000000+INDEX(编号表!$B:$B,MATCH(D3726,编号表!$A:$A,0))*10000+J3726</f>
        <v>11710017</v>
      </c>
      <c r="C3726" s="22" t="s">
        <v>2439</v>
      </c>
      <c r="D3726" s="22" t="s">
        <v>2439</v>
      </c>
      <c r="E3726" s="41" t="s">
        <v>492</v>
      </c>
      <c r="F3726" s="41" t="s">
        <v>2268</v>
      </c>
      <c r="G3726" s="41" t="s">
        <v>363</v>
      </c>
      <c r="H3726" s="41" t="b">
        <v>0</v>
      </c>
      <c r="I3726" s="41" t="b">
        <v>0</v>
      </c>
      <c r="J3726" s="41">
        <v>17</v>
      </c>
      <c r="K3726" s="41" t="str">
        <f t="shared" si="78"/>
        <v>117100</v>
      </c>
      <c r="L3726" s="41" t="s">
        <v>860</v>
      </c>
      <c r="O3726" t="s">
        <v>2441</v>
      </c>
      <c r="P3726">
        <v>12221018</v>
      </c>
      <c r="Q3726">
        <v>0</v>
      </c>
      <c r="R3726">
        <v>0</v>
      </c>
      <c r="S3726">
        <v>0</v>
      </c>
      <c r="U3726">
        <v>0</v>
      </c>
      <c r="V3726">
        <v>0</v>
      </c>
      <c r="W3726">
        <v>600</v>
      </c>
      <c r="X3726">
        <v>600</v>
      </c>
      <c r="Y3726" t="s">
        <v>419</v>
      </c>
      <c r="Z3726" t="s">
        <v>420</v>
      </c>
      <c r="AA3726" t="s">
        <v>429</v>
      </c>
      <c r="AB3726">
        <v>1</v>
      </c>
      <c r="AC3726">
        <v>0</v>
      </c>
      <c r="AD3726" t="b">
        <v>1</v>
      </c>
      <c r="AE3726" t="s">
        <v>358</v>
      </c>
      <c r="AZ3726" t="s">
        <v>389</v>
      </c>
      <c r="BA3726">
        <v>10000</v>
      </c>
      <c r="BB3726" t="s">
        <v>434</v>
      </c>
      <c r="BC3726" t="s">
        <v>429</v>
      </c>
      <c r="BD3726">
        <v>10000</v>
      </c>
      <c r="BE3726">
        <v>0</v>
      </c>
      <c r="BF3726" t="s">
        <v>361</v>
      </c>
      <c r="BG3726">
        <v>0</v>
      </c>
      <c r="BN3726">
        <v>20790017</v>
      </c>
      <c r="GY3726">
        <v>0</v>
      </c>
      <c r="GZ3726">
        <v>0</v>
      </c>
      <c r="HA3726" t="s">
        <v>373</v>
      </c>
      <c r="HB3726">
        <v>0</v>
      </c>
      <c r="HC3726">
        <v>0</v>
      </c>
      <c r="HD3726">
        <v>0</v>
      </c>
      <c r="HE3726" t="b">
        <v>0</v>
      </c>
      <c r="HF3726">
        <v>15000</v>
      </c>
      <c r="HG3726" t="b">
        <v>1</v>
      </c>
      <c r="HH3726">
        <v>0</v>
      </c>
      <c r="HI3726">
        <v>0</v>
      </c>
      <c r="HJ3726">
        <v>0</v>
      </c>
      <c r="HK3726">
        <v>0</v>
      </c>
      <c r="HL3726" t="b">
        <v>0</v>
      </c>
      <c r="HM3726">
        <v>0</v>
      </c>
      <c r="HN3726">
        <v>0</v>
      </c>
      <c r="HO3726">
        <v>0</v>
      </c>
      <c r="HP3726" t="s">
        <v>363</v>
      </c>
      <c r="HQ3726">
        <v>0</v>
      </c>
      <c r="HR3726">
        <v>0</v>
      </c>
      <c r="HS3726">
        <v>0</v>
      </c>
      <c r="HT3726">
        <v>0</v>
      </c>
      <c r="HU3726" t="b">
        <v>0</v>
      </c>
      <c r="HV3726">
        <v>0</v>
      </c>
      <c r="HW3726" t="b">
        <v>0</v>
      </c>
      <c r="HX3726" t="b">
        <v>0</v>
      </c>
    </row>
    <row r="3727" spans="2:232">
      <c r="B3727" s="34">
        <f>10000000+INDEX(编号表!$B:$B,MATCH(D3727,编号表!$A:$A,0))*10000+J3727</f>
        <v>11710018</v>
      </c>
      <c r="C3727" s="22" t="s">
        <v>2439</v>
      </c>
      <c r="D3727" s="22" t="s">
        <v>2439</v>
      </c>
      <c r="E3727" s="41" t="s">
        <v>492</v>
      </c>
      <c r="F3727" s="41" t="s">
        <v>2268</v>
      </c>
      <c r="G3727" s="41" t="s">
        <v>363</v>
      </c>
      <c r="H3727" s="41" t="b">
        <v>0</v>
      </c>
      <c r="I3727" s="41" t="b">
        <v>0</v>
      </c>
      <c r="J3727" s="41">
        <v>18</v>
      </c>
      <c r="K3727" s="41" t="str">
        <f t="shared" si="78"/>
        <v>117100</v>
      </c>
      <c r="L3727" s="41" t="s">
        <v>777</v>
      </c>
      <c r="O3727" t="s">
        <v>2442</v>
      </c>
      <c r="P3727">
        <v>12221018</v>
      </c>
      <c r="Q3727">
        <v>0</v>
      </c>
      <c r="R3727">
        <v>0</v>
      </c>
      <c r="S3727">
        <v>0</v>
      </c>
      <c r="U3727">
        <v>0</v>
      </c>
      <c r="V3727">
        <v>0</v>
      </c>
      <c r="W3727">
        <v>600</v>
      </c>
      <c r="X3727">
        <v>600</v>
      </c>
      <c r="Y3727" t="s">
        <v>419</v>
      </c>
      <c r="Z3727" t="s">
        <v>420</v>
      </c>
      <c r="AA3727" t="s">
        <v>429</v>
      </c>
      <c r="AB3727">
        <v>1</v>
      </c>
      <c r="AC3727">
        <v>0</v>
      </c>
      <c r="AD3727" t="b">
        <v>1</v>
      </c>
      <c r="AE3727" t="s">
        <v>358</v>
      </c>
      <c r="AZ3727" t="s">
        <v>389</v>
      </c>
      <c r="BA3727">
        <v>10000</v>
      </c>
      <c r="BB3727" t="s">
        <v>434</v>
      </c>
      <c r="BC3727" t="s">
        <v>429</v>
      </c>
      <c r="BD3727">
        <v>10000</v>
      </c>
      <c r="BE3727">
        <v>0</v>
      </c>
      <c r="BF3727" t="s">
        <v>361</v>
      </c>
      <c r="BG3727">
        <v>0</v>
      </c>
      <c r="BN3727">
        <v>20790018</v>
      </c>
      <c r="GY3727">
        <v>0</v>
      </c>
      <c r="GZ3727">
        <v>0</v>
      </c>
      <c r="HA3727" t="s">
        <v>373</v>
      </c>
      <c r="HB3727">
        <v>0</v>
      </c>
      <c r="HC3727">
        <v>0</v>
      </c>
      <c r="HD3727">
        <v>0</v>
      </c>
      <c r="HE3727" t="b">
        <v>0</v>
      </c>
      <c r="HF3727">
        <v>15000</v>
      </c>
      <c r="HG3727" t="b">
        <v>1</v>
      </c>
      <c r="HH3727">
        <v>0</v>
      </c>
      <c r="HI3727">
        <v>0</v>
      </c>
      <c r="HJ3727">
        <v>0</v>
      </c>
      <c r="HK3727">
        <v>0</v>
      </c>
      <c r="HL3727" t="b">
        <v>0</v>
      </c>
      <c r="HM3727">
        <v>0</v>
      </c>
      <c r="HN3727">
        <v>0</v>
      </c>
      <c r="HO3727">
        <v>0</v>
      </c>
      <c r="HP3727" t="s">
        <v>363</v>
      </c>
      <c r="HQ3727">
        <v>0</v>
      </c>
      <c r="HR3727">
        <v>0</v>
      </c>
      <c r="HS3727">
        <v>0</v>
      </c>
      <c r="HT3727">
        <v>0</v>
      </c>
      <c r="HU3727" t="b">
        <v>0</v>
      </c>
      <c r="HV3727">
        <v>0</v>
      </c>
      <c r="HW3727" t="b">
        <v>0</v>
      </c>
      <c r="HX3727" t="b">
        <v>0</v>
      </c>
    </row>
    <row r="3728" spans="2:232">
      <c r="B3728" s="34">
        <f>10000000+INDEX(编号表!$B:$B,MATCH(D3728,编号表!$A:$A,0))*10000+J3728</f>
        <v>11710019</v>
      </c>
      <c r="C3728" s="22" t="s">
        <v>2439</v>
      </c>
      <c r="D3728" s="22" t="s">
        <v>2439</v>
      </c>
      <c r="E3728" s="41" t="s">
        <v>492</v>
      </c>
      <c r="F3728" s="41" t="s">
        <v>2272</v>
      </c>
      <c r="G3728" s="41" t="s">
        <v>363</v>
      </c>
      <c r="H3728" s="41" t="b">
        <v>0</v>
      </c>
      <c r="I3728" s="41" t="b">
        <v>0</v>
      </c>
      <c r="J3728" s="41">
        <v>19</v>
      </c>
      <c r="K3728" s="41" t="str">
        <f t="shared" si="78"/>
        <v>117100</v>
      </c>
      <c r="L3728" s="41" t="s">
        <v>353</v>
      </c>
      <c r="O3728" t="s">
        <v>2440</v>
      </c>
      <c r="P3728">
        <v>12221018</v>
      </c>
      <c r="Q3728">
        <v>0</v>
      </c>
      <c r="R3728">
        <v>0</v>
      </c>
      <c r="S3728">
        <v>0</v>
      </c>
      <c r="U3728">
        <v>0</v>
      </c>
      <c r="V3728">
        <v>0</v>
      </c>
      <c r="W3728">
        <v>600</v>
      </c>
      <c r="X3728">
        <v>600</v>
      </c>
      <c r="Y3728" t="s">
        <v>419</v>
      </c>
      <c r="Z3728" t="s">
        <v>420</v>
      </c>
      <c r="AA3728" t="s">
        <v>429</v>
      </c>
      <c r="AB3728">
        <v>1</v>
      </c>
      <c r="AC3728">
        <v>0</v>
      </c>
      <c r="AD3728" t="b">
        <v>1</v>
      </c>
      <c r="AE3728" t="s">
        <v>358</v>
      </c>
      <c r="AZ3728" t="s">
        <v>389</v>
      </c>
      <c r="BA3728">
        <v>10000</v>
      </c>
      <c r="BB3728" t="s">
        <v>434</v>
      </c>
      <c r="BC3728" t="s">
        <v>429</v>
      </c>
      <c r="BD3728">
        <v>10000</v>
      </c>
      <c r="BE3728">
        <v>0</v>
      </c>
      <c r="BF3728" t="s">
        <v>361</v>
      </c>
      <c r="BG3728">
        <v>0</v>
      </c>
      <c r="BN3728">
        <v>20790019</v>
      </c>
      <c r="GY3728">
        <v>0</v>
      </c>
      <c r="GZ3728">
        <v>0</v>
      </c>
      <c r="HA3728" t="s">
        <v>373</v>
      </c>
      <c r="HB3728">
        <v>0</v>
      </c>
      <c r="HC3728">
        <v>0</v>
      </c>
      <c r="HD3728">
        <v>0</v>
      </c>
      <c r="HE3728" t="b">
        <v>0</v>
      </c>
      <c r="HF3728">
        <v>15000</v>
      </c>
      <c r="HG3728" t="b">
        <v>1</v>
      </c>
      <c r="HH3728">
        <v>0</v>
      </c>
      <c r="HI3728">
        <v>0</v>
      </c>
      <c r="HJ3728">
        <v>0</v>
      </c>
      <c r="HK3728">
        <v>0</v>
      </c>
      <c r="HL3728" t="b">
        <v>0</v>
      </c>
      <c r="HM3728">
        <v>0</v>
      </c>
      <c r="HN3728">
        <v>0</v>
      </c>
      <c r="HO3728">
        <v>0</v>
      </c>
      <c r="HP3728" t="s">
        <v>363</v>
      </c>
      <c r="HQ3728">
        <v>0</v>
      </c>
      <c r="HR3728">
        <v>0</v>
      </c>
      <c r="HS3728">
        <v>0</v>
      </c>
      <c r="HT3728">
        <v>0</v>
      </c>
      <c r="HU3728" t="b">
        <v>0</v>
      </c>
      <c r="HV3728">
        <v>0</v>
      </c>
      <c r="HW3728" t="b">
        <v>0</v>
      </c>
      <c r="HX3728" t="b">
        <v>0</v>
      </c>
    </row>
    <row r="3729" spans="2:232">
      <c r="B3729" s="34">
        <f>10000000+INDEX(编号表!$B:$B,MATCH(D3729,编号表!$A:$A,0))*10000+J3729</f>
        <v>11710020</v>
      </c>
      <c r="C3729" s="22" t="s">
        <v>2439</v>
      </c>
      <c r="D3729" s="22" t="s">
        <v>2439</v>
      </c>
      <c r="E3729" s="41" t="s">
        <v>492</v>
      </c>
      <c r="F3729" s="41" t="s">
        <v>2272</v>
      </c>
      <c r="G3729" s="41" t="s">
        <v>363</v>
      </c>
      <c r="H3729" s="41" t="b">
        <v>0</v>
      </c>
      <c r="I3729" s="41" t="b">
        <v>0</v>
      </c>
      <c r="J3729" s="41">
        <v>20</v>
      </c>
      <c r="K3729" s="41" t="str">
        <f t="shared" si="78"/>
        <v>117100</v>
      </c>
      <c r="L3729" s="41" t="s">
        <v>860</v>
      </c>
      <c r="O3729" t="s">
        <v>2441</v>
      </c>
      <c r="P3729">
        <v>12221018</v>
      </c>
      <c r="Q3729">
        <v>0</v>
      </c>
      <c r="R3729">
        <v>0</v>
      </c>
      <c r="S3729">
        <v>0</v>
      </c>
      <c r="U3729">
        <v>0</v>
      </c>
      <c r="V3729">
        <v>0</v>
      </c>
      <c r="W3729">
        <v>600</v>
      </c>
      <c r="X3729">
        <v>600</v>
      </c>
      <c r="Y3729" t="s">
        <v>419</v>
      </c>
      <c r="Z3729" t="s">
        <v>420</v>
      </c>
      <c r="AA3729" t="s">
        <v>429</v>
      </c>
      <c r="AB3729">
        <v>1</v>
      </c>
      <c r="AC3729">
        <v>0</v>
      </c>
      <c r="AD3729" t="b">
        <v>1</v>
      </c>
      <c r="AE3729" t="s">
        <v>358</v>
      </c>
      <c r="AZ3729" t="s">
        <v>389</v>
      </c>
      <c r="BA3729">
        <v>10000</v>
      </c>
      <c r="BB3729" t="s">
        <v>434</v>
      </c>
      <c r="BC3729" t="s">
        <v>429</v>
      </c>
      <c r="BD3729">
        <v>10000</v>
      </c>
      <c r="BE3729">
        <v>0</v>
      </c>
      <c r="BF3729" t="s">
        <v>361</v>
      </c>
      <c r="BG3729">
        <v>0</v>
      </c>
      <c r="BN3729">
        <v>20790020</v>
      </c>
      <c r="GY3729">
        <v>0</v>
      </c>
      <c r="GZ3729">
        <v>0</v>
      </c>
      <c r="HA3729" t="s">
        <v>373</v>
      </c>
      <c r="HB3729">
        <v>0</v>
      </c>
      <c r="HC3729">
        <v>0</v>
      </c>
      <c r="HD3729">
        <v>0</v>
      </c>
      <c r="HE3729" t="b">
        <v>0</v>
      </c>
      <c r="HF3729">
        <v>15000</v>
      </c>
      <c r="HG3729" t="b">
        <v>1</v>
      </c>
      <c r="HH3729">
        <v>0</v>
      </c>
      <c r="HI3729">
        <v>0</v>
      </c>
      <c r="HJ3729">
        <v>0</v>
      </c>
      <c r="HK3729">
        <v>0</v>
      </c>
      <c r="HL3729" t="b">
        <v>0</v>
      </c>
      <c r="HM3729">
        <v>0</v>
      </c>
      <c r="HN3729">
        <v>0</v>
      </c>
      <c r="HO3729">
        <v>0</v>
      </c>
      <c r="HP3729" t="s">
        <v>363</v>
      </c>
      <c r="HQ3729">
        <v>0</v>
      </c>
      <c r="HR3729">
        <v>0</v>
      </c>
      <c r="HS3729">
        <v>0</v>
      </c>
      <c r="HT3729">
        <v>0</v>
      </c>
      <c r="HU3729" t="b">
        <v>0</v>
      </c>
      <c r="HV3729">
        <v>0</v>
      </c>
      <c r="HW3729" t="b">
        <v>0</v>
      </c>
      <c r="HX3729" t="b">
        <v>0</v>
      </c>
    </row>
    <row r="3730" spans="2:232">
      <c r="B3730" s="34">
        <f>10000000+INDEX(编号表!$B:$B,MATCH(D3730,编号表!$A:$A,0))*10000+J3730</f>
        <v>11710021</v>
      </c>
      <c r="C3730" s="22" t="s">
        <v>2439</v>
      </c>
      <c r="D3730" s="22" t="s">
        <v>2439</v>
      </c>
      <c r="E3730" s="41" t="s">
        <v>492</v>
      </c>
      <c r="F3730" s="41" t="s">
        <v>2272</v>
      </c>
      <c r="G3730" s="41" t="s">
        <v>363</v>
      </c>
      <c r="H3730" s="41" t="b">
        <v>0</v>
      </c>
      <c r="I3730" s="41" t="b">
        <v>0</v>
      </c>
      <c r="J3730" s="41">
        <v>21</v>
      </c>
      <c r="K3730" s="41" t="str">
        <f t="shared" si="78"/>
        <v>117100</v>
      </c>
      <c r="L3730" s="41" t="s">
        <v>777</v>
      </c>
      <c r="O3730" t="s">
        <v>2442</v>
      </c>
      <c r="P3730">
        <v>12221018</v>
      </c>
      <c r="Q3730">
        <v>0</v>
      </c>
      <c r="R3730">
        <v>0</v>
      </c>
      <c r="S3730">
        <v>0</v>
      </c>
      <c r="U3730">
        <v>0</v>
      </c>
      <c r="V3730">
        <v>0</v>
      </c>
      <c r="W3730">
        <v>600</v>
      </c>
      <c r="X3730">
        <v>600</v>
      </c>
      <c r="Y3730" t="s">
        <v>419</v>
      </c>
      <c r="Z3730" t="s">
        <v>420</v>
      </c>
      <c r="AA3730" t="s">
        <v>429</v>
      </c>
      <c r="AB3730">
        <v>1</v>
      </c>
      <c r="AC3730">
        <v>0</v>
      </c>
      <c r="AD3730" t="b">
        <v>1</v>
      </c>
      <c r="AE3730" t="s">
        <v>358</v>
      </c>
      <c r="AZ3730" t="s">
        <v>389</v>
      </c>
      <c r="BA3730">
        <v>10000</v>
      </c>
      <c r="BB3730" t="s">
        <v>434</v>
      </c>
      <c r="BC3730" t="s">
        <v>429</v>
      </c>
      <c r="BD3730">
        <v>10000</v>
      </c>
      <c r="BE3730">
        <v>0</v>
      </c>
      <c r="BF3730" t="s">
        <v>361</v>
      </c>
      <c r="BG3730">
        <v>0</v>
      </c>
      <c r="BN3730">
        <v>20790021</v>
      </c>
      <c r="GY3730">
        <v>0</v>
      </c>
      <c r="GZ3730">
        <v>0</v>
      </c>
      <c r="HA3730" t="s">
        <v>373</v>
      </c>
      <c r="HB3730">
        <v>0</v>
      </c>
      <c r="HC3730">
        <v>0</v>
      </c>
      <c r="HD3730">
        <v>0</v>
      </c>
      <c r="HE3730" t="b">
        <v>0</v>
      </c>
      <c r="HF3730">
        <v>15000</v>
      </c>
      <c r="HG3730" t="b">
        <v>1</v>
      </c>
      <c r="HH3730">
        <v>0</v>
      </c>
      <c r="HI3730">
        <v>0</v>
      </c>
      <c r="HJ3730">
        <v>0</v>
      </c>
      <c r="HK3730">
        <v>0</v>
      </c>
      <c r="HL3730" t="b">
        <v>0</v>
      </c>
      <c r="HM3730">
        <v>0</v>
      </c>
      <c r="HN3730">
        <v>0</v>
      </c>
      <c r="HO3730">
        <v>0</v>
      </c>
      <c r="HP3730" t="s">
        <v>363</v>
      </c>
      <c r="HQ3730">
        <v>0</v>
      </c>
      <c r="HR3730">
        <v>0</v>
      </c>
      <c r="HS3730">
        <v>0</v>
      </c>
      <c r="HT3730">
        <v>0</v>
      </c>
      <c r="HU3730" t="b">
        <v>0</v>
      </c>
      <c r="HV3730">
        <v>0</v>
      </c>
      <c r="HW3730" t="b">
        <v>0</v>
      </c>
      <c r="HX3730" t="b">
        <v>0</v>
      </c>
    </row>
    <row r="3731" spans="2:232">
      <c r="B3731" s="34">
        <f>10000000+INDEX(编号表!$B:$B,MATCH(D3731,编号表!$A:$A,0))*10000+J3731</f>
        <v>11720001</v>
      </c>
      <c r="C3731" s="22" t="s">
        <v>2443</v>
      </c>
      <c r="D3731" s="22" t="s">
        <v>2443</v>
      </c>
      <c r="E3731" s="41" t="s">
        <v>492</v>
      </c>
      <c r="F3731" s="41" t="s">
        <v>2248</v>
      </c>
      <c r="G3731" s="41" t="s">
        <v>363</v>
      </c>
      <c r="H3731" s="41" t="b">
        <v>0</v>
      </c>
      <c r="I3731" s="41" t="b">
        <v>0</v>
      </c>
      <c r="J3731" s="41">
        <v>1</v>
      </c>
      <c r="K3731" s="41" t="str">
        <f t="shared" si="78"/>
        <v>117200</v>
      </c>
      <c r="L3731" s="41" t="s">
        <v>353</v>
      </c>
      <c r="O3731" t="s">
        <v>2444</v>
      </c>
      <c r="P3731">
        <v>12221019</v>
      </c>
      <c r="Q3731">
        <v>0</v>
      </c>
      <c r="R3731">
        <v>0</v>
      </c>
      <c r="S3731">
        <v>0</v>
      </c>
      <c r="U3731">
        <v>0</v>
      </c>
      <c r="V3731">
        <v>0</v>
      </c>
      <c r="W3731">
        <v>600</v>
      </c>
      <c r="X3731">
        <v>600</v>
      </c>
      <c r="Y3731" t="s">
        <v>363</v>
      </c>
      <c r="Z3731" t="s">
        <v>372</v>
      </c>
      <c r="AA3731" t="s">
        <v>442</v>
      </c>
      <c r="AB3731">
        <v>1</v>
      </c>
      <c r="AC3731">
        <v>0</v>
      </c>
      <c r="AD3731" t="b">
        <v>1</v>
      </c>
      <c r="AE3731" t="s">
        <v>358</v>
      </c>
      <c r="AF3731">
        <v>1</v>
      </c>
      <c r="AZ3731" t="s">
        <v>389</v>
      </c>
      <c r="BA3731">
        <v>10000</v>
      </c>
      <c r="BB3731" t="s">
        <v>434</v>
      </c>
      <c r="BC3731" t="s">
        <v>442</v>
      </c>
      <c r="BD3731">
        <v>10000</v>
      </c>
      <c r="BE3731">
        <v>0</v>
      </c>
      <c r="BF3731" t="s">
        <v>361</v>
      </c>
      <c r="BG3731">
        <v>0</v>
      </c>
      <c r="BN3731">
        <v>20800001</v>
      </c>
      <c r="GY3731">
        <v>0</v>
      </c>
      <c r="GZ3731">
        <v>0</v>
      </c>
      <c r="HA3731" t="s">
        <v>373</v>
      </c>
      <c r="HB3731">
        <v>0</v>
      </c>
      <c r="HC3731">
        <v>0</v>
      </c>
      <c r="HD3731">
        <v>0</v>
      </c>
      <c r="HE3731" t="b">
        <v>0</v>
      </c>
      <c r="HF3731">
        <v>15000</v>
      </c>
      <c r="HG3731" t="b">
        <v>1</v>
      </c>
      <c r="HH3731">
        <v>0</v>
      </c>
      <c r="HI3731">
        <v>0</v>
      </c>
      <c r="HJ3731">
        <v>0</v>
      </c>
      <c r="HK3731">
        <v>0</v>
      </c>
      <c r="HL3731" t="b">
        <v>0</v>
      </c>
      <c r="HM3731">
        <v>0</v>
      </c>
      <c r="HN3731">
        <v>0</v>
      </c>
      <c r="HO3731">
        <v>0</v>
      </c>
      <c r="HP3731" t="s">
        <v>363</v>
      </c>
      <c r="HQ3731">
        <v>0</v>
      </c>
      <c r="HR3731">
        <v>0</v>
      </c>
      <c r="HS3731">
        <v>0</v>
      </c>
      <c r="HT3731">
        <v>0</v>
      </c>
      <c r="HU3731" t="b">
        <v>0</v>
      </c>
      <c r="HV3731">
        <v>0</v>
      </c>
      <c r="HW3731" t="b">
        <v>0</v>
      </c>
      <c r="HX3731" t="b">
        <v>1</v>
      </c>
    </row>
    <row r="3732" spans="2:232">
      <c r="B3732" s="34">
        <f>10000000+INDEX(编号表!$B:$B,MATCH(D3732,编号表!$A:$A,0))*10000+J3732</f>
        <v>11720002</v>
      </c>
      <c r="C3732" s="22" t="s">
        <v>2443</v>
      </c>
      <c r="D3732" s="22" t="s">
        <v>2443</v>
      </c>
      <c r="E3732" s="41" t="s">
        <v>492</v>
      </c>
      <c r="F3732" s="41" t="s">
        <v>2248</v>
      </c>
      <c r="G3732" s="41" t="s">
        <v>363</v>
      </c>
      <c r="H3732" s="41" t="b">
        <v>0</v>
      </c>
      <c r="I3732" s="41" t="b">
        <v>0</v>
      </c>
      <c r="J3732" s="41">
        <v>2</v>
      </c>
      <c r="K3732" s="41" t="str">
        <f t="shared" si="78"/>
        <v>117200</v>
      </c>
      <c r="L3732" s="41" t="s">
        <v>860</v>
      </c>
      <c r="O3732" t="s">
        <v>2445</v>
      </c>
      <c r="P3732">
        <v>12221019</v>
      </c>
      <c r="Q3732">
        <v>0</v>
      </c>
      <c r="R3732">
        <v>0</v>
      </c>
      <c r="S3732">
        <v>0</v>
      </c>
      <c r="U3732">
        <v>0</v>
      </c>
      <c r="V3732">
        <v>0</v>
      </c>
      <c r="W3732">
        <v>600</v>
      </c>
      <c r="X3732">
        <v>600</v>
      </c>
      <c r="Y3732" t="s">
        <v>363</v>
      </c>
      <c r="Z3732" t="s">
        <v>372</v>
      </c>
      <c r="AA3732" t="s">
        <v>442</v>
      </c>
      <c r="AB3732">
        <v>1</v>
      </c>
      <c r="AC3732">
        <v>0</v>
      </c>
      <c r="AD3732" t="b">
        <v>1</v>
      </c>
      <c r="AE3732" t="s">
        <v>358</v>
      </c>
      <c r="AF3732">
        <v>1</v>
      </c>
      <c r="AZ3732" t="s">
        <v>389</v>
      </c>
      <c r="BA3732">
        <v>10000</v>
      </c>
      <c r="BB3732" t="s">
        <v>434</v>
      </c>
      <c r="BC3732" t="s">
        <v>442</v>
      </c>
      <c r="BD3732">
        <v>10000</v>
      </c>
      <c r="BE3732">
        <v>0</v>
      </c>
      <c r="BF3732" t="s">
        <v>361</v>
      </c>
      <c r="BG3732">
        <v>0</v>
      </c>
      <c r="BN3732">
        <v>20800002</v>
      </c>
      <c r="GY3732">
        <v>0</v>
      </c>
      <c r="GZ3732">
        <v>0</v>
      </c>
      <c r="HA3732" t="s">
        <v>373</v>
      </c>
      <c r="HB3732">
        <v>0</v>
      </c>
      <c r="HC3732">
        <v>0</v>
      </c>
      <c r="HD3732">
        <v>0</v>
      </c>
      <c r="HE3732" t="b">
        <v>0</v>
      </c>
      <c r="HF3732">
        <v>15000</v>
      </c>
      <c r="HG3732" t="b">
        <v>1</v>
      </c>
      <c r="HH3732">
        <v>0</v>
      </c>
      <c r="HI3732">
        <v>0</v>
      </c>
      <c r="HJ3732">
        <v>0</v>
      </c>
      <c r="HK3732">
        <v>0</v>
      </c>
      <c r="HL3732" t="b">
        <v>0</v>
      </c>
      <c r="HM3732">
        <v>0</v>
      </c>
      <c r="HN3732">
        <v>0</v>
      </c>
      <c r="HO3732">
        <v>0</v>
      </c>
      <c r="HP3732" t="s">
        <v>363</v>
      </c>
      <c r="HQ3732">
        <v>0</v>
      </c>
      <c r="HR3732">
        <v>0</v>
      </c>
      <c r="HS3732">
        <v>0</v>
      </c>
      <c r="HT3732">
        <v>0</v>
      </c>
      <c r="HU3732" t="b">
        <v>0</v>
      </c>
      <c r="HV3732">
        <v>0</v>
      </c>
      <c r="HW3732" t="b">
        <v>0</v>
      </c>
      <c r="HX3732" t="b">
        <v>1</v>
      </c>
    </row>
    <row r="3733" spans="2:232">
      <c r="B3733" s="34">
        <f>10000000+INDEX(编号表!$B:$B,MATCH(D3733,编号表!$A:$A,0))*10000+J3733</f>
        <v>11720003</v>
      </c>
      <c r="C3733" s="22" t="s">
        <v>2443</v>
      </c>
      <c r="D3733" s="22" t="s">
        <v>2443</v>
      </c>
      <c r="E3733" s="41" t="s">
        <v>492</v>
      </c>
      <c r="F3733" s="41" t="s">
        <v>2248</v>
      </c>
      <c r="G3733" s="41" t="s">
        <v>363</v>
      </c>
      <c r="H3733" s="41" t="b">
        <v>0</v>
      </c>
      <c r="I3733" s="41" t="b">
        <v>0</v>
      </c>
      <c r="J3733" s="41">
        <v>3</v>
      </c>
      <c r="K3733" s="41" t="str">
        <f t="shared" si="78"/>
        <v>117200</v>
      </c>
      <c r="L3733" s="41" t="s">
        <v>777</v>
      </c>
      <c r="O3733" t="s">
        <v>2446</v>
      </c>
      <c r="P3733">
        <v>12221019</v>
      </c>
      <c r="Q3733">
        <v>0</v>
      </c>
      <c r="R3733">
        <v>0</v>
      </c>
      <c r="S3733">
        <v>0</v>
      </c>
      <c r="U3733">
        <v>0</v>
      </c>
      <c r="V3733">
        <v>0</v>
      </c>
      <c r="W3733">
        <v>600</v>
      </c>
      <c r="X3733">
        <v>600</v>
      </c>
      <c r="Y3733" t="s">
        <v>363</v>
      </c>
      <c r="Z3733" t="s">
        <v>372</v>
      </c>
      <c r="AA3733" t="s">
        <v>442</v>
      </c>
      <c r="AB3733">
        <v>1</v>
      </c>
      <c r="AC3733">
        <v>0</v>
      </c>
      <c r="AD3733" t="b">
        <v>1</v>
      </c>
      <c r="AE3733" t="s">
        <v>358</v>
      </c>
      <c r="AF3733">
        <v>1</v>
      </c>
      <c r="AZ3733" t="s">
        <v>389</v>
      </c>
      <c r="BA3733">
        <v>10000</v>
      </c>
      <c r="BB3733" t="s">
        <v>434</v>
      </c>
      <c r="BC3733" t="s">
        <v>442</v>
      </c>
      <c r="BD3733">
        <v>10000</v>
      </c>
      <c r="BE3733">
        <v>0</v>
      </c>
      <c r="BF3733" t="s">
        <v>361</v>
      </c>
      <c r="BG3733">
        <v>0</v>
      </c>
      <c r="BN3733">
        <v>20800003</v>
      </c>
      <c r="GY3733">
        <v>0</v>
      </c>
      <c r="GZ3733">
        <v>0</v>
      </c>
      <c r="HA3733" t="s">
        <v>373</v>
      </c>
      <c r="HB3733">
        <v>0</v>
      </c>
      <c r="HC3733">
        <v>0</v>
      </c>
      <c r="HD3733">
        <v>0</v>
      </c>
      <c r="HE3733" t="b">
        <v>0</v>
      </c>
      <c r="HF3733">
        <v>15000</v>
      </c>
      <c r="HG3733" t="b">
        <v>1</v>
      </c>
      <c r="HH3733">
        <v>0</v>
      </c>
      <c r="HI3733">
        <v>0</v>
      </c>
      <c r="HJ3733">
        <v>0</v>
      </c>
      <c r="HK3733">
        <v>0</v>
      </c>
      <c r="HL3733" t="b">
        <v>0</v>
      </c>
      <c r="HM3733">
        <v>0</v>
      </c>
      <c r="HN3733">
        <v>0</v>
      </c>
      <c r="HO3733">
        <v>0</v>
      </c>
      <c r="HP3733" t="s">
        <v>363</v>
      </c>
      <c r="HQ3733">
        <v>0</v>
      </c>
      <c r="HR3733">
        <v>0</v>
      </c>
      <c r="HS3733">
        <v>0</v>
      </c>
      <c r="HT3733">
        <v>0</v>
      </c>
      <c r="HU3733" t="b">
        <v>0</v>
      </c>
      <c r="HV3733">
        <v>0</v>
      </c>
      <c r="HW3733" t="b">
        <v>0</v>
      </c>
      <c r="HX3733" t="b">
        <v>1</v>
      </c>
    </row>
    <row r="3734" spans="2:232">
      <c r="B3734" s="34">
        <f>10000000+INDEX(编号表!$B:$B,MATCH(D3734,编号表!$A:$A,0))*10000+J3734</f>
        <v>11720004</v>
      </c>
      <c r="C3734" s="22" t="s">
        <v>2443</v>
      </c>
      <c r="D3734" s="22" t="s">
        <v>2443</v>
      </c>
      <c r="E3734" s="41" t="s">
        <v>492</v>
      </c>
      <c r="F3734" s="41" t="s">
        <v>2252</v>
      </c>
      <c r="G3734" s="41" t="s">
        <v>363</v>
      </c>
      <c r="H3734" s="41" t="b">
        <v>0</v>
      </c>
      <c r="I3734" s="41" t="b">
        <v>0</v>
      </c>
      <c r="J3734" s="41">
        <v>4</v>
      </c>
      <c r="K3734" s="41" t="str">
        <f t="shared" si="78"/>
        <v>117200</v>
      </c>
      <c r="L3734" s="41" t="s">
        <v>353</v>
      </c>
      <c r="O3734" t="s">
        <v>2444</v>
      </c>
      <c r="P3734">
        <v>12221019</v>
      </c>
      <c r="Q3734">
        <v>0</v>
      </c>
      <c r="R3734">
        <v>0</v>
      </c>
      <c r="S3734">
        <v>0</v>
      </c>
      <c r="U3734">
        <v>0</v>
      </c>
      <c r="V3734">
        <v>0</v>
      </c>
      <c r="W3734">
        <v>600</v>
      </c>
      <c r="X3734">
        <v>600</v>
      </c>
      <c r="Y3734" t="s">
        <v>363</v>
      </c>
      <c r="Z3734" t="s">
        <v>372</v>
      </c>
      <c r="AA3734" t="s">
        <v>442</v>
      </c>
      <c r="AB3734">
        <v>1</v>
      </c>
      <c r="AC3734">
        <v>0</v>
      </c>
      <c r="AD3734" t="b">
        <v>1</v>
      </c>
      <c r="AE3734" t="s">
        <v>358</v>
      </c>
      <c r="AF3734">
        <v>1</v>
      </c>
      <c r="AZ3734" t="s">
        <v>389</v>
      </c>
      <c r="BA3734">
        <v>10000</v>
      </c>
      <c r="BB3734" t="s">
        <v>434</v>
      </c>
      <c r="BC3734" t="s">
        <v>442</v>
      </c>
      <c r="BD3734">
        <v>10000</v>
      </c>
      <c r="BE3734">
        <v>0</v>
      </c>
      <c r="BF3734" t="s">
        <v>361</v>
      </c>
      <c r="BG3734">
        <v>0</v>
      </c>
      <c r="BN3734">
        <v>20800004</v>
      </c>
      <c r="GY3734">
        <v>0</v>
      </c>
      <c r="GZ3734">
        <v>0</v>
      </c>
      <c r="HA3734" t="s">
        <v>373</v>
      </c>
      <c r="HB3734">
        <v>0</v>
      </c>
      <c r="HC3734">
        <v>0</v>
      </c>
      <c r="HD3734">
        <v>0</v>
      </c>
      <c r="HE3734" t="b">
        <v>0</v>
      </c>
      <c r="HF3734">
        <v>15000</v>
      </c>
      <c r="HG3734" t="b">
        <v>1</v>
      </c>
      <c r="HH3734">
        <v>0</v>
      </c>
      <c r="HI3734">
        <v>0</v>
      </c>
      <c r="HJ3734">
        <v>0</v>
      </c>
      <c r="HK3734">
        <v>0</v>
      </c>
      <c r="HL3734" t="b">
        <v>0</v>
      </c>
      <c r="HM3734">
        <v>0</v>
      </c>
      <c r="HN3734">
        <v>0</v>
      </c>
      <c r="HO3734">
        <v>0</v>
      </c>
      <c r="HP3734" t="s">
        <v>363</v>
      </c>
      <c r="HQ3734">
        <v>0</v>
      </c>
      <c r="HR3734">
        <v>0</v>
      </c>
      <c r="HS3734">
        <v>0</v>
      </c>
      <c r="HT3734">
        <v>0</v>
      </c>
      <c r="HU3734" t="b">
        <v>0</v>
      </c>
      <c r="HV3734">
        <v>0</v>
      </c>
      <c r="HW3734" t="b">
        <v>0</v>
      </c>
      <c r="HX3734" t="b">
        <v>1</v>
      </c>
    </row>
    <row r="3735" spans="2:232">
      <c r="B3735" s="34">
        <f>10000000+INDEX(编号表!$B:$B,MATCH(D3735,编号表!$A:$A,0))*10000+J3735</f>
        <v>11720005</v>
      </c>
      <c r="C3735" s="22" t="s">
        <v>2443</v>
      </c>
      <c r="D3735" s="22" t="s">
        <v>2443</v>
      </c>
      <c r="E3735" s="41" t="s">
        <v>492</v>
      </c>
      <c r="F3735" s="41" t="s">
        <v>2252</v>
      </c>
      <c r="G3735" s="41" t="s">
        <v>363</v>
      </c>
      <c r="H3735" s="41" t="b">
        <v>0</v>
      </c>
      <c r="I3735" s="41" t="b">
        <v>0</v>
      </c>
      <c r="J3735" s="41">
        <v>5</v>
      </c>
      <c r="K3735" s="41" t="str">
        <f t="shared" si="78"/>
        <v>117200</v>
      </c>
      <c r="L3735" s="41" t="s">
        <v>860</v>
      </c>
      <c r="O3735" t="s">
        <v>2445</v>
      </c>
      <c r="P3735">
        <v>12221019</v>
      </c>
      <c r="Q3735">
        <v>0</v>
      </c>
      <c r="R3735">
        <v>0</v>
      </c>
      <c r="S3735">
        <v>0</v>
      </c>
      <c r="U3735">
        <v>0</v>
      </c>
      <c r="V3735">
        <v>0</v>
      </c>
      <c r="W3735">
        <v>600</v>
      </c>
      <c r="X3735">
        <v>600</v>
      </c>
      <c r="Y3735" t="s">
        <v>363</v>
      </c>
      <c r="Z3735" t="s">
        <v>372</v>
      </c>
      <c r="AA3735" t="s">
        <v>442</v>
      </c>
      <c r="AB3735">
        <v>1</v>
      </c>
      <c r="AC3735">
        <v>0</v>
      </c>
      <c r="AD3735" t="b">
        <v>1</v>
      </c>
      <c r="AE3735" t="s">
        <v>358</v>
      </c>
      <c r="AF3735">
        <v>1</v>
      </c>
      <c r="AZ3735" t="s">
        <v>389</v>
      </c>
      <c r="BA3735">
        <v>10000</v>
      </c>
      <c r="BB3735" t="s">
        <v>434</v>
      </c>
      <c r="BC3735" t="s">
        <v>442</v>
      </c>
      <c r="BD3735">
        <v>10000</v>
      </c>
      <c r="BE3735">
        <v>0</v>
      </c>
      <c r="BF3735" t="s">
        <v>361</v>
      </c>
      <c r="BG3735">
        <v>0</v>
      </c>
      <c r="BN3735">
        <v>20800005</v>
      </c>
      <c r="GY3735">
        <v>0</v>
      </c>
      <c r="GZ3735">
        <v>0</v>
      </c>
      <c r="HA3735" t="s">
        <v>373</v>
      </c>
      <c r="HB3735">
        <v>0</v>
      </c>
      <c r="HC3735">
        <v>0</v>
      </c>
      <c r="HD3735">
        <v>0</v>
      </c>
      <c r="HE3735" t="b">
        <v>0</v>
      </c>
      <c r="HF3735">
        <v>15000</v>
      </c>
      <c r="HG3735" t="b">
        <v>1</v>
      </c>
      <c r="HH3735">
        <v>0</v>
      </c>
      <c r="HI3735">
        <v>0</v>
      </c>
      <c r="HJ3735">
        <v>0</v>
      </c>
      <c r="HK3735">
        <v>0</v>
      </c>
      <c r="HL3735" t="b">
        <v>0</v>
      </c>
      <c r="HM3735">
        <v>0</v>
      </c>
      <c r="HN3735">
        <v>0</v>
      </c>
      <c r="HO3735">
        <v>0</v>
      </c>
      <c r="HP3735" t="s">
        <v>363</v>
      </c>
      <c r="HQ3735">
        <v>0</v>
      </c>
      <c r="HR3735">
        <v>0</v>
      </c>
      <c r="HS3735">
        <v>0</v>
      </c>
      <c r="HT3735">
        <v>0</v>
      </c>
      <c r="HU3735" t="b">
        <v>0</v>
      </c>
      <c r="HV3735">
        <v>0</v>
      </c>
      <c r="HW3735" t="b">
        <v>0</v>
      </c>
      <c r="HX3735" t="b">
        <v>1</v>
      </c>
    </row>
    <row r="3736" spans="2:232">
      <c r="B3736" s="34">
        <f>10000000+INDEX(编号表!$B:$B,MATCH(D3736,编号表!$A:$A,0))*10000+J3736</f>
        <v>11720006</v>
      </c>
      <c r="C3736" s="22" t="s">
        <v>2443</v>
      </c>
      <c r="D3736" s="22" t="s">
        <v>2443</v>
      </c>
      <c r="E3736" s="41" t="s">
        <v>492</v>
      </c>
      <c r="F3736" s="41" t="s">
        <v>2252</v>
      </c>
      <c r="G3736" s="41" t="s">
        <v>363</v>
      </c>
      <c r="H3736" s="41" t="b">
        <v>0</v>
      </c>
      <c r="I3736" s="41" t="b">
        <v>0</v>
      </c>
      <c r="J3736" s="41">
        <v>6</v>
      </c>
      <c r="K3736" s="41" t="str">
        <f t="shared" si="78"/>
        <v>117200</v>
      </c>
      <c r="L3736" s="41" t="s">
        <v>777</v>
      </c>
      <c r="O3736" t="s">
        <v>2446</v>
      </c>
      <c r="P3736">
        <v>12221019</v>
      </c>
      <c r="Q3736">
        <v>0</v>
      </c>
      <c r="R3736">
        <v>0</v>
      </c>
      <c r="S3736">
        <v>0</v>
      </c>
      <c r="U3736">
        <v>0</v>
      </c>
      <c r="V3736">
        <v>0</v>
      </c>
      <c r="W3736">
        <v>600</v>
      </c>
      <c r="X3736">
        <v>600</v>
      </c>
      <c r="Y3736" t="s">
        <v>363</v>
      </c>
      <c r="Z3736" t="s">
        <v>372</v>
      </c>
      <c r="AA3736" t="s">
        <v>442</v>
      </c>
      <c r="AB3736">
        <v>1</v>
      </c>
      <c r="AC3736">
        <v>0</v>
      </c>
      <c r="AD3736" t="b">
        <v>1</v>
      </c>
      <c r="AE3736" t="s">
        <v>358</v>
      </c>
      <c r="AF3736">
        <v>1</v>
      </c>
      <c r="AZ3736" t="s">
        <v>389</v>
      </c>
      <c r="BA3736">
        <v>10000</v>
      </c>
      <c r="BB3736" t="s">
        <v>434</v>
      </c>
      <c r="BC3736" t="s">
        <v>442</v>
      </c>
      <c r="BD3736">
        <v>10000</v>
      </c>
      <c r="BE3736">
        <v>0</v>
      </c>
      <c r="BF3736" t="s">
        <v>361</v>
      </c>
      <c r="BG3736">
        <v>0</v>
      </c>
      <c r="BN3736">
        <v>20800006</v>
      </c>
      <c r="GY3736">
        <v>0</v>
      </c>
      <c r="GZ3736">
        <v>0</v>
      </c>
      <c r="HA3736" t="s">
        <v>373</v>
      </c>
      <c r="HB3736">
        <v>0</v>
      </c>
      <c r="HC3736">
        <v>0</v>
      </c>
      <c r="HD3736">
        <v>0</v>
      </c>
      <c r="HE3736" t="b">
        <v>0</v>
      </c>
      <c r="HF3736">
        <v>15000</v>
      </c>
      <c r="HG3736" t="b">
        <v>1</v>
      </c>
      <c r="HH3736">
        <v>0</v>
      </c>
      <c r="HI3736">
        <v>0</v>
      </c>
      <c r="HJ3736">
        <v>0</v>
      </c>
      <c r="HK3736">
        <v>0</v>
      </c>
      <c r="HL3736" t="b">
        <v>0</v>
      </c>
      <c r="HM3736">
        <v>0</v>
      </c>
      <c r="HN3736">
        <v>0</v>
      </c>
      <c r="HO3736">
        <v>0</v>
      </c>
      <c r="HP3736" t="s">
        <v>363</v>
      </c>
      <c r="HQ3736">
        <v>0</v>
      </c>
      <c r="HR3736">
        <v>0</v>
      </c>
      <c r="HS3736">
        <v>0</v>
      </c>
      <c r="HT3736">
        <v>0</v>
      </c>
      <c r="HU3736" t="b">
        <v>0</v>
      </c>
      <c r="HV3736">
        <v>0</v>
      </c>
      <c r="HW3736" t="b">
        <v>0</v>
      </c>
      <c r="HX3736" t="b">
        <v>1</v>
      </c>
    </row>
    <row r="3737" spans="2:232">
      <c r="B3737" s="34">
        <f>10000000+INDEX(编号表!$B:$B,MATCH(D3737,编号表!$A:$A,0))*10000+J3737</f>
        <v>11720007</v>
      </c>
      <c r="C3737" s="22" t="s">
        <v>2443</v>
      </c>
      <c r="D3737" s="22" t="s">
        <v>2443</v>
      </c>
      <c r="E3737" s="41" t="s">
        <v>492</v>
      </c>
      <c r="F3737" s="41" t="s">
        <v>2256</v>
      </c>
      <c r="G3737" s="41" t="s">
        <v>363</v>
      </c>
      <c r="H3737" s="41" t="b">
        <v>0</v>
      </c>
      <c r="I3737" s="41" t="b">
        <v>0</v>
      </c>
      <c r="J3737" s="41">
        <v>7</v>
      </c>
      <c r="K3737" s="41" t="str">
        <f t="shared" si="78"/>
        <v>117200</v>
      </c>
      <c r="L3737" s="41" t="s">
        <v>353</v>
      </c>
      <c r="O3737" t="s">
        <v>2444</v>
      </c>
      <c r="P3737">
        <v>12221019</v>
      </c>
      <c r="Q3737">
        <v>0</v>
      </c>
      <c r="R3737">
        <v>0</v>
      </c>
      <c r="S3737">
        <v>0</v>
      </c>
      <c r="U3737">
        <v>0</v>
      </c>
      <c r="V3737">
        <v>0</v>
      </c>
      <c r="W3737">
        <v>600</v>
      </c>
      <c r="X3737">
        <v>600</v>
      </c>
      <c r="Y3737" t="s">
        <v>363</v>
      </c>
      <c r="Z3737" t="s">
        <v>372</v>
      </c>
      <c r="AA3737" t="s">
        <v>442</v>
      </c>
      <c r="AB3737">
        <v>1</v>
      </c>
      <c r="AC3737">
        <v>0</v>
      </c>
      <c r="AD3737" t="b">
        <v>1</v>
      </c>
      <c r="AE3737" t="s">
        <v>358</v>
      </c>
      <c r="AF3737">
        <v>1</v>
      </c>
      <c r="AZ3737" t="s">
        <v>389</v>
      </c>
      <c r="BA3737">
        <v>10000</v>
      </c>
      <c r="BB3737" t="s">
        <v>434</v>
      </c>
      <c r="BC3737" t="s">
        <v>442</v>
      </c>
      <c r="BD3737">
        <v>10000</v>
      </c>
      <c r="BE3737">
        <v>0</v>
      </c>
      <c r="BF3737" t="s">
        <v>361</v>
      </c>
      <c r="BG3737">
        <v>0</v>
      </c>
      <c r="BN3737">
        <v>20800007</v>
      </c>
      <c r="GY3737">
        <v>0</v>
      </c>
      <c r="GZ3737">
        <v>0</v>
      </c>
      <c r="HA3737" t="s">
        <v>373</v>
      </c>
      <c r="HB3737">
        <v>0</v>
      </c>
      <c r="HC3737">
        <v>0</v>
      </c>
      <c r="HD3737">
        <v>0</v>
      </c>
      <c r="HE3737" t="b">
        <v>0</v>
      </c>
      <c r="HF3737">
        <v>15000</v>
      </c>
      <c r="HG3737" t="b">
        <v>1</v>
      </c>
      <c r="HH3737">
        <v>0</v>
      </c>
      <c r="HI3737">
        <v>0</v>
      </c>
      <c r="HJ3737">
        <v>0</v>
      </c>
      <c r="HK3737">
        <v>0</v>
      </c>
      <c r="HL3737" t="b">
        <v>0</v>
      </c>
      <c r="HM3737">
        <v>0</v>
      </c>
      <c r="HN3737">
        <v>0</v>
      </c>
      <c r="HO3737">
        <v>0</v>
      </c>
      <c r="HP3737" t="s">
        <v>363</v>
      </c>
      <c r="HQ3737">
        <v>0</v>
      </c>
      <c r="HR3737">
        <v>0</v>
      </c>
      <c r="HS3737">
        <v>0</v>
      </c>
      <c r="HT3737">
        <v>0</v>
      </c>
      <c r="HU3737" t="b">
        <v>0</v>
      </c>
      <c r="HV3737">
        <v>0</v>
      </c>
      <c r="HW3737" t="b">
        <v>0</v>
      </c>
      <c r="HX3737" t="b">
        <v>1</v>
      </c>
    </row>
    <row r="3738" spans="2:232">
      <c r="B3738" s="34">
        <f>10000000+INDEX(编号表!$B:$B,MATCH(D3738,编号表!$A:$A,0))*10000+J3738</f>
        <v>11720008</v>
      </c>
      <c r="C3738" s="22" t="s">
        <v>2443</v>
      </c>
      <c r="D3738" s="22" t="s">
        <v>2443</v>
      </c>
      <c r="E3738" s="41" t="s">
        <v>492</v>
      </c>
      <c r="F3738" s="41" t="s">
        <v>2256</v>
      </c>
      <c r="G3738" s="41" t="s">
        <v>363</v>
      </c>
      <c r="H3738" s="41" t="b">
        <v>0</v>
      </c>
      <c r="I3738" s="41" t="b">
        <v>0</v>
      </c>
      <c r="J3738" s="41">
        <v>8</v>
      </c>
      <c r="K3738" s="41" t="str">
        <f t="shared" si="78"/>
        <v>117200</v>
      </c>
      <c r="L3738" s="41" t="s">
        <v>860</v>
      </c>
      <c r="O3738" t="s">
        <v>2445</v>
      </c>
      <c r="P3738">
        <v>12221019</v>
      </c>
      <c r="Q3738">
        <v>0</v>
      </c>
      <c r="R3738">
        <v>0</v>
      </c>
      <c r="S3738">
        <v>0</v>
      </c>
      <c r="U3738">
        <v>0</v>
      </c>
      <c r="V3738">
        <v>0</v>
      </c>
      <c r="W3738">
        <v>600</v>
      </c>
      <c r="X3738">
        <v>600</v>
      </c>
      <c r="Y3738" t="s">
        <v>363</v>
      </c>
      <c r="Z3738" t="s">
        <v>372</v>
      </c>
      <c r="AA3738" t="s">
        <v>442</v>
      </c>
      <c r="AB3738">
        <v>1</v>
      </c>
      <c r="AC3738">
        <v>0</v>
      </c>
      <c r="AD3738" t="b">
        <v>1</v>
      </c>
      <c r="AE3738" t="s">
        <v>358</v>
      </c>
      <c r="AF3738">
        <v>1</v>
      </c>
      <c r="AZ3738" t="s">
        <v>389</v>
      </c>
      <c r="BA3738">
        <v>10000</v>
      </c>
      <c r="BB3738" t="s">
        <v>434</v>
      </c>
      <c r="BC3738" t="s">
        <v>442</v>
      </c>
      <c r="BD3738">
        <v>10000</v>
      </c>
      <c r="BE3738">
        <v>0</v>
      </c>
      <c r="BF3738" t="s">
        <v>361</v>
      </c>
      <c r="BG3738">
        <v>0</v>
      </c>
      <c r="BN3738">
        <v>20800008</v>
      </c>
      <c r="GY3738">
        <v>0</v>
      </c>
      <c r="GZ3738">
        <v>0</v>
      </c>
      <c r="HA3738" t="s">
        <v>373</v>
      </c>
      <c r="HB3738">
        <v>0</v>
      </c>
      <c r="HC3738">
        <v>0</v>
      </c>
      <c r="HD3738">
        <v>0</v>
      </c>
      <c r="HE3738" t="b">
        <v>0</v>
      </c>
      <c r="HF3738">
        <v>15000</v>
      </c>
      <c r="HG3738" t="b">
        <v>1</v>
      </c>
      <c r="HH3738">
        <v>0</v>
      </c>
      <c r="HI3738">
        <v>0</v>
      </c>
      <c r="HJ3738">
        <v>0</v>
      </c>
      <c r="HK3738">
        <v>0</v>
      </c>
      <c r="HL3738" t="b">
        <v>0</v>
      </c>
      <c r="HM3738">
        <v>0</v>
      </c>
      <c r="HN3738">
        <v>0</v>
      </c>
      <c r="HO3738">
        <v>0</v>
      </c>
      <c r="HP3738" t="s">
        <v>363</v>
      </c>
      <c r="HQ3738">
        <v>0</v>
      </c>
      <c r="HR3738">
        <v>0</v>
      </c>
      <c r="HS3738">
        <v>0</v>
      </c>
      <c r="HT3738">
        <v>0</v>
      </c>
      <c r="HU3738" t="b">
        <v>0</v>
      </c>
      <c r="HV3738">
        <v>0</v>
      </c>
      <c r="HW3738" t="b">
        <v>0</v>
      </c>
      <c r="HX3738" t="b">
        <v>1</v>
      </c>
    </row>
    <row r="3739" spans="2:232">
      <c r="B3739" s="34">
        <f>10000000+INDEX(编号表!$B:$B,MATCH(D3739,编号表!$A:$A,0))*10000+J3739</f>
        <v>11720009</v>
      </c>
      <c r="C3739" s="22" t="s">
        <v>2443</v>
      </c>
      <c r="D3739" s="22" t="s">
        <v>2443</v>
      </c>
      <c r="E3739" s="41" t="s">
        <v>492</v>
      </c>
      <c r="F3739" s="41" t="s">
        <v>2256</v>
      </c>
      <c r="G3739" s="41" t="s">
        <v>363</v>
      </c>
      <c r="H3739" s="41" t="b">
        <v>0</v>
      </c>
      <c r="I3739" s="41" t="b">
        <v>0</v>
      </c>
      <c r="J3739" s="41">
        <v>9</v>
      </c>
      <c r="K3739" s="41" t="str">
        <f t="shared" si="78"/>
        <v>117200</v>
      </c>
      <c r="L3739" s="41" t="s">
        <v>777</v>
      </c>
      <c r="O3739" t="s">
        <v>2446</v>
      </c>
      <c r="P3739">
        <v>12221019</v>
      </c>
      <c r="Q3739">
        <v>0</v>
      </c>
      <c r="R3739">
        <v>0</v>
      </c>
      <c r="S3739">
        <v>0</v>
      </c>
      <c r="U3739">
        <v>0</v>
      </c>
      <c r="V3739">
        <v>0</v>
      </c>
      <c r="W3739">
        <v>600</v>
      </c>
      <c r="X3739">
        <v>600</v>
      </c>
      <c r="Y3739" t="s">
        <v>363</v>
      </c>
      <c r="Z3739" t="s">
        <v>372</v>
      </c>
      <c r="AA3739" t="s">
        <v>442</v>
      </c>
      <c r="AB3739">
        <v>1</v>
      </c>
      <c r="AC3739">
        <v>0</v>
      </c>
      <c r="AD3739" t="b">
        <v>1</v>
      </c>
      <c r="AE3739" t="s">
        <v>358</v>
      </c>
      <c r="AF3739">
        <v>1</v>
      </c>
      <c r="AZ3739" t="s">
        <v>389</v>
      </c>
      <c r="BA3739">
        <v>10000</v>
      </c>
      <c r="BB3739" t="s">
        <v>434</v>
      </c>
      <c r="BC3739" t="s">
        <v>442</v>
      </c>
      <c r="BD3739">
        <v>10000</v>
      </c>
      <c r="BE3739">
        <v>0</v>
      </c>
      <c r="BF3739" t="s">
        <v>361</v>
      </c>
      <c r="BG3739">
        <v>0</v>
      </c>
      <c r="BN3739">
        <v>20800009</v>
      </c>
      <c r="GY3739">
        <v>0</v>
      </c>
      <c r="GZ3739">
        <v>0</v>
      </c>
      <c r="HA3739" t="s">
        <v>373</v>
      </c>
      <c r="HB3739">
        <v>0</v>
      </c>
      <c r="HC3739">
        <v>0</v>
      </c>
      <c r="HD3739">
        <v>0</v>
      </c>
      <c r="HE3739" t="b">
        <v>0</v>
      </c>
      <c r="HF3739">
        <v>15000</v>
      </c>
      <c r="HG3739" t="b">
        <v>1</v>
      </c>
      <c r="HH3739">
        <v>0</v>
      </c>
      <c r="HI3739">
        <v>0</v>
      </c>
      <c r="HJ3739">
        <v>0</v>
      </c>
      <c r="HK3739">
        <v>0</v>
      </c>
      <c r="HL3739" t="b">
        <v>0</v>
      </c>
      <c r="HM3739">
        <v>0</v>
      </c>
      <c r="HN3739">
        <v>0</v>
      </c>
      <c r="HO3739">
        <v>0</v>
      </c>
      <c r="HP3739" t="s">
        <v>363</v>
      </c>
      <c r="HQ3739">
        <v>0</v>
      </c>
      <c r="HR3739">
        <v>0</v>
      </c>
      <c r="HS3739">
        <v>0</v>
      </c>
      <c r="HT3739">
        <v>0</v>
      </c>
      <c r="HU3739" t="b">
        <v>0</v>
      </c>
      <c r="HV3739">
        <v>0</v>
      </c>
      <c r="HW3739" t="b">
        <v>0</v>
      </c>
      <c r="HX3739" t="b">
        <v>1</v>
      </c>
    </row>
    <row r="3740" spans="2:232">
      <c r="B3740" s="34">
        <f>10000000+INDEX(编号表!$B:$B,MATCH(D3740,编号表!$A:$A,0))*10000+J3740</f>
        <v>11720010</v>
      </c>
      <c r="C3740" s="22" t="s">
        <v>2443</v>
      </c>
      <c r="D3740" s="22" t="s">
        <v>2443</v>
      </c>
      <c r="E3740" s="41" t="s">
        <v>492</v>
      </c>
      <c r="F3740" s="41" t="s">
        <v>2260</v>
      </c>
      <c r="G3740" s="41" t="s">
        <v>363</v>
      </c>
      <c r="H3740" s="41" t="b">
        <v>0</v>
      </c>
      <c r="I3740" s="41" t="b">
        <v>0</v>
      </c>
      <c r="J3740" s="41">
        <v>10</v>
      </c>
      <c r="K3740" s="41" t="str">
        <f t="shared" si="78"/>
        <v>117200</v>
      </c>
      <c r="L3740" s="41" t="s">
        <v>353</v>
      </c>
      <c r="O3740" t="s">
        <v>2444</v>
      </c>
      <c r="P3740">
        <v>12221019</v>
      </c>
      <c r="Q3740">
        <v>0</v>
      </c>
      <c r="R3740">
        <v>0</v>
      </c>
      <c r="S3740">
        <v>0</v>
      </c>
      <c r="U3740">
        <v>0</v>
      </c>
      <c r="V3740">
        <v>0</v>
      </c>
      <c r="W3740">
        <v>600</v>
      </c>
      <c r="X3740">
        <v>600</v>
      </c>
      <c r="Y3740" t="s">
        <v>363</v>
      </c>
      <c r="Z3740" t="s">
        <v>372</v>
      </c>
      <c r="AA3740" t="s">
        <v>442</v>
      </c>
      <c r="AB3740">
        <v>1</v>
      </c>
      <c r="AC3740">
        <v>0</v>
      </c>
      <c r="AD3740" t="b">
        <v>1</v>
      </c>
      <c r="AE3740" t="s">
        <v>358</v>
      </c>
      <c r="AF3740">
        <v>1</v>
      </c>
      <c r="AZ3740" t="s">
        <v>389</v>
      </c>
      <c r="BA3740">
        <v>10000</v>
      </c>
      <c r="BB3740" t="s">
        <v>434</v>
      </c>
      <c r="BC3740" t="s">
        <v>442</v>
      </c>
      <c r="BD3740">
        <v>10000</v>
      </c>
      <c r="BE3740">
        <v>0</v>
      </c>
      <c r="BF3740" t="s">
        <v>361</v>
      </c>
      <c r="BG3740">
        <v>0</v>
      </c>
      <c r="BN3740">
        <v>20800010</v>
      </c>
      <c r="GY3740">
        <v>0</v>
      </c>
      <c r="GZ3740">
        <v>0</v>
      </c>
      <c r="HA3740" t="s">
        <v>373</v>
      </c>
      <c r="HB3740">
        <v>0</v>
      </c>
      <c r="HC3740">
        <v>0</v>
      </c>
      <c r="HD3740">
        <v>0</v>
      </c>
      <c r="HE3740" t="b">
        <v>0</v>
      </c>
      <c r="HF3740">
        <v>15000</v>
      </c>
      <c r="HG3740" t="b">
        <v>1</v>
      </c>
      <c r="HH3740">
        <v>0</v>
      </c>
      <c r="HI3740">
        <v>0</v>
      </c>
      <c r="HJ3740">
        <v>0</v>
      </c>
      <c r="HK3740">
        <v>0</v>
      </c>
      <c r="HL3740" t="b">
        <v>0</v>
      </c>
      <c r="HM3740">
        <v>0</v>
      </c>
      <c r="HN3740">
        <v>0</v>
      </c>
      <c r="HO3740">
        <v>0</v>
      </c>
      <c r="HP3740" t="s">
        <v>363</v>
      </c>
      <c r="HQ3740">
        <v>0</v>
      </c>
      <c r="HR3740">
        <v>0</v>
      </c>
      <c r="HS3740">
        <v>0</v>
      </c>
      <c r="HT3740">
        <v>0</v>
      </c>
      <c r="HU3740" t="b">
        <v>0</v>
      </c>
      <c r="HV3740">
        <v>0</v>
      </c>
      <c r="HW3740" t="b">
        <v>0</v>
      </c>
      <c r="HX3740" t="b">
        <v>1</v>
      </c>
    </row>
    <row r="3741" spans="2:232">
      <c r="B3741" s="34">
        <f>10000000+INDEX(编号表!$B:$B,MATCH(D3741,编号表!$A:$A,0))*10000+J3741</f>
        <v>11720011</v>
      </c>
      <c r="C3741" s="22" t="s">
        <v>2443</v>
      </c>
      <c r="D3741" s="22" t="s">
        <v>2443</v>
      </c>
      <c r="E3741" s="41" t="s">
        <v>492</v>
      </c>
      <c r="F3741" s="41" t="s">
        <v>2260</v>
      </c>
      <c r="G3741" s="41" t="s">
        <v>363</v>
      </c>
      <c r="H3741" s="41" t="b">
        <v>0</v>
      </c>
      <c r="I3741" s="41" t="b">
        <v>0</v>
      </c>
      <c r="J3741" s="41">
        <v>11</v>
      </c>
      <c r="K3741" s="41" t="str">
        <f t="shared" si="78"/>
        <v>117200</v>
      </c>
      <c r="L3741" s="41" t="s">
        <v>860</v>
      </c>
      <c r="O3741" t="s">
        <v>2445</v>
      </c>
      <c r="P3741">
        <v>12221019</v>
      </c>
      <c r="Q3741">
        <v>0</v>
      </c>
      <c r="R3741">
        <v>0</v>
      </c>
      <c r="S3741">
        <v>0</v>
      </c>
      <c r="U3741">
        <v>0</v>
      </c>
      <c r="V3741">
        <v>0</v>
      </c>
      <c r="W3741">
        <v>600</v>
      </c>
      <c r="X3741">
        <v>600</v>
      </c>
      <c r="Y3741" t="s">
        <v>363</v>
      </c>
      <c r="Z3741" t="s">
        <v>372</v>
      </c>
      <c r="AA3741" t="s">
        <v>442</v>
      </c>
      <c r="AB3741">
        <v>1</v>
      </c>
      <c r="AC3741">
        <v>0</v>
      </c>
      <c r="AD3741" t="b">
        <v>1</v>
      </c>
      <c r="AE3741" t="s">
        <v>358</v>
      </c>
      <c r="AF3741">
        <v>1</v>
      </c>
      <c r="AZ3741" t="s">
        <v>389</v>
      </c>
      <c r="BA3741">
        <v>10000</v>
      </c>
      <c r="BB3741" t="s">
        <v>434</v>
      </c>
      <c r="BC3741" t="s">
        <v>442</v>
      </c>
      <c r="BD3741">
        <v>10000</v>
      </c>
      <c r="BE3741">
        <v>0</v>
      </c>
      <c r="BF3741" t="s">
        <v>361</v>
      </c>
      <c r="BG3741">
        <v>0</v>
      </c>
      <c r="BN3741">
        <v>20800011</v>
      </c>
      <c r="GY3741">
        <v>0</v>
      </c>
      <c r="GZ3741">
        <v>0</v>
      </c>
      <c r="HA3741" t="s">
        <v>373</v>
      </c>
      <c r="HB3741">
        <v>0</v>
      </c>
      <c r="HC3741">
        <v>0</v>
      </c>
      <c r="HD3741">
        <v>0</v>
      </c>
      <c r="HE3741" t="b">
        <v>0</v>
      </c>
      <c r="HF3741">
        <v>15000</v>
      </c>
      <c r="HG3741" t="b">
        <v>1</v>
      </c>
      <c r="HH3741">
        <v>0</v>
      </c>
      <c r="HI3741">
        <v>0</v>
      </c>
      <c r="HJ3741">
        <v>0</v>
      </c>
      <c r="HK3741">
        <v>0</v>
      </c>
      <c r="HL3741" t="b">
        <v>0</v>
      </c>
      <c r="HM3741">
        <v>0</v>
      </c>
      <c r="HN3741">
        <v>0</v>
      </c>
      <c r="HO3741">
        <v>0</v>
      </c>
      <c r="HP3741" t="s">
        <v>363</v>
      </c>
      <c r="HQ3741">
        <v>0</v>
      </c>
      <c r="HR3741">
        <v>0</v>
      </c>
      <c r="HS3741">
        <v>0</v>
      </c>
      <c r="HT3741">
        <v>0</v>
      </c>
      <c r="HU3741" t="b">
        <v>0</v>
      </c>
      <c r="HV3741">
        <v>0</v>
      </c>
      <c r="HW3741" t="b">
        <v>0</v>
      </c>
      <c r="HX3741" t="b">
        <v>1</v>
      </c>
    </row>
    <row r="3742" spans="2:232">
      <c r="B3742" s="34">
        <f>10000000+INDEX(编号表!$B:$B,MATCH(D3742,编号表!$A:$A,0))*10000+J3742</f>
        <v>11720012</v>
      </c>
      <c r="C3742" s="22" t="s">
        <v>2443</v>
      </c>
      <c r="D3742" s="22" t="s">
        <v>2443</v>
      </c>
      <c r="E3742" s="41" t="s">
        <v>492</v>
      </c>
      <c r="F3742" s="41" t="s">
        <v>2260</v>
      </c>
      <c r="G3742" s="41" t="s">
        <v>363</v>
      </c>
      <c r="H3742" s="41" t="b">
        <v>0</v>
      </c>
      <c r="I3742" s="41" t="b">
        <v>0</v>
      </c>
      <c r="J3742" s="41">
        <v>12</v>
      </c>
      <c r="K3742" s="41" t="str">
        <f t="shared" si="78"/>
        <v>117200</v>
      </c>
      <c r="L3742" s="41" t="s">
        <v>777</v>
      </c>
      <c r="O3742" t="s">
        <v>2446</v>
      </c>
      <c r="P3742">
        <v>12221019</v>
      </c>
      <c r="Q3742">
        <v>0</v>
      </c>
      <c r="R3742">
        <v>0</v>
      </c>
      <c r="S3742">
        <v>0</v>
      </c>
      <c r="U3742">
        <v>0</v>
      </c>
      <c r="V3742">
        <v>0</v>
      </c>
      <c r="W3742">
        <v>600</v>
      </c>
      <c r="X3742">
        <v>600</v>
      </c>
      <c r="Y3742" t="s">
        <v>363</v>
      </c>
      <c r="Z3742" t="s">
        <v>372</v>
      </c>
      <c r="AA3742" t="s">
        <v>442</v>
      </c>
      <c r="AB3742">
        <v>1</v>
      </c>
      <c r="AC3742">
        <v>0</v>
      </c>
      <c r="AD3742" t="b">
        <v>1</v>
      </c>
      <c r="AE3742" t="s">
        <v>358</v>
      </c>
      <c r="AF3742">
        <v>1</v>
      </c>
      <c r="AZ3742" t="s">
        <v>389</v>
      </c>
      <c r="BA3742">
        <v>10000</v>
      </c>
      <c r="BB3742" t="s">
        <v>434</v>
      </c>
      <c r="BC3742" t="s">
        <v>442</v>
      </c>
      <c r="BD3742">
        <v>10000</v>
      </c>
      <c r="BE3742">
        <v>0</v>
      </c>
      <c r="BF3742" t="s">
        <v>361</v>
      </c>
      <c r="BG3742">
        <v>0</v>
      </c>
      <c r="BN3742">
        <v>20800012</v>
      </c>
      <c r="GY3742">
        <v>0</v>
      </c>
      <c r="GZ3742">
        <v>0</v>
      </c>
      <c r="HA3742" t="s">
        <v>373</v>
      </c>
      <c r="HB3742">
        <v>0</v>
      </c>
      <c r="HC3742">
        <v>0</v>
      </c>
      <c r="HD3742">
        <v>0</v>
      </c>
      <c r="HE3742" t="b">
        <v>0</v>
      </c>
      <c r="HF3742">
        <v>15000</v>
      </c>
      <c r="HG3742" t="b">
        <v>1</v>
      </c>
      <c r="HH3742">
        <v>0</v>
      </c>
      <c r="HI3742">
        <v>0</v>
      </c>
      <c r="HJ3742">
        <v>0</v>
      </c>
      <c r="HK3742">
        <v>0</v>
      </c>
      <c r="HL3742" t="b">
        <v>0</v>
      </c>
      <c r="HM3742">
        <v>0</v>
      </c>
      <c r="HN3742">
        <v>0</v>
      </c>
      <c r="HO3742">
        <v>0</v>
      </c>
      <c r="HP3742" t="s">
        <v>363</v>
      </c>
      <c r="HQ3742">
        <v>0</v>
      </c>
      <c r="HR3742">
        <v>0</v>
      </c>
      <c r="HS3742">
        <v>0</v>
      </c>
      <c r="HT3742">
        <v>0</v>
      </c>
      <c r="HU3742" t="b">
        <v>0</v>
      </c>
      <c r="HV3742">
        <v>0</v>
      </c>
      <c r="HW3742" t="b">
        <v>0</v>
      </c>
      <c r="HX3742" t="b">
        <v>1</v>
      </c>
    </row>
    <row r="3743" spans="2:232">
      <c r="B3743" s="34">
        <f>10000000+INDEX(编号表!$B:$B,MATCH(D3743,编号表!$A:$A,0))*10000+J3743</f>
        <v>11720013</v>
      </c>
      <c r="C3743" s="22" t="s">
        <v>2443</v>
      </c>
      <c r="D3743" s="22" t="s">
        <v>2443</v>
      </c>
      <c r="E3743" s="41" t="s">
        <v>492</v>
      </c>
      <c r="F3743" s="41" t="s">
        <v>2264</v>
      </c>
      <c r="G3743" s="41" t="s">
        <v>363</v>
      </c>
      <c r="H3743" s="41" t="b">
        <v>0</v>
      </c>
      <c r="I3743" s="41" t="b">
        <v>0</v>
      </c>
      <c r="J3743" s="41">
        <v>13</v>
      </c>
      <c r="K3743" s="41" t="str">
        <f t="shared" si="78"/>
        <v>117200</v>
      </c>
      <c r="L3743" s="41" t="s">
        <v>353</v>
      </c>
      <c r="O3743" t="s">
        <v>2444</v>
      </c>
      <c r="P3743">
        <v>12221019</v>
      </c>
      <c r="Q3743">
        <v>0</v>
      </c>
      <c r="R3743">
        <v>0</v>
      </c>
      <c r="S3743">
        <v>0</v>
      </c>
      <c r="U3743">
        <v>0</v>
      </c>
      <c r="V3743">
        <v>0</v>
      </c>
      <c r="W3743">
        <v>600</v>
      </c>
      <c r="X3743">
        <v>600</v>
      </c>
      <c r="Y3743" t="s">
        <v>363</v>
      </c>
      <c r="Z3743" t="s">
        <v>372</v>
      </c>
      <c r="AA3743" t="s">
        <v>442</v>
      </c>
      <c r="AB3743">
        <v>1</v>
      </c>
      <c r="AC3743">
        <v>0</v>
      </c>
      <c r="AD3743" t="b">
        <v>1</v>
      </c>
      <c r="AE3743" t="s">
        <v>358</v>
      </c>
      <c r="AF3743">
        <v>1</v>
      </c>
      <c r="AZ3743" t="s">
        <v>389</v>
      </c>
      <c r="BA3743">
        <v>10000</v>
      </c>
      <c r="BB3743" t="s">
        <v>434</v>
      </c>
      <c r="BC3743" t="s">
        <v>442</v>
      </c>
      <c r="BD3743">
        <v>10000</v>
      </c>
      <c r="BE3743">
        <v>0</v>
      </c>
      <c r="BF3743" t="s">
        <v>361</v>
      </c>
      <c r="BG3743">
        <v>0</v>
      </c>
      <c r="BN3743">
        <v>20800013</v>
      </c>
      <c r="GY3743">
        <v>0</v>
      </c>
      <c r="GZ3743">
        <v>0</v>
      </c>
      <c r="HA3743" t="s">
        <v>373</v>
      </c>
      <c r="HB3743">
        <v>0</v>
      </c>
      <c r="HC3743">
        <v>0</v>
      </c>
      <c r="HD3743">
        <v>0</v>
      </c>
      <c r="HE3743" t="b">
        <v>0</v>
      </c>
      <c r="HF3743">
        <v>15000</v>
      </c>
      <c r="HG3743" t="b">
        <v>1</v>
      </c>
      <c r="HH3743">
        <v>0</v>
      </c>
      <c r="HI3743">
        <v>0</v>
      </c>
      <c r="HJ3743">
        <v>0</v>
      </c>
      <c r="HK3743">
        <v>0</v>
      </c>
      <c r="HL3743" t="b">
        <v>0</v>
      </c>
      <c r="HM3743">
        <v>0</v>
      </c>
      <c r="HN3743">
        <v>0</v>
      </c>
      <c r="HO3743">
        <v>0</v>
      </c>
      <c r="HP3743" t="s">
        <v>363</v>
      </c>
      <c r="HQ3743">
        <v>0</v>
      </c>
      <c r="HR3743">
        <v>0</v>
      </c>
      <c r="HS3743">
        <v>0</v>
      </c>
      <c r="HT3743">
        <v>0</v>
      </c>
      <c r="HU3743" t="b">
        <v>0</v>
      </c>
      <c r="HV3743">
        <v>0</v>
      </c>
      <c r="HW3743" t="b">
        <v>0</v>
      </c>
      <c r="HX3743" t="b">
        <v>1</v>
      </c>
    </row>
    <row r="3744" spans="2:232">
      <c r="B3744" s="34">
        <f>10000000+INDEX(编号表!$B:$B,MATCH(D3744,编号表!$A:$A,0))*10000+J3744</f>
        <v>11720014</v>
      </c>
      <c r="C3744" s="22" t="s">
        <v>2443</v>
      </c>
      <c r="D3744" s="22" t="s">
        <v>2443</v>
      </c>
      <c r="E3744" s="41" t="s">
        <v>492</v>
      </c>
      <c r="F3744" s="41" t="s">
        <v>2264</v>
      </c>
      <c r="G3744" s="41" t="s">
        <v>363</v>
      </c>
      <c r="H3744" s="41" t="b">
        <v>0</v>
      </c>
      <c r="I3744" s="41" t="b">
        <v>0</v>
      </c>
      <c r="J3744" s="41">
        <v>14</v>
      </c>
      <c r="K3744" s="41" t="str">
        <f t="shared" si="78"/>
        <v>117200</v>
      </c>
      <c r="L3744" s="41" t="s">
        <v>860</v>
      </c>
      <c r="O3744" t="s">
        <v>2445</v>
      </c>
      <c r="P3744">
        <v>12221019</v>
      </c>
      <c r="Q3744">
        <v>0</v>
      </c>
      <c r="R3744">
        <v>0</v>
      </c>
      <c r="S3744">
        <v>0</v>
      </c>
      <c r="U3744">
        <v>0</v>
      </c>
      <c r="V3744">
        <v>0</v>
      </c>
      <c r="W3744">
        <v>600</v>
      </c>
      <c r="X3744">
        <v>600</v>
      </c>
      <c r="Y3744" t="s">
        <v>363</v>
      </c>
      <c r="Z3744" t="s">
        <v>372</v>
      </c>
      <c r="AA3744" t="s">
        <v>442</v>
      </c>
      <c r="AB3744">
        <v>1</v>
      </c>
      <c r="AC3744">
        <v>0</v>
      </c>
      <c r="AD3744" t="b">
        <v>1</v>
      </c>
      <c r="AE3744" t="s">
        <v>358</v>
      </c>
      <c r="AF3744">
        <v>1</v>
      </c>
      <c r="AZ3744" t="s">
        <v>389</v>
      </c>
      <c r="BA3744">
        <v>10000</v>
      </c>
      <c r="BB3744" t="s">
        <v>434</v>
      </c>
      <c r="BC3744" t="s">
        <v>442</v>
      </c>
      <c r="BD3744">
        <v>10000</v>
      </c>
      <c r="BE3744">
        <v>0</v>
      </c>
      <c r="BF3744" t="s">
        <v>361</v>
      </c>
      <c r="BG3744">
        <v>0</v>
      </c>
      <c r="BN3744">
        <v>20800014</v>
      </c>
      <c r="GY3744">
        <v>0</v>
      </c>
      <c r="GZ3744">
        <v>0</v>
      </c>
      <c r="HA3744" t="s">
        <v>373</v>
      </c>
      <c r="HB3744">
        <v>0</v>
      </c>
      <c r="HC3744">
        <v>0</v>
      </c>
      <c r="HD3744">
        <v>0</v>
      </c>
      <c r="HE3744" t="b">
        <v>0</v>
      </c>
      <c r="HF3744">
        <v>15000</v>
      </c>
      <c r="HG3744" t="b">
        <v>1</v>
      </c>
      <c r="HH3744">
        <v>0</v>
      </c>
      <c r="HI3744">
        <v>0</v>
      </c>
      <c r="HJ3744">
        <v>0</v>
      </c>
      <c r="HK3744">
        <v>0</v>
      </c>
      <c r="HL3744" t="b">
        <v>0</v>
      </c>
      <c r="HM3744">
        <v>0</v>
      </c>
      <c r="HN3744">
        <v>0</v>
      </c>
      <c r="HO3744">
        <v>0</v>
      </c>
      <c r="HP3744" t="s">
        <v>363</v>
      </c>
      <c r="HQ3744">
        <v>0</v>
      </c>
      <c r="HR3744">
        <v>0</v>
      </c>
      <c r="HS3744">
        <v>0</v>
      </c>
      <c r="HT3744">
        <v>0</v>
      </c>
      <c r="HU3744" t="b">
        <v>0</v>
      </c>
      <c r="HV3744">
        <v>0</v>
      </c>
      <c r="HW3744" t="b">
        <v>0</v>
      </c>
      <c r="HX3744" t="b">
        <v>1</v>
      </c>
    </row>
    <row r="3745" spans="2:232">
      <c r="B3745" s="34">
        <f>10000000+INDEX(编号表!$B:$B,MATCH(D3745,编号表!$A:$A,0))*10000+J3745</f>
        <v>11720015</v>
      </c>
      <c r="C3745" s="22" t="s">
        <v>2443</v>
      </c>
      <c r="D3745" s="22" t="s">
        <v>2443</v>
      </c>
      <c r="E3745" s="41" t="s">
        <v>492</v>
      </c>
      <c r="F3745" s="41" t="s">
        <v>2264</v>
      </c>
      <c r="G3745" s="41" t="s">
        <v>363</v>
      </c>
      <c r="H3745" s="41" t="b">
        <v>0</v>
      </c>
      <c r="I3745" s="41" t="b">
        <v>0</v>
      </c>
      <c r="J3745" s="41">
        <v>15</v>
      </c>
      <c r="K3745" s="41" t="str">
        <f t="shared" si="78"/>
        <v>117200</v>
      </c>
      <c r="L3745" s="41" t="s">
        <v>777</v>
      </c>
      <c r="O3745" t="s">
        <v>2446</v>
      </c>
      <c r="P3745">
        <v>12221019</v>
      </c>
      <c r="Q3745">
        <v>0</v>
      </c>
      <c r="R3745">
        <v>0</v>
      </c>
      <c r="S3745">
        <v>0</v>
      </c>
      <c r="U3745">
        <v>0</v>
      </c>
      <c r="V3745">
        <v>0</v>
      </c>
      <c r="W3745">
        <v>600</v>
      </c>
      <c r="X3745">
        <v>600</v>
      </c>
      <c r="Y3745" t="s">
        <v>363</v>
      </c>
      <c r="Z3745" t="s">
        <v>372</v>
      </c>
      <c r="AA3745" t="s">
        <v>442</v>
      </c>
      <c r="AB3745">
        <v>1</v>
      </c>
      <c r="AC3745">
        <v>0</v>
      </c>
      <c r="AD3745" t="b">
        <v>1</v>
      </c>
      <c r="AE3745" t="s">
        <v>358</v>
      </c>
      <c r="AF3745">
        <v>1</v>
      </c>
      <c r="AZ3745" t="s">
        <v>389</v>
      </c>
      <c r="BA3745">
        <v>10000</v>
      </c>
      <c r="BB3745" t="s">
        <v>434</v>
      </c>
      <c r="BC3745" t="s">
        <v>442</v>
      </c>
      <c r="BD3745">
        <v>10000</v>
      </c>
      <c r="BE3745">
        <v>0</v>
      </c>
      <c r="BF3745" t="s">
        <v>361</v>
      </c>
      <c r="BG3745">
        <v>0</v>
      </c>
      <c r="BN3745">
        <v>20800015</v>
      </c>
      <c r="GY3745">
        <v>0</v>
      </c>
      <c r="GZ3745">
        <v>0</v>
      </c>
      <c r="HA3745" t="s">
        <v>373</v>
      </c>
      <c r="HB3745">
        <v>0</v>
      </c>
      <c r="HC3745">
        <v>0</v>
      </c>
      <c r="HD3745">
        <v>0</v>
      </c>
      <c r="HE3745" t="b">
        <v>0</v>
      </c>
      <c r="HF3745">
        <v>15000</v>
      </c>
      <c r="HG3745" t="b">
        <v>1</v>
      </c>
      <c r="HH3745">
        <v>0</v>
      </c>
      <c r="HI3745">
        <v>0</v>
      </c>
      <c r="HJ3745">
        <v>0</v>
      </c>
      <c r="HK3745">
        <v>0</v>
      </c>
      <c r="HL3745" t="b">
        <v>0</v>
      </c>
      <c r="HM3745">
        <v>0</v>
      </c>
      <c r="HN3745">
        <v>0</v>
      </c>
      <c r="HO3745">
        <v>0</v>
      </c>
      <c r="HP3745" t="s">
        <v>363</v>
      </c>
      <c r="HQ3745">
        <v>0</v>
      </c>
      <c r="HR3745">
        <v>0</v>
      </c>
      <c r="HS3745">
        <v>0</v>
      </c>
      <c r="HT3745">
        <v>0</v>
      </c>
      <c r="HU3745" t="b">
        <v>0</v>
      </c>
      <c r="HV3745">
        <v>0</v>
      </c>
      <c r="HW3745" t="b">
        <v>0</v>
      </c>
      <c r="HX3745" t="b">
        <v>1</v>
      </c>
    </row>
    <row r="3746" spans="2:232">
      <c r="B3746" s="34">
        <f>10000000+INDEX(编号表!$B:$B,MATCH(D3746,编号表!$A:$A,0))*10000+J3746</f>
        <v>11720016</v>
      </c>
      <c r="C3746" s="22" t="s">
        <v>2443</v>
      </c>
      <c r="D3746" s="22" t="s">
        <v>2443</v>
      </c>
      <c r="E3746" s="41" t="s">
        <v>492</v>
      </c>
      <c r="F3746" s="41" t="s">
        <v>2268</v>
      </c>
      <c r="G3746" s="41" t="s">
        <v>363</v>
      </c>
      <c r="H3746" s="41" t="b">
        <v>0</v>
      </c>
      <c r="I3746" s="41" t="b">
        <v>0</v>
      </c>
      <c r="J3746" s="41">
        <v>16</v>
      </c>
      <c r="K3746" s="41" t="str">
        <f t="shared" si="78"/>
        <v>117200</v>
      </c>
      <c r="L3746" s="41" t="s">
        <v>353</v>
      </c>
      <c r="O3746" t="s">
        <v>2444</v>
      </c>
      <c r="P3746">
        <v>12221019</v>
      </c>
      <c r="Q3746">
        <v>0</v>
      </c>
      <c r="R3746">
        <v>0</v>
      </c>
      <c r="S3746">
        <v>0</v>
      </c>
      <c r="U3746">
        <v>0</v>
      </c>
      <c r="V3746">
        <v>0</v>
      </c>
      <c r="W3746">
        <v>600</v>
      </c>
      <c r="X3746">
        <v>600</v>
      </c>
      <c r="Y3746" t="s">
        <v>363</v>
      </c>
      <c r="Z3746" t="s">
        <v>372</v>
      </c>
      <c r="AA3746" t="s">
        <v>442</v>
      </c>
      <c r="AB3746">
        <v>1</v>
      </c>
      <c r="AC3746">
        <v>0</v>
      </c>
      <c r="AD3746" t="b">
        <v>1</v>
      </c>
      <c r="AE3746" t="s">
        <v>358</v>
      </c>
      <c r="AF3746">
        <v>1</v>
      </c>
      <c r="AZ3746" t="s">
        <v>389</v>
      </c>
      <c r="BA3746">
        <v>10000</v>
      </c>
      <c r="BB3746" t="s">
        <v>434</v>
      </c>
      <c r="BC3746" t="s">
        <v>442</v>
      </c>
      <c r="BD3746">
        <v>10000</v>
      </c>
      <c r="BE3746">
        <v>0</v>
      </c>
      <c r="BF3746" t="s">
        <v>361</v>
      </c>
      <c r="BG3746">
        <v>0</v>
      </c>
      <c r="BN3746">
        <v>20800016</v>
      </c>
      <c r="GY3746">
        <v>0</v>
      </c>
      <c r="GZ3746">
        <v>0</v>
      </c>
      <c r="HA3746" t="s">
        <v>373</v>
      </c>
      <c r="HB3746">
        <v>0</v>
      </c>
      <c r="HC3746">
        <v>0</v>
      </c>
      <c r="HD3746">
        <v>0</v>
      </c>
      <c r="HE3746" t="b">
        <v>0</v>
      </c>
      <c r="HF3746">
        <v>15000</v>
      </c>
      <c r="HG3746" t="b">
        <v>1</v>
      </c>
      <c r="HH3746">
        <v>0</v>
      </c>
      <c r="HI3746">
        <v>0</v>
      </c>
      <c r="HJ3746">
        <v>0</v>
      </c>
      <c r="HK3746">
        <v>0</v>
      </c>
      <c r="HL3746" t="b">
        <v>0</v>
      </c>
      <c r="HM3746">
        <v>0</v>
      </c>
      <c r="HN3746">
        <v>0</v>
      </c>
      <c r="HO3746">
        <v>0</v>
      </c>
      <c r="HP3746" t="s">
        <v>363</v>
      </c>
      <c r="HQ3746">
        <v>0</v>
      </c>
      <c r="HR3746">
        <v>0</v>
      </c>
      <c r="HS3746">
        <v>0</v>
      </c>
      <c r="HT3746">
        <v>0</v>
      </c>
      <c r="HU3746" t="b">
        <v>0</v>
      </c>
      <c r="HV3746">
        <v>0</v>
      </c>
      <c r="HW3746" t="b">
        <v>0</v>
      </c>
      <c r="HX3746" t="b">
        <v>1</v>
      </c>
    </row>
    <row r="3747" spans="2:232">
      <c r="B3747" s="34">
        <f>10000000+INDEX(编号表!$B:$B,MATCH(D3747,编号表!$A:$A,0))*10000+J3747</f>
        <v>11720017</v>
      </c>
      <c r="C3747" s="22" t="s">
        <v>2443</v>
      </c>
      <c r="D3747" s="22" t="s">
        <v>2443</v>
      </c>
      <c r="E3747" s="41" t="s">
        <v>492</v>
      </c>
      <c r="F3747" s="41" t="s">
        <v>2268</v>
      </c>
      <c r="G3747" s="41" t="s">
        <v>363</v>
      </c>
      <c r="H3747" s="41" t="b">
        <v>0</v>
      </c>
      <c r="I3747" s="41" t="b">
        <v>0</v>
      </c>
      <c r="J3747" s="41">
        <v>17</v>
      </c>
      <c r="K3747" s="41" t="str">
        <f t="shared" si="78"/>
        <v>117200</v>
      </c>
      <c r="L3747" s="41" t="s">
        <v>860</v>
      </c>
      <c r="O3747" t="s">
        <v>2445</v>
      </c>
      <c r="P3747">
        <v>12221019</v>
      </c>
      <c r="Q3747">
        <v>0</v>
      </c>
      <c r="R3747">
        <v>0</v>
      </c>
      <c r="S3747">
        <v>0</v>
      </c>
      <c r="U3747">
        <v>0</v>
      </c>
      <c r="V3747">
        <v>0</v>
      </c>
      <c r="W3747">
        <v>600</v>
      </c>
      <c r="X3747">
        <v>600</v>
      </c>
      <c r="Y3747" t="s">
        <v>363</v>
      </c>
      <c r="Z3747" t="s">
        <v>372</v>
      </c>
      <c r="AA3747" t="s">
        <v>442</v>
      </c>
      <c r="AB3747">
        <v>1</v>
      </c>
      <c r="AC3747">
        <v>0</v>
      </c>
      <c r="AD3747" t="b">
        <v>1</v>
      </c>
      <c r="AE3747" t="s">
        <v>358</v>
      </c>
      <c r="AF3747">
        <v>1</v>
      </c>
      <c r="AZ3747" t="s">
        <v>389</v>
      </c>
      <c r="BA3747">
        <v>10000</v>
      </c>
      <c r="BB3747" t="s">
        <v>434</v>
      </c>
      <c r="BC3747" t="s">
        <v>442</v>
      </c>
      <c r="BD3747">
        <v>10000</v>
      </c>
      <c r="BE3747">
        <v>0</v>
      </c>
      <c r="BF3747" t="s">
        <v>361</v>
      </c>
      <c r="BG3747">
        <v>0</v>
      </c>
      <c r="BN3747">
        <v>20800017</v>
      </c>
      <c r="GY3747">
        <v>0</v>
      </c>
      <c r="GZ3747">
        <v>0</v>
      </c>
      <c r="HA3747" t="s">
        <v>373</v>
      </c>
      <c r="HB3747">
        <v>0</v>
      </c>
      <c r="HC3747">
        <v>0</v>
      </c>
      <c r="HD3747">
        <v>0</v>
      </c>
      <c r="HE3747" t="b">
        <v>0</v>
      </c>
      <c r="HF3747">
        <v>15000</v>
      </c>
      <c r="HG3747" t="b">
        <v>1</v>
      </c>
      <c r="HH3747">
        <v>0</v>
      </c>
      <c r="HI3747">
        <v>0</v>
      </c>
      <c r="HJ3747">
        <v>0</v>
      </c>
      <c r="HK3747">
        <v>0</v>
      </c>
      <c r="HL3747" t="b">
        <v>0</v>
      </c>
      <c r="HM3747">
        <v>0</v>
      </c>
      <c r="HN3747">
        <v>0</v>
      </c>
      <c r="HO3747">
        <v>0</v>
      </c>
      <c r="HP3747" t="s">
        <v>363</v>
      </c>
      <c r="HQ3747">
        <v>0</v>
      </c>
      <c r="HR3747">
        <v>0</v>
      </c>
      <c r="HS3747">
        <v>0</v>
      </c>
      <c r="HT3747">
        <v>0</v>
      </c>
      <c r="HU3747" t="b">
        <v>0</v>
      </c>
      <c r="HV3747">
        <v>0</v>
      </c>
      <c r="HW3747" t="b">
        <v>0</v>
      </c>
      <c r="HX3747" t="b">
        <v>1</v>
      </c>
    </row>
    <row r="3748" spans="2:232">
      <c r="B3748" s="34">
        <f>10000000+INDEX(编号表!$B:$B,MATCH(D3748,编号表!$A:$A,0))*10000+J3748</f>
        <v>11720018</v>
      </c>
      <c r="C3748" s="22" t="s">
        <v>2443</v>
      </c>
      <c r="D3748" s="22" t="s">
        <v>2443</v>
      </c>
      <c r="E3748" s="41" t="s">
        <v>492</v>
      </c>
      <c r="F3748" s="41" t="s">
        <v>2268</v>
      </c>
      <c r="G3748" s="41" t="s">
        <v>363</v>
      </c>
      <c r="H3748" s="41" t="b">
        <v>0</v>
      </c>
      <c r="I3748" s="41" t="b">
        <v>0</v>
      </c>
      <c r="J3748" s="41">
        <v>18</v>
      </c>
      <c r="K3748" s="41" t="str">
        <f t="shared" si="78"/>
        <v>117200</v>
      </c>
      <c r="L3748" s="41" t="s">
        <v>777</v>
      </c>
      <c r="O3748" t="s">
        <v>2446</v>
      </c>
      <c r="P3748">
        <v>12221019</v>
      </c>
      <c r="Q3748">
        <v>0</v>
      </c>
      <c r="R3748">
        <v>0</v>
      </c>
      <c r="S3748">
        <v>0</v>
      </c>
      <c r="U3748">
        <v>0</v>
      </c>
      <c r="V3748">
        <v>0</v>
      </c>
      <c r="W3748">
        <v>600</v>
      </c>
      <c r="X3748">
        <v>600</v>
      </c>
      <c r="Y3748" t="s">
        <v>363</v>
      </c>
      <c r="Z3748" t="s">
        <v>372</v>
      </c>
      <c r="AA3748" t="s">
        <v>442</v>
      </c>
      <c r="AB3748">
        <v>1</v>
      </c>
      <c r="AC3748">
        <v>0</v>
      </c>
      <c r="AD3748" t="b">
        <v>1</v>
      </c>
      <c r="AE3748" t="s">
        <v>358</v>
      </c>
      <c r="AF3748">
        <v>1</v>
      </c>
      <c r="AZ3748" t="s">
        <v>389</v>
      </c>
      <c r="BA3748">
        <v>10000</v>
      </c>
      <c r="BB3748" t="s">
        <v>434</v>
      </c>
      <c r="BC3748" t="s">
        <v>442</v>
      </c>
      <c r="BD3748">
        <v>10000</v>
      </c>
      <c r="BE3748">
        <v>0</v>
      </c>
      <c r="BF3748" t="s">
        <v>361</v>
      </c>
      <c r="BG3748">
        <v>0</v>
      </c>
      <c r="BN3748">
        <v>20800018</v>
      </c>
      <c r="GY3748">
        <v>0</v>
      </c>
      <c r="GZ3748">
        <v>0</v>
      </c>
      <c r="HA3748" t="s">
        <v>373</v>
      </c>
      <c r="HB3748">
        <v>0</v>
      </c>
      <c r="HC3748">
        <v>0</v>
      </c>
      <c r="HD3748">
        <v>0</v>
      </c>
      <c r="HE3748" t="b">
        <v>0</v>
      </c>
      <c r="HF3748">
        <v>15000</v>
      </c>
      <c r="HG3748" t="b">
        <v>1</v>
      </c>
      <c r="HH3748">
        <v>0</v>
      </c>
      <c r="HI3748">
        <v>0</v>
      </c>
      <c r="HJ3748">
        <v>0</v>
      </c>
      <c r="HK3748">
        <v>0</v>
      </c>
      <c r="HL3748" t="b">
        <v>0</v>
      </c>
      <c r="HM3748">
        <v>0</v>
      </c>
      <c r="HN3748">
        <v>0</v>
      </c>
      <c r="HO3748">
        <v>0</v>
      </c>
      <c r="HP3748" t="s">
        <v>363</v>
      </c>
      <c r="HQ3748">
        <v>0</v>
      </c>
      <c r="HR3748">
        <v>0</v>
      </c>
      <c r="HS3748">
        <v>0</v>
      </c>
      <c r="HT3748">
        <v>0</v>
      </c>
      <c r="HU3748" t="b">
        <v>0</v>
      </c>
      <c r="HV3748">
        <v>0</v>
      </c>
      <c r="HW3748" t="b">
        <v>0</v>
      </c>
      <c r="HX3748" t="b">
        <v>1</v>
      </c>
    </row>
    <row r="3749" spans="2:232">
      <c r="B3749" s="34">
        <f>10000000+INDEX(编号表!$B:$B,MATCH(D3749,编号表!$A:$A,0))*10000+J3749</f>
        <v>11720019</v>
      </c>
      <c r="C3749" s="22" t="s">
        <v>2443</v>
      </c>
      <c r="D3749" s="22" t="s">
        <v>2443</v>
      </c>
      <c r="E3749" s="41" t="s">
        <v>492</v>
      </c>
      <c r="F3749" s="41" t="s">
        <v>2272</v>
      </c>
      <c r="G3749" s="41" t="s">
        <v>363</v>
      </c>
      <c r="H3749" s="41" t="b">
        <v>0</v>
      </c>
      <c r="I3749" s="41" t="b">
        <v>0</v>
      </c>
      <c r="J3749" s="41">
        <v>19</v>
      </c>
      <c r="K3749" s="41" t="str">
        <f t="shared" si="78"/>
        <v>117200</v>
      </c>
      <c r="L3749" s="41" t="s">
        <v>353</v>
      </c>
      <c r="O3749" t="s">
        <v>2444</v>
      </c>
      <c r="P3749">
        <v>12221019</v>
      </c>
      <c r="Q3749">
        <v>0</v>
      </c>
      <c r="R3749">
        <v>0</v>
      </c>
      <c r="S3749">
        <v>0</v>
      </c>
      <c r="U3749">
        <v>0</v>
      </c>
      <c r="V3749">
        <v>0</v>
      </c>
      <c r="W3749">
        <v>600</v>
      </c>
      <c r="X3749">
        <v>600</v>
      </c>
      <c r="Y3749" t="s">
        <v>363</v>
      </c>
      <c r="Z3749" t="s">
        <v>372</v>
      </c>
      <c r="AA3749" t="s">
        <v>442</v>
      </c>
      <c r="AB3749">
        <v>1</v>
      </c>
      <c r="AC3749">
        <v>0</v>
      </c>
      <c r="AD3749" t="b">
        <v>1</v>
      </c>
      <c r="AE3749" t="s">
        <v>358</v>
      </c>
      <c r="AF3749">
        <v>1</v>
      </c>
      <c r="AZ3749" t="s">
        <v>389</v>
      </c>
      <c r="BA3749">
        <v>10000</v>
      </c>
      <c r="BB3749" t="s">
        <v>434</v>
      </c>
      <c r="BC3749" t="s">
        <v>442</v>
      </c>
      <c r="BD3749">
        <v>10000</v>
      </c>
      <c r="BE3749">
        <v>0</v>
      </c>
      <c r="BF3749" t="s">
        <v>361</v>
      </c>
      <c r="BG3749">
        <v>0</v>
      </c>
      <c r="BN3749">
        <v>20800019</v>
      </c>
      <c r="GY3749">
        <v>0</v>
      </c>
      <c r="GZ3749">
        <v>0</v>
      </c>
      <c r="HA3749" t="s">
        <v>373</v>
      </c>
      <c r="HB3749">
        <v>0</v>
      </c>
      <c r="HC3749">
        <v>0</v>
      </c>
      <c r="HD3749">
        <v>0</v>
      </c>
      <c r="HE3749" t="b">
        <v>0</v>
      </c>
      <c r="HF3749">
        <v>15000</v>
      </c>
      <c r="HG3749" t="b">
        <v>1</v>
      </c>
      <c r="HH3749">
        <v>0</v>
      </c>
      <c r="HI3749">
        <v>0</v>
      </c>
      <c r="HJ3749">
        <v>0</v>
      </c>
      <c r="HK3749">
        <v>0</v>
      </c>
      <c r="HL3749" t="b">
        <v>0</v>
      </c>
      <c r="HM3749">
        <v>0</v>
      </c>
      <c r="HN3749">
        <v>0</v>
      </c>
      <c r="HO3749">
        <v>0</v>
      </c>
      <c r="HP3749" t="s">
        <v>363</v>
      </c>
      <c r="HQ3749">
        <v>0</v>
      </c>
      <c r="HR3749">
        <v>0</v>
      </c>
      <c r="HS3749">
        <v>0</v>
      </c>
      <c r="HT3749">
        <v>0</v>
      </c>
      <c r="HU3749" t="b">
        <v>0</v>
      </c>
      <c r="HV3749">
        <v>0</v>
      </c>
      <c r="HW3749" t="b">
        <v>0</v>
      </c>
      <c r="HX3749" t="b">
        <v>1</v>
      </c>
    </row>
    <row r="3750" spans="2:232">
      <c r="B3750" s="34">
        <f>10000000+INDEX(编号表!$B:$B,MATCH(D3750,编号表!$A:$A,0))*10000+J3750</f>
        <v>11720020</v>
      </c>
      <c r="C3750" s="22" t="s">
        <v>2443</v>
      </c>
      <c r="D3750" s="22" t="s">
        <v>2443</v>
      </c>
      <c r="E3750" s="41" t="s">
        <v>492</v>
      </c>
      <c r="F3750" s="41" t="s">
        <v>2272</v>
      </c>
      <c r="G3750" s="41" t="s">
        <v>363</v>
      </c>
      <c r="H3750" s="41" t="b">
        <v>0</v>
      </c>
      <c r="I3750" s="41" t="b">
        <v>0</v>
      </c>
      <c r="J3750" s="41">
        <v>20</v>
      </c>
      <c r="K3750" s="41" t="str">
        <f t="shared" si="78"/>
        <v>117200</v>
      </c>
      <c r="L3750" s="41" t="s">
        <v>860</v>
      </c>
      <c r="O3750" t="s">
        <v>2445</v>
      </c>
      <c r="P3750">
        <v>12221019</v>
      </c>
      <c r="Q3750">
        <v>0</v>
      </c>
      <c r="R3750">
        <v>0</v>
      </c>
      <c r="S3750">
        <v>0</v>
      </c>
      <c r="U3750">
        <v>0</v>
      </c>
      <c r="V3750">
        <v>0</v>
      </c>
      <c r="W3750">
        <v>600</v>
      </c>
      <c r="X3750">
        <v>600</v>
      </c>
      <c r="Y3750" t="s">
        <v>363</v>
      </c>
      <c r="Z3750" t="s">
        <v>372</v>
      </c>
      <c r="AA3750" t="s">
        <v>442</v>
      </c>
      <c r="AB3750">
        <v>1</v>
      </c>
      <c r="AC3750">
        <v>0</v>
      </c>
      <c r="AD3750" t="b">
        <v>1</v>
      </c>
      <c r="AE3750" t="s">
        <v>358</v>
      </c>
      <c r="AF3750">
        <v>1</v>
      </c>
      <c r="AZ3750" t="s">
        <v>389</v>
      </c>
      <c r="BA3750">
        <v>10000</v>
      </c>
      <c r="BB3750" t="s">
        <v>434</v>
      </c>
      <c r="BC3750" t="s">
        <v>442</v>
      </c>
      <c r="BD3750">
        <v>10000</v>
      </c>
      <c r="BE3750">
        <v>0</v>
      </c>
      <c r="BF3750" t="s">
        <v>361</v>
      </c>
      <c r="BG3750">
        <v>0</v>
      </c>
      <c r="BN3750">
        <v>20800020</v>
      </c>
      <c r="GY3750">
        <v>0</v>
      </c>
      <c r="GZ3750">
        <v>0</v>
      </c>
      <c r="HA3750" t="s">
        <v>373</v>
      </c>
      <c r="HB3750">
        <v>0</v>
      </c>
      <c r="HC3750">
        <v>0</v>
      </c>
      <c r="HD3750">
        <v>0</v>
      </c>
      <c r="HE3750" t="b">
        <v>0</v>
      </c>
      <c r="HF3750">
        <v>15000</v>
      </c>
      <c r="HG3750" t="b">
        <v>1</v>
      </c>
      <c r="HH3750">
        <v>0</v>
      </c>
      <c r="HI3750">
        <v>0</v>
      </c>
      <c r="HJ3750">
        <v>0</v>
      </c>
      <c r="HK3750">
        <v>0</v>
      </c>
      <c r="HL3750" t="b">
        <v>0</v>
      </c>
      <c r="HM3750">
        <v>0</v>
      </c>
      <c r="HN3750">
        <v>0</v>
      </c>
      <c r="HO3750">
        <v>0</v>
      </c>
      <c r="HP3750" t="s">
        <v>363</v>
      </c>
      <c r="HQ3750">
        <v>0</v>
      </c>
      <c r="HR3750">
        <v>0</v>
      </c>
      <c r="HS3750">
        <v>0</v>
      </c>
      <c r="HT3750">
        <v>0</v>
      </c>
      <c r="HU3750" t="b">
        <v>0</v>
      </c>
      <c r="HV3750">
        <v>0</v>
      </c>
      <c r="HW3750" t="b">
        <v>0</v>
      </c>
      <c r="HX3750" t="b">
        <v>1</v>
      </c>
    </row>
    <row r="3751" spans="2:232">
      <c r="B3751" s="34">
        <f>10000000+INDEX(编号表!$B:$B,MATCH(D3751,编号表!$A:$A,0))*10000+J3751</f>
        <v>11720021</v>
      </c>
      <c r="C3751" s="22" t="s">
        <v>2443</v>
      </c>
      <c r="D3751" s="22" t="s">
        <v>2443</v>
      </c>
      <c r="E3751" s="41" t="s">
        <v>492</v>
      </c>
      <c r="F3751" s="41" t="s">
        <v>2272</v>
      </c>
      <c r="G3751" s="41" t="s">
        <v>363</v>
      </c>
      <c r="H3751" s="41" t="b">
        <v>0</v>
      </c>
      <c r="I3751" s="41" t="b">
        <v>0</v>
      </c>
      <c r="J3751" s="41">
        <v>21</v>
      </c>
      <c r="K3751" s="41" t="str">
        <f t="shared" si="78"/>
        <v>117200</v>
      </c>
      <c r="L3751" s="41" t="s">
        <v>777</v>
      </c>
      <c r="O3751" t="s">
        <v>2446</v>
      </c>
      <c r="P3751">
        <v>12221019</v>
      </c>
      <c r="Q3751">
        <v>0</v>
      </c>
      <c r="R3751">
        <v>0</v>
      </c>
      <c r="S3751">
        <v>0</v>
      </c>
      <c r="U3751">
        <v>0</v>
      </c>
      <c r="V3751">
        <v>0</v>
      </c>
      <c r="W3751">
        <v>600</v>
      </c>
      <c r="X3751">
        <v>600</v>
      </c>
      <c r="Y3751" t="s">
        <v>363</v>
      </c>
      <c r="Z3751" t="s">
        <v>372</v>
      </c>
      <c r="AA3751" t="s">
        <v>442</v>
      </c>
      <c r="AB3751">
        <v>1</v>
      </c>
      <c r="AC3751">
        <v>0</v>
      </c>
      <c r="AD3751" t="b">
        <v>1</v>
      </c>
      <c r="AE3751" t="s">
        <v>358</v>
      </c>
      <c r="AF3751">
        <v>1</v>
      </c>
      <c r="AZ3751" t="s">
        <v>389</v>
      </c>
      <c r="BA3751">
        <v>10000</v>
      </c>
      <c r="BB3751" t="s">
        <v>434</v>
      </c>
      <c r="BC3751" t="s">
        <v>442</v>
      </c>
      <c r="BD3751">
        <v>10000</v>
      </c>
      <c r="BE3751">
        <v>0</v>
      </c>
      <c r="BF3751" t="s">
        <v>361</v>
      </c>
      <c r="BG3751">
        <v>0</v>
      </c>
      <c r="BN3751">
        <v>20800021</v>
      </c>
      <c r="GY3751">
        <v>0</v>
      </c>
      <c r="GZ3751">
        <v>0</v>
      </c>
      <c r="HA3751" t="s">
        <v>373</v>
      </c>
      <c r="HB3751">
        <v>0</v>
      </c>
      <c r="HC3751">
        <v>0</v>
      </c>
      <c r="HD3751">
        <v>0</v>
      </c>
      <c r="HE3751" t="b">
        <v>0</v>
      </c>
      <c r="HF3751">
        <v>15000</v>
      </c>
      <c r="HG3751" t="b">
        <v>1</v>
      </c>
      <c r="HH3751">
        <v>0</v>
      </c>
      <c r="HI3751">
        <v>0</v>
      </c>
      <c r="HJ3751">
        <v>0</v>
      </c>
      <c r="HK3751">
        <v>0</v>
      </c>
      <c r="HL3751" t="b">
        <v>0</v>
      </c>
      <c r="HM3751">
        <v>0</v>
      </c>
      <c r="HN3751">
        <v>0</v>
      </c>
      <c r="HO3751">
        <v>0</v>
      </c>
      <c r="HP3751" t="s">
        <v>363</v>
      </c>
      <c r="HQ3751">
        <v>0</v>
      </c>
      <c r="HR3751">
        <v>0</v>
      </c>
      <c r="HS3751">
        <v>0</v>
      </c>
      <c r="HT3751">
        <v>0</v>
      </c>
      <c r="HU3751" t="b">
        <v>0</v>
      </c>
      <c r="HV3751">
        <v>0</v>
      </c>
      <c r="HW3751" t="b">
        <v>0</v>
      </c>
      <c r="HX3751" t="b">
        <v>1</v>
      </c>
    </row>
    <row r="3752" spans="2:232">
      <c r="B3752" s="34">
        <f>10000000+INDEX(编号表!$B:$B,MATCH(D3752,编号表!$A:$A,0))*10000+J3752</f>
        <v>11730001</v>
      </c>
      <c r="C3752" s="22" t="s">
        <v>2447</v>
      </c>
      <c r="D3752" s="22" t="s">
        <v>2447</v>
      </c>
      <c r="E3752" s="41" t="s">
        <v>492</v>
      </c>
      <c r="F3752" s="41" t="s">
        <v>2248</v>
      </c>
      <c r="G3752" s="41" t="s">
        <v>363</v>
      </c>
      <c r="H3752" s="41" t="b">
        <v>0</v>
      </c>
      <c r="I3752" s="41" t="b">
        <v>0</v>
      </c>
      <c r="J3752" s="41">
        <v>1</v>
      </c>
      <c r="K3752" s="41" t="str">
        <f t="shared" si="78"/>
        <v>117300</v>
      </c>
      <c r="L3752" s="41" t="s">
        <v>353</v>
      </c>
      <c r="O3752" t="s">
        <v>2448</v>
      </c>
      <c r="P3752">
        <v>12221020</v>
      </c>
      <c r="Q3752">
        <v>0</v>
      </c>
      <c r="R3752">
        <v>0</v>
      </c>
      <c r="S3752">
        <v>0</v>
      </c>
      <c r="U3752">
        <v>0</v>
      </c>
      <c r="V3752">
        <v>0</v>
      </c>
      <c r="W3752">
        <v>600</v>
      </c>
      <c r="X3752">
        <v>600</v>
      </c>
      <c r="Y3752" t="s">
        <v>419</v>
      </c>
      <c r="Z3752" t="s">
        <v>420</v>
      </c>
      <c r="AA3752" t="s">
        <v>429</v>
      </c>
      <c r="AB3752">
        <v>1</v>
      </c>
      <c r="AC3752">
        <v>0</v>
      </c>
      <c r="AD3752" t="b">
        <v>1</v>
      </c>
      <c r="AE3752" t="s">
        <v>358</v>
      </c>
      <c r="AZ3752" t="s">
        <v>389</v>
      </c>
      <c r="BA3752">
        <v>10000</v>
      </c>
      <c r="BB3752" t="s">
        <v>434</v>
      </c>
      <c r="BC3752" t="s">
        <v>429</v>
      </c>
      <c r="BD3752">
        <v>10000</v>
      </c>
      <c r="BE3752">
        <v>0</v>
      </c>
      <c r="BF3752" t="s">
        <v>361</v>
      </c>
      <c r="BG3752">
        <v>0</v>
      </c>
      <c r="BN3752">
        <v>20810001</v>
      </c>
      <c r="GY3752">
        <v>0</v>
      </c>
      <c r="GZ3752">
        <v>0</v>
      </c>
      <c r="HA3752" t="s">
        <v>373</v>
      </c>
      <c r="HB3752">
        <v>0</v>
      </c>
      <c r="HC3752">
        <v>0</v>
      </c>
      <c r="HD3752">
        <v>0</v>
      </c>
      <c r="HE3752" t="b">
        <v>0</v>
      </c>
      <c r="HF3752">
        <v>15000</v>
      </c>
      <c r="HG3752" t="b">
        <v>1</v>
      </c>
      <c r="HH3752">
        <v>0</v>
      </c>
      <c r="HI3752">
        <v>0</v>
      </c>
      <c r="HJ3752">
        <v>0</v>
      </c>
      <c r="HK3752">
        <v>0</v>
      </c>
      <c r="HL3752" t="b">
        <v>0</v>
      </c>
      <c r="HM3752">
        <v>0</v>
      </c>
      <c r="HN3752">
        <v>0</v>
      </c>
      <c r="HO3752">
        <v>0</v>
      </c>
      <c r="HP3752" t="s">
        <v>363</v>
      </c>
      <c r="HQ3752">
        <v>0</v>
      </c>
      <c r="HR3752">
        <v>0</v>
      </c>
      <c r="HS3752">
        <v>0</v>
      </c>
      <c r="HT3752">
        <v>0</v>
      </c>
      <c r="HU3752" t="b">
        <v>0</v>
      </c>
      <c r="HV3752">
        <v>0</v>
      </c>
      <c r="HW3752" t="b">
        <v>0</v>
      </c>
      <c r="HX3752" t="b">
        <v>0</v>
      </c>
    </row>
    <row r="3753" spans="2:232">
      <c r="B3753" s="34">
        <f>10000000+INDEX(编号表!$B:$B,MATCH(D3753,编号表!$A:$A,0))*10000+J3753</f>
        <v>11730002</v>
      </c>
      <c r="C3753" s="22" t="s">
        <v>2447</v>
      </c>
      <c r="D3753" s="22" t="s">
        <v>2447</v>
      </c>
      <c r="E3753" s="41" t="s">
        <v>492</v>
      </c>
      <c r="F3753" s="41" t="s">
        <v>2248</v>
      </c>
      <c r="G3753" s="41" t="s">
        <v>363</v>
      </c>
      <c r="H3753" s="41" t="b">
        <v>0</v>
      </c>
      <c r="I3753" s="41" t="b">
        <v>0</v>
      </c>
      <c r="J3753" s="41">
        <v>2</v>
      </c>
      <c r="K3753" s="41" t="str">
        <f t="shared" si="78"/>
        <v>117300</v>
      </c>
      <c r="L3753" s="41" t="s">
        <v>860</v>
      </c>
      <c r="O3753" t="s">
        <v>2449</v>
      </c>
      <c r="P3753">
        <v>12221020</v>
      </c>
      <c r="Q3753">
        <v>0</v>
      </c>
      <c r="R3753">
        <v>0</v>
      </c>
      <c r="S3753">
        <v>0</v>
      </c>
      <c r="U3753">
        <v>0</v>
      </c>
      <c r="V3753">
        <v>0</v>
      </c>
      <c r="W3753">
        <v>600</v>
      </c>
      <c r="X3753">
        <v>600</v>
      </c>
      <c r="Y3753" t="s">
        <v>419</v>
      </c>
      <c r="Z3753" t="s">
        <v>420</v>
      </c>
      <c r="AA3753" t="s">
        <v>429</v>
      </c>
      <c r="AB3753">
        <v>1</v>
      </c>
      <c r="AC3753">
        <v>0</v>
      </c>
      <c r="AD3753" t="b">
        <v>1</v>
      </c>
      <c r="AE3753" t="s">
        <v>358</v>
      </c>
      <c r="AZ3753" t="s">
        <v>389</v>
      </c>
      <c r="BA3753">
        <v>10000</v>
      </c>
      <c r="BB3753" t="s">
        <v>434</v>
      </c>
      <c r="BC3753" t="s">
        <v>429</v>
      </c>
      <c r="BD3753">
        <v>10000</v>
      </c>
      <c r="BE3753">
        <v>0</v>
      </c>
      <c r="BF3753" t="s">
        <v>361</v>
      </c>
      <c r="BG3753">
        <v>0</v>
      </c>
      <c r="BN3753">
        <v>20810002</v>
      </c>
      <c r="GY3753">
        <v>0</v>
      </c>
      <c r="GZ3753">
        <v>0</v>
      </c>
      <c r="HA3753" t="s">
        <v>373</v>
      </c>
      <c r="HB3753">
        <v>0</v>
      </c>
      <c r="HC3753">
        <v>0</v>
      </c>
      <c r="HD3753">
        <v>0</v>
      </c>
      <c r="HE3753" t="b">
        <v>0</v>
      </c>
      <c r="HF3753">
        <v>15000</v>
      </c>
      <c r="HG3753" t="b">
        <v>1</v>
      </c>
      <c r="HH3753">
        <v>0</v>
      </c>
      <c r="HI3753">
        <v>0</v>
      </c>
      <c r="HJ3753">
        <v>0</v>
      </c>
      <c r="HK3753">
        <v>0</v>
      </c>
      <c r="HL3753" t="b">
        <v>0</v>
      </c>
      <c r="HM3753">
        <v>0</v>
      </c>
      <c r="HN3753">
        <v>0</v>
      </c>
      <c r="HO3753">
        <v>0</v>
      </c>
      <c r="HP3753" t="s">
        <v>363</v>
      </c>
      <c r="HQ3753">
        <v>0</v>
      </c>
      <c r="HR3753">
        <v>0</v>
      </c>
      <c r="HS3753">
        <v>0</v>
      </c>
      <c r="HT3753">
        <v>0</v>
      </c>
      <c r="HU3753" t="b">
        <v>0</v>
      </c>
      <c r="HV3753">
        <v>0</v>
      </c>
      <c r="HW3753" t="b">
        <v>0</v>
      </c>
      <c r="HX3753" t="b">
        <v>0</v>
      </c>
    </row>
    <row r="3754" spans="2:232">
      <c r="B3754" s="34">
        <f>10000000+INDEX(编号表!$B:$B,MATCH(D3754,编号表!$A:$A,0))*10000+J3754</f>
        <v>11730003</v>
      </c>
      <c r="C3754" s="22" t="s">
        <v>2447</v>
      </c>
      <c r="D3754" s="22" t="s">
        <v>2447</v>
      </c>
      <c r="E3754" s="41" t="s">
        <v>492</v>
      </c>
      <c r="F3754" s="41" t="s">
        <v>2248</v>
      </c>
      <c r="G3754" s="41" t="s">
        <v>363</v>
      </c>
      <c r="H3754" s="41" t="b">
        <v>0</v>
      </c>
      <c r="I3754" s="41" t="b">
        <v>0</v>
      </c>
      <c r="J3754" s="41">
        <v>3</v>
      </c>
      <c r="K3754" s="41" t="str">
        <f t="shared" si="78"/>
        <v>117300</v>
      </c>
      <c r="L3754" s="41" t="s">
        <v>777</v>
      </c>
      <c r="O3754" t="s">
        <v>2450</v>
      </c>
      <c r="P3754">
        <v>12221020</v>
      </c>
      <c r="Q3754">
        <v>0</v>
      </c>
      <c r="R3754">
        <v>0</v>
      </c>
      <c r="S3754">
        <v>0</v>
      </c>
      <c r="U3754">
        <v>0</v>
      </c>
      <c r="V3754">
        <v>0</v>
      </c>
      <c r="W3754">
        <v>600</v>
      </c>
      <c r="X3754">
        <v>600</v>
      </c>
      <c r="Y3754" t="s">
        <v>419</v>
      </c>
      <c r="Z3754" t="s">
        <v>420</v>
      </c>
      <c r="AA3754" t="s">
        <v>429</v>
      </c>
      <c r="AB3754">
        <v>1</v>
      </c>
      <c r="AC3754">
        <v>0</v>
      </c>
      <c r="AD3754" t="b">
        <v>1</v>
      </c>
      <c r="AE3754" t="s">
        <v>358</v>
      </c>
      <c r="AZ3754" t="s">
        <v>389</v>
      </c>
      <c r="BA3754">
        <v>10000</v>
      </c>
      <c r="BB3754" t="s">
        <v>434</v>
      </c>
      <c r="BC3754" t="s">
        <v>429</v>
      </c>
      <c r="BD3754">
        <v>10000</v>
      </c>
      <c r="BE3754">
        <v>0</v>
      </c>
      <c r="BF3754" t="s">
        <v>361</v>
      </c>
      <c r="BG3754">
        <v>0</v>
      </c>
      <c r="BN3754">
        <v>20810003</v>
      </c>
      <c r="GY3754">
        <v>0</v>
      </c>
      <c r="GZ3754">
        <v>0</v>
      </c>
      <c r="HA3754" t="s">
        <v>373</v>
      </c>
      <c r="HB3754">
        <v>0</v>
      </c>
      <c r="HC3754">
        <v>0</v>
      </c>
      <c r="HD3754">
        <v>0</v>
      </c>
      <c r="HE3754" t="b">
        <v>0</v>
      </c>
      <c r="HF3754">
        <v>15000</v>
      </c>
      <c r="HG3754" t="b">
        <v>1</v>
      </c>
      <c r="HH3754">
        <v>0</v>
      </c>
      <c r="HI3754">
        <v>0</v>
      </c>
      <c r="HJ3754">
        <v>0</v>
      </c>
      <c r="HK3754">
        <v>0</v>
      </c>
      <c r="HL3754" t="b">
        <v>0</v>
      </c>
      <c r="HM3754">
        <v>0</v>
      </c>
      <c r="HN3754">
        <v>0</v>
      </c>
      <c r="HO3754">
        <v>0</v>
      </c>
      <c r="HP3754" t="s">
        <v>363</v>
      </c>
      <c r="HQ3754">
        <v>0</v>
      </c>
      <c r="HR3754">
        <v>0</v>
      </c>
      <c r="HS3754">
        <v>0</v>
      </c>
      <c r="HT3754">
        <v>0</v>
      </c>
      <c r="HU3754" t="b">
        <v>0</v>
      </c>
      <c r="HV3754">
        <v>0</v>
      </c>
      <c r="HW3754" t="b">
        <v>0</v>
      </c>
      <c r="HX3754" t="b">
        <v>0</v>
      </c>
    </row>
    <row r="3755" spans="2:232">
      <c r="B3755" s="34">
        <f>10000000+INDEX(编号表!$B:$B,MATCH(D3755,编号表!$A:$A,0))*10000+J3755</f>
        <v>11730004</v>
      </c>
      <c r="C3755" s="22" t="s">
        <v>2447</v>
      </c>
      <c r="D3755" s="22" t="s">
        <v>2447</v>
      </c>
      <c r="E3755" s="41" t="s">
        <v>492</v>
      </c>
      <c r="F3755" s="41" t="s">
        <v>2252</v>
      </c>
      <c r="G3755" s="41" t="s">
        <v>363</v>
      </c>
      <c r="H3755" s="41" t="b">
        <v>0</v>
      </c>
      <c r="I3755" s="41" t="b">
        <v>0</v>
      </c>
      <c r="J3755" s="41">
        <v>4</v>
      </c>
      <c r="K3755" s="41" t="str">
        <f t="shared" si="78"/>
        <v>117300</v>
      </c>
      <c r="L3755" s="41" t="s">
        <v>353</v>
      </c>
      <c r="O3755" t="s">
        <v>2448</v>
      </c>
      <c r="P3755">
        <v>12221020</v>
      </c>
      <c r="Q3755">
        <v>0</v>
      </c>
      <c r="R3755">
        <v>0</v>
      </c>
      <c r="S3755">
        <v>0</v>
      </c>
      <c r="U3755">
        <v>0</v>
      </c>
      <c r="V3755">
        <v>0</v>
      </c>
      <c r="W3755">
        <v>600</v>
      </c>
      <c r="X3755">
        <v>600</v>
      </c>
      <c r="Y3755" t="s">
        <v>419</v>
      </c>
      <c r="Z3755" t="s">
        <v>420</v>
      </c>
      <c r="AA3755" t="s">
        <v>429</v>
      </c>
      <c r="AB3755">
        <v>1</v>
      </c>
      <c r="AC3755">
        <v>0</v>
      </c>
      <c r="AD3755" t="b">
        <v>1</v>
      </c>
      <c r="AE3755" t="s">
        <v>358</v>
      </c>
      <c r="AZ3755" t="s">
        <v>389</v>
      </c>
      <c r="BA3755">
        <v>10000</v>
      </c>
      <c r="BB3755" t="s">
        <v>434</v>
      </c>
      <c r="BC3755" t="s">
        <v>429</v>
      </c>
      <c r="BD3755">
        <v>10000</v>
      </c>
      <c r="BE3755">
        <v>0</v>
      </c>
      <c r="BF3755" t="s">
        <v>361</v>
      </c>
      <c r="BG3755">
        <v>0</v>
      </c>
      <c r="BN3755">
        <v>20810004</v>
      </c>
      <c r="GY3755">
        <v>0</v>
      </c>
      <c r="GZ3755">
        <v>0</v>
      </c>
      <c r="HA3755" t="s">
        <v>373</v>
      </c>
      <c r="HB3755">
        <v>0</v>
      </c>
      <c r="HC3755">
        <v>0</v>
      </c>
      <c r="HD3755">
        <v>0</v>
      </c>
      <c r="HE3755" t="b">
        <v>0</v>
      </c>
      <c r="HF3755">
        <v>15000</v>
      </c>
      <c r="HG3755" t="b">
        <v>1</v>
      </c>
      <c r="HH3755">
        <v>0</v>
      </c>
      <c r="HI3755">
        <v>0</v>
      </c>
      <c r="HJ3755">
        <v>0</v>
      </c>
      <c r="HK3755">
        <v>0</v>
      </c>
      <c r="HL3755" t="b">
        <v>0</v>
      </c>
      <c r="HM3755">
        <v>0</v>
      </c>
      <c r="HN3755">
        <v>0</v>
      </c>
      <c r="HO3755">
        <v>0</v>
      </c>
      <c r="HP3755" t="s">
        <v>363</v>
      </c>
      <c r="HQ3755">
        <v>0</v>
      </c>
      <c r="HR3755">
        <v>0</v>
      </c>
      <c r="HS3755">
        <v>0</v>
      </c>
      <c r="HT3755">
        <v>0</v>
      </c>
      <c r="HU3755" t="b">
        <v>0</v>
      </c>
      <c r="HV3755">
        <v>0</v>
      </c>
      <c r="HW3755" t="b">
        <v>0</v>
      </c>
      <c r="HX3755" t="b">
        <v>0</v>
      </c>
    </row>
    <row r="3756" spans="2:232">
      <c r="B3756" s="34">
        <f>10000000+INDEX(编号表!$B:$B,MATCH(D3756,编号表!$A:$A,0))*10000+J3756</f>
        <v>11730005</v>
      </c>
      <c r="C3756" s="22" t="s">
        <v>2447</v>
      </c>
      <c r="D3756" s="22" t="s">
        <v>2447</v>
      </c>
      <c r="E3756" s="41" t="s">
        <v>492</v>
      </c>
      <c r="F3756" s="41" t="s">
        <v>2252</v>
      </c>
      <c r="G3756" s="41" t="s">
        <v>363</v>
      </c>
      <c r="H3756" s="41" t="b">
        <v>0</v>
      </c>
      <c r="I3756" s="41" t="b">
        <v>0</v>
      </c>
      <c r="J3756" s="41">
        <v>5</v>
      </c>
      <c r="K3756" s="41" t="str">
        <f t="shared" si="78"/>
        <v>117300</v>
      </c>
      <c r="L3756" s="41" t="s">
        <v>860</v>
      </c>
      <c r="O3756" t="s">
        <v>2449</v>
      </c>
      <c r="P3756">
        <v>12221020</v>
      </c>
      <c r="Q3756">
        <v>0</v>
      </c>
      <c r="R3756">
        <v>0</v>
      </c>
      <c r="S3756">
        <v>0</v>
      </c>
      <c r="U3756">
        <v>0</v>
      </c>
      <c r="V3756">
        <v>0</v>
      </c>
      <c r="W3756">
        <v>600</v>
      </c>
      <c r="X3756">
        <v>600</v>
      </c>
      <c r="Y3756" t="s">
        <v>419</v>
      </c>
      <c r="Z3756" t="s">
        <v>420</v>
      </c>
      <c r="AA3756" t="s">
        <v>429</v>
      </c>
      <c r="AB3756">
        <v>1</v>
      </c>
      <c r="AC3756">
        <v>0</v>
      </c>
      <c r="AD3756" t="b">
        <v>1</v>
      </c>
      <c r="AE3756" t="s">
        <v>358</v>
      </c>
      <c r="AZ3756" t="s">
        <v>389</v>
      </c>
      <c r="BA3756">
        <v>10000</v>
      </c>
      <c r="BB3756" t="s">
        <v>434</v>
      </c>
      <c r="BC3756" t="s">
        <v>429</v>
      </c>
      <c r="BD3756">
        <v>10000</v>
      </c>
      <c r="BE3756">
        <v>0</v>
      </c>
      <c r="BF3756" t="s">
        <v>361</v>
      </c>
      <c r="BG3756">
        <v>0</v>
      </c>
      <c r="BN3756">
        <v>20810005</v>
      </c>
      <c r="GY3756">
        <v>0</v>
      </c>
      <c r="GZ3756">
        <v>0</v>
      </c>
      <c r="HA3756" t="s">
        <v>373</v>
      </c>
      <c r="HB3756">
        <v>0</v>
      </c>
      <c r="HC3756">
        <v>0</v>
      </c>
      <c r="HD3756">
        <v>0</v>
      </c>
      <c r="HE3756" t="b">
        <v>0</v>
      </c>
      <c r="HF3756">
        <v>15000</v>
      </c>
      <c r="HG3756" t="b">
        <v>1</v>
      </c>
      <c r="HH3756">
        <v>0</v>
      </c>
      <c r="HI3756">
        <v>0</v>
      </c>
      <c r="HJ3756">
        <v>0</v>
      </c>
      <c r="HK3756">
        <v>0</v>
      </c>
      <c r="HL3756" t="b">
        <v>0</v>
      </c>
      <c r="HM3756">
        <v>0</v>
      </c>
      <c r="HN3756">
        <v>0</v>
      </c>
      <c r="HO3756">
        <v>0</v>
      </c>
      <c r="HP3756" t="s">
        <v>363</v>
      </c>
      <c r="HQ3756">
        <v>0</v>
      </c>
      <c r="HR3756">
        <v>0</v>
      </c>
      <c r="HS3756">
        <v>0</v>
      </c>
      <c r="HT3756">
        <v>0</v>
      </c>
      <c r="HU3756" t="b">
        <v>0</v>
      </c>
      <c r="HV3756">
        <v>0</v>
      </c>
      <c r="HW3756" t="b">
        <v>0</v>
      </c>
      <c r="HX3756" t="b">
        <v>0</v>
      </c>
    </row>
    <row r="3757" spans="2:232">
      <c r="B3757" s="34">
        <f>10000000+INDEX(编号表!$B:$B,MATCH(D3757,编号表!$A:$A,0))*10000+J3757</f>
        <v>11730006</v>
      </c>
      <c r="C3757" s="22" t="s">
        <v>2447</v>
      </c>
      <c r="D3757" s="22" t="s">
        <v>2447</v>
      </c>
      <c r="E3757" s="41" t="s">
        <v>492</v>
      </c>
      <c r="F3757" s="41" t="s">
        <v>2252</v>
      </c>
      <c r="G3757" s="41" t="s">
        <v>363</v>
      </c>
      <c r="H3757" s="41" t="b">
        <v>0</v>
      </c>
      <c r="I3757" s="41" t="b">
        <v>0</v>
      </c>
      <c r="J3757" s="41">
        <v>6</v>
      </c>
      <c r="K3757" s="41" t="str">
        <f t="shared" si="78"/>
        <v>117300</v>
      </c>
      <c r="L3757" s="41" t="s">
        <v>777</v>
      </c>
      <c r="O3757" t="s">
        <v>2450</v>
      </c>
      <c r="P3757">
        <v>12221020</v>
      </c>
      <c r="Q3757">
        <v>0</v>
      </c>
      <c r="R3757">
        <v>0</v>
      </c>
      <c r="S3757">
        <v>0</v>
      </c>
      <c r="U3757">
        <v>0</v>
      </c>
      <c r="V3757">
        <v>0</v>
      </c>
      <c r="W3757">
        <v>600</v>
      </c>
      <c r="X3757">
        <v>600</v>
      </c>
      <c r="Y3757" t="s">
        <v>419</v>
      </c>
      <c r="Z3757" t="s">
        <v>420</v>
      </c>
      <c r="AA3757" t="s">
        <v>429</v>
      </c>
      <c r="AB3757">
        <v>1</v>
      </c>
      <c r="AC3757">
        <v>0</v>
      </c>
      <c r="AD3757" t="b">
        <v>1</v>
      </c>
      <c r="AE3757" t="s">
        <v>358</v>
      </c>
      <c r="AZ3757" t="s">
        <v>389</v>
      </c>
      <c r="BA3757">
        <v>10000</v>
      </c>
      <c r="BB3757" t="s">
        <v>434</v>
      </c>
      <c r="BC3757" t="s">
        <v>429</v>
      </c>
      <c r="BD3757">
        <v>10000</v>
      </c>
      <c r="BE3757">
        <v>0</v>
      </c>
      <c r="BF3757" t="s">
        <v>361</v>
      </c>
      <c r="BG3757">
        <v>0</v>
      </c>
      <c r="BN3757">
        <v>20810006</v>
      </c>
      <c r="GY3757">
        <v>0</v>
      </c>
      <c r="GZ3757">
        <v>0</v>
      </c>
      <c r="HA3757" t="s">
        <v>373</v>
      </c>
      <c r="HB3757">
        <v>0</v>
      </c>
      <c r="HC3757">
        <v>0</v>
      </c>
      <c r="HD3757">
        <v>0</v>
      </c>
      <c r="HE3757" t="b">
        <v>0</v>
      </c>
      <c r="HF3757">
        <v>15000</v>
      </c>
      <c r="HG3757" t="b">
        <v>1</v>
      </c>
      <c r="HH3757">
        <v>0</v>
      </c>
      <c r="HI3757">
        <v>0</v>
      </c>
      <c r="HJ3757">
        <v>0</v>
      </c>
      <c r="HK3757">
        <v>0</v>
      </c>
      <c r="HL3757" t="b">
        <v>0</v>
      </c>
      <c r="HM3757">
        <v>0</v>
      </c>
      <c r="HN3757">
        <v>0</v>
      </c>
      <c r="HO3757">
        <v>0</v>
      </c>
      <c r="HP3757" t="s">
        <v>363</v>
      </c>
      <c r="HQ3757">
        <v>0</v>
      </c>
      <c r="HR3757">
        <v>0</v>
      </c>
      <c r="HS3757">
        <v>0</v>
      </c>
      <c r="HT3757">
        <v>0</v>
      </c>
      <c r="HU3757" t="b">
        <v>0</v>
      </c>
      <c r="HV3757">
        <v>0</v>
      </c>
      <c r="HW3757" t="b">
        <v>0</v>
      </c>
      <c r="HX3757" t="b">
        <v>0</v>
      </c>
    </row>
    <row r="3758" spans="2:232">
      <c r="B3758" s="34">
        <f>10000000+INDEX(编号表!$B:$B,MATCH(D3758,编号表!$A:$A,0))*10000+J3758</f>
        <v>11730007</v>
      </c>
      <c r="C3758" s="22" t="s">
        <v>2447</v>
      </c>
      <c r="D3758" s="22" t="s">
        <v>2447</v>
      </c>
      <c r="E3758" s="41" t="s">
        <v>492</v>
      </c>
      <c r="F3758" s="41" t="s">
        <v>2256</v>
      </c>
      <c r="G3758" s="41" t="s">
        <v>363</v>
      </c>
      <c r="H3758" s="41" t="b">
        <v>0</v>
      </c>
      <c r="I3758" s="41" t="b">
        <v>0</v>
      </c>
      <c r="J3758" s="41">
        <v>7</v>
      </c>
      <c r="K3758" s="41" t="str">
        <f t="shared" si="78"/>
        <v>117300</v>
      </c>
      <c r="L3758" s="41" t="s">
        <v>353</v>
      </c>
      <c r="O3758" t="s">
        <v>2448</v>
      </c>
      <c r="P3758">
        <v>12221020</v>
      </c>
      <c r="Q3758">
        <v>0</v>
      </c>
      <c r="R3758">
        <v>0</v>
      </c>
      <c r="S3758">
        <v>0</v>
      </c>
      <c r="U3758">
        <v>0</v>
      </c>
      <c r="V3758">
        <v>0</v>
      </c>
      <c r="W3758">
        <v>600</v>
      </c>
      <c r="X3758">
        <v>600</v>
      </c>
      <c r="Y3758" t="s">
        <v>419</v>
      </c>
      <c r="Z3758" t="s">
        <v>420</v>
      </c>
      <c r="AA3758" t="s">
        <v>429</v>
      </c>
      <c r="AB3758">
        <v>1</v>
      </c>
      <c r="AC3758">
        <v>0</v>
      </c>
      <c r="AD3758" t="b">
        <v>1</v>
      </c>
      <c r="AE3758" t="s">
        <v>358</v>
      </c>
      <c r="AZ3758" t="s">
        <v>389</v>
      </c>
      <c r="BA3758">
        <v>10000</v>
      </c>
      <c r="BB3758" t="s">
        <v>434</v>
      </c>
      <c r="BC3758" t="s">
        <v>429</v>
      </c>
      <c r="BD3758">
        <v>10000</v>
      </c>
      <c r="BE3758">
        <v>0</v>
      </c>
      <c r="BF3758" t="s">
        <v>361</v>
      </c>
      <c r="BG3758">
        <v>0</v>
      </c>
      <c r="BN3758">
        <v>20810007</v>
      </c>
      <c r="GY3758">
        <v>0</v>
      </c>
      <c r="GZ3758">
        <v>0</v>
      </c>
      <c r="HA3758" t="s">
        <v>373</v>
      </c>
      <c r="HB3758">
        <v>0</v>
      </c>
      <c r="HC3758">
        <v>0</v>
      </c>
      <c r="HD3758">
        <v>0</v>
      </c>
      <c r="HE3758" t="b">
        <v>0</v>
      </c>
      <c r="HF3758">
        <v>15000</v>
      </c>
      <c r="HG3758" t="b">
        <v>1</v>
      </c>
      <c r="HH3758">
        <v>0</v>
      </c>
      <c r="HI3758">
        <v>0</v>
      </c>
      <c r="HJ3758">
        <v>0</v>
      </c>
      <c r="HK3758">
        <v>0</v>
      </c>
      <c r="HL3758" t="b">
        <v>0</v>
      </c>
      <c r="HM3758">
        <v>0</v>
      </c>
      <c r="HN3758">
        <v>0</v>
      </c>
      <c r="HO3758">
        <v>0</v>
      </c>
      <c r="HP3758" t="s">
        <v>363</v>
      </c>
      <c r="HQ3758">
        <v>0</v>
      </c>
      <c r="HR3758">
        <v>0</v>
      </c>
      <c r="HS3758">
        <v>0</v>
      </c>
      <c r="HT3758">
        <v>0</v>
      </c>
      <c r="HU3758" t="b">
        <v>0</v>
      </c>
      <c r="HV3758">
        <v>0</v>
      </c>
      <c r="HW3758" t="b">
        <v>0</v>
      </c>
      <c r="HX3758" t="b">
        <v>0</v>
      </c>
    </row>
    <row r="3759" spans="2:232">
      <c r="B3759" s="34">
        <f>10000000+INDEX(编号表!$B:$B,MATCH(D3759,编号表!$A:$A,0))*10000+J3759</f>
        <v>11730008</v>
      </c>
      <c r="C3759" s="22" t="s">
        <v>2447</v>
      </c>
      <c r="D3759" s="22" t="s">
        <v>2447</v>
      </c>
      <c r="E3759" s="41" t="s">
        <v>492</v>
      </c>
      <c r="F3759" s="41" t="s">
        <v>2256</v>
      </c>
      <c r="G3759" s="41" t="s">
        <v>363</v>
      </c>
      <c r="H3759" s="41" t="b">
        <v>0</v>
      </c>
      <c r="I3759" s="41" t="b">
        <v>0</v>
      </c>
      <c r="J3759" s="41">
        <v>8</v>
      </c>
      <c r="K3759" s="41" t="str">
        <f t="shared" si="78"/>
        <v>117300</v>
      </c>
      <c r="L3759" s="41" t="s">
        <v>860</v>
      </c>
      <c r="O3759" t="s">
        <v>2449</v>
      </c>
      <c r="P3759">
        <v>12221020</v>
      </c>
      <c r="Q3759">
        <v>0</v>
      </c>
      <c r="R3759">
        <v>0</v>
      </c>
      <c r="S3759">
        <v>0</v>
      </c>
      <c r="U3759">
        <v>0</v>
      </c>
      <c r="V3759">
        <v>0</v>
      </c>
      <c r="W3759">
        <v>600</v>
      </c>
      <c r="X3759">
        <v>600</v>
      </c>
      <c r="Y3759" t="s">
        <v>419</v>
      </c>
      <c r="Z3759" t="s">
        <v>420</v>
      </c>
      <c r="AA3759" t="s">
        <v>429</v>
      </c>
      <c r="AB3759">
        <v>1</v>
      </c>
      <c r="AC3759">
        <v>0</v>
      </c>
      <c r="AD3759" t="b">
        <v>1</v>
      </c>
      <c r="AE3759" t="s">
        <v>358</v>
      </c>
      <c r="AZ3759" t="s">
        <v>389</v>
      </c>
      <c r="BA3759">
        <v>10000</v>
      </c>
      <c r="BB3759" t="s">
        <v>434</v>
      </c>
      <c r="BC3759" t="s">
        <v>429</v>
      </c>
      <c r="BD3759">
        <v>10000</v>
      </c>
      <c r="BE3759">
        <v>0</v>
      </c>
      <c r="BF3759" t="s">
        <v>361</v>
      </c>
      <c r="BG3759">
        <v>0</v>
      </c>
      <c r="BN3759">
        <v>20810008</v>
      </c>
      <c r="GY3759">
        <v>0</v>
      </c>
      <c r="GZ3759">
        <v>0</v>
      </c>
      <c r="HA3759" t="s">
        <v>373</v>
      </c>
      <c r="HB3759">
        <v>0</v>
      </c>
      <c r="HC3759">
        <v>0</v>
      </c>
      <c r="HD3759">
        <v>0</v>
      </c>
      <c r="HE3759" t="b">
        <v>0</v>
      </c>
      <c r="HF3759">
        <v>15000</v>
      </c>
      <c r="HG3759" t="b">
        <v>1</v>
      </c>
      <c r="HH3759">
        <v>0</v>
      </c>
      <c r="HI3759">
        <v>0</v>
      </c>
      <c r="HJ3759">
        <v>0</v>
      </c>
      <c r="HK3759">
        <v>0</v>
      </c>
      <c r="HL3759" t="b">
        <v>0</v>
      </c>
      <c r="HM3759">
        <v>0</v>
      </c>
      <c r="HN3759">
        <v>0</v>
      </c>
      <c r="HO3759">
        <v>0</v>
      </c>
      <c r="HP3759" t="s">
        <v>363</v>
      </c>
      <c r="HQ3759">
        <v>0</v>
      </c>
      <c r="HR3759">
        <v>0</v>
      </c>
      <c r="HS3759">
        <v>0</v>
      </c>
      <c r="HT3759">
        <v>0</v>
      </c>
      <c r="HU3759" t="b">
        <v>0</v>
      </c>
      <c r="HV3759">
        <v>0</v>
      </c>
      <c r="HW3759" t="b">
        <v>0</v>
      </c>
      <c r="HX3759" t="b">
        <v>0</v>
      </c>
    </row>
    <row r="3760" spans="2:232">
      <c r="B3760" s="34">
        <f>10000000+INDEX(编号表!$B:$B,MATCH(D3760,编号表!$A:$A,0))*10000+J3760</f>
        <v>11730009</v>
      </c>
      <c r="C3760" s="22" t="s">
        <v>2447</v>
      </c>
      <c r="D3760" s="22" t="s">
        <v>2447</v>
      </c>
      <c r="E3760" s="41" t="s">
        <v>492</v>
      </c>
      <c r="F3760" s="41" t="s">
        <v>2256</v>
      </c>
      <c r="G3760" s="41" t="s">
        <v>363</v>
      </c>
      <c r="H3760" s="41" t="b">
        <v>0</v>
      </c>
      <c r="I3760" s="41" t="b">
        <v>0</v>
      </c>
      <c r="J3760" s="41">
        <v>9</v>
      </c>
      <c r="K3760" s="41" t="str">
        <f t="shared" si="78"/>
        <v>117300</v>
      </c>
      <c r="L3760" s="41" t="s">
        <v>777</v>
      </c>
      <c r="O3760" t="s">
        <v>2450</v>
      </c>
      <c r="P3760">
        <v>12221020</v>
      </c>
      <c r="Q3760">
        <v>0</v>
      </c>
      <c r="R3760">
        <v>0</v>
      </c>
      <c r="S3760">
        <v>0</v>
      </c>
      <c r="U3760">
        <v>0</v>
      </c>
      <c r="V3760">
        <v>0</v>
      </c>
      <c r="W3760">
        <v>600</v>
      </c>
      <c r="X3760">
        <v>600</v>
      </c>
      <c r="Y3760" t="s">
        <v>419</v>
      </c>
      <c r="Z3760" t="s">
        <v>420</v>
      </c>
      <c r="AA3760" t="s">
        <v>429</v>
      </c>
      <c r="AB3760">
        <v>1</v>
      </c>
      <c r="AC3760">
        <v>0</v>
      </c>
      <c r="AD3760" t="b">
        <v>1</v>
      </c>
      <c r="AE3760" t="s">
        <v>358</v>
      </c>
      <c r="AZ3760" t="s">
        <v>389</v>
      </c>
      <c r="BA3760">
        <v>10000</v>
      </c>
      <c r="BB3760" t="s">
        <v>434</v>
      </c>
      <c r="BC3760" t="s">
        <v>429</v>
      </c>
      <c r="BD3760">
        <v>10000</v>
      </c>
      <c r="BE3760">
        <v>0</v>
      </c>
      <c r="BF3760" t="s">
        <v>361</v>
      </c>
      <c r="BG3760">
        <v>0</v>
      </c>
      <c r="BN3760">
        <v>20810009</v>
      </c>
      <c r="GY3760">
        <v>0</v>
      </c>
      <c r="GZ3760">
        <v>0</v>
      </c>
      <c r="HA3760" t="s">
        <v>373</v>
      </c>
      <c r="HB3760">
        <v>0</v>
      </c>
      <c r="HC3760">
        <v>0</v>
      </c>
      <c r="HD3760">
        <v>0</v>
      </c>
      <c r="HE3760" t="b">
        <v>0</v>
      </c>
      <c r="HF3760">
        <v>15000</v>
      </c>
      <c r="HG3760" t="b">
        <v>1</v>
      </c>
      <c r="HH3760">
        <v>0</v>
      </c>
      <c r="HI3760">
        <v>0</v>
      </c>
      <c r="HJ3760">
        <v>0</v>
      </c>
      <c r="HK3760">
        <v>0</v>
      </c>
      <c r="HL3760" t="b">
        <v>0</v>
      </c>
      <c r="HM3760">
        <v>0</v>
      </c>
      <c r="HN3760">
        <v>0</v>
      </c>
      <c r="HO3760">
        <v>0</v>
      </c>
      <c r="HP3760" t="s">
        <v>363</v>
      </c>
      <c r="HQ3760">
        <v>0</v>
      </c>
      <c r="HR3760">
        <v>0</v>
      </c>
      <c r="HS3760">
        <v>0</v>
      </c>
      <c r="HT3760">
        <v>0</v>
      </c>
      <c r="HU3760" t="b">
        <v>0</v>
      </c>
      <c r="HV3760">
        <v>0</v>
      </c>
      <c r="HW3760" t="b">
        <v>0</v>
      </c>
      <c r="HX3760" t="b">
        <v>0</v>
      </c>
    </row>
    <row r="3761" spans="2:232">
      <c r="B3761" s="34">
        <f>10000000+INDEX(编号表!$B:$B,MATCH(D3761,编号表!$A:$A,0))*10000+J3761</f>
        <v>11730010</v>
      </c>
      <c r="C3761" s="22" t="s">
        <v>2447</v>
      </c>
      <c r="D3761" s="22" t="s">
        <v>2447</v>
      </c>
      <c r="E3761" s="41" t="s">
        <v>492</v>
      </c>
      <c r="F3761" s="41" t="s">
        <v>2260</v>
      </c>
      <c r="G3761" s="41" t="s">
        <v>363</v>
      </c>
      <c r="H3761" s="41" t="b">
        <v>0</v>
      </c>
      <c r="I3761" s="41" t="b">
        <v>0</v>
      </c>
      <c r="J3761" s="41">
        <v>10</v>
      </c>
      <c r="K3761" s="41" t="str">
        <f t="shared" si="78"/>
        <v>117300</v>
      </c>
      <c r="L3761" s="41" t="s">
        <v>353</v>
      </c>
      <c r="O3761" t="s">
        <v>2448</v>
      </c>
      <c r="P3761">
        <v>12221020</v>
      </c>
      <c r="Q3761">
        <v>0</v>
      </c>
      <c r="R3761">
        <v>0</v>
      </c>
      <c r="S3761">
        <v>0</v>
      </c>
      <c r="U3761">
        <v>0</v>
      </c>
      <c r="V3761">
        <v>0</v>
      </c>
      <c r="W3761">
        <v>600</v>
      </c>
      <c r="X3761">
        <v>600</v>
      </c>
      <c r="Y3761" t="s">
        <v>419</v>
      </c>
      <c r="Z3761" t="s">
        <v>420</v>
      </c>
      <c r="AA3761" t="s">
        <v>429</v>
      </c>
      <c r="AB3761">
        <v>1</v>
      </c>
      <c r="AC3761">
        <v>0</v>
      </c>
      <c r="AD3761" t="b">
        <v>1</v>
      </c>
      <c r="AE3761" t="s">
        <v>358</v>
      </c>
      <c r="AZ3761" t="s">
        <v>389</v>
      </c>
      <c r="BA3761">
        <v>10000</v>
      </c>
      <c r="BB3761" t="s">
        <v>434</v>
      </c>
      <c r="BC3761" t="s">
        <v>429</v>
      </c>
      <c r="BD3761">
        <v>10000</v>
      </c>
      <c r="BE3761">
        <v>0</v>
      </c>
      <c r="BF3761" t="s">
        <v>361</v>
      </c>
      <c r="BG3761">
        <v>0</v>
      </c>
      <c r="BN3761">
        <v>20810010</v>
      </c>
      <c r="GY3761">
        <v>0</v>
      </c>
      <c r="GZ3761">
        <v>0</v>
      </c>
      <c r="HA3761" t="s">
        <v>373</v>
      </c>
      <c r="HB3761">
        <v>0</v>
      </c>
      <c r="HC3761">
        <v>0</v>
      </c>
      <c r="HD3761">
        <v>0</v>
      </c>
      <c r="HE3761" t="b">
        <v>0</v>
      </c>
      <c r="HF3761">
        <v>15000</v>
      </c>
      <c r="HG3761" t="b">
        <v>1</v>
      </c>
      <c r="HH3761">
        <v>0</v>
      </c>
      <c r="HI3761">
        <v>0</v>
      </c>
      <c r="HJ3761">
        <v>0</v>
      </c>
      <c r="HK3761">
        <v>0</v>
      </c>
      <c r="HL3761" t="b">
        <v>0</v>
      </c>
      <c r="HM3761">
        <v>0</v>
      </c>
      <c r="HN3761">
        <v>0</v>
      </c>
      <c r="HO3761">
        <v>0</v>
      </c>
      <c r="HP3761" t="s">
        <v>363</v>
      </c>
      <c r="HQ3761">
        <v>0</v>
      </c>
      <c r="HR3761">
        <v>0</v>
      </c>
      <c r="HS3761">
        <v>0</v>
      </c>
      <c r="HT3761">
        <v>0</v>
      </c>
      <c r="HU3761" t="b">
        <v>0</v>
      </c>
      <c r="HV3761">
        <v>0</v>
      </c>
      <c r="HW3761" t="b">
        <v>0</v>
      </c>
      <c r="HX3761" t="b">
        <v>0</v>
      </c>
    </row>
    <row r="3762" spans="2:232">
      <c r="B3762" s="34">
        <f>10000000+INDEX(编号表!$B:$B,MATCH(D3762,编号表!$A:$A,0))*10000+J3762</f>
        <v>11730011</v>
      </c>
      <c r="C3762" s="22" t="s">
        <v>2447</v>
      </c>
      <c r="D3762" s="22" t="s">
        <v>2447</v>
      </c>
      <c r="E3762" s="41" t="s">
        <v>492</v>
      </c>
      <c r="F3762" s="41" t="s">
        <v>2260</v>
      </c>
      <c r="G3762" s="41" t="s">
        <v>363</v>
      </c>
      <c r="H3762" s="41" t="b">
        <v>0</v>
      </c>
      <c r="I3762" s="41" t="b">
        <v>0</v>
      </c>
      <c r="J3762" s="41">
        <v>11</v>
      </c>
      <c r="K3762" s="41" t="str">
        <f t="shared" si="78"/>
        <v>117300</v>
      </c>
      <c r="L3762" s="41" t="s">
        <v>860</v>
      </c>
      <c r="O3762" t="s">
        <v>2449</v>
      </c>
      <c r="P3762">
        <v>12221020</v>
      </c>
      <c r="Q3762">
        <v>0</v>
      </c>
      <c r="R3762">
        <v>0</v>
      </c>
      <c r="S3762">
        <v>0</v>
      </c>
      <c r="U3762">
        <v>0</v>
      </c>
      <c r="V3762">
        <v>0</v>
      </c>
      <c r="W3762">
        <v>600</v>
      </c>
      <c r="X3762">
        <v>600</v>
      </c>
      <c r="Y3762" t="s">
        <v>419</v>
      </c>
      <c r="Z3762" t="s">
        <v>420</v>
      </c>
      <c r="AA3762" t="s">
        <v>429</v>
      </c>
      <c r="AB3762">
        <v>1</v>
      </c>
      <c r="AC3762">
        <v>0</v>
      </c>
      <c r="AD3762" t="b">
        <v>1</v>
      </c>
      <c r="AE3762" t="s">
        <v>358</v>
      </c>
      <c r="AZ3762" t="s">
        <v>389</v>
      </c>
      <c r="BA3762">
        <v>10000</v>
      </c>
      <c r="BB3762" t="s">
        <v>434</v>
      </c>
      <c r="BC3762" t="s">
        <v>429</v>
      </c>
      <c r="BD3762">
        <v>10000</v>
      </c>
      <c r="BE3762">
        <v>0</v>
      </c>
      <c r="BF3762" t="s">
        <v>361</v>
      </c>
      <c r="BG3762">
        <v>0</v>
      </c>
      <c r="BN3762">
        <v>20810011</v>
      </c>
      <c r="GY3762">
        <v>0</v>
      </c>
      <c r="GZ3762">
        <v>0</v>
      </c>
      <c r="HA3762" t="s">
        <v>373</v>
      </c>
      <c r="HB3762">
        <v>0</v>
      </c>
      <c r="HC3762">
        <v>0</v>
      </c>
      <c r="HD3762">
        <v>0</v>
      </c>
      <c r="HE3762" t="b">
        <v>0</v>
      </c>
      <c r="HF3762">
        <v>15000</v>
      </c>
      <c r="HG3762" t="b">
        <v>1</v>
      </c>
      <c r="HH3762">
        <v>0</v>
      </c>
      <c r="HI3762">
        <v>0</v>
      </c>
      <c r="HJ3762">
        <v>0</v>
      </c>
      <c r="HK3762">
        <v>0</v>
      </c>
      <c r="HL3762" t="b">
        <v>0</v>
      </c>
      <c r="HM3762">
        <v>0</v>
      </c>
      <c r="HN3762">
        <v>0</v>
      </c>
      <c r="HO3762">
        <v>0</v>
      </c>
      <c r="HP3762" t="s">
        <v>363</v>
      </c>
      <c r="HQ3762">
        <v>0</v>
      </c>
      <c r="HR3762">
        <v>0</v>
      </c>
      <c r="HS3762">
        <v>0</v>
      </c>
      <c r="HT3762">
        <v>0</v>
      </c>
      <c r="HU3762" t="b">
        <v>0</v>
      </c>
      <c r="HV3762">
        <v>0</v>
      </c>
      <c r="HW3762" t="b">
        <v>0</v>
      </c>
      <c r="HX3762" t="b">
        <v>0</v>
      </c>
    </row>
    <row r="3763" spans="2:232">
      <c r="B3763" s="34">
        <f>10000000+INDEX(编号表!$B:$B,MATCH(D3763,编号表!$A:$A,0))*10000+J3763</f>
        <v>11730012</v>
      </c>
      <c r="C3763" s="22" t="s">
        <v>2447</v>
      </c>
      <c r="D3763" s="22" t="s">
        <v>2447</v>
      </c>
      <c r="E3763" s="41" t="s">
        <v>492</v>
      </c>
      <c r="F3763" s="41" t="s">
        <v>2260</v>
      </c>
      <c r="G3763" s="41" t="s">
        <v>363</v>
      </c>
      <c r="H3763" s="41" t="b">
        <v>0</v>
      </c>
      <c r="I3763" s="41" t="b">
        <v>0</v>
      </c>
      <c r="J3763" s="41">
        <v>12</v>
      </c>
      <c r="K3763" s="41" t="str">
        <f t="shared" si="78"/>
        <v>117300</v>
      </c>
      <c r="L3763" s="41" t="s">
        <v>777</v>
      </c>
      <c r="O3763" t="s">
        <v>2450</v>
      </c>
      <c r="P3763">
        <v>12221020</v>
      </c>
      <c r="Q3763">
        <v>0</v>
      </c>
      <c r="R3763">
        <v>0</v>
      </c>
      <c r="S3763">
        <v>0</v>
      </c>
      <c r="U3763">
        <v>0</v>
      </c>
      <c r="V3763">
        <v>0</v>
      </c>
      <c r="W3763">
        <v>600</v>
      </c>
      <c r="X3763">
        <v>600</v>
      </c>
      <c r="Y3763" t="s">
        <v>419</v>
      </c>
      <c r="Z3763" t="s">
        <v>420</v>
      </c>
      <c r="AA3763" t="s">
        <v>429</v>
      </c>
      <c r="AB3763">
        <v>1</v>
      </c>
      <c r="AC3763">
        <v>0</v>
      </c>
      <c r="AD3763" t="b">
        <v>1</v>
      </c>
      <c r="AE3763" t="s">
        <v>358</v>
      </c>
      <c r="AZ3763" t="s">
        <v>389</v>
      </c>
      <c r="BA3763">
        <v>10000</v>
      </c>
      <c r="BB3763" t="s">
        <v>434</v>
      </c>
      <c r="BC3763" t="s">
        <v>429</v>
      </c>
      <c r="BD3763">
        <v>10000</v>
      </c>
      <c r="BE3763">
        <v>0</v>
      </c>
      <c r="BF3763" t="s">
        <v>361</v>
      </c>
      <c r="BG3763">
        <v>0</v>
      </c>
      <c r="BN3763">
        <v>20810012</v>
      </c>
      <c r="GY3763">
        <v>0</v>
      </c>
      <c r="GZ3763">
        <v>0</v>
      </c>
      <c r="HA3763" t="s">
        <v>373</v>
      </c>
      <c r="HB3763">
        <v>0</v>
      </c>
      <c r="HC3763">
        <v>0</v>
      </c>
      <c r="HD3763">
        <v>0</v>
      </c>
      <c r="HE3763" t="b">
        <v>0</v>
      </c>
      <c r="HF3763">
        <v>15000</v>
      </c>
      <c r="HG3763" t="b">
        <v>1</v>
      </c>
      <c r="HH3763">
        <v>0</v>
      </c>
      <c r="HI3763">
        <v>0</v>
      </c>
      <c r="HJ3763">
        <v>0</v>
      </c>
      <c r="HK3763">
        <v>0</v>
      </c>
      <c r="HL3763" t="b">
        <v>0</v>
      </c>
      <c r="HM3763">
        <v>0</v>
      </c>
      <c r="HN3763">
        <v>0</v>
      </c>
      <c r="HO3763">
        <v>0</v>
      </c>
      <c r="HP3763" t="s">
        <v>363</v>
      </c>
      <c r="HQ3763">
        <v>0</v>
      </c>
      <c r="HR3763">
        <v>0</v>
      </c>
      <c r="HS3763">
        <v>0</v>
      </c>
      <c r="HT3763">
        <v>0</v>
      </c>
      <c r="HU3763" t="b">
        <v>0</v>
      </c>
      <c r="HV3763">
        <v>0</v>
      </c>
      <c r="HW3763" t="b">
        <v>0</v>
      </c>
      <c r="HX3763" t="b">
        <v>0</v>
      </c>
    </row>
    <row r="3764" spans="2:232">
      <c r="B3764" s="34">
        <f>10000000+INDEX(编号表!$B:$B,MATCH(D3764,编号表!$A:$A,0))*10000+J3764</f>
        <v>11730013</v>
      </c>
      <c r="C3764" s="22" t="s">
        <v>2447</v>
      </c>
      <c r="D3764" s="22" t="s">
        <v>2447</v>
      </c>
      <c r="E3764" s="41" t="s">
        <v>492</v>
      </c>
      <c r="F3764" s="41" t="s">
        <v>2264</v>
      </c>
      <c r="G3764" s="41" t="s">
        <v>363</v>
      </c>
      <c r="H3764" s="41" t="b">
        <v>0</v>
      </c>
      <c r="I3764" s="41" t="b">
        <v>0</v>
      </c>
      <c r="J3764" s="41">
        <v>13</v>
      </c>
      <c r="K3764" s="41" t="str">
        <f t="shared" si="78"/>
        <v>117300</v>
      </c>
      <c r="L3764" s="41" t="s">
        <v>353</v>
      </c>
      <c r="O3764" t="s">
        <v>2448</v>
      </c>
      <c r="P3764">
        <v>12221020</v>
      </c>
      <c r="Q3764">
        <v>0</v>
      </c>
      <c r="R3764">
        <v>0</v>
      </c>
      <c r="S3764">
        <v>0</v>
      </c>
      <c r="U3764">
        <v>0</v>
      </c>
      <c r="V3764">
        <v>0</v>
      </c>
      <c r="W3764">
        <v>600</v>
      </c>
      <c r="X3764">
        <v>600</v>
      </c>
      <c r="Y3764" t="s">
        <v>419</v>
      </c>
      <c r="Z3764" t="s">
        <v>420</v>
      </c>
      <c r="AA3764" t="s">
        <v>429</v>
      </c>
      <c r="AB3764">
        <v>1</v>
      </c>
      <c r="AC3764">
        <v>0</v>
      </c>
      <c r="AD3764" t="b">
        <v>1</v>
      </c>
      <c r="AE3764" t="s">
        <v>358</v>
      </c>
      <c r="AZ3764" t="s">
        <v>389</v>
      </c>
      <c r="BA3764">
        <v>10000</v>
      </c>
      <c r="BB3764" t="s">
        <v>434</v>
      </c>
      <c r="BC3764" t="s">
        <v>429</v>
      </c>
      <c r="BD3764">
        <v>10000</v>
      </c>
      <c r="BE3764">
        <v>0</v>
      </c>
      <c r="BF3764" t="s">
        <v>361</v>
      </c>
      <c r="BG3764">
        <v>0</v>
      </c>
      <c r="BN3764">
        <v>20810013</v>
      </c>
      <c r="GY3764">
        <v>0</v>
      </c>
      <c r="GZ3764">
        <v>0</v>
      </c>
      <c r="HA3764" t="s">
        <v>373</v>
      </c>
      <c r="HB3764">
        <v>0</v>
      </c>
      <c r="HC3764">
        <v>0</v>
      </c>
      <c r="HD3764">
        <v>0</v>
      </c>
      <c r="HE3764" t="b">
        <v>0</v>
      </c>
      <c r="HF3764">
        <v>15000</v>
      </c>
      <c r="HG3764" t="b">
        <v>1</v>
      </c>
      <c r="HH3764">
        <v>0</v>
      </c>
      <c r="HI3764">
        <v>0</v>
      </c>
      <c r="HJ3764">
        <v>0</v>
      </c>
      <c r="HK3764">
        <v>0</v>
      </c>
      <c r="HL3764" t="b">
        <v>0</v>
      </c>
      <c r="HM3764">
        <v>0</v>
      </c>
      <c r="HN3764">
        <v>0</v>
      </c>
      <c r="HO3764">
        <v>0</v>
      </c>
      <c r="HP3764" t="s">
        <v>363</v>
      </c>
      <c r="HQ3764">
        <v>0</v>
      </c>
      <c r="HR3764">
        <v>0</v>
      </c>
      <c r="HS3764">
        <v>0</v>
      </c>
      <c r="HT3764">
        <v>0</v>
      </c>
      <c r="HU3764" t="b">
        <v>0</v>
      </c>
      <c r="HV3764">
        <v>0</v>
      </c>
      <c r="HW3764" t="b">
        <v>0</v>
      </c>
      <c r="HX3764" t="b">
        <v>0</v>
      </c>
    </row>
    <row r="3765" spans="2:232">
      <c r="B3765" s="34">
        <f>10000000+INDEX(编号表!$B:$B,MATCH(D3765,编号表!$A:$A,0))*10000+J3765</f>
        <v>11730014</v>
      </c>
      <c r="C3765" s="22" t="s">
        <v>2447</v>
      </c>
      <c r="D3765" s="22" t="s">
        <v>2447</v>
      </c>
      <c r="E3765" s="41" t="s">
        <v>492</v>
      </c>
      <c r="F3765" s="41" t="s">
        <v>2264</v>
      </c>
      <c r="G3765" s="41" t="s">
        <v>363</v>
      </c>
      <c r="H3765" s="41" t="b">
        <v>0</v>
      </c>
      <c r="I3765" s="41" t="b">
        <v>0</v>
      </c>
      <c r="J3765" s="41">
        <v>14</v>
      </c>
      <c r="K3765" s="41" t="str">
        <f t="shared" si="78"/>
        <v>117300</v>
      </c>
      <c r="L3765" s="41" t="s">
        <v>860</v>
      </c>
      <c r="O3765" t="s">
        <v>2449</v>
      </c>
      <c r="P3765">
        <v>12221020</v>
      </c>
      <c r="Q3765">
        <v>0</v>
      </c>
      <c r="R3765">
        <v>0</v>
      </c>
      <c r="S3765">
        <v>0</v>
      </c>
      <c r="U3765">
        <v>0</v>
      </c>
      <c r="V3765">
        <v>0</v>
      </c>
      <c r="W3765">
        <v>600</v>
      </c>
      <c r="X3765">
        <v>600</v>
      </c>
      <c r="Y3765" t="s">
        <v>419</v>
      </c>
      <c r="Z3765" t="s">
        <v>420</v>
      </c>
      <c r="AA3765" t="s">
        <v>429</v>
      </c>
      <c r="AB3765">
        <v>1</v>
      </c>
      <c r="AC3765">
        <v>0</v>
      </c>
      <c r="AD3765" t="b">
        <v>1</v>
      </c>
      <c r="AE3765" t="s">
        <v>358</v>
      </c>
      <c r="AZ3765" t="s">
        <v>389</v>
      </c>
      <c r="BA3765">
        <v>10000</v>
      </c>
      <c r="BB3765" t="s">
        <v>434</v>
      </c>
      <c r="BC3765" t="s">
        <v>429</v>
      </c>
      <c r="BD3765">
        <v>10000</v>
      </c>
      <c r="BE3765">
        <v>0</v>
      </c>
      <c r="BF3765" t="s">
        <v>361</v>
      </c>
      <c r="BG3765">
        <v>0</v>
      </c>
      <c r="BN3765">
        <v>20810014</v>
      </c>
      <c r="GY3765">
        <v>0</v>
      </c>
      <c r="GZ3765">
        <v>0</v>
      </c>
      <c r="HA3765" t="s">
        <v>373</v>
      </c>
      <c r="HB3765">
        <v>0</v>
      </c>
      <c r="HC3765">
        <v>0</v>
      </c>
      <c r="HD3765">
        <v>0</v>
      </c>
      <c r="HE3765" t="b">
        <v>0</v>
      </c>
      <c r="HF3765">
        <v>15000</v>
      </c>
      <c r="HG3765" t="b">
        <v>1</v>
      </c>
      <c r="HH3765">
        <v>0</v>
      </c>
      <c r="HI3765">
        <v>0</v>
      </c>
      <c r="HJ3765">
        <v>0</v>
      </c>
      <c r="HK3765">
        <v>0</v>
      </c>
      <c r="HL3765" t="b">
        <v>0</v>
      </c>
      <c r="HM3765">
        <v>0</v>
      </c>
      <c r="HN3765">
        <v>0</v>
      </c>
      <c r="HO3765">
        <v>0</v>
      </c>
      <c r="HP3765" t="s">
        <v>363</v>
      </c>
      <c r="HQ3765">
        <v>0</v>
      </c>
      <c r="HR3765">
        <v>0</v>
      </c>
      <c r="HS3765">
        <v>0</v>
      </c>
      <c r="HT3765">
        <v>0</v>
      </c>
      <c r="HU3765" t="b">
        <v>0</v>
      </c>
      <c r="HV3765">
        <v>0</v>
      </c>
      <c r="HW3765" t="b">
        <v>0</v>
      </c>
      <c r="HX3765" t="b">
        <v>0</v>
      </c>
    </row>
    <row r="3766" spans="2:232">
      <c r="B3766" s="34">
        <f>10000000+INDEX(编号表!$B:$B,MATCH(D3766,编号表!$A:$A,0))*10000+J3766</f>
        <v>11730015</v>
      </c>
      <c r="C3766" s="22" t="s">
        <v>2447</v>
      </c>
      <c r="D3766" s="22" t="s">
        <v>2447</v>
      </c>
      <c r="E3766" s="41" t="s">
        <v>492</v>
      </c>
      <c r="F3766" s="41" t="s">
        <v>2264</v>
      </c>
      <c r="G3766" s="41" t="s">
        <v>363</v>
      </c>
      <c r="H3766" s="41" t="b">
        <v>0</v>
      </c>
      <c r="I3766" s="41" t="b">
        <v>0</v>
      </c>
      <c r="J3766" s="41">
        <v>15</v>
      </c>
      <c r="K3766" s="41" t="str">
        <f t="shared" si="78"/>
        <v>117300</v>
      </c>
      <c r="L3766" s="41" t="s">
        <v>777</v>
      </c>
      <c r="O3766" t="s">
        <v>2450</v>
      </c>
      <c r="P3766">
        <v>12221020</v>
      </c>
      <c r="Q3766">
        <v>0</v>
      </c>
      <c r="R3766">
        <v>0</v>
      </c>
      <c r="S3766">
        <v>0</v>
      </c>
      <c r="U3766">
        <v>0</v>
      </c>
      <c r="V3766">
        <v>0</v>
      </c>
      <c r="W3766">
        <v>600</v>
      </c>
      <c r="X3766">
        <v>600</v>
      </c>
      <c r="Y3766" t="s">
        <v>419</v>
      </c>
      <c r="Z3766" t="s">
        <v>420</v>
      </c>
      <c r="AA3766" t="s">
        <v>429</v>
      </c>
      <c r="AB3766">
        <v>1</v>
      </c>
      <c r="AC3766">
        <v>0</v>
      </c>
      <c r="AD3766" t="b">
        <v>1</v>
      </c>
      <c r="AE3766" t="s">
        <v>358</v>
      </c>
      <c r="AZ3766" t="s">
        <v>389</v>
      </c>
      <c r="BA3766">
        <v>10000</v>
      </c>
      <c r="BB3766" t="s">
        <v>434</v>
      </c>
      <c r="BC3766" t="s">
        <v>429</v>
      </c>
      <c r="BD3766">
        <v>10000</v>
      </c>
      <c r="BE3766">
        <v>0</v>
      </c>
      <c r="BF3766" t="s">
        <v>361</v>
      </c>
      <c r="BG3766">
        <v>0</v>
      </c>
      <c r="BN3766">
        <v>20810015</v>
      </c>
      <c r="GY3766">
        <v>0</v>
      </c>
      <c r="GZ3766">
        <v>0</v>
      </c>
      <c r="HA3766" t="s">
        <v>373</v>
      </c>
      <c r="HB3766">
        <v>0</v>
      </c>
      <c r="HC3766">
        <v>0</v>
      </c>
      <c r="HD3766">
        <v>0</v>
      </c>
      <c r="HE3766" t="b">
        <v>0</v>
      </c>
      <c r="HF3766">
        <v>15000</v>
      </c>
      <c r="HG3766" t="b">
        <v>1</v>
      </c>
      <c r="HH3766">
        <v>0</v>
      </c>
      <c r="HI3766">
        <v>0</v>
      </c>
      <c r="HJ3766">
        <v>0</v>
      </c>
      <c r="HK3766">
        <v>0</v>
      </c>
      <c r="HL3766" t="b">
        <v>0</v>
      </c>
      <c r="HM3766">
        <v>0</v>
      </c>
      <c r="HN3766">
        <v>0</v>
      </c>
      <c r="HO3766">
        <v>0</v>
      </c>
      <c r="HP3766" t="s">
        <v>363</v>
      </c>
      <c r="HQ3766">
        <v>0</v>
      </c>
      <c r="HR3766">
        <v>0</v>
      </c>
      <c r="HS3766">
        <v>0</v>
      </c>
      <c r="HT3766">
        <v>0</v>
      </c>
      <c r="HU3766" t="b">
        <v>0</v>
      </c>
      <c r="HV3766">
        <v>0</v>
      </c>
      <c r="HW3766" t="b">
        <v>0</v>
      </c>
      <c r="HX3766" t="b">
        <v>0</v>
      </c>
    </row>
    <row r="3767" spans="2:232">
      <c r="B3767" s="34">
        <f>10000000+INDEX(编号表!$B:$B,MATCH(D3767,编号表!$A:$A,0))*10000+J3767</f>
        <v>11730016</v>
      </c>
      <c r="C3767" s="22" t="s">
        <v>2447</v>
      </c>
      <c r="D3767" s="22" t="s">
        <v>2447</v>
      </c>
      <c r="E3767" s="41" t="s">
        <v>492</v>
      </c>
      <c r="F3767" s="41" t="s">
        <v>2268</v>
      </c>
      <c r="G3767" s="41" t="s">
        <v>363</v>
      </c>
      <c r="H3767" s="41" t="b">
        <v>0</v>
      </c>
      <c r="I3767" s="41" t="b">
        <v>0</v>
      </c>
      <c r="J3767" s="41">
        <v>16</v>
      </c>
      <c r="K3767" s="41" t="str">
        <f t="shared" si="78"/>
        <v>117300</v>
      </c>
      <c r="L3767" s="41" t="s">
        <v>353</v>
      </c>
      <c r="O3767" t="s">
        <v>2448</v>
      </c>
      <c r="P3767">
        <v>12221020</v>
      </c>
      <c r="Q3767">
        <v>0</v>
      </c>
      <c r="R3767">
        <v>0</v>
      </c>
      <c r="S3767">
        <v>0</v>
      </c>
      <c r="U3767">
        <v>0</v>
      </c>
      <c r="V3767">
        <v>0</v>
      </c>
      <c r="W3767">
        <v>600</v>
      </c>
      <c r="X3767">
        <v>600</v>
      </c>
      <c r="Y3767" t="s">
        <v>419</v>
      </c>
      <c r="Z3767" t="s">
        <v>420</v>
      </c>
      <c r="AA3767" t="s">
        <v>429</v>
      </c>
      <c r="AB3767">
        <v>1</v>
      </c>
      <c r="AC3767">
        <v>0</v>
      </c>
      <c r="AD3767" t="b">
        <v>1</v>
      </c>
      <c r="AE3767" t="s">
        <v>358</v>
      </c>
      <c r="AZ3767" t="s">
        <v>389</v>
      </c>
      <c r="BA3767">
        <v>10000</v>
      </c>
      <c r="BB3767" t="s">
        <v>434</v>
      </c>
      <c r="BC3767" t="s">
        <v>429</v>
      </c>
      <c r="BD3767">
        <v>10000</v>
      </c>
      <c r="BE3767">
        <v>0</v>
      </c>
      <c r="BF3767" t="s">
        <v>361</v>
      </c>
      <c r="BG3767">
        <v>0</v>
      </c>
      <c r="BN3767">
        <v>20810016</v>
      </c>
      <c r="GY3767">
        <v>0</v>
      </c>
      <c r="GZ3767">
        <v>0</v>
      </c>
      <c r="HA3767" t="s">
        <v>373</v>
      </c>
      <c r="HB3767">
        <v>0</v>
      </c>
      <c r="HC3767">
        <v>0</v>
      </c>
      <c r="HD3767">
        <v>0</v>
      </c>
      <c r="HE3767" t="b">
        <v>0</v>
      </c>
      <c r="HF3767">
        <v>15000</v>
      </c>
      <c r="HG3767" t="b">
        <v>1</v>
      </c>
      <c r="HH3767">
        <v>0</v>
      </c>
      <c r="HI3767">
        <v>0</v>
      </c>
      <c r="HJ3767">
        <v>0</v>
      </c>
      <c r="HK3767">
        <v>0</v>
      </c>
      <c r="HL3767" t="b">
        <v>0</v>
      </c>
      <c r="HM3767">
        <v>0</v>
      </c>
      <c r="HN3767">
        <v>0</v>
      </c>
      <c r="HO3767">
        <v>0</v>
      </c>
      <c r="HP3767" t="s">
        <v>363</v>
      </c>
      <c r="HQ3767">
        <v>0</v>
      </c>
      <c r="HR3767">
        <v>0</v>
      </c>
      <c r="HS3767">
        <v>0</v>
      </c>
      <c r="HT3767">
        <v>0</v>
      </c>
      <c r="HU3767" t="b">
        <v>0</v>
      </c>
      <c r="HV3767">
        <v>0</v>
      </c>
      <c r="HW3767" t="b">
        <v>0</v>
      </c>
      <c r="HX3767" t="b">
        <v>0</v>
      </c>
    </row>
    <row r="3768" spans="2:232">
      <c r="B3768" s="34">
        <f>10000000+INDEX(编号表!$B:$B,MATCH(D3768,编号表!$A:$A,0))*10000+J3768</f>
        <v>11730017</v>
      </c>
      <c r="C3768" s="22" t="s">
        <v>2447</v>
      </c>
      <c r="D3768" s="22" t="s">
        <v>2447</v>
      </c>
      <c r="E3768" s="41" t="s">
        <v>492</v>
      </c>
      <c r="F3768" s="41" t="s">
        <v>2268</v>
      </c>
      <c r="G3768" s="41" t="s">
        <v>363</v>
      </c>
      <c r="H3768" s="41" t="b">
        <v>0</v>
      </c>
      <c r="I3768" s="41" t="b">
        <v>0</v>
      </c>
      <c r="J3768" s="41">
        <v>17</v>
      </c>
      <c r="K3768" s="41" t="str">
        <f t="shared" si="78"/>
        <v>117300</v>
      </c>
      <c r="L3768" s="41" t="s">
        <v>860</v>
      </c>
      <c r="O3768" t="s">
        <v>2449</v>
      </c>
      <c r="P3768">
        <v>12221020</v>
      </c>
      <c r="Q3768">
        <v>0</v>
      </c>
      <c r="R3768">
        <v>0</v>
      </c>
      <c r="S3768">
        <v>0</v>
      </c>
      <c r="U3768">
        <v>0</v>
      </c>
      <c r="V3768">
        <v>0</v>
      </c>
      <c r="W3768">
        <v>600</v>
      </c>
      <c r="X3768">
        <v>600</v>
      </c>
      <c r="Y3768" t="s">
        <v>419</v>
      </c>
      <c r="Z3768" t="s">
        <v>420</v>
      </c>
      <c r="AA3768" t="s">
        <v>429</v>
      </c>
      <c r="AB3768">
        <v>1</v>
      </c>
      <c r="AC3768">
        <v>0</v>
      </c>
      <c r="AD3768" t="b">
        <v>1</v>
      </c>
      <c r="AE3768" t="s">
        <v>358</v>
      </c>
      <c r="AZ3768" t="s">
        <v>389</v>
      </c>
      <c r="BA3768">
        <v>10000</v>
      </c>
      <c r="BB3768" t="s">
        <v>434</v>
      </c>
      <c r="BC3768" t="s">
        <v>429</v>
      </c>
      <c r="BD3768">
        <v>10000</v>
      </c>
      <c r="BE3768">
        <v>0</v>
      </c>
      <c r="BF3768" t="s">
        <v>361</v>
      </c>
      <c r="BG3768">
        <v>0</v>
      </c>
      <c r="BN3768">
        <v>20810017</v>
      </c>
      <c r="GY3768">
        <v>0</v>
      </c>
      <c r="GZ3768">
        <v>0</v>
      </c>
      <c r="HA3768" t="s">
        <v>373</v>
      </c>
      <c r="HB3768">
        <v>0</v>
      </c>
      <c r="HC3768">
        <v>0</v>
      </c>
      <c r="HD3768">
        <v>0</v>
      </c>
      <c r="HE3768" t="b">
        <v>0</v>
      </c>
      <c r="HF3768">
        <v>15000</v>
      </c>
      <c r="HG3768" t="b">
        <v>1</v>
      </c>
      <c r="HH3768">
        <v>0</v>
      </c>
      <c r="HI3768">
        <v>0</v>
      </c>
      <c r="HJ3768">
        <v>0</v>
      </c>
      <c r="HK3768">
        <v>0</v>
      </c>
      <c r="HL3768" t="b">
        <v>0</v>
      </c>
      <c r="HM3768">
        <v>0</v>
      </c>
      <c r="HN3768">
        <v>0</v>
      </c>
      <c r="HO3768">
        <v>0</v>
      </c>
      <c r="HP3768" t="s">
        <v>363</v>
      </c>
      <c r="HQ3768">
        <v>0</v>
      </c>
      <c r="HR3768">
        <v>0</v>
      </c>
      <c r="HS3768">
        <v>0</v>
      </c>
      <c r="HT3768">
        <v>0</v>
      </c>
      <c r="HU3768" t="b">
        <v>0</v>
      </c>
      <c r="HV3768">
        <v>0</v>
      </c>
      <c r="HW3768" t="b">
        <v>0</v>
      </c>
      <c r="HX3768" t="b">
        <v>0</v>
      </c>
    </row>
    <row r="3769" spans="2:232">
      <c r="B3769" s="34">
        <f>10000000+INDEX(编号表!$B:$B,MATCH(D3769,编号表!$A:$A,0))*10000+J3769</f>
        <v>11730018</v>
      </c>
      <c r="C3769" s="22" t="s">
        <v>2447</v>
      </c>
      <c r="D3769" s="22" t="s">
        <v>2447</v>
      </c>
      <c r="E3769" s="41" t="s">
        <v>492</v>
      </c>
      <c r="F3769" s="41" t="s">
        <v>2268</v>
      </c>
      <c r="G3769" s="41" t="s">
        <v>363</v>
      </c>
      <c r="H3769" s="41" t="b">
        <v>0</v>
      </c>
      <c r="I3769" s="41" t="b">
        <v>0</v>
      </c>
      <c r="J3769" s="41">
        <v>18</v>
      </c>
      <c r="K3769" s="41" t="str">
        <f t="shared" si="78"/>
        <v>117300</v>
      </c>
      <c r="L3769" s="41" t="s">
        <v>777</v>
      </c>
      <c r="O3769" t="s">
        <v>2450</v>
      </c>
      <c r="P3769">
        <v>12221020</v>
      </c>
      <c r="Q3769">
        <v>0</v>
      </c>
      <c r="R3769">
        <v>0</v>
      </c>
      <c r="S3769">
        <v>0</v>
      </c>
      <c r="U3769">
        <v>0</v>
      </c>
      <c r="V3769">
        <v>0</v>
      </c>
      <c r="W3769">
        <v>600</v>
      </c>
      <c r="X3769">
        <v>600</v>
      </c>
      <c r="Y3769" t="s">
        <v>419</v>
      </c>
      <c r="Z3769" t="s">
        <v>420</v>
      </c>
      <c r="AA3769" t="s">
        <v>429</v>
      </c>
      <c r="AB3769">
        <v>1</v>
      </c>
      <c r="AC3769">
        <v>0</v>
      </c>
      <c r="AD3769" t="b">
        <v>1</v>
      </c>
      <c r="AE3769" t="s">
        <v>358</v>
      </c>
      <c r="AZ3769" t="s">
        <v>389</v>
      </c>
      <c r="BA3769">
        <v>10000</v>
      </c>
      <c r="BB3769" t="s">
        <v>434</v>
      </c>
      <c r="BC3769" t="s">
        <v>429</v>
      </c>
      <c r="BD3769">
        <v>10000</v>
      </c>
      <c r="BE3769">
        <v>0</v>
      </c>
      <c r="BF3769" t="s">
        <v>361</v>
      </c>
      <c r="BG3769">
        <v>0</v>
      </c>
      <c r="BN3769">
        <v>20810018</v>
      </c>
      <c r="GY3769">
        <v>0</v>
      </c>
      <c r="GZ3769">
        <v>0</v>
      </c>
      <c r="HA3769" t="s">
        <v>373</v>
      </c>
      <c r="HB3769">
        <v>0</v>
      </c>
      <c r="HC3769">
        <v>0</v>
      </c>
      <c r="HD3769">
        <v>0</v>
      </c>
      <c r="HE3769" t="b">
        <v>0</v>
      </c>
      <c r="HF3769">
        <v>15000</v>
      </c>
      <c r="HG3769" t="b">
        <v>1</v>
      </c>
      <c r="HH3769">
        <v>0</v>
      </c>
      <c r="HI3769">
        <v>0</v>
      </c>
      <c r="HJ3769">
        <v>0</v>
      </c>
      <c r="HK3769">
        <v>0</v>
      </c>
      <c r="HL3769" t="b">
        <v>0</v>
      </c>
      <c r="HM3769">
        <v>0</v>
      </c>
      <c r="HN3769">
        <v>0</v>
      </c>
      <c r="HO3769">
        <v>0</v>
      </c>
      <c r="HP3769" t="s">
        <v>363</v>
      </c>
      <c r="HQ3769">
        <v>0</v>
      </c>
      <c r="HR3769">
        <v>0</v>
      </c>
      <c r="HS3769">
        <v>0</v>
      </c>
      <c r="HT3769">
        <v>0</v>
      </c>
      <c r="HU3769" t="b">
        <v>0</v>
      </c>
      <c r="HV3769">
        <v>0</v>
      </c>
      <c r="HW3769" t="b">
        <v>0</v>
      </c>
      <c r="HX3769" t="b">
        <v>0</v>
      </c>
    </row>
    <row r="3770" spans="2:232">
      <c r="B3770" s="34">
        <f>10000000+INDEX(编号表!$B:$B,MATCH(D3770,编号表!$A:$A,0))*10000+J3770</f>
        <v>11730019</v>
      </c>
      <c r="C3770" s="22" t="s">
        <v>2447</v>
      </c>
      <c r="D3770" s="22" t="s">
        <v>2447</v>
      </c>
      <c r="E3770" s="41" t="s">
        <v>492</v>
      </c>
      <c r="F3770" s="41" t="s">
        <v>2272</v>
      </c>
      <c r="G3770" s="41" t="s">
        <v>363</v>
      </c>
      <c r="H3770" s="41" t="b">
        <v>0</v>
      </c>
      <c r="I3770" s="41" t="b">
        <v>0</v>
      </c>
      <c r="J3770" s="41">
        <v>19</v>
      </c>
      <c r="K3770" s="41" t="str">
        <f t="shared" si="78"/>
        <v>117300</v>
      </c>
      <c r="L3770" s="41" t="s">
        <v>353</v>
      </c>
      <c r="O3770" t="s">
        <v>2448</v>
      </c>
      <c r="P3770">
        <v>12221020</v>
      </c>
      <c r="Q3770">
        <v>0</v>
      </c>
      <c r="R3770">
        <v>0</v>
      </c>
      <c r="S3770">
        <v>0</v>
      </c>
      <c r="U3770">
        <v>0</v>
      </c>
      <c r="V3770">
        <v>0</v>
      </c>
      <c r="W3770">
        <v>600</v>
      </c>
      <c r="X3770">
        <v>600</v>
      </c>
      <c r="Y3770" t="s">
        <v>419</v>
      </c>
      <c r="Z3770" t="s">
        <v>420</v>
      </c>
      <c r="AA3770" t="s">
        <v>429</v>
      </c>
      <c r="AB3770">
        <v>1</v>
      </c>
      <c r="AC3770">
        <v>0</v>
      </c>
      <c r="AD3770" t="b">
        <v>1</v>
      </c>
      <c r="AE3770" t="s">
        <v>358</v>
      </c>
      <c r="AZ3770" t="s">
        <v>389</v>
      </c>
      <c r="BA3770">
        <v>10000</v>
      </c>
      <c r="BB3770" t="s">
        <v>434</v>
      </c>
      <c r="BC3770" t="s">
        <v>429</v>
      </c>
      <c r="BD3770">
        <v>10000</v>
      </c>
      <c r="BE3770">
        <v>0</v>
      </c>
      <c r="BF3770" t="s">
        <v>361</v>
      </c>
      <c r="BG3770">
        <v>0</v>
      </c>
      <c r="BN3770">
        <v>20810019</v>
      </c>
      <c r="GY3770">
        <v>0</v>
      </c>
      <c r="GZ3770">
        <v>0</v>
      </c>
      <c r="HA3770" t="s">
        <v>373</v>
      </c>
      <c r="HB3770">
        <v>0</v>
      </c>
      <c r="HC3770">
        <v>0</v>
      </c>
      <c r="HD3770">
        <v>0</v>
      </c>
      <c r="HE3770" t="b">
        <v>0</v>
      </c>
      <c r="HF3770">
        <v>15000</v>
      </c>
      <c r="HG3770" t="b">
        <v>1</v>
      </c>
      <c r="HH3770">
        <v>0</v>
      </c>
      <c r="HI3770">
        <v>0</v>
      </c>
      <c r="HJ3770">
        <v>0</v>
      </c>
      <c r="HK3770">
        <v>0</v>
      </c>
      <c r="HL3770" t="b">
        <v>0</v>
      </c>
      <c r="HM3770">
        <v>0</v>
      </c>
      <c r="HN3770">
        <v>0</v>
      </c>
      <c r="HO3770">
        <v>0</v>
      </c>
      <c r="HP3770" t="s">
        <v>363</v>
      </c>
      <c r="HQ3770">
        <v>0</v>
      </c>
      <c r="HR3770">
        <v>0</v>
      </c>
      <c r="HS3770">
        <v>0</v>
      </c>
      <c r="HT3770">
        <v>0</v>
      </c>
      <c r="HU3770" t="b">
        <v>0</v>
      </c>
      <c r="HV3770">
        <v>0</v>
      </c>
      <c r="HW3770" t="b">
        <v>0</v>
      </c>
      <c r="HX3770" t="b">
        <v>0</v>
      </c>
    </row>
    <row r="3771" spans="2:232">
      <c r="B3771" s="34">
        <f>10000000+INDEX(编号表!$B:$B,MATCH(D3771,编号表!$A:$A,0))*10000+J3771</f>
        <v>11730020</v>
      </c>
      <c r="C3771" s="22" t="s">
        <v>2447</v>
      </c>
      <c r="D3771" s="22" t="s">
        <v>2447</v>
      </c>
      <c r="E3771" s="41" t="s">
        <v>492</v>
      </c>
      <c r="F3771" s="41" t="s">
        <v>2272</v>
      </c>
      <c r="G3771" s="41" t="s">
        <v>363</v>
      </c>
      <c r="H3771" s="41" t="b">
        <v>0</v>
      </c>
      <c r="I3771" s="41" t="b">
        <v>0</v>
      </c>
      <c r="J3771" s="41">
        <v>20</v>
      </c>
      <c r="K3771" s="41" t="str">
        <f t="shared" si="78"/>
        <v>117300</v>
      </c>
      <c r="L3771" s="41" t="s">
        <v>860</v>
      </c>
      <c r="O3771" t="s">
        <v>2449</v>
      </c>
      <c r="P3771">
        <v>12221020</v>
      </c>
      <c r="Q3771">
        <v>0</v>
      </c>
      <c r="R3771">
        <v>0</v>
      </c>
      <c r="S3771">
        <v>0</v>
      </c>
      <c r="U3771">
        <v>0</v>
      </c>
      <c r="V3771">
        <v>0</v>
      </c>
      <c r="W3771">
        <v>600</v>
      </c>
      <c r="X3771">
        <v>600</v>
      </c>
      <c r="Y3771" t="s">
        <v>419</v>
      </c>
      <c r="Z3771" t="s">
        <v>420</v>
      </c>
      <c r="AA3771" t="s">
        <v>429</v>
      </c>
      <c r="AB3771">
        <v>1</v>
      </c>
      <c r="AC3771">
        <v>0</v>
      </c>
      <c r="AD3771" t="b">
        <v>1</v>
      </c>
      <c r="AE3771" t="s">
        <v>358</v>
      </c>
      <c r="AZ3771" t="s">
        <v>389</v>
      </c>
      <c r="BA3771">
        <v>10000</v>
      </c>
      <c r="BB3771" t="s">
        <v>434</v>
      </c>
      <c r="BC3771" t="s">
        <v>429</v>
      </c>
      <c r="BD3771">
        <v>10000</v>
      </c>
      <c r="BE3771">
        <v>0</v>
      </c>
      <c r="BF3771" t="s">
        <v>361</v>
      </c>
      <c r="BG3771">
        <v>0</v>
      </c>
      <c r="BN3771">
        <v>20810020</v>
      </c>
      <c r="GY3771">
        <v>0</v>
      </c>
      <c r="GZ3771">
        <v>0</v>
      </c>
      <c r="HA3771" t="s">
        <v>373</v>
      </c>
      <c r="HB3771">
        <v>0</v>
      </c>
      <c r="HC3771">
        <v>0</v>
      </c>
      <c r="HD3771">
        <v>0</v>
      </c>
      <c r="HE3771" t="b">
        <v>0</v>
      </c>
      <c r="HF3771">
        <v>15000</v>
      </c>
      <c r="HG3771" t="b">
        <v>1</v>
      </c>
      <c r="HH3771">
        <v>0</v>
      </c>
      <c r="HI3771">
        <v>0</v>
      </c>
      <c r="HJ3771">
        <v>0</v>
      </c>
      <c r="HK3771">
        <v>0</v>
      </c>
      <c r="HL3771" t="b">
        <v>0</v>
      </c>
      <c r="HM3771">
        <v>0</v>
      </c>
      <c r="HN3771">
        <v>0</v>
      </c>
      <c r="HO3771">
        <v>0</v>
      </c>
      <c r="HP3771" t="s">
        <v>363</v>
      </c>
      <c r="HQ3771">
        <v>0</v>
      </c>
      <c r="HR3771">
        <v>0</v>
      </c>
      <c r="HS3771">
        <v>0</v>
      </c>
      <c r="HT3771">
        <v>0</v>
      </c>
      <c r="HU3771" t="b">
        <v>0</v>
      </c>
      <c r="HV3771">
        <v>0</v>
      </c>
      <c r="HW3771" t="b">
        <v>0</v>
      </c>
      <c r="HX3771" t="b">
        <v>0</v>
      </c>
    </row>
    <row r="3772" spans="2:232">
      <c r="B3772" s="34">
        <f>10000000+INDEX(编号表!$B:$B,MATCH(D3772,编号表!$A:$A,0))*10000+J3772</f>
        <v>11730021</v>
      </c>
      <c r="C3772" s="22" t="s">
        <v>2447</v>
      </c>
      <c r="D3772" s="22" t="s">
        <v>2447</v>
      </c>
      <c r="E3772" s="41" t="s">
        <v>492</v>
      </c>
      <c r="F3772" s="41" t="s">
        <v>2272</v>
      </c>
      <c r="G3772" s="41" t="s">
        <v>363</v>
      </c>
      <c r="H3772" s="41" t="b">
        <v>0</v>
      </c>
      <c r="I3772" s="41" t="b">
        <v>0</v>
      </c>
      <c r="J3772" s="41">
        <v>21</v>
      </c>
      <c r="K3772" s="41" t="str">
        <f t="shared" si="78"/>
        <v>117300</v>
      </c>
      <c r="L3772" s="41" t="s">
        <v>777</v>
      </c>
      <c r="O3772" t="s">
        <v>2450</v>
      </c>
      <c r="P3772">
        <v>12221020</v>
      </c>
      <c r="Q3772">
        <v>0</v>
      </c>
      <c r="R3772">
        <v>0</v>
      </c>
      <c r="S3772">
        <v>0</v>
      </c>
      <c r="U3772">
        <v>0</v>
      </c>
      <c r="V3772">
        <v>0</v>
      </c>
      <c r="W3772">
        <v>600</v>
      </c>
      <c r="X3772">
        <v>600</v>
      </c>
      <c r="Y3772" t="s">
        <v>419</v>
      </c>
      <c r="Z3772" t="s">
        <v>420</v>
      </c>
      <c r="AA3772" t="s">
        <v>429</v>
      </c>
      <c r="AB3772">
        <v>1</v>
      </c>
      <c r="AC3772">
        <v>0</v>
      </c>
      <c r="AD3772" t="b">
        <v>1</v>
      </c>
      <c r="AE3772" t="s">
        <v>358</v>
      </c>
      <c r="AZ3772" t="s">
        <v>389</v>
      </c>
      <c r="BA3772">
        <v>10000</v>
      </c>
      <c r="BB3772" t="s">
        <v>434</v>
      </c>
      <c r="BC3772" t="s">
        <v>429</v>
      </c>
      <c r="BD3772">
        <v>10000</v>
      </c>
      <c r="BE3772">
        <v>0</v>
      </c>
      <c r="BF3772" t="s">
        <v>361</v>
      </c>
      <c r="BG3772">
        <v>0</v>
      </c>
      <c r="BN3772">
        <v>20810021</v>
      </c>
      <c r="GY3772">
        <v>0</v>
      </c>
      <c r="GZ3772">
        <v>0</v>
      </c>
      <c r="HA3772" t="s">
        <v>373</v>
      </c>
      <c r="HB3772">
        <v>0</v>
      </c>
      <c r="HC3772">
        <v>0</v>
      </c>
      <c r="HD3772">
        <v>0</v>
      </c>
      <c r="HE3772" t="b">
        <v>0</v>
      </c>
      <c r="HF3772">
        <v>15000</v>
      </c>
      <c r="HG3772" t="b">
        <v>1</v>
      </c>
      <c r="HH3772">
        <v>0</v>
      </c>
      <c r="HI3772">
        <v>0</v>
      </c>
      <c r="HJ3772">
        <v>0</v>
      </c>
      <c r="HK3772">
        <v>0</v>
      </c>
      <c r="HL3772" t="b">
        <v>0</v>
      </c>
      <c r="HM3772">
        <v>0</v>
      </c>
      <c r="HN3772">
        <v>0</v>
      </c>
      <c r="HO3772">
        <v>0</v>
      </c>
      <c r="HP3772" t="s">
        <v>363</v>
      </c>
      <c r="HQ3772">
        <v>0</v>
      </c>
      <c r="HR3772">
        <v>0</v>
      </c>
      <c r="HS3772">
        <v>0</v>
      </c>
      <c r="HT3772">
        <v>0</v>
      </c>
      <c r="HU3772" t="b">
        <v>0</v>
      </c>
      <c r="HV3772">
        <v>0</v>
      </c>
      <c r="HW3772" t="b">
        <v>0</v>
      </c>
      <c r="HX3772" t="b">
        <v>0</v>
      </c>
    </row>
    <row r="3773" spans="2:232">
      <c r="B3773" s="34">
        <f>10000000+INDEX(编号表!$B:$B,MATCH(D3773,编号表!$A:$A,0))*10000+J3773</f>
        <v>11740001</v>
      </c>
      <c r="C3773" s="22" t="s">
        <v>2451</v>
      </c>
      <c r="D3773" s="22" t="s">
        <v>2451</v>
      </c>
      <c r="E3773" s="41" t="s">
        <v>492</v>
      </c>
      <c r="F3773" s="41" t="s">
        <v>2248</v>
      </c>
      <c r="G3773" s="41" t="s">
        <v>363</v>
      </c>
      <c r="H3773" s="41" t="b">
        <v>0</v>
      </c>
      <c r="I3773" s="41" t="b">
        <v>0</v>
      </c>
      <c r="J3773" s="41">
        <v>1</v>
      </c>
      <c r="K3773" s="41" t="str">
        <f t="shared" si="78"/>
        <v>117400</v>
      </c>
      <c r="L3773" s="41" t="s">
        <v>353</v>
      </c>
      <c r="O3773" t="s">
        <v>2452</v>
      </c>
      <c r="P3773">
        <v>12221021</v>
      </c>
      <c r="Q3773">
        <v>0</v>
      </c>
      <c r="R3773">
        <v>0</v>
      </c>
      <c r="S3773">
        <v>0</v>
      </c>
      <c r="U3773">
        <v>0</v>
      </c>
      <c r="V3773">
        <v>0</v>
      </c>
      <c r="W3773">
        <v>600</v>
      </c>
      <c r="X3773">
        <v>600</v>
      </c>
      <c r="Y3773" t="s">
        <v>363</v>
      </c>
      <c r="Z3773" t="s">
        <v>372</v>
      </c>
      <c r="AA3773" t="s">
        <v>442</v>
      </c>
      <c r="AB3773">
        <v>1</v>
      </c>
      <c r="AC3773">
        <v>0</v>
      </c>
      <c r="AD3773" t="b">
        <v>1</v>
      </c>
      <c r="AE3773" t="s">
        <v>358</v>
      </c>
      <c r="AF3773">
        <v>1</v>
      </c>
      <c r="AZ3773" t="s">
        <v>389</v>
      </c>
      <c r="BA3773">
        <v>10000</v>
      </c>
      <c r="BB3773" t="s">
        <v>434</v>
      </c>
      <c r="BC3773" t="s">
        <v>442</v>
      </c>
      <c r="BD3773">
        <v>10000</v>
      </c>
      <c r="BE3773">
        <v>0</v>
      </c>
      <c r="BF3773" t="s">
        <v>361</v>
      </c>
      <c r="BG3773">
        <v>0</v>
      </c>
      <c r="BN3773">
        <v>20820001</v>
      </c>
      <c r="GY3773">
        <v>0</v>
      </c>
      <c r="GZ3773">
        <v>0</v>
      </c>
      <c r="HA3773" t="s">
        <v>373</v>
      </c>
      <c r="HB3773">
        <v>0</v>
      </c>
      <c r="HC3773">
        <v>0</v>
      </c>
      <c r="HD3773">
        <v>0</v>
      </c>
      <c r="HE3773" t="b">
        <v>0</v>
      </c>
      <c r="HF3773">
        <v>30000</v>
      </c>
      <c r="HG3773" t="b">
        <v>1</v>
      </c>
      <c r="HH3773">
        <v>0</v>
      </c>
      <c r="HI3773">
        <v>0</v>
      </c>
      <c r="HJ3773">
        <v>0</v>
      </c>
      <c r="HK3773">
        <v>0</v>
      </c>
      <c r="HL3773" t="b">
        <v>0</v>
      </c>
      <c r="HM3773">
        <v>0</v>
      </c>
      <c r="HN3773">
        <v>0</v>
      </c>
      <c r="HO3773">
        <v>0</v>
      </c>
      <c r="HP3773" t="s">
        <v>363</v>
      </c>
      <c r="HQ3773">
        <v>0</v>
      </c>
      <c r="HR3773">
        <v>0</v>
      </c>
      <c r="HS3773">
        <v>0</v>
      </c>
      <c r="HT3773">
        <v>0</v>
      </c>
      <c r="HU3773" t="b">
        <v>0</v>
      </c>
      <c r="HV3773">
        <v>0</v>
      </c>
      <c r="HW3773" t="b">
        <v>0</v>
      </c>
      <c r="HX3773" t="b">
        <v>1</v>
      </c>
    </row>
    <row r="3774" spans="2:232">
      <c r="B3774" s="34">
        <f>10000000+INDEX(编号表!$B:$B,MATCH(D3774,编号表!$A:$A,0))*10000+J3774</f>
        <v>11740002</v>
      </c>
      <c r="C3774" s="22" t="s">
        <v>2451</v>
      </c>
      <c r="D3774" s="22" t="s">
        <v>2451</v>
      </c>
      <c r="E3774" s="41" t="s">
        <v>492</v>
      </c>
      <c r="F3774" s="41" t="s">
        <v>2248</v>
      </c>
      <c r="G3774" s="41" t="s">
        <v>363</v>
      </c>
      <c r="H3774" s="41" t="b">
        <v>0</v>
      </c>
      <c r="I3774" s="41" t="b">
        <v>0</v>
      </c>
      <c r="J3774" s="41">
        <v>2</v>
      </c>
      <c r="K3774" s="41" t="str">
        <f t="shared" si="78"/>
        <v>117400</v>
      </c>
      <c r="L3774" s="41" t="s">
        <v>860</v>
      </c>
      <c r="O3774" t="s">
        <v>2453</v>
      </c>
      <c r="P3774">
        <v>12221021</v>
      </c>
      <c r="Q3774">
        <v>0</v>
      </c>
      <c r="R3774">
        <v>0</v>
      </c>
      <c r="S3774">
        <v>0</v>
      </c>
      <c r="U3774">
        <v>0</v>
      </c>
      <c r="V3774">
        <v>0</v>
      </c>
      <c r="W3774">
        <v>600</v>
      </c>
      <c r="X3774">
        <v>600</v>
      </c>
      <c r="Y3774" t="s">
        <v>363</v>
      </c>
      <c r="Z3774" t="s">
        <v>372</v>
      </c>
      <c r="AA3774" t="s">
        <v>442</v>
      </c>
      <c r="AB3774">
        <v>1</v>
      </c>
      <c r="AC3774">
        <v>0</v>
      </c>
      <c r="AD3774" t="b">
        <v>1</v>
      </c>
      <c r="AE3774" t="s">
        <v>358</v>
      </c>
      <c r="AF3774">
        <v>1</v>
      </c>
      <c r="AZ3774" t="s">
        <v>389</v>
      </c>
      <c r="BA3774">
        <v>10000</v>
      </c>
      <c r="BB3774" t="s">
        <v>434</v>
      </c>
      <c r="BC3774" t="s">
        <v>442</v>
      </c>
      <c r="BD3774">
        <v>10000</v>
      </c>
      <c r="BE3774">
        <v>0</v>
      </c>
      <c r="BF3774" t="s">
        <v>361</v>
      </c>
      <c r="BG3774">
        <v>0</v>
      </c>
      <c r="BN3774">
        <v>20820002</v>
      </c>
      <c r="GY3774">
        <v>0</v>
      </c>
      <c r="GZ3774">
        <v>0</v>
      </c>
      <c r="HA3774" t="s">
        <v>373</v>
      </c>
      <c r="HB3774">
        <v>0</v>
      </c>
      <c r="HC3774">
        <v>0</v>
      </c>
      <c r="HD3774">
        <v>0</v>
      </c>
      <c r="HE3774" t="b">
        <v>0</v>
      </c>
      <c r="HF3774">
        <v>30000</v>
      </c>
      <c r="HG3774" t="b">
        <v>1</v>
      </c>
      <c r="HH3774">
        <v>0</v>
      </c>
      <c r="HI3774">
        <v>0</v>
      </c>
      <c r="HJ3774">
        <v>0</v>
      </c>
      <c r="HK3774">
        <v>0</v>
      </c>
      <c r="HL3774" t="b">
        <v>0</v>
      </c>
      <c r="HM3774">
        <v>0</v>
      </c>
      <c r="HN3774">
        <v>0</v>
      </c>
      <c r="HO3774">
        <v>0</v>
      </c>
      <c r="HP3774" t="s">
        <v>363</v>
      </c>
      <c r="HQ3774">
        <v>0</v>
      </c>
      <c r="HR3774">
        <v>0</v>
      </c>
      <c r="HS3774">
        <v>0</v>
      </c>
      <c r="HT3774">
        <v>0</v>
      </c>
      <c r="HU3774" t="b">
        <v>0</v>
      </c>
      <c r="HV3774">
        <v>0</v>
      </c>
      <c r="HW3774" t="b">
        <v>0</v>
      </c>
      <c r="HX3774" t="b">
        <v>1</v>
      </c>
    </row>
    <row r="3775" spans="2:232">
      <c r="B3775" s="34">
        <f>10000000+INDEX(编号表!$B:$B,MATCH(D3775,编号表!$A:$A,0))*10000+J3775</f>
        <v>11740003</v>
      </c>
      <c r="C3775" s="22" t="s">
        <v>2451</v>
      </c>
      <c r="D3775" s="22" t="s">
        <v>2451</v>
      </c>
      <c r="E3775" s="41" t="s">
        <v>492</v>
      </c>
      <c r="F3775" s="41" t="s">
        <v>2248</v>
      </c>
      <c r="G3775" s="41" t="s">
        <v>363</v>
      </c>
      <c r="H3775" s="41" t="b">
        <v>0</v>
      </c>
      <c r="I3775" s="41" t="b">
        <v>0</v>
      </c>
      <c r="J3775" s="41">
        <v>3</v>
      </c>
      <c r="K3775" s="41" t="str">
        <f t="shared" si="78"/>
        <v>117400</v>
      </c>
      <c r="L3775" s="41" t="s">
        <v>777</v>
      </c>
      <c r="O3775" t="s">
        <v>2454</v>
      </c>
      <c r="P3775">
        <v>12221021</v>
      </c>
      <c r="Q3775">
        <v>0</v>
      </c>
      <c r="R3775">
        <v>0</v>
      </c>
      <c r="S3775">
        <v>0</v>
      </c>
      <c r="U3775">
        <v>0</v>
      </c>
      <c r="V3775">
        <v>0</v>
      </c>
      <c r="W3775">
        <v>600</v>
      </c>
      <c r="X3775">
        <v>600</v>
      </c>
      <c r="Y3775" t="s">
        <v>363</v>
      </c>
      <c r="Z3775" t="s">
        <v>372</v>
      </c>
      <c r="AA3775" t="s">
        <v>442</v>
      </c>
      <c r="AB3775">
        <v>1</v>
      </c>
      <c r="AC3775">
        <v>0</v>
      </c>
      <c r="AD3775" t="b">
        <v>1</v>
      </c>
      <c r="AE3775" t="s">
        <v>358</v>
      </c>
      <c r="AF3775">
        <v>1</v>
      </c>
      <c r="AZ3775" t="s">
        <v>389</v>
      </c>
      <c r="BA3775">
        <v>10000</v>
      </c>
      <c r="BB3775" t="s">
        <v>434</v>
      </c>
      <c r="BC3775" t="s">
        <v>442</v>
      </c>
      <c r="BD3775">
        <v>10000</v>
      </c>
      <c r="BE3775">
        <v>0</v>
      </c>
      <c r="BF3775" t="s">
        <v>361</v>
      </c>
      <c r="BG3775">
        <v>0</v>
      </c>
      <c r="BN3775">
        <v>20820003</v>
      </c>
      <c r="GY3775">
        <v>0</v>
      </c>
      <c r="GZ3775">
        <v>0</v>
      </c>
      <c r="HA3775" t="s">
        <v>373</v>
      </c>
      <c r="HB3775">
        <v>0</v>
      </c>
      <c r="HC3775">
        <v>0</v>
      </c>
      <c r="HD3775">
        <v>0</v>
      </c>
      <c r="HE3775" t="b">
        <v>0</v>
      </c>
      <c r="HF3775">
        <v>30000</v>
      </c>
      <c r="HG3775" t="b">
        <v>1</v>
      </c>
      <c r="HH3775">
        <v>0</v>
      </c>
      <c r="HI3775">
        <v>0</v>
      </c>
      <c r="HJ3775">
        <v>0</v>
      </c>
      <c r="HK3775">
        <v>0</v>
      </c>
      <c r="HL3775" t="b">
        <v>0</v>
      </c>
      <c r="HM3775">
        <v>0</v>
      </c>
      <c r="HN3775">
        <v>0</v>
      </c>
      <c r="HO3775">
        <v>0</v>
      </c>
      <c r="HP3775" t="s">
        <v>363</v>
      </c>
      <c r="HQ3775">
        <v>0</v>
      </c>
      <c r="HR3775">
        <v>0</v>
      </c>
      <c r="HS3775">
        <v>0</v>
      </c>
      <c r="HT3775">
        <v>0</v>
      </c>
      <c r="HU3775" t="b">
        <v>0</v>
      </c>
      <c r="HV3775">
        <v>0</v>
      </c>
      <c r="HW3775" t="b">
        <v>0</v>
      </c>
      <c r="HX3775" t="b">
        <v>1</v>
      </c>
    </row>
    <row r="3776" spans="2:232">
      <c r="B3776" s="34">
        <f>10000000+INDEX(编号表!$B:$B,MATCH(D3776,编号表!$A:$A,0))*10000+J3776</f>
        <v>11740004</v>
      </c>
      <c r="C3776" s="22" t="s">
        <v>2451</v>
      </c>
      <c r="D3776" s="22" t="s">
        <v>2451</v>
      </c>
      <c r="E3776" s="41" t="s">
        <v>492</v>
      </c>
      <c r="F3776" s="41" t="s">
        <v>2252</v>
      </c>
      <c r="G3776" s="41" t="s">
        <v>363</v>
      </c>
      <c r="H3776" s="41" t="b">
        <v>0</v>
      </c>
      <c r="I3776" s="41" t="b">
        <v>0</v>
      </c>
      <c r="J3776" s="41">
        <v>4</v>
      </c>
      <c r="K3776" s="41" t="str">
        <f t="shared" si="78"/>
        <v>117400</v>
      </c>
      <c r="L3776" s="41" t="s">
        <v>353</v>
      </c>
      <c r="O3776" t="s">
        <v>2452</v>
      </c>
      <c r="P3776">
        <v>12221021</v>
      </c>
      <c r="Q3776">
        <v>0</v>
      </c>
      <c r="R3776">
        <v>0</v>
      </c>
      <c r="S3776">
        <v>0</v>
      </c>
      <c r="U3776">
        <v>0</v>
      </c>
      <c r="V3776">
        <v>0</v>
      </c>
      <c r="W3776">
        <v>600</v>
      </c>
      <c r="X3776">
        <v>600</v>
      </c>
      <c r="Y3776" t="s">
        <v>363</v>
      </c>
      <c r="Z3776" t="s">
        <v>372</v>
      </c>
      <c r="AA3776" t="s">
        <v>442</v>
      </c>
      <c r="AB3776">
        <v>1</v>
      </c>
      <c r="AC3776">
        <v>0</v>
      </c>
      <c r="AD3776" t="b">
        <v>1</v>
      </c>
      <c r="AE3776" t="s">
        <v>358</v>
      </c>
      <c r="AF3776">
        <v>1</v>
      </c>
      <c r="AZ3776" t="s">
        <v>389</v>
      </c>
      <c r="BA3776">
        <v>10000</v>
      </c>
      <c r="BB3776" t="s">
        <v>434</v>
      </c>
      <c r="BC3776" t="s">
        <v>442</v>
      </c>
      <c r="BD3776">
        <v>10000</v>
      </c>
      <c r="BE3776">
        <v>0</v>
      </c>
      <c r="BF3776" t="s">
        <v>361</v>
      </c>
      <c r="BG3776">
        <v>0</v>
      </c>
      <c r="BN3776">
        <v>20820004</v>
      </c>
      <c r="GY3776">
        <v>0</v>
      </c>
      <c r="GZ3776">
        <v>0</v>
      </c>
      <c r="HA3776" t="s">
        <v>373</v>
      </c>
      <c r="HB3776">
        <v>0</v>
      </c>
      <c r="HC3776">
        <v>0</v>
      </c>
      <c r="HD3776">
        <v>0</v>
      </c>
      <c r="HE3776" t="b">
        <v>0</v>
      </c>
      <c r="HF3776">
        <v>30000</v>
      </c>
      <c r="HG3776" t="b">
        <v>1</v>
      </c>
      <c r="HH3776">
        <v>0</v>
      </c>
      <c r="HI3776">
        <v>0</v>
      </c>
      <c r="HJ3776">
        <v>0</v>
      </c>
      <c r="HK3776">
        <v>0</v>
      </c>
      <c r="HL3776" t="b">
        <v>0</v>
      </c>
      <c r="HM3776">
        <v>0</v>
      </c>
      <c r="HN3776">
        <v>0</v>
      </c>
      <c r="HO3776">
        <v>0</v>
      </c>
      <c r="HP3776" t="s">
        <v>363</v>
      </c>
      <c r="HQ3776">
        <v>0</v>
      </c>
      <c r="HR3776">
        <v>0</v>
      </c>
      <c r="HS3776">
        <v>0</v>
      </c>
      <c r="HT3776">
        <v>0</v>
      </c>
      <c r="HU3776" t="b">
        <v>0</v>
      </c>
      <c r="HV3776">
        <v>0</v>
      </c>
      <c r="HW3776" t="b">
        <v>0</v>
      </c>
      <c r="HX3776" t="b">
        <v>1</v>
      </c>
    </row>
    <row r="3777" spans="2:232">
      <c r="B3777" s="34">
        <f>10000000+INDEX(编号表!$B:$B,MATCH(D3777,编号表!$A:$A,0))*10000+J3777</f>
        <v>11740005</v>
      </c>
      <c r="C3777" s="22" t="s">
        <v>2451</v>
      </c>
      <c r="D3777" s="22" t="s">
        <v>2451</v>
      </c>
      <c r="E3777" s="41" t="s">
        <v>492</v>
      </c>
      <c r="F3777" s="41" t="s">
        <v>2252</v>
      </c>
      <c r="G3777" s="41" t="s">
        <v>363</v>
      </c>
      <c r="H3777" s="41" t="b">
        <v>0</v>
      </c>
      <c r="I3777" s="41" t="b">
        <v>0</v>
      </c>
      <c r="J3777" s="41">
        <v>5</v>
      </c>
      <c r="K3777" s="41" t="str">
        <f t="shared" si="78"/>
        <v>117400</v>
      </c>
      <c r="L3777" s="41" t="s">
        <v>860</v>
      </c>
      <c r="O3777" t="s">
        <v>2453</v>
      </c>
      <c r="P3777">
        <v>12221021</v>
      </c>
      <c r="Q3777">
        <v>0</v>
      </c>
      <c r="R3777">
        <v>0</v>
      </c>
      <c r="S3777">
        <v>0</v>
      </c>
      <c r="U3777">
        <v>0</v>
      </c>
      <c r="V3777">
        <v>0</v>
      </c>
      <c r="W3777">
        <v>600</v>
      </c>
      <c r="X3777">
        <v>600</v>
      </c>
      <c r="Y3777" t="s">
        <v>363</v>
      </c>
      <c r="Z3777" t="s">
        <v>372</v>
      </c>
      <c r="AA3777" t="s">
        <v>442</v>
      </c>
      <c r="AB3777">
        <v>1</v>
      </c>
      <c r="AC3777">
        <v>0</v>
      </c>
      <c r="AD3777" t="b">
        <v>1</v>
      </c>
      <c r="AE3777" t="s">
        <v>358</v>
      </c>
      <c r="AF3777">
        <v>1</v>
      </c>
      <c r="AZ3777" t="s">
        <v>389</v>
      </c>
      <c r="BA3777">
        <v>10000</v>
      </c>
      <c r="BB3777" t="s">
        <v>434</v>
      </c>
      <c r="BC3777" t="s">
        <v>442</v>
      </c>
      <c r="BD3777">
        <v>10000</v>
      </c>
      <c r="BE3777">
        <v>0</v>
      </c>
      <c r="BF3777" t="s">
        <v>361</v>
      </c>
      <c r="BG3777">
        <v>0</v>
      </c>
      <c r="BN3777">
        <v>20820005</v>
      </c>
      <c r="GY3777">
        <v>0</v>
      </c>
      <c r="GZ3777">
        <v>0</v>
      </c>
      <c r="HA3777" t="s">
        <v>373</v>
      </c>
      <c r="HB3777">
        <v>0</v>
      </c>
      <c r="HC3777">
        <v>0</v>
      </c>
      <c r="HD3777">
        <v>0</v>
      </c>
      <c r="HE3777" t="b">
        <v>0</v>
      </c>
      <c r="HF3777">
        <v>30000</v>
      </c>
      <c r="HG3777" t="b">
        <v>1</v>
      </c>
      <c r="HH3777">
        <v>0</v>
      </c>
      <c r="HI3777">
        <v>0</v>
      </c>
      <c r="HJ3777">
        <v>0</v>
      </c>
      <c r="HK3777">
        <v>0</v>
      </c>
      <c r="HL3777" t="b">
        <v>0</v>
      </c>
      <c r="HM3777">
        <v>0</v>
      </c>
      <c r="HN3777">
        <v>0</v>
      </c>
      <c r="HO3777">
        <v>0</v>
      </c>
      <c r="HP3777" t="s">
        <v>363</v>
      </c>
      <c r="HQ3777">
        <v>0</v>
      </c>
      <c r="HR3777">
        <v>0</v>
      </c>
      <c r="HS3777">
        <v>0</v>
      </c>
      <c r="HT3777">
        <v>0</v>
      </c>
      <c r="HU3777" t="b">
        <v>0</v>
      </c>
      <c r="HV3777">
        <v>0</v>
      </c>
      <c r="HW3777" t="b">
        <v>0</v>
      </c>
      <c r="HX3777" t="b">
        <v>1</v>
      </c>
    </row>
    <row r="3778" spans="2:232">
      <c r="B3778" s="34">
        <f>10000000+INDEX(编号表!$B:$B,MATCH(D3778,编号表!$A:$A,0))*10000+J3778</f>
        <v>11740006</v>
      </c>
      <c r="C3778" s="22" t="s">
        <v>2451</v>
      </c>
      <c r="D3778" s="22" t="s">
        <v>2451</v>
      </c>
      <c r="E3778" s="41" t="s">
        <v>492</v>
      </c>
      <c r="F3778" s="41" t="s">
        <v>2252</v>
      </c>
      <c r="G3778" s="41" t="s">
        <v>363</v>
      </c>
      <c r="H3778" s="41" t="b">
        <v>0</v>
      </c>
      <c r="I3778" s="41" t="b">
        <v>0</v>
      </c>
      <c r="J3778" s="41">
        <v>6</v>
      </c>
      <c r="K3778" s="41" t="str">
        <f t="shared" si="78"/>
        <v>117400</v>
      </c>
      <c r="L3778" s="41" t="s">
        <v>777</v>
      </c>
      <c r="O3778" t="s">
        <v>2454</v>
      </c>
      <c r="P3778">
        <v>12221021</v>
      </c>
      <c r="Q3778">
        <v>0</v>
      </c>
      <c r="R3778">
        <v>0</v>
      </c>
      <c r="S3778">
        <v>0</v>
      </c>
      <c r="U3778">
        <v>0</v>
      </c>
      <c r="V3778">
        <v>0</v>
      </c>
      <c r="W3778">
        <v>600</v>
      </c>
      <c r="X3778">
        <v>600</v>
      </c>
      <c r="Y3778" t="s">
        <v>363</v>
      </c>
      <c r="Z3778" t="s">
        <v>372</v>
      </c>
      <c r="AA3778" t="s">
        <v>442</v>
      </c>
      <c r="AB3778">
        <v>1</v>
      </c>
      <c r="AC3778">
        <v>0</v>
      </c>
      <c r="AD3778" t="b">
        <v>1</v>
      </c>
      <c r="AE3778" t="s">
        <v>358</v>
      </c>
      <c r="AF3778">
        <v>1</v>
      </c>
      <c r="AZ3778" t="s">
        <v>389</v>
      </c>
      <c r="BA3778">
        <v>10000</v>
      </c>
      <c r="BB3778" t="s">
        <v>434</v>
      </c>
      <c r="BC3778" t="s">
        <v>442</v>
      </c>
      <c r="BD3778">
        <v>10000</v>
      </c>
      <c r="BE3778">
        <v>0</v>
      </c>
      <c r="BF3778" t="s">
        <v>361</v>
      </c>
      <c r="BG3778">
        <v>0</v>
      </c>
      <c r="BN3778">
        <v>20820006</v>
      </c>
      <c r="GY3778">
        <v>0</v>
      </c>
      <c r="GZ3778">
        <v>0</v>
      </c>
      <c r="HA3778" t="s">
        <v>373</v>
      </c>
      <c r="HB3778">
        <v>0</v>
      </c>
      <c r="HC3778">
        <v>0</v>
      </c>
      <c r="HD3778">
        <v>0</v>
      </c>
      <c r="HE3778" t="b">
        <v>0</v>
      </c>
      <c r="HF3778">
        <v>30000</v>
      </c>
      <c r="HG3778" t="b">
        <v>1</v>
      </c>
      <c r="HH3778">
        <v>0</v>
      </c>
      <c r="HI3778">
        <v>0</v>
      </c>
      <c r="HJ3778">
        <v>0</v>
      </c>
      <c r="HK3778">
        <v>0</v>
      </c>
      <c r="HL3778" t="b">
        <v>0</v>
      </c>
      <c r="HM3778">
        <v>0</v>
      </c>
      <c r="HN3778">
        <v>0</v>
      </c>
      <c r="HO3778">
        <v>0</v>
      </c>
      <c r="HP3778" t="s">
        <v>363</v>
      </c>
      <c r="HQ3778">
        <v>0</v>
      </c>
      <c r="HR3778">
        <v>0</v>
      </c>
      <c r="HS3778">
        <v>0</v>
      </c>
      <c r="HT3778">
        <v>0</v>
      </c>
      <c r="HU3778" t="b">
        <v>0</v>
      </c>
      <c r="HV3778">
        <v>0</v>
      </c>
      <c r="HW3778" t="b">
        <v>0</v>
      </c>
      <c r="HX3778" t="b">
        <v>1</v>
      </c>
    </row>
    <row r="3779" spans="2:232">
      <c r="B3779" s="34">
        <f>10000000+INDEX(编号表!$B:$B,MATCH(D3779,编号表!$A:$A,0))*10000+J3779</f>
        <v>11740007</v>
      </c>
      <c r="C3779" s="22" t="s">
        <v>2451</v>
      </c>
      <c r="D3779" s="22" t="s">
        <v>2451</v>
      </c>
      <c r="E3779" s="41" t="s">
        <v>492</v>
      </c>
      <c r="F3779" s="41" t="s">
        <v>2256</v>
      </c>
      <c r="G3779" s="41" t="s">
        <v>363</v>
      </c>
      <c r="H3779" s="41" t="b">
        <v>0</v>
      </c>
      <c r="I3779" s="41" t="b">
        <v>0</v>
      </c>
      <c r="J3779" s="41">
        <v>7</v>
      </c>
      <c r="K3779" s="41" t="str">
        <f t="shared" si="78"/>
        <v>117400</v>
      </c>
      <c r="L3779" s="41" t="s">
        <v>353</v>
      </c>
      <c r="O3779" t="s">
        <v>2452</v>
      </c>
      <c r="P3779">
        <v>12221021</v>
      </c>
      <c r="Q3779">
        <v>0</v>
      </c>
      <c r="R3779">
        <v>0</v>
      </c>
      <c r="S3779">
        <v>0</v>
      </c>
      <c r="U3779">
        <v>0</v>
      </c>
      <c r="V3779">
        <v>0</v>
      </c>
      <c r="W3779">
        <v>600</v>
      </c>
      <c r="X3779">
        <v>600</v>
      </c>
      <c r="Y3779" t="s">
        <v>363</v>
      </c>
      <c r="Z3779" t="s">
        <v>372</v>
      </c>
      <c r="AA3779" t="s">
        <v>442</v>
      </c>
      <c r="AB3779">
        <v>1</v>
      </c>
      <c r="AC3779">
        <v>0</v>
      </c>
      <c r="AD3779" t="b">
        <v>1</v>
      </c>
      <c r="AE3779" t="s">
        <v>358</v>
      </c>
      <c r="AF3779">
        <v>1</v>
      </c>
      <c r="AZ3779" t="s">
        <v>389</v>
      </c>
      <c r="BA3779">
        <v>10000</v>
      </c>
      <c r="BB3779" t="s">
        <v>434</v>
      </c>
      <c r="BC3779" t="s">
        <v>442</v>
      </c>
      <c r="BD3779">
        <v>10000</v>
      </c>
      <c r="BE3779">
        <v>0</v>
      </c>
      <c r="BF3779" t="s">
        <v>361</v>
      </c>
      <c r="BG3779">
        <v>0</v>
      </c>
      <c r="BN3779">
        <v>20820007</v>
      </c>
      <c r="GY3779">
        <v>0</v>
      </c>
      <c r="GZ3779">
        <v>0</v>
      </c>
      <c r="HA3779" t="s">
        <v>373</v>
      </c>
      <c r="HB3779">
        <v>0</v>
      </c>
      <c r="HC3779">
        <v>0</v>
      </c>
      <c r="HD3779">
        <v>0</v>
      </c>
      <c r="HE3779" t="b">
        <v>0</v>
      </c>
      <c r="HF3779">
        <v>30000</v>
      </c>
      <c r="HG3779" t="b">
        <v>1</v>
      </c>
      <c r="HH3779">
        <v>0</v>
      </c>
      <c r="HI3779">
        <v>0</v>
      </c>
      <c r="HJ3779">
        <v>0</v>
      </c>
      <c r="HK3779">
        <v>0</v>
      </c>
      <c r="HL3779" t="b">
        <v>0</v>
      </c>
      <c r="HM3779">
        <v>0</v>
      </c>
      <c r="HN3779">
        <v>0</v>
      </c>
      <c r="HO3779">
        <v>0</v>
      </c>
      <c r="HP3779" t="s">
        <v>363</v>
      </c>
      <c r="HQ3779">
        <v>0</v>
      </c>
      <c r="HR3779">
        <v>0</v>
      </c>
      <c r="HS3779">
        <v>0</v>
      </c>
      <c r="HT3779">
        <v>0</v>
      </c>
      <c r="HU3779" t="b">
        <v>0</v>
      </c>
      <c r="HV3779">
        <v>0</v>
      </c>
      <c r="HW3779" t="b">
        <v>0</v>
      </c>
      <c r="HX3779" t="b">
        <v>1</v>
      </c>
    </row>
    <row r="3780" spans="2:232">
      <c r="B3780" s="34">
        <f>10000000+INDEX(编号表!$B:$B,MATCH(D3780,编号表!$A:$A,0))*10000+J3780</f>
        <v>11740008</v>
      </c>
      <c r="C3780" s="22" t="s">
        <v>2451</v>
      </c>
      <c r="D3780" s="22" t="s">
        <v>2451</v>
      </c>
      <c r="E3780" s="41" t="s">
        <v>492</v>
      </c>
      <c r="F3780" s="41" t="s">
        <v>2256</v>
      </c>
      <c r="G3780" s="41" t="s">
        <v>363</v>
      </c>
      <c r="H3780" s="41" t="b">
        <v>0</v>
      </c>
      <c r="I3780" s="41" t="b">
        <v>0</v>
      </c>
      <c r="J3780" s="41">
        <v>8</v>
      </c>
      <c r="K3780" s="41" t="str">
        <f t="shared" ref="K3780:K3843" si="79">LEFT(B3780,6)</f>
        <v>117400</v>
      </c>
      <c r="L3780" s="41" t="s">
        <v>860</v>
      </c>
      <c r="O3780" t="s">
        <v>2453</v>
      </c>
      <c r="P3780">
        <v>12221021</v>
      </c>
      <c r="Q3780">
        <v>0</v>
      </c>
      <c r="R3780">
        <v>0</v>
      </c>
      <c r="S3780">
        <v>0</v>
      </c>
      <c r="U3780">
        <v>0</v>
      </c>
      <c r="V3780">
        <v>0</v>
      </c>
      <c r="W3780">
        <v>600</v>
      </c>
      <c r="X3780">
        <v>600</v>
      </c>
      <c r="Y3780" t="s">
        <v>363</v>
      </c>
      <c r="Z3780" t="s">
        <v>372</v>
      </c>
      <c r="AA3780" t="s">
        <v>442</v>
      </c>
      <c r="AB3780">
        <v>1</v>
      </c>
      <c r="AC3780">
        <v>0</v>
      </c>
      <c r="AD3780" t="b">
        <v>1</v>
      </c>
      <c r="AE3780" t="s">
        <v>358</v>
      </c>
      <c r="AF3780">
        <v>1</v>
      </c>
      <c r="AZ3780" t="s">
        <v>389</v>
      </c>
      <c r="BA3780">
        <v>10000</v>
      </c>
      <c r="BB3780" t="s">
        <v>434</v>
      </c>
      <c r="BC3780" t="s">
        <v>442</v>
      </c>
      <c r="BD3780">
        <v>10000</v>
      </c>
      <c r="BE3780">
        <v>0</v>
      </c>
      <c r="BF3780" t="s">
        <v>361</v>
      </c>
      <c r="BG3780">
        <v>0</v>
      </c>
      <c r="BN3780">
        <v>20820008</v>
      </c>
      <c r="GY3780">
        <v>0</v>
      </c>
      <c r="GZ3780">
        <v>0</v>
      </c>
      <c r="HA3780" t="s">
        <v>373</v>
      </c>
      <c r="HB3780">
        <v>0</v>
      </c>
      <c r="HC3780">
        <v>0</v>
      </c>
      <c r="HD3780">
        <v>0</v>
      </c>
      <c r="HE3780" t="b">
        <v>0</v>
      </c>
      <c r="HF3780">
        <v>30000</v>
      </c>
      <c r="HG3780" t="b">
        <v>1</v>
      </c>
      <c r="HH3780">
        <v>0</v>
      </c>
      <c r="HI3780">
        <v>0</v>
      </c>
      <c r="HJ3780">
        <v>0</v>
      </c>
      <c r="HK3780">
        <v>0</v>
      </c>
      <c r="HL3780" t="b">
        <v>0</v>
      </c>
      <c r="HM3780">
        <v>0</v>
      </c>
      <c r="HN3780">
        <v>0</v>
      </c>
      <c r="HO3780">
        <v>0</v>
      </c>
      <c r="HP3780" t="s">
        <v>363</v>
      </c>
      <c r="HQ3780">
        <v>0</v>
      </c>
      <c r="HR3780">
        <v>0</v>
      </c>
      <c r="HS3780">
        <v>0</v>
      </c>
      <c r="HT3780">
        <v>0</v>
      </c>
      <c r="HU3780" t="b">
        <v>0</v>
      </c>
      <c r="HV3780">
        <v>0</v>
      </c>
      <c r="HW3780" t="b">
        <v>0</v>
      </c>
      <c r="HX3780" t="b">
        <v>1</v>
      </c>
    </row>
    <row r="3781" spans="2:232">
      <c r="B3781" s="34">
        <f>10000000+INDEX(编号表!$B:$B,MATCH(D3781,编号表!$A:$A,0))*10000+J3781</f>
        <v>11740009</v>
      </c>
      <c r="C3781" s="22" t="s">
        <v>2451</v>
      </c>
      <c r="D3781" s="22" t="s">
        <v>2451</v>
      </c>
      <c r="E3781" s="41" t="s">
        <v>492</v>
      </c>
      <c r="F3781" s="41" t="s">
        <v>2256</v>
      </c>
      <c r="G3781" s="41" t="s">
        <v>363</v>
      </c>
      <c r="H3781" s="41" t="b">
        <v>0</v>
      </c>
      <c r="I3781" s="41" t="b">
        <v>0</v>
      </c>
      <c r="J3781" s="41">
        <v>9</v>
      </c>
      <c r="K3781" s="41" t="str">
        <f t="shared" si="79"/>
        <v>117400</v>
      </c>
      <c r="L3781" s="41" t="s">
        <v>777</v>
      </c>
      <c r="O3781" t="s">
        <v>2454</v>
      </c>
      <c r="P3781">
        <v>12221021</v>
      </c>
      <c r="Q3781">
        <v>0</v>
      </c>
      <c r="R3781">
        <v>0</v>
      </c>
      <c r="S3781">
        <v>0</v>
      </c>
      <c r="U3781">
        <v>0</v>
      </c>
      <c r="V3781">
        <v>0</v>
      </c>
      <c r="W3781">
        <v>600</v>
      </c>
      <c r="X3781">
        <v>600</v>
      </c>
      <c r="Y3781" t="s">
        <v>363</v>
      </c>
      <c r="Z3781" t="s">
        <v>372</v>
      </c>
      <c r="AA3781" t="s">
        <v>442</v>
      </c>
      <c r="AB3781">
        <v>1</v>
      </c>
      <c r="AC3781">
        <v>0</v>
      </c>
      <c r="AD3781" t="b">
        <v>1</v>
      </c>
      <c r="AE3781" t="s">
        <v>358</v>
      </c>
      <c r="AF3781">
        <v>1</v>
      </c>
      <c r="AZ3781" t="s">
        <v>389</v>
      </c>
      <c r="BA3781">
        <v>10000</v>
      </c>
      <c r="BB3781" t="s">
        <v>434</v>
      </c>
      <c r="BC3781" t="s">
        <v>442</v>
      </c>
      <c r="BD3781">
        <v>10000</v>
      </c>
      <c r="BE3781">
        <v>0</v>
      </c>
      <c r="BF3781" t="s">
        <v>361</v>
      </c>
      <c r="BG3781">
        <v>0</v>
      </c>
      <c r="BN3781">
        <v>20820009</v>
      </c>
      <c r="GY3781">
        <v>0</v>
      </c>
      <c r="GZ3781">
        <v>0</v>
      </c>
      <c r="HA3781" t="s">
        <v>373</v>
      </c>
      <c r="HB3781">
        <v>0</v>
      </c>
      <c r="HC3781">
        <v>0</v>
      </c>
      <c r="HD3781">
        <v>0</v>
      </c>
      <c r="HE3781" t="b">
        <v>0</v>
      </c>
      <c r="HF3781">
        <v>30000</v>
      </c>
      <c r="HG3781" t="b">
        <v>1</v>
      </c>
      <c r="HH3781">
        <v>0</v>
      </c>
      <c r="HI3781">
        <v>0</v>
      </c>
      <c r="HJ3781">
        <v>0</v>
      </c>
      <c r="HK3781">
        <v>0</v>
      </c>
      <c r="HL3781" t="b">
        <v>0</v>
      </c>
      <c r="HM3781">
        <v>0</v>
      </c>
      <c r="HN3781">
        <v>0</v>
      </c>
      <c r="HO3781">
        <v>0</v>
      </c>
      <c r="HP3781" t="s">
        <v>363</v>
      </c>
      <c r="HQ3781">
        <v>0</v>
      </c>
      <c r="HR3781">
        <v>0</v>
      </c>
      <c r="HS3781">
        <v>0</v>
      </c>
      <c r="HT3781">
        <v>0</v>
      </c>
      <c r="HU3781" t="b">
        <v>0</v>
      </c>
      <c r="HV3781">
        <v>0</v>
      </c>
      <c r="HW3781" t="b">
        <v>0</v>
      </c>
      <c r="HX3781" t="b">
        <v>1</v>
      </c>
    </row>
    <row r="3782" spans="2:232">
      <c r="B3782" s="34">
        <f>10000000+INDEX(编号表!$B:$B,MATCH(D3782,编号表!$A:$A,0))*10000+J3782</f>
        <v>11740010</v>
      </c>
      <c r="C3782" s="22" t="s">
        <v>2451</v>
      </c>
      <c r="D3782" s="22" t="s">
        <v>2451</v>
      </c>
      <c r="E3782" s="41" t="s">
        <v>492</v>
      </c>
      <c r="F3782" s="41" t="s">
        <v>2260</v>
      </c>
      <c r="G3782" s="41" t="s">
        <v>363</v>
      </c>
      <c r="H3782" s="41" t="b">
        <v>0</v>
      </c>
      <c r="I3782" s="41" t="b">
        <v>0</v>
      </c>
      <c r="J3782" s="41">
        <v>10</v>
      </c>
      <c r="K3782" s="41" t="str">
        <f t="shared" si="79"/>
        <v>117400</v>
      </c>
      <c r="L3782" s="41" t="s">
        <v>353</v>
      </c>
      <c r="O3782" t="s">
        <v>2452</v>
      </c>
      <c r="P3782">
        <v>12221021</v>
      </c>
      <c r="Q3782">
        <v>0</v>
      </c>
      <c r="R3782">
        <v>0</v>
      </c>
      <c r="S3782">
        <v>0</v>
      </c>
      <c r="U3782">
        <v>0</v>
      </c>
      <c r="V3782">
        <v>0</v>
      </c>
      <c r="W3782">
        <v>600</v>
      </c>
      <c r="X3782">
        <v>600</v>
      </c>
      <c r="Y3782" t="s">
        <v>363</v>
      </c>
      <c r="Z3782" t="s">
        <v>372</v>
      </c>
      <c r="AA3782" t="s">
        <v>442</v>
      </c>
      <c r="AB3782">
        <v>1</v>
      </c>
      <c r="AC3782">
        <v>0</v>
      </c>
      <c r="AD3782" t="b">
        <v>1</v>
      </c>
      <c r="AE3782" t="s">
        <v>358</v>
      </c>
      <c r="AF3782">
        <v>1</v>
      </c>
      <c r="AZ3782" t="s">
        <v>389</v>
      </c>
      <c r="BA3782">
        <v>10000</v>
      </c>
      <c r="BB3782" t="s">
        <v>434</v>
      </c>
      <c r="BC3782" t="s">
        <v>442</v>
      </c>
      <c r="BD3782">
        <v>10000</v>
      </c>
      <c r="BE3782">
        <v>0</v>
      </c>
      <c r="BF3782" t="s">
        <v>361</v>
      </c>
      <c r="BG3782">
        <v>0</v>
      </c>
      <c r="BN3782">
        <v>20820010</v>
      </c>
      <c r="GY3782">
        <v>0</v>
      </c>
      <c r="GZ3782">
        <v>0</v>
      </c>
      <c r="HA3782" t="s">
        <v>373</v>
      </c>
      <c r="HB3782">
        <v>0</v>
      </c>
      <c r="HC3782">
        <v>0</v>
      </c>
      <c r="HD3782">
        <v>0</v>
      </c>
      <c r="HE3782" t="b">
        <v>0</v>
      </c>
      <c r="HF3782">
        <v>30000</v>
      </c>
      <c r="HG3782" t="b">
        <v>1</v>
      </c>
      <c r="HH3782">
        <v>0</v>
      </c>
      <c r="HI3782">
        <v>0</v>
      </c>
      <c r="HJ3782">
        <v>0</v>
      </c>
      <c r="HK3782">
        <v>0</v>
      </c>
      <c r="HL3782" t="b">
        <v>0</v>
      </c>
      <c r="HM3782">
        <v>0</v>
      </c>
      <c r="HN3782">
        <v>0</v>
      </c>
      <c r="HO3782">
        <v>0</v>
      </c>
      <c r="HP3782" t="s">
        <v>363</v>
      </c>
      <c r="HQ3782">
        <v>0</v>
      </c>
      <c r="HR3782">
        <v>0</v>
      </c>
      <c r="HS3782">
        <v>0</v>
      </c>
      <c r="HT3782">
        <v>0</v>
      </c>
      <c r="HU3782" t="b">
        <v>0</v>
      </c>
      <c r="HV3782">
        <v>0</v>
      </c>
      <c r="HW3782" t="b">
        <v>0</v>
      </c>
      <c r="HX3782" t="b">
        <v>1</v>
      </c>
    </row>
    <row r="3783" spans="2:232">
      <c r="B3783" s="34">
        <f>10000000+INDEX(编号表!$B:$B,MATCH(D3783,编号表!$A:$A,0))*10000+J3783</f>
        <v>11740011</v>
      </c>
      <c r="C3783" s="22" t="s">
        <v>2451</v>
      </c>
      <c r="D3783" s="22" t="s">
        <v>2451</v>
      </c>
      <c r="E3783" s="41" t="s">
        <v>492</v>
      </c>
      <c r="F3783" s="41" t="s">
        <v>2260</v>
      </c>
      <c r="G3783" s="41" t="s">
        <v>363</v>
      </c>
      <c r="H3783" s="41" t="b">
        <v>0</v>
      </c>
      <c r="I3783" s="41" t="b">
        <v>0</v>
      </c>
      <c r="J3783" s="41">
        <v>11</v>
      </c>
      <c r="K3783" s="41" t="str">
        <f t="shared" si="79"/>
        <v>117400</v>
      </c>
      <c r="L3783" s="41" t="s">
        <v>860</v>
      </c>
      <c r="O3783" t="s">
        <v>2453</v>
      </c>
      <c r="P3783">
        <v>12221021</v>
      </c>
      <c r="Q3783">
        <v>0</v>
      </c>
      <c r="R3783">
        <v>0</v>
      </c>
      <c r="S3783">
        <v>0</v>
      </c>
      <c r="U3783">
        <v>0</v>
      </c>
      <c r="V3783">
        <v>0</v>
      </c>
      <c r="W3783">
        <v>600</v>
      </c>
      <c r="X3783">
        <v>600</v>
      </c>
      <c r="Y3783" t="s">
        <v>363</v>
      </c>
      <c r="Z3783" t="s">
        <v>372</v>
      </c>
      <c r="AA3783" t="s">
        <v>442</v>
      </c>
      <c r="AB3783">
        <v>1</v>
      </c>
      <c r="AC3783">
        <v>0</v>
      </c>
      <c r="AD3783" t="b">
        <v>1</v>
      </c>
      <c r="AE3783" t="s">
        <v>358</v>
      </c>
      <c r="AF3783">
        <v>1</v>
      </c>
      <c r="AZ3783" t="s">
        <v>389</v>
      </c>
      <c r="BA3783">
        <v>10000</v>
      </c>
      <c r="BB3783" t="s">
        <v>434</v>
      </c>
      <c r="BC3783" t="s">
        <v>442</v>
      </c>
      <c r="BD3783">
        <v>10000</v>
      </c>
      <c r="BE3783">
        <v>0</v>
      </c>
      <c r="BF3783" t="s">
        <v>361</v>
      </c>
      <c r="BG3783">
        <v>0</v>
      </c>
      <c r="BN3783">
        <v>20820011</v>
      </c>
      <c r="GY3783">
        <v>0</v>
      </c>
      <c r="GZ3783">
        <v>0</v>
      </c>
      <c r="HA3783" t="s">
        <v>373</v>
      </c>
      <c r="HB3783">
        <v>0</v>
      </c>
      <c r="HC3783">
        <v>0</v>
      </c>
      <c r="HD3783">
        <v>0</v>
      </c>
      <c r="HE3783" t="b">
        <v>0</v>
      </c>
      <c r="HF3783">
        <v>30000</v>
      </c>
      <c r="HG3783" t="b">
        <v>1</v>
      </c>
      <c r="HH3783">
        <v>0</v>
      </c>
      <c r="HI3783">
        <v>0</v>
      </c>
      <c r="HJ3783">
        <v>0</v>
      </c>
      <c r="HK3783">
        <v>0</v>
      </c>
      <c r="HL3783" t="b">
        <v>0</v>
      </c>
      <c r="HM3783">
        <v>0</v>
      </c>
      <c r="HN3783">
        <v>0</v>
      </c>
      <c r="HO3783">
        <v>0</v>
      </c>
      <c r="HP3783" t="s">
        <v>363</v>
      </c>
      <c r="HQ3783">
        <v>0</v>
      </c>
      <c r="HR3783">
        <v>0</v>
      </c>
      <c r="HS3783">
        <v>0</v>
      </c>
      <c r="HT3783">
        <v>0</v>
      </c>
      <c r="HU3783" t="b">
        <v>0</v>
      </c>
      <c r="HV3783">
        <v>0</v>
      </c>
      <c r="HW3783" t="b">
        <v>0</v>
      </c>
      <c r="HX3783" t="b">
        <v>1</v>
      </c>
    </row>
    <row r="3784" spans="2:232">
      <c r="B3784" s="34">
        <f>10000000+INDEX(编号表!$B:$B,MATCH(D3784,编号表!$A:$A,0))*10000+J3784</f>
        <v>11740012</v>
      </c>
      <c r="C3784" s="22" t="s">
        <v>2451</v>
      </c>
      <c r="D3784" s="22" t="s">
        <v>2451</v>
      </c>
      <c r="E3784" s="41" t="s">
        <v>492</v>
      </c>
      <c r="F3784" s="41" t="s">
        <v>2260</v>
      </c>
      <c r="G3784" s="41" t="s">
        <v>363</v>
      </c>
      <c r="H3784" s="41" t="b">
        <v>0</v>
      </c>
      <c r="I3784" s="41" t="b">
        <v>0</v>
      </c>
      <c r="J3784" s="41">
        <v>12</v>
      </c>
      <c r="K3784" s="41" t="str">
        <f t="shared" si="79"/>
        <v>117400</v>
      </c>
      <c r="L3784" s="41" t="s">
        <v>777</v>
      </c>
      <c r="O3784" t="s">
        <v>2454</v>
      </c>
      <c r="P3784">
        <v>12221021</v>
      </c>
      <c r="Q3784">
        <v>0</v>
      </c>
      <c r="R3784">
        <v>0</v>
      </c>
      <c r="S3784">
        <v>0</v>
      </c>
      <c r="U3784">
        <v>0</v>
      </c>
      <c r="V3784">
        <v>0</v>
      </c>
      <c r="W3784">
        <v>600</v>
      </c>
      <c r="X3784">
        <v>600</v>
      </c>
      <c r="Y3784" t="s">
        <v>363</v>
      </c>
      <c r="Z3784" t="s">
        <v>372</v>
      </c>
      <c r="AA3784" t="s">
        <v>442</v>
      </c>
      <c r="AB3784">
        <v>1</v>
      </c>
      <c r="AC3784">
        <v>0</v>
      </c>
      <c r="AD3784" t="b">
        <v>1</v>
      </c>
      <c r="AE3784" t="s">
        <v>358</v>
      </c>
      <c r="AF3784">
        <v>1</v>
      </c>
      <c r="AZ3784" t="s">
        <v>389</v>
      </c>
      <c r="BA3784">
        <v>10000</v>
      </c>
      <c r="BB3784" t="s">
        <v>434</v>
      </c>
      <c r="BC3784" t="s">
        <v>442</v>
      </c>
      <c r="BD3784">
        <v>10000</v>
      </c>
      <c r="BE3784">
        <v>0</v>
      </c>
      <c r="BF3784" t="s">
        <v>361</v>
      </c>
      <c r="BG3784">
        <v>0</v>
      </c>
      <c r="BN3784">
        <v>20820012</v>
      </c>
      <c r="GY3784">
        <v>0</v>
      </c>
      <c r="GZ3784">
        <v>0</v>
      </c>
      <c r="HA3784" t="s">
        <v>373</v>
      </c>
      <c r="HB3784">
        <v>0</v>
      </c>
      <c r="HC3784">
        <v>0</v>
      </c>
      <c r="HD3784">
        <v>0</v>
      </c>
      <c r="HE3784" t="b">
        <v>0</v>
      </c>
      <c r="HF3784">
        <v>30000</v>
      </c>
      <c r="HG3784" t="b">
        <v>1</v>
      </c>
      <c r="HH3784">
        <v>0</v>
      </c>
      <c r="HI3784">
        <v>0</v>
      </c>
      <c r="HJ3784">
        <v>0</v>
      </c>
      <c r="HK3784">
        <v>0</v>
      </c>
      <c r="HL3784" t="b">
        <v>0</v>
      </c>
      <c r="HM3784">
        <v>0</v>
      </c>
      <c r="HN3784">
        <v>0</v>
      </c>
      <c r="HO3784">
        <v>0</v>
      </c>
      <c r="HP3784" t="s">
        <v>363</v>
      </c>
      <c r="HQ3784">
        <v>0</v>
      </c>
      <c r="HR3784">
        <v>0</v>
      </c>
      <c r="HS3784">
        <v>0</v>
      </c>
      <c r="HT3784">
        <v>0</v>
      </c>
      <c r="HU3784" t="b">
        <v>0</v>
      </c>
      <c r="HV3784">
        <v>0</v>
      </c>
      <c r="HW3784" t="b">
        <v>0</v>
      </c>
      <c r="HX3784" t="b">
        <v>1</v>
      </c>
    </row>
    <row r="3785" spans="2:232">
      <c r="B3785" s="34">
        <f>10000000+INDEX(编号表!$B:$B,MATCH(D3785,编号表!$A:$A,0))*10000+J3785</f>
        <v>11740013</v>
      </c>
      <c r="C3785" s="22" t="s">
        <v>2451</v>
      </c>
      <c r="D3785" s="22" t="s">
        <v>2451</v>
      </c>
      <c r="E3785" s="41" t="s">
        <v>492</v>
      </c>
      <c r="F3785" s="41" t="s">
        <v>2264</v>
      </c>
      <c r="G3785" s="41" t="s">
        <v>363</v>
      </c>
      <c r="H3785" s="41" t="b">
        <v>0</v>
      </c>
      <c r="I3785" s="41" t="b">
        <v>0</v>
      </c>
      <c r="J3785" s="41">
        <v>13</v>
      </c>
      <c r="K3785" s="41" t="str">
        <f t="shared" si="79"/>
        <v>117400</v>
      </c>
      <c r="L3785" s="41" t="s">
        <v>353</v>
      </c>
      <c r="O3785" t="s">
        <v>2452</v>
      </c>
      <c r="P3785">
        <v>12221021</v>
      </c>
      <c r="Q3785">
        <v>0</v>
      </c>
      <c r="R3785">
        <v>0</v>
      </c>
      <c r="S3785">
        <v>0</v>
      </c>
      <c r="U3785">
        <v>0</v>
      </c>
      <c r="V3785">
        <v>0</v>
      </c>
      <c r="W3785">
        <v>600</v>
      </c>
      <c r="X3785">
        <v>600</v>
      </c>
      <c r="Y3785" t="s">
        <v>363</v>
      </c>
      <c r="Z3785" t="s">
        <v>372</v>
      </c>
      <c r="AA3785" t="s">
        <v>442</v>
      </c>
      <c r="AB3785">
        <v>1</v>
      </c>
      <c r="AC3785">
        <v>0</v>
      </c>
      <c r="AD3785" t="b">
        <v>1</v>
      </c>
      <c r="AE3785" t="s">
        <v>358</v>
      </c>
      <c r="AF3785">
        <v>1</v>
      </c>
      <c r="AZ3785" t="s">
        <v>389</v>
      </c>
      <c r="BA3785">
        <v>10000</v>
      </c>
      <c r="BB3785" t="s">
        <v>434</v>
      </c>
      <c r="BC3785" t="s">
        <v>442</v>
      </c>
      <c r="BD3785">
        <v>10000</v>
      </c>
      <c r="BE3785">
        <v>0</v>
      </c>
      <c r="BF3785" t="s">
        <v>361</v>
      </c>
      <c r="BG3785">
        <v>0</v>
      </c>
      <c r="BN3785">
        <v>20820013</v>
      </c>
      <c r="GY3785">
        <v>0</v>
      </c>
      <c r="GZ3785">
        <v>0</v>
      </c>
      <c r="HA3785" t="s">
        <v>373</v>
      </c>
      <c r="HB3785">
        <v>0</v>
      </c>
      <c r="HC3785">
        <v>0</v>
      </c>
      <c r="HD3785">
        <v>0</v>
      </c>
      <c r="HE3785" t="b">
        <v>0</v>
      </c>
      <c r="HF3785">
        <v>30000</v>
      </c>
      <c r="HG3785" t="b">
        <v>1</v>
      </c>
      <c r="HH3785">
        <v>0</v>
      </c>
      <c r="HI3785">
        <v>0</v>
      </c>
      <c r="HJ3785">
        <v>0</v>
      </c>
      <c r="HK3785">
        <v>0</v>
      </c>
      <c r="HL3785" t="b">
        <v>0</v>
      </c>
      <c r="HM3785">
        <v>0</v>
      </c>
      <c r="HN3785">
        <v>0</v>
      </c>
      <c r="HO3785">
        <v>0</v>
      </c>
      <c r="HP3785" t="s">
        <v>363</v>
      </c>
      <c r="HQ3785">
        <v>0</v>
      </c>
      <c r="HR3785">
        <v>0</v>
      </c>
      <c r="HS3785">
        <v>0</v>
      </c>
      <c r="HT3785">
        <v>0</v>
      </c>
      <c r="HU3785" t="b">
        <v>0</v>
      </c>
      <c r="HV3785">
        <v>0</v>
      </c>
      <c r="HW3785" t="b">
        <v>0</v>
      </c>
      <c r="HX3785" t="b">
        <v>1</v>
      </c>
    </row>
    <row r="3786" spans="2:232">
      <c r="B3786" s="34">
        <f>10000000+INDEX(编号表!$B:$B,MATCH(D3786,编号表!$A:$A,0))*10000+J3786</f>
        <v>11740014</v>
      </c>
      <c r="C3786" s="22" t="s">
        <v>2451</v>
      </c>
      <c r="D3786" s="22" t="s">
        <v>2451</v>
      </c>
      <c r="E3786" s="41" t="s">
        <v>492</v>
      </c>
      <c r="F3786" s="41" t="s">
        <v>2264</v>
      </c>
      <c r="G3786" s="41" t="s">
        <v>363</v>
      </c>
      <c r="H3786" s="41" t="b">
        <v>0</v>
      </c>
      <c r="I3786" s="41" t="b">
        <v>0</v>
      </c>
      <c r="J3786" s="41">
        <v>14</v>
      </c>
      <c r="K3786" s="41" t="str">
        <f t="shared" si="79"/>
        <v>117400</v>
      </c>
      <c r="L3786" s="41" t="s">
        <v>860</v>
      </c>
      <c r="O3786" t="s">
        <v>2453</v>
      </c>
      <c r="P3786">
        <v>12221021</v>
      </c>
      <c r="Q3786">
        <v>0</v>
      </c>
      <c r="R3786">
        <v>0</v>
      </c>
      <c r="S3786">
        <v>0</v>
      </c>
      <c r="U3786">
        <v>0</v>
      </c>
      <c r="V3786">
        <v>0</v>
      </c>
      <c r="W3786">
        <v>600</v>
      </c>
      <c r="X3786">
        <v>600</v>
      </c>
      <c r="Y3786" t="s">
        <v>363</v>
      </c>
      <c r="Z3786" t="s">
        <v>372</v>
      </c>
      <c r="AA3786" t="s">
        <v>442</v>
      </c>
      <c r="AB3786">
        <v>1</v>
      </c>
      <c r="AC3786">
        <v>0</v>
      </c>
      <c r="AD3786" t="b">
        <v>1</v>
      </c>
      <c r="AE3786" t="s">
        <v>358</v>
      </c>
      <c r="AF3786">
        <v>1</v>
      </c>
      <c r="AZ3786" t="s">
        <v>389</v>
      </c>
      <c r="BA3786">
        <v>10000</v>
      </c>
      <c r="BB3786" t="s">
        <v>434</v>
      </c>
      <c r="BC3786" t="s">
        <v>442</v>
      </c>
      <c r="BD3786">
        <v>10000</v>
      </c>
      <c r="BE3786">
        <v>0</v>
      </c>
      <c r="BF3786" t="s">
        <v>361</v>
      </c>
      <c r="BG3786">
        <v>0</v>
      </c>
      <c r="BN3786">
        <v>20820014</v>
      </c>
      <c r="GY3786">
        <v>0</v>
      </c>
      <c r="GZ3786">
        <v>0</v>
      </c>
      <c r="HA3786" t="s">
        <v>373</v>
      </c>
      <c r="HB3786">
        <v>0</v>
      </c>
      <c r="HC3786">
        <v>0</v>
      </c>
      <c r="HD3786">
        <v>0</v>
      </c>
      <c r="HE3786" t="b">
        <v>0</v>
      </c>
      <c r="HF3786">
        <v>30000</v>
      </c>
      <c r="HG3786" t="b">
        <v>1</v>
      </c>
      <c r="HH3786">
        <v>0</v>
      </c>
      <c r="HI3786">
        <v>0</v>
      </c>
      <c r="HJ3786">
        <v>0</v>
      </c>
      <c r="HK3786">
        <v>0</v>
      </c>
      <c r="HL3786" t="b">
        <v>0</v>
      </c>
      <c r="HM3786">
        <v>0</v>
      </c>
      <c r="HN3786">
        <v>0</v>
      </c>
      <c r="HO3786">
        <v>0</v>
      </c>
      <c r="HP3786" t="s">
        <v>363</v>
      </c>
      <c r="HQ3786">
        <v>0</v>
      </c>
      <c r="HR3786">
        <v>0</v>
      </c>
      <c r="HS3786">
        <v>0</v>
      </c>
      <c r="HT3786">
        <v>0</v>
      </c>
      <c r="HU3786" t="b">
        <v>0</v>
      </c>
      <c r="HV3786">
        <v>0</v>
      </c>
      <c r="HW3786" t="b">
        <v>0</v>
      </c>
      <c r="HX3786" t="b">
        <v>1</v>
      </c>
    </row>
    <row r="3787" spans="2:232">
      <c r="B3787" s="34">
        <f>10000000+INDEX(编号表!$B:$B,MATCH(D3787,编号表!$A:$A,0))*10000+J3787</f>
        <v>11740015</v>
      </c>
      <c r="C3787" s="22" t="s">
        <v>2451</v>
      </c>
      <c r="D3787" s="22" t="s">
        <v>2451</v>
      </c>
      <c r="E3787" s="41" t="s">
        <v>492</v>
      </c>
      <c r="F3787" s="41" t="s">
        <v>2264</v>
      </c>
      <c r="G3787" s="41" t="s">
        <v>363</v>
      </c>
      <c r="H3787" s="41" t="b">
        <v>0</v>
      </c>
      <c r="I3787" s="41" t="b">
        <v>0</v>
      </c>
      <c r="J3787" s="41">
        <v>15</v>
      </c>
      <c r="K3787" s="41" t="str">
        <f t="shared" si="79"/>
        <v>117400</v>
      </c>
      <c r="L3787" s="41" t="s">
        <v>777</v>
      </c>
      <c r="O3787" t="s">
        <v>2454</v>
      </c>
      <c r="P3787">
        <v>12221021</v>
      </c>
      <c r="Q3787">
        <v>0</v>
      </c>
      <c r="R3787">
        <v>0</v>
      </c>
      <c r="S3787">
        <v>0</v>
      </c>
      <c r="U3787">
        <v>0</v>
      </c>
      <c r="V3787">
        <v>0</v>
      </c>
      <c r="W3787">
        <v>600</v>
      </c>
      <c r="X3787">
        <v>600</v>
      </c>
      <c r="Y3787" t="s">
        <v>363</v>
      </c>
      <c r="Z3787" t="s">
        <v>372</v>
      </c>
      <c r="AA3787" t="s">
        <v>442</v>
      </c>
      <c r="AB3787">
        <v>1</v>
      </c>
      <c r="AC3787">
        <v>0</v>
      </c>
      <c r="AD3787" t="b">
        <v>1</v>
      </c>
      <c r="AE3787" t="s">
        <v>358</v>
      </c>
      <c r="AF3787">
        <v>1</v>
      </c>
      <c r="AZ3787" t="s">
        <v>389</v>
      </c>
      <c r="BA3787">
        <v>10000</v>
      </c>
      <c r="BB3787" t="s">
        <v>434</v>
      </c>
      <c r="BC3787" t="s">
        <v>442</v>
      </c>
      <c r="BD3787">
        <v>10000</v>
      </c>
      <c r="BE3787">
        <v>0</v>
      </c>
      <c r="BF3787" t="s">
        <v>361</v>
      </c>
      <c r="BG3787">
        <v>0</v>
      </c>
      <c r="BN3787">
        <v>20820015</v>
      </c>
      <c r="GY3787">
        <v>0</v>
      </c>
      <c r="GZ3787">
        <v>0</v>
      </c>
      <c r="HA3787" t="s">
        <v>373</v>
      </c>
      <c r="HB3787">
        <v>0</v>
      </c>
      <c r="HC3787">
        <v>0</v>
      </c>
      <c r="HD3787">
        <v>0</v>
      </c>
      <c r="HE3787" t="b">
        <v>0</v>
      </c>
      <c r="HF3787">
        <v>30000</v>
      </c>
      <c r="HG3787" t="b">
        <v>1</v>
      </c>
      <c r="HH3787">
        <v>0</v>
      </c>
      <c r="HI3787">
        <v>0</v>
      </c>
      <c r="HJ3787">
        <v>0</v>
      </c>
      <c r="HK3787">
        <v>0</v>
      </c>
      <c r="HL3787" t="b">
        <v>0</v>
      </c>
      <c r="HM3787">
        <v>0</v>
      </c>
      <c r="HN3787">
        <v>0</v>
      </c>
      <c r="HO3787">
        <v>0</v>
      </c>
      <c r="HP3787" t="s">
        <v>363</v>
      </c>
      <c r="HQ3787">
        <v>0</v>
      </c>
      <c r="HR3787">
        <v>0</v>
      </c>
      <c r="HS3787">
        <v>0</v>
      </c>
      <c r="HT3787">
        <v>0</v>
      </c>
      <c r="HU3787" t="b">
        <v>0</v>
      </c>
      <c r="HV3787">
        <v>0</v>
      </c>
      <c r="HW3787" t="b">
        <v>0</v>
      </c>
      <c r="HX3787" t="b">
        <v>1</v>
      </c>
    </row>
    <row r="3788" spans="2:232">
      <c r="B3788" s="34">
        <f>10000000+INDEX(编号表!$B:$B,MATCH(D3788,编号表!$A:$A,0))*10000+J3788</f>
        <v>11740016</v>
      </c>
      <c r="C3788" s="22" t="s">
        <v>2451</v>
      </c>
      <c r="D3788" s="22" t="s">
        <v>2451</v>
      </c>
      <c r="E3788" s="41" t="s">
        <v>492</v>
      </c>
      <c r="F3788" s="41" t="s">
        <v>2268</v>
      </c>
      <c r="G3788" s="41" t="s">
        <v>363</v>
      </c>
      <c r="H3788" s="41" t="b">
        <v>0</v>
      </c>
      <c r="I3788" s="41" t="b">
        <v>0</v>
      </c>
      <c r="J3788" s="41">
        <v>16</v>
      </c>
      <c r="K3788" s="41" t="str">
        <f t="shared" si="79"/>
        <v>117400</v>
      </c>
      <c r="L3788" s="41" t="s">
        <v>353</v>
      </c>
      <c r="O3788" t="s">
        <v>2452</v>
      </c>
      <c r="P3788">
        <v>12221021</v>
      </c>
      <c r="Q3788">
        <v>0</v>
      </c>
      <c r="R3788">
        <v>0</v>
      </c>
      <c r="S3788">
        <v>0</v>
      </c>
      <c r="U3788">
        <v>0</v>
      </c>
      <c r="V3788">
        <v>0</v>
      </c>
      <c r="W3788">
        <v>600</v>
      </c>
      <c r="X3788">
        <v>600</v>
      </c>
      <c r="Y3788" t="s">
        <v>363</v>
      </c>
      <c r="Z3788" t="s">
        <v>372</v>
      </c>
      <c r="AA3788" t="s">
        <v>442</v>
      </c>
      <c r="AB3788">
        <v>1</v>
      </c>
      <c r="AC3788">
        <v>0</v>
      </c>
      <c r="AD3788" t="b">
        <v>1</v>
      </c>
      <c r="AE3788" t="s">
        <v>358</v>
      </c>
      <c r="AF3788">
        <v>1</v>
      </c>
      <c r="AZ3788" t="s">
        <v>389</v>
      </c>
      <c r="BA3788">
        <v>10000</v>
      </c>
      <c r="BB3788" t="s">
        <v>434</v>
      </c>
      <c r="BC3788" t="s">
        <v>442</v>
      </c>
      <c r="BD3788">
        <v>10000</v>
      </c>
      <c r="BE3788">
        <v>0</v>
      </c>
      <c r="BF3788" t="s">
        <v>361</v>
      </c>
      <c r="BG3788">
        <v>0</v>
      </c>
      <c r="BN3788">
        <v>20820016</v>
      </c>
      <c r="GY3788">
        <v>0</v>
      </c>
      <c r="GZ3788">
        <v>0</v>
      </c>
      <c r="HA3788" t="s">
        <v>373</v>
      </c>
      <c r="HB3788">
        <v>0</v>
      </c>
      <c r="HC3788">
        <v>0</v>
      </c>
      <c r="HD3788">
        <v>0</v>
      </c>
      <c r="HE3788" t="b">
        <v>0</v>
      </c>
      <c r="HF3788">
        <v>30000</v>
      </c>
      <c r="HG3788" t="b">
        <v>1</v>
      </c>
      <c r="HH3788">
        <v>0</v>
      </c>
      <c r="HI3788">
        <v>0</v>
      </c>
      <c r="HJ3788">
        <v>0</v>
      </c>
      <c r="HK3788">
        <v>0</v>
      </c>
      <c r="HL3788" t="b">
        <v>0</v>
      </c>
      <c r="HM3788">
        <v>0</v>
      </c>
      <c r="HN3788">
        <v>0</v>
      </c>
      <c r="HO3788">
        <v>0</v>
      </c>
      <c r="HP3788" t="s">
        <v>363</v>
      </c>
      <c r="HQ3788">
        <v>0</v>
      </c>
      <c r="HR3788">
        <v>0</v>
      </c>
      <c r="HS3788">
        <v>0</v>
      </c>
      <c r="HT3788">
        <v>0</v>
      </c>
      <c r="HU3788" t="b">
        <v>0</v>
      </c>
      <c r="HV3788">
        <v>0</v>
      </c>
      <c r="HW3788" t="b">
        <v>0</v>
      </c>
      <c r="HX3788" t="b">
        <v>1</v>
      </c>
    </row>
    <row r="3789" spans="2:232">
      <c r="B3789" s="34">
        <f>10000000+INDEX(编号表!$B:$B,MATCH(D3789,编号表!$A:$A,0))*10000+J3789</f>
        <v>11740017</v>
      </c>
      <c r="C3789" s="22" t="s">
        <v>2451</v>
      </c>
      <c r="D3789" s="22" t="s">
        <v>2451</v>
      </c>
      <c r="E3789" s="41" t="s">
        <v>492</v>
      </c>
      <c r="F3789" s="41" t="s">
        <v>2268</v>
      </c>
      <c r="G3789" s="41" t="s">
        <v>363</v>
      </c>
      <c r="H3789" s="41" t="b">
        <v>0</v>
      </c>
      <c r="I3789" s="41" t="b">
        <v>0</v>
      </c>
      <c r="J3789" s="41">
        <v>17</v>
      </c>
      <c r="K3789" s="41" t="str">
        <f t="shared" si="79"/>
        <v>117400</v>
      </c>
      <c r="L3789" s="41" t="s">
        <v>860</v>
      </c>
      <c r="O3789" t="s">
        <v>2453</v>
      </c>
      <c r="P3789">
        <v>12221021</v>
      </c>
      <c r="Q3789">
        <v>0</v>
      </c>
      <c r="R3789">
        <v>0</v>
      </c>
      <c r="S3789">
        <v>0</v>
      </c>
      <c r="U3789">
        <v>0</v>
      </c>
      <c r="V3789">
        <v>0</v>
      </c>
      <c r="W3789">
        <v>600</v>
      </c>
      <c r="X3789">
        <v>600</v>
      </c>
      <c r="Y3789" t="s">
        <v>363</v>
      </c>
      <c r="Z3789" t="s">
        <v>372</v>
      </c>
      <c r="AA3789" t="s">
        <v>442</v>
      </c>
      <c r="AB3789">
        <v>1</v>
      </c>
      <c r="AC3789">
        <v>0</v>
      </c>
      <c r="AD3789" t="b">
        <v>1</v>
      </c>
      <c r="AE3789" t="s">
        <v>358</v>
      </c>
      <c r="AF3789">
        <v>1</v>
      </c>
      <c r="AZ3789" t="s">
        <v>389</v>
      </c>
      <c r="BA3789">
        <v>10000</v>
      </c>
      <c r="BB3789" t="s">
        <v>434</v>
      </c>
      <c r="BC3789" t="s">
        <v>442</v>
      </c>
      <c r="BD3789">
        <v>10000</v>
      </c>
      <c r="BE3789">
        <v>0</v>
      </c>
      <c r="BF3789" t="s">
        <v>361</v>
      </c>
      <c r="BG3789">
        <v>0</v>
      </c>
      <c r="BN3789">
        <v>20820017</v>
      </c>
      <c r="GY3789">
        <v>0</v>
      </c>
      <c r="GZ3789">
        <v>0</v>
      </c>
      <c r="HA3789" t="s">
        <v>373</v>
      </c>
      <c r="HB3789">
        <v>0</v>
      </c>
      <c r="HC3789">
        <v>0</v>
      </c>
      <c r="HD3789">
        <v>0</v>
      </c>
      <c r="HE3789" t="b">
        <v>0</v>
      </c>
      <c r="HF3789">
        <v>30000</v>
      </c>
      <c r="HG3789" t="b">
        <v>1</v>
      </c>
      <c r="HH3789">
        <v>0</v>
      </c>
      <c r="HI3789">
        <v>0</v>
      </c>
      <c r="HJ3789">
        <v>0</v>
      </c>
      <c r="HK3789">
        <v>0</v>
      </c>
      <c r="HL3789" t="b">
        <v>0</v>
      </c>
      <c r="HM3789">
        <v>0</v>
      </c>
      <c r="HN3789">
        <v>0</v>
      </c>
      <c r="HO3789">
        <v>0</v>
      </c>
      <c r="HP3789" t="s">
        <v>363</v>
      </c>
      <c r="HQ3789">
        <v>0</v>
      </c>
      <c r="HR3789">
        <v>0</v>
      </c>
      <c r="HS3789">
        <v>0</v>
      </c>
      <c r="HT3789">
        <v>0</v>
      </c>
      <c r="HU3789" t="b">
        <v>0</v>
      </c>
      <c r="HV3789">
        <v>0</v>
      </c>
      <c r="HW3789" t="b">
        <v>0</v>
      </c>
      <c r="HX3789" t="b">
        <v>1</v>
      </c>
    </row>
    <row r="3790" spans="2:232">
      <c r="B3790" s="34">
        <f>10000000+INDEX(编号表!$B:$B,MATCH(D3790,编号表!$A:$A,0))*10000+J3790</f>
        <v>11740018</v>
      </c>
      <c r="C3790" s="22" t="s">
        <v>2451</v>
      </c>
      <c r="D3790" s="22" t="s">
        <v>2451</v>
      </c>
      <c r="E3790" s="41" t="s">
        <v>492</v>
      </c>
      <c r="F3790" s="41" t="s">
        <v>2268</v>
      </c>
      <c r="G3790" s="41" t="s">
        <v>363</v>
      </c>
      <c r="H3790" s="41" t="b">
        <v>0</v>
      </c>
      <c r="I3790" s="41" t="b">
        <v>0</v>
      </c>
      <c r="J3790" s="41">
        <v>18</v>
      </c>
      <c r="K3790" s="41" t="str">
        <f t="shared" si="79"/>
        <v>117400</v>
      </c>
      <c r="L3790" s="41" t="s">
        <v>777</v>
      </c>
      <c r="O3790" t="s">
        <v>2454</v>
      </c>
      <c r="P3790">
        <v>12221021</v>
      </c>
      <c r="Q3790">
        <v>0</v>
      </c>
      <c r="R3790">
        <v>0</v>
      </c>
      <c r="S3790">
        <v>0</v>
      </c>
      <c r="U3790">
        <v>0</v>
      </c>
      <c r="V3790">
        <v>0</v>
      </c>
      <c r="W3790">
        <v>600</v>
      </c>
      <c r="X3790">
        <v>600</v>
      </c>
      <c r="Y3790" t="s">
        <v>363</v>
      </c>
      <c r="Z3790" t="s">
        <v>372</v>
      </c>
      <c r="AA3790" t="s">
        <v>442</v>
      </c>
      <c r="AB3790">
        <v>1</v>
      </c>
      <c r="AC3790">
        <v>0</v>
      </c>
      <c r="AD3790" t="b">
        <v>1</v>
      </c>
      <c r="AE3790" t="s">
        <v>358</v>
      </c>
      <c r="AF3790">
        <v>1</v>
      </c>
      <c r="AZ3790" t="s">
        <v>389</v>
      </c>
      <c r="BA3790">
        <v>10000</v>
      </c>
      <c r="BB3790" t="s">
        <v>434</v>
      </c>
      <c r="BC3790" t="s">
        <v>442</v>
      </c>
      <c r="BD3790">
        <v>10000</v>
      </c>
      <c r="BE3790">
        <v>0</v>
      </c>
      <c r="BF3790" t="s">
        <v>361</v>
      </c>
      <c r="BG3790">
        <v>0</v>
      </c>
      <c r="BN3790">
        <v>20820018</v>
      </c>
      <c r="GY3790">
        <v>0</v>
      </c>
      <c r="GZ3790">
        <v>0</v>
      </c>
      <c r="HA3790" t="s">
        <v>373</v>
      </c>
      <c r="HB3790">
        <v>0</v>
      </c>
      <c r="HC3790">
        <v>0</v>
      </c>
      <c r="HD3790">
        <v>0</v>
      </c>
      <c r="HE3790" t="b">
        <v>0</v>
      </c>
      <c r="HF3790">
        <v>30000</v>
      </c>
      <c r="HG3790" t="b">
        <v>1</v>
      </c>
      <c r="HH3790">
        <v>0</v>
      </c>
      <c r="HI3790">
        <v>0</v>
      </c>
      <c r="HJ3790">
        <v>0</v>
      </c>
      <c r="HK3790">
        <v>0</v>
      </c>
      <c r="HL3790" t="b">
        <v>0</v>
      </c>
      <c r="HM3790">
        <v>0</v>
      </c>
      <c r="HN3790">
        <v>0</v>
      </c>
      <c r="HO3790">
        <v>0</v>
      </c>
      <c r="HP3790" t="s">
        <v>363</v>
      </c>
      <c r="HQ3790">
        <v>0</v>
      </c>
      <c r="HR3790">
        <v>0</v>
      </c>
      <c r="HS3790">
        <v>0</v>
      </c>
      <c r="HT3790">
        <v>0</v>
      </c>
      <c r="HU3790" t="b">
        <v>0</v>
      </c>
      <c r="HV3790">
        <v>0</v>
      </c>
      <c r="HW3790" t="b">
        <v>0</v>
      </c>
      <c r="HX3790" t="b">
        <v>1</v>
      </c>
    </row>
    <row r="3791" spans="2:232">
      <c r="B3791" s="34">
        <f>10000000+INDEX(编号表!$B:$B,MATCH(D3791,编号表!$A:$A,0))*10000+J3791</f>
        <v>11740019</v>
      </c>
      <c r="C3791" s="22" t="s">
        <v>2451</v>
      </c>
      <c r="D3791" s="22" t="s">
        <v>2451</v>
      </c>
      <c r="E3791" s="41" t="s">
        <v>492</v>
      </c>
      <c r="F3791" s="41" t="s">
        <v>2272</v>
      </c>
      <c r="G3791" s="41" t="s">
        <v>363</v>
      </c>
      <c r="H3791" s="41" t="b">
        <v>0</v>
      </c>
      <c r="I3791" s="41" t="b">
        <v>0</v>
      </c>
      <c r="J3791" s="41">
        <v>19</v>
      </c>
      <c r="K3791" s="41" t="str">
        <f t="shared" si="79"/>
        <v>117400</v>
      </c>
      <c r="L3791" s="41" t="s">
        <v>353</v>
      </c>
      <c r="O3791" t="s">
        <v>2452</v>
      </c>
      <c r="P3791">
        <v>12221021</v>
      </c>
      <c r="Q3791">
        <v>0</v>
      </c>
      <c r="R3791">
        <v>0</v>
      </c>
      <c r="S3791">
        <v>0</v>
      </c>
      <c r="U3791">
        <v>0</v>
      </c>
      <c r="V3791">
        <v>0</v>
      </c>
      <c r="W3791">
        <v>600</v>
      </c>
      <c r="X3791">
        <v>600</v>
      </c>
      <c r="Y3791" t="s">
        <v>363</v>
      </c>
      <c r="Z3791" t="s">
        <v>372</v>
      </c>
      <c r="AA3791" t="s">
        <v>442</v>
      </c>
      <c r="AB3791">
        <v>1</v>
      </c>
      <c r="AC3791">
        <v>0</v>
      </c>
      <c r="AD3791" t="b">
        <v>1</v>
      </c>
      <c r="AE3791" t="s">
        <v>358</v>
      </c>
      <c r="AF3791">
        <v>1</v>
      </c>
      <c r="AZ3791" t="s">
        <v>389</v>
      </c>
      <c r="BA3791">
        <v>10000</v>
      </c>
      <c r="BB3791" t="s">
        <v>434</v>
      </c>
      <c r="BC3791" t="s">
        <v>442</v>
      </c>
      <c r="BD3791">
        <v>10000</v>
      </c>
      <c r="BE3791">
        <v>0</v>
      </c>
      <c r="BF3791" t="s">
        <v>361</v>
      </c>
      <c r="BG3791">
        <v>0</v>
      </c>
      <c r="BN3791">
        <v>20820019</v>
      </c>
      <c r="GY3791">
        <v>0</v>
      </c>
      <c r="GZ3791">
        <v>0</v>
      </c>
      <c r="HA3791" t="s">
        <v>373</v>
      </c>
      <c r="HB3791">
        <v>0</v>
      </c>
      <c r="HC3791">
        <v>0</v>
      </c>
      <c r="HD3791">
        <v>0</v>
      </c>
      <c r="HE3791" t="b">
        <v>0</v>
      </c>
      <c r="HF3791">
        <v>30000</v>
      </c>
      <c r="HG3791" t="b">
        <v>1</v>
      </c>
      <c r="HH3791">
        <v>0</v>
      </c>
      <c r="HI3791">
        <v>0</v>
      </c>
      <c r="HJ3791">
        <v>0</v>
      </c>
      <c r="HK3791">
        <v>0</v>
      </c>
      <c r="HL3791" t="b">
        <v>0</v>
      </c>
      <c r="HM3791">
        <v>0</v>
      </c>
      <c r="HN3791">
        <v>0</v>
      </c>
      <c r="HO3791">
        <v>0</v>
      </c>
      <c r="HP3791" t="s">
        <v>363</v>
      </c>
      <c r="HQ3791">
        <v>0</v>
      </c>
      <c r="HR3791">
        <v>0</v>
      </c>
      <c r="HS3791">
        <v>0</v>
      </c>
      <c r="HT3791">
        <v>0</v>
      </c>
      <c r="HU3791" t="b">
        <v>0</v>
      </c>
      <c r="HV3791">
        <v>0</v>
      </c>
      <c r="HW3791" t="b">
        <v>0</v>
      </c>
      <c r="HX3791" t="b">
        <v>1</v>
      </c>
    </row>
    <row r="3792" spans="2:232">
      <c r="B3792" s="34">
        <f>10000000+INDEX(编号表!$B:$B,MATCH(D3792,编号表!$A:$A,0))*10000+J3792</f>
        <v>11740020</v>
      </c>
      <c r="C3792" s="22" t="s">
        <v>2451</v>
      </c>
      <c r="D3792" s="22" t="s">
        <v>2451</v>
      </c>
      <c r="E3792" s="41" t="s">
        <v>492</v>
      </c>
      <c r="F3792" s="41" t="s">
        <v>2272</v>
      </c>
      <c r="G3792" s="41" t="s">
        <v>363</v>
      </c>
      <c r="H3792" s="41" t="b">
        <v>0</v>
      </c>
      <c r="I3792" s="41" t="b">
        <v>0</v>
      </c>
      <c r="J3792" s="41">
        <v>20</v>
      </c>
      <c r="K3792" s="41" t="str">
        <f t="shared" si="79"/>
        <v>117400</v>
      </c>
      <c r="L3792" s="41" t="s">
        <v>860</v>
      </c>
      <c r="O3792" t="s">
        <v>2453</v>
      </c>
      <c r="P3792">
        <v>12221021</v>
      </c>
      <c r="Q3792">
        <v>0</v>
      </c>
      <c r="R3792">
        <v>0</v>
      </c>
      <c r="S3792">
        <v>0</v>
      </c>
      <c r="U3792">
        <v>0</v>
      </c>
      <c r="V3792">
        <v>0</v>
      </c>
      <c r="W3792">
        <v>600</v>
      </c>
      <c r="X3792">
        <v>600</v>
      </c>
      <c r="Y3792" t="s">
        <v>363</v>
      </c>
      <c r="Z3792" t="s">
        <v>372</v>
      </c>
      <c r="AA3792" t="s">
        <v>442</v>
      </c>
      <c r="AB3792">
        <v>1</v>
      </c>
      <c r="AC3792">
        <v>0</v>
      </c>
      <c r="AD3792" t="b">
        <v>1</v>
      </c>
      <c r="AE3792" t="s">
        <v>358</v>
      </c>
      <c r="AF3792">
        <v>1</v>
      </c>
      <c r="AZ3792" t="s">
        <v>389</v>
      </c>
      <c r="BA3792">
        <v>10000</v>
      </c>
      <c r="BB3792" t="s">
        <v>434</v>
      </c>
      <c r="BC3792" t="s">
        <v>442</v>
      </c>
      <c r="BD3792">
        <v>10000</v>
      </c>
      <c r="BE3792">
        <v>0</v>
      </c>
      <c r="BF3792" t="s">
        <v>361</v>
      </c>
      <c r="BG3792">
        <v>0</v>
      </c>
      <c r="BN3792">
        <v>20820020</v>
      </c>
      <c r="GY3792">
        <v>0</v>
      </c>
      <c r="GZ3792">
        <v>0</v>
      </c>
      <c r="HA3792" t="s">
        <v>373</v>
      </c>
      <c r="HB3792">
        <v>0</v>
      </c>
      <c r="HC3792">
        <v>0</v>
      </c>
      <c r="HD3792">
        <v>0</v>
      </c>
      <c r="HE3792" t="b">
        <v>0</v>
      </c>
      <c r="HF3792">
        <v>30000</v>
      </c>
      <c r="HG3792" t="b">
        <v>1</v>
      </c>
      <c r="HH3792">
        <v>0</v>
      </c>
      <c r="HI3792">
        <v>0</v>
      </c>
      <c r="HJ3792">
        <v>0</v>
      </c>
      <c r="HK3792">
        <v>0</v>
      </c>
      <c r="HL3792" t="b">
        <v>0</v>
      </c>
      <c r="HM3792">
        <v>0</v>
      </c>
      <c r="HN3792">
        <v>0</v>
      </c>
      <c r="HO3792">
        <v>0</v>
      </c>
      <c r="HP3792" t="s">
        <v>363</v>
      </c>
      <c r="HQ3792">
        <v>0</v>
      </c>
      <c r="HR3792">
        <v>0</v>
      </c>
      <c r="HS3792">
        <v>0</v>
      </c>
      <c r="HT3792">
        <v>0</v>
      </c>
      <c r="HU3792" t="b">
        <v>0</v>
      </c>
      <c r="HV3792">
        <v>0</v>
      </c>
      <c r="HW3792" t="b">
        <v>0</v>
      </c>
      <c r="HX3792" t="b">
        <v>1</v>
      </c>
    </row>
    <row r="3793" spans="2:232">
      <c r="B3793" s="34">
        <f>10000000+INDEX(编号表!$B:$B,MATCH(D3793,编号表!$A:$A,0))*10000+J3793</f>
        <v>11740021</v>
      </c>
      <c r="C3793" s="22" t="s">
        <v>2451</v>
      </c>
      <c r="D3793" s="22" t="s">
        <v>2451</v>
      </c>
      <c r="E3793" s="41" t="s">
        <v>492</v>
      </c>
      <c r="F3793" s="41" t="s">
        <v>2272</v>
      </c>
      <c r="G3793" s="41" t="s">
        <v>363</v>
      </c>
      <c r="H3793" s="41" t="b">
        <v>0</v>
      </c>
      <c r="I3793" s="41" t="b">
        <v>0</v>
      </c>
      <c r="J3793" s="41">
        <v>21</v>
      </c>
      <c r="K3793" s="41" t="str">
        <f t="shared" si="79"/>
        <v>117400</v>
      </c>
      <c r="L3793" s="41" t="s">
        <v>777</v>
      </c>
      <c r="O3793" t="s">
        <v>2454</v>
      </c>
      <c r="P3793">
        <v>12221021</v>
      </c>
      <c r="Q3793">
        <v>0</v>
      </c>
      <c r="R3793">
        <v>0</v>
      </c>
      <c r="S3793">
        <v>0</v>
      </c>
      <c r="U3793">
        <v>0</v>
      </c>
      <c r="V3793">
        <v>0</v>
      </c>
      <c r="W3793">
        <v>600</v>
      </c>
      <c r="X3793">
        <v>600</v>
      </c>
      <c r="Y3793" t="s">
        <v>363</v>
      </c>
      <c r="Z3793" t="s">
        <v>372</v>
      </c>
      <c r="AA3793" t="s">
        <v>442</v>
      </c>
      <c r="AB3793">
        <v>1</v>
      </c>
      <c r="AC3793">
        <v>0</v>
      </c>
      <c r="AD3793" t="b">
        <v>1</v>
      </c>
      <c r="AE3793" t="s">
        <v>358</v>
      </c>
      <c r="AF3793">
        <v>1</v>
      </c>
      <c r="AZ3793" t="s">
        <v>389</v>
      </c>
      <c r="BA3793">
        <v>10000</v>
      </c>
      <c r="BB3793" t="s">
        <v>434</v>
      </c>
      <c r="BC3793" t="s">
        <v>442</v>
      </c>
      <c r="BD3793">
        <v>10000</v>
      </c>
      <c r="BE3793">
        <v>0</v>
      </c>
      <c r="BF3793" t="s">
        <v>361</v>
      </c>
      <c r="BG3793">
        <v>0</v>
      </c>
      <c r="BN3793">
        <v>20820021</v>
      </c>
      <c r="GY3793">
        <v>0</v>
      </c>
      <c r="GZ3793">
        <v>0</v>
      </c>
      <c r="HA3793" t="s">
        <v>373</v>
      </c>
      <c r="HB3793">
        <v>0</v>
      </c>
      <c r="HC3793">
        <v>0</v>
      </c>
      <c r="HD3793">
        <v>0</v>
      </c>
      <c r="HE3793" t="b">
        <v>0</v>
      </c>
      <c r="HF3793">
        <v>30000</v>
      </c>
      <c r="HG3793" t="b">
        <v>1</v>
      </c>
      <c r="HH3793">
        <v>0</v>
      </c>
      <c r="HI3793">
        <v>0</v>
      </c>
      <c r="HJ3793">
        <v>0</v>
      </c>
      <c r="HK3793">
        <v>0</v>
      </c>
      <c r="HL3793" t="b">
        <v>0</v>
      </c>
      <c r="HM3793">
        <v>0</v>
      </c>
      <c r="HN3793">
        <v>0</v>
      </c>
      <c r="HO3793">
        <v>0</v>
      </c>
      <c r="HP3793" t="s">
        <v>363</v>
      </c>
      <c r="HQ3793">
        <v>0</v>
      </c>
      <c r="HR3793">
        <v>0</v>
      </c>
      <c r="HS3793">
        <v>0</v>
      </c>
      <c r="HT3793">
        <v>0</v>
      </c>
      <c r="HU3793" t="b">
        <v>0</v>
      </c>
      <c r="HV3793">
        <v>0</v>
      </c>
      <c r="HW3793" t="b">
        <v>0</v>
      </c>
      <c r="HX3793" t="b">
        <v>1</v>
      </c>
    </row>
    <row r="3794" spans="2:232">
      <c r="B3794" s="34">
        <f>10000000+INDEX(编号表!$B:$B,MATCH(D3794,编号表!$A:$A,0))*10000+J3794</f>
        <v>11750001</v>
      </c>
      <c r="C3794" s="22" t="s">
        <v>2455</v>
      </c>
      <c r="D3794" s="22" t="s">
        <v>2455</v>
      </c>
      <c r="E3794" s="41" t="s">
        <v>492</v>
      </c>
      <c r="F3794" s="41" t="s">
        <v>2248</v>
      </c>
      <c r="G3794" s="41" t="s">
        <v>363</v>
      </c>
      <c r="H3794" s="41" t="b">
        <v>0</v>
      </c>
      <c r="I3794" s="41" t="b">
        <v>0</v>
      </c>
      <c r="J3794" s="41">
        <v>1</v>
      </c>
      <c r="K3794" s="41" t="str">
        <f t="shared" si="79"/>
        <v>117500</v>
      </c>
      <c r="L3794" s="41" t="s">
        <v>353</v>
      </c>
      <c r="O3794" t="s">
        <v>2456</v>
      </c>
      <c r="P3794">
        <v>12221022</v>
      </c>
      <c r="Q3794">
        <v>0</v>
      </c>
      <c r="R3794">
        <v>0</v>
      </c>
      <c r="S3794">
        <v>0</v>
      </c>
      <c r="U3794">
        <v>0</v>
      </c>
      <c r="V3794">
        <v>0</v>
      </c>
      <c r="W3794">
        <v>600</v>
      </c>
      <c r="X3794">
        <v>600</v>
      </c>
      <c r="Y3794" t="s">
        <v>419</v>
      </c>
      <c r="Z3794" t="s">
        <v>420</v>
      </c>
      <c r="AA3794" t="s">
        <v>429</v>
      </c>
      <c r="AB3794">
        <v>1</v>
      </c>
      <c r="AC3794">
        <v>0</v>
      </c>
      <c r="AD3794" t="b">
        <v>1</v>
      </c>
      <c r="AE3794" t="s">
        <v>358</v>
      </c>
      <c r="AZ3794" t="s">
        <v>389</v>
      </c>
      <c r="BA3794">
        <v>10000</v>
      </c>
      <c r="BB3794" t="s">
        <v>434</v>
      </c>
      <c r="BC3794" t="s">
        <v>429</v>
      </c>
      <c r="BD3794">
        <v>10000</v>
      </c>
      <c r="BE3794">
        <v>0</v>
      </c>
      <c r="BF3794" t="s">
        <v>361</v>
      </c>
      <c r="BG3794">
        <v>0</v>
      </c>
      <c r="BN3794">
        <v>20830001</v>
      </c>
      <c r="GY3794">
        <v>0</v>
      </c>
      <c r="GZ3794">
        <v>0</v>
      </c>
      <c r="HA3794" t="s">
        <v>373</v>
      </c>
      <c r="HB3794">
        <v>0</v>
      </c>
      <c r="HC3794">
        <v>0</v>
      </c>
      <c r="HD3794">
        <v>0</v>
      </c>
      <c r="HE3794" t="b">
        <v>0</v>
      </c>
      <c r="HF3794">
        <v>10000</v>
      </c>
      <c r="HG3794" t="b">
        <v>1</v>
      </c>
      <c r="HH3794">
        <v>0</v>
      </c>
      <c r="HI3794">
        <v>0</v>
      </c>
      <c r="HJ3794">
        <v>0</v>
      </c>
      <c r="HK3794">
        <v>0</v>
      </c>
      <c r="HL3794" t="b">
        <v>0</v>
      </c>
      <c r="HM3794">
        <v>0</v>
      </c>
      <c r="HN3794">
        <v>0</v>
      </c>
      <c r="HO3794">
        <v>0</v>
      </c>
      <c r="HP3794" t="s">
        <v>363</v>
      </c>
      <c r="HQ3794">
        <v>0</v>
      </c>
      <c r="HR3794">
        <v>0</v>
      </c>
      <c r="HS3794">
        <v>0</v>
      </c>
      <c r="HT3794">
        <v>0</v>
      </c>
      <c r="HU3794" t="b">
        <v>0</v>
      </c>
      <c r="HV3794">
        <v>0</v>
      </c>
      <c r="HW3794" t="b">
        <v>0</v>
      </c>
      <c r="HX3794" t="b">
        <v>0</v>
      </c>
    </row>
    <row r="3795" spans="2:232">
      <c r="B3795" s="34">
        <f>10000000+INDEX(编号表!$B:$B,MATCH(D3795,编号表!$A:$A,0))*10000+J3795</f>
        <v>11750002</v>
      </c>
      <c r="C3795" s="22" t="s">
        <v>2455</v>
      </c>
      <c r="D3795" s="22" t="s">
        <v>2455</v>
      </c>
      <c r="E3795" s="41" t="s">
        <v>492</v>
      </c>
      <c r="F3795" s="41" t="s">
        <v>2248</v>
      </c>
      <c r="G3795" s="41" t="s">
        <v>363</v>
      </c>
      <c r="H3795" s="41" t="b">
        <v>0</v>
      </c>
      <c r="I3795" s="41" t="b">
        <v>0</v>
      </c>
      <c r="J3795" s="41">
        <v>2</v>
      </c>
      <c r="K3795" s="41" t="str">
        <f t="shared" si="79"/>
        <v>117500</v>
      </c>
      <c r="L3795" s="41" t="s">
        <v>860</v>
      </c>
      <c r="O3795" t="s">
        <v>2457</v>
      </c>
      <c r="P3795">
        <v>12221022</v>
      </c>
      <c r="Q3795">
        <v>0</v>
      </c>
      <c r="R3795">
        <v>0</v>
      </c>
      <c r="S3795">
        <v>0</v>
      </c>
      <c r="U3795">
        <v>0</v>
      </c>
      <c r="V3795">
        <v>0</v>
      </c>
      <c r="W3795">
        <v>600</v>
      </c>
      <c r="X3795">
        <v>600</v>
      </c>
      <c r="Y3795" t="s">
        <v>419</v>
      </c>
      <c r="Z3795" t="s">
        <v>420</v>
      </c>
      <c r="AA3795" t="s">
        <v>429</v>
      </c>
      <c r="AB3795">
        <v>1</v>
      </c>
      <c r="AC3795">
        <v>0</v>
      </c>
      <c r="AD3795" t="b">
        <v>1</v>
      </c>
      <c r="AE3795" t="s">
        <v>358</v>
      </c>
      <c r="AZ3795" t="s">
        <v>389</v>
      </c>
      <c r="BA3795">
        <v>10000</v>
      </c>
      <c r="BB3795" t="s">
        <v>434</v>
      </c>
      <c r="BC3795" t="s">
        <v>429</v>
      </c>
      <c r="BD3795">
        <v>10000</v>
      </c>
      <c r="BE3795">
        <v>0</v>
      </c>
      <c r="BF3795" t="s">
        <v>361</v>
      </c>
      <c r="BG3795">
        <v>0</v>
      </c>
      <c r="BN3795">
        <v>20830002</v>
      </c>
      <c r="GY3795">
        <v>0</v>
      </c>
      <c r="GZ3795">
        <v>0</v>
      </c>
      <c r="HA3795" t="s">
        <v>373</v>
      </c>
      <c r="HB3795">
        <v>0</v>
      </c>
      <c r="HC3795">
        <v>0</v>
      </c>
      <c r="HD3795">
        <v>0</v>
      </c>
      <c r="HE3795" t="b">
        <v>0</v>
      </c>
      <c r="HF3795">
        <v>10000</v>
      </c>
      <c r="HG3795" t="b">
        <v>1</v>
      </c>
      <c r="HH3795">
        <v>0</v>
      </c>
      <c r="HI3795">
        <v>0</v>
      </c>
      <c r="HJ3795">
        <v>0</v>
      </c>
      <c r="HK3795">
        <v>0</v>
      </c>
      <c r="HL3795" t="b">
        <v>0</v>
      </c>
      <c r="HM3795">
        <v>0</v>
      </c>
      <c r="HN3795">
        <v>0</v>
      </c>
      <c r="HO3795">
        <v>0</v>
      </c>
      <c r="HP3795" t="s">
        <v>363</v>
      </c>
      <c r="HQ3795">
        <v>0</v>
      </c>
      <c r="HR3795">
        <v>0</v>
      </c>
      <c r="HS3795">
        <v>0</v>
      </c>
      <c r="HT3795">
        <v>0</v>
      </c>
      <c r="HU3795" t="b">
        <v>0</v>
      </c>
      <c r="HV3795">
        <v>0</v>
      </c>
      <c r="HW3795" t="b">
        <v>0</v>
      </c>
      <c r="HX3795" t="b">
        <v>0</v>
      </c>
    </row>
    <row r="3796" spans="2:232">
      <c r="B3796" s="34">
        <f>10000000+INDEX(编号表!$B:$B,MATCH(D3796,编号表!$A:$A,0))*10000+J3796</f>
        <v>11750003</v>
      </c>
      <c r="C3796" s="22" t="s">
        <v>2455</v>
      </c>
      <c r="D3796" s="22" t="s">
        <v>2455</v>
      </c>
      <c r="E3796" s="41" t="s">
        <v>492</v>
      </c>
      <c r="F3796" s="41" t="s">
        <v>2248</v>
      </c>
      <c r="G3796" s="41" t="s">
        <v>363</v>
      </c>
      <c r="H3796" s="41" t="b">
        <v>0</v>
      </c>
      <c r="I3796" s="41" t="b">
        <v>0</v>
      </c>
      <c r="J3796" s="41">
        <v>3</v>
      </c>
      <c r="K3796" s="41" t="str">
        <f t="shared" si="79"/>
        <v>117500</v>
      </c>
      <c r="L3796" s="41" t="s">
        <v>777</v>
      </c>
      <c r="O3796" t="s">
        <v>2458</v>
      </c>
      <c r="P3796">
        <v>12221022</v>
      </c>
      <c r="Q3796">
        <v>0</v>
      </c>
      <c r="R3796">
        <v>0</v>
      </c>
      <c r="S3796">
        <v>0</v>
      </c>
      <c r="U3796">
        <v>0</v>
      </c>
      <c r="V3796">
        <v>0</v>
      </c>
      <c r="W3796">
        <v>600</v>
      </c>
      <c r="X3796">
        <v>600</v>
      </c>
      <c r="Y3796" t="s">
        <v>419</v>
      </c>
      <c r="Z3796" t="s">
        <v>420</v>
      </c>
      <c r="AA3796" t="s">
        <v>429</v>
      </c>
      <c r="AB3796">
        <v>1</v>
      </c>
      <c r="AC3796">
        <v>0</v>
      </c>
      <c r="AD3796" t="b">
        <v>1</v>
      </c>
      <c r="AE3796" t="s">
        <v>358</v>
      </c>
      <c r="AZ3796" t="s">
        <v>389</v>
      </c>
      <c r="BA3796">
        <v>10000</v>
      </c>
      <c r="BB3796" t="s">
        <v>434</v>
      </c>
      <c r="BC3796" t="s">
        <v>429</v>
      </c>
      <c r="BD3796">
        <v>10000</v>
      </c>
      <c r="BE3796">
        <v>0</v>
      </c>
      <c r="BF3796" t="s">
        <v>361</v>
      </c>
      <c r="BG3796">
        <v>0</v>
      </c>
      <c r="BN3796">
        <v>20830003</v>
      </c>
      <c r="GY3796">
        <v>0</v>
      </c>
      <c r="GZ3796">
        <v>0</v>
      </c>
      <c r="HA3796" t="s">
        <v>373</v>
      </c>
      <c r="HB3796">
        <v>0</v>
      </c>
      <c r="HC3796">
        <v>0</v>
      </c>
      <c r="HD3796">
        <v>0</v>
      </c>
      <c r="HE3796" t="b">
        <v>0</v>
      </c>
      <c r="HF3796">
        <v>10000</v>
      </c>
      <c r="HG3796" t="b">
        <v>1</v>
      </c>
      <c r="HH3796">
        <v>0</v>
      </c>
      <c r="HI3796">
        <v>0</v>
      </c>
      <c r="HJ3796">
        <v>0</v>
      </c>
      <c r="HK3796">
        <v>0</v>
      </c>
      <c r="HL3796" t="b">
        <v>0</v>
      </c>
      <c r="HM3796">
        <v>0</v>
      </c>
      <c r="HN3796">
        <v>0</v>
      </c>
      <c r="HO3796">
        <v>0</v>
      </c>
      <c r="HP3796" t="s">
        <v>363</v>
      </c>
      <c r="HQ3796">
        <v>0</v>
      </c>
      <c r="HR3796">
        <v>0</v>
      </c>
      <c r="HS3796">
        <v>0</v>
      </c>
      <c r="HT3796">
        <v>0</v>
      </c>
      <c r="HU3796" t="b">
        <v>0</v>
      </c>
      <c r="HV3796">
        <v>0</v>
      </c>
      <c r="HW3796" t="b">
        <v>0</v>
      </c>
      <c r="HX3796" t="b">
        <v>0</v>
      </c>
    </row>
    <row r="3797" spans="2:232">
      <c r="B3797" s="34">
        <f>10000000+INDEX(编号表!$B:$B,MATCH(D3797,编号表!$A:$A,0))*10000+J3797</f>
        <v>11750004</v>
      </c>
      <c r="C3797" s="22" t="s">
        <v>2455</v>
      </c>
      <c r="D3797" s="22" t="s">
        <v>2455</v>
      </c>
      <c r="E3797" s="41" t="s">
        <v>492</v>
      </c>
      <c r="F3797" s="41" t="s">
        <v>2252</v>
      </c>
      <c r="G3797" s="41" t="s">
        <v>363</v>
      </c>
      <c r="H3797" s="41" t="b">
        <v>0</v>
      </c>
      <c r="I3797" s="41" t="b">
        <v>0</v>
      </c>
      <c r="J3797" s="41">
        <v>4</v>
      </c>
      <c r="K3797" s="41" t="str">
        <f t="shared" si="79"/>
        <v>117500</v>
      </c>
      <c r="L3797" s="41" t="s">
        <v>353</v>
      </c>
      <c r="O3797" t="s">
        <v>2459</v>
      </c>
      <c r="P3797">
        <v>12221022</v>
      </c>
      <c r="Q3797">
        <v>0</v>
      </c>
      <c r="R3797">
        <v>0</v>
      </c>
      <c r="S3797">
        <v>0</v>
      </c>
      <c r="U3797">
        <v>0</v>
      </c>
      <c r="V3797">
        <v>0</v>
      </c>
      <c r="W3797">
        <v>600</v>
      </c>
      <c r="X3797">
        <v>600</v>
      </c>
      <c r="Y3797" t="s">
        <v>419</v>
      </c>
      <c r="Z3797" t="s">
        <v>420</v>
      </c>
      <c r="AA3797" t="s">
        <v>429</v>
      </c>
      <c r="AB3797">
        <v>1</v>
      </c>
      <c r="AC3797">
        <v>0</v>
      </c>
      <c r="AD3797" t="b">
        <v>1</v>
      </c>
      <c r="AE3797" t="s">
        <v>358</v>
      </c>
      <c r="AZ3797" t="s">
        <v>389</v>
      </c>
      <c r="BA3797">
        <v>10000</v>
      </c>
      <c r="BB3797" t="s">
        <v>434</v>
      </c>
      <c r="BC3797" t="s">
        <v>429</v>
      </c>
      <c r="BD3797">
        <v>10000</v>
      </c>
      <c r="BE3797">
        <v>0</v>
      </c>
      <c r="BF3797" t="s">
        <v>361</v>
      </c>
      <c r="BG3797">
        <v>0</v>
      </c>
      <c r="BN3797">
        <v>20830004</v>
      </c>
      <c r="GY3797">
        <v>0</v>
      </c>
      <c r="GZ3797">
        <v>0</v>
      </c>
      <c r="HA3797" t="s">
        <v>373</v>
      </c>
      <c r="HB3797">
        <v>0</v>
      </c>
      <c r="HC3797">
        <v>0</v>
      </c>
      <c r="HD3797">
        <v>0</v>
      </c>
      <c r="HE3797" t="b">
        <v>0</v>
      </c>
      <c r="HF3797">
        <v>10000</v>
      </c>
      <c r="HG3797" t="b">
        <v>1</v>
      </c>
      <c r="HH3797">
        <v>0</v>
      </c>
      <c r="HI3797">
        <v>0</v>
      </c>
      <c r="HJ3797">
        <v>0</v>
      </c>
      <c r="HK3797">
        <v>0</v>
      </c>
      <c r="HL3797" t="b">
        <v>0</v>
      </c>
      <c r="HM3797">
        <v>0</v>
      </c>
      <c r="HN3797">
        <v>0</v>
      </c>
      <c r="HO3797">
        <v>0</v>
      </c>
      <c r="HP3797" t="s">
        <v>363</v>
      </c>
      <c r="HQ3797">
        <v>0</v>
      </c>
      <c r="HR3797">
        <v>0</v>
      </c>
      <c r="HS3797">
        <v>0</v>
      </c>
      <c r="HT3797">
        <v>0</v>
      </c>
      <c r="HU3797" t="b">
        <v>0</v>
      </c>
      <c r="HV3797">
        <v>0</v>
      </c>
      <c r="HW3797" t="b">
        <v>0</v>
      </c>
      <c r="HX3797" t="b">
        <v>0</v>
      </c>
    </row>
    <row r="3798" spans="2:232">
      <c r="B3798" s="34">
        <f>10000000+INDEX(编号表!$B:$B,MATCH(D3798,编号表!$A:$A,0))*10000+J3798</f>
        <v>11750005</v>
      </c>
      <c r="C3798" s="22" t="s">
        <v>2455</v>
      </c>
      <c r="D3798" s="22" t="s">
        <v>2455</v>
      </c>
      <c r="E3798" s="41" t="s">
        <v>492</v>
      </c>
      <c r="F3798" s="41" t="s">
        <v>2252</v>
      </c>
      <c r="G3798" s="41" t="s">
        <v>363</v>
      </c>
      <c r="H3798" s="41" t="b">
        <v>0</v>
      </c>
      <c r="I3798" s="41" t="b">
        <v>0</v>
      </c>
      <c r="J3798" s="41">
        <v>5</v>
      </c>
      <c r="K3798" s="41" t="str">
        <f t="shared" si="79"/>
        <v>117500</v>
      </c>
      <c r="L3798" s="41" t="s">
        <v>860</v>
      </c>
      <c r="O3798" t="s">
        <v>2460</v>
      </c>
      <c r="P3798">
        <v>12221022</v>
      </c>
      <c r="Q3798">
        <v>0</v>
      </c>
      <c r="R3798">
        <v>0</v>
      </c>
      <c r="S3798">
        <v>0</v>
      </c>
      <c r="U3798">
        <v>0</v>
      </c>
      <c r="V3798">
        <v>0</v>
      </c>
      <c r="W3798">
        <v>600</v>
      </c>
      <c r="X3798">
        <v>600</v>
      </c>
      <c r="Y3798" t="s">
        <v>419</v>
      </c>
      <c r="Z3798" t="s">
        <v>420</v>
      </c>
      <c r="AA3798" t="s">
        <v>429</v>
      </c>
      <c r="AB3798">
        <v>1</v>
      </c>
      <c r="AC3798">
        <v>0</v>
      </c>
      <c r="AD3798" t="b">
        <v>1</v>
      </c>
      <c r="AE3798" t="s">
        <v>358</v>
      </c>
      <c r="AZ3798" t="s">
        <v>389</v>
      </c>
      <c r="BA3798">
        <v>10000</v>
      </c>
      <c r="BB3798" t="s">
        <v>434</v>
      </c>
      <c r="BC3798" t="s">
        <v>429</v>
      </c>
      <c r="BD3798">
        <v>10000</v>
      </c>
      <c r="BE3798">
        <v>0</v>
      </c>
      <c r="BF3798" t="s">
        <v>361</v>
      </c>
      <c r="BG3798">
        <v>0</v>
      </c>
      <c r="BN3798">
        <v>20830005</v>
      </c>
      <c r="GY3798">
        <v>0</v>
      </c>
      <c r="GZ3798">
        <v>0</v>
      </c>
      <c r="HA3798" t="s">
        <v>373</v>
      </c>
      <c r="HB3798">
        <v>0</v>
      </c>
      <c r="HC3798">
        <v>0</v>
      </c>
      <c r="HD3798">
        <v>0</v>
      </c>
      <c r="HE3798" t="b">
        <v>0</v>
      </c>
      <c r="HF3798">
        <v>10000</v>
      </c>
      <c r="HG3798" t="b">
        <v>1</v>
      </c>
      <c r="HH3798">
        <v>0</v>
      </c>
      <c r="HI3798">
        <v>0</v>
      </c>
      <c r="HJ3798">
        <v>0</v>
      </c>
      <c r="HK3798">
        <v>0</v>
      </c>
      <c r="HL3798" t="b">
        <v>0</v>
      </c>
      <c r="HM3798">
        <v>0</v>
      </c>
      <c r="HN3798">
        <v>0</v>
      </c>
      <c r="HO3798">
        <v>0</v>
      </c>
      <c r="HP3798" t="s">
        <v>363</v>
      </c>
      <c r="HQ3798">
        <v>0</v>
      </c>
      <c r="HR3798">
        <v>0</v>
      </c>
      <c r="HS3798">
        <v>0</v>
      </c>
      <c r="HT3798">
        <v>0</v>
      </c>
      <c r="HU3798" t="b">
        <v>0</v>
      </c>
      <c r="HV3798">
        <v>0</v>
      </c>
      <c r="HW3798" t="b">
        <v>0</v>
      </c>
      <c r="HX3798" t="b">
        <v>0</v>
      </c>
    </row>
    <row r="3799" spans="2:232">
      <c r="B3799" s="34">
        <f>10000000+INDEX(编号表!$B:$B,MATCH(D3799,编号表!$A:$A,0))*10000+J3799</f>
        <v>11750006</v>
      </c>
      <c r="C3799" s="22" t="s">
        <v>2455</v>
      </c>
      <c r="D3799" s="22" t="s">
        <v>2455</v>
      </c>
      <c r="E3799" s="41" t="s">
        <v>492</v>
      </c>
      <c r="F3799" s="41" t="s">
        <v>2252</v>
      </c>
      <c r="G3799" s="41" t="s">
        <v>363</v>
      </c>
      <c r="H3799" s="41" t="b">
        <v>0</v>
      </c>
      <c r="I3799" s="41" t="b">
        <v>0</v>
      </c>
      <c r="J3799" s="41">
        <v>6</v>
      </c>
      <c r="K3799" s="41" t="str">
        <f t="shared" si="79"/>
        <v>117500</v>
      </c>
      <c r="L3799" s="41" t="s">
        <v>777</v>
      </c>
      <c r="O3799" t="s">
        <v>2461</v>
      </c>
      <c r="P3799">
        <v>12221022</v>
      </c>
      <c r="Q3799">
        <v>0</v>
      </c>
      <c r="R3799">
        <v>0</v>
      </c>
      <c r="S3799">
        <v>0</v>
      </c>
      <c r="U3799">
        <v>0</v>
      </c>
      <c r="V3799">
        <v>0</v>
      </c>
      <c r="W3799">
        <v>600</v>
      </c>
      <c r="X3799">
        <v>600</v>
      </c>
      <c r="Y3799" t="s">
        <v>419</v>
      </c>
      <c r="Z3799" t="s">
        <v>420</v>
      </c>
      <c r="AA3799" t="s">
        <v>429</v>
      </c>
      <c r="AB3799">
        <v>1</v>
      </c>
      <c r="AC3799">
        <v>0</v>
      </c>
      <c r="AD3799" t="b">
        <v>1</v>
      </c>
      <c r="AE3799" t="s">
        <v>358</v>
      </c>
      <c r="AZ3799" t="s">
        <v>389</v>
      </c>
      <c r="BA3799">
        <v>10000</v>
      </c>
      <c r="BB3799" t="s">
        <v>434</v>
      </c>
      <c r="BC3799" t="s">
        <v>429</v>
      </c>
      <c r="BD3799">
        <v>10000</v>
      </c>
      <c r="BE3799">
        <v>0</v>
      </c>
      <c r="BF3799" t="s">
        <v>361</v>
      </c>
      <c r="BG3799">
        <v>0</v>
      </c>
      <c r="BN3799">
        <v>20830006</v>
      </c>
      <c r="GY3799">
        <v>0</v>
      </c>
      <c r="GZ3799">
        <v>0</v>
      </c>
      <c r="HA3799" t="s">
        <v>373</v>
      </c>
      <c r="HB3799">
        <v>0</v>
      </c>
      <c r="HC3799">
        <v>0</v>
      </c>
      <c r="HD3799">
        <v>0</v>
      </c>
      <c r="HE3799" t="b">
        <v>0</v>
      </c>
      <c r="HF3799">
        <v>10000</v>
      </c>
      <c r="HG3799" t="b">
        <v>1</v>
      </c>
      <c r="HH3799">
        <v>0</v>
      </c>
      <c r="HI3799">
        <v>0</v>
      </c>
      <c r="HJ3799">
        <v>0</v>
      </c>
      <c r="HK3799">
        <v>0</v>
      </c>
      <c r="HL3799" t="b">
        <v>0</v>
      </c>
      <c r="HM3799">
        <v>0</v>
      </c>
      <c r="HN3799">
        <v>0</v>
      </c>
      <c r="HO3799">
        <v>0</v>
      </c>
      <c r="HP3799" t="s">
        <v>363</v>
      </c>
      <c r="HQ3799">
        <v>0</v>
      </c>
      <c r="HR3799">
        <v>0</v>
      </c>
      <c r="HS3799">
        <v>0</v>
      </c>
      <c r="HT3799">
        <v>0</v>
      </c>
      <c r="HU3799" t="b">
        <v>0</v>
      </c>
      <c r="HV3799">
        <v>0</v>
      </c>
      <c r="HW3799" t="b">
        <v>0</v>
      </c>
      <c r="HX3799" t="b">
        <v>0</v>
      </c>
    </row>
    <row r="3800" spans="2:232">
      <c r="B3800" s="34">
        <f>10000000+INDEX(编号表!$B:$B,MATCH(D3800,编号表!$A:$A,0))*10000+J3800</f>
        <v>11750007</v>
      </c>
      <c r="C3800" s="22" t="s">
        <v>2455</v>
      </c>
      <c r="D3800" s="22" t="s">
        <v>2455</v>
      </c>
      <c r="E3800" s="41" t="s">
        <v>492</v>
      </c>
      <c r="F3800" s="41" t="s">
        <v>2256</v>
      </c>
      <c r="G3800" s="41" t="s">
        <v>363</v>
      </c>
      <c r="H3800" s="41" t="b">
        <v>0</v>
      </c>
      <c r="I3800" s="41" t="b">
        <v>0</v>
      </c>
      <c r="J3800" s="41">
        <v>7</v>
      </c>
      <c r="K3800" s="41" t="str">
        <f t="shared" si="79"/>
        <v>117500</v>
      </c>
      <c r="L3800" s="41" t="s">
        <v>353</v>
      </c>
      <c r="O3800" t="s">
        <v>2462</v>
      </c>
      <c r="P3800">
        <v>12221022</v>
      </c>
      <c r="Q3800">
        <v>0</v>
      </c>
      <c r="R3800">
        <v>0</v>
      </c>
      <c r="S3800">
        <v>0</v>
      </c>
      <c r="U3800">
        <v>0</v>
      </c>
      <c r="V3800">
        <v>0</v>
      </c>
      <c r="W3800">
        <v>600</v>
      </c>
      <c r="X3800">
        <v>600</v>
      </c>
      <c r="Y3800" t="s">
        <v>419</v>
      </c>
      <c r="Z3800" t="s">
        <v>420</v>
      </c>
      <c r="AA3800" t="s">
        <v>429</v>
      </c>
      <c r="AB3800">
        <v>1</v>
      </c>
      <c r="AC3800">
        <v>0</v>
      </c>
      <c r="AD3800" t="b">
        <v>1</v>
      </c>
      <c r="AE3800" t="s">
        <v>358</v>
      </c>
      <c r="AZ3800" t="s">
        <v>389</v>
      </c>
      <c r="BA3800">
        <v>10000</v>
      </c>
      <c r="BB3800" t="s">
        <v>434</v>
      </c>
      <c r="BC3800" t="s">
        <v>429</v>
      </c>
      <c r="BD3800">
        <v>10000</v>
      </c>
      <c r="BE3800">
        <v>0</v>
      </c>
      <c r="BF3800" t="s">
        <v>361</v>
      </c>
      <c r="BG3800">
        <v>0</v>
      </c>
      <c r="BN3800">
        <v>20830007</v>
      </c>
      <c r="GY3800">
        <v>0</v>
      </c>
      <c r="GZ3800">
        <v>0</v>
      </c>
      <c r="HA3800" t="s">
        <v>373</v>
      </c>
      <c r="HB3800">
        <v>0</v>
      </c>
      <c r="HC3800">
        <v>0</v>
      </c>
      <c r="HD3800">
        <v>0</v>
      </c>
      <c r="HE3800" t="b">
        <v>0</v>
      </c>
      <c r="HF3800">
        <v>10000</v>
      </c>
      <c r="HG3800" t="b">
        <v>1</v>
      </c>
      <c r="HH3800">
        <v>0</v>
      </c>
      <c r="HI3800">
        <v>0</v>
      </c>
      <c r="HJ3800">
        <v>0</v>
      </c>
      <c r="HK3800">
        <v>0</v>
      </c>
      <c r="HL3800" t="b">
        <v>0</v>
      </c>
      <c r="HM3800">
        <v>0</v>
      </c>
      <c r="HN3800">
        <v>0</v>
      </c>
      <c r="HO3800">
        <v>0</v>
      </c>
      <c r="HP3800" t="s">
        <v>363</v>
      </c>
      <c r="HQ3800">
        <v>0</v>
      </c>
      <c r="HR3800">
        <v>0</v>
      </c>
      <c r="HS3800">
        <v>0</v>
      </c>
      <c r="HT3800">
        <v>0</v>
      </c>
      <c r="HU3800" t="b">
        <v>0</v>
      </c>
      <c r="HV3800">
        <v>0</v>
      </c>
      <c r="HW3800" t="b">
        <v>0</v>
      </c>
      <c r="HX3800" t="b">
        <v>0</v>
      </c>
    </row>
    <row r="3801" spans="2:232">
      <c r="B3801" s="34">
        <f>10000000+INDEX(编号表!$B:$B,MATCH(D3801,编号表!$A:$A,0))*10000+J3801</f>
        <v>11750008</v>
      </c>
      <c r="C3801" s="22" t="s">
        <v>2455</v>
      </c>
      <c r="D3801" s="22" t="s">
        <v>2455</v>
      </c>
      <c r="E3801" s="41" t="s">
        <v>492</v>
      </c>
      <c r="F3801" s="41" t="s">
        <v>2256</v>
      </c>
      <c r="G3801" s="41" t="s">
        <v>363</v>
      </c>
      <c r="H3801" s="41" t="b">
        <v>0</v>
      </c>
      <c r="I3801" s="41" t="b">
        <v>0</v>
      </c>
      <c r="J3801" s="41">
        <v>8</v>
      </c>
      <c r="K3801" s="41" t="str">
        <f t="shared" si="79"/>
        <v>117500</v>
      </c>
      <c r="L3801" s="41" t="s">
        <v>860</v>
      </c>
      <c r="O3801" t="s">
        <v>2463</v>
      </c>
      <c r="P3801">
        <v>12221022</v>
      </c>
      <c r="Q3801">
        <v>0</v>
      </c>
      <c r="R3801">
        <v>0</v>
      </c>
      <c r="S3801">
        <v>0</v>
      </c>
      <c r="U3801">
        <v>0</v>
      </c>
      <c r="V3801">
        <v>0</v>
      </c>
      <c r="W3801">
        <v>600</v>
      </c>
      <c r="X3801">
        <v>600</v>
      </c>
      <c r="Y3801" t="s">
        <v>419</v>
      </c>
      <c r="Z3801" t="s">
        <v>420</v>
      </c>
      <c r="AA3801" t="s">
        <v>429</v>
      </c>
      <c r="AB3801">
        <v>1</v>
      </c>
      <c r="AC3801">
        <v>0</v>
      </c>
      <c r="AD3801" t="b">
        <v>1</v>
      </c>
      <c r="AE3801" t="s">
        <v>358</v>
      </c>
      <c r="AZ3801" t="s">
        <v>389</v>
      </c>
      <c r="BA3801">
        <v>10000</v>
      </c>
      <c r="BB3801" t="s">
        <v>434</v>
      </c>
      <c r="BC3801" t="s">
        <v>429</v>
      </c>
      <c r="BD3801">
        <v>10000</v>
      </c>
      <c r="BE3801">
        <v>0</v>
      </c>
      <c r="BF3801" t="s">
        <v>361</v>
      </c>
      <c r="BG3801">
        <v>0</v>
      </c>
      <c r="BN3801">
        <v>20830008</v>
      </c>
      <c r="GY3801">
        <v>0</v>
      </c>
      <c r="GZ3801">
        <v>0</v>
      </c>
      <c r="HA3801" t="s">
        <v>373</v>
      </c>
      <c r="HB3801">
        <v>0</v>
      </c>
      <c r="HC3801">
        <v>0</v>
      </c>
      <c r="HD3801">
        <v>0</v>
      </c>
      <c r="HE3801" t="b">
        <v>0</v>
      </c>
      <c r="HF3801">
        <v>10000</v>
      </c>
      <c r="HG3801" t="b">
        <v>1</v>
      </c>
      <c r="HH3801">
        <v>0</v>
      </c>
      <c r="HI3801">
        <v>0</v>
      </c>
      <c r="HJ3801">
        <v>0</v>
      </c>
      <c r="HK3801">
        <v>0</v>
      </c>
      <c r="HL3801" t="b">
        <v>0</v>
      </c>
      <c r="HM3801">
        <v>0</v>
      </c>
      <c r="HN3801">
        <v>0</v>
      </c>
      <c r="HO3801">
        <v>0</v>
      </c>
      <c r="HP3801" t="s">
        <v>363</v>
      </c>
      <c r="HQ3801">
        <v>0</v>
      </c>
      <c r="HR3801">
        <v>0</v>
      </c>
      <c r="HS3801">
        <v>0</v>
      </c>
      <c r="HT3801">
        <v>0</v>
      </c>
      <c r="HU3801" t="b">
        <v>0</v>
      </c>
      <c r="HV3801">
        <v>0</v>
      </c>
      <c r="HW3801" t="b">
        <v>0</v>
      </c>
      <c r="HX3801" t="b">
        <v>0</v>
      </c>
    </row>
    <row r="3802" spans="2:232">
      <c r="B3802" s="34">
        <f>10000000+INDEX(编号表!$B:$B,MATCH(D3802,编号表!$A:$A,0))*10000+J3802</f>
        <v>11750009</v>
      </c>
      <c r="C3802" s="22" t="s">
        <v>2455</v>
      </c>
      <c r="D3802" s="22" t="s">
        <v>2455</v>
      </c>
      <c r="E3802" s="41" t="s">
        <v>492</v>
      </c>
      <c r="F3802" s="41" t="s">
        <v>2256</v>
      </c>
      <c r="G3802" s="41" t="s">
        <v>363</v>
      </c>
      <c r="H3802" s="41" t="b">
        <v>0</v>
      </c>
      <c r="I3802" s="41" t="b">
        <v>0</v>
      </c>
      <c r="J3802" s="41">
        <v>9</v>
      </c>
      <c r="K3802" s="41" t="str">
        <f t="shared" si="79"/>
        <v>117500</v>
      </c>
      <c r="L3802" s="41" t="s">
        <v>777</v>
      </c>
      <c r="O3802" t="s">
        <v>2464</v>
      </c>
      <c r="P3802">
        <v>12221022</v>
      </c>
      <c r="Q3802">
        <v>0</v>
      </c>
      <c r="R3802">
        <v>0</v>
      </c>
      <c r="S3802">
        <v>0</v>
      </c>
      <c r="U3802">
        <v>0</v>
      </c>
      <c r="V3802">
        <v>0</v>
      </c>
      <c r="W3802">
        <v>600</v>
      </c>
      <c r="X3802">
        <v>600</v>
      </c>
      <c r="Y3802" t="s">
        <v>419</v>
      </c>
      <c r="Z3802" t="s">
        <v>420</v>
      </c>
      <c r="AA3802" t="s">
        <v>429</v>
      </c>
      <c r="AB3802">
        <v>1</v>
      </c>
      <c r="AC3802">
        <v>0</v>
      </c>
      <c r="AD3802" t="b">
        <v>1</v>
      </c>
      <c r="AE3802" t="s">
        <v>358</v>
      </c>
      <c r="AZ3802" t="s">
        <v>389</v>
      </c>
      <c r="BA3802">
        <v>10000</v>
      </c>
      <c r="BB3802" t="s">
        <v>434</v>
      </c>
      <c r="BC3802" t="s">
        <v>429</v>
      </c>
      <c r="BD3802">
        <v>10000</v>
      </c>
      <c r="BE3802">
        <v>0</v>
      </c>
      <c r="BF3802" t="s">
        <v>361</v>
      </c>
      <c r="BG3802">
        <v>0</v>
      </c>
      <c r="BN3802">
        <v>20830009</v>
      </c>
      <c r="GY3802">
        <v>0</v>
      </c>
      <c r="GZ3802">
        <v>0</v>
      </c>
      <c r="HA3802" t="s">
        <v>373</v>
      </c>
      <c r="HB3802">
        <v>0</v>
      </c>
      <c r="HC3802">
        <v>0</v>
      </c>
      <c r="HD3802">
        <v>0</v>
      </c>
      <c r="HE3802" t="b">
        <v>0</v>
      </c>
      <c r="HF3802">
        <v>10000</v>
      </c>
      <c r="HG3802" t="b">
        <v>1</v>
      </c>
      <c r="HH3802">
        <v>0</v>
      </c>
      <c r="HI3802">
        <v>0</v>
      </c>
      <c r="HJ3802">
        <v>0</v>
      </c>
      <c r="HK3802">
        <v>0</v>
      </c>
      <c r="HL3802" t="b">
        <v>0</v>
      </c>
      <c r="HM3802">
        <v>0</v>
      </c>
      <c r="HN3802">
        <v>0</v>
      </c>
      <c r="HO3802">
        <v>0</v>
      </c>
      <c r="HP3802" t="s">
        <v>363</v>
      </c>
      <c r="HQ3802">
        <v>0</v>
      </c>
      <c r="HR3802">
        <v>0</v>
      </c>
      <c r="HS3802">
        <v>0</v>
      </c>
      <c r="HT3802">
        <v>0</v>
      </c>
      <c r="HU3802" t="b">
        <v>0</v>
      </c>
      <c r="HV3802">
        <v>0</v>
      </c>
      <c r="HW3802" t="b">
        <v>0</v>
      </c>
      <c r="HX3802" t="b">
        <v>0</v>
      </c>
    </row>
    <row r="3803" spans="2:232">
      <c r="B3803" s="34">
        <f>10000000+INDEX(编号表!$B:$B,MATCH(D3803,编号表!$A:$A,0))*10000+J3803</f>
        <v>11750010</v>
      </c>
      <c r="C3803" s="22" t="s">
        <v>2455</v>
      </c>
      <c r="D3803" s="22" t="s">
        <v>2455</v>
      </c>
      <c r="E3803" s="41" t="s">
        <v>492</v>
      </c>
      <c r="F3803" s="41" t="s">
        <v>2260</v>
      </c>
      <c r="G3803" s="41" t="s">
        <v>363</v>
      </c>
      <c r="H3803" s="41" t="b">
        <v>0</v>
      </c>
      <c r="I3803" s="41" t="b">
        <v>0</v>
      </c>
      <c r="J3803" s="41">
        <v>10</v>
      </c>
      <c r="K3803" s="41" t="str">
        <f t="shared" si="79"/>
        <v>117500</v>
      </c>
      <c r="L3803" s="41" t="s">
        <v>353</v>
      </c>
      <c r="O3803" t="s">
        <v>2465</v>
      </c>
      <c r="P3803">
        <v>12221022</v>
      </c>
      <c r="Q3803">
        <v>0</v>
      </c>
      <c r="R3803">
        <v>0</v>
      </c>
      <c r="S3803">
        <v>0</v>
      </c>
      <c r="U3803">
        <v>0</v>
      </c>
      <c r="V3803">
        <v>0</v>
      </c>
      <c r="W3803">
        <v>600</v>
      </c>
      <c r="X3803">
        <v>600</v>
      </c>
      <c r="Y3803" t="s">
        <v>419</v>
      </c>
      <c r="Z3803" t="s">
        <v>420</v>
      </c>
      <c r="AA3803" t="s">
        <v>429</v>
      </c>
      <c r="AB3803">
        <v>1</v>
      </c>
      <c r="AC3803">
        <v>0</v>
      </c>
      <c r="AD3803" t="b">
        <v>1</v>
      </c>
      <c r="AE3803" t="s">
        <v>358</v>
      </c>
      <c r="AZ3803" t="s">
        <v>389</v>
      </c>
      <c r="BA3803">
        <v>10000</v>
      </c>
      <c r="BB3803" t="s">
        <v>434</v>
      </c>
      <c r="BC3803" t="s">
        <v>429</v>
      </c>
      <c r="BD3803">
        <v>10000</v>
      </c>
      <c r="BE3803">
        <v>0</v>
      </c>
      <c r="BF3803" t="s">
        <v>361</v>
      </c>
      <c r="BG3803">
        <v>0</v>
      </c>
      <c r="BN3803">
        <v>20830010</v>
      </c>
      <c r="GY3803">
        <v>0</v>
      </c>
      <c r="GZ3803">
        <v>0</v>
      </c>
      <c r="HA3803" t="s">
        <v>373</v>
      </c>
      <c r="HB3803">
        <v>0</v>
      </c>
      <c r="HC3803">
        <v>0</v>
      </c>
      <c r="HD3803">
        <v>0</v>
      </c>
      <c r="HE3803" t="b">
        <v>0</v>
      </c>
      <c r="HF3803">
        <v>10000</v>
      </c>
      <c r="HG3803" t="b">
        <v>1</v>
      </c>
      <c r="HH3803">
        <v>0</v>
      </c>
      <c r="HI3803">
        <v>0</v>
      </c>
      <c r="HJ3803">
        <v>0</v>
      </c>
      <c r="HK3803">
        <v>0</v>
      </c>
      <c r="HL3803" t="b">
        <v>0</v>
      </c>
      <c r="HM3803">
        <v>0</v>
      </c>
      <c r="HN3803">
        <v>0</v>
      </c>
      <c r="HO3803">
        <v>0</v>
      </c>
      <c r="HP3803" t="s">
        <v>363</v>
      </c>
      <c r="HQ3803">
        <v>0</v>
      </c>
      <c r="HR3803">
        <v>0</v>
      </c>
      <c r="HS3803">
        <v>0</v>
      </c>
      <c r="HT3803">
        <v>0</v>
      </c>
      <c r="HU3803" t="b">
        <v>0</v>
      </c>
      <c r="HV3803">
        <v>0</v>
      </c>
      <c r="HW3803" t="b">
        <v>0</v>
      </c>
      <c r="HX3803" t="b">
        <v>0</v>
      </c>
    </row>
    <row r="3804" spans="2:232">
      <c r="B3804" s="34">
        <f>10000000+INDEX(编号表!$B:$B,MATCH(D3804,编号表!$A:$A,0))*10000+J3804</f>
        <v>11750011</v>
      </c>
      <c r="C3804" s="22" t="s">
        <v>2455</v>
      </c>
      <c r="D3804" s="22" t="s">
        <v>2455</v>
      </c>
      <c r="E3804" s="41" t="s">
        <v>492</v>
      </c>
      <c r="F3804" s="41" t="s">
        <v>2260</v>
      </c>
      <c r="G3804" s="41" t="s">
        <v>363</v>
      </c>
      <c r="H3804" s="41" t="b">
        <v>0</v>
      </c>
      <c r="I3804" s="41" t="b">
        <v>0</v>
      </c>
      <c r="J3804" s="41">
        <v>11</v>
      </c>
      <c r="K3804" s="41" t="str">
        <f t="shared" si="79"/>
        <v>117500</v>
      </c>
      <c r="L3804" s="41" t="s">
        <v>860</v>
      </c>
      <c r="O3804" t="s">
        <v>2466</v>
      </c>
      <c r="P3804">
        <v>12221022</v>
      </c>
      <c r="Q3804">
        <v>0</v>
      </c>
      <c r="R3804">
        <v>0</v>
      </c>
      <c r="S3804">
        <v>0</v>
      </c>
      <c r="U3804">
        <v>0</v>
      </c>
      <c r="V3804">
        <v>0</v>
      </c>
      <c r="W3804">
        <v>600</v>
      </c>
      <c r="X3804">
        <v>600</v>
      </c>
      <c r="Y3804" t="s">
        <v>419</v>
      </c>
      <c r="Z3804" t="s">
        <v>420</v>
      </c>
      <c r="AA3804" t="s">
        <v>429</v>
      </c>
      <c r="AB3804">
        <v>1</v>
      </c>
      <c r="AC3804">
        <v>0</v>
      </c>
      <c r="AD3804" t="b">
        <v>1</v>
      </c>
      <c r="AE3804" t="s">
        <v>358</v>
      </c>
      <c r="AZ3804" t="s">
        <v>389</v>
      </c>
      <c r="BA3804">
        <v>10000</v>
      </c>
      <c r="BB3804" t="s">
        <v>434</v>
      </c>
      <c r="BC3804" t="s">
        <v>429</v>
      </c>
      <c r="BD3804">
        <v>10000</v>
      </c>
      <c r="BE3804">
        <v>0</v>
      </c>
      <c r="BF3804" t="s">
        <v>361</v>
      </c>
      <c r="BG3804">
        <v>0</v>
      </c>
      <c r="BN3804">
        <v>20830011</v>
      </c>
      <c r="GY3804">
        <v>0</v>
      </c>
      <c r="GZ3804">
        <v>0</v>
      </c>
      <c r="HA3804" t="s">
        <v>373</v>
      </c>
      <c r="HB3804">
        <v>0</v>
      </c>
      <c r="HC3804">
        <v>0</v>
      </c>
      <c r="HD3804">
        <v>0</v>
      </c>
      <c r="HE3804" t="b">
        <v>0</v>
      </c>
      <c r="HF3804">
        <v>10000</v>
      </c>
      <c r="HG3804" t="b">
        <v>1</v>
      </c>
      <c r="HH3804">
        <v>0</v>
      </c>
      <c r="HI3804">
        <v>0</v>
      </c>
      <c r="HJ3804">
        <v>0</v>
      </c>
      <c r="HK3804">
        <v>0</v>
      </c>
      <c r="HL3804" t="b">
        <v>0</v>
      </c>
      <c r="HM3804">
        <v>0</v>
      </c>
      <c r="HN3804">
        <v>0</v>
      </c>
      <c r="HO3804">
        <v>0</v>
      </c>
      <c r="HP3804" t="s">
        <v>363</v>
      </c>
      <c r="HQ3804">
        <v>0</v>
      </c>
      <c r="HR3804">
        <v>0</v>
      </c>
      <c r="HS3804">
        <v>0</v>
      </c>
      <c r="HT3804">
        <v>0</v>
      </c>
      <c r="HU3804" t="b">
        <v>0</v>
      </c>
      <c r="HV3804">
        <v>0</v>
      </c>
      <c r="HW3804" t="b">
        <v>0</v>
      </c>
      <c r="HX3804" t="b">
        <v>0</v>
      </c>
    </row>
    <row r="3805" spans="2:232">
      <c r="B3805" s="34">
        <f>10000000+INDEX(编号表!$B:$B,MATCH(D3805,编号表!$A:$A,0))*10000+J3805</f>
        <v>11750012</v>
      </c>
      <c r="C3805" s="22" t="s">
        <v>2455</v>
      </c>
      <c r="D3805" s="22" t="s">
        <v>2455</v>
      </c>
      <c r="E3805" s="41" t="s">
        <v>492</v>
      </c>
      <c r="F3805" s="41" t="s">
        <v>2260</v>
      </c>
      <c r="G3805" s="41" t="s">
        <v>363</v>
      </c>
      <c r="H3805" s="41" t="b">
        <v>0</v>
      </c>
      <c r="I3805" s="41" t="b">
        <v>0</v>
      </c>
      <c r="J3805" s="41">
        <v>12</v>
      </c>
      <c r="K3805" s="41" t="str">
        <f t="shared" si="79"/>
        <v>117500</v>
      </c>
      <c r="L3805" s="41" t="s">
        <v>777</v>
      </c>
      <c r="O3805" t="s">
        <v>2467</v>
      </c>
      <c r="P3805">
        <v>12221022</v>
      </c>
      <c r="Q3805">
        <v>0</v>
      </c>
      <c r="R3805">
        <v>0</v>
      </c>
      <c r="S3805">
        <v>0</v>
      </c>
      <c r="U3805">
        <v>0</v>
      </c>
      <c r="V3805">
        <v>0</v>
      </c>
      <c r="W3805">
        <v>600</v>
      </c>
      <c r="X3805">
        <v>600</v>
      </c>
      <c r="Y3805" t="s">
        <v>419</v>
      </c>
      <c r="Z3805" t="s">
        <v>420</v>
      </c>
      <c r="AA3805" t="s">
        <v>429</v>
      </c>
      <c r="AB3805">
        <v>1</v>
      </c>
      <c r="AC3805">
        <v>0</v>
      </c>
      <c r="AD3805" t="b">
        <v>1</v>
      </c>
      <c r="AE3805" t="s">
        <v>358</v>
      </c>
      <c r="AZ3805" t="s">
        <v>389</v>
      </c>
      <c r="BA3805">
        <v>10000</v>
      </c>
      <c r="BB3805" t="s">
        <v>434</v>
      </c>
      <c r="BC3805" t="s">
        <v>429</v>
      </c>
      <c r="BD3805">
        <v>10000</v>
      </c>
      <c r="BE3805">
        <v>0</v>
      </c>
      <c r="BF3805" t="s">
        <v>361</v>
      </c>
      <c r="BG3805">
        <v>0</v>
      </c>
      <c r="BN3805">
        <v>20830012</v>
      </c>
      <c r="GY3805">
        <v>0</v>
      </c>
      <c r="GZ3805">
        <v>0</v>
      </c>
      <c r="HA3805" t="s">
        <v>373</v>
      </c>
      <c r="HB3805">
        <v>0</v>
      </c>
      <c r="HC3805">
        <v>0</v>
      </c>
      <c r="HD3805">
        <v>0</v>
      </c>
      <c r="HE3805" t="b">
        <v>0</v>
      </c>
      <c r="HF3805">
        <v>10000</v>
      </c>
      <c r="HG3805" t="b">
        <v>1</v>
      </c>
      <c r="HH3805">
        <v>0</v>
      </c>
      <c r="HI3805">
        <v>0</v>
      </c>
      <c r="HJ3805">
        <v>0</v>
      </c>
      <c r="HK3805">
        <v>0</v>
      </c>
      <c r="HL3805" t="b">
        <v>0</v>
      </c>
      <c r="HM3805">
        <v>0</v>
      </c>
      <c r="HN3805">
        <v>0</v>
      </c>
      <c r="HO3805">
        <v>0</v>
      </c>
      <c r="HP3805" t="s">
        <v>363</v>
      </c>
      <c r="HQ3805">
        <v>0</v>
      </c>
      <c r="HR3805">
        <v>0</v>
      </c>
      <c r="HS3805">
        <v>0</v>
      </c>
      <c r="HT3805">
        <v>0</v>
      </c>
      <c r="HU3805" t="b">
        <v>0</v>
      </c>
      <c r="HV3805">
        <v>0</v>
      </c>
      <c r="HW3805" t="b">
        <v>0</v>
      </c>
      <c r="HX3805" t="b">
        <v>0</v>
      </c>
    </row>
    <row r="3806" spans="2:232">
      <c r="B3806" s="34">
        <f>10000000+INDEX(编号表!$B:$B,MATCH(D3806,编号表!$A:$A,0))*10000+J3806</f>
        <v>11750013</v>
      </c>
      <c r="C3806" s="22" t="s">
        <v>2455</v>
      </c>
      <c r="D3806" s="22" t="s">
        <v>2455</v>
      </c>
      <c r="E3806" s="41" t="s">
        <v>492</v>
      </c>
      <c r="F3806" s="41" t="s">
        <v>2264</v>
      </c>
      <c r="G3806" s="41" t="s">
        <v>363</v>
      </c>
      <c r="H3806" s="41" t="b">
        <v>0</v>
      </c>
      <c r="I3806" s="41" t="b">
        <v>0</v>
      </c>
      <c r="J3806" s="41">
        <v>13</v>
      </c>
      <c r="K3806" s="41" t="str">
        <f t="shared" si="79"/>
        <v>117500</v>
      </c>
      <c r="L3806" s="41" t="s">
        <v>353</v>
      </c>
      <c r="O3806" t="s">
        <v>2468</v>
      </c>
      <c r="P3806">
        <v>12221022</v>
      </c>
      <c r="Q3806">
        <v>0</v>
      </c>
      <c r="R3806">
        <v>0</v>
      </c>
      <c r="S3806">
        <v>0</v>
      </c>
      <c r="U3806">
        <v>0</v>
      </c>
      <c r="V3806">
        <v>0</v>
      </c>
      <c r="W3806">
        <v>600</v>
      </c>
      <c r="X3806">
        <v>600</v>
      </c>
      <c r="Y3806" t="s">
        <v>419</v>
      </c>
      <c r="Z3806" t="s">
        <v>420</v>
      </c>
      <c r="AA3806" t="s">
        <v>429</v>
      </c>
      <c r="AB3806">
        <v>1</v>
      </c>
      <c r="AC3806">
        <v>0</v>
      </c>
      <c r="AD3806" t="b">
        <v>1</v>
      </c>
      <c r="AE3806" t="s">
        <v>358</v>
      </c>
      <c r="AZ3806" t="s">
        <v>389</v>
      </c>
      <c r="BA3806">
        <v>10000</v>
      </c>
      <c r="BB3806" t="s">
        <v>434</v>
      </c>
      <c r="BC3806" t="s">
        <v>429</v>
      </c>
      <c r="BD3806">
        <v>10000</v>
      </c>
      <c r="BE3806">
        <v>0</v>
      </c>
      <c r="BF3806" t="s">
        <v>361</v>
      </c>
      <c r="BG3806">
        <v>0</v>
      </c>
      <c r="BN3806">
        <v>20830013</v>
      </c>
      <c r="GY3806">
        <v>0</v>
      </c>
      <c r="GZ3806">
        <v>0</v>
      </c>
      <c r="HA3806" t="s">
        <v>373</v>
      </c>
      <c r="HB3806">
        <v>0</v>
      </c>
      <c r="HC3806">
        <v>0</v>
      </c>
      <c r="HD3806">
        <v>0</v>
      </c>
      <c r="HE3806" t="b">
        <v>0</v>
      </c>
      <c r="HF3806">
        <v>10000</v>
      </c>
      <c r="HG3806" t="b">
        <v>1</v>
      </c>
      <c r="HH3806">
        <v>0</v>
      </c>
      <c r="HI3806">
        <v>0</v>
      </c>
      <c r="HJ3806">
        <v>0</v>
      </c>
      <c r="HK3806">
        <v>0</v>
      </c>
      <c r="HL3806" t="b">
        <v>0</v>
      </c>
      <c r="HM3806">
        <v>0</v>
      </c>
      <c r="HN3806">
        <v>0</v>
      </c>
      <c r="HO3806">
        <v>0</v>
      </c>
      <c r="HP3806" t="s">
        <v>363</v>
      </c>
      <c r="HQ3806">
        <v>0</v>
      </c>
      <c r="HR3806">
        <v>0</v>
      </c>
      <c r="HS3806">
        <v>0</v>
      </c>
      <c r="HT3806">
        <v>0</v>
      </c>
      <c r="HU3806" t="b">
        <v>0</v>
      </c>
      <c r="HV3806">
        <v>0</v>
      </c>
      <c r="HW3806" t="b">
        <v>0</v>
      </c>
      <c r="HX3806" t="b">
        <v>0</v>
      </c>
    </row>
    <row r="3807" spans="2:232">
      <c r="B3807" s="34">
        <f>10000000+INDEX(编号表!$B:$B,MATCH(D3807,编号表!$A:$A,0))*10000+J3807</f>
        <v>11750014</v>
      </c>
      <c r="C3807" s="22" t="s">
        <v>2455</v>
      </c>
      <c r="D3807" s="22" t="s">
        <v>2455</v>
      </c>
      <c r="E3807" s="41" t="s">
        <v>492</v>
      </c>
      <c r="F3807" s="41" t="s">
        <v>2264</v>
      </c>
      <c r="G3807" s="41" t="s">
        <v>363</v>
      </c>
      <c r="H3807" s="41" t="b">
        <v>0</v>
      </c>
      <c r="I3807" s="41" t="b">
        <v>0</v>
      </c>
      <c r="J3807" s="41">
        <v>14</v>
      </c>
      <c r="K3807" s="41" t="str">
        <f t="shared" si="79"/>
        <v>117500</v>
      </c>
      <c r="L3807" s="41" t="s">
        <v>860</v>
      </c>
      <c r="O3807" t="s">
        <v>2469</v>
      </c>
      <c r="P3807">
        <v>12221022</v>
      </c>
      <c r="Q3807">
        <v>0</v>
      </c>
      <c r="R3807">
        <v>0</v>
      </c>
      <c r="S3807">
        <v>0</v>
      </c>
      <c r="U3807">
        <v>0</v>
      </c>
      <c r="V3807">
        <v>0</v>
      </c>
      <c r="W3807">
        <v>600</v>
      </c>
      <c r="X3807">
        <v>600</v>
      </c>
      <c r="Y3807" t="s">
        <v>419</v>
      </c>
      <c r="Z3807" t="s">
        <v>420</v>
      </c>
      <c r="AA3807" t="s">
        <v>429</v>
      </c>
      <c r="AB3807">
        <v>1</v>
      </c>
      <c r="AC3807">
        <v>0</v>
      </c>
      <c r="AD3807" t="b">
        <v>1</v>
      </c>
      <c r="AE3807" t="s">
        <v>358</v>
      </c>
      <c r="AZ3807" t="s">
        <v>389</v>
      </c>
      <c r="BA3807">
        <v>10000</v>
      </c>
      <c r="BB3807" t="s">
        <v>434</v>
      </c>
      <c r="BC3807" t="s">
        <v>429</v>
      </c>
      <c r="BD3807">
        <v>10000</v>
      </c>
      <c r="BE3807">
        <v>0</v>
      </c>
      <c r="BF3807" t="s">
        <v>361</v>
      </c>
      <c r="BG3807">
        <v>0</v>
      </c>
      <c r="BN3807">
        <v>20830014</v>
      </c>
      <c r="GY3807">
        <v>0</v>
      </c>
      <c r="GZ3807">
        <v>0</v>
      </c>
      <c r="HA3807" t="s">
        <v>373</v>
      </c>
      <c r="HB3807">
        <v>0</v>
      </c>
      <c r="HC3807">
        <v>0</v>
      </c>
      <c r="HD3807">
        <v>0</v>
      </c>
      <c r="HE3807" t="b">
        <v>0</v>
      </c>
      <c r="HF3807">
        <v>10000</v>
      </c>
      <c r="HG3807" t="b">
        <v>1</v>
      </c>
      <c r="HH3807">
        <v>0</v>
      </c>
      <c r="HI3807">
        <v>0</v>
      </c>
      <c r="HJ3807">
        <v>0</v>
      </c>
      <c r="HK3807">
        <v>0</v>
      </c>
      <c r="HL3807" t="b">
        <v>0</v>
      </c>
      <c r="HM3807">
        <v>0</v>
      </c>
      <c r="HN3807">
        <v>0</v>
      </c>
      <c r="HO3807">
        <v>0</v>
      </c>
      <c r="HP3807" t="s">
        <v>363</v>
      </c>
      <c r="HQ3807">
        <v>0</v>
      </c>
      <c r="HR3807">
        <v>0</v>
      </c>
      <c r="HS3807">
        <v>0</v>
      </c>
      <c r="HT3807">
        <v>0</v>
      </c>
      <c r="HU3807" t="b">
        <v>0</v>
      </c>
      <c r="HV3807">
        <v>0</v>
      </c>
      <c r="HW3807" t="b">
        <v>0</v>
      </c>
      <c r="HX3807" t="b">
        <v>0</v>
      </c>
    </row>
    <row r="3808" spans="2:232">
      <c r="B3808" s="34">
        <f>10000000+INDEX(编号表!$B:$B,MATCH(D3808,编号表!$A:$A,0))*10000+J3808</f>
        <v>11750015</v>
      </c>
      <c r="C3808" s="22" t="s">
        <v>2455</v>
      </c>
      <c r="D3808" s="22" t="s">
        <v>2455</v>
      </c>
      <c r="E3808" s="41" t="s">
        <v>492</v>
      </c>
      <c r="F3808" s="41" t="s">
        <v>2264</v>
      </c>
      <c r="G3808" s="41" t="s">
        <v>363</v>
      </c>
      <c r="H3808" s="41" t="b">
        <v>0</v>
      </c>
      <c r="I3808" s="41" t="b">
        <v>0</v>
      </c>
      <c r="J3808" s="41">
        <v>15</v>
      </c>
      <c r="K3808" s="41" t="str">
        <f t="shared" si="79"/>
        <v>117500</v>
      </c>
      <c r="L3808" s="41" t="s">
        <v>777</v>
      </c>
      <c r="O3808" t="s">
        <v>2470</v>
      </c>
      <c r="P3808">
        <v>12221022</v>
      </c>
      <c r="Q3808">
        <v>0</v>
      </c>
      <c r="R3808">
        <v>0</v>
      </c>
      <c r="S3808">
        <v>0</v>
      </c>
      <c r="U3808">
        <v>0</v>
      </c>
      <c r="V3808">
        <v>0</v>
      </c>
      <c r="W3808">
        <v>600</v>
      </c>
      <c r="X3808">
        <v>600</v>
      </c>
      <c r="Y3808" t="s">
        <v>419</v>
      </c>
      <c r="Z3808" t="s">
        <v>420</v>
      </c>
      <c r="AA3808" t="s">
        <v>429</v>
      </c>
      <c r="AB3808">
        <v>1</v>
      </c>
      <c r="AC3808">
        <v>0</v>
      </c>
      <c r="AD3808" t="b">
        <v>1</v>
      </c>
      <c r="AE3808" t="s">
        <v>358</v>
      </c>
      <c r="AZ3808" t="s">
        <v>389</v>
      </c>
      <c r="BA3808">
        <v>10000</v>
      </c>
      <c r="BB3808" t="s">
        <v>434</v>
      </c>
      <c r="BC3808" t="s">
        <v>429</v>
      </c>
      <c r="BD3808">
        <v>10000</v>
      </c>
      <c r="BE3808">
        <v>0</v>
      </c>
      <c r="BF3808" t="s">
        <v>361</v>
      </c>
      <c r="BG3808">
        <v>0</v>
      </c>
      <c r="BN3808">
        <v>20830015</v>
      </c>
      <c r="GY3808">
        <v>0</v>
      </c>
      <c r="GZ3808">
        <v>0</v>
      </c>
      <c r="HA3808" t="s">
        <v>373</v>
      </c>
      <c r="HB3808">
        <v>0</v>
      </c>
      <c r="HC3808">
        <v>0</v>
      </c>
      <c r="HD3808">
        <v>0</v>
      </c>
      <c r="HE3808" t="b">
        <v>0</v>
      </c>
      <c r="HF3808">
        <v>10000</v>
      </c>
      <c r="HG3808" t="b">
        <v>1</v>
      </c>
      <c r="HH3808">
        <v>0</v>
      </c>
      <c r="HI3808">
        <v>0</v>
      </c>
      <c r="HJ3808">
        <v>0</v>
      </c>
      <c r="HK3808">
        <v>0</v>
      </c>
      <c r="HL3808" t="b">
        <v>0</v>
      </c>
      <c r="HM3808">
        <v>0</v>
      </c>
      <c r="HN3808">
        <v>0</v>
      </c>
      <c r="HO3808">
        <v>0</v>
      </c>
      <c r="HP3808" t="s">
        <v>363</v>
      </c>
      <c r="HQ3808">
        <v>0</v>
      </c>
      <c r="HR3808">
        <v>0</v>
      </c>
      <c r="HS3808">
        <v>0</v>
      </c>
      <c r="HT3808">
        <v>0</v>
      </c>
      <c r="HU3808" t="b">
        <v>0</v>
      </c>
      <c r="HV3808">
        <v>0</v>
      </c>
      <c r="HW3808" t="b">
        <v>0</v>
      </c>
      <c r="HX3808" t="b">
        <v>0</v>
      </c>
    </row>
    <row r="3809" spans="2:232">
      <c r="B3809" s="34">
        <f>10000000+INDEX(编号表!$B:$B,MATCH(D3809,编号表!$A:$A,0))*10000+J3809</f>
        <v>11750016</v>
      </c>
      <c r="C3809" s="22" t="s">
        <v>2455</v>
      </c>
      <c r="D3809" s="22" t="s">
        <v>2455</v>
      </c>
      <c r="E3809" s="41" t="s">
        <v>492</v>
      </c>
      <c r="F3809" s="41" t="s">
        <v>2268</v>
      </c>
      <c r="G3809" s="41" t="s">
        <v>363</v>
      </c>
      <c r="H3809" s="41" t="b">
        <v>0</v>
      </c>
      <c r="I3809" s="41" t="b">
        <v>0</v>
      </c>
      <c r="J3809" s="41">
        <v>16</v>
      </c>
      <c r="K3809" s="41" t="str">
        <f t="shared" si="79"/>
        <v>117500</v>
      </c>
      <c r="L3809" s="41" t="s">
        <v>353</v>
      </c>
      <c r="O3809" t="s">
        <v>2471</v>
      </c>
      <c r="P3809">
        <v>12221022</v>
      </c>
      <c r="Q3809">
        <v>0</v>
      </c>
      <c r="R3809">
        <v>0</v>
      </c>
      <c r="S3809">
        <v>0</v>
      </c>
      <c r="U3809">
        <v>0</v>
      </c>
      <c r="V3809">
        <v>0</v>
      </c>
      <c r="W3809">
        <v>600</v>
      </c>
      <c r="X3809">
        <v>600</v>
      </c>
      <c r="Y3809" t="s">
        <v>419</v>
      </c>
      <c r="Z3809" t="s">
        <v>420</v>
      </c>
      <c r="AA3809" t="s">
        <v>429</v>
      </c>
      <c r="AB3809">
        <v>1</v>
      </c>
      <c r="AC3809">
        <v>0</v>
      </c>
      <c r="AD3809" t="b">
        <v>1</v>
      </c>
      <c r="AE3809" t="s">
        <v>358</v>
      </c>
      <c r="AZ3809" t="s">
        <v>389</v>
      </c>
      <c r="BA3809">
        <v>10000</v>
      </c>
      <c r="BB3809" t="s">
        <v>434</v>
      </c>
      <c r="BC3809" t="s">
        <v>429</v>
      </c>
      <c r="BD3809">
        <v>10000</v>
      </c>
      <c r="BE3809">
        <v>0</v>
      </c>
      <c r="BF3809" t="s">
        <v>361</v>
      </c>
      <c r="BG3809">
        <v>0</v>
      </c>
      <c r="BN3809">
        <v>20830016</v>
      </c>
      <c r="GY3809">
        <v>0</v>
      </c>
      <c r="GZ3809">
        <v>0</v>
      </c>
      <c r="HA3809" t="s">
        <v>373</v>
      </c>
      <c r="HB3809">
        <v>0</v>
      </c>
      <c r="HC3809">
        <v>0</v>
      </c>
      <c r="HD3809">
        <v>0</v>
      </c>
      <c r="HE3809" t="b">
        <v>0</v>
      </c>
      <c r="HF3809">
        <v>10000</v>
      </c>
      <c r="HG3809" t="b">
        <v>1</v>
      </c>
      <c r="HH3809">
        <v>0</v>
      </c>
      <c r="HI3809">
        <v>0</v>
      </c>
      <c r="HJ3809">
        <v>0</v>
      </c>
      <c r="HK3809">
        <v>0</v>
      </c>
      <c r="HL3809" t="b">
        <v>0</v>
      </c>
      <c r="HM3809">
        <v>0</v>
      </c>
      <c r="HN3809">
        <v>0</v>
      </c>
      <c r="HO3809">
        <v>0</v>
      </c>
      <c r="HP3809" t="s">
        <v>363</v>
      </c>
      <c r="HQ3809">
        <v>0</v>
      </c>
      <c r="HR3809">
        <v>0</v>
      </c>
      <c r="HS3809">
        <v>0</v>
      </c>
      <c r="HT3809">
        <v>0</v>
      </c>
      <c r="HU3809" t="b">
        <v>0</v>
      </c>
      <c r="HV3809">
        <v>0</v>
      </c>
      <c r="HW3809" t="b">
        <v>0</v>
      </c>
      <c r="HX3809" t="b">
        <v>0</v>
      </c>
    </row>
    <row r="3810" spans="2:232">
      <c r="B3810" s="34">
        <f>10000000+INDEX(编号表!$B:$B,MATCH(D3810,编号表!$A:$A,0))*10000+J3810</f>
        <v>11750017</v>
      </c>
      <c r="C3810" s="22" t="s">
        <v>2455</v>
      </c>
      <c r="D3810" s="22" t="s">
        <v>2455</v>
      </c>
      <c r="E3810" s="41" t="s">
        <v>492</v>
      </c>
      <c r="F3810" s="41" t="s">
        <v>2268</v>
      </c>
      <c r="G3810" s="41" t="s">
        <v>363</v>
      </c>
      <c r="H3810" s="41" t="b">
        <v>0</v>
      </c>
      <c r="I3810" s="41" t="b">
        <v>0</v>
      </c>
      <c r="J3810" s="41">
        <v>17</v>
      </c>
      <c r="K3810" s="41" t="str">
        <f t="shared" si="79"/>
        <v>117500</v>
      </c>
      <c r="L3810" s="41" t="s">
        <v>860</v>
      </c>
      <c r="O3810" t="s">
        <v>2472</v>
      </c>
      <c r="P3810">
        <v>12221022</v>
      </c>
      <c r="Q3810">
        <v>0</v>
      </c>
      <c r="R3810">
        <v>0</v>
      </c>
      <c r="S3810">
        <v>0</v>
      </c>
      <c r="U3810">
        <v>0</v>
      </c>
      <c r="V3810">
        <v>0</v>
      </c>
      <c r="W3810">
        <v>600</v>
      </c>
      <c r="X3810">
        <v>600</v>
      </c>
      <c r="Y3810" t="s">
        <v>419</v>
      </c>
      <c r="Z3810" t="s">
        <v>420</v>
      </c>
      <c r="AA3810" t="s">
        <v>429</v>
      </c>
      <c r="AB3810">
        <v>1</v>
      </c>
      <c r="AC3810">
        <v>0</v>
      </c>
      <c r="AD3810" t="b">
        <v>1</v>
      </c>
      <c r="AE3810" t="s">
        <v>358</v>
      </c>
      <c r="AZ3810" t="s">
        <v>389</v>
      </c>
      <c r="BA3810">
        <v>10000</v>
      </c>
      <c r="BB3810" t="s">
        <v>434</v>
      </c>
      <c r="BC3810" t="s">
        <v>429</v>
      </c>
      <c r="BD3810">
        <v>10000</v>
      </c>
      <c r="BE3810">
        <v>0</v>
      </c>
      <c r="BF3810" t="s">
        <v>361</v>
      </c>
      <c r="BG3810">
        <v>0</v>
      </c>
      <c r="BN3810">
        <v>20830017</v>
      </c>
      <c r="GY3810">
        <v>0</v>
      </c>
      <c r="GZ3810">
        <v>0</v>
      </c>
      <c r="HA3810" t="s">
        <v>373</v>
      </c>
      <c r="HB3810">
        <v>0</v>
      </c>
      <c r="HC3810">
        <v>0</v>
      </c>
      <c r="HD3810">
        <v>0</v>
      </c>
      <c r="HE3810" t="b">
        <v>0</v>
      </c>
      <c r="HF3810">
        <v>10000</v>
      </c>
      <c r="HG3810" t="b">
        <v>1</v>
      </c>
      <c r="HH3810">
        <v>0</v>
      </c>
      <c r="HI3810">
        <v>0</v>
      </c>
      <c r="HJ3810">
        <v>0</v>
      </c>
      <c r="HK3810">
        <v>0</v>
      </c>
      <c r="HL3810" t="b">
        <v>0</v>
      </c>
      <c r="HM3810">
        <v>0</v>
      </c>
      <c r="HN3810">
        <v>0</v>
      </c>
      <c r="HO3810">
        <v>0</v>
      </c>
      <c r="HP3810" t="s">
        <v>363</v>
      </c>
      <c r="HQ3810">
        <v>0</v>
      </c>
      <c r="HR3810">
        <v>0</v>
      </c>
      <c r="HS3810">
        <v>0</v>
      </c>
      <c r="HT3810">
        <v>0</v>
      </c>
      <c r="HU3810" t="b">
        <v>0</v>
      </c>
      <c r="HV3810">
        <v>0</v>
      </c>
      <c r="HW3810" t="b">
        <v>0</v>
      </c>
      <c r="HX3810" t="b">
        <v>0</v>
      </c>
    </row>
    <row r="3811" spans="2:232">
      <c r="B3811" s="34">
        <f>10000000+INDEX(编号表!$B:$B,MATCH(D3811,编号表!$A:$A,0))*10000+J3811</f>
        <v>11750018</v>
      </c>
      <c r="C3811" s="22" t="s">
        <v>2455</v>
      </c>
      <c r="D3811" s="22" t="s">
        <v>2455</v>
      </c>
      <c r="E3811" s="41" t="s">
        <v>492</v>
      </c>
      <c r="F3811" s="41" t="s">
        <v>2268</v>
      </c>
      <c r="G3811" s="41" t="s">
        <v>363</v>
      </c>
      <c r="H3811" s="41" t="b">
        <v>0</v>
      </c>
      <c r="I3811" s="41" t="b">
        <v>0</v>
      </c>
      <c r="J3811" s="41">
        <v>18</v>
      </c>
      <c r="K3811" s="41" t="str">
        <f t="shared" si="79"/>
        <v>117500</v>
      </c>
      <c r="L3811" s="41" t="s">
        <v>777</v>
      </c>
      <c r="O3811" t="s">
        <v>2473</v>
      </c>
      <c r="P3811">
        <v>12221022</v>
      </c>
      <c r="Q3811">
        <v>0</v>
      </c>
      <c r="R3811">
        <v>0</v>
      </c>
      <c r="S3811">
        <v>0</v>
      </c>
      <c r="U3811">
        <v>0</v>
      </c>
      <c r="V3811">
        <v>0</v>
      </c>
      <c r="W3811">
        <v>600</v>
      </c>
      <c r="X3811">
        <v>600</v>
      </c>
      <c r="Y3811" t="s">
        <v>419</v>
      </c>
      <c r="Z3811" t="s">
        <v>420</v>
      </c>
      <c r="AA3811" t="s">
        <v>429</v>
      </c>
      <c r="AB3811">
        <v>1</v>
      </c>
      <c r="AC3811">
        <v>0</v>
      </c>
      <c r="AD3811" t="b">
        <v>1</v>
      </c>
      <c r="AE3811" t="s">
        <v>358</v>
      </c>
      <c r="AZ3811" t="s">
        <v>389</v>
      </c>
      <c r="BA3811">
        <v>10000</v>
      </c>
      <c r="BB3811" t="s">
        <v>434</v>
      </c>
      <c r="BC3811" t="s">
        <v>429</v>
      </c>
      <c r="BD3811">
        <v>10000</v>
      </c>
      <c r="BE3811">
        <v>0</v>
      </c>
      <c r="BF3811" t="s">
        <v>361</v>
      </c>
      <c r="BG3811">
        <v>0</v>
      </c>
      <c r="BN3811">
        <v>20830018</v>
      </c>
      <c r="GY3811">
        <v>0</v>
      </c>
      <c r="GZ3811">
        <v>0</v>
      </c>
      <c r="HA3811" t="s">
        <v>373</v>
      </c>
      <c r="HB3811">
        <v>0</v>
      </c>
      <c r="HC3811">
        <v>0</v>
      </c>
      <c r="HD3811">
        <v>0</v>
      </c>
      <c r="HE3811" t="b">
        <v>0</v>
      </c>
      <c r="HF3811">
        <v>10000</v>
      </c>
      <c r="HG3811" t="b">
        <v>1</v>
      </c>
      <c r="HH3811">
        <v>0</v>
      </c>
      <c r="HI3811">
        <v>0</v>
      </c>
      <c r="HJ3811">
        <v>0</v>
      </c>
      <c r="HK3811">
        <v>0</v>
      </c>
      <c r="HL3811" t="b">
        <v>0</v>
      </c>
      <c r="HM3811">
        <v>0</v>
      </c>
      <c r="HN3811">
        <v>0</v>
      </c>
      <c r="HO3811">
        <v>0</v>
      </c>
      <c r="HP3811" t="s">
        <v>363</v>
      </c>
      <c r="HQ3811">
        <v>0</v>
      </c>
      <c r="HR3811">
        <v>0</v>
      </c>
      <c r="HS3811">
        <v>0</v>
      </c>
      <c r="HT3811">
        <v>0</v>
      </c>
      <c r="HU3811" t="b">
        <v>0</v>
      </c>
      <c r="HV3811">
        <v>0</v>
      </c>
      <c r="HW3811" t="b">
        <v>0</v>
      </c>
      <c r="HX3811" t="b">
        <v>0</v>
      </c>
    </row>
    <row r="3812" spans="2:232">
      <c r="B3812" s="34">
        <f>10000000+INDEX(编号表!$B:$B,MATCH(D3812,编号表!$A:$A,0))*10000+J3812</f>
        <v>11750019</v>
      </c>
      <c r="C3812" s="22" t="s">
        <v>2455</v>
      </c>
      <c r="D3812" s="22" t="s">
        <v>2455</v>
      </c>
      <c r="E3812" s="41" t="s">
        <v>492</v>
      </c>
      <c r="F3812" s="41" t="s">
        <v>2272</v>
      </c>
      <c r="G3812" s="41" t="s">
        <v>363</v>
      </c>
      <c r="H3812" s="41" t="b">
        <v>0</v>
      </c>
      <c r="I3812" s="41" t="b">
        <v>0</v>
      </c>
      <c r="J3812" s="41">
        <v>19</v>
      </c>
      <c r="K3812" s="41" t="str">
        <f t="shared" si="79"/>
        <v>117500</v>
      </c>
      <c r="L3812" s="41" t="s">
        <v>353</v>
      </c>
      <c r="O3812" t="s">
        <v>2474</v>
      </c>
      <c r="P3812">
        <v>12221022</v>
      </c>
      <c r="Q3812">
        <v>0</v>
      </c>
      <c r="R3812">
        <v>0</v>
      </c>
      <c r="S3812">
        <v>0</v>
      </c>
      <c r="U3812">
        <v>0</v>
      </c>
      <c r="V3812">
        <v>0</v>
      </c>
      <c r="W3812">
        <v>600</v>
      </c>
      <c r="X3812">
        <v>600</v>
      </c>
      <c r="Y3812" t="s">
        <v>419</v>
      </c>
      <c r="Z3812" t="s">
        <v>420</v>
      </c>
      <c r="AA3812" t="s">
        <v>429</v>
      </c>
      <c r="AB3812">
        <v>1</v>
      </c>
      <c r="AC3812">
        <v>0</v>
      </c>
      <c r="AD3812" t="b">
        <v>1</v>
      </c>
      <c r="AE3812" t="s">
        <v>358</v>
      </c>
      <c r="AZ3812" t="s">
        <v>389</v>
      </c>
      <c r="BA3812">
        <v>10000</v>
      </c>
      <c r="BB3812" t="s">
        <v>434</v>
      </c>
      <c r="BC3812" t="s">
        <v>429</v>
      </c>
      <c r="BD3812">
        <v>10000</v>
      </c>
      <c r="BE3812">
        <v>0</v>
      </c>
      <c r="BF3812" t="s">
        <v>361</v>
      </c>
      <c r="BG3812">
        <v>0</v>
      </c>
      <c r="BN3812">
        <v>20830019</v>
      </c>
      <c r="GY3812">
        <v>0</v>
      </c>
      <c r="GZ3812">
        <v>0</v>
      </c>
      <c r="HA3812" t="s">
        <v>373</v>
      </c>
      <c r="HB3812">
        <v>0</v>
      </c>
      <c r="HC3812">
        <v>0</v>
      </c>
      <c r="HD3812">
        <v>0</v>
      </c>
      <c r="HE3812" t="b">
        <v>0</v>
      </c>
      <c r="HF3812">
        <v>10000</v>
      </c>
      <c r="HG3812" t="b">
        <v>1</v>
      </c>
      <c r="HH3812">
        <v>0</v>
      </c>
      <c r="HI3812">
        <v>0</v>
      </c>
      <c r="HJ3812">
        <v>0</v>
      </c>
      <c r="HK3812">
        <v>0</v>
      </c>
      <c r="HL3812" t="b">
        <v>0</v>
      </c>
      <c r="HM3812">
        <v>0</v>
      </c>
      <c r="HN3812">
        <v>0</v>
      </c>
      <c r="HO3812">
        <v>0</v>
      </c>
      <c r="HP3812" t="s">
        <v>363</v>
      </c>
      <c r="HQ3812">
        <v>0</v>
      </c>
      <c r="HR3812">
        <v>0</v>
      </c>
      <c r="HS3812">
        <v>0</v>
      </c>
      <c r="HT3812">
        <v>0</v>
      </c>
      <c r="HU3812" t="b">
        <v>0</v>
      </c>
      <c r="HV3812">
        <v>0</v>
      </c>
      <c r="HW3812" t="b">
        <v>0</v>
      </c>
      <c r="HX3812" t="b">
        <v>0</v>
      </c>
    </row>
    <row r="3813" spans="2:232">
      <c r="B3813" s="34">
        <f>10000000+INDEX(编号表!$B:$B,MATCH(D3813,编号表!$A:$A,0))*10000+J3813</f>
        <v>11750020</v>
      </c>
      <c r="C3813" s="22" t="s">
        <v>2455</v>
      </c>
      <c r="D3813" s="22" t="s">
        <v>2455</v>
      </c>
      <c r="E3813" s="41" t="s">
        <v>492</v>
      </c>
      <c r="F3813" s="41" t="s">
        <v>2272</v>
      </c>
      <c r="G3813" s="41" t="s">
        <v>363</v>
      </c>
      <c r="H3813" s="41" t="b">
        <v>0</v>
      </c>
      <c r="I3813" s="41" t="b">
        <v>0</v>
      </c>
      <c r="J3813" s="41">
        <v>20</v>
      </c>
      <c r="K3813" s="41" t="str">
        <f t="shared" si="79"/>
        <v>117500</v>
      </c>
      <c r="L3813" s="41" t="s">
        <v>860</v>
      </c>
      <c r="O3813" t="s">
        <v>2475</v>
      </c>
      <c r="P3813">
        <v>12221022</v>
      </c>
      <c r="Q3813">
        <v>0</v>
      </c>
      <c r="R3813">
        <v>0</v>
      </c>
      <c r="S3813">
        <v>0</v>
      </c>
      <c r="U3813">
        <v>0</v>
      </c>
      <c r="V3813">
        <v>0</v>
      </c>
      <c r="W3813">
        <v>600</v>
      </c>
      <c r="X3813">
        <v>600</v>
      </c>
      <c r="Y3813" t="s">
        <v>419</v>
      </c>
      <c r="Z3813" t="s">
        <v>420</v>
      </c>
      <c r="AA3813" t="s">
        <v>429</v>
      </c>
      <c r="AB3813">
        <v>1</v>
      </c>
      <c r="AC3813">
        <v>0</v>
      </c>
      <c r="AD3813" t="b">
        <v>1</v>
      </c>
      <c r="AE3813" t="s">
        <v>358</v>
      </c>
      <c r="AZ3813" t="s">
        <v>389</v>
      </c>
      <c r="BA3813">
        <v>10000</v>
      </c>
      <c r="BB3813" t="s">
        <v>434</v>
      </c>
      <c r="BC3813" t="s">
        <v>429</v>
      </c>
      <c r="BD3813">
        <v>10000</v>
      </c>
      <c r="BE3813">
        <v>0</v>
      </c>
      <c r="BF3813" t="s">
        <v>361</v>
      </c>
      <c r="BG3813">
        <v>0</v>
      </c>
      <c r="BN3813">
        <v>20830020</v>
      </c>
      <c r="GY3813">
        <v>0</v>
      </c>
      <c r="GZ3813">
        <v>0</v>
      </c>
      <c r="HA3813" t="s">
        <v>373</v>
      </c>
      <c r="HB3813">
        <v>0</v>
      </c>
      <c r="HC3813">
        <v>0</v>
      </c>
      <c r="HD3813">
        <v>0</v>
      </c>
      <c r="HE3813" t="b">
        <v>0</v>
      </c>
      <c r="HF3813">
        <v>10000</v>
      </c>
      <c r="HG3813" t="b">
        <v>1</v>
      </c>
      <c r="HH3813">
        <v>0</v>
      </c>
      <c r="HI3813">
        <v>0</v>
      </c>
      <c r="HJ3813">
        <v>0</v>
      </c>
      <c r="HK3813">
        <v>0</v>
      </c>
      <c r="HL3813" t="b">
        <v>0</v>
      </c>
      <c r="HM3813">
        <v>0</v>
      </c>
      <c r="HN3813">
        <v>0</v>
      </c>
      <c r="HO3813">
        <v>0</v>
      </c>
      <c r="HP3813" t="s">
        <v>363</v>
      </c>
      <c r="HQ3813">
        <v>0</v>
      </c>
      <c r="HR3813">
        <v>0</v>
      </c>
      <c r="HS3813">
        <v>0</v>
      </c>
      <c r="HT3813">
        <v>0</v>
      </c>
      <c r="HU3813" t="b">
        <v>0</v>
      </c>
      <c r="HV3813">
        <v>0</v>
      </c>
      <c r="HW3813" t="b">
        <v>0</v>
      </c>
      <c r="HX3813" t="b">
        <v>0</v>
      </c>
    </row>
    <row r="3814" spans="2:232">
      <c r="B3814" s="34">
        <f>10000000+INDEX(编号表!$B:$B,MATCH(D3814,编号表!$A:$A,0))*10000+J3814</f>
        <v>11750021</v>
      </c>
      <c r="C3814" s="22" t="s">
        <v>2455</v>
      </c>
      <c r="D3814" s="22" t="s">
        <v>2455</v>
      </c>
      <c r="E3814" s="41" t="s">
        <v>492</v>
      </c>
      <c r="F3814" s="41" t="s">
        <v>2272</v>
      </c>
      <c r="G3814" s="41" t="s">
        <v>363</v>
      </c>
      <c r="H3814" s="41" t="b">
        <v>0</v>
      </c>
      <c r="I3814" s="41" t="b">
        <v>0</v>
      </c>
      <c r="J3814" s="41">
        <v>21</v>
      </c>
      <c r="K3814" s="41" t="str">
        <f t="shared" si="79"/>
        <v>117500</v>
      </c>
      <c r="L3814" s="41" t="s">
        <v>777</v>
      </c>
      <c r="O3814" t="s">
        <v>2476</v>
      </c>
      <c r="P3814">
        <v>12221022</v>
      </c>
      <c r="Q3814">
        <v>0</v>
      </c>
      <c r="R3814">
        <v>0</v>
      </c>
      <c r="S3814">
        <v>0</v>
      </c>
      <c r="U3814">
        <v>0</v>
      </c>
      <c r="V3814">
        <v>0</v>
      </c>
      <c r="W3814">
        <v>600</v>
      </c>
      <c r="X3814">
        <v>600</v>
      </c>
      <c r="Y3814" t="s">
        <v>419</v>
      </c>
      <c r="Z3814" t="s">
        <v>420</v>
      </c>
      <c r="AA3814" t="s">
        <v>429</v>
      </c>
      <c r="AB3814">
        <v>1</v>
      </c>
      <c r="AC3814">
        <v>0</v>
      </c>
      <c r="AD3814" t="b">
        <v>1</v>
      </c>
      <c r="AE3814" t="s">
        <v>358</v>
      </c>
      <c r="AZ3814" t="s">
        <v>389</v>
      </c>
      <c r="BA3814">
        <v>10000</v>
      </c>
      <c r="BB3814" t="s">
        <v>434</v>
      </c>
      <c r="BC3814" t="s">
        <v>429</v>
      </c>
      <c r="BD3814">
        <v>10000</v>
      </c>
      <c r="BE3814">
        <v>0</v>
      </c>
      <c r="BF3814" t="s">
        <v>361</v>
      </c>
      <c r="BG3814">
        <v>0</v>
      </c>
      <c r="BN3814">
        <v>20830021</v>
      </c>
      <c r="GY3814">
        <v>0</v>
      </c>
      <c r="GZ3814">
        <v>0</v>
      </c>
      <c r="HA3814" t="s">
        <v>373</v>
      </c>
      <c r="HB3814">
        <v>0</v>
      </c>
      <c r="HC3814">
        <v>0</v>
      </c>
      <c r="HD3814">
        <v>0</v>
      </c>
      <c r="HE3814" t="b">
        <v>0</v>
      </c>
      <c r="HF3814">
        <v>10000</v>
      </c>
      <c r="HG3814" t="b">
        <v>1</v>
      </c>
      <c r="HH3814">
        <v>0</v>
      </c>
      <c r="HI3814">
        <v>0</v>
      </c>
      <c r="HJ3814">
        <v>0</v>
      </c>
      <c r="HK3814">
        <v>0</v>
      </c>
      <c r="HL3814" t="b">
        <v>0</v>
      </c>
      <c r="HM3814">
        <v>0</v>
      </c>
      <c r="HN3814">
        <v>0</v>
      </c>
      <c r="HO3814">
        <v>0</v>
      </c>
      <c r="HP3814" t="s">
        <v>363</v>
      </c>
      <c r="HQ3814">
        <v>0</v>
      </c>
      <c r="HR3814">
        <v>0</v>
      </c>
      <c r="HS3814">
        <v>0</v>
      </c>
      <c r="HT3814">
        <v>0</v>
      </c>
      <c r="HU3814" t="b">
        <v>0</v>
      </c>
      <c r="HV3814">
        <v>0</v>
      </c>
      <c r="HW3814" t="b">
        <v>0</v>
      </c>
      <c r="HX3814" t="b">
        <v>0</v>
      </c>
    </row>
    <row r="3815" spans="2:232">
      <c r="B3815" s="34">
        <f>10000000+INDEX(编号表!$B:$B,MATCH(D3815,编号表!$A:$A,0))*10000+J3815</f>
        <v>11760001</v>
      </c>
      <c r="C3815" s="22" t="s">
        <v>2477</v>
      </c>
      <c r="D3815" s="22" t="s">
        <v>2477</v>
      </c>
      <c r="E3815" s="41" t="s">
        <v>492</v>
      </c>
      <c r="F3815" s="41" t="s">
        <v>2248</v>
      </c>
      <c r="G3815" s="41" t="s">
        <v>363</v>
      </c>
      <c r="H3815" s="41" t="b">
        <v>0</v>
      </c>
      <c r="I3815" s="41" t="b">
        <v>0</v>
      </c>
      <c r="J3815" s="41">
        <v>1</v>
      </c>
      <c r="K3815" s="41" t="str">
        <f t="shared" si="79"/>
        <v>117600</v>
      </c>
      <c r="L3815" s="41" t="s">
        <v>353</v>
      </c>
      <c r="O3815" t="s">
        <v>2478</v>
      </c>
      <c r="P3815">
        <v>12221023</v>
      </c>
      <c r="Q3815">
        <v>0</v>
      </c>
      <c r="R3815">
        <v>0</v>
      </c>
      <c r="S3815">
        <v>0</v>
      </c>
      <c r="U3815">
        <v>0</v>
      </c>
      <c r="V3815">
        <v>0</v>
      </c>
      <c r="W3815">
        <v>600</v>
      </c>
      <c r="X3815">
        <v>600</v>
      </c>
      <c r="Y3815" t="s">
        <v>419</v>
      </c>
      <c r="Z3815" t="s">
        <v>420</v>
      </c>
      <c r="AA3815" t="s">
        <v>429</v>
      </c>
      <c r="AB3815">
        <v>1</v>
      </c>
      <c r="AC3815">
        <v>0</v>
      </c>
      <c r="AD3815" t="b">
        <v>1</v>
      </c>
      <c r="AE3815" t="s">
        <v>358</v>
      </c>
      <c r="AZ3815" t="s">
        <v>389</v>
      </c>
      <c r="BA3815">
        <v>10000</v>
      </c>
      <c r="BB3815" t="s">
        <v>434</v>
      </c>
      <c r="BC3815" t="s">
        <v>429</v>
      </c>
      <c r="BD3815">
        <v>10000</v>
      </c>
      <c r="BE3815">
        <v>0</v>
      </c>
      <c r="BF3815" t="s">
        <v>361</v>
      </c>
      <c r="BG3815">
        <v>0</v>
      </c>
      <c r="BN3815">
        <v>20840001</v>
      </c>
      <c r="GY3815">
        <v>0</v>
      </c>
      <c r="GZ3815">
        <v>0</v>
      </c>
      <c r="HA3815" t="s">
        <v>373</v>
      </c>
      <c r="HB3815">
        <v>0</v>
      </c>
      <c r="HC3815">
        <v>0</v>
      </c>
      <c r="HD3815">
        <v>0</v>
      </c>
      <c r="HE3815" t="b">
        <v>0</v>
      </c>
      <c r="HF3815">
        <v>10000</v>
      </c>
      <c r="HG3815" t="b">
        <v>1</v>
      </c>
      <c r="HH3815">
        <v>0</v>
      </c>
      <c r="HI3815">
        <v>0</v>
      </c>
      <c r="HJ3815">
        <v>0</v>
      </c>
      <c r="HK3815">
        <v>0</v>
      </c>
      <c r="HL3815" t="b">
        <v>0</v>
      </c>
      <c r="HM3815">
        <v>0</v>
      </c>
      <c r="HN3815">
        <v>0</v>
      </c>
      <c r="HO3815">
        <v>0</v>
      </c>
      <c r="HP3815" t="s">
        <v>363</v>
      </c>
      <c r="HQ3815">
        <v>0</v>
      </c>
      <c r="HR3815">
        <v>0</v>
      </c>
      <c r="HS3815">
        <v>0</v>
      </c>
      <c r="HT3815">
        <v>0</v>
      </c>
      <c r="HU3815" t="b">
        <v>0</v>
      </c>
      <c r="HV3815">
        <v>0</v>
      </c>
      <c r="HW3815" t="b">
        <v>0</v>
      </c>
      <c r="HX3815" t="b">
        <v>0</v>
      </c>
    </row>
    <row r="3816" spans="2:232">
      <c r="B3816" s="34">
        <f>10000000+INDEX(编号表!$B:$B,MATCH(D3816,编号表!$A:$A,0))*10000+J3816</f>
        <v>11760002</v>
      </c>
      <c r="C3816" s="22" t="s">
        <v>2477</v>
      </c>
      <c r="D3816" s="22" t="s">
        <v>2477</v>
      </c>
      <c r="E3816" s="41" t="s">
        <v>492</v>
      </c>
      <c r="F3816" s="41" t="s">
        <v>2248</v>
      </c>
      <c r="G3816" s="41" t="s">
        <v>363</v>
      </c>
      <c r="H3816" s="41" t="b">
        <v>0</v>
      </c>
      <c r="I3816" s="41" t="b">
        <v>0</v>
      </c>
      <c r="J3816" s="41">
        <v>2</v>
      </c>
      <c r="K3816" s="41" t="str">
        <f t="shared" si="79"/>
        <v>117600</v>
      </c>
      <c r="L3816" s="41" t="s">
        <v>860</v>
      </c>
      <c r="O3816" t="s">
        <v>2479</v>
      </c>
      <c r="P3816">
        <v>12221023</v>
      </c>
      <c r="Q3816">
        <v>0</v>
      </c>
      <c r="R3816">
        <v>0</v>
      </c>
      <c r="S3816">
        <v>0</v>
      </c>
      <c r="U3816">
        <v>0</v>
      </c>
      <c r="V3816">
        <v>0</v>
      </c>
      <c r="W3816">
        <v>600</v>
      </c>
      <c r="X3816">
        <v>600</v>
      </c>
      <c r="Y3816" t="s">
        <v>419</v>
      </c>
      <c r="Z3816" t="s">
        <v>420</v>
      </c>
      <c r="AA3816" t="s">
        <v>429</v>
      </c>
      <c r="AB3816">
        <v>1</v>
      </c>
      <c r="AC3816">
        <v>0</v>
      </c>
      <c r="AD3816" t="b">
        <v>1</v>
      </c>
      <c r="AE3816" t="s">
        <v>358</v>
      </c>
      <c r="AZ3816" t="s">
        <v>389</v>
      </c>
      <c r="BA3816">
        <v>10000</v>
      </c>
      <c r="BB3816" t="s">
        <v>434</v>
      </c>
      <c r="BC3816" t="s">
        <v>429</v>
      </c>
      <c r="BD3816">
        <v>10000</v>
      </c>
      <c r="BE3816">
        <v>0</v>
      </c>
      <c r="BF3816" t="s">
        <v>361</v>
      </c>
      <c r="BG3816">
        <v>0</v>
      </c>
      <c r="BN3816">
        <v>20840002</v>
      </c>
      <c r="GY3816">
        <v>0</v>
      </c>
      <c r="GZ3816">
        <v>0</v>
      </c>
      <c r="HA3816" t="s">
        <v>373</v>
      </c>
      <c r="HB3816">
        <v>0</v>
      </c>
      <c r="HC3816">
        <v>0</v>
      </c>
      <c r="HD3816">
        <v>0</v>
      </c>
      <c r="HE3816" t="b">
        <v>0</v>
      </c>
      <c r="HF3816">
        <v>10000</v>
      </c>
      <c r="HG3816" t="b">
        <v>1</v>
      </c>
      <c r="HH3816">
        <v>0</v>
      </c>
      <c r="HI3816">
        <v>0</v>
      </c>
      <c r="HJ3816">
        <v>0</v>
      </c>
      <c r="HK3816">
        <v>0</v>
      </c>
      <c r="HL3816" t="b">
        <v>0</v>
      </c>
      <c r="HM3816">
        <v>0</v>
      </c>
      <c r="HN3816">
        <v>0</v>
      </c>
      <c r="HO3816">
        <v>0</v>
      </c>
      <c r="HP3816" t="s">
        <v>363</v>
      </c>
      <c r="HQ3816">
        <v>0</v>
      </c>
      <c r="HR3816">
        <v>0</v>
      </c>
      <c r="HS3816">
        <v>0</v>
      </c>
      <c r="HT3816">
        <v>0</v>
      </c>
      <c r="HU3816" t="b">
        <v>0</v>
      </c>
      <c r="HV3816">
        <v>0</v>
      </c>
      <c r="HW3816" t="b">
        <v>0</v>
      </c>
      <c r="HX3816" t="b">
        <v>0</v>
      </c>
    </row>
    <row r="3817" spans="2:232">
      <c r="B3817" s="34">
        <f>10000000+INDEX(编号表!$B:$B,MATCH(D3817,编号表!$A:$A,0))*10000+J3817</f>
        <v>11760003</v>
      </c>
      <c r="C3817" s="22" t="s">
        <v>2477</v>
      </c>
      <c r="D3817" s="22" t="s">
        <v>2477</v>
      </c>
      <c r="E3817" s="41" t="s">
        <v>492</v>
      </c>
      <c r="F3817" s="41" t="s">
        <v>2248</v>
      </c>
      <c r="G3817" s="41" t="s">
        <v>363</v>
      </c>
      <c r="H3817" s="41" t="b">
        <v>0</v>
      </c>
      <c r="I3817" s="41" t="b">
        <v>0</v>
      </c>
      <c r="J3817" s="41">
        <v>3</v>
      </c>
      <c r="K3817" s="41" t="str">
        <f t="shared" si="79"/>
        <v>117600</v>
      </c>
      <c r="L3817" s="41" t="s">
        <v>777</v>
      </c>
      <c r="O3817" t="s">
        <v>2480</v>
      </c>
      <c r="P3817">
        <v>12221023</v>
      </c>
      <c r="Q3817">
        <v>0</v>
      </c>
      <c r="R3817">
        <v>0</v>
      </c>
      <c r="S3817">
        <v>0</v>
      </c>
      <c r="U3817">
        <v>0</v>
      </c>
      <c r="V3817">
        <v>0</v>
      </c>
      <c r="W3817">
        <v>600</v>
      </c>
      <c r="X3817">
        <v>600</v>
      </c>
      <c r="Y3817" t="s">
        <v>419</v>
      </c>
      <c r="Z3817" t="s">
        <v>420</v>
      </c>
      <c r="AA3817" t="s">
        <v>429</v>
      </c>
      <c r="AB3817">
        <v>1</v>
      </c>
      <c r="AC3817">
        <v>0</v>
      </c>
      <c r="AD3817" t="b">
        <v>1</v>
      </c>
      <c r="AE3817" t="s">
        <v>358</v>
      </c>
      <c r="AZ3817" t="s">
        <v>389</v>
      </c>
      <c r="BA3817">
        <v>10000</v>
      </c>
      <c r="BB3817" t="s">
        <v>434</v>
      </c>
      <c r="BC3817" t="s">
        <v>429</v>
      </c>
      <c r="BD3817">
        <v>10000</v>
      </c>
      <c r="BE3817">
        <v>0</v>
      </c>
      <c r="BF3817" t="s">
        <v>361</v>
      </c>
      <c r="BG3817">
        <v>0</v>
      </c>
      <c r="BN3817">
        <v>20840003</v>
      </c>
      <c r="GY3817">
        <v>0</v>
      </c>
      <c r="GZ3817">
        <v>0</v>
      </c>
      <c r="HA3817" t="s">
        <v>373</v>
      </c>
      <c r="HB3817">
        <v>0</v>
      </c>
      <c r="HC3817">
        <v>0</v>
      </c>
      <c r="HD3817">
        <v>0</v>
      </c>
      <c r="HE3817" t="b">
        <v>0</v>
      </c>
      <c r="HF3817">
        <v>10000</v>
      </c>
      <c r="HG3817" t="b">
        <v>1</v>
      </c>
      <c r="HH3817">
        <v>0</v>
      </c>
      <c r="HI3817">
        <v>0</v>
      </c>
      <c r="HJ3817">
        <v>0</v>
      </c>
      <c r="HK3817">
        <v>0</v>
      </c>
      <c r="HL3817" t="b">
        <v>0</v>
      </c>
      <c r="HM3817">
        <v>0</v>
      </c>
      <c r="HN3817">
        <v>0</v>
      </c>
      <c r="HO3817">
        <v>0</v>
      </c>
      <c r="HP3817" t="s">
        <v>363</v>
      </c>
      <c r="HQ3817">
        <v>0</v>
      </c>
      <c r="HR3817">
        <v>0</v>
      </c>
      <c r="HS3817">
        <v>0</v>
      </c>
      <c r="HT3817">
        <v>0</v>
      </c>
      <c r="HU3817" t="b">
        <v>0</v>
      </c>
      <c r="HV3817">
        <v>0</v>
      </c>
      <c r="HW3817" t="b">
        <v>0</v>
      </c>
      <c r="HX3817" t="b">
        <v>0</v>
      </c>
    </row>
    <row r="3818" spans="2:232">
      <c r="B3818" s="34">
        <f>10000000+INDEX(编号表!$B:$B,MATCH(D3818,编号表!$A:$A,0))*10000+J3818</f>
        <v>11760004</v>
      </c>
      <c r="C3818" s="22" t="s">
        <v>2477</v>
      </c>
      <c r="D3818" s="22" t="s">
        <v>2477</v>
      </c>
      <c r="E3818" s="41" t="s">
        <v>492</v>
      </c>
      <c r="F3818" s="41" t="s">
        <v>2252</v>
      </c>
      <c r="G3818" s="41" t="s">
        <v>363</v>
      </c>
      <c r="H3818" s="41" t="b">
        <v>0</v>
      </c>
      <c r="I3818" s="41" t="b">
        <v>0</v>
      </c>
      <c r="J3818" s="41">
        <v>4</v>
      </c>
      <c r="K3818" s="41" t="str">
        <f t="shared" si="79"/>
        <v>117600</v>
      </c>
      <c r="L3818" s="41" t="s">
        <v>353</v>
      </c>
      <c r="O3818" t="s">
        <v>2481</v>
      </c>
      <c r="P3818">
        <v>12221023</v>
      </c>
      <c r="Q3818">
        <v>0</v>
      </c>
      <c r="R3818">
        <v>0</v>
      </c>
      <c r="S3818">
        <v>0</v>
      </c>
      <c r="U3818">
        <v>0</v>
      </c>
      <c r="V3818">
        <v>0</v>
      </c>
      <c r="W3818">
        <v>600</v>
      </c>
      <c r="X3818">
        <v>600</v>
      </c>
      <c r="Y3818" t="s">
        <v>419</v>
      </c>
      <c r="Z3818" t="s">
        <v>420</v>
      </c>
      <c r="AA3818" t="s">
        <v>429</v>
      </c>
      <c r="AB3818">
        <v>1</v>
      </c>
      <c r="AC3818">
        <v>0</v>
      </c>
      <c r="AD3818" t="b">
        <v>1</v>
      </c>
      <c r="AE3818" t="s">
        <v>358</v>
      </c>
      <c r="AZ3818" t="s">
        <v>389</v>
      </c>
      <c r="BA3818">
        <v>10000</v>
      </c>
      <c r="BB3818" t="s">
        <v>434</v>
      </c>
      <c r="BC3818" t="s">
        <v>429</v>
      </c>
      <c r="BD3818">
        <v>10000</v>
      </c>
      <c r="BE3818">
        <v>0</v>
      </c>
      <c r="BF3818" t="s">
        <v>361</v>
      </c>
      <c r="BG3818">
        <v>0</v>
      </c>
      <c r="BN3818">
        <v>20840004</v>
      </c>
      <c r="GY3818">
        <v>0</v>
      </c>
      <c r="GZ3818">
        <v>0</v>
      </c>
      <c r="HA3818" t="s">
        <v>373</v>
      </c>
      <c r="HB3818">
        <v>0</v>
      </c>
      <c r="HC3818">
        <v>0</v>
      </c>
      <c r="HD3818">
        <v>0</v>
      </c>
      <c r="HE3818" t="b">
        <v>0</v>
      </c>
      <c r="HF3818">
        <v>10000</v>
      </c>
      <c r="HG3818" t="b">
        <v>1</v>
      </c>
      <c r="HH3818">
        <v>0</v>
      </c>
      <c r="HI3818">
        <v>0</v>
      </c>
      <c r="HJ3818">
        <v>0</v>
      </c>
      <c r="HK3818">
        <v>0</v>
      </c>
      <c r="HL3818" t="b">
        <v>0</v>
      </c>
      <c r="HM3818">
        <v>0</v>
      </c>
      <c r="HN3818">
        <v>0</v>
      </c>
      <c r="HO3818">
        <v>0</v>
      </c>
      <c r="HP3818" t="s">
        <v>363</v>
      </c>
      <c r="HQ3818">
        <v>0</v>
      </c>
      <c r="HR3818">
        <v>0</v>
      </c>
      <c r="HS3818">
        <v>0</v>
      </c>
      <c r="HT3818">
        <v>0</v>
      </c>
      <c r="HU3818" t="b">
        <v>0</v>
      </c>
      <c r="HV3818">
        <v>0</v>
      </c>
      <c r="HW3818" t="b">
        <v>0</v>
      </c>
      <c r="HX3818" t="b">
        <v>0</v>
      </c>
    </row>
    <row r="3819" spans="2:232">
      <c r="B3819" s="34">
        <f>10000000+INDEX(编号表!$B:$B,MATCH(D3819,编号表!$A:$A,0))*10000+J3819</f>
        <v>11760005</v>
      </c>
      <c r="C3819" s="22" t="s">
        <v>2477</v>
      </c>
      <c r="D3819" s="22" t="s">
        <v>2477</v>
      </c>
      <c r="E3819" s="41" t="s">
        <v>492</v>
      </c>
      <c r="F3819" s="41" t="s">
        <v>2252</v>
      </c>
      <c r="G3819" s="41" t="s">
        <v>363</v>
      </c>
      <c r="H3819" s="41" t="b">
        <v>0</v>
      </c>
      <c r="I3819" s="41" t="b">
        <v>0</v>
      </c>
      <c r="J3819" s="41">
        <v>5</v>
      </c>
      <c r="K3819" s="41" t="str">
        <f t="shared" si="79"/>
        <v>117600</v>
      </c>
      <c r="L3819" s="41" t="s">
        <v>860</v>
      </c>
      <c r="O3819" t="s">
        <v>2482</v>
      </c>
      <c r="P3819">
        <v>12221023</v>
      </c>
      <c r="Q3819">
        <v>0</v>
      </c>
      <c r="R3819">
        <v>0</v>
      </c>
      <c r="S3819">
        <v>0</v>
      </c>
      <c r="U3819">
        <v>0</v>
      </c>
      <c r="V3819">
        <v>0</v>
      </c>
      <c r="W3819">
        <v>600</v>
      </c>
      <c r="X3819">
        <v>600</v>
      </c>
      <c r="Y3819" t="s">
        <v>419</v>
      </c>
      <c r="Z3819" t="s">
        <v>420</v>
      </c>
      <c r="AA3819" t="s">
        <v>429</v>
      </c>
      <c r="AB3819">
        <v>1</v>
      </c>
      <c r="AC3819">
        <v>0</v>
      </c>
      <c r="AD3819" t="b">
        <v>1</v>
      </c>
      <c r="AE3819" t="s">
        <v>358</v>
      </c>
      <c r="AZ3819" t="s">
        <v>389</v>
      </c>
      <c r="BA3819">
        <v>10000</v>
      </c>
      <c r="BB3819" t="s">
        <v>434</v>
      </c>
      <c r="BC3819" t="s">
        <v>429</v>
      </c>
      <c r="BD3819">
        <v>10000</v>
      </c>
      <c r="BE3819">
        <v>0</v>
      </c>
      <c r="BF3819" t="s">
        <v>361</v>
      </c>
      <c r="BG3819">
        <v>0</v>
      </c>
      <c r="BN3819">
        <v>20840005</v>
      </c>
      <c r="GY3819">
        <v>0</v>
      </c>
      <c r="GZ3819">
        <v>0</v>
      </c>
      <c r="HA3819" t="s">
        <v>373</v>
      </c>
      <c r="HB3819">
        <v>0</v>
      </c>
      <c r="HC3819">
        <v>0</v>
      </c>
      <c r="HD3819">
        <v>0</v>
      </c>
      <c r="HE3819" t="b">
        <v>0</v>
      </c>
      <c r="HF3819">
        <v>10000</v>
      </c>
      <c r="HG3819" t="b">
        <v>1</v>
      </c>
      <c r="HH3819">
        <v>0</v>
      </c>
      <c r="HI3819">
        <v>0</v>
      </c>
      <c r="HJ3819">
        <v>0</v>
      </c>
      <c r="HK3819">
        <v>0</v>
      </c>
      <c r="HL3819" t="b">
        <v>0</v>
      </c>
      <c r="HM3819">
        <v>0</v>
      </c>
      <c r="HN3819">
        <v>0</v>
      </c>
      <c r="HO3819">
        <v>0</v>
      </c>
      <c r="HP3819" t="s">
        <v>363</v>
      </c>
      <c r="HQ3819">
        <v>0</v>
      </c>
      <c r="HR3819">
        <v>0</v>
      </c>
      <c r="HS3819">
        <v>0</v>
      </c>
      <c r="HT3819">
        <v>0</v>
      </c>
      <c r="HU3819" t="b">
        <v>0</v>
      </c>
      <c r="HV3819">
        <v>0</v>
      </c>
      <c r="HW3819" t="b">
        <v>0</v>
      </c>
      <c r="HX3819" t="b">
        <v>0</v>
      </c>
    </row>
    <row r="3820" spans="2:232">
      <c r="B3820" s="34">
        <f>10000000+INDEX(编号表!$B:$B,MATCH(D3820,编号表!$A:$A,0))*10000+J3820</f>
        <v>11760006</v>
      </c>
      <c r="C3820" s="22" t="s">
        <v>2477</v>
      </c>
      <c r="D3820" s="22" t="s">
        <v>2477</v>
      </c>
      <c r="E3820" s="41" t="s">
        <v>492</v>
      </c>
      <c r="F3820" s="41" t="s">
        <v>2252</v>
      </c>
      <c r="G3820" s="41" t="s">
        <v>363</v>
      </c>
      <c r="H3820" s="41" t="b">
        <v>0</v>
      </c>
      <c r="I3820" s="41" t="b">
        <v>0</v>
      </c>
      <c r="J3820" s="41">
        <v>6</v>
      </c>
      <c r="K3820" s="41" t="str">
        <f t="shared" si="79"/>
        <v>117600</v>
      </c>
      <c r="L3820" s="41" t="s">
        <v>777</v>
      </c>
      <c r="O3820" t="s">
        <v>2483</v>
      </c>
      <c r="P3820">
        <v>12221023</v>
      </c>
      <c r="Q3820">
        <v>0</v>
      </c>
      <c r="R3820">
        <v>0</v>
      </c>
      <c r="S3820">
        <v>0</v>
      </c>
      <c r="U3820">
        <v>0</v>
      </c>
      <c r="V3820">
        <v>0</v>
      </c>
      <c r="W3820">
        <v>600</v>
      </c>
      <c r="X3820">
        <v>600</v>
      </c>
      <c r="Y3820" t="s">
        <v>419</v>
      </c>
      <c r="Z3820" t="s">
        <v>420</v>
      </c>
      <c r="AA3820" t="s">
        <v>429</v>
      </c>
      <c r="AB3820">
        <v>1</v>
      </c>
      <c r="AC3820">
        <v>0</v>
      </c>
      <c r="AD3820" t="b">
        <v>1</v>
      </c>
      <c r="AE3820" t="s">
        <v>358</v>
      </c>
      <c r="AZ3820" t="s">
        <v>389</v>
      </c>
      <c r="BA3820">
        <v>10000</v>
      </c>
      <c r="BB3820" t="s">
        <v>434</v>
      </c>
      <c r="BC3820" t="s">
        <v>429</v>
      </c>
      <c r="BD3820">
        <v>10000</v>
      </c>
      <c r="BE3820">
        <v>0</v>
      </c>
      <c r="BF3820" t="s">
        <v>361</v>
      </c>
      <c r="BG3820">
        <v>0</v>
      </c>
      <c r="BN3820">
        <v>20840006</v>
      </c>
      <c r="GY3820">
        <v>0</v>
      </c>
      <c r="GZ3820">
        <v>0</v>
      </c>
      <c r="HA3820" t="s">
        <v>373</v>
      </c>
      <c r="HB3820">
        <v>0</v>
      </c>
      <c r="HC3820">
        <v>0</v>
      </c>
      <c r="HD3820">
        <v>0</v>
      </c>
      <c r="HE3820" t="b">
        <v>0</v>
      </c>
      <c r="HF3820">
        <v>10000</v>
      </c>
      <c r="HG3820" t="b">
        <v>1</v>
      </c>
      <c r="HH3820">
        <v>0</v>
      </c>
      <c r="HI3820">
        <v>0</v>
      </c>
      <c r="HJ3820">
        <v>0</v>
      </c>
      <c r="HK3820">
        <v>0</v>
      </c>
      <c r="HL3820" t="b">
        <v>0</v>
      </c>
      <c r="HM3820">
        <v>0</v>
      </c>
      <c r="HN3820">
        <v>0</v>
      </c>
      <c r="HO3820">
        <v>0</v>
      </c>
      <c r="HP3820" t="s">
        <v>363</v>
      </c>
      <c r="HQ3820">
        <v>0</v>
      </c>
      <c r="HR3820">
        <v>0</v>
      </c>
      <c r="HS3820">
        <v>0</v>
      </c>
      <c r="HT3820">
        <v>0</v>
      </c>
      <c r="HU3820" t="b">
        <v>0</v>
      </c>
      <c r="HV3820">
        <v>0</v>
      </c>
      <c r="HW3820" t="b">
        <v>0</v>
      </c>
      <c r="HX3820" t="b">
        <v>0</v>
      </c>
    </row>
    <row r="3821" spans="2:232">
      <c r="B3821" s="34">
        <f>10000000+INDEX(编号表!$B:$B,MATCH(D3821,编号表!$A:$A,0))*10000+J3821</f>
        <v>11760007</v>
      </c>
      <c r="C3821" s="22" t="s">
        <v>2477</v>
      </c>
      <c r="D3821" s="22" t="s">
        <v>2477</v>
      </c>
      <c r="E3821" s="41" t="s">
        <v>492</v>
      </c>
      <c r="F3821" s="41" t="s">
        <v>2256</v>
      </c>
      <c r="G3821" s="41" t="s">
        <v>363</v>
      </c>
      <c r="H3821" s="41" t="b">
        <v>0</v>
      </c>
      <c r="I3821" s="41" t="b">
        <v>0</v>
      </c>
      <c r="J3821" s="41">
        <v>7</v>
      </c>
      <c r="K3821" s="41" t="str">
        <f t="shared" si="79"/>
        <v>117600</v>
      </c>
      <c r="L3821" s="41" t="s">
        <v>353</v>
      </c>
      <c r="O3821" t="s">
        <v>2484</v>
      </c>
      <c r="P3821">
        <v>12221023</v>
      </c>
      <c r="Q3821">
        <v>0</v>
      </c>
      <c r="R3821">
        <v>0</v>
      </c>
      <c r="S3821">
        <v>0</v>
      </c>
      <c r="U3821">
        <v>0</v>
      </c>
      <c r="V3821">
        <v>0</v>
      </c>
      <c r="W3821">
        <v>600</v>
      </c>
      <c r="X3821">
        <v>600</v>
      </c>
      <c r="Y3821" t="s">
        <v>419</v>
      </c>
      <c r="Z3821" t="s">
        <v>420</v>
      </c>
      <c r="AA3821" t="s">
        <v>429</v>
      </c>
      <c r="AB3821">
        <v>1</v>
      </c>
      <c r="AC3821">
        <v>0</v>
      </c>
      <c r="AD3821" t="b">
        <v>1</v>
      </c>
      <c r="AE3821" t="s">
        <v>358</v>
      </c>
      <c r="AZ3821" t="s">
        <v>389</v>
      </c>
      <c r="BA3821">
        <v>10000</v>
      </c>
      <c r="BB3821" t="s">
        <v>434</v>
      </c>
      <c r="BC3821" t="s">
        <v>429</v>
      </c>
      <c r="BD3821">
        <v>10000</v>
      </c>
      <c r="BE3821">
        <v>0</v>
      </c>
      <c r="BF3821" t="s">
        <v>361</v>
      </c>
      <c r="BG3821">
        <v>0</v>
      </c>
      <c r="BN3821">
        <v>20840007</v>
      </c>
      <c r="GY3821">
        <v>0</v>
      </c>
      <c r="GZ3821">
        <v>0</v>
      </c>
      <c r="HA3821" t="s">
        <v>373</v>
      </c>
      <c r="HB3821">
        <v>0</v>
      </c>
      <c r="HC3821">
        <v>0</v>
      </c>
      <c r="HD3821">
        <v>0</v>
      </c>
      <c r="HE3821" t="b">
        <v>0</v>
      </c>
      <c r="HF3821">
        <v>10000</v>
      </c>
      <c r="HG3821" t="b">
        <v>1</v>
      </c>
      <c r="HH3821">
        <v>0</v>
      </c>
      <c r="HI3821">
        <v>0</v>
      </c>
      <c r="HJ3821">
        <v>0</v>
      </c>
      <c r="HK3821">
        <v>0</v>
      </c>
      <c r="HL3821" t="b">
        <v>0</v>
      </c>
      <c r="HM3821">
        <v>0</v>
      </c>
      <c r="HN3821">
        <v>0</v>
      </c>
      <c r="HO3821">
        <v>0</v>
      </c>
      <c r="HP3821" t="s">
        <v>363</v>
      </c>
      <c r="HQ3821">
        <v>0</v>
      </c>
      <c r="HR3821">
        <v>0</v>
      </c>
      <c r="HS3821">
        <v>0</v>
      </c>
      <c r="HT3821">
        <v>0</v>
      </c>
      <c r="HU3821" t="b">
        <v>0</v>
      </c>
      <c r="HV3821">
        <v>0</v>
      </c>
      <c r="HW3821" t="b">
        <v>0</v>
      </c>
      <c r="HX3821" t="b">
        <v>0</v>
      </c>
    </row>
    <row r="3822" spans="2:232">
      <c r="B3822" s="34">
        <f>10000000+INDEX(编号表!$B:$B,MATCH(D3822,编号表!$A:$A,0))*10000+J3822</f>
        <v>11760008</v>
      </c>
      <c r="C3822" s="22" t="s">
        <v>2477</v>
      </c>
      <c r="D3822" s="22" t="s">
        <v>2477</v>
      </c>
      <c r="E3822" s="41" t="s">
        <v>492</v>
      </c>
      <c r="F3822" s="41" t="s">
        <v>2256</v>
      </c>
      <c r="G3822" s="41" t="s">
        <v>363</v>
      </c>
      <c r="H3822" s="41" t="b">
        <v>0</v>
      </c>
      <c r="I3822" s="41" t="b">
        <v>0</v>
      </c>
      <c r="J3822" s="41">
        <v>8</v>
      </c>
      <c r="K3822" s="41" t="str">
        <f t="shared" si="79"/>
        <v>117600</v>
      </c>
      <c r="L3822" s="41" t="s">
        <v>860</v>
      </c>
      <c r="O3822" t="s">
        <v>2485</v>
      </c>
      <c r="P3822">
        <v>12221023</v>
      </c>
      <c r="Q3822">
        <v>0</v>
      </c>
      <c r="R3822">
        <v>0</v>
      </c>
      <c r="S3822">
        <v>0</v>
      </c>
      <c r="U3822">
        <v>0</v>
      </c>
      <c r="V3822">
        <v>0</v>
      </c>
      <c r="W3822">
        <v>600</v>
      </c>
      <c r="X3822">
        <v>600</v>
      </c>
      <c r="Y3822" t="s">
        <v>419</v>
      </c>
      <c r="Z3822" t="s">
        <v>420</v>
      </c>
      <c r="AA3822" t="s">
        <v>429</v>
      </c>
      <c r="AB3822">
        <v>1</v>
      </c>
      <c r="AC3822">
        <v>0</v>
      </c>
      <c r="AD3822" t="b">
        <v>1</v>
      </c>
      <c r="AE3822" t="s">
        <v>358</v>
      </c>
      <c r="AZ3822" t="s">
        <v>389</v>
      </c>
      <c r="BA3822">
        <v>10000</v>
      </c>
      <c r="BB3822" t="s">
        <v>434</v>
      </c>
      <c r="BC3822" t="s">
        <v>429</v>
      </c>
      <c r="BD3822">
        <v>10000</v>
      </c>
      <c r="BE3822">
        <v>0</v>
      </c>
      <c r="BF3822" t="s">
        <v>361</v>
      </c>
      <c r="BG3822">
        <v>0</v>
      </c>
      <c r="BN3822">
        <v>20840008</v>
      </c>
      <c r="GY3822">
        <v>0</v>
      </c>
      <c r="GZ3822">
        <v>0</v>
      </c>
      <c r="HA3822" t="s">
        <v>373</v>
      </c>
      <c r="HB3822">
        <v>0</v>
      </c>
      <c r="HC3822">
        <v>0</v>
      </c>
      <c r="HD3822">
        <v>0</v>
      </c>
      <c r="HE3822" t="b">
        <v>0</v>
      </c>
      <c r="HF3822">
        <v>10000</v>
      </c>
      <c r="HG3822" t="b">
        <v>1</v>
      </c>
      <c r="HH3822">
        <v>0</v>
      </c>
      <c r="HI3822">
        <v>0</v>
      </c>
      <c r="HJ3822">
        <v>0</v>
      </c>
      <c r="HK3822">
        <v>0</v>
      </c>
      <c r="HL3822" t="b">
        <v>0</v>
      </c>
      <c r="HM3822">
        <v>0</v>
      </c>
      <c r="HN3822">
        <v>0</v>
      </c>
      <c r="HO3822">
        <v>0</v>
      </c>
      <c r="HP3822" t="s">
        <v>363</v>
      </c>
      <c r="HQ3822">
        <v>0</v>
      </c>
      <c r="HR3822">
        <v>0</v>
      </c>
      <c r="HS3822">
        <v>0</v>
      </c>
      <c r="HT3822">
        <v>0</v>
      </c>
      <c r="HU3822" t="b">
        <v>0</v>
      </c>
      <c r="HV3822">
        <v>0</v>
      </c>
      <c r="HW3822" t="b">
        <v>0</v>
      </c>
      <c r="HX3822" t="b">
        <v>0</v>
      </c>
    </row>
    <row r="3823" spans="2:232">
      <c r="B3823" s="34">
        <f>10000000+INDEX(编号表!$B:$B,MATCH(D3823,编号表!$A:$A,0))*10000+J3823</f>
        <v>11760009</v>
      </c>
      <c r="C3823" s="22" t="s">
        <v>2477</v>
      </c>
      <c r="D3823" s="22" t="s">
        <v>2477</v>
      </c>
      <c r="E3823" s="41" t="s">
        <v>492</v>
      </c>
      <c r="F3823" s="41" t="s">
        <v>2256</v>
      </c>
      <c r="G3823" s="41" t="s">
        <v>363</v>
      </c>
      <c r="H3823" s="41" t="b">
        <v>0</v>
      </c>
      <c r="I3823" s="41" t="b">
        <v>0</v>
      </c>
      <c r="J3823" s="41">
        <v>9</v>
      </c>
      <c r="K3823" s="41" t="str">
        <f t="shared" si="79"/>
        <v>117600</v>
      </c>
      <c r="L3823" s="41" t="s">
        <v>777</v>
      </c>
      <c r="O3823" t="s">
        <v>2486</v>
      </c>
      <c r="P3823">
        <v>12221023</v>
      </c>
      <c r="Q3823">
        <v>0</v>
      </c>
      <c r="R3823">
        <v>0</v>
      </c>
      <c r="S3823">
        <v>0</v>
      </c>
      <c r="U3823">
        <v>0</v>
      </c>
      <c r="V3823">
        <v>0</v>
      </c>
      <c r="W3823">
        <v>600</v>
      </c>
      <c r="X3823">
        <v>600</v>
      </c>
      <c r="Y3823" t="s">
        <v>419</v>
      </c>
      <c r="Z3823" t="s">
        <v>420</v>
      </c>
      <c r="AA3823" t="s">
        <v>429</v>
      </c>
      <c r="AB3823">
        <v>1</v>
      </c>
      <c r="AC3823">
        <v>0</v>
      </c>
      <c r="AD3823" t="b">
        <v>1</v>
      </c>
      <c r="AE3823" t="s">
        <v>358</v>
      </c>
      <c r="AZ3823" t="s">
        <v>389</v>
      </c>
      <c r="BA3823">
        <v>10000</v>
      </c>
      <c r="BB3823" t="s">
        <v>434</v>
      </c>
      <c r="BC3823" t="s">
        <v>429</v>
      </c>
      <c r="BD3823">
        <v>10000</v>
      </c>
      <c r="BE3823">
        <v>0</v>
      </c>
      <c r="BF3823" t="s">
        <v>361</v>
      </c>
      <c r="BG3823">
        <v>0</v>
      </c>
      <c r="BN3823">
        <v>20840009</v>
      </c>
      <c r="GY3823">
        <v>0</v>
      </c>
      <c r="GZ3823">
        <v>0</v>
      </c>
      <c r="HA3823" t="s">
        <v>373</v>
      </c>
      <c r="HB3823">
        <v>0</v>
      </c>
      <c r="HC3823">
        <v>0</v>
      </c>
      <c r="HD3823">
        <v>0</v>
      </c>
      <c r="HE3823" t="b">
        <v>0</v>
      </c>
      <c r="HF3823">
        <v>10000</v>
      </c>
      <c r="HG3823" t="b">
        <v>1</v>
      </c>
      <c r="HH3823">
        <v>0</v>
      </c>
      <c r="HI3823">
        <v>0</v>
      </c>
      <c r="HJ3823">
        <v>0</v>
      </c>
      <c r="HK3823">
        <v>0</v>
      </c>
      <c r="HL3823" t="b">
        <v>0</v>
      </c>
      <c r="HM3823">
        <v>0</v>
      </c>
      <c r="HN3823">
        <v>0</v>
      </c>
      <c r="HO3823">
        <v>0</v>
      </c>
      <c r="HP3823" t="s">
        <v>363</v>
      </c>
      <c r="HQ3823">
        <v>0</v>
      </c>
      <c r="HR3823">
        <v>0</v>
      </c>
      <c r="HS3823">
        <v>0</v>
      </c>
      <c r="HT3823">
        <v>0</v>
      </c>
      <c r="HU3823" t="b">
        <v>0</v>
      </c>
      <c r="HV3823">
        <v>0</v>
      </c>
      <c r="HW3823" t="b">
        <v>0</v>
      </c>
      <c r="HX3823" t="b">
        <v>0</v>
      </c>
    </row>
    <row r="3824" spans="2:232">
      <c r="B3824" s="34">
        <f>10000000+INDEX(编号表!$B:$B,MATCH(D3824,编号表!$A:$A,0))*10000+J3824</f>
        <v>11760010</v>
      </c>
      <c r="C3824" s="22" t="s">
        <v>2477</v>
      </c>
      <c r="D3824" s="22" t="s">
        <v>2477</v>
      </c>
      <c r="E3824" s="41" t="s">
        <v>492</v>
      </c>
      <c r="F3824" s="41" t="s">
        <v>2260</v>
      </c>
      <c r="G3824" s="41" t="s">
        <v>363</v>
      </c>
      <c r="H3824" s="41" t="b">
        <v>0</v>
      </c>
      <c r="I3824" s="41" t="b">
        <v>0</v>
      </c>
      <c r="J3824" s="41">
        <v>10</v>
      </c>
      <c r="K3824" s="41" t="str">
        <f t="shared" si="79"/>
        <v>117600</v>
      </c>
      <c r="L3824" s="41" t="s">
        <v>353</v>
      </c>
      <c r="O3824" t="s">
        <v>2487</v>
      </c>
      <c r="P3824">
        <v>12221023</v>
      </c>
      <c r="Q3824">
        <v>0</v>
      </c>
      <c r="R3824">
        <v>0</v>
      </c>
      <c r="S3824">
        <v>0</v>
      </c>
      <c r="U3824">
        <v>0</v>
      </c>
      <c r="V3824">
        <v>0</v>
      </c>
      <c r="W3824">
        <v>600</v>
      </c>
      <c r="X3824">
        <v>600</v>
      </c>
      <c r="Y3824" t="s">
        <v>419</v>
      </c>
      <c r="Z3824" t="s">
        <v>420</v>
      </c>
      <c r="AA3824" t="s">
        <v>429</v>
      </c>
      <c r="AB3824">
        <v>1</v>
      </c>
      <c r="AC3824">
        <v>0</v>
      </c>
      <c r="AD3824" t="b">
        <v>1</v>
      </c>
      <c r="AE3824" t="s">
        <v>358</v>
      </c>
      <c r="AZ3824" t="s">
        <v>389</v>
      </c>
      <c r="BA3824">
        <v>10000</v>
      </c>
      <c r="BB3824" t="s">
        <v>434</v>
      </c>
      <c r="BC3824" t="s">
        <v>429</v>
      </c>
      <c r="BD3824">
        <v>10000</v>
      </c>
      <c r="BE3824">
        <v>0</v>
      </c>
      <c r="BF3824" t="s">
        <v>361</v>
      </c>
      <c r="BG3824">
        <v>0</v>
      </c>
      <c r="BN3824">
        <v>20840010</v>
      </c>
      <c r="GY3824">
        <v>0</v>
      </c>
      <c r="GZ3824">
        <v>0</v>
      </c>
      <c r="HA3824" t="s">
        <v>373</v>
      </c>
      <c r="HB3824">
        <v>0</v>
      </c>
      <c r="HC3824">
        <v>0</v>
      </c>
      <c r="HD3824">
        <v>0</v>
      </c>
      <c r="HE3824" t="b">
        <v>0</v>
      </c>
      <c r="HF3824">
        <v>10000</v>
      </c>
      <c r="HG3824" t="b">
        <v>1</v>
      </c>
      <c r="HH3824">
        <v>0</v>
      </c>
      <c r="HI3824">
        <v>0</v>
      </c>
      <c r="HJ3824">
        <v>0</v>
      </c>
      <c r="HK3824">
        <v>0</v>
      </c>
      <c r="HL3824" t="b">
        <v>0</v>
      </c>
      <c r="HM3824">
        <v>0</v>
      </c>
      <c r="HN3824">
        <v>0</v>
      </c>
      <c r="HO3824">
        <v>0</v>
      </c>
      <c r="HP3824" t="s">
        <v>363</v>
      </c>
      <c r="HQ3824">
        <v>0</v>
      </c>
      <c r="HR3824">
        <v>0</v>
      </c>
      <c r="HS3824">
        <v>0</v>
      </c>
      <c r="HT3824">
        <v>0</v>
      </c>
      <c r="HU3824" t="b">
        <v>0</v>
      </c>
      <c r="HV3824">
        <v>0</v>
      </c>
      <c r="HW3824" t="b">
        <v>0</v>
      </c>
      <c r="HX3824" t="b">
        <v>0</v>
      </c>
    </row>
    <row r="3825" spans="2:232">
      <c r="B3825" s="34">
        <f>10000000+INDEX(编号表!$B:$B,MATCH(D3825,编号表!$A:$A,0))*10000+J3825</f>
        <v>11760011</v>
      </c>
      <c r="C3825" s="22" t="s">
        <v>2477</v>
      </c>
      <c r="D3825" s="22" t="s">
        <v>2477</v>
      </c>
      <c r="E3825" s="41" t="s">
        <v>492</v>
      </c>
      <c r="F3825" s="41" t="s">
        <v>2260</v>
      </c>
      <c r="G3825" s="41" t="s">
        <v>363</v>
      </c>
      <c r="H3825" s="41" t="b">
        <v>0</v>
      </c>
      <c r="I3825" s="41" t="b">
        <v>0</v>
      </c>
      <c r="J3825" s="41">
        <v>11</v>
      </c>
      <c r="K3825" s="41" t="str">
        <f t="shared" si="79"/>
        <v>117600</v>
      </c>
      <c r="L3825" s="41" t="s">
        <v>860</v>
      </c>
      <c r="O3825" t="s">
        <v>2488</v>
      </c>
      <c r="P3825">
        <v>12221023</v>
      </c>
      <c r="Q3825">
        <v>0</v>
      </c>
      <c r="R3825">
        <v>0</v>
      </c>
      <c r="S3825">
        <v>0</v>
      </c>
      <c r="U3825">
        <v>0</v>
      </c>
      <c r="V3825">
        <v>0</v>
      </c>
      <c r="W3825">
        <v>600</v>
      </c>
      <c r="X3825">
        <v>600</v>
      </c>
      <c r="Y3825" t="s">
        <v>419</v>
      </c>
      <c r="Z3825" t="s">
        <v>420</v>
      </c>
      <c r="AA3825" t="s">
        <v>429</v>
      </c>
      <c r="AB3825">
        <v>1</v>
      </c>
      <c r="AC3825">
        <v>0</v>
      </c>
      <c r="AD3825" t="b">
        <v>1</v>
      </c>
      <c r="AE3825" t="s">
        <v>358</v>
      </c>
      <c r="AZ3825" t="s">
        <v>389</v>
      </c>
      <c r="BA3825">
        <v>10000</v>
      </c>
      <c r="BB3825" t="s">
        <v>434</v>
      </c>
      <c r="BC3825" t="s">
        <v>429</v>
      </c>
      <c r="BD3825">
        <v>10000</v>
      </c>
      <c r="BE3825">
        <v>0</v>
      </c>
      <c r="BF3825" t="s">
        <v>361</v>
      </c>
      <c r="BG3825">
        <v>0</v>
      </c>
      <c r="BN3825">
        <v>20840011</v>
      </c>
      <c r="GY3825">
        <v>0</v>
      </c>
      <c r="GZ3825">
        <v>0</v>
      </c>
      <c r="HA3825" t="s">
        <v>373</v>
      </c>
      <c r="HB3825">
        <v>0</v>
      </c>
      <c r="HC3825">
        <v>0</v>
      </c>
      <c r="HD3825">
        <v>0</v>
      </c>
      <c r="HE3825" t="b">
        <v>0</v>
      </c>
      <c r="HF3825">
        <v>10000</v>
      </c>
      <c r="HG3825" t="b">
        <v>1</v>
      </c>
      <c r="HH3825">
        <v>0</v>
      </c>
      <c r="HI3825">
        <v>0</v>
      </c>
      <c r="HJ3825">
        <v>0</v>
      </c>
      <c r="HK3825">
        <v>0</v>
      </c>
      <c r="HL3825" t="b">
        <v>0</v>
      </c>
      <c r="HM3825">
        <v>0</v>
      </c>
      <c r="HN3825">
        <v>0</v>
      </c>
      <c r="HO3825">
        <v>0</v>
      </c>
      <c r="HP3825" t="s">
        <v>363</v>
      </c>
      <c r="HQ3825">
        <v>0</v>
      </c>
      <c r="HR3825">
        <v>0</v>
      </c>
      <c r="HS3825">
        <v>0</v>
      </c>
      <c r="HT3825">
        <v>0</v>
      </c>
      <c r="HU3825" t="b">
        <v>0</v>
      </c>
      <c r="HV3825">
        <v>0</v>
      </c>
      <c r="HW3825" t="b">
        <v>0</v>
      </c>
      <c r="HX3825" t="b">
        <v>0</v>
      </c>
    </row>
    <row r="3826" spans="2:232">
      <c r="B3826" s="34">
        <f>10000000+INDEX(编号表!$B:$B,MATCH(D3826,编号表!$A:$A,0))*10000+J3826</f>
        <v>11760012</v>
      </c>
      <c r="C3826" s="22" t="s">
        <v>2477</v>
      </c>
      <c r="D3826" s="22" t="s">
        <v>2477</v>
      </c>
      <c r="E3826" s="41" t="s">
        <v>492</v>
      </c>
      <c r="F3826" s="41" t="s">
        <v>2260</v>
      </c>
      <c r="G3826" s="41" t="s">
        <v>363</v>
      </c>
      <c r="H3826" s="41" t="b">
        <v>0</v>
      </c>
      <c r="I3826" s="41" t="b">
        <v>0</v>
      </c>
      <c r="J3826" s="41">
        <v>12</v>
      </c>
      <c r="K3826" s="41" t="str">
        <f t="shared" si="79"/>
        <v>117600</v>
      </c>
      <c r="L3826" s="41" t="s">
        <v>777</v>
      </c>
      <c r="O3826" t="s">
        <v>2489</v>
      </c>
      <c r="P3826">
        <v>12221023</v>
      </c>
      <c r="Q3826">
        <v>0</v>
      </c>
      <c r="R3826">
        <v>0</v>
      </c>
      <c r="S3826">
        <v>0</v>
      </c>
      <c r="U3826">
        <v>0</v>
      </c>
      <c r="V3826">
        <v>0</v>
      </c>
      <c r="W3826">
        <v>600</v>
      </c>
      <c r="X3826">
        <v>600</v>
      </c>
      <c r="Y3826" t="s">
        <v>419</v>
      </c>
      <c r="Z3826" t="s">
        <v>420</v>
      </c>
      <c r="AA3826" t="s">
        <v>429</v>
      </c>
      <c r="AB3826">
        <v>1</v>
      </c>
      <c r="AC3826">
        <v>0</v>
      </c>
      <c r="AD3826" t="b">
        <v>1</v>
      </c>
      <c r="AE3826" t="s">
        <v>358</v>
      </c>
      <c r="AZ3826" t="s">
        <v>389</v>
      </c>
      <c r="BA3826">
        <v>10000</v>
      </c>
      <c r="BB3826" t="s">
        <v>434</v>
      </c>
      <c r="BC3826" t="s">
        <v>429</v>
      </c>
      <c r="BD3826">
        <v>10000</v>
      </c>
      <c r="BE3826">
        <v>0</v>
      </c>
      <c r="BF3826" t="s">
        <v>361</v>
      </c>
      <c r="BG3826">
        <v>0</v>
      </c>
      <c r="BN3826">
        <v>20840012</v>
      </c>
      <c r="GY3826">
        <v>0</v>
      </c>
      <c r="GZ3826">
        <v>0</v>
      </c>
      <c r="HA3826" t="s">
        <v>373</v>
      </c>
      <c r="HB3826">
        <v>0</v>
      </c>
      <c r="HC3826">
        <v>0</v>
      </c>
      <c r="HD3826">
        <v>0</v>
      </c>
      <c r="HE3826" t="b">
        <v>0</v>
      </c>
      <c r="HF3826">
        <v>10000</v>
      </c>
      <c r="HG3826" t="b">
        <v>1</v>
      </c>
      <c r="HH3826">
        <v>0</v>
      </c>
      <c r="HI3826">
        <v>0</v>
      </c>
      <c r="HJ3826">
        <v>0</v>
      </c>
      <c r="HK3826">
        <v>0</v>
      </c>
      <c r="HL3826" t="b">
        <v>0</v>
      </c>
      <c r="HM3826">
        <v>0</v>
      </c>
      <c r="HN3826">
        <v>0</v>
      </c>
      <c r="HO3826">
        <v>0</v>
      </c>
      <c r="HP3826" t="s">
        <v>363</v>
      </c>
      <c r="HQ3826">
        <v>0</v>
      </c>
      <c r="HR3826">
        <v>0</v>
      </c>
      <c r="HS3826">
        <v>0</v>
      </c>
      <c r="HT3826">
        <v>0</v>
      </c>
      <c r="HU3826" t="b">
        <v>0</v>
      </c>
      <c r="HV3826">
        <v>0</v>
      </c>
      <c r="HW3826" t="b">
        <v>0</v>
      </c>
      <c r="HX3826" t="b">
        <v>0</v>
      </c>
    </row>
    <row r="3827" spans="2:232">
      <c r="B3827" s="34">
        <f>10000000+INDEX(编号表!$B:$B,MATCH(D3827,编号表!$A:$A,0))*10000+J3827</f>
        <v>11760013</v>
      </c>
      <c r="C3827" s="22" t="s">
        <v>2477</v>
      </c>
      <c r="D3827" s="22" t="s">
        <v>2477</v>
      </c>
      <c r="E3827" s="41" t="s">
        <v>492</v>
      </c>
      <c r="F3827" s="41" t="s">
        <v>2264</v>
      </c>
      <c r="G3827" s="41" t="s">
        <v>363</v>
      </c>
      <c r="H3827" s="41" t="b">
        <v>0</v>
      </c>
      <c r="I3827" s="41" t="b">
        <v>0</v>
      </c>
      <c r="J3827" s="41">
        <v>13</v>
      </c>
      <c r="K3827" s="41" t="str">
        <f t="shared" si="79"/>
        <v>117600</v>
      </c>
      <c r="L3827" s="41" t="s">
        <v>353</v>
      </c>
      <c r="O3827" t="s">
        <v>2490</v>
      </c>
      <c r="P3827">
        <v>12221023</v>
      </c>
      <c r="Q3827">
        <v>0</v>
      </c>
      <c r="R3827">
        <v>0</v>
      </c>
      <c r="S3827">
        <v>0</v>
      </c>
      <c r="U3827">
        <v>0</v>
      </c>
      <c r="V3827">
        <v>0</v>
      </c>
      <c r="W3827">
        <v>600</v>
      </c>
      <c r="X3827">
        <v>600</v>
      </c>
      <c r="Y3827" t="s">
        <v>419</v>
      </c>
      <c r="Z3827" t="s">
        <v>420</v>
      </c>
      <c r="AA3827" t="s">
        <v>429</v>
      </c>
      <c r="AB3827">
        <v>1</v>
      </c>
      <c r="AC3827">
        <v>0</v>
      </c>
      <c r="AD3827" t="b">
        <v>1</v>
      </c>
      <c r="AE3827" t="s">
        <v>358</v>
      </c>
      <c r="AZ3827" t="s">
        <v>389</v>
      </c>
      <c r="BA3827">
        <v>10000</v>
      </c>
      <c r="BB3827" t="s">
        <v>434</v>
      </c>
      <c r="BC3827" t="s">
        <v>429</v>
      </c>
      <c r="BD3827">
        <v>10000</v>
      </c>
      <c r="BE3827">
        <v>0</v>
      </c>
      <c r="BF3827" t="s">
        <v>361</v>
      </c>
      <c r="BG3827">
        <v>0</v>
      </c>
      <c r="BN3827">
        <v>20840013</v>
      </c>
      <c r="GY3827">
        <v>0</v>
      </c>
      <c r="GZ3827">
        <v>0</v>
      </c>
      <c r="HA3827" t="s">
        <v>373</v>
      </c>
      <c r="HB3827">
        <v>0</v>
      </c>
      <c r="HC3827">
        <v>0</v>
      </c>
      <c r="HD3827">
        <v>0</v>
      </c>
      <c r="HE3827" t="b">
        <v>0</v>
      </c>
      <c r="HF3827">
        <v>10000</v>
      </c>
      <c r="HG3827" t="b">
        <v>1</v>
      </c>
      <c r="HH3827">
        <v>0</v>
      </c>
      <c r="HI3827">
        <v>0</v>
      </c>
      <c r="HJ3827">
        <v>0</v>
      </c>
      <c r="HK3827">
        <v>0</v>
      </c>
      <c r="HL3827" t="b">
        <v>0</v>
      </c>
      <c r="HM3827">
        <v>0</v>
      </c>
      <c r="HN3827">
        <v>0</v>
      </c>
      <c r="HO3827">
        <v>0</v>
      </c>
      <c r="HP3827" t="s">
        <v>363</v>
      </c>
      <c r="HQ3827">
        <v>0</v>
      </c>
      <c r="HR3827">
        <v>0</v>
      </c>
      <c r="HS3827">
        <v>0</v>
      </c>
      <c r="HT3827">
        <v>0</v>
      </c>
      <c r="HU3827" t="b">
        <v>0</v>
      </c>
      <c r="HV3827">
        <v>0</v>
      </c>
      <c r="HW3827" t="b">
        <v>0</v>
      </c>
      <c r="HX3827" t="b">
        <v>0</v>
      </c>
    </row>
    <row r="3828" spans="2:232">
      <c r="B3828" s="34">
        <f>10000000+INDEX(编号表!$B:$B,MATCH(D3828,编号表!$A:$A,0))*10000+J3828</f>
        <v>11760014</v>
      </c>
      <c r="C3828" s="22" t="s">
        <v>2477</v>
      </c>
      <c r="D3828" s="22" t="s">
        <v>2477</v>
      </c>
      <c r="E3828" s="41" t="s">
        <v>492</v>
      </c>
      <c r="F3828" s="41" t="s">
        <v>2264</v>
      </c>
      <c r="G3828" s="41" t="s">
        <v>363</v>
      </c>
      <c r="H3828" s="41" t="b">
        <v>0</v>
      </c>
      <c r="I3828" s="41" t="b">
        <v>0</v>
      </c>
      <c r="J3828" s="41">
        <v>14</v>
      </c>
      <c r="K3828" s="41" t="str">
        <f t="shared" si="79"/>
        <v>117600</v>
      </c>
      <c r="L3828" s="41" t="s">
        <v>860</v>
      </c>
      <c r="O3828" t="s">
        <v>2491</v>
      </c>
      <c r="P3828">
        <v>12221023</v>
      </c>
      <c r="Q3828">
        <v>0</v>
      </c>
      <c r="R3828">
        <v>0</v>
      </c>
      <c r="S3828">
        <v>0</v>
      </c>
      <c r="U3828">
        <v>0</v>
      </c>
      <c r="V3828">
        <v>0</v>
      </c>
      <c r="W3828">
        <v>600</v>
      </c>
      <c r="X3828">
        <v>600</v>
      </c>
      <c r="Y3828" t="s">
        <v>419</v>
      </c>
      <c r="Z3828" t="s">
        <v>420</v>
      </c>
      <c r="AA3828" t="s">
        <v>429</v>
      </c>
      <c r="AB3828">
        <v>1</v>
      </c>
      <c r="AC3828">
        <v>0</v>
      </c>
      <c r="AD3828" t="b">
        <v>1</v>
      </c>
      <c r="AE3828" t="s">
        <v>358</v>
      </c>
      <c r="AZ3828" t="s">
        <v>389</v>
      </c>
      <c r="BA3828">
        <v>10000</v>
      </c>
      <c r="BB3828" t="s">
        <v>434</v>
      </c>
      <c r="BC3828" t="s">
        <v>429</v>
      </c>
      <c r="BD3828">
        <v>10000</v>
      </c>
      <c r="BE3828">
        <v>0</v>
      </c>
      <c r="BF3828" t="s">
        <v>361</v>
      </c>
      <c r="BG3828">
        <v>0</v>
      </c>
      <c r="BN3828">
        <v>20840014</v>
      </c>
      <c r="GY3828">
        <v>0</v>
      </c>
      <c r="GZ3828">
        <v>0</v>
      </c>
      <c r="HA3828" t="s">
        <v>373</v>
      </c>
      <c r="HB3828">
        <v>0</v>
      </c>
      <c r="HC3828">
        <v>0</v>
      </c>
      <c r="HD3828">
        <v>0</v>
      </c>
      <c r="HE3828" t="b">
        <v>0</v>
      </c>
      <c r="HF3828">
        <v>10000</v>
      </c>
      <c r="HG3828" t="b">
        <v>1</v>
      </c>
      <c r="HH3828">
        <v>0</v>
      </c>
      <c r="HI3828">
        <v>0</v>
      </c>
      <c r="HJ3828">
        <v>0</v>
      </c>
      <c r="HK3828">
        <v>0</v>
      </c>
      <c r="HL3828" t="b">
        <v>0</v>
      </c>
      <c r="HM3828">
        <v>0</v>
      </c>
      <c r="HN3828">
        <v>0</v>
      </c>
      <c r="HO3828">
        <v>0</v>
      </c>
      <c r="HP3828" t="s">
        <v>363</v>
      </c>
      <c r="HQ3828">
        <v>0</v>
      </c>
      <c r="HR3828">
        <v>0</v>
      </c>
      <c r="HS3828">
        <v>0</v>
      </c>
      <c r="HT3828">
        <v>0</v>
      </c>
      <c r="HU3828" t="b">
        <v>0</v>
      </c>
      <c r="HV3828">
        <v>0</v>
      </c>
      <c r="HW3828" t="b">
        <v>0</v>
      </c>
      <c r="HX3828" t="b">
        <v>0</v>
      </c>
    </row>
    <row r="3829" spans="2:232">
      <c r="B3829" s="34">
        <f>10000000+INDEX(编号表!$B:$B,MATCH(D3829,编号表!$A:$A,0))*10000+J3829</f>
        <v>11760015</v>
      </c>
      <c r="C3829" s="22" t="s">
        <v>2477</v>
      </c>
      <c r="D3829" s="22" t="s">
        <v>2477</v>
      </c>
      <c r="E3829" s="41" t="s">
        <v>492</v>
      </c>
      <c r="F3829" s="41" t="s">
        <v>2264</v>
      </c>
      <c r="G3829" s="41" t="s">
        <v>363</v>
      </c>
      <c r="H3829" s="41" t="b">
        <v>0</v>
      </c>
      <c r="I3829" s="41" t="b">
        <v>0</v>
      </c>
      <c r="J3829" s="41">
        <v>15</v>
      </c>
      <c r="K3829" s="41" t="str">
        <f t="shared" si="79"/>
        <v>117600</v>
      </c>
      <c r="L3829" s="41" t="s">
        <v>777</v>
      </c>
      <c r="O3829" t="s">
        <v>2492</v>
      </c>
      <c r="P3829">
        <v>12221023</v>
      </c>
      <c r="Q3829">
        <v>0</v>
      </c>
      <c r="R3829">
        <v>0</v>
      </c>
      <c r="S3829">
        <v>0</v>
      </c>
      <c r="U3829">
        <v>0</v>
      </c>
      <c r="V3829">
        <v>0</v>
      </c>
      <c r="W3829">
        <v>600</v>
      </c>
      <c r="X3829">
        <v>600</v>
      </c>
      <c r="Y3829" t="s">
        <v>419</v>
      </c>
      <c r="Z3829" t="s">
        <v>420</v>
      </c>
      <c r="AA3829" t="s">
        <v>429</v>
      </c>
      <c r="AB3829">
        <v>1</v>
      </c>
      <c r="AC3829">
        <v>0</v>
      </c>
      <c r="AD3829" t="b">
        <v>1</v>
      </c>
      <c r="AE3829" t="s">
        <v>358</v>
      </c>
      <c r="AZ3829" t="s">
        <v>389</v>
      </c>
      <c r="BA3829">
        <v>10000</v>
      </c>
      <c r="BB3829" t="s">
        <v>434</v>
      </c>
      <c r="BC3829" t="s">
        <v>429</v>
      </c>
      <c r="BD3829">
        <v>10000</v>
      </c>
      <c r="BE3829">
        <v>0</v>
      </c>
      <c r="BF3829" t="s">
        <v>361</v>
      </c>
      <c r="BG3829">
        <v>0</v>
      </c>
      <c r="BN3829">
        <v>20840015</v>
      </c>
      <c r="GY3829">
        <v>0</v>
      </c>
      <c r="GZ3829">
        <v>0</v>
      </c>
      <c r="HA3829" t="s">
        <v>373</v>
      </c>
      <c r="HB3829">
        <v>0</v>
      </c>
      <c r="HC3829">
        <v>0</v>
      </c>
      <c r="HD3829">
        <v>0</v>
      </c>
      <c r="HE3829" t="b">
        <v>0</v>
      </c>
      <c r="HF3829">
        <v>10000</v>
      </c>
      <c r="HG3829" t="b">
        <v>1</v>
      </c>
      <c r="HH3829">
        <v>0</v>
      </c>
      <c r="HI3829">
        <v>0</v>
      </c>
      <c r="HJ3829">
        <v>0</v>
      </c>
      <c r="HK3829">
        <v>0</v>
      </c>
      <c r="HL3829" t="b">
        <v>0</v>
      </c>
      <c r="HM3829">
        <v>0</v>
      </c>
      <c r="HN3829">
        <v>0</v>
      </c>
      <c r="HO3829">
        <v>0</v>
      </c>
      <c r="HP3829" t="s">
        <v>363</v>
      </c>
      <c r="HQ3829">
        <v>0</v>
      </c>
      <c r="HR3829">
        <v>0</v>
      </c>
      <c r="HS3829">
        <v>0</v>
      </c>
      <c r="HT3829">
        <v>0</v>
      </c>
      <c r="HU3829" t="b">
        <v>0</v>
      </c>
      <c r="HV3829">
        <v>0</v>
      </c>
      <c r="HW3829" t="b">
        <v>0</v>
      </c>
      <c r="HX3829" t="b">
        <v>0</v>
      </c>
    </row>
    <row r="3830" spans="2:232">
      <c r="B3830" s="34">
        <f>10000000+INDEX(编号表!$B:$B,MATCH(D3830,编号表!$A:$A,0))*10000+J3830</f>
        <v>11760016</v>
      </c>
      <c r="C3830" s="22" t="s">
        <v>2477</v>
      </c>
      <c r="D3830" s="22" t="s">
        <v>2477</v>
      </c>
      <c r="E3830" s="41" t="s">
        <v>492</v>
      </c>
      <c r="F3830" s="41" t="s">
        <v>2268</v>
      </c>
      <c r="G3830" s="41" t="s">
        <v>363</v>
      </c>
      <c r="H3830" s="41" t="b">
        <v>0</v>
      </c>
      <c r="I3830" s="41" t="b">
        <v>0</v>
      </c>
      <c r="J3830" s="41">
        <v>16</v>
      </c>
      <c r="K3830" s="41" t="str">
        <f t="shared" si="79"/>
        <v>117600</v>
      </c>
      <c r="L3830" s="41" t="s">
        <v>353</v>
      </c>
      <c r="O3830" t="s">
        <v>2493</v>
      </c>
      <c r="P3830">
        <v>12221023</v>
      </c>
      <c r="Q3830">
        <v>0</v>
      </c>
      <c r="R3830">
        <v>0</v>
      </c>
      <c r="S3830">
        <v>0</v>
      </c>
      <c r="U3830">
        <v>0</v>
      </c>
      <c r="V3830">
        <v>0</v>
      </c>
      <c r="W3830">
        <v>600</v>
      </c>
      <c r="X3830">
        <v>600</v>
      </c>
      <c r="Y3830" t="s">
        <v>419</v>
      </c>
      <c r="Z3830" t="s">
        <v>420</v>
      </c>
      <c r="AA3830" t="s">
        <v>429</v>
      </c>
      <c r="AB3830">
        <v>1</v>
      </c>
      <c r="AC3830">
        <v>0</v>
      </c>
      <c r="AD3830" t="b">
        <v>1</v>
      </c>
      <c r="AE3830" t="s">
        <v>358</v>
      </c>
      <c r="AZ3830" t="s">
        <v>389</v>
      </c>
      <c r="BA3830">
        <v>10000</v>
      </c>
      <c r="BB3830" t="s">
        <v>434</v>
      </c>
      <c r="BC3830" t="s">
        <v>429</v>
      </c>
      <c r="BD3830">
        <v>10000</v>
      </c>
      <c r="BE3830">
        <v>0</v>
      </c>
      <c r="BF3830" t="s">
        <v>361</v>
      </c>
      <c r="BG3830">
        <v>0</v>
      </c>
      <c r="BN3830">
        <v>20840016</v>
      </c>
      <c r="GY3830">
        <v>0</v>
      </c>
      <c r="GZ3830">
        <v>0</v>
      </c>
      <c r="HA3830" t="s">
        <v>373</v>
      </c>
      <c r="HB3830">
        <v>0</v>
      </c>
      <c r="HC3830">
        <v>0</v>
      </c>
      <c r="HD3830">
        <v>0</v>
      </c>
      <c r="HE3830" t="b">
        <v>0</v>
      </c>
      <c r="HF3830">
        <v>10000</v>
      </c>
      <c r="HG3830" t="b">
        <v>1</v>
      </c>
      <c r="HH3830">
        <v>0</v>
      </c>
      <c r="HI3830">
        <v>0</v>
      </c>
      <c r="HJ3830">
        <v>0</v>
      </c>
      <c r="HK3830">
        <v>0</v>
      </c>
      <c r="HL3830" t="b">
        <v>0</v>
      </c>
      <c r="HM3830">
        <v>0</v>
      </c>
      <c r="HN3830">
        <v>0</v>
      </c>
      <c r="HO3830">
        <v>0</v>
      </c>
      <c r="HP3830" t="s">
        <v>363</v>
      </c>
      <c r="HQ3830">
        <v>0</v>
      </c>
      <c r="HR3830">
        <v>0</v>
      </c>
      <c r="HS3830">
        <v>0</v>
      </c>
      <c r="HT3830">
        <v>0</v>
      </c>
      <c r="HU3830" t="b">
        <v>0</v>
      </c>
      <c r="HV3830">
        <v>0</v>
      </c>
      <c r="HW3830" t="b">
        <v>0</v>
      </c>
      <c r="HX3830" t="b">
        <v>0</v>
      </c>
    </row>
    <row r="3831" spans="2:232">
      <c r="B3831" s="34">
        <f>10000000+INDEX(编号表!$B:$B,MATCH(D3831,编号表!$A:$A,0))*10000+J3831</f>
        <v>11760017</v>
      </c>
      <c r="C3831" s="22" t="s">
        <v>2477</v>
      </c>
      <c r="D3831" s="22" t="s">
        <v>2477</v>
      </c>
      <c r="E3831" s="41" t="s">
        <v>492</v>
      </c>
      <c r="F3831" s="41" t="s">
        <v>2268</v>
      </c>
      <c r="G3831" s="41" t="s">
        <v>363</v>
      </c>
      <c r="H3831" s="41" t="b">
        <v>0</v>
      </c>
      <c r="I3831" s="41" t="b">
        <v>0</v>
      </c>
      <c r="J3831" s="41">
        <v>17</v>
      </c>
      <c r="K3831" s="41" t="str">
        <f t="shared" si="79"/>
        <v>117600</v>
      </c>
      <c r="L3831" s="41" t="s">
        <v>860</v>
      </c>
      <c r="O3831" t="s">
        <v>2494</v>
      </c>
      <c r="P3831">
        <v>12221023</v>
      </c>
      <c r="Q3831">
        <v>0</v>
      </c>
      <c r="R3831">
        <v>0</v>
      </c>
      <c r="S3831">
        <v>0</v>
      </c>
      <c r="U3831">
        <v>0</v>
      </c>
      <c r="V3831">
        <v>0</v>
      </c>
      <c r="W3831">
        <v>600</v>
      </c>
      <c r="X3831">
        <v>600</v>
      </c>
      <c r="Y3831" t="s">
        <v>419</v>
      </c>
      <c r="Z3831" t="s">
        <v>420</v>
      </c>
      <c r="AA3831" t="s">
        <v>429</v>
      </c>
      <c r="AB3831">
        <v>1</v>
      </c>
      <c r="AC3831">
        <v>0</v>
      </c>
      <c r="AD3831" t="b">
        <v>1</v>
      </c>
      <c r="AE3831" t="s">
        <v>358</v>
      </c>
      <c r="AZ3831" t="s">
        <v>389</v>
      </c>
      <c r="BA3831">
        <v>10000</v>
      </c>
      <c r="BB3831" t="s">
        <v>434</v>
      </c>
      <c r="BC3831" t="s">
        <v>429</v>
      </c>
      <c r="BD3831">
        <v>10000</v>
      </c>
      <c r="BE3831">
        <v>0</v>
      </c>
      <c r="BF3831" t="s">
        <v>361</v>
      </c>
      <c r="BG3831">
        <v>0</v>
      </c>
      <c r="BN3831">
        <v>20840017</v>
      </c>
      <c r="GY3831">
        <v>0</v>
      </c>
      <c r="GZ3831">
        <v>0</v>
      </c>
      <c r="HA3831" t="s">
        <v>373</v>
      </c>
      <c r="HB3831">
        <v>0</v>
      </c>
      <c r="HC3831">
        <v>0</v>
      </c>
      <c r="HD3831">
        <v>0</v>
      </c>
      <c r="HE3831" t="b">
        <v>0</v>
      </c>
      <c r="HF3831">
        <v>10000</v>
      </c>
      <c r="HG3831" t="b">
        <v>1</v>
      </c>
      <c r="HH3831">
        <v>0</v>
      </c>
      <c r="HI3831">
        <v>0</v>
      </c>
      <c r="HJ3831">
        <v>0</v>
      </c>
      <c r="HK3831">
        <v>0</v>
      </c>
      <c r="HL3831" t="b">
        <v>0</v>
      </c>
      <c r="HM3831">
        <v>0</v>
      </c>
      <c r="HN3831">
        <v>0</v>
      </c>
      <c r="HO3831">
        <v>0</v>
      </c>
      <c r="HP3831" t="s">
        <v>363</v>
      </c>
      <c r="HQ3831">
        <v>0</v>
      </c>
      <c r="HR3831">
        <v>0</v>
      </c>
      <c r="HS3831">
        <v>0</v>
      </c>
      <c r="HT3831">
        <v>0</v>
      </c>
      <c r="HU3831" t="b">
        <v>0</v>
      </c>
      <c r="HV3831">
        <v>0</v>
      </c>
      <c r="HW3831" t="b">
        <v>0</v>
      </c>
      <c r="HX3831" t="b">
        <v>0</v>
      </c>
    </row>
    <row r="3832" spans="2:232">
      <c r="B3832" s="34">
        <f>10000000+INDEX(编号表!$B:$B,MATCH(D3832,编号表!$A:$A,0))*10000+J3832</f>
        <v>11760018</v>
      </c>
      <c r="C3832" s="22" t="s">
        <v>2477</v>
      </c>
      <c r="D3832" s="22" t="s">
        <v>2477</v>
      </c>
      <c r="E3832" s="41" t="s">
        <v>492</v>
      </c>
      <c r="F3832" s="41" t="s">
        <v>2268</v>
      </c>
      <c r="G3832" s="41" t="s">
        <v>363</v>
      </c>
      <c r="H3832" s="41" t="b">
        <v>0</v>
      </c>
      <c r="I3832" s="41" t="b">
        <v>0</v>
      </c>
      <c r="J3832" s="41">
        <v>18</v>
      </c>
      <c r="K3832" s="41" t="str">
        <f t="shared" si="79"/>
        <v>117600</v>
      </c>
      <c r="L3832" s="41" t="s">
        <v>777</v>
      </c>
      <c r="O3832" t="s">
        <v>2495</v>
      </c>
      <c r="P3832">
        <v>12221023</v>
      </c>
      <c r="Q3832">
        <v>0</v>
      </c>
      <c r="R3832">
        <v>0</v>
      </c>
      <c r="S3832">
        <v>0</v>
      </c>
      <c r="U3832">
        <v>0</v>
      </c>
      <c r="V3832">
        <v>0</v>
      </c>
      <c r="W3832">
        <v>600</v>
      </c>
      <c r="X3832">
        <v>600</v>
      </c>
      <c r="Y3832" t="s">
        <v>419</v>
      </c>
      <c r="Z3832" t="s">
        <v>420</v>
      </c>
      <c r="AA3832" t="s">
        <v>429</v>
      </c>
      <c r="AB3832">
        <v>1</v>
      </c>
      <c r="AC3832">
        <v>0</v>
      </c>
      <c r="AD3832" t="b">
        <v>1</v>
      </c>
      <c r="AE3832" t="s">
        <v>358</v>
      </c>
      <c r="AZ3832" t="s">
        <v>389</v>
      </c>
      <c r="BA3832">
        <v>10000</v>
      </c>
      <c r="BB3832" t="s">
        <v>434</v>
      </c>
      <c r="BC3832" t="s">
        <v>429</v>
      </c>
      <c r="BD3832">
        <v>10000</v>
      </c>
      <c r="BE3832">
        <v>0</v>
      </c>
      <c r="BF3832" t="s">
        <v>361</v>
      </c>
      <c r="BG3832">
        <v>0</v>
      </c>
      <c r="BN3832">
        <v>20840018</v>
      </c>
      <c r="GY3832">
        <v>0</v>
      </c>
      <c r="GZ3832">
        <v>0</v>
      </c>
      <c r="HA3832" t="s">
        <v>373</v>
      </c>
      <c r="HB3832">
        <v>0</v>
      </c>
      <c r="HC3832">
        <v>0</v>
      </c>
      <c r="HD3832">
        <v>0</v>
      </c>
      <c r="HE3832" t="b">
        <v>0</v>
      </c>
      <c r="HF3832">
        <v>10000</v>
      </c>
      <c r="HG3832" t="b">
        <v>1</v>
      </c>
      <c r="HH3832">
        <v>0</v>
      </c>
      <c r="HI3832">
        <v>0</v>
      </c>
      <c r="HJ3832">
        <v>0</v>
      </c>
      <c r="HK3832">
        <v>0</v>
      </c>
      <c r="HL3832" t="b">
        <v>0</v>
      </c>
      <c r="HM3832">
        <v>0</v>
      </c>
      <c r="HN3832">
        <v>0</v>
      </c>
      <c r="HO3832">
        <v>0</v>
      </c>
      <c r="HP3832" t="s">
        <v>363</v>
      </c>
      <c r="HQ3832">
        <v>0</v>
      </c>
      <c r="HR3832">
        <v>0</v>
      </c>
      <c r="HS3832">
        <v>0</v>
      </c>
      <c r="HT3832">
        <v>0</v>
      </c>
      <c r="HU3832" t="b">
        <v>0</v>
      </c>
      <c r="HV3832">
        <v>0</v>
      </c>
      <c r="HW3832" t="b">
        <v>0</v>
      </c>
      <c r="HX3832" t="b">
        <v>0</v>
      </c>
    </row>
    <row r="3833" spans="2:232">
      <c r="B3833" s="34">
        <f>10000000+INDEX(编号表!$B:$B,MATCH(D3833,编号表!$A:$A,0))*10000+J3833</f>
        <v>11760019</v>
      </c>
      <c r="C3833" s="22" t="s">
        <v>2477</v>
      </c>
      <c r="D3833" s="22" t="s">
        <v>2477</v>
      </c>
      <c r="E3833" s="41" t="s">
        <v>492</v>
      </c>
      <c r="F3833" s="41" t="s">
        <v>2272</v>
      </c>
      <c r="G3833" s="41" t="s">
        <v>363</v>
      </c>
      <c r="H3833" s="41" t="b">
        <v>0</v>
      </c>
      <c r="I3833" s="41" t="b">
        <v>0</v>
      </c>
      <c r="J3833" s="41">
        <v>19</v>
      </c>
      <c r="K3833" s="41" t="str">
        <f t="shared" si="79"/>
        <v>117600</v>
      </c>
      <c r="L3833" s="41" t="s">
        <v>353</v>
      </c>
      <c r="O3833" t="s">
        <v>2496</v>
      </c>
      <c r="P3833">
        <v>12221023</v>
      </c>
      <c r="Q3833">
        <v>0</v>
      </c>
      <c r="R3833">
        <v>0</v>
      </c>
      <c r="S3833">
        <v>0</v>
      </c>
      <c r="U3833">
        <v>0</v>
      </c>
      <c r="V3833">
        <v>0</v>
      </c>
      <c r="W3833">
        <v>600</v>
      </c>
      <c r="X3833">
        <v>600</v>
      </c>
      <c r="Y3833" t="s">
        <v>419</v>
      </c>
      <c r="Z3833" t="s">
        <v>420</v>
      </c>
      <c r="AA3833" t="s">
        <v>429</v>
      </c>
      <c r="AB3833">
        <v>1</v>
      </c>
      <c r="AC3833">
        <v>0</v>
      </c>
      <c r="AD3833" t="b">
        <v>1</v>
      </c>
      <c r="AE3833" t="s">
        <v>358</v>
      </c>
      <c r="AZ3833" t="s">
        <v>389</v>
      </c>
      <c r="BA3833">
        <v>10000</v>
      </c>
      <c r="BB3833" t="s">
        <v>434</v>
      </c>
      <c r="BC3833" t="s">
        <v>429</v>
      </c>
      <c r="BD3833">
        <v>10000</v>
      </c>
      <c r="BE3833">
        <v>0</v>
      </c>
      <c r="BF3833" t="s">
        <v>361</v>
      </c>
      <c r="BG3833">
        <v>0</v>
      </c>
      <c r="BN3833">
        <v>20840019</v>
      </c>
      <c r="GY3833">
        <v>0</v>
      </c>
      <c r="GZ3833">
        <v>0</v>
      </c>
      <c r="HA3833" t="s">
        <v>373</v>
      </c>
      <c r="HB3833">
        <v>0</v>
      </c>
      <c r="HC3833">
        <v>0</v>
      </c>
      <c r="HD3833">
        <v>0</v>
      </c>
      <c r="HE3833" t="b">
        <v>0</v>
      </c>
      <c r="HF3833">
        <v>10000</v>
      </c>
      <c r="HG3833" t="b">
        <v>1</v>
      </c>
      <c r="HH3833">
        <v>0</v>
      </c>
      <c r="HI3833">
        <v>0</v>
      </c>
      <c r="HJ3833">
        <v>0</v>
      </c>
      <c r="HK3833">
        <v>0</v>
      </c>
      <c r="HL3833" t="b">
        <v>0</v>
      </c>
      <c r="HM3833">
        <v>0</v>
      </c>
      <c r="HN3833">
        <v>0</v>
      </c>
      <c r="HO3833">
        <v>0</v>
      </c>
      <c r="HP3833" t="s">
        <v>363</v>
      </c>
      <c r="HQ3833">
        <v>0</v>
      </c>
      <c r="HR3833">
        <v>0</v>
      </c>
      <c r="HS3833">
        <v>0</v>
      </c>
      <c r="HT3833">
        <v>0</v>
      </c>
      <c r="HU3833" t="b">
        <v>0</v>
      </c>
      <c r="HV3833">
        <v>0</v>
      </c>
      <c r="HW3833" t="b">
        <v>0</v>
      </c>
      <c r="HX3833" t="b">
        <v>0</v>
      </c>
    </row>
    <row r="3834" spans="2:232">
      <c r="B3834" s="34">
        <f>10000000+INDEX(编号表!$B:$B,MATCH(D3834,编号表!$A:$A,0))*10000+J3834</f>
        <v>11760020</v>
      </c>
      <c r="C3834" s="22" t="s">
        <v>2477</v>
      </c>
      <c r="D3834" s="22" t="s">
        <v>2477</v>
      </c>
      <c r="E3834" s="41" t="s">
        <v>492</v>
      </c>
      <c r="F3834" s="41" t="s">
        <v>2272</v>
      </c>
      <c r="G3834" s="41" t="s">
        <v>363</v>
      </c>
      <c r="H3834" s="41" t="b">
        <v>0</v>
      </c>
      <c r="I3834" s="41" t="b">
        <v>0</v>
      </c>
      <c r="J3834" s="41">
        <v>20</v>
      </c>
      <c r="K3834" s="41" t="str">
        <f t="shared" si="79"/>
        <v>117600</v>
      </c>
      <c r="L3834" s="41" t="s">
        <v>860</v>
      </c>
      <c r="O3834" t="s">
        <v>2497</v>
      </c>
      <c r="P3834">
        <v>12221023</v>
      </c>
      <c r="Q3834">
        <v>0</v>
      </c>
      <c r="R3834">
        <v>0</v>
      </c>
      <c r="S3834">
        <v>0</v>
      </c>
      <c r="U3834">
        <v>0</v>
      </c>
      <c r="V3834">
        <v>0</v>
      </c>
      <c r="W3834">
        <v>600</v>
      </c>
      <c r="X3834">
        <v>600</v>
      </c>
      <c r="Y3834" t="s">
        <v>419</v>
      </c>
      <c r="Z3834" t="s">
        <v>420</v>
      </c>
      <c r="AA3834" t="s">
        <v>429</v>
      </c>
      <c r="AB3834">
        <v>1</v>
      </c>
      <c r="AC3834">
        <v>0</v>
      </c>
      <c r="AD3834" t="b">
        <v>1</v>
      </c>
      <c r="AE3834" t="s">
        <v>358</v>
      </c>
      <c r="AZ3834" t="s">
        <v>389</v>
      </c>
      <c r="BA3834">
        <v>10000</v>
      </c>
      <c r="BB3834" t="s">
        <v>434</v>
      </c>
      <c r="BC3834" t="s">
        <v>429</v>
      </c>
      <c r="BD3834">
        <v>10000</v>
      </c>
      <c r="BE3834">
        <v>0</v>
      </c>
      <c r="BF3834" t="s">
        <v>361</v>
      </c>
      <c r="BG3834">
        <v>0</v>
      </c>
      <c r="BN3834">
        <v>20840020</v>
      </c>
      <c r="GY3834">
        <v>0</v>
      </c>
      <c r="GZ3834">
        <v>0</v>
      </c>
      <c r="HA3834" t="s">
        <v>373</v>
      </c>
      <c r="HB3834">
        <v>0</v>
      </c>
      <c r="HC3834">
        <v>0</v>
      </c>
      <c r="HD3834">
        <v>0</v>
      </c>
      <c r="HE3834" t="b">
        <v>0</v>
      </c>
      <c r="HF3834">
        <v>10000</v>
      </c>
      <c r="HG3834" t="b">
        <v>1</v>
      </c>
      <c r="HH3834">
        <v>0</v>
      </c>
      <c r="HI3834">
        <v>0</v>
      </c>
      <c r="HJ3834">
        <v>0</v>
      </c>
      <c r="HK3834">
        <v>0</v>
      </c>
      <c r="HL3834" t="b">
        <v>0</v>
      </c>
      <c r="HM3834">
        <v>0</v>
      </c>
      <c r="HN3834">
        <v>0</v>
      </c>
      <c r="HO3834">
        <v>0</v>
      </c>
      <c r="HP3834" t="s">
        <v>363</v>
      </c>
      <c r="HQ3834">
        <v>0</v>
      </c>
      <c r="HR3834">
        <v>0</v>
      </c>
      <c r="HS3834">
        <v>0</v>
      </c>
      <c r="HT3834">
        <v>0</v>
      </c>
      <c r="HU3834" t="b">
        <v>0</v>
      </c>
      <c r="HV3834">
        <v>0</v>
      </c>
      <c r="HW3834" t="b">
        <v>0</v>
      </c>
      <c r="HX3834" t="b">
        <v>0</v>
      </c>
    </row>
    <row r="3835" spans="2:232">
      <c r="B3835" s="34">
        <f>10000000+INDEX(编号表!$B:$B,MATCH(D3835,编号表!$A:$A,0))*10000+J3835</f>
        <v>11760021</v>
      </c>
      <c r="C3835" s="22" t="s">
        <v>2477</v>
      </c>
      <c r="D3835" s="22" t="s">
        <v>2477</v>
      </c>
      <c r="E3835" s="41" t="s">
        <v>492</v>
      </c>
      <c r="F3835" s="41" t="s">
        <v>2272</v>
      </c>
      <c r="G3835" s="41" t="s">
        <v>363</v>
      </c>
      <c r="H3835" s="41" t="b">
        <v>0</v>
      </c>
      <c r="I3835" s="41" t="b">
        <v>0</v>
      </c>
      <c r="J3835" s="41">
        <v>21</v>
      </c>
      <c r="K3835" s="41" t="str">
        <f t="shared" si="79"/>
        <v>117600</v>
      </c>
      <c r="L3835" s="41" t="s">
        <v>777</v>
      </c>
      <c r="O3835" t="s">
        <v>2498</v>
      </c>
      <c r="P3835">
        <v>12221023</v>
      </c>
      <c r="Q3835">
        <v>0</v>
      </c>
      <c r="R3835">
        <v>0</v>
      </c>
      <c r="S3835">
        <v>0</v>
      </c>
      <c r="U3835">
        <v>0</v>
      </c>
      <c r="V3835">
        <v>0</v>
      </c>
      <c r="W3835">
        <v>600</v>
      </c>
      <c r="X3835">
        <v>600</v>
      </c>
      <c r="Y3835" t="s">
        <v>419</v>
      </c>
      <c r="Z3835" t="s">
        <v>420</v>
      </c>
      <c r="AA3835" t="s">
        <v>429</v>
      </c>
      <c r="AB3835">
        <v>1</v>
      </c>
      <c r="AC3835">
        <v>0</v>
      </c>
      <c r="AD3835" t="b">
        <v>1</v>
      </c>
      <c r="AE3835" t="s">
        <v>358</v>
      </c>
      <c r="AZ3835" t="s">
        <v>389</v>
      </c>
      <c r="BA3835">
        <v>10000</v>
      </c>
      <c r="BB3835" t="s">
        <v>434</v>
      </c>
      <c r="BC3835" t="s">
        <v>429</v>
      </c>
      <c r="BD3835">
        <v>10000</v>
      </c>
      <c r="BE3835">
        <v>0</v>
      </c>
      <c r="BF3835" t="s">
        <v>361</v>
      </c>
      <c r="BG3835">
        <v>0</v>
      </c>
      <c r="BN3835">
        <v>20840021</v>
      </c>
      <c r="GY3835">
        <v>0</v>
      </c>
      <c r="GZ3835">
        <v>0</v>
      </c>
      <c r="HA3835" t="s">
        <v>373</v>
      </c>
      <c r="HB3835">
        <v>0</v>
      </c>
      <c r="HC3835">
        <v>0</v>
      </c>
      <c r="HD3835">
        <v>0</v>
      </c>
      <c r="HE3835" t="b">
        <v>0</v>
      </c>
      <c r="HF3835">
        <v>10000</v>
      </c>
      <c r="HG3835" t="b">
        <v>1</v>
      </c>
      <c r="HH3835">
        <v>0</v>
      </c>
      <c r="HI3835">
        <v>0</v>
      </c>
      <c r="HJ3835">
        <v>0</v>
      </c>
      <c r="HK3835">
        <v>0</v>
      </c>
      <c r="HL3835" t="b">
        <v>0</v>
      </c>
      <c r="HM3835">
        <v>0</v>
      </c>
      <c r="HN3835">
        <v>0</v>
      </c>
      <c r="HO3835">
        <v>0</v>
      </c>
      <c r="HP3835" t="s">
        <v>363</v>
      </c>
      <c r="HQ3835">
        <v>0</v>
      </c>
      <c r="HR3835">
        <v>0</v>
      </c>
      <c r="HS3835">
        <v>0</v>
      </c>
      <c r="HT3835">
        <v>0</v>
      </c>
      <c r="HU3835" t="b">
        <v>0</v>
      </c>
      <c r="HV3835">
        <v>0</v>
      </c>
      <c r="HW3835" t="b">
        <v>0</v>
      </c>
      <c r="HX3835" t="b">
        <v>0</v>
      </c>
    </row>
    <row r="3836" spans="2:232">
      <c r="B3836" s="34">
        <f>10000000+INDEX(编号表!$B:$B,MATCH(D3836,编号表!$A:$A,0))*10000+J3836</f>
        <v>11770001</v>
      </c>
      <c r="C3836" s="22" t="s">
        <v>2499</v>
      </c>
      <c r="D3836" s="22" t="s">
        <v>2499</v>
      </c>
      <c r="E3836" s="41" t="s">
        <v>492</v>
      </c>
      <c r="F3836" s="41" t="s">
        <v>2248</v>
      </c>
      <c r="G3836" s="41" t="s">
        <v>363</v>
      </c>
      <c r="H3836" s="41" t="b">
        <v>0</v>
      </c>
      <c r="I3836" s="41" t="b">
        <v>0</v>
      </c>
      <c r="J3836" s="41">
        <v>1</v>
      </c>
      <c r="K3836" s="41" t="str">
        <f t="shared" si="79"/>
        <v>117700</v>
      </c>
      <c r="L3836" s="41" t="s">
        <v>353</v>
      </c>
      <c r="O3836" t="s">
        <v>2500</v>
      </c>
      <c r="P3836">
        <v>12221024</v>
      </c>
      <c r="Q3836">
        <v>0</v>
      </c>
      <c r="R3836">
        <v>0</v>
      </c>
      <c r="S3836">
        <v>0</v>
      </c>
      <c r="U3836">
        <v>0</v>
      </c>
      <c r="V3836">
        <v>0</v>
      </c>
      <c r="W3836">
        <v>600</v>
      </c>
      <c r="X3836">
        <v>600</v>
      </c>
      <c r="Y3836" t="s">
        <v>419</v>
      </c>
      <c r="Z3836" t="s">
        <v>420</v>
      </c>
      <c r="AA3836" t="s">
        <v>429</v>
      </c>
      <c r="AB3836">
        <v>1</v>
      </c>
      <c r="AC3836">
        <v>0</v>
      </c>
      <c r="AD3836" t="b">
        <v>1</v>
      </c>
      <c r="AE3836" t="s">
        <v>358</v>
      </c>
      <c r="AZ3836" t="s">
        <v>389</v>
      </c>
      <c r="BA3836">
        <v>10000</v>
      </c>
      <c r="BB3836" t="s">
        <v>2501</v>
      </c>
      <c r="BC3836" t="s">
        <v>429</v>
      </c>
      <c r="BD3836">
        <v>5000</v>
      </c>
      <c r="BE3836">
        <v>0</v>
      </c>
      <c r="BF3836" t="s">
        <v>361</v>
      </c>
      <c r="BG3836">
        <v>0</v>
      </c>
      <c r="CY3836" t="s">
        <v>2502</v>
      </c>
      <c r="CZ3836">
        <v>1</v>
      </c>
      <c r="GY3836">
        <v>0</v>
      </c>
      <c r="GZ3836">
        <v>0</v>
      </c>
      <c r="HA3836" t="s">
        <v>373</v>
      </c>
      <c r="HB3836">
        <v>0</v>
      </c>
      <c r="HC3836">
        <v>0</v>
      </c>
      <c r="HD3836">
        <v>0</v>
      </c>
      <c r="HE3836" t="b">
        <v>0</v>
      </c>
      <c r="HF3836">
        <v>8000</v>
      </c>
      <c r="HG3836" t="b">
        <v>1</v>
      </c>
      <c r="HH3836">
        <v>0</v>
      </c>
      <c r="HI3836">
        <v>0</v>
      </c>
      <c r="HJ3836">
        <v>0</v>
      </c>
      <c r="HK3836">
        <v>0</v>
      </c>
      <c r="HL3836" t="b">
        <v>0</v>
      </c>
      <c r="HM3836">
        <v>0</v>
      </c>
      <c r="HN3836">
        <v>0</v>
      </c>
      <c r="HO3836">
        <v>0</v>
      </c>
      <c r="HP3836" t="s">
        <v>363</v>
      </c>
      <c r="HQ3836">
        <v>0</v>
      </c>
      <c r="HR3836">
        <v>0</v>
      </c>
      <c r="HS3836">
        <v>0</v>
      </c>
      <c r="HT3836">
        <v>0</v>
      </c>
      <c r="HU3836" t="b">
        <v>0</v>
      </c>
      <c r="HV3836">
        <v>0</v>
      </c>
      <c r="HW3836" t="b">
        <v>0</v>
      </c>
      <c r="HX3836" t="b">
        <v>0</v>
      </c>
    </row>
    <row r="3837" spans="2:232">
      <c r="B3837" s="34">
        <f>10000000+INDEX(编号表!$B:$B,MATCH(D3837,编号表!$A:$A,0))*10000+J3837</f>
        <v>11770002</v>
      </c>
      <c r="C3837" s="22" t="s">
        <v>2499</v>
      </c>
      <c r="D3837" s="22" t="s">
        <v>2499</v>
      </c>
      <c r="E3837" s="41" t="s">
        <v>492</v>
      </c>
      <c r="F3837" s="41" t="s">
        <v>2248</v>
      </c>
      <c r="G3837" s="41" t="s">
        <v>363</v>
      </c>
      <c r="H3837" s="41" t="b">
        <v>0</v>
      </c>
      <c r="I3837" s="41" t="b">
        <v>0</v>
      </c>
      <c r="J3837" s="41">
        <v>2</v>
      </c>
      <c r="K3837" s="41" t="str">
        <f t="shared" si="79"/>
        <v>117700</v>
      </c>
      <c r="L3837" s="41" t="s">
        <v>860</v>
      </c>
      <c r="O3837" t="s">
        <v>2503</v>
      </c>
      <c r="P3837">
        <v>12221024</v>
      </c>
      <c r="Q3837">
        <v>0</v>
      </c>
      <c r="R3837">
        <v>0</v>
      </c>
      <c r="S3837">
        <v>0</v>
      </c>
      <c r="U3837">
        <v>0</v>
      </c>
      <c r="V3837">
        <v>0</v>
      </c>
      <c r="W3837">
        <v>600</v>
      </c>
      <c r="X3837">
        <v>600</v>
      </c>
      <c r="Y3837" t="s">
        <v>419</v>
      </c>
      <c r="Z3837" t="s">
        <v>420</v>
      </c>
      <c r="AA3837" t="s">
        <v>429</v>
      </c>
      <c r="AB3837">
        <v>1</v>
      </c>
      <c r="AC3837">
        <v>0</v>
      </c>
      <c r="AD3837" t="b">
        <v>1</v>
      </c>
      <c r="AE3837" t="s">
        <v>358</v>
      </c>
      <c r="AZ3837" t="s">
        <v>389</v>
      </c>
      <c r="BA3837">
        <v>10000</v>
      </c>
      <c r="BB3837" t="s">
        <v>2501</v>
      </c>
      <c r="BC3837" t="s">
        <v>429</v>
      </c>
      <c r="BD3837">
        <v>6250</v>
      </c>
      <c r="BE3837">
        <v>0</v>
      </c>
      <c r="BF3837" t="s">
        <v>361</v>
      </c>
      <c r="BG3837">
        <v>0</v>
      </c>
      <c r="CY3837" t="s">
        <v>2502</v>
      </c>
      <c r="CZ3837">
        <v>1</v>
      </c>
      <c r="GY3837">
        <v>0</v>
      </c>
      <c r="GZ3837">
        <v>0</v>
      </c>
      <c r="HA3837" t="s">
        <v>373</v>
      </c>
      <c r="HB3837">
        <v>0</v>
      </c>
      <c r="HC3837">
        <v>0</v>
      </c>
      <c r="HD3837">
        <v>0</v>
      </c>
      <c r="HE3837" t="b">
        <v>0</v>
      </c>
      <c r="HF3837">
        <v>8000</v>
      </c>
      <c r="HG3837" t="b">
        <v>1</v>
      </c>
      <c r="HH3837">
        <v>0</v>
      </c>
      <c r="HI3837">
        <v>0</v>
      </c>
      <c r="HJ3837">
        <v>0</v>
      </c>
      <c r="HK3837">
        <v>0</v>
      </c>
      <c r="HL3837" t="b">
        <v>0</v>
      </c>
      <c r="HM3837">
        <v>0</v>
      </c>
      <c r="HN3837">
        <v>0</v>
      </c>
      <c r="HO3837">
        <v>0</v>
      </c>
      <c r="HP3837" t="s">
        <v>363</v>
      </c>
      <c r="HQ3837">
        <v>0</v>
      </c>
      <c r="HR3837">
        <v>0</v>
      </c>
      <c r="HS3837">
        <v>0</v>
      </c>
      <c r="HT3837">
        <v>0</v>
      </c>
      <c r="HU3837" t="b">
        <v>0</v>
      </c>
      <c r="HV3837">
        <v>0</v>
      </c>
      <c r="HW3837" t="b">
        <v>0</v>
      </c>
      <c r="HX3837" t="b">
        <v>0</v>
      </c>
    </row>
    <row r="3838" spans="2:232">
      <c r="B3838" s="34">
        <f>10000000+INDEX(编号表!$B:$B,MATCH(D3838,编号表!$A:$A,0))*10000+J3838</f>
        <v>11770003</v>
      </c>
      <c r="C3838" s="22" t="s">
        <v>2499</v>
      </c>
      <c r="D3838" s="22" t="s">
        <v>2499</v>
      </c>
      <c r="E3838" s="41" t="s">
        <v>492</v>
      </c>
      <c r="F3838" s="41" t="s">
        <v>2248</v>
      </c>
      <c r="G3838" s="41" t="s">
        <v>363</v>
      </c>
      <c r="H3838" s="41" t="b">
        <v>0</v>
      </c>
      <c r="I3838" s="41" t="b">
        <v>0</v>
      </c>
      <c r="J3838" s="41">
        <v>3</v>
      </c>
      <c r="K3838" s="41" t="str">
        <f t="shared" si="79"/>
        <v>117700</v>
      </c>
      <c r="L3838" s="41" t="s">
        <v>777</v>
      </c>
      <c r="O3838" t="s">
        <v>2504</v>
      </c>
      <c r="P3838">
        <v>12221024</v>
      </c>
      <c r="Q3838">
        <v>0</v>
      </c>
      <c r="R3838">
        <v>0</v>
      </c>
      <c r="S3838">
        <v>0</v>
      </c>
      <c r="U3838">
        <v>0</v>
      </c>
      <c r="V3838">
        <v>0</v>
      </c>
      <c r="W3838">
        <v>600</v>
      </c>
      <c r="X3838">
        <v>600</v>
      </c>
      <c r="Y3838" t="s">
        <v>419</v>
      </c>
      <c r="Z3838" t="s">
        <v>420</v>
      </c>
      <c r="AA3838" t="s">
        <v>429</v>
      </c>
      <c r="AB3838">
        <v>1</v>
      </c>
      <c r="AC3838">
        <v>0</v>
      </c>
      <c r="AD3838" t="b">
        <v>1</v>
      </c>
      <c r="AE3838" t="s">
        <v>358</v>
      </c>
      <c r="AZ3838" t="s">
        <v>389</v>
      </c>
      <c r="BA3838">
        <v>10000</v>
      </c>
      <c r="BB3838" t="s">
        <v>2501</v>
      </c>
      <c r="BC3838" t="s">
        <v>429</v>
      </c>
      <c r="BD3838">
        <v>7500</v>
      </c>
      <c r="BE3838">
        <v>0</v>
      </c>
      <c r="BF3838" t="s">
        <v>361</v>
      </c>
      <c r="BG3838">
        <v>0</v>
      </c>
      <c r="CY3838" t="s">
        <v>2502</v>
      </c>
      <c r="CZ3838">
        <v>1</v>
      </c>
      <c r="GY3838">
        <v>0</v>
      </c>
      <c r="GZ3838">
        <v>0</v>
      </c>
      <c r="HA3838" t="s">
        <v>373</v>
      </c>
      <c r="HB3838">
        <v>0</v>
      </c>
      <c r="HC3838">
        <v>0</v>
      </c>
      <c r="HD3838">
        <v>0</v>
      </c>
      <c r="HE3838" t="b">
        <v>0</v>
      </c>
      <c r="HF3838">
        <v>8000</v>
      </c>
      <c r="HG3838" t="b">
        <v>1</v>
      </c>
      <c r="HH3838">
        <v>0</v>
      </c>
      <c r="HI3838">
        <v>0</v>
      </c>
      <c r="HJ3838">
        <v>0</v>
      </c>
      <c r="HK3838">
        <v>0</v>
      </c>
      <c r="HL3838" t="b">
        <v>0</v>
      </c>
      <c r="HM3838">
        <v>0</v>
      </c>
      <c r="HN3838">
        <v>0</v>
      </c>
      <c r="HO3838">
        <v>0</v>
      </c>
      <c r="HP3838" t="s">
        <v>363</v>
      </c>
      <c r="HQ3838">
        <v>0</v>
      </c>
      <c r="HR3838">
        <v>0</v>
      </c>
      <c r="HS3838">
        <v>0</v>
      </c>
      <c r="HT3838">
        <v>0</v>
      </c>
      <c r="HU3838" t="b">
        <v>0</v>
      </c>
      <c r="HV3838">
        <v>0</v>
      </c>
      <c r="HW3838" t="b">
        <v>0</v>
      </c>
      <c r="HX3838" t="b">
        <v>0</v>
      </c>
    </row>
    <row r="3839" spans="2:232">
      <c r="B3839" s="34">
        <f>10000000+INDEX(编号表!$B:$B,MATCH(D3839,编号表!$A:$A,0))*10000+J3839</f>
        <v>11770004</v>
      </c>
      <c r="C3839" s="22" t="s">
        <v>2499</v>
      </c>
      <c r="D3839" s="22" t="s">
        <v>2499</v>
      </c>
      <c r="E3839" s="41" t="s">
        <v>492</v>
      </c>
      <c r="F3839" s="41" t="s">
        <v>2252</v>
      </c>
      <c r="G3839" s="41" t="s">
        <v>363</v>
      </c>
      <c r="H3839" s="41" t="b">
        <v>0</v>
      </c>
      <c r="I3839" s="41" t="b">
        <v>0</v>
      </c>
      <c r="J3839" s="41">
        <v>4</v>
      </c>
      <c r="K3839" s="41" t="str">
        <f t="shared" si="79"/>
        <v>117700</v>
      </c>
      <c r="L3839" s="41" t="s">
        <v>353</v>
      </c>
      <c r="O3839" t="s">
        <v>2500</v>
      </c>
      <c r="P3839">
        <v>12221024</v>
      </c>
      <c r="Q3839">
        <v>0</v>
      </c>
      <c r="R3839">
        <v>0</v>
      </c>
      <c r="S3839">
        <v>0</v>
      </c>
      <c r="U3839">
        <v>0</v>
      </c>
      <c r="V3839">
        <v>0</v>
      </c>
      <c r="W3839">
        <v>600</v>
      </c>
      <c r="X3839">
        <v>600</v>
      </c>
      <c r="Y3839" t="s">
        <v>419</v>
      </c>
      <c r="Z3839" t="s">
        <v>420</v>
      </c>
      <c r="AA3839" t="s">
        <v>429</v>
      </c>
      <c r="AB3839">
        <v>1</v>
      </c>
      <c r="AC3839">
        <v>0</v>
      </c>
      <c r="AD3839" t="b">
        <v>1</v>
      </c>
      <c r="AE3839" t="s">
        <v>358</v>
      </c>
      <c r="AZ3839" t="s">
        <v>389</v>
      </c>
      <c r="BA3839">
        <v>10000</v>
      </c>
      <c r="BB3839" t="s">
        <v>2501</v>
      </c>
      <c r="BC3839" t="s">
        <v>429</v>
      </c>
      <c r="BD3839">
        <v>5000</v>
      </c>
      <c r="BE3839">
        <v>0</v>
      </c>
      <c r="BF3839" t="s">
        <v>361</v>
      </c>
      <c r="BG3839">
        <v>0</v>
      </c>
      <c r="CY3839" t="s">
        <v>2502</v>
      </c>
      <c r="CZ3839">
        <v>1</v>
      </c>
      <c r="GY3839">
        <v>0</v>
      </c>
      <c r="GZ3839">
        <v>0</v>
      </c>
      <c r="HA3839" t="s">
        <v>373</v>
      </c>
      <c r="HB3839">
        <v>0</v>
      </c>
      <c r="HC3839">
        <v>0</v>
      </c>
      <c r="HD3839">
        <v>0</v>
      </c>
      <c r="HE3839" t="b">
        <v>0</v>
      </c>
      <c r="HF3839">
        <v>8000</v>
      </c>
      <c r="HG3839" t="b">
        <v>1</v>
      </c>
      <c r="HH3839">
        <v>0</v>
      </c>
      <c r="HI3839">
        <v>0</v>
      </c>
      <c r="HJ3839">
        <v>0</v>
      </c>
      <c r="HK3839">
        <v>0</v>
      </c>
      <c r="HL3839" t="b">
        <v>0</v>
      </c>
      <c r="HM3839">
        <v>0</v>
      </c>
      <c r="HN3839">
        <v>0</v>
      </c>
      <c r="HO3839">
        <v>0</v>
      </c>
      <c r="HP3839" t="s">
        <v>363</v>
      </c>
      <c r="HQ3839">
        <v>0</v>
      </c>
      <c r="HR3839">
        <v>0</v>
      </c>
      <c r="HS3839">
        <v>0</v>
      </c>
      <c r="HT3839">
        <v>0</v>
      </c>
      <c r="HU3839" t="b">
        <v>0</v>
      </c>
      <c r="HV3839">
        <v>0</v>
      </c>
      <c r="HW3839" t="b">
        <v>0</v>
      </c>
      <c r="HX3839" t="b">
        <v>0</v>
      </c>
    </row>
    <row r="3840" spans="2:232">
      <c r="B3840" s="34">
        <f>10000000+INDEX(编号表!$B:$B,MATCH(D3840,编号表!$A:$A,0))*10000+J3840</f>
        <v>11770005</v>
      </c>
      <c r="C3840" s="22" t="s">
        <v>2499</v>
      </c>
      <c r="D3840" s="22" t="s">
        <v>2499</v>
      </c>
      <c r="E3840" s="41" t="s">
        <v>492</v>
      </c>
      <c r="F3840" s="41" t="s">
        <v>2252</v>
      </c>
      <c r="G3840" s="41" t="s">
        <v>363</v>
      </c>
      <c r="H3840" s="41" t="b">
        <v>0</v>
      </c>
      <c r="I3840" s="41" t="b">
        <v>0</v>
      </c>
      <c r="J3840" s="41">
        <v>5</v>
      </c>
      <c r="K3840" s="41" t="str">
        <f t="shared" si="79"/>
        <v>117700</v>
      </c>
      <c r="L3840" s="41" t="s">
        <v>860</v>
      </c>
      <c r="O3840" t="s">
        <v>2503</v>
      </c>
      <c r="P3840">
        <v>12221024</v>
      </c>
      <c r="Q3840">
        <v>0</v>
      </c>
      <c r="R3840">
        <v>0</v>
      </c>
      <c r="S3840">
        <v>0</v>
      </c>
      <c r="U3840">
        <v>0</v>
      </c>
      <c r="V3840">
        <v>0</v>
      </c>
      <c r="W3840">
        <v>600</v>
      </c>
      <c r="X3840">
        <v>600</v>
      </c>
      <c r="Y3840" t="s">
        <v>419</v>
      </c>
      <c r="Z3840" t="s">
        <v>420</v>
      </c>
      <c r="AA3840" t="s">
        <v>429</v>
      </c>
      <c r="AB3840">
        <v>1</v>
      </c>
      <c r="AC3840">
        <v>0</v>
      </c>
      <c r="AD3840" t="b">
        <v>1</v>
      </c>
      <c r="AE3840" t="s">
        <v>358</v>
      </c>
      <c r="AZ3840" t="s">
        <v>389</v>
      </c>
      <c r="BA3840">
        <v>10000</v>
      </c>
      <c r="BB3840" t="s">
        <v>2501</v>
      </c>
      <c r="BC3840" t="s">
        <v>429</v>
      </c>
      <c r="BD3840">
        <v>6250</v>
      </c>
      <c r="BE3840">
        <v>0</v>
      </c>
      <c r="BF3840" t="s">
        <v>361</v>
      </c>
      <c r="BG3840">
        <v>0</v>
      </c>
      <c r="CY3840" t="s">
        <v>2502</v>
      </c>
      <c r="CZ3840">
        <v>1</v>
      </c>
      <c r="GY3840">
        <v>0</v>
      </c>
      <c r="GZ3840">
        <v>0</v>
      </c>
      <c r="HA3840" t="s">
        <v>373</v>
      </c>
      <c r="HB3840">
        <v>0</v>
      </c>
      <c r="HC3840">
        <v>0</v>
      </c>
      <c r="HD3840">
        <v>0</v>
      </c>
      <c r="HE3840" t="b">
        <v>0</v>
      </c>
      <c r="HF3840">
        <v>8000</v>
      </c>
      <c r="HG3840" t="b">
        <v>1</v>
      </c>
      <c r="HH3840">
        <v>0</v>
      </c>
      <c r="HI3840">
        <v>0</v>
      </c>
      <c r="HJ3840">
        <v>0</v>
      </c>
      <c r="HK3840">
        <v>0</v>
      </c>
      <c r="HL3840" t="b">
        <v>0</v>
      </c>
      <c r="HM3840">
        <v>0</v>
      </c>
      <c r="HN3840">
        <v>0</v>
      </c>
      <c r="HO3840">
        <v>0</v>
      </c>
      <c r="HP3840" t="s">
        <v>363</v>
      </c>
      <c r="HQ3840">
        <v>0</v>
      </c>
      <c r="HR3840">
        <v>0</v>
      </c>
      <c r="HS3840">
        <v>0</v>
      </c>
      <c r="HT3840">
        <v>0</v>
      </c>
      <c r="HU3840" t="b">
        <v>0</v>
      </c>
      <c r="HV3840">
        <v>0</v>
      </c>
      <c r="HW3840" t="b">
        <v>0</v>
      </c>
      <c r="HX3840" t="b">
        <v>0</v>
      </c>
    </row>
    <row r="3841" spans="2:232">
      <c r="B3841" s="34">
        <f>10000000+INDEX(编号表!$B:$B,MATCH(D3841,编号表!$A:$A,0))*10000+J3841</f>
        <v>11770006</v>
      </c>
      <c r="C3841" s="22" t="s">
        <v>2499</v>
      </c>
      <c r="D3841" s="22" t="s">
        <v>2499</v>
      </c>
      <c r="E3841" s="41" t="s">
        <v>492</v>
      </c>
      <c r="F3841" s="41" t="s">
        <v>2252</v>
      </c>
      <c r="G3841" s="41" t="s">
        <v>363</v>
      </c>
      <c r="H3841" s="41" t="b">
        <v>0</v>
      </c>
      <c r="I3841" s="41" t="b">
        <v>0</v>
      </c>
      <c r="J3841" s="41">
        <v>6</v>
      </c>
      <c r="K3841" s="41" t="str">
        <f t="shared" si="79"/>
        <v>117700</v>
      </c>
      <c r="L3841" s="41" t="s">
        <v>777</v>
      </c>
      <c r="O3841" t="s">
        <v>2504</v>
      </c>
      <c r="P3841">
        <v>12221024</v>
      </c>
      <c r="Q3841">
        <v>0</v>
      </c>
      <c r="R3841">
        <v>0</v>
      </c>
      <c r="S3841">
        <v>0</v>
      </c>
      <c r="U3841">
        <v>0</v>
      </c>
      <c r="V3841">
        <v>0</v>
      </c>
      <c r="W3841">
        <v>600</v>
      </c>
      <c r="X3841">
        <v>600</v>
      </c>
      <c r="Y3841" t="s">
        <v>419</v>
      </c>
      <c r="Z3841" t="s">
        <v>420</v>
      </c>
      <c r="AA3841" t="s">
        <v>429</v>
      </c>
      <c r="AB3841">
        <v>1</v>
      </c>
      <c r="AC3841">
        <v>0</v>
      </c>
      <c r="AD3841" t="b">
        <v>1</v>
      </c>
      <c r="AE3841" t="s">
        <v>358</v>
      </c>
      <c r="AZ3841" t="s">
        <v>389</v>
      </c>
      <c r="BA3841">
        <v>10000</v>
      </c>
      <c r="BB3841" t="s">
        <v>2501</v>
      </c>
      <c r="BC3841" t="s">
        <v>429</v>
      </c>
      <c r="BD3841">
        <v>7500</v>
      </c>
      <c r="BE3841">
        <v>0</v>
      </c>
      <c r="BF3841" t="s">
        <v>361</v>
      </c>
      <c r="BG3841">
        <v>0</v>
      </c>
      <c r="CY3841" t="s">
        <v>2502</v>
      </c>
      <c r="CZ3841">
        <v>1</v>
      </c>
      <c r="GY3841">
        <v>0</v>
      </c>
      <c r="GZ3841">
        <v>0</v>
      </c>
      <c r="HA3841" t="s">
        <v>373</v>
      </c>
      <c r="HB3841">
        <v>0</v>
      </c>
      <c r="HC3841">
        <v>0</v>
      </c>
      <c r="HD3841">
        <v>0</v>
      </c>
      <c r="HE3841" t="b">
        <v>0</v>
      </c>
      <c r="HF3841">
        <v>8000</v>
      </c>
      <c r="HG3841" t="b">
        <v>1</v>
      </c>
      <c r="HH3841">
        <v>0</v>
      </c>
      <c r="HI3841">
        <v>0</v>
      </c>
      <c r="HJ3841">
        <v>0</v>
      </c>
      <c r="HK3841">
        <v>0</v>
      </c>
      <c r="HL3841" t="b">
        <v>0</v>
      </c>
      <c r="HM3841">
        <v>0</v>
      </c>
      <c r="HN3841">
        <v>0</v>
      </c>
      <c r="HO3841">
        <v>0</v>
      </c>
      <c r="HP3841" t="s">
        <v>363</v>
      </c>
      <c r="HQ3841">
        <v>0</v>
      </c>
      <c r="HR3841">
        <v>0</v>
      </c>
      <c r="HS3841">
        <v>0</v>
      </c>
      <c r="HT3841">
        <v>0</v>
      </c>
      <c r="HU3841" t="b">
        <v>0</v>
      </c>
      <c r="HV3841">
        <v>0</v>
      </c>
      <c r="HW3841" t="b">
        <v>0</v>
      </c>
      <c r="HX3841" t="b">
        <v>0</v>
      </c>
    </row>
    <row r="3842" spans="2:232">
      <c r="B3842" s="34">
        <f>10000000+INDEX(编号表!$B:$B,MATCH(D3842,编号表!$A:$A,0))*10000+J3842</f>
        <v>11770007</v>
      </c>
      <c r="C3842" s="22" t="s">
        <v>2499</v>
      </c>
      <c r="D3842" s="22" t="s">
        <v>2499</v>
      </c>
      <c r="E3842" s="41" t="s">
        <v>492</v>
      </c>
      <c r="F3842" s="41" t="s">
        <v>2256</v>
      </c>
      <c r="G3842" s="41" t="s">
        <v>363</v>
      </c>
      <c r="H3842" s="41" t="b">
        <v>0</v>
      </c>
      <c r="I3842" s="41" t="b">
        <v>0</v>
      </c>
      <c r="J3842" s="41">
        <v>7</v>
      </c>
      <c r="K3842" s="41" t="str">
        <f t="shared" si="79"/>
        <v>117700</v>
      </c>
      <c r="L3842" s="41" t="s">
        <v>353</v>
      </c>
      <c r="O3842" t="s">
        <v>2500</v>
      </c>
      <c r="P3842">
        <v>12221024</v>
      </c>
      <c r="Q3842">
        <v>0</v>
      </c>
      <c r="R3842">
        <v>0</v>
      </c>
      <c r="S3842">
        <v>0</v>
      </c>
      <c r="U3842">
        <v>0</v>
      </c>
      <c r="V3842">
        <v>0</v>
      </c>
      <c r="W3842">
        <v>600</v>
      </c>
      <c r="X3842">
        <v>600</v>
      </c>
      <c r="Y3842" t="s">
        <v>419</v>
      </c>
      <c r="Z3842" t="s">
        <v>420</v>
      </c>
      <c r="AA3842" t="s">
        <v>429</v>
      </c>
      <c r="AB3842">
        <v>1</v>
      </c>
      <c r="AC3842">
        <v>0</v>
      </c>
      <c r="AD3842" t="b">
        <v>1</v>
      </c>
      <c r="AE3842" t="s">
        <v>358</v>
      </c>
      <c r="AZ3842" t="s">
        <v>389</v>
      </c>
      <c r="BA3842">
        <v>10000</v>
      </c>
      <c r="BB3842" t="s">
        <v>2501</v>
      </c>
      <c r="BC3842" t="s">
        <v>429</v>
      </c>
      <c r="BD3842">
        <v>5000</v>
      </c>
      <c r="BE3842">
        <v>0</v>
      </c>
      <c r="BF3842" t="s">
        <v>361</v>
      </c>
      <c r="BG3842">
        <v>0</v>
      </c>
      <c r="CY3842" t="s">
        <v>2502</v>
      </c>
      <c r="CZ3842">
        <v>1</v>
      </c>
      <c r="GY3842">
        <v>0</v>
      </c>
      <c r="GZ3842">
        <v>0</v>
      </c>
      <c r="HA3842" t="s">
        <v>373</v>
      </c>
      <c r="HB3842">
        <v>0</v>
      </c>
      <c r="HC3842">
        <v>0</v>
      </c>
      <c r="HD3842">
        <v>0</v>
      </c>
      <c r="HE3842" t="b">
        <v>0</v>
      </c>
      <c r="HF3842">
        <v>8000</v>
      </c>
      <c r="HG3842" t="b">
        <v>1</v>
      </c>
      <c r="HH3842">
        <v>0</v>
      </c>
      <c r="HI3842">
        <v>0</v>
      </c>
      <c r="HJ3842">
        <v>0</v>
      </c>
      <c r="HK3842">
        <v>0</v>
      </c>
      <c r="HL3842" t="b">
        <v>0</v>
      </c>
      <c r="HM3842">
        <v>0</v>
      </c>
      <c r="HN3842">
        <v>0</v>
      </c>
      <c r="HO3842">
        <v>0</v>
      </c>
      <c r="HP3842" t="s">
        <v>363</v>
      </c>
      <c r="HQ3842">
        <v>0</v>
      </c>
      <c r="HR3842">
        <v>0</v>
      </c>
      <c r="HS3842">
        <v>0</v>
      </c>
      <c r="HT3842">
        <v>0</v>
      </c>
      <c r="HU3842" t="b">
        <v>0</v>
      </c>
      <c r="HV3842">
        <v>0</v>
      </c>
      <c r="HW3842" t="b">
        <v>0</v>
      </c>
      <c r="HX3842" t="b">
        <v>0</v>
      </c>
    </row>
    <row r="3843" spans="2:232">
      <c r="B3843" s="34">
        <f>10000000+INDEX(编号表!$B:$B,MATCH(D3843,编号表!$A:$A,0))*10000+J3843</f>
        <v>11770008</v>
      </c>
      <c r="C3843" s="22" t="s">
        <v>2499</v>
      </c>
      <c r="D3843" s="22" t="s">
        <v>2499</v>
      </c>
      <c r="E3843" s="41" t="s">
        <v>492</v>
      </c>
      <c r="F3843" s="41" t="s">
        <v>2256</v>
      </c>
      <c r="G3843" s="41" t="s">
        <v>363</v>
      </c>
      <c r="H3843" s="41" t="b">
        <v>0</v>
      </c>
      <c r="I3843" s="41" t="b">
        <v>0</v>
      </c>
      <c r="J3843" s="41">
        <v>8</v>
      </c>
      <c r="K3843" s="41" t="str">
        <f t="shared" si="79"/>
        <v>117700</v>
      </c>
      <c r="L3843" s="41" t="s">
        <v>860</v>
      </c>
      <c r="O3843" t="s">
        <v>2503</v>
      </c>
      <c r="P3843">
        <v>12221024</v>
      </c>
      <c r="Q3843">
        <v>0</v>
      </c>
      <c r="R3843">
        <v>0</v>
      </c>
      <c r="S3843">
        <v>0</v>
      </c>
      <c r="U3843">
        <v>0</v>
      </c>
      <c r="V3843">
        <v>0</v>
      </c>
      <c r="W3843">
        <v>600</v>
      </c>
      <c r="X3843">
        <v>600</v>
      </c>
      <c r="Y3843" t="s">
        <v>419</v>
      </c>
      <c r="Z3843" t="s">
        <v>420</v>
      </c>
      <c r="AA3843" t="s">
        <v>429</v>
      </c>
      <c r="AB3843">
        <v>1</v>
      </c>
      <c r="AC3843">
        <v>0</v>
      </c>
      <c r="AD3843" t="b">
        <v>1</v>
      </c>
      <c r="AE3843" t="s">
        <v>358</v>
      </c>
      <c r="AZ3843" t="s">
        <v>389</v>
      </c>
      <c r="BA3843">
        <v>10000</v>
      </c>
      <c r="BB3843" t="s">
        <v>2501</v>
      </c>
      <c r="BC3843" t="s">
        <v>429</v>
      </c>
      <c r="BD3843">
        <v>6250</v>
      </c>
      <c r="BE3843">
        <v>0</v>
      </c>
      <c r="BF3843" t="s">
        <v>361</v>
      </c>
      <c r="BG3843">
        <v>0</v>
      </c>
      <c r="CY3843" t="s">
        <v>2502</v>
      </c>
      <c r="CZ3843">
        <v>1</v>
      </c>
      <c r="GY3843">
        <v>0</v>
      </c>
      <c r="GZ3843">
        <v>0</v>
      </c>
      <c r="HA3843" t="s">
        <v>373</v>
      </c>
      <c r="HB3843">
        <v>0</v>
      </c>
      <c r="HC3843">
        <v>0</v>
      </c>
      <c r="HD3843">
        <v>0</v>
      </c>
      <c r="HE3843" t="b">
        <v>0</v>
      </c>
      <c r="HF3843">
        <v>8000</v>
      </c>
      <c r="HG3843" t="b">
        <v>1</v>
      </c>
      <c r="HH3843">
        <v>0</v>
      </c>
      <c r="HI3843">
        <v>0</v>
      </c>
      <c r="HJ3843">
        <v>0</v>
      </c>
      <c r="HK3843">
        <v>0</v>
      </c>
      <c r="HL3843" t="b">
        <v>0</v>
      </c>
      <c r="HM3843">
        <v>0</v>
      </c>
      <c r="HN3843">
        <v>0</v>
      </c>
      <c r="HO3843">
        <v>0</v>
      </c>
      <c r="HP3843" t="s">
        <v>363</v>
      </c>
      <c r="HQ3843">
        <v>0</v>
      </c>
      <c r="HR3843">
        <v>0</v>
      </c>
      <c r="HS3843">
        <v>0</v>
      </c>
      <c r="HT3843">
        <v>0</v>
      </c>
      <c r="HU3843" t="b">
        <v>0</v>
      </c>
      <c r="HV3843">
        <v>0</v>
      </c>
      <c r="HW3843" t="b">
        <v>0</v>
      </c>
      <c r="HX3843" t="b">
        <v>0</v>
      </c>
    </row>
    <row r="3844" spans="2:232">
      <c r="B3844" s="34">
        <f>10000000+INDEX(编号表!$B:$B,MATCH(D3844,编号表!$A:$A,0))*10000+J3844</f>
        <v>11770009</v>
      </c>
      <c r="C3844" s="22" t="s">
        <v>2499</v>
      </c>
      <c r="D3844" s="22" t="s">
        <v>2499</v>
      </c>
      <c r="E3844" s="41" t="s">
        <v>492</v>
      </c>
      <c r="F3844" s="41" t="s">
        <v>2256</v>
      </c>
      <c r="G3844" s="41" t="s">
        <v>363</v>
      </c>
      <c r="H3844" s="41" t="b">
        <v>0</v>
      </c>
      <c r="I3844" s="41" t="b">
        <v>0</v>
      </c>
      <c r="J3844" s="41">
        <v>9</v>
      </c>
      <c r="K3844" s="41" t="str">
        <f t="shared" ref="K3844:K3907" si="80">LEFT(B3844,6)</f>
        <v>117700</v>
      </c>
      <c r="L3844" s="41" t="s">
        <v>777</v>
      </c>
      <c r="O3844" t="s">
        <v>2504</v>
      </c>
      <c r="P3844">
        <v>12221024</v>
      </c>
      <c r="Q3844">
        <v>0</v>
      </c>
      <c r="R3844">
        <v>0</v>
      </c>
      <c r="S3844">
        <v>0</v>
      </c>
      <c r="U3844">
        <v>0</v>
      </c>
      <c r="V3844">
        <v>0</v>
      </c>
      <c r="W3844">
        <v>600</v>
      </c>
      <c r="X3844">
        <v>600</v>
      </c>
      <c r="Y3844" t="s">
        <v>419</v>
      </c>
      <c r="Z3844" t="s">
        <v>420</v>
      </c>
      <c r="AA3844" t="s">
        <v>429</v>
      </c>
      <c r="AB3844">
        <v>1</v>
      </c>
      <c r="AC3844">
        <v>0</v>
      </c>
      <c r="AD3844" t="b">
        <v>1</v>
      </c>
      <c r="AE3844" t="s">
        <v>358</v>
      </c>
      <c r="AZ3844" t="s">
        <v>389</v>
      </c>
      <c r="BA3844">
        <v>10000</v>
      </c>
      <c r="BB3844" t="s">
        <v>2501</v>
      </c>
      <c r="BC3844" t="s">
        <v>429</v>
      </c>
      <c r="BD3844">
        <v>7500</v>
      </c>
      <c r="BE3844">
        <v>0</v>
      </c>
      <c r="BF3844" t="s">
        <v>361</v>
      </c>
      <c r="BG3844">
        <v>0</v>
      </c>
      <c r="CY3844" t="s">
        <v>2502</v>
      </c>
      <c r="CZ3844">
        <v>1</v>
      </c>
      <c r="GY3844">
        <v>0</v>
      </c>
      <c r="GZ3844">
        <v>0</v>
      </c>
      <c r="HA3844" t="s">
        <v>373</v>
      </c>
      <c r="HB3844">
        <v>0</v>
      </c>
      <c r="HC3844">
        <v>0</v>
      </c>
      <c r="HD3844">
        <v>0</v>
      </c>
      <c r="HE3844" t="b">
        <v>0</v>
      </c>
      <c r="HF3844">
        <v>8000</v>
      </c>
      <c r="HG3844" t="b">
        <v>1</v>
      </c>
      <c r="HH3844">
        <v>0</v>
      </c>
      <c r="HI3844">
        <v>0</v>
      </c>
      <c r="HJ3844">
        <v>0</v>
      </c>
      <c r="HK3844">
        <v>0</v>
      </c>
      <c r="HL3844" t="b">
        <v>0</v>
      </c>
      <c r="HM3844">
        <v>0</v>
      </c>
      <c r="HN3844">
        <v>0</v>
      </c>
      <c r="HO3844">
        <v>0</v>
      </c>
      <c r="HP3844" t="s">
        <v>363</v>
      </c>
      <c r="HQ3844">
        <v>0</v>
      </c>
      <c r="HR3844">
        <v>0</v>
      </c>
      <c r="HS3844">
        <v>0</v>
      </c>
      <c r="HT3844">
        <v>0</v>
      </c>
      <c r="HU3844" t="b">
        <v>0</v>
      </c>
      <c r="HV3844">
        <v>0</v>
      </c>
      <c r="HW3844" t="b">
        <v>0</v>
      </c>
      <c r="HX3844" t="b">
        <v>0</v>
      </c>
    </row>
    <row r="3845" spans="2:232">
      <c r="B3845" s="34">
        <f>10000000+INDEX(编号表!$B:$B,MATCH(D3845,编号表!$A:$A,0))*10000+J3845</f>
        <v>11770010</v>
      </c>
      <c r="C3845" s="22" t="s">
        <v>2499</v>
      </c>
      <c r="D3845" s="22" t="s">
        <v>2499</v>
      </c>
      <c r="E3845" s="41" t="s">
        <v>492</v>
      </c>
      <c r="F3845" s="41" t="s">
        <v>2260</v>
      </c>
      <c r="G3845" s="41" t="s">
        <v>363</v>
      </c>
      <c r="H3845" s="41" t="b">
        <v>0</v>
      </c>
      <c r="I3845" s="41" t="b">
        <v>0</v>
      </c>
      <c r="J3845" s="41">
        <v>10</v>
      </c>
      <c r="K3845" s="41" t="str">
        <f t="shared" si="80"/>
        <v>117700</v>
      </c>
      <c r="L3845" s="41" t="s">
        <v>353</v>
      </c>
      <c r="O3845" t="s">
        <v>2500</v>
      </c>
      <c r="P3845">
        <v>12221024</v>
      </c>
      <c r="Q3845">
        <v>0</v>
      </c>
      <c r="R3845">
        <v>0</v>
      </c>
      <c r="S3845">
        <v>0</v>
      </c>
      <c r="U3845">
        <v>0</v>
      </c>
      <c r="V3845">
        <v>0</v>
      </c>
      <c r="W3845">
        <v>600</v>
      </c>
      <c r="X3845">
        <v>600</v>
      </c>
      <c r="Y3845" t="s">
        <v>419</v>
      </c>
      <c r="Z3845" t="s">
        <v>420</v>
      </c>
      <c r="AA3845" t="s">
        <v>429</v>
      </c>
      <c r="AB3845">
        <v>1</v>
      </c>
      <c r="AC3845">
        <v>0</v>
      </c>
      <c r="AD3845" t="b">
        <v>1</v>
      </c>
      <c r="AE3845" t="s">
        <v>358</v>
      </c>
      <c r="AZ3845" t="s">
        <v>389</v>
      </c>
      <c r="BA3845">
        <v>10000</v>
      </c>
      <c r="BB3845" t="s">
        <v>2501</v>
      </c>
      <c r="BC3845" t="s">
        <v>429</v>
      </c>
      <c r="BD3845">
        <v>5000</v>
      </c>
      <c r="BE3845">
        <v>0</v>
      </c>
      <c r="BF3845" t="s">
        <v>361</v>
      </c>
      <c r="BG3845">
        <v>0</v>
      </c>
      <c r="CY3845" t="s">
        <v>2502</v>
      </c>
      <c r="CZ3845">
        <v>1</v>
      </c>
      <c r="GY3845">
        <v>0</v>
      </c>
      <c r="GZ3845">
        <v>0</v>
      </c>
      <c r="HA3845" t="s">
        <v>373</v>
      </c>
      <c r="HB3845">
        <v>0</v>
      </c>
      <c r="HC3845">
        <v>0</v>
      </c>
      <c r="HD3845">
        <v>0</v>
      </c>
      <c r="HE3845" t="b">
        <v>0</v>
      </c>
      <c r="HF3845">
        <v>8000</v>
      </c>
      <c r="HG3845" t="b">
        <v>1</v>
      </c>
      <c r="HH3845">
        <v>0</v>
      </c>
      <c r="HI3845">
        <v>0</v>
      </c>
      <c r="HJ3845">
        <v>0</v>
      </c>
      <c r="HK3845">
        <v>0</v>
      </c>
      <c r="HL3845" t="b">
        <v>0</v>
      </c>
      <c r="HM3845">
        <v>0</v>
      </c>
      <c r="HN3845">
        <v>0</v>
      </c>
      <c r="HO3845">
        <v>0</v>
      </c>
      <c r="HP3845" t="s">
        <v>363</v>
      </c>
      <c r="HQ3845">
        <v>0</v>
      </c>
      <c r="HR3845">
        <v>0</v>
      </c>
      <c r="HS3845">
        <v>0</v>
      </c>
      <c r="HT3845">
        <v>0</v>
      </c>
      <c r="HU3845" t="b">
        <v>0</v>
      </c>
      <c r="HV3845">
        <v>0</v>
      </c>
      <c r="HW3845" t="b">
        <v>0</v>
      </c>
      <c r="HX3845" t="b">
        <v>0</v>
      </c>
    </row>
    <row r="3846" spans="2:232">
      <c r="B3846" s="34">
        <f>10000000+INDEX(编号表!$B:$B,MATCH(D3846,编号表!$A:$A,0))*10000+J3846</f>
        <v>11770011</v>
      </c>
      <c r="C3846" s="22" t="s">
        <v>2499</v>
      </c>
      <c r="D3846" s="22" t="s">
        <v>2499</v>
      </c>
      <c r="E3846" s="41" t="s">
        <v>492</v>
      </c>
      <c r="F3846" s="41" t="s">
        <v>2260</v>
      </c>
      <c r="G3846" s="41" t="s">
        <v>363</v>
      </c>
      <c r="H3846" s="41" t="b">
        <v>0</v>
      </c>
      <c r="I3846" s="41" t="b">
        <v>0</v>
      </c>
      <c r="J3846" s="41">
        <v>11</v>
      </c>
      <c r="K3846" s="41" t="str">
        <f t="shared" si="80"/>
        <v>117700</v>
      </c>
      <c r="L3846" s="41" t="s">
        <v>860</v>
      </c>
      <c r="O3846" t="s">
        <v>2503</v>
      </c>
      <c r="P3846">
        <v>12221024</v>
      </c>
      <c r="Q3846">
        <v>0</v>
      </c>
      <c r="R3846">
        <v>0</v>
      </c>
      <c r="S3846">
        <v>0</v>
      </c>
      <c r="U3846">
        <v>0</v>
      </c>
      <c r="V3846">
        <v>0</v>
      </c>
      <c r="W3846">
        <v>600</v>
      </c>
      <c r="X3846">
        <v>600</v>
      </c>
      <c r="Y3846" t="s">
        <v>419</v>
      </c>
      <c r="Z3846" t="s">
        <v>420</v>
      </c>
      <c r="AA3846" t="s">
        <v>429</v>
      </c>
      <c r="AB3846">
        <v>1</v>
      </c>
      <c r="AC3846">
        <v>0</v>
      </c>
      <c r="AD3846" t="b">
        <v>1</v>
      </c>
      <c r="AE3846" t="s">
        <v>358</v>
      </c>
      <c r="AZ3846" t="s">
        <v>389</v>
      </c>
      <c r="BA3846">
        <v>10000</v>
      </c>
      <c r="BB3846" t="s">
        <v>2501</v>
      </c>
      <c r="BC3846" t="s">
        <v>429</v>
      </c>
      <c r="BD3846">
        <v>6250</v>
      </c>
      <c r="BE3846">
        <v>0</v>
      </c>
      <c r="BF3846" t="s">
        <v>361</v>
      </c>
      <c r="BG3846">
        <v>0</v>
      </c>
      <c r="CY3846" t="s">
        <v>2502</v>
      </c>
      <c r="CZ3846">
        <v>1</v>
      </c>
      <c r="GY3846">
        <v>0</v>
      </c>
      <c r="GZ3846">
        <v>0</v>
      </c>
      <c r="HA3846" t="s">
        <v>373</v>
      </c>
      <c r="HB3846">
        <v>0</v>
      </c>
      <c r="HC3846">
        <v>0</v>
      </c>
      <c r="HD3846">
        <v>0</v>
      </c>
      <c r="HE3846" t="b">
        <v>0</v>
      </c>
      <c r="HF3846">
        <v>8000</v>
      </c>
      <c r="HG3846" t="b">
        <v>1</v>
      </c>
      <c r="HH3846">
        <v>0</v>
      </c>
      <c r="HI3846">
        <v>0</v>
      </c>
      <c r="HJ3846">
        <v>0</v>
      </c>
      <c r="HK3846">
        <v>0</v>
      </c>
      <c r="HL3846" t="b">
        <v>0</v>
      </c>
      <c r="HM3846">
        <v>0</v>
      </c>
      <c r="HN3846">
        <v>0</v>
      </c>
      <c r="HO3846">
        <v>0</v>
      </c>
      <c r="HP3846" t="s">
        <v>363</v>
      </c>
      <c r="HQ3846">
        <v>0</v>
      </c>
      <c r="HR3846">
        <v>0</v>
      </c>
      <c r="HS3846">
        <v>0</v>
      </c>
      <c r="HT3846">
        <v>0</v>
      </c>
      <c r="HU3846" t="b">
        <v>0</v>
      </c>
      <c r="HV3846">
        <v>0</v>
      </c>
      <c r="HW3846" t="b">
        <v>0</v>
      </c>
      <c r="HX3846" t="b">
        <v>0</v>
      </c>
    </row>
    <row r="3847" spans="2:232">
      <c r="B3847" s="34">
        <f>10000000+INDEX(编号表!$B:$B,MATCH(D3847,编号表!$A:$A,0))*10000+J3847</f>
        <v>11770012</v>
      </c>
      <c r="C3847" s="22" t="s">
        <v>2499</v>
      </c>
      <c r="D3847" s="22" t="s">
        <v>2499</v>
      </c>
      <c r="E3847" s="41" t="s">
        <v>492</v>
      </c>
      <c r="F3847" s="41" t="s">
        <v>2260</v>
      </c>
      <c r="G3847" s="41" t="s">
        <v>363</v>
      </c>
      <c r="H3847" s="41" t="b">
        <v>0</v>
      </c>
      <c r="I3847" s="41" t="b">
        <v>0</v>
      </c>
      <c r="J3847" s="41">
        <v>12</v>
      </c>
      <c r="K3847" s="41" t="str">
        <f t="shared" si="80"/>
        <v>117700</v>
      </c>
      <c r="L3847" s="41" t="s">
        <v>777</v>
      </c>
      <c r="O3847" t="s">
        <v>2504</v>
      </c>
      <c r="P3847">
        <v>12221024</v>
      </c>
      <c r="Q3847">
        <v>0</v>
      </c>
      <c r="R3847">
        <v>0</v>
      </c>
      <c r="S3847">
        <v>0</v>
      </c>
      <c r="U3847">
        <v>0</v>
      </c>
      <c r="V3847">
        <v>0</v>
      </c>
      <c r="W3847">
        <v>600</v>
      </c>
      <c r="X3847">
        <v>600</v>
      </c>
      <c r="Y3847" t="s">
        <v>419</v>
      </c>
      <c r="Z3847" t="s">
        <v>420</v>
      </c>
      <c r="AA3847" t="s">
        <v>429</v>
      </c>
      <c r="AB3847">
        <v>1</v>
      </c>
      <c r="AC3847">
        <v>0</v>
      </c>
      <c r="AD3847" t="b">
        <v>1</v>
      </c>
      <c r="AE3847" t="s">
        <v>358</v>
      </c>
      <c r="AZ3847" t="s">
        <v>389</v>
      </c>
      <c r="BA3847">
        <v>10000</v>
      </c>
      <c r="BB3847" t="s">
        <v>2501</v>
      </c>
      <c r="BC3847" t="s">
        <v>429</v>
      </c>
      <c r="BD3847">
        <v>7500</v>
      </c>
      <c r="BE3847">
        <v>0</v>
      </c>
      <c r="BF3847" t="s">
        <v>361</v>
      </c>
      <c r="BG3847">
        <v>0</v>
      </c>
      <c r="CY3847" t="s">
        <v>2502</v>
      </c>
      <c r="CZ3847">
        <v>1</v>
      </c>
      <c r="GY3847">
        <v>0</v>
      </c>
      <c r="GZ3847">
        <v>0</v>
      </c>
      <c r="HA3847" t="s">
        <v>373</v>
      </c>
      <c r="HB3847">
        <v>0</v>
      </c>
      <c r="HC3847">
        <v>0</v>
      </c>
      <c r="HD3847">
        <v>0</v>
      </c>
      <c r="HE3847" t="b">
        <v>0</v>
      </c>
      <c r="HF3847">
        <v>8000</v>
      </c>
      <c r="HG3847" t="b">
        <v>1</v>
      </c>
      <c r="HH3847">
        <v>0</v>
      </c>
      <c r="HI3847">
        <v>0</v>
      </c>
      <c r="HJ3847">
        <v>0</v>
      </c>
      <c r="HK3847">
        <v>0</v>
      </c>
      <c r="HL3847" t="b">
        <v>0</v>
      </c>
      <c r="HM3847">
        <v>0</v>
      </c>
      <c r="HN3847">
        <v>0</v>
      </c>
      <c r="HO3847">
        <v>0</v>
      </c>
      <c r="HP3847" t="s">
        <v>363</v>
      </c>
      <c r="HQ3847">
        <v>0</v>
      </c>
      <c r="HR3847">
        <v>0</v>
      </c>
      <c r="HS3847">
        <v>0</v>
      </c>
      <c r="HT3847">
        <v>0</v>
      </c>
      <c r="HU3847" t="b">
        <v>0</v>
      </c>
      <c r="HV3847">
        <v>0</v>
      </c>
      <c r="HW3847" t="b">
        <v>0</v>
      </c>
      <c r="HX3847" t="b">
        <v>0</v>
      </c>
    </row>
    <row r="3848" spans="2:232">
      <c r="B3848" s="34">
        <f>10000000+INDEX(编号表!$B:$B,MATCH(D3848,编号表!$A:$A,0))*10000+J3848</f>
        <v>11770013</v>
      </c>
      <c r="C3848" s="22" t="s">
        <v>2499</v>
      </c>
      <c r="D3848" s="22" t="s">
        <v>2499</v>
      </c>
      <c r="E3848" s="41" t="s">
        <v>492</v>
      </c>
      <c r="F3848" s="41" t="s">
        <v>2264</v>
      </c>
      <c r="G3848" s="41" t="s">
        <v>363</v>
      </c>
      <c r="H3848" s="41" t="b">
        <v>0</v>
      </c>
      <c r="I3848" s="41" t="b">
        <v>0</v>
      </c>
      <c r="J3848" s="41">
        <v>13</v>
      </c>
      <c r="K3848" s="41" t="str">
        <f t="shared" si="80"/>
        <v>117700</v>
      </c>
      <c r="L3848" s="41" t="s">
        <v>353</v>
      </c>
      <c r="O3848" t="s">
        <v>2500</v>
      </c>
      <c r="P3848">
        <v>12221024</v>
      </c>
      <c r="Q3848">
        <v>0</v>
      </c>
      <c r="R3848">
        <v>0</v>
      </c>
      <c r="S3848">
        <v>0</v>
      </c>
      <c r="U3848">
        <v>0</v>
      </c>
      <c r="V3848">
        <v>0</v>
      </c>
      <c r="W3848">
        <v>600</v>
      </c>
      <c r="X3848">
        <v>600</v>
      </c>
      <c r="Y3848" t="s">
        <v>419</v>
      </c>
      <c r="Z3848" t="s">
        <v>420</v>
      </c>
      <c r="AA3848" t="s">
        <v>429</v>
      </c>
      <c r="AB3848">
        <v>1</v>
      </c>
      <c r="AC3848">
        <v>0</v>
      </c>
      <c r="AD3848" t="b">
        <v>1</v>
      </c>
      <c r="AE3848" t="s">
        <v>358</v>
      </c>
      <c r="AZ3848" t="s">
        <v>389</v>
      </c>
      <c r="BA3848">
        <v>10000</v>
      </c>
      <c r="BB3848" t="s">
        <v>2501</v>
      </c>
      <c r="BC3848" t="s">
        <v>429</v>
      </c>
      <c r="BD3848">
        <v>5000</v>
      </c>
      <c r="BE3848">
        <v>0</v>
      </c>
      <c r="BF3848" t="s">
        <v>361</v>
      </c>
      <c r="BG3848">
        <v>0</v>
      </c>
      <c r="CY3848" t="s">
        <v>2502</v>
      </c>
      <c r="CZ3848">
        <v>1</v>
      </c>
      <c r="GY3848">
        <v>0</v>
      </c>
      <c r="GZ3848">
        <v>0</v>
      </c>
      <c r="HA3848" t="s">
        <v>373</v>
      </c>
      <c r="HB3848">
        <v>0</v>
      </c>
      <c r="HC3848">
        <v>0</v>
      </c>
      <c r="HD3848">
        <v>0</v>
      </c>
      <c r="HE3848" t="b">
        <v>0</v>
      </c>
      <c r="HF3848">
        <v>8000</v>
      </c>
      <c r="HG3848" t="b">
        <v>1</v>
      </c>
      <c r="HH3848">
        <v>0</v>
      </c>
      <c r="HI3848">
        <v>0</v>
      </c>
      <c r="HJ3848">
        <v>0</v>
      </c>
      <c r="HK3848">
        <v>0</v>
      </c>
      <c r="HL3848" t="b">
        <v>0</v>
      </c>
      <c r="HM3848">
        <v>0</v>
      </c>
      <c r="HN3848">
        <v>0</v>
      </c>
      <c r="HO3848">
        <v>0</v>
      </c>
      <c r="HP3848" t="s">
        <v>363</v>
      </c>
      <c r="HQ3848">
        <v>0</v>
      </c>
      <c r="HR3848">
        <v>0</v>
      </c>
      <c r="HS3848">
        <v>0</v>
      </c>
      <c r="HT3848">
        <v>0</v>
      </c>
      <c r="HU3848" t="b">
        <v>0</v>
      </c>
      <c r="HV3848">
        <v>0</v>
      </c>
      <c r="HW3848" t="b">
        <v>0</v>
      </c>
      <c r="HX3848" t="b">
        <v>0</v>
      </c>
    </row>
    <row r="3849" spans="2:232">
      <c r="B3849" s="34">
        <f>10000000+INDEX(编号表!$B:$B,MATCH(D3849,编号表!$A:$A,0))*10000+J3849</f>
        <v>11770014</v>
      </c>
      <c r="C3849" s="22" t="s">
        <v>2499</v>
      </c>
      <c r="D3849" s="22" t="s">
        <v>2499</v>
      </c>
      <c r="E3849" s="41" t="s">
        <v>492</v>
      </c>
      <c r="F3849" s="41" t="s">
        <v>2264</v>
      </c>
      <c r="G3849" s="41" t="s">
        <v>363</v>
      </c>
      <c r="H3849" s="41" t="b">
        <v>0</v>
      </c>
      <c r="I3849" s="41" t="b">
        <v>0</v>
      </c>
      <c r="J3849" s="41">
        <v>14</v>
      </c>
      <c r="K3849" s="41" t="str">
        <f t="shared" si="80"/>
        <v>117700</v>
      </c>
      <c r="L3849" s="41" t="s">
        <v>860</v>
      </c>
      <c r="O3849" t="s">
        <v>2503</v>
      </c>
      <c r="P3849">
        <v>12221024</v>
      </c>
      <c r="Q3849">
        <v>0</v>
      </c>
      <c r="R3849">
        <v>0</v>
      </c>
      <c r="S3849">
        <v>0</v>
      </c>
      <c r="U3849">
        <v>0</v>
      </c>
      <c r="V3849">
        <v>0</v>
      </c>
      <c r="W3849">
        <v>600</v>
      </c>
      <c r="X3849">
        <v>600</v>
      </c>
      <c r="Y3849" t="s">
        <v>419</v>
      </c>
      <c r="Z3849" t="s">
        <v>420</v>
      </c>
      <c r="AA3849" t="s">
        <v>429</v>
      </c>
      <c r="AB3849">
        <v>1</v>
      </c>
      <c r="AC3849">
        <v>0</v>
      </c>
      <c r="AD3849" t="b">
        <v>1</v>
      </c>
      <c r="AE3849" t="s">
        <v>358</v>
      </c>
      <c r="AZ3849" t="s">
        <v>389</v>
      </c>
      <c r="BA3849">
        <v>10000</v>
      </c>
      <c r="BB3849" t="s">
        <v>2501</v>
      </c>
      <c r="BC3849" t="s">
        <v>429</v>
      </c>
      <c r="BD3849">
        <v>6250</v>
      </c>
      <c r="BE3849">
        <v>0</v>
      </c>
      <c r="BF3849" t="s">
        <v>361</v>
      </c>
      <c r="BG3849">
        <v>0</v>
      </c>
      <c r="CY3849" t="s">
        <v>2502</v>
      </c>
      <c r="CZ3849">
        <v>1</v>
      </c>
      <c r="GY3849">
        <v>0</v>
      </c>
      <c r="GZ3849">
        <v>0</v>
      </c>
      <c r="HA3849" t="s">
        <v>373</v>
      </c>
      <c r="HB3849">
        <v>0</v>
      </c>
      <c r="HC3849">
        <v>0</v>
      </c>
      <c r="HD3849">
        <v>0</v>
      </c>
      <c r="HE3849" t="b">
        <v>0</v>
      </c>
      <c r="HF3849">
        <v>8000</v>
      </c>
      <c r="HG3849" t="b">
        <v>1</v>
      </c>
      <c r="HH3849">
        <v>0</v>
      </c>
      <c r="HI3849">
        <v>0</v>
      </c>
      <c r="HJ3849">
        <v>0</v>
      </c>
      <c r="HK3849">
        <v>0</v>
      </c>
      <c r="HL3849" t="b">
        <v>0</v>
      </c>
      <c r="HM3849">
        <v>0</v>
      </c>
      <c r="HN3849">
        <v>0</v>
      </c>
      <c r="HO3849">
        <v>0</v>
      </c>
      <c r="HP3849" t="s">
        <v>363</v>
      </c>
      <c r="HQ3849">
        <v>0</v>
      </c>
      <c r="HR3849">
        <v>0</v>
      </c>
      <c r="HS3849">
        <v>0</v>
      </c>
      <c r="HT3849">
        <v>0</v>
      </c>
      <c r="HU3849" t="b">
        <v>0</v>
      </c>
      <c r="HV3849">
        <v>0</v>
      </c>
      <c r="HW3849" t="b">
        <v>0</v>
      </c>
      <c r="HX3849" t="b">
        <v>0</v>
      </c>
    </row>
    <row r="3850" spans="2:232">
      <c r="B3850" s="34">
        <f>10000000+INDEX(编号表!$B:$B,MATCH(D3850,编号表!$A:$A,0))*10000+J3850</f>
        <v>11770015</v>
      </c>
      <c r="C3850" s="22" t="s">
        <v>2499</v>
      </c>
      <c r="D3850" s="22" t="s">
        <v>2499</v>
      </c>
      <c r="E3850" s="41" t="s">
        <v>492</v>
      </c>
      <c r="F3850" s="41" t="s">
        <v>2264</v>
      </c>
      <c r="G3850" s="41" t="s">
        <v>363</v>
      </c>
      <c r="H3850" s="41" t="b">
        <v>0</v>
      </c>
      <c r="I3850" s="41" t="b">
        <v>0</v>
      </c>
      <c r="J3850" s="41">
        <v>15</v>
      </c>
      <c r="K3850" s="41" t="str">
        <f t="shared" si="80"/>
        <v>117700</v>
      </c>
      <c r="L3850" s="41" t="s">
        <v>777</v>
      </c>
      <c r="O3850" t="s">
        <v>2504</v>
      </c>
      <c r="P3850">
        <v>12221024</v>
      </c>
      <c r="Q3850">
        <v>0</v>
      </c>
      <c r="R3850">
        <v>0</v>
      </c>
      <c r="S3850">
        <v>0</v>
      </c>
      <c r="U3850">
        <v>0</v>
      </c>
      <c r="V3850">
        <v>0</v>
      </c>
      <c r="W3850">
        <v>600</v>
      </c>
      <c r="X3850">
        <v>600</v>
      </c>
      <c r="Y3850" t="s">
        <v>419</v>
      </c>
      <c r="Z3850" t="s">
        <v>420</v>
      </c>
      <c r="AA3850" t="s">
        <v>429</v>
      </c>
      <c r="AB3850">
        <v>1</v>
      </c>
      <c r="AC3850">
        <v>0</v>
      </c>
      <c r="AD3850" t="b">
        <v>1</v>
      </c>
      <c r="AE3850" t="s">
        <v>358</v>
      </c>
      <c r="AZ3850" t="s">
        <v>389</v>
      </c>
      <c r="BA3850">
        <v>10000</v>
      </c>
      <c r="BB3850" t="s">
        <v>2501</v>
      </c>
      <c r="BC3850" t="s">
        <v>429</v>
      </c>
      <c r="BD3850">
        <v>7500</v>
      </c>
      <c r="BE3850">
        <v>0</v>
      </c>
      <c r="BF3850" t="s">
        <v>361</v>
      </c>
      <c r="BG3850">
        <v>0</v>
      </c>
      <c r="CY3850" t="s">
        <v>2502</v>
      </c>
      <c r="CZ3850">
        <v>1</v>
      </c>
      <c r="GY3850">
        <v>0</v>
      </c>
      <c r="GZ3850">
        <v>0</v>
      </c>
      <c r="HA3850" t="s">
        <v>373</v>
      </c>
      <c r="HB3850">
        <v>0</v>
      </c>
      <c r="HC3850">
        <v>0</v>
      </c>
      <c r="HD3850">
        <v>0</v>
      </c>
      <c r="HE3850" t="b">
        <v>0</v>
      </c>
      <c r="HF3850">
        <v>8000</v>
      </c>
      <c r="HG3850" t="b">
        <v>1</v>
      </c>
      <c r="HH3850">
        <v>0</v>
      </c>
      <c r="HI3850">
        <v>0</v>
      </c>
      <c r="HJ3850">
        <v>0</v>
      </c>
      <c r="HK3850">
        <v>0</v>
      </c>
      <c r="HL3850" t="b">
        <v>0</v>
      </c>
      <c r="HM3850">
        <v>0</v>
      </c>
      <c r="HN3850">
        <v>0</v>
      </c>
      <c r="HO3850">
        <v>0</v>
      </c>
      <c r="HP3850" t="s">
        <v>363</v>
      </c>
      <c r="HQ3850">
        <v>0</v>
      </c>
      <c r="HR3850">
        <v>0</v>
      </c>
      <c r="HS3850">
        <v>0</v>
      </c>
      <c r="HT3850">
        <v>0</v>
      </c>
      <c r="HU3850" t="b">
        <v>0</v>
      </c>
      <c r="HV3850">
        <v>0</v>
      </c>
      <c r="HW3850" t="b">
        <v>0</v>
      </c>
      <c r="HX3850" t="b">
        <v>0</v>
      </c>
    </row>
    <row r="3851" spans="2:232">
      <c r="B3851" s="34">
        <f>10000000+INDEX(编号表!$B:$B,MATCH(D3851,编号表!$A:$A,0))*10000+J3851</f>
        <v>11770016</v>
      </c>
      <c r="C3851" s="22" t="s">
        <v>2499</v>
      </c>
      <c r="D3851" s="22" t="s">
        <v>2499</v>
      </c>
      <c r="E3851" s="41" t="s">
        <v>492</v>
      </c>
      <c r="F3851" s="41" t="s">
        <v>2268</v>
      </c>
      <c r="G3851" s="41" t="s">
        <v>363</v>
      </c>
      <c r="H3851" s="41" t="b">
        <v>0</v>
      </c>
      <c r="I3851" s="41" t="b">
        <v>0</v>
      </c>
      <c r="J3851" s="41">
        <v>16</v>
      </c>
      <c r="K3851" s="41" t="str">
        <f t="shared" si="80"/>
        <v>117700</v>
      </c>
      <c r="L3851" s="41" t="s">
        <v>353</v>
      </c>
      <c r="O3851" t="s">
        <v>2500</v>
      </c>
      <c r="P3851">
        <v>12221024</v>
      </c>
      <c r="Q3851">
        <v>0</v>
      </c>
      <c r="R3851">
        <v>0</v>
      </c>
      <c r="S3851">
        <v>0</v>
      </c>
      <c r="U3851">
        <v>0</v>
      </c>
      <c r="V3851">
        <v>0</v>
      </c>
      <c r="W3851">
        <v>600</v>
      </c>
      <c r="X3851">
        <v>600</v>
      </c>
      <c r="Y3851" t="s">
        <v>419</v>
      </c>
      <c r="Z3851" t="s">
        <v>420</v>
      </c>
      <c r="AA3851" t="s">
        <v>429</v>
      </c>
      <c r="AB3851">
        <v>1</v>
      </c>
      <c r="AC3851">
        <v>0</v>
      </c>
      <c r="AD3851" t="b">
        <v>1</v>
      </c>
      <c r="AE3851" t="s">
        <v>358</v>
      </c>
      <c r="AZ3851" t="s">
        <v>389</v>
      </c>
      <c r="BA3851">
        <v>10000</v>
      </c>
      <c r="BB3851" t="s">
        <v>2501</v>
      </c>
      <c r="BC3851" t="s">
        <v>429</v>
      </c>
      <c r="BD3851">
        <v>5000</v>
      </c>
      <c r="BE3851">
        <v>0</v>
      </c>
      <c r="BF3851" t="s">
        <v>361</v>
      </c>
      <c r="BG3851">
        <v>0</v>
      </c>
      <c r="CY3851" t="s">
        <v>2502</v>
      </c>
      <c r="CZ3851">
        <v>1</v>
      </c>
      <c r="GY3851">
        <v>0</v>
      </c>
      <c r="GZ3851">
        <v>0</v>
      </c>
      <c r="HA3851" t="s">
        <v>373</v>
      </c>
      <c r="HB3851">
        <v>0</v>
      </c>
      <c r="HC3851">
        <v>0</v>
      </c>
      <c r="HD3851">
        <v>0</v>
      </c>
      <c r="HE3851" t="b">
        <v>0</v>
      </c>
      <c r="HF3851">
        <v>8000</v>
      </c>
      <c r="HG3851" t="b">
        <v>1</v>
      </c>
      <c r="HH3851">
        <v>0</v>
      </c>
      <c r="HI3851">
        <v>0</v>
      </c>
      <c r="HJ3851">
        <v>0</v>
      </c>
      <c r="HK3851">
        <v>0</v>
      </c>
      <c r="HL3851" t="b">
        <v>0</v>
      </c>
      <c r="HM3851">
        <v>0</v>
      </c>
      <c r="HN3851">
        <v>0</v>
      </c>
      <c r="HO3851">
        <v>0</v>
      </c>
      <c r="HP3851" t="s">
        <v>363</v>
      </c>
      <c r="HQ3851">
        <v>0</v>
      </c>
      <c r="HR3851">
        <v>0</v>
      </c>
      <c r="HS3851">
        <v>0</v>
      </c>
      <c r="HT3851">
        <v>0</v>
      </c>
      <c r="HU3851" t="b">
        <v>0</v>
      </c>
      <c r="HV3851">
        <v>0</v>
      </c>
      <c r="HW3851" t="b">
        <v>0</v>
      </c>
      <c r="HX3851" t="b">
        <v>0</v>
      </c>
    </row>
    <row r="3852" spans="2:232">
      <c r="B3852" s="34">
        <f>10000000+INDEX(编号表!$B:$B,MATCH(D3852,编号表!$A:$A,0))*10000+J3852</f>
        <v>11770017</v>
      </c>
      <c r="C3852" s="22" t="s">
        <v>2499</v>
      </c>
      <c r="D3852" s="22" t="s">
        <v>2499</v>
      </c>
      <c r="E3852" s="41" t="s">
        <v>492</v>
      </c>
      <c r="F3852" s="41" t="s">
        <v>2268</v>
      </c>
      <c r="G3852" s="41" t="s">
        <v>363</v>
      </c>
      <c r="H3852" s="41" t="b">
        <v>0</v>
      </c>
      <c r="I3852" s="41" t="b">
        <v>0</v>
      </c>
      <c r="J3852" s="41">
        <v>17</v>
      </c>
      <c r="K3852" s="41" t="str">
        <f t="shared" si="80"/>
        <v>117700</v>
      </c>
      <c r="L3852" s="41" t="s">
        <v>860</v>
      </c>
      <c r="O3852" t="s">
        <v>2503</v>
      </c>
      <c r="P3852">
        <v>12221024</v>
      </c>
      <c r="Q3852">
        <v>0</v>
      </c>
      <c r="R3852">
        <v>0</v>
      </c>
      <c r="S3852">
        <v>0</v>
      </c>
      <c r="U3852">
        <v>0</v>
      </c>
      <c r="V3852">
        <v>0</v>
      </c>
      <c r="W3852">
        <v>600</v>
      </c>
      <c r="X3852">
        <v>600</v>
      </c>
      <c r="Y3852" t="s">
        <v>419</v>
      </c>
      <c r="Z3852" t="s">
        <v>420</v>
      </c>
      <c r="AA3852" t="s">
        <v>429</v>
      </c>
      <c r="AB3852">
        <v>1</v>
      </c>
      <c r="AC3852">
        <v>0</v>
      </c>
      <c r="AD3852" t="b">
        <v>1</v>
      </c>
      <c r="AE3852" t="s">
        <v>358</v>
      </c>
      <c r="AZ3852" t="s">
        <v>389</v>
      </c>
      <c r="BA3852">
        <v>10000</v>
      </c>
      <c r="BB3852" t="s">
        <v>2501</v>
      </c>
      <c r="BC3852" t="s">
        <v>429</v>
      </c>
      <c r="BD3852">
        <v>6250</v>
      </c>
      <c r="BE3852">
        <v>0</v>
      </c>
      <c r="BF3852" t="s">
        <v>361</v>
      </c>
      <c r="BG3852">
        <v>0</v>
      </c>
      <c r="CY3852" t="s">
        <v>2502</v>
      </c>
      <c r="CZ3852">
        <v>1</v>
      </c>
      <c r="GY3852">
        <v>0</v>
      </c>
      <c r="GZ3852">
        <v>0</v>
      </c>
      <c r="HA3852" t="s">
        <v>373</v>
      </c>
      <c r="HB3852">
        <v>0</v>
      </c>
      <c r="HC3852">
        <v>0</v>
      </c>
      <c r="HD3852">
        <v>0</v>
      </c>
      <c r="HE3852" t="b">
        <v>0</v>
      </c>
      <c r="HF3852">
        <v>8000</v>
      </c>
      <c r="HG3852" t="b">
        <v>1</v>
      </c>
      <c r="HH3852">
        <v>0</v>
      </c>
      <c r="HI3852">
        <v>0</v>
      </c>
      <c r="HJ3852">
        <v>0</v>
      </c>
      <c r="HK3852">
        <v>0</v>
      </c>
      <c r="HL3852" t="b">
        <v>0</v>
      </c>
      <c r="HM3852">
        <v>0</v>
      </c>
      <c r="HN3852">
        <v>0</v>
      </c>
      <c r="HO3852">
        <v>0</v>
      </c>
      <c r="HP3852" t="s">
        <v>363</v>
      </c>
      <c r="HQ3852">
        <v>0</v>
      </c>
      <c r="HR3852">
        <v>0</v>
      </c>
      <c r="HS3852">
        <v>0</v>
      </c>
      <c r="HT3852">
        <v>0</v>
      </c>
      <c r="HU3852" t="b">
        <v>0</v>
      </c>
      <c r="HV3852">
        <v>0</v>
      </c>
      <c r="HW3852" t="b">
        <v>0</v>
      </c>
      <c r="HX3852" t="b">
        <v>0</v>
      </c>
    </row>
    <row r="3853" spans="2:232">
      <c r="B3853" s="34">
        <f>10000000+INDEX(编号表!$B:$B,MATCH(D3853,编号表!$A:$A,0))*10000+J3853</f>
        <v>11770018</v>
      </c>
      <c r="C3853" s="22" t="s">
        <v>2499</v>
      </c>
      <c r="D3853" s="22" t="s">
        <v>2499</v>
      </c>
      <c r="E3853" s="41" t="s">
        <v>492</v>
      </c>
      <c r="F3853" s="41" t="s">
        <v>2268</v>
      </c>
      <c r="G3853" s="41" t="s">
        <v>363</v>
      </c>
      <c r="H3853" s="41" t="b">
        <v>0</v>
      </c>
      <c r="I3853" s="41" t="b">
        <v>0</v>
      </c>
      <c r="J3853" s="41">
        <v>18</v>
      </c>
      <c r="K3853" s="41" t="str">
        <f t="shared" si="80"/>
        <v>117700</v>
      </c>
      <c r="L3853" s="41" t="s">
        <v>777</v>
      </c>
      <c r="O3853" t="s">
        <v>2504</v>
      </c>
      <c r="P3853">
        <v>12221024</v>
      </c>
      <c r="Q3853">
        <v>0</v>
      </c>
      <c r="R3853">
        <v>0</v>
      </c>
      <c r="S3853">
        <v>0</v>
      </c>
      <c r="U3853">
        <v>0</v>
      </c>
      <c r="V3853">
        <v>0</v>
      </c>
      <c r="W3853">
        <v>600</v>
      </c>
      <c r="X3853">
        <v>600</v>
      </c>
      <c r="Y3853" t="s">
        <v>419</v>
      </c>
      <c r="Z3853" t="s">
        <v>420</v>
      </c>
      <c r="AA3853" t="s">
        <v>429</v>
      </c>
      <c r="AB3853">
        <v>1</v>
      </c>
      <c r="AC3853">
        <v>0</v>
      </c>
      <c r="AD3853" t="b">
        <v>1</v>
      </c>
      <c r="AE3853" t="s">
        <v>358</v>
      </c>
      <c r="AZ3853" t="s">
        <v>389</v>
      </c>
      <c r="BA3853">
        <v>10000</v>
      </c>
      <c r="BB3853" t="s">
        <v>2501</v>
      </c>
      <c r="BC3853" t="s">
        <v>429</v>
      </c>
      <c r="BD3853">
        <v>7500</v>
      </c>
      <c r="BE3853">
        <v>0</v>
      </c>
      <c r="BF3853" t="s">
        <v>361</v>
      </c>
      <c r="BG3853">
        <v>0</v>
      </c>
      <c r="CY3853" t="s">
        <v>2502</v>
      </c>
      <c r="CZ3853">
        <v>1</v>
      </c>
      <c r="GY3853">
        <v>0</v>
      </c>
      <c r="GZ3853">
        <v>0</v>
      </c>
      <c r="HA3853" t="s">
        <v>373</v>
      </c>
      <c r="HB3853">
        <v>0</v>
      </c>
      <c r="HC3853">
        <v>0</v>
      </c>
      <c r="HD3853">
        <v>0</v>
      </c>
      <c r="HE3853" t="b">
        <v>0</v>
      </c>
      <c r="HF3853">
        <v>8000</v>
      </c>
      <c r="HG3853" t="b">
        <v>1</v>
      </c>
      <c r="HH3853">
        <v>0</v>
      </c>
      <c r="HI3853">
        <v>0</v>
      </c>
      <c r="HJ3853">
        <v>0</v>
      </c>
      <c r="HK3853">
        <v>0</v>
      </c>
      <c r="HL3853" t="b">
        <v>0</v>
      </c>
      <c r="HM3853">
        <v>0</v>
      </c>
      <c r="HN3853">
        <v>0</v>
      </c>
      <c r="HO3853">
        <v>0</v>
      </c>
      <c r="HP3853" t="s">
        <v>363</v>
      </c>
      <c r="HQ3853">
        <v>0</v>
      </c>
      <c r="HR3853">
        <v>0</v>
      </c>
      <c r="HS3853">
        <v>0</v>
      </c>
      <c r="HT3853">
        <v>0</v>
      </c>
      <c r="HU3853" t="b">
        <v>0</v>
      </c>
      <c r="HV3853">
        <v>0</v>
      </c>
      <c r="HW3853" t="b">
        <v>0</v>
      </c>
      <c r="HX3853" t="b">
        <v>0</v>
      </c>
    </row>
    <row r="3854" spans="2:232">
      <c r="B3854" s="34">
        <f>10000000+INDEX(编号表!$B:$B,MATCH(D3854,编号表!$A:$A,0))*10000+J3854</f>
        <v>11770019</v>
      </c>
      <c r="C3854" s="22" t="s">
        <v>2499</v>
      </c>
      <c r="D3854" s="22" t="s">
        <v>2499</v>
      </c>
      <c r="E3854" s="41" t="s">
        <v>492</v>
      </c>
      <c r="F3854" s="41" t="s">
        <v>2272</v>
      </c>
      <c r="G3854" s="41" t="s">
        <v>363</v>
      </c>
      <c r="H3854" s="41" t="b">
        <v>0</v>
      </c>
      <c r="I3854" s="41" t="b">
        <v>0</v>
      </c>
      <c r="J3854" s="41">
        <v>19</v>
      </c>
      <c r="K3854" s="41" t="str">
        <f t="shared" si="80"/>
        <v>117700</v>
      </c>
      <c r="L3854" s="41" t="s">
        <v>353</v>
      </c>
      <c r="O3854" t="s">
        <v>2500</v>
      </c>
      <c r="P3854">
        <v>12221024</v>
      </c>
      <c r="Q3854">
        <v>0</v>
      </c>
      <c r="R3854">
        <v>0</v>
      </c>
      <c r="S3854">
        <v>0</v>
      </c>
      <c r="U3854">
        <v>0</v>
      </c>
      <c r="V3854">
        <v>0</v>
      </c>
      <c r="W3854">
        <v>600</v>
      </c>
      <c r="X3854">
        <v>600</v>
      </c>
      <c r="Y3854" t="s">
        <v>419</v>
      </c>
      <c r="Z3854" t="s">
        <v>420</v>
      </c>
      <c r="AA3854" t="s">
        <v>429</v>
      </c>
      <c r="AB3854">
        <v>1</v>
      </c>
      <c r="AC3854">
        <v>0</v>
      </c>
      <c r="AD3854" t="b">
        <v>1</v>
      </c>
      <c r="AE3854" t="s">
        <v>358</v>
      </c>
      <c r="AZ3854" t="s">
        <v>389</v>
      </c>
      <c r="BA3854">
        <v>10000</v>
      </c>
      <c r="BB3854" t="s">
        <v>2501</v>
      </c>
      <c r="BC3854" t="s">
        <v>429</v>
      </c>
      <c r="BD3854">
        <v>5000</v>
      </c>
      <c r="BE3854">
        <v>0</v>
      </c>
      <c r="BF3854" t="s">
        <v>361</v>
      </c>
      <c r="BG3854">
        <v>0</v>
      </c>
      <c r="CY3854" t="s">
        <v>2502</v>
      </c>
      <c r="CZ3854">
        <v>1</v>
      </c>
      <c r="GY3854">
        <v>0</v>
      </c>
      <c r="GZ3854">
        <v>0</v>
      </c>
      <c r="HA3854" t="s">
        <v>373</v>
      </c>
      <c r="HB3854">
        <v>0</v>
      </c>
      <c r="HC3854">
        <v>0</v>
      </c>
      <c r="HD3854">
        <v>0</v>
      </c>
      <c r="HE3854" t="b">
        <v>0</v>
      </c>
      <c r="HF3854">
        <v>8000</v>
      </c>
      <c r="HG3854" t="b">
        <v>1</v>
      </c>
      <c r="HH3854">
        <v>0</v>
      </c>
      <c r="HI3854">
        <v>0</v>
      </c>
      <c r="HJ3854">
        <v>0</v>
      </c>
      <c r="HK3854">
        <v>0</v>
      </c>
      <c r="HL3854" t="b">
        <v>0</v>
      </c>
      <c r="HM3854">
        <v>0</v>
      </c>
      <c r="HN3854">
        <v>0</v>
      </c>
      <c r="HO3854">
        <v>0</v>
      </c>
      <c r="HP3854" t="s">
        <v>363</v>
      </c>
      <c r="HQ3854">
        <v>0</v>
      </c>
      <c r="HR3854">
        <v>0</v>
      </c>
      <c r="HS3854">
        <v>0</v>
      </c>
      <c r="HT3854">
        <v>0</v>
      </c>
      <c r="HU3854" t="b">
        <v>0</v>
      </c>
      <c r="HV3854">
        <v>0</v>
      </c>
      <c r="HW3854" t="b">
        <v>0</v>
      </c>
      <c r="HX3854" t="b">
        <v>0</v>
      </c>
    </row>
    <row r="3855" spans="2:232">
      <c r="B3855" s="34">
        <f>10000000+INDEX(编号表!$B:$B,MATCH(D3855,编号表!$A:$A,0))*10000+J3855</f>
        <v>11770020</v>
      </c>
      <c r="C3855" s="22" t="s">
        <v>2499</v>
      </c>
      <c r="D3855" s="22" t="s">
        <v>2499</v>
      </c>
      <c r="E3855" s="41" t="s">
        <v>492</v>
      </c>
      <c r="F3855" s="41" t="s">
        <v>2272</v>
      </c>
      <c r="G3855" s="41" t="s">
        <v>363</v>
      </c>
      <c r="H3855" s="41" t="b">
        <v>0</v>
      </c>
      <c r="I3855" s="41" t="b">
        <v>0</v>
      </c>
      <c r="J3855" s="41">
        <v>20</v>
      </c>
      <c r="K3855" s="41" t="str">
        <f t="shared" si="80"/>
        <v>117700</v>
      </c>
      <c r="L3855" s="41" t="s">
        <v>860</v>
      </c>
      <c r="O3855" t="s">
        <v>2503</v>
      </c>
      <c r="P3855">
        <v>12221024</v>
      </c>
      <c r="Q3855">
        <v>0</v>
      </c>
      <c r="R3855">
        <v>0</v>
      </c>
      <c r="S3855">
        <v>0</v>
      </c>
      <c r="U3855">
        <v>0</v>
      </c>
      <c r="V3855">
        <v>0</v>
      </c>
      <c r="W3855">
        <v>600</v>
      </c>
      <c r="X3855">
        <v>600</v>
      </c>
      <c r="Y3855" t="s">
        <v>419</v>
      </c>
      <c r="Z3855" t="s">
        <v>420</v>
      </c>
      <c r="AA3855" t="s">
        <v>429</v>
      </c>
      <c r="AB3855">
        <v>1</v>
      </c>
      <c r="AC3855">
        <v>0</v>
      </c>
      <c r="AD3855" t="b">
        <v>1</v>
      </c>
      <c r="AE3855" t="s">
        <v>358</v>
      </c>
      <c r="AZ3855" t="s">
        <v>389</v>
      </c>
      <c r="BA3855">
        <v>10000</v>
      </c>
      <c r="BB3855" t="s">
        <v>2501</v>
      </c>
      <c r="BC3855" t="s">
        <v>429</v>
      </c>
      <c r="BD3855">
        <v>6250</v>
      </c>
      <c r="BE3855">
        <v>0</v>
      </c>
      <c r="BF3855" t="s">
        <v>361</v>
      </c>
      <c r="BG3855">
        <v>0</v>
      </c>
      <c r="CY3855" t="s">
        <v>2502</v>
      </c>
      <c r="CZ3855">
        <v>1</v>
      </c>
      <c r="GY3855">
        <v>0</v>
      </c>
      <c r="GZ3855">
        <v>0</v>
      </c>
      <c r="HA3855" t="s">
        <v>373</v>
      </c>
      <c r="HB3855">
        <v>0</v>
      </c>
      <c r="HC3855">
        <v>0</v>
      </c>
      <c r="HD3855">
        <v>0</v>
      </c>
      <c r="HE3855" t="b">
        <v>0</v>
      </c>
      <c r="HF3855">
        <v>8000</v>
      </c>
      <c r="HG3855" t="b">
        <v>1</v>
      </c>
      <c r="HH3855">
        <v>0</v>
      </c>
      <c r="HI3855">
        <v>0</v>
      </c>
      <c r="HJ3855">
        <v>0</v>
      </c>
      <c r="HK3855">
        <v>0</v>
      </c>
      <c r="HL3855" t="b">
        <v>0</v>
      </c>
      <c r="HM3855">
        <v>0</v>
      </c>
      <c r="HN3855">
        <v>0</v>
      </c>
      <c r="HO3855">
        <v>0</v>
      </c>
      <c r="HP3855" t="s">
        <v>363</v>
      </c>
      <c r="HQ3855">
        <v>0</v>
      </c>
      <c r="HR3855">
        <v>0</v>
      </c>
      <c r="HS3855">
        <v>0</v>
      </c>
      <c r="HT3855">
        <v>0</v>
      </c>
      <c r="HU3855" t="b">
        <v>0</v>
      </c>
      <c r="HV3855">
        <v>0</v>
      </c>
      <c r="HW3855" t="b">
        <v>0</v>
      </c>
      <c r="HX3855" t="b">
        <v>0</v>
      </c>
    </row>
    <row r="3856" spans="2:232">
      <c r="B3856" s="34">
        <f>10000000+INDEX(编号表!$B:$B,MATCH(D3856,编号表!$A:$A,0))*10000+J3856</f>
        <v>11770021</v>
      </c>
      <c r="C3856" s="22" t="s">
        <v>2499</v>
      </c>
      <c r="D3856" s="22" t="s">
        <v>2499</v>
      </c>
      <c r="E3856" s="41" t="s">
        <v>492</v>
      </c>
      <c r="F3856" s="41" t="s">
        <v>2272</v>
      </c>
      <c r="G3856" s="41" t="s">
        <v>363</v>
      </c>
      <c r="H3856" s="41" t="b">
        <v>0</v>
      </c>
      <c r="I3856" s="41" t="b">
        <v>0</v>
      </c>
      <c r="J3856" s="41">
        <v>21</v>
      </c>
      <c r="K3856" s="41" t="str">
        <f t="shared" si="80"/>
        <v>117700</v>
      </c>
      <c r="L3856" s="41" t="s">
        <v>777</v>
      </c>
      <c r="O3856" t="s">
        <v>2504</v>
      </c>
      <c r="P3856">
        <v>12221024</v>
      </c>
      <c r="Q3856">
        <v>0</v>
      </c>
      <c r="R3856">
        <v>0</v>
      </c>
      <c r="S3856">
        <v>0</v>
      </c>
      <c r="U3856">
        <v>0</v>
      </c>
      <c r="V3856">
        <v>0</v>
      </c>
      <c r="W3856">
        <v>600</v>
      </c>
      <c r="X3856">
        <v>600</v>
      </c>
      <c r="Y3856" t="s">
        <v>419</v>
      </c>
      <c r="Z3856" t="s">
        <v>420</v>
      </c>
      <c r="AA3856" t="s">
        <v>429</v>
      </c>
      <c r="AB3856">
        <v>1</v>
      </c>
      <c r="AC3856">
        <v>0</v>
      </c>
      <c r="AD3856" t="b">
        <v>1</v>
      </c>
      <c r="AE3856" t="s">
        <v>358</v>
      </c>
      <c r="AZ3856" t="s">
        <v>389</v>
      </c>
      <c r="BA3856">
        <v>10000</v>
      </c>
      <c r="BB3856" t="s">
        <v>2501</v>
      </c>
      <c r="BC3856" t="s">
        <v>429</v>
      </c>
      <c r="BD3856">
        <v>7500</v>
      </c>
      <c r="BE3856">
        <v>0</v>
      </c>
      <c r="BF3856" t="s">
        <v>361</v>
      </c>
      <c r="BG3856">
        <v>0</v>
      </c>
      <c r="CY3856" t="s">
        <v>2502</v>
      </c>
      <c r="CZ3856">
        <v>1</v>
      </c>
      <c r="GY3856">
        <v>0</v>
      </c>
      <c r="GZ3856">
        <v>0</v>
      </c>
      <c r="HA3856" t="s">
        <v>373</v>
      </c>
      <c r="HB3856">
        <v>0</v>
      </c>
      <c r="HC3856">
        <v>0</v>
      </c>
      <c r="HD3856">
        <v>0</v>
      </c>
      <c r="HE3856" t="b">
        <v>0</v>
      </c>
      <c r="HF3856">
        <v>8000</v>
      </c>
      <c r="HG3856" t="b">
        <v>1</v>
      </c>
      <c r="HH3856">
        <v>0</v>
      </c>
      <c r="HI3856">
        <v>0</v>
      </c>
      <c r="HJ3856">
        <v>0</v>
      </c>
      <c r="HK3856">
        <v>0</v>
      </c>
      <c r="HL3856" t="b">
        <v>0</v>
      </c>
      <c r="HM3856">
        <v>0</v>
      </c>
      <c r="HN3856">
        <v>0</v>
      </c>
      <c r="HO3856">
        <v>0</v>
      </c>
      <c r="HP3856" t="s">
        <v>363</v>
      </c>
      <c r="HQ3856">
        <v>0</v>
      </c>
      <c r="HR3856">
        <v>0</v>
      </c>
      <c r="HS3856">
        <v>0</v>
      </c>
      <c r="HT3856">
        <v>0</v>
      </c>
      <c r="HU3856" t="b">
        <v>0</v>
      </c>
      <c r="HV3856">
        <v>0</v>
      </c>
      <c r="HW3856" t="b">
        <v>0</v>
      </c>
      <c r="HX3856" t="b">
        <v>0</v>
      </c>
    </row>
    <row r="3857" spans="2:16">
      <c r="B3857" s="34">
        <f>10000000+INDEX(编号表!$B:$B,MATCH(D3857,编号表!$A:$A,0))*10000+J3857</f>
        <v>11780001</v>
      </c>
      <c r="C3857" s="22" t="s">
        <v>2505</v>
      </c>
      <c r="D3857" s="22" t="s">
        <v>2505</v>
      </c>
      <c r="E3857" s="41" t="s">
        <v>492</v>
      </c>
      <c r="F3857" s="41" t="s">
        <v>2248</v>
      </c>
      <c r="G3857" s="41" t="inlineStr">
        <is>
          <t xml:space="preserve">毒</t>
        </is>
      </c>
      <c r="H3857" s="41" t="b">
        <v>0</v>
      </c>
      <c r="I3857" s="41" t="b">
        <v>0</v>
      </c>
      <c r="J3857" s="41">
        <v>1</v>
      </c>
      <c r="K3857" s="41" t="str">
        <f t="shared" si="80"/>
        <v>117800</v>
      </c>
      <c r="L3857" s="41" t="s">
        <v>353</v>
      </c>
      <c r="O3857" t="inlineStr">
        <is>
          <t xml:space="preserve">自身或友方获得20%毒伤减免，持续120秒。一次性符箓，使用后消耗。</t>
        </is>
      </c>
      <c r="P3857">
        <v>12221025</v>
      </c>
      <c r="Q3857">
        <v>0</v>
      </c>
      <c r="R3857">
        <v>0</v>
      </c>
      <c r="S3857">
        <v>0</v>
      </c>
      <c r="U3857">
        <v>0</v>
      </c>
      <c r="V3857">
        <v>0</v>
      </c>
      <c r="W3857">
        <v>600</v>
      </c>
      <c r="X3857">
        <v>600</v>
      </c>
      <c r="Y3857" t="inlineStr">
        <is>
          <t xml:space="preserve">单位</t>
        </is>
      </c>
      <c r="Z3857" t="inlineStr">
        <is>
          <t xml:space="preserve">单体</t>
        </is>
      </c>
      <c r="AA3857" t="inlineStr">
        <is>
          <t xml:space="preserve">友方</t>
        </is>
      </c>
      <c r="AB3857">
        <v>1</v>
      </c>
      <c r="AC3857">
        <v>0</v>
      </c>
      <c r="AD3857" t="b">
        <v>1</v>
      </c>
      <c r="AE3857" t="inlineStr">
        <is>
          <t xml:space="preserve">最近</t>
        </is>
      </c>
      <c r="AZ3857" t="inlineStr">
        <is>
          <t xml:space="preserve">魔法</t>
        </is>
      </c>
      <c r="BA3857">
        <v>10000</v>
      </c>
      <c r="BB3857" t="inlineStr">
        <is>
          <t xml:space="preserve">技能效果_调用状态</t>
        </is>
      </c>
      <c r="BC3857" t="inlineStr">
        <is>
          <t xml:space="preserve">友方</t>
        </is>
      </c>
      <c r="BD3857">
        <v>10000</v>
      </c>
      <c r="BE3857">
        <v>0</v>
      </c>
      <c r="BF3857" t="inlineStr">
        <is>
          <t xml:space="preserve">全部</t>
        </is>
      </c>
      <c r="BG3857">
        <v>0</v>
      </c>
      <c r="BN3857">
        <v>20980001</v>
      </c>
      <c r="GY3857">
        <v>0</v>
      </c>
      <c r="GZ3857">
        <v>0</v>
      </c>
      <c r="HA3857" t="inlineStr">
        <is>
          <t xml:space="preserve"/>
        </is>
      </c>
      <c r="HB3857">
        <v>0</v>
      </c>
      <c r="HC3857">
        <v>0</v>
      </c>
      <c r="HD3857">
        <v>0</v>
      </c>
      <c r="HE3857" t="b">
        <v>0</v>
      </c>
      <c r="HF3857">
        <v>15000</v>
      </c>
      <c r="HG3857" t="b">
        <v>1</v>
      </c>
      <c r="HH3857">
        <v>0</v>
      </c>
      <c r="HI3857">
        <v>0</v>
      </c>
      <c r="HJ3857">
        <v>0</v>
      </c>
      <c r="HK3857">
        <v>0</v>
      </c>
      <c r="HL3857" t="b">
        <v>0</v>
      </c>
      <c r="HM3857">
        <v>0</v>
      </c>
      <c r="HN3857">
        <v>0</v>
      </c>
      <c r="HO3857">
        <v>0</v>
      </c>
      <c r="HP3857" t="inlineStr">
        <is>
          <t xml:space="preserve">无</t>
        </is>
      </c>
      <c r="HQ3857">
        <v>0</v>
      </c>
      <c r="HR3857">
        <v>0</v>
      </c>
      <c r="HS3857">
        <v>0</v>
      </c>
      <c r="HT3857">
        <v>0</v>
      </c>
      <c r="HU3857" t="b">
        <v>0</v>
      </c>
      <c r="HV3857">
        <v>0</v>
      </c>
      <c r="HW3857" t="b">
        <v>0</v>
      </c>
      <c r="HX3857" t="b">
        <v>0</v>
      </c>
    </row>
    <row r="3858" spans="2:16">
      <c r="B3858" s="34">
        <f>10000000+INDEX(编号表!$B:$B,MATCH(D3858,编号表!$A:$A,0))*10000+J3858</f>
        <v>11780002</v>
      </c>
      <c r="C3858" s="22" t="s">
        <v>2505</v>
      </c>
      <c r="D3858" s="22" t="s">
        <v>2505</v>
      </c>
      <c r="E3858" s="41" t="s">
        <v>492</v>
      </c>
      <c r="F3858" s="41" t="s">
        <v>2248</v>
      </c>
      <c r="G3858" s="41" t="inlineStr">
        <is>
          <t xml:space="preserve">毒</t>
        </is>
      </c>
      <c r="H3858" s="41" t="b">
        <v>0</v>
      </c>
      <c r="I3858" s="41" t="b">
        <v>0</v>
      </c>
      <c r="J3858" s="41">
        <v>2</v>
      </c>
      <c r="K3858" s="41" t="str">
        <f t="shared" si="80"/>
        <v>117800</v>
      </c>
      <c r="L3858" s="41" t="s">
        <v>860</v>
      </c>
      <c r="O3858" t="inlineStr">
        <is>
          <t xml:space="preserve">自身或友方获得20%毒伤减免，持续120秒。一次性符箓，使用后消耗。</t>
        </is>
      </c>
      <c r="P3858">
        <v>12221025</v>
      </c>
      <c r="Q3858">
        <v>0</v>
      </c>
      <c r="R3858">
        <v>0</v>
      </c>
      <c r="S3858">
        <v>0</v>
      </c>
      <c r="U3858">
        <v>0</v>
      </c>
      <c r="V3858">
        <v>0</v>
      </c>
      <c r="W3858">
        <v>600</v>
      </c>
      <c r="X3858">
        <v>600</v>
      </c>
      <c r="Y3858" t="inlineStr">
        <is>
          <t xml:space="preserve">单位</t>
        </is>
      </c>
      <c r="Z3858" t="inlineStr">
        <is>
          <t xml:space="preserve">单体</t>
        </is>
      </c>
      <c r="AA3858" t="inlineStr">
        <is>
          <t xml:space="preserve">友方</t>
        </is>
      </c>
      <c r="AB3858">
        <v>1</v>
      </c>
      <c r="AC3858">
        <v>0</v>
      </c>
      <c r="AD3858" t="b">
        <v>1</v>
      </c>
      <c r="AE3858" t="inlineStr">
        <is>
          <t xml:space="preserve">最近</t>
        </is>
      </c>
      <c r="AZ3858" t="inlineStr">
        <is>
          <t xml:space="preserve">魔法</t>
        </is>
      </c>
      <c r="BA3858">
        <v>10000</v>
      </c>
      <c r="BB3858" t="inlineStr">
        <is>
          <t xml:space="preserve">技能效果_调用状态</t>
        </is>
      </c>
      <c r="BC3858" t="inlineStr">
        <is>
          <t xml:space="preserve">友方</t>
        </is>
      </c>
      <c r="BD3858">
        <v>10000</v>
      </c>
      <c r="BE3858">
        <v>0</v>
      </c>
      <c r="BF3858" t="inlineStr">
        <is>
          <t xml:space="preserve">全部</t>
        </is>
      </c>
      <c r="BG3858">
        <v>0</v>
      </c>
      <c r="BN3858">
        <v>20980002</v>
      </c>
      <c r="GY3858">
        <v>0</v>
      </c>
      <c r="GZ3858">
        <v>0</v>
      </c>
      <c r="HA3858" t="inlineStr">
        <is>
          <t xml:space="preserve"/>
        </is>
      </c>
      <c r="HB3858">
        <v>0</v>
      </c>
      <c r="HC3858">
        <v>0</v>
      </c>
      <c r="HD3858">
        <v>0</v>
      </c>
      <c r="HE3858" t="b">
        <v>0</v>
      </c>
      <c r="HF3858">
        <v>15000</v>
      </c>
      <c r="HG3858" t="b">
        <v>1</v>
      </c>
      <c r="HH3858">
        <v>0</v>
      </c>
      <c r="HI3858">
        <v>0</v>
      </c>
      <c r="HJ3858">
        <v>0</v>
      </c>
      <c r="HK3858">
        <v>0</v>
      </c>
      <c r="HL3858" t="b">
        <v>0</v>
      </c>
      <c r="HM3858">
        <v>0</v>
      </c>
      <c r="HN3858">
        <v>0</v>
      </c>
      <c r="HO3858">
        <v>0</v>
      </c>
      <c r="HP3858" t="inlineStr">
        <is>
          <t xml:space="preserve">无</t>
        </is>
      </c>
      <c r="HQ3858">
        <v>0</v>
      </c>
      <c r="HR3858">
        <v>0</v>
      </c>
      <c r="HS3858">
        <v>0</v>
      </c>
      <c r="HT3858">
        <v>0</v>
      </c>
      <c r="HU3858" t="b">
        <v>0</v>
      </c>
      <c r="HV3858">
        <v>0</v>
      </c>
      <c r="HW3858" t="b">
        <v>0</v>
      </c>
      <c r="HX3858" t="b">
        <v>0</v>
      </c>
    </row>
    <row r="3859" spans="2:16">
      <c r="B3859" s="34">
        <f>10000000+INDEX(编号表!$B:$B,MATCH(D3859,编号表!$A:$A,0))*10000+J3859</f>
        <v>11780003</v>
      </c>
      <c r="C3859" s="22" t="s">
        <v>2505</v>
      </c>
      <c r="D3859" s="22" t="s">
        <v>2505</v>
      </c>
      <c r="E3859" s="41" t="s">
        <v>492</v>
      </c>
      <c r="F3859" s="41" t="s">
        <v>2248</v>
      </c>
      <c r="G3859" s="41" t="inlineStr">
        <is>
          <t xml:space="preserve">毒</t>
        </is>
      </c>
      <c r="H3859" s="41" t="b">
        <v>0</v>
      </c>
      <c r="I3859" s="41" t="b">
        <v>0</v>
      </c>
      <c r="J3859" s="41">
        <v>3</v>
      </c>
      <c r="K3859" s="41" t="str">
        <f t="shared" si="80"/>
        <v>117800</v>
      </c>
      <c r="L3859" s="41" t="s">
        <v>777</v>
      </c>
      <c r="O3859" t="inlineStr">
        <is>
          <t xml:space="preserve">自身或友方获得20%毒伤减免，持续120秒。一次性符箓，使用后消耗。</t>
        </is>
      </c>
      <c r="P3859">
        <v>12221025</v>
      </c>
      <c r="Q3859">
        <v>0</v>
      </c>
      <c r="R3859">
        <v>0</v>
      </c>
      <c r="S3859">
        <v>0</v>
      </c>
      <c r="U3859">
        <v>0</v>
      </c>
      <c r="V3859">
        <v>0</v>
      </c>
      <c r="W3859">
        <v>600</v>
      </c>
      <c r="X3859">
        <v>600</v>
      </c>
      <c r="Y3859" t="inlineStr">
        <is>
          <t xml:space="preserve">单位</t>
        </is>
      </c>
      <c r="Z3859" t="inlineStr">
        <is>
          <t xml:space="preserve">单体</t>
        </is>
      </c>
      <c r="AA3859" t="inlineStr">
        <is>
          <t xml:space="preserve">友方</t>
        </is>
      </c>
      <c r="AB3859">
        <v>1</v>
      </c>
      <c r="AC3859">
        <v>0</v>
      </c>
      <c r="AD3859" t="b">
        <v>1</v>
      </c>
      <c r="AE3859" t="inlineStr">
        <is>
          <t xml:space="preserve">最近</t>
        </is>
      </c>
      <c r="AZ3859" t="inlineStr">
        <is>
          <t xml:space="preserve">魔法</t>
        </is>
      </c>
      <c r="BA3859">
        <v>10000</v>
      </c>
      <c r="BB3859" t="inlineStr">
        <is>
          <t xml:space="preserve">技能效果_调用状态</t>
        </is>
      </c>
      <c r="BC3859" t="inlineStr">
        <is>
          <t xml:space="preserve">友方</t>
        </is>
      </c>
      <c r="BD3859">
        <v>10000</v>
      </c>
      <c r="BE3859">
        <v>0</v>
      </c>
      <c r="BF3859" t="inlineStr">
        <is>
          <t xml:space="preserve">全部</t>
        </is>
      </c>
      <c r="BG3859">
        <v>0</v>
      </c>
      <c r="BN3859">
        <v>20980003</v>
      </c>
      <c r="GY3859">
        <v>0</v>
      </c>
      <c r="GZ3859">
        <v>0</v>
      </c>
      <c r="HA3859" t="inlineStr">
        <is>
          <t xml:space="preserve"/>
        </is>
      </c>
      <c r="HB3859">
        <v>0</v>
      </c>
      <c r="HC3859">
        <v>0</v>
      </c>
      <c r="HD3859">
        <v>0</v>
      </c>
      <c r="HE3859" t="b">
        <v>0</v>
      </c>
      <c r="HF3859">
        <v>15000</v>
      </c>
      <c r="HG3859" t="b">
        <v>1</v>
      </c>
      <c r="HH3859">
        <v>0</v>
      </c>
      <c r="HI3859">
        <v>0</v>
      </c>
      <c r="HJ3859">
        <v>0</v>
      </c>
      <c r="HK3859">
        <v>0</v>
      </c>
      <c r="HL3859" t="b">
        <v>0</v>
      </c>
      <c r="HM3859">
        <v>0</v>
      </c>
      <c r="HN3859">
        <v>0</v>
      </c>
      <c r="HO3859">
        <v>0</v>
      </c>
      <c r="HP3859" t="inlineStr">
        <is>
          <t xml:space="preserve">无</t>
        </is>
      </c>
      <c r="HQ3859">
        <v>0</v>
      </c>
      <c r="HR3859">
        <v>0</v>
      </c>
      <c r="HS3859">
        <v>0</v>
      </c>
      <c r="HT3859">
        <v>0</v>
      </c>
      <c r="HU3859" t="b">
        <v>0</v>
      </c>
      <c r="HV3859">
        <v>0</v>
      </c>
      <c r="HW3859" t="b">
        <v>0</v>
      </c>
      <c r="HX3859" t="b">
        <v>0</v>
      </c>
    </row>
    <row r="3860" spans="2:16">
      <c r="B3860" s="34">
        <f>10000000+INDEX(编号表!$B:$B,MATCH(D3860,编号表!$A:$A,0))*10000+J3860</f>
        <v>11780004</v>
      </c>
      <c r="C3860" s="22" t="s">
        <v>2505</v>
      </c>
      <c r="D3860" s="22" t="s">
        <v>2505</v>
      </c>
      <c r="E3860" s="41" t="s">
        <v>492</v>
      </c>
      <c r="F3860" s="41" t="s">
        <v>2252</v>
      </c>
      <c r="G3860" s="41" t="inlineStr">
        <is>
          <t xml:space="preserve">毒</t>
        </is>
      </c>
      <c r="H3860" s="41" t="b">
        <v>0</v>
      </c>
      <c r="I3860" s="41" t="b">
        <v>0</v>
      </c>
      <c r="J3860" s="41">
        <v>4</v>
      </c>
      <c r="K3860" s="41" t="str">
        <f t="shared" si="80"/>
        <v>117800</v>
      </c>
      <c r="L3860" s="41" t="s">
        <v>353</v>
      </c>
      <c r="O3860" t="inlineStr">
        <is>
          <t xml:space="preserve">自身或友方获得20%毒伤减免，持续120秒。一次性符箓，使用后消耗。</t>
        </is>
      </c>
      <c r="P3860">
        <v>12221025</v>
      </c>
      <c r="Q3860">
        <v>0</v>
      </c>
      <c r="R3860">
        <v>0</v>
      </c>
      <c r="S3860">
        <v>0</v>
      </c>
      <c r="U3860">
        <v>0</v>
      </c>
      <c r="V3860">
        <v>0</v>
      </c>
      <c r="W3860">
        <v>600</v>
      </c>
      <c r="X3860">
        <v>600</v>
      </c>
      <c r="Y3860" t="inlineStr">
        <is>
          <t xml:space="preserve">单位</t>
        </is>
      </c>
      <c r="Z3860" t="inlineStr">
        <is>
          <t xml:space="preserve">单体</t>
        </is>
      </c>
      <c r="AA3860" t="inlineStr">
        <is>
          <t xml:space="preserve">友方</t>
        </is>
      </c>
      <c r="AB3860">
        <v>1</v>
      </c>
      <c r="AC3860">
        <v>0</v>
      </c>
      <c r="AD3860" t="b">
        <v>1</v>
      </c>
      <c r="AE3860" t="inlineStr">
        <is>
          <t xml:space="preserve">最近</t>
        </is>
      </c>
      <c r="AZ3860" t="inlineStr">
        <is>
          <t xml:space="preserve">魔法</t>
        </is>
      </c>
      <c r="BA3860">
        <v>10000</v>
      </c>
      <c r="BB3860" t="inlineStr">
        <is>
          <t xml:space="preserve">技能效果_调用状态</t>
        </is>
      </c>
      <c r="BC3860" t="inlineStr">
        <is>
          <t xml:space="preserve">友方</t>
        </is>
      </c>
      <c r="BD3860">
        <v>10000</v>
      </c>
      <c r="BE3860">
        <v>0</v>
      </c>
      <c r="BF3860" t="inlineStr">
        <is>
          <t xml:space="preserve">全部</t>
        </is>
      </c>
      <c r="BG3860">
        <v>0</v>
      </c>
      <c r="BN3860">
        <v>20980004</v>
      </c>
      <c r="GY3860">
        <v>0</v>
      </c>
      <c r="GZ3860">
        <v>0</v>
      </c>
      <c r="HA3860" t="inlineStr">
        <is>
          <t xml:space="preserve"/>
        </is>
      </c>
      <c r="HB3860">
        <v>0</v>
      </c>
      <c r="HC3860">
        <v>0</v>
      </c>
      <c r="HD3860">
        <v>0</v>
      </c>
      <c r="HE3860" t="b">
        <v>0</v>
      </c>
      <c r="HF3860">
        <v>15000</v>
      </c>
      <c r="HG3860" t="b">
        <v>1</v>
      </c>
      <c r="HH3860">
        <v>0</v>
      </c>
      <c r="HI3860">
        <v>0</v>
      </c>
      <c r="HJ3860">
        <v>0</v>
      </c>
      <c r="HK3860">
        <v>0</v>
      </c>
      <c r="HL3860" t="b">
        <v>0</v>
      </c>
      <c r="HM3860">
        <v>0</v>
      </c>
      <c r="HN3860">
        <v>0</v>
      </c>
      <c r="HO3860">
        <v>0</v>
      </c>
      <c r="HP3860" t="inlineStr">
        <is>
          <t xml:space="preserve">无</t>
        </is>
      </c>
      <c r="HQ3860">
        <v>0</v>
      </c>
      <c r="HR3860">
        <v>0</v>
      </c>
      <c r="HS3860">
        <v>0</v>
      </c>
      <c r="HT3860">
        <v>0</v>
      </c>
      <c r="HU3860" t="b">
        <v>0</v>
      </c>
      <c r="HV3860">
        <v>0</v>
      </c>
      <c r="HW3860" t="b">
        <v>0</v>
      </c>
      <c r="HX3860" t="b">
        <v>0</v>
      </c>
    </row>
    <row r="3861" spans="2:16">
      <c r="B3861" s="34">
        <f>10000000+INDEX(编号表!$B:$B,MATCH(D3861,编号表!$A:$A,0))*10000+J3861</f>
        <v>11780005</v>
      </c>
      <c r="C3861" s="22" t="s">
        <v>2505</v>
      </c>
      <c r="D3861" s="22" t="s">
        <v>2505</v>
      </c>
      <c r="E3861" s="41" t="s">
        <v>492</v>
      </c>
      <c r="F3861" s="41" t="s">
        <v>2252</v>
      </c>
      <c r="G3861" s="41" t="inlineStr">
        <is>
          <t xml:space="preserve">毒</t>
        </is>
      </c>
      <c r="H3861" s="41" t="b">
        <v>0</v>
      </c>
      <c r="I3861" s="41" t="b">
        <v>0</v>
      </c>
      <c r="J3861" s="41">
        <v>5</v>
      </c>
      <c r="K3861" s="41" t="str">
        <f t="shared" si="80"/>
        <v>117800</v>
      </c>
      <c r="L3861" s="41" t="s">
        <v>860</v>
      </c>
      <c r="O3861" t="inlineStr">
        <is>
          <t xml:space="preserve">自身或友方获得20%毒伤减免，持续120秒。一次性符箓，使用后消耗。</t>
        </is>
      </c>
      <c r="P3861">
        <v>12221025</v>
      </c>
      <c r="Q3861">
        <v>0</v>
      </c>
      <c r="R3861">
        <v>0</v>
      </c>
      <c r="S3861">
        <v>0</v>
      </c>
      <c r="U3861">
        <v>0</v>
      </c>
      <c r="V3861">
        <v>0</v>
      </c>
      <c r="W3861">
        <v>600</v>
      </c>
      <c r="X3861">
        <v>600</v>
      </c>
      <c r="Y3861" t="inlineStr">
        <is>
          <t xml:space="preserve">单位</t>
        </is>
      </c>
      <c r="Z3861" t="inlineStr">
        <is>
          <t xml:space="preserve">单体</t>
        </is>
      </c>
      <c r="AA3861" t="inlineStr">
        <is>
          <t xml:space="preserve">友方</t>
        </is>
      </c>
      <c r="AB3861">
        <v>1</v>
      </c>
      <c r="AC3861">
        <v>0</v>
      </c>
      <c r="AD3861" t="b">
        <v>1</v>
      </c>
      <c r="AE3861" t="inlineStr">
        <is>
          <t xml:space="preserve">最近</t>
        </is>
      </c>
      <c r="AZ3861" t="inlineStr">
        <is>
          <t xml:space="preserve">魔法</t>
        </is>
      </c>
      <c r="BA3861">
        <v>10000</v>
      </c>
      <c r="BB3861" t="inlineStr">
        <is>
          <t xml:space="preserve">技能效果_调用状态</t>
        </is>
      </c>
      <c r="BC3861" t="inlineStr">
        <is>
          <t xml:space="preserve">友方</t>
        </is>
      </c>
      <c r="BD3861">
        <v>10000</v>
      </c>
      <c r="BE3861">
        <v>0</v>
      </c>
      <c r="BF3861" t="inlineStr">
        <is>
          <t xml:space="preserve">全部</t>
        </is>
      </c>
      <c r="BG3861">
        <v>0</v>
      </c>
      <c r="BN3861">
        <v>20980005</v>
      </c>
      <c r="GY3861">
        <v>0</v>
      </c>
      <c r="GZ3861">
        <v>0</v>
      </c>
      <c r="HA3861" t="inlineStr">
        <is>
          <t xml:space="preserve"/>
        </is>
      </c>
      <c r="HB3861">
        <v>0</v>
      </c>
      <c r="HC3861">
        <v>0</v>
      </c>
      <c r="HD3861">
        <v>0</v>
      </c>
      <c r="HE3861" t="b">
        <v>0</v>
      </c>
      <c r="HF3861">
        <v>15000</v>
      </c>
      <c r="HG3861" t="b">
        <v>1</v>
      </c>
      <c r="HH3861">
        <v>0</v>
      </c>
      <c r="HI3861">
        <v>0</v>
      </c>
      <c r="HJ3861">
        <v>0</v>
      </c>
      <c r="HK3861">
        <v>0</v>
      </c>
      <c r="HL3861" t="b">
        <v>0</v>
      </c>
      <c r="HM3861">
        <v>0</v>
      </c>
      <c r="HN3861">
        <v>0</v>
      </c>
      <c r="HO3861">
        <v>0</v>
      </c>
      <c r="HP3861" t="inlineStr">
        <is>
          <t xml:space="preserve">无</t>
        </is>
      </c>
      <c r="HQ3861">
        <v>0</v>
      </c>
      <c r="HR3861">
        <v>0</v>
      </c>
      <c r="HS3861">
        <v>0</v>
      </c>
      <c r="HT3861">
        <v>0</v>
      </c>
      <c r="HU3861" t="b">
        <v>0</v>
      </c>
      <c r="HV3861">
        <v>0</v>
      </c>
      <c r="HW3861" t="b">
        <v>0</v>
      </c>
      <c r="HX3861" t="b">
        <v>0</v>
      </c>
    </row>
    <row r="3862" spans="2:16">
      <c r="B3862" s="34">
        <f>10000000+INDEX(编号表!$B:$B,MATCH(D3862,编号表!$A:$A,0))*10000+J3862</f>
        <v>11780006</v>
      </c>
      <c r="C3862" s="22" t="s">
        <v>2505</v>
      </c>
      <c r="D3862" s="22" t="s">
        <v>2505</v>
      </c>
      <c r="E3862" s="41" t="s">
        <v>492</v>
      </c>
      <c r="F3862" s="41" t="s">
        <v>2252</v>
      </c>
      <c r="G3862" s="41" t="inlineStr">
        <is>
          <t xml:space="preserve">毒</t>
        </is>
      </c>
      <c r="H3862" s="41" t="b">
        <v>0</v>
      </c>
      <c r="I3862" s="41" t="b">
        <v>0</v>
      </c>
      <c r="J3862" s="41">
        <v>6</v>
      </c>
      <c r="K3862" s="41" t="str">
        <f t="shared" si="80"/>
        <v>117800</v>
      </c>
      <c r="L3862" s="41" t="s">
        <v>777</v>
      </c>
      <c r="O3862" t="inlineStr">
        <is>
          <t xml:space="preserve">自身或友方获得20%毒伤减免，持续120秒。一次性符箓，使用后消耗。</t>
        </is>
      </c>
      <c r="P3862">
        <v>12221025</v>
      </c>
      <c r="Q3862">
        <v>0</v>
      </c>
      <c r="R3862">
        <v>0</v>
      </c>
      <c r="S3862">
        <v>0</v>
      </c>
      <c r="U3862">
        <v>0</v>
      </c>
      <c r="V3862">
        <v>0</v>
      </c>
      <c r="W3862">
        <v>600</v>
      </c>
      <c r="X3862">
        <v>600</v>
      </c>
      <c r="Y3862" t="inlineStr">
        <is>
          <t xml:space="preserve">单位</t>
        </is>
      </c>
      <c r="Z3862" t="inlineStr">
        <is>
          <t xml:space="preserve">单体</t>
        </is>
      </c>
      <c r="AA3862" t="inlineStr">
        <is>
          <t xml:space="preserve">友方</t>
        </is>
      </c>
      <c r="AB3862">
        <v>1</v>
      </c>
      <c r="AC3862">
        <v>0</v>
      </c>
      <c r="AD3862" t="b">
        <v>1</v>
      </c>
      <c r="AE3862" t="inlineStr">
        <is>
          <t xml:space="preserve">最近</t>
        </is>
      </c>
      <c r="AZ3862" t="inlineStr">
        <is>
          <t xml:space="preserve">魔法</t>
        </is>
      </c>
      <c r="BA3862">
        <v>10000</v>
      </c>
      <c r="BB3862" t="inlineStr">
        <is>
          <t xml:space="preserve">技能效果_调用状态</t>
        </is>
      </c>
      <c r="BC3862" t="inlineStr">
        <is>
          <t xml:space="preserve">友方</t>
        </is>
      </c>
      <c r="BD3862">
        <v>10000</v>
      </c>
      <c r="BE3862">
        <v>0</v>
      </c>
      <c r="BF3862" t="inlineStr">
        <is>
          <t xml:space="preserve">全部</t>
        </is>
      </c>
      <c r="BG3862">
        <v>0</v>
      </c>
      <c r="BN3862">
        <v>20980006</v>
      </c>
      <c r="GY3862">
        <v>0</v>
      </c>
      <c r="GZ3862">
        <v>0</v>
      </c>
      <c r="HA3862" t="inlineStr">
        <is>
          <t xml:space="preserve"/>
        </is>
      </c>
      <c r="HB3862">
        <v>0</v>
      </c>
      <c r="HC3862">
        <v>0</v>
      </c>
      <c r="HD3862">
        <v>0</v>
      </c>
      <c r="HE3862" t="b">
        <v>0</v>
      </c>
      <c r="HF3862">
        <v>15000</v>
      </c>
      <c r="HG3862" t="b">
        <v>1</v>
      </c>
      <c r="HH3862">
        <v>0</v>
      </c>
      <c r="HI3862">
        <v>0</v>
      </c>
      <c r="HJ3862">
        <v>0</v>
      </c>
      <c r="HK3862">
        <v>0</v>
      </c>
      <c r="HL3862" t="b">
        <v>0</v>
      </c>
      <c r="HM3862">
        <v>0</v>
      </c>
      <c r="HN3862">
        <v>0</v>
      </c>
      <c r="HO3862">
        <v>0</v>
      </c>
      <c r="HP3862" t="inlineStr">
        <is>
          <t xml:space="preserve">无</t>
        </is>
      </c>
      <c r="HQ3862">
        <v>0</v>
      </c>
      <c r="HR3862">
        <v>0</v>
      </c>
      <c r="HS3862">
        <v>0</v>
      </c>
      <c r="HT3862">
        <v>0</v>
      </c>
      <c r="HU3862" t="b">
        <v>0</v>
      </c>
      <c r="HV3862">
        <v>0</v>
      </c>
      <c r="HW3862" t="b">
        <v>0</v>
      </c>
      <c r="HX3862" t="b">
        <v>0</v>
      </c>
    </row>
    <row r="3863" spans="2:16">
      <c r="B3863" s="34">
        <f>10000000+INDEX(编号表!$B:$B,MATCH(D3863,编号表!$A:$A,0))*10000+J3863</f>
        <v>11780007</v>
      </c>
      <c r="C3863" s="22" t="s">
        <v>2505</v>
      </c>
      <c r="D3863" s="22" t="s">
        <v>2505</v>
      </c>
      <c r="E3863" s="41" t="s">
        <v>492</v>
      </c>
      <c r="F3863" s="41" t="s">
        <v>2256</v>
      </c>
      <c r="G3863" s="41" t="inlineStr">
        <is>
          <t xml:space="preserve">毒</t>
        </is>
      </c>
      <c r="H3863" s="41" t="b">
        <v>0</v>
      </c>
      <c r="I3863" s="41" t="b">
        <v>0</v>
      </c>
      <c r="J3863" s="41">
        <v>7</v>
      </c>
      <c r="K3863" s="41" t="str">
        <f t="shared" si="80"/>
        <v>117800</v>
      </c>
      <c r="L3863" s="41" t="s">
        <v>353</v>
      </c>
      <c r="O3863" t="inlineStr">
        <is>
          <t xml:space="preserve">自身或友方获得20%毒伤减免，持续120秒。一次性符箓，使用后消耗。</t>
        </is>
      </c>
      <c r="P3863">
        <v>12221025</v>
      </c>
      <c r="Q3863">
        <v>0</v>
      </c>
      <c r="R3863">
        <v>0</v>
      </c>
      <c r="S3863">
        <v>0</v>
      </c>
      <c r="U3863">
        <v>0</v>
      </c>
      <c r="V3863">
        <v>0</v>
      </c>
      <c r="W3863">
        <v>600</v>
      </c>
      <c r="X3863">
        <v>600</v>
      </c>
      <c r="Y3863" t="inlineStr">
        <is>
          <t xml:space="preserve">单位</t>
        </is>
      </c>
      <c r="Z3863" t="inlineStr">
        <is>
          <t xml:space="preserve">单体</t>
        </is>
      </c>
      <c r="AA3863" t="inlineStr">
        <is>
          <t xml:space="preserve">友方</t>
        </is>
      </c>
      <c r="AB3863">
        <v>1</v>
      </c>
      <c r="AC3863">
        <v>0</v>
      </c>
      <c r="AD3863" t="b">
        <v>1</v>
      </c>
      <c r="AE3863" t="inlineStr">
        <is>
          <t xml:space="preserve">最近</t>
        </is>
      </c>
      <c r="AZ3863" t="inlineStr">
        <is>
          <t xml:space="preserve">魔法</t>
        </is>
      </c>
      <c r="BA3863">
        <v>10000</v>
      </c>
      <c r="BB3863" t="inlineStr">
        <is>
          <t xml:space="preserve">技能效果_调用状态</t>
        </is>
      </c>
      <c r="BC3863" t="inlineStr">
        <is>
          <t xml:space="preserve">友方</t>
        </is>
      </c>
      <c r="BD3863">
        <v>10000</v>
      </c>
      <c r="BE3863">
        <v>0</v>
      </c>
      <c r="BF3863" t="inlineStr">
        <is>
          <t xml:space="preserve">全部</t>
        </is>
      </c>
      <c r="BG3863">
        <v>0</v>
      </c>
      <c r="BN3863">
        <v>20980007</v>
      </c>
      <c r="GY3863">
        <v>0</v>
      </c>
      <c r="GZ3863">
        <v>0</v>
      </c>
      <c r="HA3863" t="inlineStr">
        <is>
          <t xml:space="preserve"/>
        </is>
      </c>
      <c r="HB3863">
        <v>0</v>
      </c>
      <c r="HC3863">
        <v>0</v>
      </c>
      <c r="HD3863">
        <v>0</v>
      </c>
      <c r="HE3863" t="b">
        <v>0</v>
      </c>
      <c r="HF3863">
        <v>15000</v>
      </c>
      <c r="HG3863" t="b">
        <v>1</v>
      </c>
      <c r="HH3863">
        <v>0</v>
      </c>
      <c r="HI3863">
        <v>0</v>
      </c>
      <c r="HJ3863">
        <v>0</v>
      </c>
      <c r="HK3863">
        <v>0</v>
      </c>
      <c r="HL3863" t="b">
        <v>0</v>
      </c>
      <c r="HM3863">
        <v>0</v>
      </c>
      <c r="HN3863">
        <v>0</v>
      </c>
      <c r="HO3863">
        <v>0</v>
      </c>
      <c r="HP3863" t="inlineStr">
        <is>
          <t xml:space="preserve">无</t>
        </is>
      </c>
      <c r="HQ3863">
        <v>0</v>
      </c>
      <c r="HR3863">
        <v>0</v>
      </c>
      <c r="HS3863">
        <v>0</v>
      </c>
      <c r="HT3863">
        <v>0</v>
      </c>
      <c r="HU3863" t="b">
        <v>0</v>
      </c>
      <c r="HV3863">
        <v>0</v>
      </c>
      <c r="HW3863" t="b">
        <v>0</v>
      </c>
      <c r="HX3863" t="b">
        <v>0</v>
      </c>
    </row>
    <row r="3864" spans="2:16">
      <c r="B3864" s="34">
        <f>10000000+INDEX(编号表!$B:$B,MATCH(D3864,编号表!$A:$A,0))*10000+J3864</f>
        <v>11780008</v>
      </c>
      <c r="C3864" s="22" t="s">
        <v>2505</v>
      </c>
      <c r="D3864" s="22" t="s">
        <v>2505</v>
      </c>
      <c r="E3864" s="41" t="s">
        <v>492</v>
      </c>
      <c r="F3864" s="41" t="s">
        <v>2256</v>
      </c>
      <c r="G3864" s="41" t="inlineStr">
        <is>
          <t xml:space="preserve">毒</t>
        </is>
      </c>
      <c r="H3864" s="41" t="b">
        <v>0</v>
      </c>
      <c r="I3864" s="41" t="b">
        <v>0</v>
      </c>
      <c r="J3864" s="41">
        <v>8</v>
      </c>
      <c r="K3864" s="41" t="str">
        <f t="shared" si="80"/>
        <v>117800</v>
      </c>
      <c r="L3864" s="41" t="s">
        <v>860</v>
      </c>
      <c r="O3864" t="inlineStr">
        <is>
          <t xml:space="preserve">自身或友方获得20%毒伤减免，持续120秒。一次性符箓，使用后消耗。</t>
        </is>
      </c>
      <c r="P3864">
        <v>12221025</v>
      </c>
      <c r="Q3864">
        <v>0</v>
      </c>
      <c r="R3864">
        <v>0</v>
      </c>
      <c r="S3864">
        <v>0</v>
      </c>
      <c r="U3864">
        <v>0</v>
      </c>
      <c r="V3864">
        <v>0</v>
      </c>
      <c r="W3864">
        <v>600</v>
      </c>
      <c r="X3864">
        <v>600</v>
      </c>
      <c r="Y3864" t="inlineStr">
        <is>
          <t xml:space="preserve">单位</t>
        </is>
      </c>
      <c r="Z3864" t="inlineStr">
        <is>
          <t xml:space="preserve">单体</t>
        </is>
      </c>
      <c r="AA3864" t="inlineStr">
        <is>
          <t xml:space="preserve">友方</t>
        </is>
      </c>
      <c r="AB3864">
        <v>1</v>
      </c>
      <c r="AC3864">
        <v>0</v>
      </c>
      <c r="AD3864" t="b">
        <v>1</v>
      </c>
      <c r="AE3864" t="inlineStr">
        <is>
          <t xml:space="preserve">最近</t>
        </is>
      </c>
      <c r="AZ3864" t="inlineStr">
        <is>
          <t xml:space="preserve">魔法</t>
        </is>
      </c>
      <c r="BA3864">
        <v>10000</v>
      </c>
      <c r="BB3864" t="inlineStr">
        <is>
          <t xml:space="preserve">技能效果_调用状态</t>
        </is>
      </c>
      <c r="BC3864" t="inlineStr">
        <is>
          <t xml:space="preserve">友方</t>
        </is>
      </c>
      <c r="BD3864">
        <v>10000</v>
      </c>
      <c r="BE3864">
        <v>0</v>
      </c>
      <c r="BF3864" t="inlineStr">
        <is>
          <t xml:space="preserve">全部</t>
        </is>
      </c>
      <c r="BG3864">
        <v>0</v>
      </c>
      <c r="BN3864">
        <v>20980008</v>
      </c>
      <c r="GY3864">
        <v>0</v>
      </c>
      <c r="GZ3864">
        <v>0</v>
      </c>
      <c r="HA3864" t="inlineStr">
        <is>
          <t xml:space="preserve"/>
        </is>
      </c>
      <c r="HB3864">
        <v>0</v>
      </c>
      <c r="HC3864">
        <v>0</v>
      </c>
      <c r="HD3864">
        <v>0</v>
      </c>
      <c r="HE3864" t="b">
        <v>0</v>
      </c>
      <c r="HF3864">
        <v>15000</v>
      </c>
      <c r="HG3864" t="b">
        <v>1</v>
      </c>
      <c r="HH3864">
        <v>0</v>
      </c>
      <c r="HI3864">
        <v>0</v>
      </c>
      <c r="HJ3864">
        <v>0</v>
      </c>
      <c r="HK3864">
        <v>0</v>
      </c>
      <c r="HL3864" t="b">
        <v>0</v>
      </c>
      <c r="HM3864">
        <v>0</v>
      </c>
      <c r="HN3864">
        <v>0</v>
      </c>
      <c r="HO3864">
        <v>0</v>
      </c>
      <c r="HP3864" t="inlineStr">
        <is>
          <t xml:space="preserve">无</t>
        </is>
      </c>
      <c r="HQ3864">
        <v>0</v>
      </c>
      <c r="HR3864">
        <v>0</v>
      </c>
      <c r="HS3864">
        <v>0</v>
      </c>
      <c r="HT3864">
        <v>0</v>
      </c>
      <c r="HU3864" t="b">
        <v>0</v>
      </c>
      <c r="HV3864">
        <v>0</v>
      </c>
      <c r="HW3864" t="b">
        <v>0</v>
      </c>
      <c r="HX3864" t="b">
        <v>0</v>
      </c>
    </row>
    <row r="3865" spans="2:16">
      <c r="B3865" s="34">
        <f>10000000+INDEX(编号表!$B:$B,MATCH(D3865,编号表!$A:$A,0))*10000+J3865</f>
        <v>11780009</v>
      </c>
      <c r="C3865" s="22" t="s">
        <v>2505</v>
      </c>
      <c r="D3865" s="22" t="s">
        <v>2505</v>
      </c>
      <c r="E3865" s="41" t="s">
        <v>492</v>
      </c>
      <c r="F3865" s="41" t="s">
        <v>2256</v>
      </c>
      <c r="G3865" s="41" t="inlineStr">
        <is>
          <t xml:space="preserve">毒</t>
        </is>
      </c>
      <c r="H3865" s="41" t="b">
        <v>0</v>
      </c>
      <c r="I3865" s="41" t="b">
        <v>0</v>
      </c>
      <c r="J3865" s="41">
        <v>9</v>
      </c>
      <c r="K3865" s="41" t="str">
        <f t="shared" si="80"/>
        <v>117800</v>
      </c>
      <c r="L3865" s="41" t="s">
        <v>777</v>
      </c>
      <c r="O3865" t="inlineStr">
        <is>
          <t xml:space="preserve">自身或友方获得20%毒伤减免，持续120秒。一次性符箓，使用后消耗。</t>
        </is>
      </c>
      <c r="P3865">
        <v>12221025</v>
      </c>
      <c r="Q3865">
        <v>0</v>
      </c>
      <c r="R3865">
        <v>0</v>
      </c>
      <c r="S3865">
        <v>0</v>
      </c>
      <c r="U3865">
        <v>0</v>
      </c>
      <c r="V3865">
        <v>0</v>
      </c>
      <c r="W3865">
        <v>600</v>
      </c>
      <c r="X3865">
        <v>600</v>
      </c>
      <c r="Y3865" t="inlineStr">
        <is>
          <t xml:space="preserve">单位</t>
        </is>
      </c>
      <c r="Z3865" t="inlineStr">
        <is>
          <t xml:space="preserve">单体</t>
        </is>
      </c>
      <c r="AA3865" t="inlineStr">
        <is>
          <t xml:space="preserve">友方</t>
        </is>
      </c>
      <c r="AB3865">
        <v>1</v>
      </c>
      <c r="AC3865">
        <v>0</v>
      </c>
      <c r="AD3865" t="b">
        <v>1</v>
      </c>
      <c r="AE3865" t="inlineStr">
        <is>
          <t xml:space="preserve">最近</t>
        </is>
      </c>
      <c r="AZ3865" t="inlineStr">
        <is>
          <t xml:space="preserve">魔法</t>
        </is>
      </c>
      <c r="BA3865">
        <v>10000</v>
      </c>
      <c r="BB3865" t="inlineStr">
        <is>
          <t xml:space="preserve">技能效果_调用状态</t>
        </is>
      </c>
      <c r="BC3865" t="inlineStr">
        <is>
          <t xml:space="preserve">友方</t>
        </is>
      </c>
      <c r="BD3865">
        <v>10000</v>
      </c>
      <c r="BE3865">
        <v>0</v>
      </c>
      <c r="BF3865" t="inlineStr">
        <is>
          <t xml:space="preserve">全部</t>
        </is>
      </c>
      <c r="BG3865">
        <v>0</v>
      </c>
      <c r="BN3865">
        <v>20980009</v>
      </c>
      <c r="GY3865">
        <v>0</v>
      </c>
      <c r="GZ3865">
        <v>0</v>
      </c>
      <c r="HA3865" t="inlineStr">
        <is>
          <t xml:space="preserve"/>
        </is>
      </c>
      <c r="HB3865">
        <v>0</v>
      </c>
      <c r="HC3865">
        <v>0</v>
      </c>
      <c r="HD3865">
        <v>0</v>
      </c>
      <c r="HE3865" t="b">
        <v>0</v>
      </c>
      <c r="HF3865">
        <v>15000</v>
      </c>
      <c r="HG3865" t="b">
        <v>1</v>
      </c>
      <c r="HH3865">
        <v>0</v>
      </c>
      <c r="HI3865">
        <v>0</v>
      </c>
      <c r="HJ3865">
        <v>0</v>
      </c>
      <c r="HK3865">
        <v>0</v>
      </c>
      <c r="HL3865" t="b">
        <v>0</v>
      </c>
      <c r="HM3865">
        <v>0</v>
      </c>
      <c r="HN3865">
        <v>0</v>
      </c>
      <c r="HO3865">
        <v>0</v>
      </c>
      <c r="HP3865" t="inlineStr">
        <is>
          <t xml:space="preserve">无</t>
        </is>
      </c>
      <c r="HQ3865">
        <v>0</v>
      </c>
      <c r="HR3865">
        <v>0</v>
      </c>
      <c r="HS3865">
        <v>0</v>
      </c>
      <c r="HT3865">
        <v>0</v>
      </c>
      <c r="HU3865" t="b">
        <v>0</v>
      </c>
      <c r="HV3865">
        <v>0</v>
      </c>
      <c r="HW3865" t="b">
        <v>0</v>
      </c>
      <c r="HX3865" t="b">
        <v>0</v>
      </c>
    </row>
    <row r="3866" spans="2:16">
      <c r="B3866" s="34">
        <f>10000000+INDEX(编号表!$B:$B,MATCH(D3866,编号表!$A:$A,0))*10000+J3866</f>
        <v>11780010</v>
      </c>
      <c r="C3866" s="22" t="s">
        <v>2505</v>
      </c>
      <c r="D3866" s="22" t="s">
        <v>2505</v>
      </c>
      <c r="E3866" s="41" t="s">
        <v>492</v>
      </c>
      <c r="F3866" s="41" t="s">
        <v>2260</v>
      </c>
      <c r="G3866" s="41" t="inlineStr">
        <is>
          <t xml:space="preserve">毒</t>
        </is>
      </c>
      <c r="H3866" s="41" t="b">
        <v>0</v>
      </c>
      <c r="I3866" s="41" t="b">
        <v>0</v>
      </c>
      <c r="J3866" s="41">
        <v>10</v>
      </c>
      <c r="K3866" s="41" t="str">
        <f t="shared" si="80"/>
        <v>117800</v>
      </c>
      <c r="L3866" s="41" t="s">
        <v>353</v>
      </c>
      <c r="O3866" t="inlineStr">
        <is>
          <t xml:space="preserve">自身或友方获得20%毒伤减免，持续120秒。一次性符箓，使用后消耗。</t>
        </is>
      </c>
      <c r="P3866">
        <v>12221025</v>
      </c>
      <c r="Q3866">
        <v>0</v>
      </c>
      <c r="R3866">
        <v>0</v>
      </c>
      <c r="S3866">
        <v>0</v>
      </c>
      <c r="U3866">
        <v>0</v>
      </c>
      <c r="V3866">
        <v>0</v>
      </c>
      <c r="W3866">
        <v>600</v>
      </c>
      <c r="X3866">
        <v>600</v>
      </c>
      <c r="Y3866" t="inlineStr">
        <is>
          <t xml:space="preserve">单位</t>
        </is>
      </c>
      <c r="Z3866" t="inlineStr">
        <is>
          <t xml:space="preserve">单体</t>
        </is>
      </c>
      <c r="AA3866" t="inlineStr">
        <is>
          <t xml:space="preserve">友方</t>
        </is>
      </c>
      <c r="AB3866">
        <v>1</v>
      </c>
      <c r="AC3866">
        <v>0</v>
      </c>
      <c r="AD3866" t="b">
        <v>1</v>
      </c>
      <c r="AE3866" t="inlineStr">
        <is>
          <t xml:space="preserve">最近</t>
        </is>
      </c>
      <c r="AZ3866" t="inlineStr">
        <is>
          <t xml:space="preserve">魔法</t>
        </is>
      </c>
      <c r="BA3866">
        <v>10000</v>
      </c>
      <c r="BB3866" t="inlineStr">
        <is>
          <t xml:space="preserve">技能效果_调用状态</t>
        </is>
      </c>
      <c r="BC3866" t="inlineStr">
        <is>
          <t xml:space="preserve">友方</t>
        </is>
      </c>
      <c r="BD3866">
        <v>10000</v>
      </c>
      <c r="BE3866">
        <v>0</v>
      </c>
      <c r="BF3866" t="inlineStr">
        <is>
          <t xml:space="preserve">全部</t>
        </is>
      </c>
      <c r="BG3866">
        <v>0</v>
      </c>
      <c r="BN3866">
        <v>20980010</v>
      </c>
      <c r="GY3866">
        <v>0</v>
      </c>
      <c r="GZ3866">
        <v>0</v>
      </c>
      <c r="HA3866" t="inlineStr">
        <is>
          <t xml:space="preserve"/>
        </is>
      </c>
      <c r="HB3866">
        <v>0</v>
      </c>
      <c r="HC3866">
        <v>0</v>
      </c>
      <c r="HD3866">
        <v>0</v>
      </c>
      <c r="HE3866" t="b">
        <v>0</v>
      </c>
      <c r="HF3866">
        <v>15000</v>
      </c>
      <c r="HG3866" t="b">
        <v>1</v>
      </c>
      <c r="HH3866">
        <v>0</v>
      </c>
      <c r="HI3866">
        <v>0</v>
      </c>
      <c r="HJ3866">
        <v>0</v>
      </c>
      <c r="HK3866">
        <v>0</v>
      </c>
      <c r="HL3866" t="b">
        <v>0</v>
      </c>
      <c r="HM3866">
        <v>0</v>
      </c>
      <c r="HN3866">
        <v>0</v>
      </c>
      <c r="HO3866">
        <v>0</v>
      </c>
      <c r="HP3866" t="inlineStr">
        <is>
          <t xml:space="preserve">无</t>
        </is>
      </c>
      <c r="HQ3866">
        <v>0</v>
      </c>
      <c r="HR3866">
        <v>0</v>
      </c>
      <c r="HS3866">
        <v>0</v>
      </c>
      <c r="HT3866">
        <v>0</v>
      </c>
      <c r="HU3866" t="b">
        <v>0</v>
      </c>
      <c r="HV3866">
        <v>0</v>
      </c>
      <c r="HW3866" t="b">
        <v>0</v>
      </c>
      <c r="HX3866" t="b">
        <v>0</v>
      </c>
    </row>
    <row r="3867" spans="2:16">
      <c r="B3867" s="34">
        <f>10000000+INDEX(编号表!$B:$B,MATCH(D3867,编号表!$A:$A,0))*10000+J3867</f>
        <v>11780011</v>
      </c>
      <c r="C3867" s="22" t="s">
        <v>2505</v>
      </c>
      <c r="D3867" s="22" t="s">
        <v>2505</v>
      </c>
      <c r="E3867" s="41" t="s">
        <v>492</v>
      </c>
      <c r="F3867" s="41" t="s">
        <v>2260</v>
      </c>
      <c r="G3867" s="41" t="inlineStr">
        <is>
          <t xml:space="preserve">毒</t>
        </is>
      </c>
      <c r="H3867" s="41" t="b">
        <v>0</v>
      </c>
      <c r="I3867" s="41" t="b">
        <v>0</v>
      </c>
      <c r="J3867" s="41">
        <v>11</v>
      </c>
      <c r="K3867" s="41" t="str">
        <f t="shared" si="80"/>
        <v>117800</v>
      </c>
      <c r="L3867" s="41" t="s">
        <v>860</v>
      </c>
      <c r="O3867" t="inlineStr">
        <is>
          <t xml:space="preserve">自身或友方获得20%毒伤减免，持续120秒。一次性符箓，使用后消耗。</t>
        </is>
      </c>
      <c r="P3867">
        <v>12221025</v>
      </c>
      <c r="Q3867">
        <v>0</v>
      </c>
      <c r="R3867">
        <v>0</v>
      </c>
      <c r="S3867">
        <v>0</v>
      </c>
      <c r="U3867">
        <v>0</v>
      </c>
      <c r="V3867">
        <v>0</v>
      </c>
      <c r="W3867">
        <v>600</v>
      </c>
      <c r="X3867">
        <v>600</v>
      </c>
      <c r="Y3867" t="inlineStr">
        <is>
          <t xml:space="preserve">单位</t>
        </is>
      </c>
      <c r="Z3867" t="inlineStr">
        <is>
          <t xml:space="preserve">单体</t>
        </is>
      </c>
      <c r="AA3867" t="inlineStr">
        <is>
          <t xml:space="preserve">友方</t>
        </is>
      </c>
      <c r="AB3867">
        <v>1</v>
      </c>
      <c r="AC3867">
        <v>0</v>
      </c>
      <c r="AD3867" t="b">
        <v>1</v>
      </c>
      <c r="AE3867" t="inlineStr">
        <is>
          <t xml:space="preserve">最近</t>
        </is>
      </c>
      <c r="AZ3867" t="inlineStr">
        <is>
          <t xml:space="preserve">魔法</t>
        </is>
      </c>
      <c r="BA3867">
        <v>10000</v>
      </c>
      <c r="BB3867" t="inlineStr">
        <is>
          <t xml:space="preserve">技能效果_调用状态</t>
        </is>
      </c>
      <c r="BC3867" t="inlineStr">
        <is>
          <t xml:space="preserve">友方</t>
        </is>
      </c>
      <c r="BD3867">
        <v>10000</v>
      </c>
      <c r="BE3867">
        <v>0</v>
      </c>
      <c r="BF3867" t="inlineStr">
        <is>
          <t xml:space="preserve">全部</t>
        </is>
      </c>
      <c r="BG3867">
        <v>0</v>
      </c>
      <c r="BN3867">
        <v>20980011</v>
      </c>
      <c r="GY3867">
        <v>0</v>
      </c>
      <c r="GZ3867">
        <v>0</v>
      </c>
      <c r="HA3867" t="inlineStr">
        <is>
          <t xml:space="preserve"/>
        </is>
      </c>
      <c r="HB3867">
        <v>0</v>
      </c>
      <c r="HC3867">
        <v>0</v>
      </c>
      <c r="HD3867">
        <v>0</v>
      </c>
      <c r="HE3867" t="b">
        <v>0</v>
      </c>
      <c r="HF3867">
        <v>15000</v>
      </c>
      <c r="HG3867" t="b">
        <v>1</v>
      </c>
      <c r="HH3867">
        <v>0</v>
      </c>
      <c r="HI3867">
        <v>0</v>
      </c>
      <c r="HJ3867">
        <v>0</v>
      </c>
      <c r="HK3867">
        <v>0</v>
      </c>
      <c r="HL3867" t="b">
        <v>0</v>
      </c>
      <c r="HM3867">
        <v>0</v>
      </c>
      <c r="HN3867">
        <v>0</v>
      </c>
      <c r="HO3867">
        <v>0</v>
      </c>
      <c r="HP3867" t="inlineStr">
        <is>
          <t xml:space="preserve">无</t>
        </is>
      </c>
      <c r="HQ3867">
        <v>0</v>
      </c>
      <c r="HR3867">
        <v>0</v>
      </c>
      <c r="HS3867">
        <v>0</v>
      </c>
      <c r="HT3867">
        <v>0</v>
      </c>
      <c r="HU3867" t="b">
        <v>0</v>
      </c>
      <c r="HV3867">
        <v>0</v>
      </c>
      <c r="HW3867" t="b">
        <v>0</v>
      </c>
      <c r="HX3867" t="b">
        <v>0</v>
      </c>
    </row>
    <row r="3868" spans="2:16">
      <c r="B3868" s="34">
        <f>10000000+INDEX(编号表!$B:$B,MATCH(D3868,编号表!$A:$A,0))*10000+J3868</f>
        <v>11780012</v>
      </c>
      <c r="C3868" s="22" t="s">
        <v>2505</v>
      </c>
      <c r="D3868" s="22" t="s">
        <v>2505</v>
      </c>
      <c r="E3868" s="41" t="s">
        <v>492</v>
      </c>
      <c r="F3868" s="41" t="s">
        <v>2260</v>
      </c>
      <c r="G3868" s="41" t="inlineStr">
        <is>
          <t xml:space="preserve">毒</t>
        </is>
      </c>
      <c r="H3868" s="41" t="b">
        <v>0</v>
      </c>
      <c r="I3868" s="41" t="b">
        <v>0</v>
      </c>
      <c r="J3868" s="41">
        <v>12</v>
      </c>
      <c r="K3868" s="41" t="str">
        <f t="shared" si="80"/>
        <v>117800</v>
      </c>
      <c r="L3868" s="41" t="s">
        <v>777</v>
      </c>
      <c r="O3868" t="inlineStr">
        <is>
          <t xml:space="preserve">自身或友方获得20%毒伤减免，持续120秒。一次性符箓，使用后消耗。</t>
        </is>
      </c>
      <c r="P3868">
        <v>12221025</v>
      </c>
      <c r="Q3868">
        <v>0</v>
      </c>
      <c r="R3868">
        <v>0</v>
      </c>
      <c r="S3868">
        <v>0</v>
      </c>
      <c r="U3868">
        <v>0</v>
      </c>
      <c r="V3868">
        <v>0</v>
      </c>
      <c r="W3868">
        <v>600</v>
      </c>
      <c r="X3868">
        <v>600</v>
      </c>
      <c r="Y3868" t="inlineStr">
        <is>
          <t xml:space="preserve">单位</t>
        </is>
      </c>
      <c r="Z3868" t="inlineStr">
        <is>
          <t xml:space="preserve">单体</t>
        </is>
      </c>
      <c r="AA3868" t="inlineStr">
        <is>
          <t xml:space="preserve">友方</t>
        </is>
      </c>
      <c r="AB3868">
        <v>1</v>
      </c>
      <c r="AC3868">
        <v>0</v>
      </c>
      <c r="AD3868" t="b">
        <v>1</v>
      </c>
      <c r="AE3868" t="inlineStr">
        <is>
          <t xml:space="preserve">最近</t>
        </is>
      </c>
      <c r="AZ3868" t="inlineStr">
        <is>
          <t xml:space="preserve">魔法</t>
        </is>
      </c>
      <c r="BA3868">
        <v>10000</v>
      </c>
      <c r="BB3868" t="inlineStr">
        <is>
          <t xml:space="preserve">技能效果_调用状态</t>
        </is>
      </c>
      <c r="BC3868" t="inlineStr">
        <is>
          <t xml:space="preserve">友方</t>
        </is>
      </c>
      <c r="BD3868">
        <v>10000</v>
      </c>
      <c r="BE3868">
        <v>0</v>
      </c>
      <c r="BF3868" t="inlineStr">
        <is>
          <t xml:space="preserve">全部</t>
        </is>
      </c>
      <c r="BG3868">
        <v>0</v>
      </c>
      <c r="BN3868">
        <v>20980012</v>
      </c>
      <c r="GY3868">
        <v>0</v>
      </c>
      <c r="GZ3868">
        <v>0</v>
      </c>
      <c r="HA3868" t="inlineStr">
        <is>
          <t xml:space="preserve"/>
        </is>
      </c>
      <c r="HB3868">
        <v>0</v>
      </c>
      <c r="HC3868">
        <v>0</v>
      </c>
      <c r="HD3868">
        <v>0</v>
      </c>
      <c r="HE3868" t="b">
        <v>0</v>
      </c>
      <c r="HF3868">
        <v>15000</v>
      </c>
      <c r="HG3868" t="b">
        <v>1</v>
      </c>
      <c r="HH3868">
        <v>0</v>
      </c>
      <c r="HI3868">
        <v>0</v>
      </c>
      <c r="HJ3868">
        <v>0</v>
      </c>
      <c r="HK3868">
        <v>0</v>
      </c>
      <c r="HL3868" t="b">
        <v>0</v>
      </c>
      <c r="HM3868">
        <v>0</v>
      </c>
      <c r="HN3868">
        <v>0</v>
      </c>
      <c r="HO3868">
        <v>0</v>
      </c>
      <c r="HP3868" t="inlineStr">
        <is>
          <t xml:space="preserve">无</t>
        </is>
      </c>
      <c r="HQ3868">
        <v>0</v>
      </c>
      <c r="HR3868">
        <v>0</v>
      </c>
      <c r="HS3868">
        <v>0</v>
      </c>
      <c r="HT3868">
        <v>0</v>
      </c>
      <c r="HU3868" t="b">
        <v>0</v>
      </c>
      <c r="HV3868">
        <v>0</v>
      </c>
      <c r="HW3868" t="b">
        <v>0</v>
      </c>
      <c r="HX3868" t="b">
        <v>0</v>
      </c>
    </row>
    <row r="3869" spans="2:16">
      <c r="B3869" s="34">
        <f>10000000+INDEX(编号表!$B:$B,MATCH(D3869,编号表!$A:$A,0))*10000+J3869</f>
        <v>11780013</v>
      </c>
      <c r="C3869" s="22" t="s">
        <v>2505</v>
      </c>
      <c r="D3869" s="22" t="s">
        <v>2505</v>
      </c>
      <c r="E3869" s="41" t="s">
        <v>492</v>
      </c>
      <c r="F3869" s="41" t="s">
        <v>2264</v>
      </c>
      <c r="G3869" s="41" t="inlineStr">
        <is>
          <t xml:space="preserve">毒</t>
        </is>
      </c>
      <c r="H3869" s="41" t="b">
        <v>0</v>
      </c>
      <c r="I3869" s="41" t="b">
        <v>0</v>
      </c>
      <c r="J3869" s="41">
        <v>13</v>
      </c>
      <c r="K3869" s="41" t="str">
        <f t="shared" si="80"/>
        <v>117800</v>
      </c>
      <c r="L3869" s="41" t="s">
        <v>353</v>
      </c>
      <c r="O3869" t="inlineStr">
        <is>
          <t xml:space="preserve">自身或友方获得20%毒伤减免，持续120秒。一次性符箓，使用后消耗。</t>
        </is>
      </c>
      <c r="P3869">
        <v>12221025</v>
      </c>
      <c r="Q3869">
        <v>0</v>
      </c>
      <c r="R3869">
        <v>0</v>
      </c>
      <c r="S3869">
        <v>0</v>
      </c>
      <c r="U3869">
        <v>0</v>
      </c>
      <c r="V3869">
        <v>0</v>
      </c>
      <c r="W3869">
        <v>600</v>
      </c>
      <c r="X3869">
        <v>600</v>
      </c>
      <c r="Y3869" t="inlineStr">
        <is>
          <t xml:space="preserve">单位</t>
        </is>
      </c>
      <c r="Z3869" t="inlineStr">
        <is>
          <t xml:space="preserve">单体</t>
        </is>
      </c>
      <c r="AA3869" t="inlineStr">
        <is>
          <t xml:space="preserve">友方</t>
        </is>
      </c>
      <c r="AB3869">
        <v>1</v>
      </c>
      <c r="AC3869">
        <v>0</v>
      </c>
      <c r="AD3869" t="b">
        <v>1</v>
      </c>
      <c r="AE3869" t="inlineStr">
        <is>
          <t xml:space="preserve">最近</t>
        </is>
      </c>
      <c r="AZ3869" t="inlineStr">
        <is>
          <t xml:space="preserve">魔法</t>
        </is>
      </c>
      <c r="BA3869">
        <v>10000</v>
      </c>
      <c r="BB3869" t="inlineStr">
        <is>
          <t xml:space="preserve">技能效果_调用状态</t>
        </is>
      </c>
      <c r="BC3869" t="inlineStr">
        <is>
          <t xml:space="preserve">友方</t>
        </is>
      </c>
      <c r="BD3869">
        <v>10000</v>
      </c>
      <c r="BE3869">
        <v>0</v>
      </c>
      <c r="BF3869" t="inlineStr">
        <is>
          <t xml:space="preserve">全部</t>
        </is>
      </c>
      <c r="BG3869">
        <v>0</v>
      </c>
      <c r="BN3869">
        <v>20980013</v>
      </c>
      <c r="GY3869">
        <v>0</v>
      </c>
      <c r="GZ3869">
        <v>0</v>
      </c>
      <c r="HA3869" t="inlineStr">
        <is>
          <t xml:space="preserve"/>
        </is>
      </c>
      <c r="HB3869">
        <v>0</v>
      </c>
      <c r="HC3869">
        <v>0</v>
      </c>
      <c r="HD3869">
        <v>0</v>
      </c>
      <c r="HE3869" t="b">
        <v>0</v>
      </c>
      <c r="HF3869">
        <v>15000</v>
      </c>
      <c r="HG3869" t="b">
        <v>1</v>
      </c>
      <c r="HH3869">
        <v>0</v>
      </c>
      <c r="HI3869">
        <v>0</v>
      </c>
      <c r="HJ3869">
        <v>0</v>
      </c>
      <c r="HK3869">
        <v>0</v>
      </c>
      <c r="HL3869" t="b">
        <v>0</v>
      </c>
      <c r="HM3869">
        <v>0</v>
      </c>
      <c r="HN3869">
        <v>0</v>
      </c>
      <c r="HO3869">
        <v>0</v>
      </c>
      <c r="HP3869" t="inlineStr">
        <is>
          <t xml:space="preserve">无</t>
        </is>
      </c>
      <c r="HQ3869">
        <v>0</v>
      </c>
      <c r="HR3869">
        <v>0</v>
      </c>
      <c r="HS3869">
        <v>0</v>
      </c>
      <c r="HT3869">
        <v>0</v>
      </c>
      <c r="HU3869" t="b">
        <v>0</v>
      </c>
      <c r="HV3869">
        <v>0</v>
      </c>
      <c r="HW3869" t="b">
        <v>0</v>
      </c>
      <c r="HX3869" t="b">
        <v>0</v>
      </c>
    </row>
    <row r="3870" spans="2:16">
      <c r="B3870" s="34">
        <f>10000000+INDEX(编号表!$B:$B,MATCH(D3870,编号表!$A:$A,0))*10000+J3870</f>
        <v>11780014</v>
      </c>
      <c r="C3870" s="22" t="s">
        <v>2505</v>
      </c>
      <c r="D3870" s="22" t="s">
        <v>2505</v>
      </c>
      <c r="E3870" s="41" t="s">
        <v>492</v>
      </c>
      <c r="F3870" s="41" t="s">
        <v>2264</v>
      </c>
      <c r="G3870" s="41" t="inlineStr">
        <is>
          <t xml:space="preserve">毒</t>
        </is>
      </c>
      <c r="H3870" s="41" t="b">
        <v>0</v>
      </c>
      <c r="I3870" s="41" t="b">
        <v>0</v>
      </c>
      <c r="J3870" s="41">
        <v>14</v>
      </c>
      <c r="K3870" s="41" t="str">
        <f t="shared" si="80"/>
        <v>117800</v>
      </c>
      <c r="L3870" s="41" t="s">
        <v>860</v>
      </c>
      <c r="O3870" t="inlineStr">
        <is>
          <t xml:space="preserve">自身或友方获得20%毒伤减免，持续120秒。一次性符箓，使用后消耗。</t>
        </is>
      </c>
      <c r="P3870">
        <v>12221025</v>
      </c>
      <c r="Q3870">
        <v>0</v>
      </c>
      <c r="R3870">
        <v>0</v>
      </c>
      <c r="S3870">
        <v>0</v>
      </c>
      <c r="U3870">
        <v>0</v>
      </c>
      <c r="V3870">
        <v>0</v>
      </c>
      <c r="W3870">
        <v>600</v>
      </c>
      <c r="X3870">
        <v>600</v>
      </c>
      <c r="Y3870" t="inlineStr">
        <is>
          <t xml:space="preserve">单位</t>
        </is>
      </c>
      <c r="Z3870" t="inlineStr">
        <is>
          <t xml:space="preserve">单体</t>
        </is>
      </c>
      <c r="AA3870" t="inlineStr">
        <is>
          <t xml:space="preserve">友方</t>
        </is>
      </c>
      <c r="AB3870">
        <v>1</v>
      </c>
      <c r="AC3870">
        <v>0</v>
      </c>
      <c r="AD3870" t="b">
        <v>1</v>
      </c>
      <c r="AE3870" t="inlineStr">
        <is>
          <t xml:space="preserve">最近</t>
        </is>
      </c>
      <c r="AZ3870" t="inlineStr">
        <is>
          <t xml:space="preserve">魔法</t>
        </is>
      </c>
      <c r="BA3870">
        <v>10000</v>
      </c>
      <c r="BB3870" t="inlineStr">
        <is>
          <t xml:space="preserve">技能效果_调用状态</t>
        </is>
      </c>
      <c r="BC3870" t="inlineStr">
        <is>
          <t xml:space="preserve">友方</t>
        </is>
      </c>
      <c r="BD3870">
        <v>10000</v>
      </c>
      <c r="BE3870">
        <v>0</v>
      </c>
      <c r="BF3870" t="inlineStr">
        <is>
          <t xml:space="preserve">全部</t>
        </is>
      </c>
      <c r="BG3870">
        <v>0</v>
      </c>
      <c r="BN3870">
        <v>20980014</v>
      </c>
      <c r="GY3870">
        <v>0</v>
      </c>
      <c r="GZ3870">
        <v>0</v>
      </c>
      <c r="HA3870" t="inlineStr">
        <is>
          <t xml:space="preserve"/>
        </is>
      </c>
      <c r="HB3870">
        <v>0</v>
      </c>
      <c r="HC3870">
        <v>0</v>
      </c>
      <c r="HD3870">
        <v>0</v>
      </c>
      <c r="HE3870" t="b">
        <v>0</v>
      </c>
      <c r="HF3870">
        <v>15000</v>
      </c>
      <c r="HG3870" t="b">
        <v>1</v>
      </c>
      <c r="HH3870">
        <v>0</v>
      </c>
      <c r="HI3870">
        <v>0</v>
      </c>
      <c r="HJ3870">
        <v>0</v>
      </c>
      <c r="HK3870">
        <v>0</v>
      </c>
      <c r="HL3870" t="b">
        <v>0</v>
      </c>
      <c r="HM3870">
        <v>0</v>
      </c>
      <c r="HN3870">
        <v>0</v>
      </c>
      <c r="HO3870">
        <v>0</v>
      </c>
      <c r="HP3870" t="inlineStr">
        <is>
          <t xml:space="preserve">无</t>
        </is>
      </c>
      <c r="HQ3870">
        <v>0</v>
      </c>
      <c r="HR3870">
        <v>0</v>
      </c>
      <c r="HS3870">
        <v>0</v>
      </c>
      <c r="HT3870">
        <v>0</v>
      </c>
      <c r="HU3870" t="b">
        <v>0</v>
      </c>
      <c r="HV3870">
        <v>0</v>
      </c>
      <c r="HW3870" t="b">
        <v>0</v>
      </c>
      <c r="HX3870" t="b">
        <v>0</v>
      </c>
    </row>
    <row r="3871" spans="2:16">
      <c r="B3871" s="34">
        <f>10000000+INDEX(编号表!$B:$B,MATCH(D3871,编号表!$A:$A,0))*10000+J3871</f>
        <v>11780015</v>
      </c>
      <c r="C3871" s="22" t="s">
        <v>2505</v>
      </c>
      <c r="D3871" s="22" t="s">
        <v>2505</v>
      </c>
      <c r="E3871" s="41" t="s">
        <v>492</v>
      </c>
      <c r="F3871" s="41" t="s">
        <v>2264</v>
      </c>
      <c r="G3871" s="41" t="inlineStr">
        <is>
          <t xml:space="preserve">毒</t>
        </is>
      </c>
      <c r="H3871" s="41" t="b">
        <v>0</v>
      </c>
      <c r="I3871" s="41" t="b">
        <v>0</v>
      </c>
      <c r="J3871" s="41">
        <v>15</v>
      </c>
      <c r="K3871" s="41" t="str">
        <f t="shared" si="80"/>
        <v>117800</v>
      </c>
      <c r="L3871" s="41" t="s">
        <v>777</v>
      </c>
      <c r="O3871" t="inlineStr">
        <is>
          <t xml:space="preserve">自身或友方获得20%毒伤减免，持续120秒。一次性符箓，使用后消耗。</t>
        </is>
      </c>
      <c r="P3871">
        <v>12221025</v>
      </c>
      <c r="Q3871">
        <v>0</v>
      </c>
      <c r="R3871">
        <v>0</v>
      </c>
      <c r="S3871">
        <v>0</v>
      </c>
      <c r="U3871">
        <v>0</v>
      </c>
      <c r="V3871">
        <v>0</v>
      </c>
      <c r="W3871">
        <v>600</v>
      </c>
      <c r="X3871">
        <v>600</v>
      </c>
      <c r="Y3871" t="inlineStr">
        <is>
          <t xml:space="preserve">单位</t>
        </is>
      </c>
      <c r="Z3871" t="inlineStr">
        <is>
          <t xml:space="preserve">单体</t>
        </is>
      </c>
      <c r="AA3871" t="inlineStr">
        <is>
          <t xml:space="preserve">友方</t>
        </is>
      </c>
      <c r="AB3871">
        <v>1</v>
      </c>
      <c r="AC3871">
        <v>0</v>
      </c>
      <c r="AD3871" t="b">
        <v>1</v>
      </c>
      <c r="AE3871" t="inlineStr">
        <is>
          <t xml:space="preserve">最近</t>
        </is>
      </c>
      <c r="AZ3871" t="inlineStr">
        <is>
          <t xml:space="preserve">魔法</t>
        </is>
      </c>
      <c r="BA3871">
        <v>10000</v>
      </c>
      <c r="BB3871" t="inlineStr">
        <is>
          <t xml:space="preserve">技能效果_调用状态</t>
        </is>
      </c>
      <c r="BC3871" t="inlineStr">
        <is>
          <t xml:space="preserve">友方</t>
        </is>
      </c>
      <c r="BD3871">
        <v>10000</v>
      </c>
      <c r="BE3871">
        <v>0</v>
      </c>
      <c r="BF3871" t="inlineStr">
        <is>
          <t xml:space="preserve">全部</t>
        </is>
      </c>
      <c r="BG3871">
        <v>0</v>
      </c>
      <c r="BN3871">
        <v>20980015</v>
      </c>
      <c r="GY3871">
        <v>0</v>
      </c>
      <c r="GZ3871">
        <v>0</v>
      </c>
      <c r="HA3871" t="inlineStr">
        <is>
          <t xml:space="preserve"/>
        </is>
      </c>
      <c r="HB3871">
        <v>0</v>
      </c>
      <c r="HC3871">
        <v>0</v>
      </c>
      <c r="HD3871">
        <v>0</v>
      </c>
      <c r="HE3871" t="b">
        <v>0</v>
      </c>
      <c r="HF3871">
        <v>15000</v>
      </c>
      <c r="HG3871" t="b">
        <v>1</v>
      </c>
      <c r="HH3871">
        <v>0</v>
      </c>
      <c r="HI3871">
        <v>0</v>
      </c>
      <c r="HJ3871">
        <v>0</v>
      </c>
      <c r="HK3871">
        <v>0</v>
      </c>
      <c r="HL3871" t="b">
        <v>0</v>
      </c>
      <c r="HM3871">
        <v>0</v>
      </c>
      <c r="HN3871">
        <v>0</v>
      </c>
      <c r="HO3871">
        <v>0</v>
      </c>
      <c r="HP3871" t="inlineStr">
        <is>
          <t xml:space="preserve">无</t>
        </is>
      </c>
      <c r="HQ3871">
        <v>0</v>
      </c>
      <c r="HR3871">
        <v>0</v>
      </c>
      <c r="HS3871">
        <v>0</v>
      </c>
      <c r="HT3871">
        <v>0</v>
      </c>
      <c r="HU3871" t="b">
        <v>0</v>
      </c>
      <c r="HV3871">
        <v>0</v>
      </c>
      <c r="HW3871" t="b">
        <v>0</v>
      </c>
      <c r="HX3871" t="b">
        <v>0</v>
      </c>
    </row>
    <row r="3872" spans="2:16">
      <c r="B3872" s="34">
        <f>10000000+INDEX(编号表!$B:$B,MATCH(D3872,编号表!$A:$A,0))*10000+J3872</f>
        <v>11780016</v>
      </c>
      <c r="C3872" s="22" t="s">
        <v>2505</v>
      </c>
      <c r="D3872" s="22" t="s">
        <v>2505</v>
      </c>
      <c r="E3872" s="41" t="s">
        <v>492</v>
      </c>
      <c r="F3872" s="41" t="s">
        <v>2268</v>
      </c>
      <c r="G3872" s="41" t="inlineStr">
        <is>
          <t xml:space="preserve">毒</t>
        </is>
      </c>
      <c r="H3872" s="41" t="b">
        <v>0</v>
      </c>
      <c r="I3872" s="41" t="b">
        <v>0</v>
      </c>
      <c r="J3872" s="41">
        <v>16</v>
      </c>
      <c r="K3872" s="41" t="str">
        <f t="shared" si="80"/>
        <v>117800</v>
      </c>
      <c r="L3872" s="41" t="s">
        <v>353</v>
      </c>
      <c r="O3872" t="inlineStr">
        <is>
          <t xml:space="preserve">自身或友方获得20%毒伤减免，持续120秒。一次性符箓，使用后消耗。</t>
        </is>
      </c>
      <c r="P3872">
        <v>12221025</v>
      </c>
      <c r="Q3872">
        <v>0</v>
      </c>
      <c r="R3872">
        <v>0</v>
      </c>
      <c r="S3872">
        <v>0</v>
      </c>
      <c r="U3872">
        <v>0</v>
      </c>
      <c r="V3872">
        <v>0</v>
      </c>
      <c r="W3872">
        <v>600</v>
      </c>
      <c r="X3872">
        <v>600</v>
      </c>
      <c r="Y3872" t="inlineStr">
        <is>
          <t xml:space="preserve">单位</t>
        </is>
      </c>
      <c r="Z3872" t="inlineStr">
        <is>
          <t xml:space="preserve">单体</t>
        </is>
      </c>
      <c r="AA3872" t="inlineStr">
        <is>
          <t xml:space="preserve">友方</t>
        </is>
      </c>
      <c r="AB3872">
        <v>1</v>
      </c>
      <c r="AC3872">
        <v>0</v>
      </c>
      <c r="AD3872" t="b">
        <v>1</v>
      </c>
      <c r="AE3872" t="inlineStr">
        <is>
          <t xml:space="preserve">最近</t>
        </is>
      </c>
      <c r="AZ3872" t="inlineStr">
        <is>
          <t xml:space="preserve">魔法</t>
        </is>
      </c>
      <c r="BA3872">
        <v>10000</v>
      </c>
      <c r="BB3872" t="inlineStr">
        <is>
          <t xml:space="preserve">技能效果_调用状态</t>
        </is>
      </c>
      <c r="BC3872" t="inlineStr">
        <is>
          <t xml:space="preserve">友方</t>
        </is>
      </c>
      <c r="BD3872">
        <v>10000</v>
      </c>
      <c r="BE3872">
        <v>0</v>
      </c>
      <c r="BF3872" t="inlineStr">
        <is>
          <t xml:space="preserve">全部</t>
        </is>
      </c>
      <c r="BG3872">
        <v>0</v>
      </c>
      <c r="BN3872">
        <v>20980016</v>
      </c>
      <c r="GY3872">
        <v>0</v>
      </c>
      <c r="GZ3872">
        <v>0</v>
      </c>
      <c r="HA3872" t="inlineStr">
        <is>
          <t xml:space="preserve"/>
        </is>
      </c>
      <c r="HB3872">
        <v>0</v>
      </c>
      <c r="HC3872">
        <v>0</v>
      </c>
      <c r="HD3872">
        <v>0</v>
      </c>
      <c r="HE3872" t="b">
        <v>0</v>
      </c>
      <c r="HF3872">
        <v>15000</v>
      </c>
      <c r="HG3872" t="b">
        <v>1</v>
      </c>
      <c r="HH3872">
        <v>0</v>
      </c>
      <c r="HI3872">
        <v>0</v>
      </c>
      <c r="HJ3872">
        <v>0</v>
      </c>
      <c r="HK3872">
        <v>0</v>
      </c>
      <c r="HL3872" t="b">
        <v>0</v>
      </c>
      <c r="HM3872">
        <v>0</v>
      </c>
      <c r="HN3872">
        <v>0</v>
      </c>
      <c r="HO3872">
        <v>0</v>
      </c>
      <c r="HP3872" t="inlineStr">
        <is>
          <t xml:space="preserve">无</t>
        </is>
      </c>
      <c r="HQ3872">
        <v>0</v>
      </c>
      <c r="HR3872">
        <v>0</v>
      </c>
      <c r="HS3872">
        <v>0</v>
      </c>
      <c r="HT3872">
        <v>0</v>
      </c>
      <c r="HU3872" t="b">
        <v>0</v>
      </c>
      <c r="HV3872">
        <v>0</v>
      </c>
      <c r="HW3872" t="b">
        <v>0</v>
      </c>
      <c r="HX3872" t="b">
        <v>0</v>
      </c>
    </row>
    <row r="3873" spans="2:232">
      <c r="B3873" s="34">
        <f>10000000+INDEX(编号表!$B:$B,MATCH(D3873,编号表!$A:$A,0))*10000+J3873</f>
        <v>11780017</v>
      </c>
      <c r="C3873" s="22" t="s">
        <v>2505</v>
      </c>
      <c r="D3873" s="22" t="s">
        <v>2505</v>
      </c>
      <c r="E3873" s="41" t="s">
        <v>492</v>
      </c>
      <c r="F3873" s="41" t="s">
        <v>2268</v>
      </c>
      <c r="G3873" s="41" t="inlineStr">
        <is>
          <t xml:space="preserve">毒</t>
        </is>
      </c>
      <c r="H3873" s="41" t="b">
        <v>0</v>
      </c>
      <c r="I3873" s="41" t="b">
        <v>0</v>
      </c>
      <c r="J3873" s="41">
        <v>17</v>
      </c>
      <c r="K3873" s="41" t="str">
        <f t="shared" si="80"/>
        <v>117800</v>
      </c>
      <c r="L3873" s="41" t="s">
        <v>860</v>
      </c>
      <c r="O3873" t="inlineStr">
        <is>
          <t xml:space="preserve">自身或友方获得20%毒伤减免，持续120秒。一次性符箓，使用后消耗。</t>
        </is>
      </c>
      <c r="P3873">
        <v>12221025</v>
      </c>
      <c r="Q3873">
        <v>0</v>
      </c>
      <c r="R3873">
        <v>0</v>
      </c>
      <c r="S3873">
        <v>0</v>
      </c>
      <c r="U3873">
        <v>0</v>
      </c>
      <c r="V3873">
        <v>0</v>
      </c>
      <c r="W3873">
        <v>600</v>
      </c>
      <c r="X3873">
        <v>600</v>
      </c>
      <c r="Y3873" t="inlineStr">
        <is>
          <t xml:space="preserve">单位</t>
        </is>
      </c>
      <c r="Z3873" t="inlineStr">
        <is>
          <t xml:space="preserve">单体</t>
        </is>
      </c>
      <c r="AA3873" t="inlineStr">
        <is>
          <t xml:space="preserve">友方</t>
        </is>
      </c>
      <c r="AB3873">
        <v>1</v>
      </c>
      <c r="AC3873">
        <v>0</v>
      </c>
      <c r="AD3873" t="b">
        <v>1</v>
      </c>
      <c r="AE3873" t="inlineStr">
        <is>
          <t xml:space="preserve">最近</t>
        </is>
      </c>
      <c r="AZ3873" t="inlineStr">
        <is>
          <t xml:space="preserve">魔法</t>
        </is>
      </c>
      <c r="BA3873">
        <v>10000</v>
      </c>
      <c r="BB3873" t="inlineStr">
        <is>
          <t xml:space="preserve">技能效果_调用状态</t>
        </is>
      </c>
      <c r="BC3873" t="inlineStr">
        <is>
          <t xml:space="preserve">友方</t>
        </is>
      </c>
      <c r="BD3873">
        <v>10000</v>
      </c>
      <c r="BE3873">
        <v>0</v>
      </c>
      <c r="BF3873" t="inlineStr">
        <is>
          <t xml:space="preserve">全部</t>
        </is>
      </c>
      <c r="BG3873">
        <v>0</v>
      </c>
      <c r="BN3873">
        <v>20980017</v>
      </c>
      <c r="GY3873">
        <v>0</v>
      </c>
      <c r="GZ3873">
        <v>0</v>
      </c>
      <c r="HA3873" t="inlineStr">
        <is>
          <t xml:space="preserve"/>
        </is>
      </c>
      <c r="HB3873">
        <v>0</v>
      </c>
      <c r="HC3873">
        <v>0</v>
      </c>
      <c r="HD3873">
        <v>0</v>
      </c>
      <c r="HE3873" t="b">
        <v>0</v>
      </c>
      <c r="HF3873">
        <v>15000</v>
      </c>
      <c r="HG3873" t="b">
        <v>1</v>
      </c>
      <c r="HH3873">
        <v>0</v>
      </c>
      <c r="HI3873">
        <v>0</v>
      </c>
      <c r="HJ3873">
        <v>0</v>
      </c>
      <c r="HK3873">
        <v>0</v>
      </c>
      <c r="HL3873" t="b">
        <v>0</v>
      </c>
      <c r="HM3873">
        <v>0</v>
      </c>
      <c r="HN3873">
        <v>0</v>
      </c>
      <c r="HO3873">
        <v>0</v>
      </c>
      <c r="HP3873" t="inlineStr">
        <is>
          <t xml:space="preserve">无</t>
        </is>
      </c>
      <c r="HQ3873">
        <v>0</v>
      </c>
      <c r="HR3873">
        <v>0</v>
      </c>
      <c r="HS3873">
        <v>0</v>
      </c>
      <c r="HT3873">
        <v>0</v>
      </c>
      <c r="HU3873" t="b">
        <v>0</v>
      </c>
      <c r="HV3873">
        <v>0</v>
      </c>
      <c r="HW3873" t="b">
        <v>0</v>
      </c>
      <c r="HX3873" t="b">
        <v>0</v>
      </c>
    </row>
    <row r="3874" spans="2:232">
      <c r="B3874" s="34">
        <f>10000000+INDEX(编号表!$B:$B,MATCH(D3874,编号表!$A:$A,0))*10000+J3874</f>
        <v>11780018</v>
      </c>
      <c r="C3874" s="22" t="s">
        <v>2505</v>
      </c>
      <c r="D3874" s="22" t="s">
        <v>2505</v>
      </c>
      <c r="E3874" s="41" t="s">
        <v>492</v>
      </c>
      <c r="F3874" s="41" t="s">
        <v>2268</v>
      </c>
      <c r="G3874" s="41" t="inlineStr">
        <is>
          <t xml:space="preserve">毒</t>
        </is>
      </c>
      <c r="H3874" s="41" t="b">
        <v>0</v>
      </c>
      <c r="I3874" s="41" t="b">
        <v>0</v>
      </c>
      <c r="J3874" s="41">
        <v>18</v>
      </c>
      <c r="K3874" s="41" t="str">
        <f t="shared" si="80"/>
        <v>117800</v>
      </c>
      <c r="L3874" s="41" t="s">
        <v>777</v>
      </c>
      <c r="O3874" t="inlineStr">
        <is>
          <t xml:space="preserve">自身或友方获得20%毒伤减免，持续120秒。一次性符箓，使用后消耗。</t>
        </is>
      </c>
      <c r="P3874">
        <v>12221025</v>
      </c>
      <c r="Q3874">
        <v>0</v>
      </c>
      <c r="R3874">
        <v>0</v>
      </c>
      <c r="S3874">
        <v>0</v>
      </c>
      <c r="U3874">
        <v>0</v>
      </c>
      <c r="V3874">
        <v>0</v>
      </c>
      <c r="W3874">
        <v>600</v>
      </c>
      <c r="X3874">
        <v>600</v>
      </c>
      <c r="Y3874" t="inlineStr">
        <is>
          <t xml:space="preserve">单位</t>
        </is>
      </c>
      <c r="Z3874" t="inlineStr">
        <is>
          <t xml:space="preserve">单体</t>
        </is>
      </c>
      <c r="AA3874" t="inlineStr">
        <is>
          <t xml:space="preserve">友方</t>
        </is>
      </c>
      <c r="AB3874">
        <v>1</v>
      </c>
      <c r="AC3874">
        <v>0</v>
      </c>
      <c r="AD3874" t="b">
        <v>1</v>
      </c>
      <c r="AE3874" t="inlineStr">
        <is>
          <t xml:space="preserve">最近</t>
        </is>
      </c>
      <c r="AZ3874" t="inlineStr">
        <is>
          <t xml:space="preserve">魔法</t>
        </is>
      </c>
      <c r="BA3874">
        <v>10000</v>
      </c>
      <c r="BB3874" t="inlineStr">
        <is>
          <t xml:space="preserve">技能效果_调用状态</t>
        </is>
      </c>
      <c r="BC3874" t="inlineStr">
        <is>
          <t xml:space="preserve">友方</t>
        </is>
      </c>
      <c r="BD3874">
        <v>10000</v>
      </c>
      <c r="BE3874">
        <v>0</v>
      </c>
      <c r="BF3874" t="inlineStr">
        <is>
          <t xml:space="preserve">全部</t>
        </is>
      </c>
      <c r="BG3874">
        <v>0</v>
      </c>
      <c r="BN3874">
        <v>20980018</v>
      </c>
      <c r="GY3874">
        <v>0</v>
      </c>
      <c r="GZ3874">
        <v>0</v>
      </c>
      <c r="HA3874" t="inlineStr">
        <is>
          <t xml:space="preserve"/>
        </is>
      </c>
      <c r="HB3874">
        <v>0</v>
      </c>
      <c r="HC3874">
        <v>0</v>
      </c>
      <c r="HD3874">
        <v>0</v>
      </c>
      <c r="HE3874" t="b">
        <v>0</v>
      </c>
      <c r="HF3874">
        <v>15000</v>
      </c>
      <c r="HG3874" t="b">
        <v>1</v>
      </c>
      <c r="HH3874">
        <v>0</v>
      </c>
      <c r="HI3874">
        <v>0</v>
      </c>
      <c r="HJ3874">
        <v>0</v>
      </c>
      <c r="HK3874">
        <v>0</v>
      </c>
      <c r="HL3874" t="b">
        <v>0</v>
      </c>
      <c r="HM3874">
        <v>0</v>
      </c>
      <c r="HN3874">
        <v>0</v>
      </c>
      <c r="HO3874">
        <v>0</v>
      </c>
      <c r="HP3874" t="inlineStr">
        <is>
          <t xml:space="preserve">无</t>
        </is>
      </c>
      <c r="HQ3874">
        <v>0</v>
      </c>
      <c r="HR3874">
        <v>0</v>
      </c>
      <c r="HS3874">
        <v>0</v>
      </c>
      <c r="HT3874">
        <v>0</v>
      </c>
      <c r="HU3874" t="b">
        <v>0</v>
      </c>
      <c r="HV3874">
        <v>0</v>
      </c>
      <c r="HW3874" t="b">
        <v>0</v>
      </c>
      <c r="HX3874" t="b">
        <v>0</v>
      </c>
    </row>
    <row r="3875" spans="2:232">
      <c r="B3875" s="34">
        <f>10000000+INDEX(编号表!$B:$B,MATCH(D3875,编号表!$A:$A,0))*10000+J3875</f>
        <v>11780019</v>
      </c>
      <c r="C3875" s="22" t="s">
        <v>2505</v>
      </c>
      <c r="D3875" s="22" t="s">
        <v>2505</v>
      </c>
      <c r="E3875" s="41" t="s">
        <v>492</v>
      </c>
      <c r="F3875" s="41" t="s">
        <v>2272</v>
      </c>
      <c r="G3875" s="41" t="inlineStr">
        <is>
          <t xml:space="preserve">毒</t>
        </is>
      </c>
      <c r="H3875" s="41" t="b">
        <v>0</v>
      </c>
      <c r="I3875" s="41" t="b">
        <v>0</v>
      </c>
      <c r="J3875" s="41">
        <v>19</v>
      </c>
      <c r="K3875" s="41" t="str">
        <f t="shared" si="80"/>
        <v>117800</v>
      </c>
      <c r="L3875" s="41" t="s">
        <v>353</v>
      </c>
      <c r="O3875" t="inlineStr">
        <is>
          <t xml:space="preserve">自身或友方获得20%毒伤减免，持续120秒。一次性符箓，使用后消耗。</t>
        </is>
      </c>
      <c r="P3875">
        <v>12221025</v>
      </c>
      <c r="Q3875">
        <v>0</v>
      </c>
      <c r="R3875">
        <v>0</v>
      </c>
      <c r="S3875">
        <v>0</v>
      </c>
      <c r="U3875">
        <v>0</v>
      </c>
      <c r="V3875">
        <v>0</v>
      </c>
      <c r="W3875">
        <v>600</v>
      </c>
      <c r="X3875">
        <v>600</v>
      </c>
      <c r="Y3875" t="inlineStr">
        <is>
          <t xml:space="preserve">单位</t>
        </is>
      </c>
      <c r="Z3875" t="inlineStr">
        <is>
          <t xml:space="preserve">单体</t>
        </is>
      </c>
      <c r="AA3875" t="inlineStr">
        <is>
          <t xml:space="preserve">友方</t>
        </is>
      </c>
      <c r="AB3875">
        <v>1</v>
      </c>
      <c r="AC3875">
        <v>0</v>
      </c>
      <c r="AD3875" t="b">
        <v>1</v>
      </c>
      <c r="AE3875" t="inlineStr">
        <is>
          <t xml:space="preserve">最近</t>
        </is>
      </c>
      <c r="AZ3875" t="inlineStr">
        <is>
          <t xml:space="preserve">魔法</t>
        </is>
      </c>
      <c r="BA3875">
        <v>10000</v>
      </c>
      <c r="BB3875" t="inlineStr">
        <is>
          <t xml:space="preserve">技能效果_调用状态</t>
        </is>
      </c>
      <c r="BC3875" t="inlineStr">
        <is>
          <t xml:space="preserve">友方</t>
        </is>
      </c>
      <c r="BD3875">
        <v>10000</v>
      </c>
      <c r="BE3875">
        <v>0</v>
      </c>
      <c r="BF3875" t="inlineStr">
        <is>
          <t xml:space="preserve">全部</t>
        </is>
      </c>
      <c r="BG3875">
        <v>0</v>
      </c>
      <c r="BN3875">
        <v>20980019</v>
      </c>
      <c r="GY3875">
        <v>0</v>
      </c>
      <c r="GZ3875">
        <v>0</v>
      </c>
      <c r="HA3875" t="inlineStr">
        <is>
          <t xml:space="preserve"/>
        </is>
      </c>
      <c r="HB3875">
        <v>0</v>
      </c>
      <c r="HC3875">
        <v>0</v>
      </c>
      <c r="HD3875">
        <v>0</v>
      </c>
      <c r="HE3875" t="b">
        <v>0</v>
      </c>
      <c r="HF3875">
        <v>15000</v>
      </c>
      <c r="HG3875" t="b">
        <v>1</v>
      </c>
      <c r="HH3875">
        <v>0</v>
      </c>
      <c r="HI3875">
        <v>0</v>
      </c>
      <c r="HJ3875">
        <v>0</v>
      </c>
      <c r="HK3875">
        <v>0</v>
      </c>
      <c r="HL3875" t="b">
        <v>0</v>
      </c>
      <c r="HM3875">
        <v>0</v>
      </c>
      <c r="HN3875">
        <v>0</v>
      </c>
      <c r="HO3875">
        <v>0</v>
      </c>
      <c r="HP3875" t="inlineStr">
        <is>
          <t xml:space="preserve">无</t>
        </is>
      </c>
      <c r="HQ3875">
        <v>0</v>
      </c>
      <c r="HR3875">
        <v>0</v>
      </c>
      <c r="HS3875">
        <v>0</v>
      </c>
      <c r="HT3875">
        <v>0</v>
      </c>
      <c r="HU3875" t="b">
        <v>0</v>
      </c>
      <c r="HV3875">
        <v>0</v>
      </c>
      <c r="HW3875" t="b">
        <v>0</v>
      </c>
      <c r="HX3875" t="b">
        <v>0</v>
      </c>
    </row>
    <row r="3876" spans="2:232">
      <c r="B3876" s="34">
        <f>10000000+INDEX(编号表!$B:$B,MATCH(D3876,编号表!$A:$A,0))*10000+J3876</f>
        <v>11780020</v>
      </c>
      <c r="C3876" s="22" t="s">
        <v>2505</v>
      </c>
      <c r="D3876" s="22" t="s">
        <v>2505</v>
      </c>
      <c r="E3876" s="41" t="s">
        <v>492</v>
      </c>
      <c r="F3876" s="41" t="s">
        <v>2272</v>
      </c>
      <c r="G3876" s="41" t="inlineStr">
        <is>
          <t xml:space="preserve">毒</t>
        </is>
      </c>
      <c r="H3876" s="41" t="b">
        <v>0</v>
      </c>
      <c r="I3876" s="41" t="b">
        <v>0</v>
      </c>
      <c r="J3876" s="41">
        <v>20</v>
      </c>
      <c r="K3876" s="41" t="str">
        <f t="shared" si="80"/>
        <v>117800</v>
      </c>
      <c r="L3876" s="41" t="s">
        <v>860</v>
      </c>
      <c r="O3876" t="inlineStr">
        <is>
          <t xml:space="preserve">自身或友方获得20%毒伤减免，持续120秒。一次性符箓，使用后消耗。</t>
        </is>
      </c>
      <c r="P3876">
        <v>12221025</v>
      </c>
      <c r="Q3876">
        <v>0</v>
      </c>
      <c r="R3876">
        <v>0</v>
      </c>
      <c r="S3876">
        <v>0</v>
      </c>
      <c r="U3876">
        <v>0</v>
      </c>
      <c r="V3876">
        <v>0</v>
      </c>
      <c r="W3876">
        <v>600</v>
      </c>
      <c r="X3876">
        <v>600</v>
      </c>
      <c r="Y3876" t="inlineStr">
        <is>
          <t xml:space="preserve">单位</t>
        </is>
      </c>
      <c r="Z3876" t="inlineStr">
        <is>
          <t xml:space="preserve">单体</t>
        </is>
      </c>
      <c r="AA3876" t="inlineStr">
        <is>
          <t xml:space="preserve">友方</t>
        </is>
      </c>
      <c r="AB3876">
        <v>1</v>
      </c>
      <c r="AC3876">
        <v>0</v>
      </c>
      <c r="AD3876" t="b">
        <v>1</v>
      </c>
      <c r="AE3876" t="inlineStr">
        <is>
          <t xml:space="preserve">最近</t>
        </is>
      </c>
      <c r="AZ3876" t="inlineStr">
        <is>
          <t xml:space="preserve">魔法</t>
        </is>
      </c>
      <c r="BA3876">
        <v>10000</v>
      </c>
      <c r="BB3876" t="inlineStr">
        <is>
          <t xml:space="preserve">技能效果_调用状态</t>
        </is>
      </c>
      <c r="BC3876" t="inlineStr">
        <is>
          <t xml:space="preserve">友方</t>
        </is>
      </c>
      <c r="BD3876">
        <v>10000</v>
      </c>
      <c r="BE3876">
        <v>0</v>
      </c>
      <c r="BF3876" t="inlineStr">
        <is>
          <t xml:space="preserve">全部</t>
        </is>
      </c>
      <c r="BG3876">
        <v>0</v>
      </c>
      <c r="BN3876">
        <v>20980020</v>
      </c>
      <c r="GY3876">
        <v>0</v>
      </c>
      <c r="GZ3876">
        <v>0</v>
      </c>
      <c r="HA3876" t="inlineStr">
        <is>
          <t xml:space="preserve"/>
        </is>
      </c>
      <c r="HB3876">
        <v>0</v>
      </c>
      <c r="HC3876">
        <v>0</v>
      </c>
      <c r="HD3876">
        <v>0</v>
      </c>
      <c r="HE3876" t="b">
        <v>0</v>
      </c>
      <c r="HF3876">
        <v>15000</v>
      </c>
      <c r="HG3876" t="b">
        <v>1</v>
      </c>
      <c r="HH3876">
        <v>0</v>
      </c>
      <c r="HI3876">
        <v>0</v>
      </c>
      <c r="HJ3876">
        <v>0</v>
      </c>
      <c r="HK3876">
        <v>0</v>
      </c>
      <c r="HL3876" t="b">
        <v>0</v>
      </c>
      <c r="HM3876">
        <v>0</v>
      </c>
      <c r="HN3876">
        <v>0</v>
      </c>
      <c r="HO3876">
        <v>0</v>
      </c>
      <c r="HP3876" t="inlineStr">
        <is>
          <t xml:space="preserve">无</t>
        </is>
      </c>
      <c r="HQ3876">
        <v>0</v>
      </c>
      <c r="HR3876">
        <v>0</v>
      </c>
      <c r="HS3876">
        <v>0</v>
      </c>
      <c r="HT3876">
        <v>0</v>
      </c>
      <c r="HU3876" t="b">
        <v>0</v>
      </c>
      <c r="HV3876">
        <v>0</v>
      </c>
      <c r="HW3876" t="b">
        <v>0</v>
      </c>
      <c r="HX3876" t="b">
        <v>0</v>
      </c>
    </row>
    <row r="3877" spans="2:232">
      <c r="B3877" s="34">
        <f>10000000+INDEX(编号表!$B:$B,MATCH(D3877,编号表!$A:$A,0))*10000+J3877</f>
        <v>11780021</v>
      </c>
      <c r="C3877" s="22" t="s">
        <v>2505</v>
      </c>
      <c r="D3877" s="22" t="s">
        <v>2505</v>
      </c>
      <c r="E3877" s="41" t="s">
        <v>492</v>
      </c>
      <c r="F3877" s="41" t="s">
        <v>2272</v>
      </c>
      <c r="G3877" s="41" t="inlineStr">
        <is>
          <t xml:space="preserve">毒</t>
        </is>
      </c>
      <c r="H3877" s="41" t="b">
        <v>0</v>
      </c>
      <c r="I3877" s="41" t="b">
        <v>0</v>
      </c>
      <c r="J3877" s="41">
        <v>21</v>
      </c>
      <c r="K3877" s="41" t="str">
        <f t="shared" si="80"/>
        <v>117800</v>
      </c>
      <c r="L3877" s="41" t="s">
        <v>777</v>
      </c>
      <c r="O3877" t="inlineStr">
        <is>
          <t xml:space="preserve">自身或友方获得20%毒伤减免，持续120秒。一次性符箓，使用后消耗。</t>
        </is>
      </c>
      <c r="P3877">
        <v>12221025</v>
      </c>
      <c r="Q3877">
        <v>0</v>
      </c>
      <c r="R3877">
        <v>0</v>
      </c>
      <c r="S3877">
        <v>0</v>
      </c>
      <c r="U3877">
        <v>0</v>
      </c>
      <c r="V3877">
        <v>0</v>
      </c>
      <c r="W3877">
        <v>600</v>
      </c>
      <c r="X3877">
        <v>600</v>
      </c>
      <c r="Y3877" t="inlineStr">
        <is>
          <t xml:space="preserve">单位</t>
        </is>
      </c>
      <c r="Z3877" t="inlineStr">
        <is>
          <t xml:space="preserve">单体</t>
        </is>
      </c>
      <c r="AA3877" t="inlineStr">
        <is>
          <t xml:space="preserve">友方</t>
        </is>
      </c>
      <c r="AB3877">
        <v>1</v>
      </c>
      <c r="AC3877">
        <v>0</v>
      </c>
      <c r="AD3877" t="b">
        <v>1</v>
      </c>
      <c r="AE3877" t="inlineStr">
        <is>
          <t xml:space="preserve">最近</t>
        </is>
      </c>
      <c r="AZ3877" t="inlineStr">
        <is>
          <t xml:space="preserve">魔法</t>
        </is>
      </c>
      <c r="BA3877">
        <v>10000</v>
      </c>
      <c r="BB3877" t="inlineStr">
        <is>
          <t xml:space="preserve">技能效果_调用状态</t>
        </is>
      </c>
      <c r="BC3877" t="inlineStr">
        <is>
          <t xml:space="preserve">友方</t>
        </is>
      </c>
      <c r="BD3877">
        <v>10000</v>
      </c>
      <c r="BE3877">
        <v>0</v>
      </c>
      <c r="BF3877" t="inlineStr">
        <is>
          <t xml:space="preserve">全部</t>
        </is>
      </c>
      <c r="BG3877">
        <v>0</v>
      </c>
      <c r="BN3877">
        <v>20980021</v>
      </c>
      <c r="GY3877">
        <v>0</v>
      </c>
      <c r="GZ3877">
        <v>0</v>
      </c>
      <c r="HA3877" t="inlineStr">
        <is>
          <t xml:space="preserve"/>
        </is>
      </c>
      <c r="HB3877">
        <v>0</v>
      </c>
      <c r="HC3877">
        <v>0</v>
      </c>
      <c r="HD3877">
        <v>0</v>
      </c>
      <c r="HE3877" t="b">
        <v>0</v>
      </c>
      <c r="HF3877">
        <v>15000</v>
      </c>
      <c r="HG3877" t="b">
        <v>1</v>
      </c>
      <c r="HH3877">
        <v>0</v>
      </c>
      <c r="HI3877">
        <v>0</v>
      </c>
      <c r="HJ3877">
        <v>0</v>
      </c>
      <c r="HK3877">
        <v>0</v>
      </c>
      <c r="HL3877" t="b">
        <v>0</v>
      </c>
      <c r="HM3877">
        <v>0</v>
      </c>
      <c r="HN3877">
        <v>0</v>
      </c>
      <c r="HO3877">
        <v>0</v>
      </c>
      <c r="HP3877" t="inlineStr">
        <is>
          <t xml:space="preserve">无</t>
        </is>
      </c>
      <c r="HQ3877">
        <v>0</v>
      </c>
      <c r="HR3877">
        <v>0</v>
      </c>
      <c r="HS3877">
        <v>0</v>
      </c>
      <c r="HT3877">
        <v>0</v>
      </c>
      <c r="HU3877" t="b">
        <v>0</v>
      </c>
      <c r="HV3877">
        <v>0</v>
      </c>
      <c r="HW3877" t="b">
        <v>0</v>
      </c>
      <c r="HX3877" t="b">
        <v>0</v>
      </c>
    </row>
    <row r="3878" spans="2:232">
      <c r="B3878" s="34">
        <f>10000000+INDEX(编号表!$B:$B,MATCH(D3878,编号表!$A:$A,0))*10000+J3878</f>
        <v>11790001</v>
      </c>
      <c r="C3878" s="22" t="s">
        <v>2507</v>
      </c>
      <c r="D3878" s="22" t="s">
        <v>2507</v>
      </c>
      <c r="E3878" s="41" t="s">
        <v>492</v>
      </c>
      <c r="F3878" s="41" t="s">
        <v>2248</v>
      </c>
      <c r="G3878" s="41" t="s">
        <v>363</v>
      </c>
      <c r="H3878" s="41" t="b">
        <v>0</v>
      </c>
      <c r="I3878" s="41" t="b">
        <v>0</v>
      </c>
      <c r="J3878" s="41">
        <v>1</v>
      </c>
      <c r="K3878" s="41" t="str">
        <f t="shared" si="80"/>
        <v>117900</v>
      </c>
      <c r="L3878" s="41" t="s">
        <v>353</v>
      </c>
      <c r="O3878" t="s">
        <v>2508</v>
      </c>
      <c r="P3878">
        <v>12221026</v>
      </c>
      <c r="Q3878">
        <v>0</v>
      </c>
      <c r="R3878">
        <v>0</v>
      </c>
      <c r="S3878">
        <v>0</v>
      </c>
      <c r="U3878">
        <v>0</v>
      </c>
      <c r="V3878">
        <v>0</v>
      </c>
      <c r="W3878">
        <v>600</v>
      </c>
      <c r="X3878">
        <v>600</v>
      </c>
      <c r="Y3878" t="s">
        <v>363</v>
      </c>
      <c r="Z3878" t="s">
        <v>372</v>
      </c>
      <c r="AA3878" t="s">
        <v>442</v>
      </c>
      <c r="AB3878">
        <v>1</v>
      </c>
      <c r="AC3878">
        <v>0</v>
      </c>
      <c r="AD3878" t="b">
        <v>1</v>
      </c>
      <c r="AE3878" t="s">
        <v>358</v>
      </c>
      <c r="AF3878">
        <v>1</v>
      </c>
      <c r="AZ3878" t="s">
        <v>389</v>
      </c>
      <c r="BA3878">
        <v>10000</v>
      </c>
      <c r="BB3878" t="s">
        <v>434</v>
      </c>
      <c r="BC3878" t="s">
        <v>442</v>
      </c>
      <c r="BD3878">
        <v>10000</v>
      </c>
      <c r="BE3878">
        <v>0</v>
      </c>
      <c r="BF3878" t="s">
        <v>361</v>
      </c>
      <c r="BG3878">
        <v>0</v>
      </c>
      <c r="BN3878">
        <v>20850001</v>
      </c>
      <c r="GY3878">
        <v>0</v>
      </c>
      <c r="GZ3878">
        <v>0</v>
      </c>
      <c r="HA3878" t="s">
        <v>373</v>
      </c>
      <c r="HB3878">
        <v>0</v>
      </c>
      <c r="HC3878">
        <v>0</v>
      </c>
      <c r="HD3878">
        <v>0</v>
      </c>
      <c r="HE3878" t="b">
        <v>0</v>
      </c>
      <c r="HF3878">
        <v>15000</v>
      </c>
      <c r="HG3878" t="b">
        <v>1</v>
      </c>
      <c r="HH3878">
        <v>0</v>
      </c>
      <c r="HI3878">
        <v>0</v>
      </c>
      <c r="HJ3878">
        <v>0</v>
      </c>
      <c r="HK3878">
        <v>0</v>
      </c>
      <c r="HL3878" t="b">
        <v>0</v>
      </c>
      <c r="HM3878">
        <v>0</v>
      </c>
      <c r="HN3878">
        <v>0</v>
      </c>
      <c r="HO3878">
        <v>0</v>
      </c>
      <c r="HP3878" t="s">
        <v>363</v>
      </c>
      <c r="HQ3878">
        <v>0</v>
      </c>
      <c r="HR3878">
        <v>0</v>
      </c>
      <c r="HS3878">
        <v>0</v>
      </c>
      <c r="HT3878">
        <v>0</v>
      </c>
      <c r="HU3878" t="b">
        <v>0</v>
      </c>
      <c r="HV3878">
        <v>0</v>
      </c>
      <c r="HW3878" t="b">
        <v>0</v>
      </c>
      <c r="HX3878" t="b">
        <v>1</v>
      </c>
    </row>
    <row r="3879" spans="2:232">
      <c r="B3879" s="34">
        <f>10000000+INDEX(编号表!$B:$B,MATCH(D3879,编号表!$A:$A,0))*10000+J3879</f>
        <v>11790002</v>
      </c>
      <c r="C3879" s="22" t="s">
        <v>2507</v>
      </c>
      <c r="D3879" s="22" t="s">
        <v>2507</v>
      </c>
      <c r="E3879" s="41" t="s">
        <v>492</v>
      </c>
      <c r="F3879" s="41" t="s">
        <v>2248</v>
      </c>
      <c r="G3879" s="41" t="s">
        <v>363</v>
      </c>
      <c r="H3879" s="41" t="b">
        <v>0</v>
      </c>
      <c r="I3879" s="41" t="b">
        <v>0</v>
      </c>
      <c r="J3879" s="41">
        <v>2</v>
      </c>
      <c r="K3879" s="41" t="str">
        <f t="shared" si="80"/>
        <v>117900</v>
      </c>
      <c r="L3879" s="41" t="s">
        <v>860</v>
      </c>
      <c r="O3879" t="s">
        <v>2509</v>
      </c>
      <c r="P3879">
        <v>12221026</v>
      </c>
      <c r="Q3879">
        <v>0</v>
      </c>
      <c r="R3879">
        <v>0</v>
      </c>
      <c r="S3879">
        <v>0</v>
      </c>
      <c r="U3879">
        <v>0</v>
      </c>
      <c r="V3879">
        <v>0</v>
      </c>
      <c r="W3879">
        <v>600</v>
      </c>
      <c r="X3879">
        <v>600</v>
      </c>
      <c r="Y3879" t="s">
        <v>363</v>
      </c>
      <c r="Z3879" t="s">
        <v>372</v>
      </c>
      <c r="AA3879" t="s">
        <v>442</v>
      </c>
      <c r="AB3879">
        <v>1</v>
      </c>
      <c r="AC3879">
        <v>0</v>
      </c>
      <c r="AD3879" t="b">
        <v>1</v>
      </c>
      <c r="AE3879" t="s">
        <v>358</v>
      </c>
      <c r="AF3879">
        <v>1</v>
      </c>
      <c r="AZ3879" t="s">
        <v>389</v>
      </c>
      <c r="BA3879">
        <v>10000</v>
      </c>
      <c r="BB3879" t="s">
        <v>434</v>
      </c>
      <c r="BC3879" t="s">
        <v>442</v>
      </c>
      <c r="BD3879">
        <v>10000</v>
      </c>
      <c r="BE3879">
        <v>0</v>
      </c>
      <c r="BF3879" t="s">
        <v>361</v>
      </c>
      <c r="BG3879">
        <v>0</v>
      </c>
      <c r="BN3879">
        <v>20850002</v>
      </c>
      <c r="GY3879">
        <v>0</v>
      </c>
      <c r="GZ3879">
        <v>0</v>
      </c>
      <c r="HA3879" t="s">
        <v>373</v>
      </c>
      <c r="HB3879">
        <v>0</v>
      </c>
      <c r="HC3879">
        <v>0</v>
      </c>
      <c r="HD3879">
        <v>0</v>
      </c>
      <c r="HE3879" t="b">
        <v>0</v>
      </c>
      <c r="HF3879">
        <v>15000</v>
      </c>
      <c r="HG3879" t="b">
        <v>1</v>
      </c>
      <c r="HH3879">
        <v>0</v>
      </c>
      <c r="HI3879">
        <v>0</v>
      </c>
      <c r="HJ3879">
        <v>0</v>
      </c>
      <c r="HK3879">
        <v>0</v>
      </c>
      <c r="HL3879" t="b">
        <v>0</v>
      </c>
      <c r="HM3879">
        <v>0</v>
      </c>
      <c r="HN3879">
        <v>0</v>
      </c>
      <c r="HO3879">
        <v>0</v>
      </c>
      <c r="HP3879" t="s">
        <v>363</v>
      </c>
      <c r="HQ3879">
        <v>0</v>
      </c>
      <c r="HR3879">
        <v>0</v>
      </c>
      <c r="HS3879">
        <v>0</v>
      </c>
      <c r="HT3879">
        <v>0</v>
      </c>
      <c r="HU3879" t="b">
        <v>0</v>
      </c>
      <c r="HV3879">
        <v>0</v>
      </c>
      <c r="HW3879" t="b">
        <v>0</v>
      </c>
      <c r="HX3879" t="b">
        <v>1</v>
      </c>
    </row>
    <row r="3880" spans="2:232">
      <c r="B3880" s="34">
        <f>10000000+INDEX(编号表!$B:$B,MATCH(D3880,编号表!$A:$A,0))*10000+J3880</f>
        <v>11790003</v>
      </c>
      <c r="C3880" s="22" t="s">
        <v>2507</v>
      </c>
      <c r="D3880" s="22" t="s">
        <v>2507</v>
      </c>
      <c r="E3880" s="41" t="s">
        <v>492</v>
      </c>
      <c r="F3880" s="41" t="s">
        <v>2248</v>
      </c>
      <c r="G3880" s="41" t="s">
        <v>363</v>
      </c>
      <c r="H3880" s="41" t="b">
        <v>0</v>
      </c>
      <c r="I3880" s="41" t="b">
        <v>0</v>
      </c>
      <c r="J3880" s="41">
        <v>3</v>
      </c>
      <c r="K3880" s="41" t="str">
        <f t="shared" si="80"/>
        <v>117900</v>
      </c>
      <c r="L3880" s="41" t="s">
        <v>777</v>
      </c>
      <c r="O3880" t="s">
        <v>2510</v>
      </c>
      <c r="P3880">
        <v>12221026</v>
      </c>
      <c r="Q3880">
        <v>0</v>
      </c>
      <c r="R3880">
        <v>0</v>
      </c>
      <c r="S3880">
        <v>0</v>
      </c>
      <c r="U3880">
        <v>0</v>
      </c>
      <c r="V3880">
        <v>0</v>
      </c>
      <c r="W3880">
        <v>600</v>
      </c>
      <c r="X3880">
        <v>600</v>
      </c>
      <c r="Y3880" t="s">
        <v>363</v>
      </c>
      <c r="Z3880" t="s">
        <v>372</v>
      </c>
      <c r="AA3880" t="s">
        <v>442</v>
      </c>
      <c r="AB3880">
        <v>1</v>
      </c>
      <c r="AC3880">
        <v>0</v>
      </c>
      <c r="AD3880" t="b">
        <v>1</v>
      </c>
      <c r="AE3880" t="s">
        <v>358</v>
      </c>
      <c r="AF3880">
        <v>1</v>
      </c>
      <c r="AZ3880" t="s">
        <v>389</v>
      </c>
      <c r="BA3880">
        <v>10000</v>
      </c>
      <c r="BB3880" t="s">
        <v>434</v>
      </c>
      <c r="BC3880" t="s">
        <v>442</v>
      </c>
      <c r="BD3880">
        <v>10000</v>
      </c>
      <c r="BE3880">
        <v>0</v>
      </c>
      <c r="BF3880" t="s">
        <v>361</v>
      </c>
      <c r="BG3880">
        <v>0</v>
      </c>
      <c r="BN3880">
        <v>20850003</v>
      </c>
      <c r="GY3880">
        <v>0</v>
      </c>
      <c r="GZ3880">
        <v>0</v>
      </c>
      <c r="HA3880" t="s">
        <v>373</v>
      </c>
      <c r="HB3880">
        <v>0</v>
      </c>
      <c r="HC3880">
        <v>0</v>
      </c>
      <c r="HD3880">
        <v>0</v>
      </c>
      <c r="HE3880" t="b">
        <v>0</v>
      </c>
      <c r="HF3880">
        <v>15000</v>
      </c>
      <c r="HG3880" t="b">
        <v>1</v>
      </c>
      <c r="HH3880">
        <v>0</v>
      </c>
      <c r="HI3880">
        <v>0</v>
      </c>
      <c r="HJ3880">
        <v>0</v>
      </c>
      <c r="HK3880">
        <v>0</v>
      </c>
      <c r="HL3880" t="b">
        <v>0</v>
      </c>
      <c r="HM3880">
        <v>0</v>
      </c>
      <c r="HN3880">
        <v>0</v>
      </c>
      <c r="HO3880">
        <v>0</v>
      </c>
      <c r="HP3880" t="s">
        <v>363</v>
      </c>
      <c r="HQ3880">
        <v>0</v>
      </c>
      <c r="HR3880">
        <v>0</v>
      </c>
      <c r="HS3880">
        <v>0</v>
      </c>
      <c r="HT3880">
        <v>0</v>
      </c>
      <c r="HU3880" t="b">
        <v>0</v>
      </c>
      <c r="HV3880">
        <v>0</v>
      </c>
      <c r="HW3880" t="b">
        <v>0</v>
      </c>
      <c r="HX3880" t="b">
        <v>1</v>
      </c>
    </row>
    <row r="3881" spans="2:232">
      <c r="B3881" s="34">
        <f>10000000+INDEX(编号表!$B:$B,MATCH(D3881,编号表!$A:$A,0))*10000+J3881</f>
        <v>11790004</v>
      </c>
      <c r="C3881" s="22" t="s">
        <v>2507</v>
      </c>
      <c r="D3881" s="22" t="s">
        <v>2507</v>
      </c>
      <c r="E3881" s="41" t="s">
        <v>492</v>
      </c>
      <c r="F3881" s="41" t="s">
        <v>2252</v>
      </c>
      <c r="G3881" s="41" t="s">
        <v>363</v>
      </c>
      <c r="H3881" s="41" t="b">
        <v>0</v>
      </c>
      <c r="I3881" s="41" t="b">
        <v>0</v>
      </c>
      <c r="J3881" s="41">
        <v>4</v>
      </c>
      <c r="K3881" s="41" t="str">
        <f t="shared" si="80"/>
        <v>117900</v>
      </c>
      <c r="L3881" s="41" t="s">
        <v>353</v>
      </c>
      <c r="O3881" t="s">
        <v>2508</v>
      </c>
      <c r="P3881">
        <v>12221026</v>
      </c>
      <c r="Q3881">
        <v>0</v>
      </c>
      <c r="R3881">
        <v>0</v>
      </c>
      <c r="S3881">
        <v>0</v>
      </c>
      <c r="U3881">
        <v>0</v>
      </c>
      <c r="V3881">
        <v>0</v>
      </c>
      <c r="W3881">
        <v>600</v>
      </c>
      <c r="X3881">
        <v>600</v>
      </c>
      <c r="Y3881" t="s">
        <v>363</v>
      </c>
      <c r="Z3881" t="s">
        <v>372</v>
      </c>
      <c r="AA3881" t="s">
        <v>442</v>
      </c>
      <c r="AB3881">
        <v>1</v>
      </c>
      <c r="AC3881">
        <v>0</v>
      </c>
      <c r="AD3881" t="b">
        <v>1</v>
      </c>
      <c r="AE3881" t="s">
        <v>358</v>
      </c>
      <c r="AF3881">
        <v>1</v>
      </c>
      <c r="AZ3881" t="s">
        <v>389</v>
      </c>
      <c r="BA3881">
        <v>10000</v>
      </c>
      <c r="BB3881" t="s">
        <v>434</v>
      </c>
      <c r="BC3881" t="s">
        <v>442</v>
      </c>
      <c r="BD3881">
        <v>10000</v>
      </c>
      <c r="BE3881">
        <v>0</v>
      </c>
      <c r="BF3881" t="s">
        <v>361</v>
      </c>
      <c r="BG3881">
        <v>0</v>
      </c>
      <c r="BN3881">
        <v>20850004</v>
      </c>
      <c r="GY3881">
        <v>0</v>
      </c>
      <c r="GZ3881">
        <v>0</v>
      </c>
      <c r="HA3881" t="s">
        <v>373</v>
      </c>
      <c r="HB3881">
        <v>0</v>
      </c>
      <c r="HC3881">
        <v>0</v>
      </c>
      <c r="HD3881">
        <v>0</v>
      </c>
      <c r="HE3881" t="b">
        <v>0</v>
      </c>
      <c r="HF3881">
        <v>15000</v>
      </c>
      <c r="HG3881" t="b">
        <v>1</v>
      </c>
      <c r="HH3881">
        <v>0</v>
      </c>
      <c r="HI3881">
        <v>0</v>
      </c>
      <c r="HJ3881">
        <v>0</v>
      </c>
      <c r="HK3881">
        <v>0</v>
      </c>
      <c r="HL3881" t="b">
        <v>0</v>
      </c>
      <c r="HM3881">
        <v>0</v>
      </c>
      <c r="HN3881">
        <v>0</v>
      </c>
      <c r="HO3881">
        <v>0</v>
      </c>
      <c r="HP3881" t="s">
        <v>363</v>
      </c>
      <c r="HQ3881">
        <v>0</v>
      </c>
      <c r="HR3881">
        <v>0</v>
      </c>
      <c r="HS3881">
        <v>0</v>
      </c>
      <c r="HT3881">
        <v>0</v>
      </c>
      <c r="HU3881" t="b">
        <v>0</v>
      </c>
      <c r="HV3881">
        <v>0</v>
      </c>
      <c r="HW3881" t="b">
        <v>0</v>
      </c>
      <c r="HX3881" t="b">
        <v>1</v>
      </c>
    </row>
    <row r="3882" spans="2:232">
      <c r="B3882" s="34">
        <f>10000000+INDEX(编号表!$B:$B,MATCH(D3882,编号表!$A:$A,0))*10000+J3882</f>
        <v>11790005</v>
      </c>
      <c r="C3882" s="22" t="s">
        <v>2507</v>
      </c>
      <c r="D3882" s="22" t="s">
        <v>2507</v>
      </c>
      <c r="E3882" s="41" t="s">
        <v>492</v>
      </c>
      <c r="F3882" s="41" t="s">
        <v>2252</v>
      </c>
      <c r="G3882" s="41" t="s">
        <v>363</v>
      </c>
      <c r="H3882" s="41" t="b">
        <v>0</v>
      </c>
      <c r="I3882" s="41" t="b">
        <v>0</v>
      </c>
      <c r="J3882" s="41">
        <v>5</v>
      </c>
      <c r="K3882" s="41" t="str">
        <f t="shared" si="80"/>
        <v>117900</v>
      </c>
      <c r="L3882" s="41" t="s">
        <v>860</v>
      </c>
      <c r="O3882" t="s">
        <v>2509</v>
      </c>
      <c r="P3882">
        <v>12221026</v>
      </c>
      <c r="Q3882">
        <v>0</v>
      </c>
      <c r="R3882">
        <v>0</v>
      </c>
      <c r="S3882">
        <v>0</v>
      </c>
      <c r="U3882">
        <v>0</v>
      </c>
      <c r="V3882">
        <v>0</v>
      </c>
      <c r="W3882">
        <v>600</v>
      </c>
      <c r="X3882">
        <v>600</v>
      </c>
      <c r="Y3882" t="s">
        <v>363</v>
      </c>
      <c r="Z3882" t="s">
        <v>372</v>
      </c>
      <c r="AA3882" t="s">
        <v>442</v>
      </c>
      <c r="AB3882">
        <v>1</v>
      </c>
      <c r="AC3882">
        <v>0</v>
      </c>
      <c r="AD3882" t="b">
        <v>1</v>
      </c>
      <c r="AE3882" t="s">
        <v>358</v>
      </c>
      <c r="AF3882">
        <v>1</v>
      </c>
      <c r="AZ3882" t="s">
        <v>389</v>
      </c>
      <c r="BA3882">
        <v>10000</v>
      </c>
      <c r="BB3882" t="s">
        <v>434</v>
      </c>
      <c r="BC3882" t="s">
        <v>442</v>
      </c>
      <c r="BD3882">
        <v>10000</v>
      </c>
      <c r="BE3882">
        <v>0</v>
      </c>
      <c r="BF3882" t="s">
        <v>361</v>
      </c>
      <c r="BG3882">
        <v>0</v>
      </c>
      <c r="BN3882">
        <v>20850005</v>
      </c>
      <c r="GY3882">
        <v>0</v>
      </c>
      <c r="GZ3882">
        <v>0</v>
      </c>
      <c r="HA3882" t="s">
        <v>373</v>
      </c>
      <c r="HB3882">
        <v>0</v>
      </c>
      <c r="HC3882">
        <v>0</v>
      </c>
      <c r="HD3882">
        <v>0</v>
      </c>
      <c r="HE3882" t="b">
        <v>0</v>
      </c>
      <c r="HF3882">
        <v>15000</v>
      </c>
      <c r="HG3882" t="b">
        <v>1</v>
      </c>
      <c r="HH3882">
        <v>0</v>
      </c>
      <c r="HI3882">
        <v>0</v>
      </c>
      <c r="HJ3882">
        <v>0</v>
      </c>
      <c r="HK3882">
        <v>0</v>
      </c>
      <c r="HL3882" t="b">
        <v>0</v>
      </c>
      <c r="HM3882">
        <v>0</v>
      </c>
      <c r="HN3882">
        <v>0</v>
      </c>
      <c r="HO3882">
        <v>0</v>
      </c>
      <c r="HP3882" t="s">
        <v>363</v>
      </c>
      <c r="HQ3882">
        <v>0</v>
      </c>
      <c r="HR3882">
        <v>0</v>
      </c>
      <c r="HS3882">
        <v>0</v>
      </c>
      <c r="HT3882">
        <v>0</v>
      </c>
      <c r="HU3882" t="b">
        <v>0</v>
      </c>
      <c r="HV3882">
        <v>0</v>
      </c>
      <c r="HW3882" t="b">
        <v>0</v>
      </c>
      <c r="HX3882" t="b">
        <v>1</v>
      </c>
    </row>
    <row r="3883" spans="2:232">
      <c r="B3883" s="34">
        <f>10000000+INDEX(编号表!$B:$B,MATCH(D3883,编号表!$A:$A,0))*10000+J3883</f>
        <v>11790006</v>
      </c>
      <c r="C3883" s="22" t="s">
        <v>2507</v>
      </c>
      <c r="D3883" s="22" t="s">
        <v>2507</v>
      </c>
      <c r="E3883" s="41" t="s">
        <v>492</v>
      </c>
      <c r="F3883" s="41" t="s">
        <v>2252</v>
      </c>
      <c r="G3883" s="41" t="s">
        <v>363</v>
      </c>
      <c r="H3883" s="41" t="b">
        <v>0</v>
      </c>
      <c r="I3883" s="41" t="b">
        <v>0</v>
      </c>
      <c r="J3883" s="41">
        <v>6</v>
      </c>
      <c r="K3883" s="41" t="str">
        <f t="shared" si="80"/>
        <v>117900</v>
      </c>
      <c r="L3883" s="41" t="s">
        <v>777</v>
      </c>
      <c r="O3883" t="s">
        <v>2510</v>
      </c>
      <c r="P3883">
        <v>12221026</v>
      </c>
      <c r="Q3883">
        <v>0</v>
      </c>
      <c r="R3883">
        <v>0</v>
      </c>
      <c r="S3883">
        <v>0</v>
      </c>
      <c r="U3883">
        <v>0</v>
      </c>
      <c r="V3883">
        <v>0</v>
      </c>
      <c r="W3883">
        <v>600</v>
      </c>
      <c r="X3883">
        <v>600</v>
      </c>
      <c r="Y3883" t="s">
        <v>363</v>
      </c>
      <c r="Z3883" t="s">
        <v>372</v>
      </c>
      <c r="AA3883" t="s">
        <v>442</v>
      </c>
      <c r="AB3883">
        <v>1</v>
      </c>
      <c r="AC3883">
        <v>0</v>
      </c>
      <c r="AD3883" t="b">
        <v>1</v>
      </c>
      <c r="AE3883" t="s">
        <v>358</v>
      </c>
      <c r="AF3883">
        <v>1</v>
      </c>
      <c r="AZ3883" t="s">
        <v>389</v>
      </c>
      <c r="BA3883">
        <v>10000</v>
      </c>
      <c r="BB3883" t="s">
        <v>434</v>
      </c>
      <c r="BC3883" t="s">
        <v>442</v>
      </c>
      <c r="BD3883">
        <v>10000</v>
      </c>
      <c r="BE3883">
        <v>0</v>
      </c>
      <c r="BF3883" t="s">
        <v>361</v>
      </c>
      <c r="BG3883">
        <v>0</v>
      </c>
      <c r="BN3883">
        <v>20850006</v>
      </c>
      <c r="GY3883">
        <v>0</v>
      </c>
      <c r="GZ3883">
        <v>0</v>
      </c>
      <c r="HA3883" t="s">
        <v>373</v>
      </c>
      <c r="HB3883">
        <v>0</v>
      </c>
      <c r="HC3883">
        <v>0</v>
      </c>
      <c r="HD3883">
        <v>0</v>
      </c>
      <c r="HE3883" t="b">
        <v>0</v>
      </c>
      <c r="HF3883">
        <v>15000</v>
      </c>
      <c r="HG3883" t="b">
        <v>1</v>
      </c>
      <c r="HH3883">
        <v>0</v>
      </c>
      <c r="HI3883">
        <v>0</v>
      </c>
      <c r="HJ3883">
        <v>0</v>
      </c>
      <c r="HK3883">
        <v>0</v>
      </c>
      <c r="HL3883" t="b">
        <v>0</v>
      </c>
      <c r="HM3883">
        <v>0</v>
      </c>
      <c r="HN3883">
        <v>0</v>
      </c>
      <c r="HO3883">
        <v>0</v>
      </c>
      <c r="HP3883" t="s">
        <v>363</v>
      </c>
      <c r="HQ3883">
        <v>0</v>
      </c>
      <c r="HR3883">
        <v>0</v>
      </c>
      <c r="HS3883">
        <v>0</v>
      </c>
      <c r="HT3883">
        <v>0</v>
      </c>
      <c r="HU3883" t="b">
        <v>0</v>
      </c>
      <c r="HV3883">
        <v>0</v>
      </c>
      <c r="HW3883" t="b">
        <v>0</v>
      </c>
      <c r="HX3883" t="b">
        <v>1</v>
      </c>
    </row>
    <row r="3884" spans="2:232">
      <c r="B3884" s="34">
        <f>10000000+INDEX(编号表!$B:$B,MATCH(D3884,编号表!$A:$A,0))*10000+J3884</f>
        <v>11790007</v>
      </c>
      <c r="C3884" s="22" t="s">
        <v>2507</v>
      </c>
      <c r="D3884" s="22" t="s">
        <v>2507</v>
      </c>
      <c r="E3884" s="41" t="s">
        <v>492</v>
      </c>
      <c r="F3884" s="41" t="s">
        <v>2256</v>
      </c>
      <c r="G3884" s="41" t="s">
        <v>363</v>
      </c>
      <c r="H3884" s="41" t="b">
        <v>0</v>
      </c>
      <c r="I3884" s="41" t="b">
        <v>0</v>
      </c>
      <c r="J3884" s="41">
        <v>7</v>
      </c>
      <c r="K3884" s="41" t="str">
        <f t="shared" si="80"/>
        <v>117900</v>
      </c>
      <c r="L3884" s="41" t="s">
        <v>353</v>
      </c>
      <c r="O3884" t="s">
        <v>2508</v>
      </c>
      <c r="P3884">
        <v>12221026</v>
      </c>
      <c r="Q3884">
        <v>0</v>
      </c>
      <c r="R3884">
        <v>0</v>
      </c>
      <c r="S3884">
        <v>0</v>
      </c>
      <c r="U3884">
        <v>0</v>
      </c>
      <c r="V3884">
        <v>0</v>
      </c>
      <c r="W3884">
        <v>600</v>
      </c>
      <c r="X3884">
        <v>600</v>
      </c>
      <c r="Y3884" t="s">
        <v>363</v>
      </c>
      <c r="Z3884" t="s">
        <v>372</v>
      </c>
      <c r="AA3884" t="s">
        <v>442</v>
      </c>
      <c r="AB3884">
        <v>1</v>
      </c>
      <c r="AC3884">
        <v>0</v>
      </c>
      <c r="AD3884" t="b">
        <v>1</v>
      </c>
      <c r="AE3884" t="s">
        <v>358</v>
      </c>
      <c r="AF3884">
        <v>1</v>
      </c>
      <c r="AZ3884" t="s">
        <v>389</v>
      </c>
      <c r="BA3884">
        <v>10000</v>
      </c>
      <c r="BB3884" t="s">
        <v>434</v>
      </c>
      <c r="BC3884" t="s">
        <v>442</v>
      </c>
      <c r="BD3884">
        <v>10000</v>
      </c>
      <c r="BE3884">
        <v>0</v>
      </c>
      <c r="BF3884" t="s">
        <v>361</v>
      </c>
      <c r="BG3884">
        <v>0</v>
      </c>
      <c r="BN3884">
        <v>20850007</v>
      </c>
      <c r="GY3884">
        <v>0</v>
      </c>
      <c r="GZ3884">
        <v>0</v>
      </c>
      <c r="HA3884" t="s">
        <v>373</v>
      </c>
      <c r="HB3884">
        <v>0</v>
      </c>
      <c r="HC3884">
        <v>0</v>
      </c>
      <c r="HD3884">
        <v>0</v>
      </c>
      <c r="HE3884" t="b">
        <v>0</v>
      </c>
      <c r="HF3884">
        <v>15000</v>
      </c>
      <c r="HG3884" t="b">
        <v>1</v>
      </c>
      <c r="HH3884">
        <v>0</v>
      </c>
      <c r="HI3884">
        <v>0</v>
      </c>
      <c r="HJ3884">
        <v>0</v>
      </c>
      <c r="HK3884">
        <v>0</v>
      </c>
      <c r="HL3884" t="b">
        <v>0</v>
      </c>
      <c r="HM3884">
        <v>0</v>
      </c>
      <c r="HN3884">
        <v>0</v>
      </c>
      <c r="HO3884">
        <v>0</v>
      </c>
      <c r="HP3884" t="s">
        <v>363</v>
      </c>
      <c r="HQ3884">
        <v>0</v>
      </c>
      <c r="HR3884">
        <v>0</v>
      </c>
      <c r="HS3884">
        <v>0</v>
      </c>
      <c r="HT3884">
        <v>0</v>
      </c>
      <c r="HU3884" t="b">
        <v>0</v>
      </c>
      <c r="HV3884">
        <v>0</v>
      </c>
      <c r="HW3884" t="b">
        <v>0</v>
      </c>
      <c r="HX3884" t="b">
        <v>1</v>
      </c>
    </row>
    <row r="3885" spans="2:232">
      <c r="B3885" s="34">
        <f>10000000+INDEX(编号表!$B:$B,MATCH(D3885,编号表!$A:$A,0))*10000+J3885</f>
        <v>11790008</v>
      </c>
      <c r="C3885" s="22" t="s">
        <v>2507</v>
      </c>
      <c r="D3885" s="22" t="s">
        <v>2507</v>
      </c>
      <c r="E3885" s="41" t="s">
        <v>492</v>
      </c>
      <c r="F3885" s="41" t="s">
        <v>2256</v>
      </c>
      <c r="G3885" s="41" t="s">
        <v>363</v>
      </c>
      <c r="H3885" s="41" t="b">
        <v>0</v>
      </c>
      <c r="I3885" s="41" t="b">
        <v>0</v>
      </c>
      <c r="J3885" s="41">
        <v>8</v>
      </c>
      <c r="K3885" s="41" t="str">
        <f t="shared" si="80"/>
        <v>117900</v>
      </c>
      <c r="L3885" s="41" t="s">
        <v>860</v>
      </c>
      <c r="O3885" t="s">
        <v>2509</v>
      </c>
      <c r="P3885">
        <v>12221026</v>
      </c>
      <c r="Q3885">
        <v>0</v>
      </c>
      <c r="R3885">
        <v>0</v>
      </c>
      <c r="S3885">
        <v>0</v>
      </c>
      <c r="U3885">
        <v>0</v>
      </c>
      <c r="V3885">
        <v>0</v>
      </c>
      <c r="W3885">
        <v>600</v>
      </c>
      <c r="X3885">
        <v>600</v>
      </c>
      <c r="Y3885" t="s">
        <v>363</v>
      </c>
      <c r="Z3885" t="s">
        <v>372</v>
      </c>
      <c r="AA3885" t="s">
        <v>442</v>
      </c>
      <c r="AB3885">
        <v>1</v>
      </c>
      <c r="AC3885">
        <v>0</v>
      </c>
      <c r="AD3885" t="b">
        <v>1</v>
      </c>
      <c r="AE3885" t="s">
        <v>358</v>
      </c>
      <c r="AF3885">
        <v>1</v>
      </c>
      <c r="AZ3885" t="s">
        <v>389</v>
      </c>
      <c r="BA3885">
        <v>10000</v>
      </c>
      <c r="BB3885" t="s">
        <v>434</v>
      </c>
      <c r="BC3885" t="s">
        <v>442</v>
      </c>
      <c r="BD3885">
        <v>10000</v>
      </c>
      <c r="BE3885">
        <v>0</v>
      </c>
      <c r="BF3885" t="s">
        <v>361</v>
      </c>
      <c r="BG3885">
        <v>0</v>
      </c>
      <c r="BN3885">
        <v>20850008</v>
      </c>
      <c r="GY3885">
        <v>0</v>
      </c>
      <c r="GZ3885">
        <v>0</v>
      </c>
      <c r="HA3885" t="s">
        <v>373</v>
      </c>
      <c r="HB3885">
        <v>0</v>
      </c>
      <c r="HC3885">
        <v>0</v>
      </c>
      <c r="HD3885">
        <v>0</v>
      </c>
      <c r="HE3885" t="b">
        <v>0</v>
      </c>
      <c r="HF3885">
        <v>15000</v>
      </c>
      <c r="HG3885" t="b">
        <v>1</v>
      </c>
      <c r="HH3885">
        <v>0</v>
      </c>
      <c r="HI3885">
        <v>0</v>
      </c>
      <c r="HJ3885">
        <v>0</v>
      </c>
      <c r="HK3885">
        <v>0</v>
      </c>
      <c r="HL3885" t="b">
        <v>0</v>
      </c>
      <c r="HM3885">
        <v>0</v>
      </c>
      <c r="HN3885">
        <v>0</v>
      </c>
      <c r="HO3885">
        <v>0</v>
      </c>
      <c r="HP3885" t="s">
        <v>363</v>
      </c>
      <c r="HQ3885">
        <v>0</v>
      </c>
      <c r="HR3885">
        <v>0</v>
      </c>
      <c r="HS3885">
        <v>0</v>
      </c>
      <c r="HT3885">
        <v>0</v>
      </c>
      <c r="HU3885" t="b">
        <v>0</v>
      </c>
      <c r="HV3885">
        <v>0</v>
      </c>
      <c r="HW3885" t="b">
        <v>0</v>
      </c>
      <c r="HX3885" t="b">
        <v>1</v>
      </c>
    </row>
    <row r="3886" spans="2:232">
      <c r="B3886" s="34">
        <f>10000000+INDEX(编号表!$B:$B,MATCH(D3886,编号表!$A:$A,0))*10000+J3886</f>
        <v>11790009</v>
      </c>
      <c r="C3886" s="22" t="s">
        <v>2507</v>
      </c>
      <c r="D3886" s="22" t="s">
        <v>2507</v>
      </c>
      <c r="E3886" s="41" t="s">
        <v>492</v>
      </c>
      <c r="F3886" s="41" t="s">
        <v>2256</v>
      </c>
      <c r="G3886" s="41" t="s">
        <v>363</v>
      </c>
      <c r="H3886" s="41" t="b">
        <v>0</v>
      </c>
      <c r="I3886" s="41" t="b">
        <v>0</v>
      </c>
      <c r="J3886" s="41">
        <v>9</v>
      </c>
      <c r="K3886" s="41" t="str">
        <f t="shared" si="80"/>
        <v>117900</v>
      </c>
      <c r="L3886" s="41" t="s">
        <v>777</v>
      </c>
      <c r="O3886" t="s">
        <v>2510</v>
      </c>
      <c r="P3886">
        <v>12221026</v>
      </c>
      <c r="Q3886">
        <v>0</v>
      </c>
      <c r="R3886">
        <v>0</v>
      </c>
      <c r="S3886">
        <v>0</v>
      </c>
      <c r="U3886">
        <v>0</v>
      </c>
      <c r="V3886">
        <v>0</v>
      </c>
      <c r="W3886">
        <v>600</v>
      </c>
      <c r="X3886">
        <v>600</v>
      </c>
      <c r="Y3886" t="s">
        <v>363</v>
      </c>
      <c r="Z3886" t="s">
        <v>372</v>
      </c>
      <c r="AA3886" t="s">
        <v>442</v>
      </c>
      <c r="AB3886">
        <v>1</v>
      </c>
      <c r="AC3886">
        <v>0</v>
      </c>
      <c r="AD3886" t="b">
        <v>1</v>
      </c>
      <c r="AE3886" t="s">
        <v>358</v>
      </c>
      <c r="AF3886">
        <v>1</v>
      </c>
      <c r="AZ3886" t="s">
        <v>389</v>
      </c>
      <c r="BA3886">
        <v>10000</v>
      </c>
      <c r="BB3886" t="s">
        <v>434</v>
      </c>
      <c r="BC3886" t="s">
        <v>442</v>
      </c>
      <c r="BD3886">
        <v>10000</v>
      </c>
      <c r="BE3886">
        <v>0</v>
      </c>
      <c r="BF3886" t="s">
        <v>361</v>
      </c>
      <c r="BG3886">
        <v>0</v>
      </c>
      <c r="BN3886">
        <v>20850009</v>
      </c>
      <c r="GY3886">
        <v>0</v>
      </c>
      <c r="GZ3886">
        <v>0</v>
      </c>
      <c r="HA3886" t="s">
        <v>373</v>
      </c>
      <c r="HB3886">
        <v>0</v>
      </c>
      <c r="HC3886">
        <v>0</v>
      </c>
      <c r="HD3886">
        <v>0</v>
      </c>
      <c r="HE3886" t="b">
        <v>0</v>
      </c>
      <c r="HF3886">
        <v>15000</v>
      </c>
      <c r="HG3886" t="b">
        <v>1</v>
      </c>
      <c r="HH3886">
        <v>0</v>
      </c>
      <c r="HI3886">
        <v>0</v>
      </c>
      <c r="HJ3886">
        <v>0</v>
      </c>
      <c r="HK3886">
        <v>0</v>
      </c>
      <c r="HL3886" t="b">
        <v>0</v>
      </c>
      <c r="HM3886">
        <v>0</v>
      </c>
      <c r="HN3886">
        <v>0</v>
      </c>
      <c r="HO3886">
        <v>0</v>
      </c>
      <c r="HP3886" t="s">
        <v>363</v>
      </c>
      <c r="HQ3886">
        <v>0</v>
      </c>
      <c r="HR3886">
        <v>0</v>
      </c>
      <c r="HS3886">
        <v>0</v>
      </c>
      <c r="HT3886">
        <v>0</v>
      </c>
      <c r="HU3886" t="b">
        <v>0</v>
      </c>
      <c r="HV3886">
        <v>0</v>
      </c>
      <c r="HW3886" t="b">
        <v>0</v>
      </c>
      <c r="HX3886" t="b">
        <v>1</v>
      </c>
    </row>
    <row r="3887" spans="2:232">
      <c r="B3887" s="34">
        <f>10000000+INDEX(编号表!$B:$B,MATCH(D3887,编号表!$A:$A,0))*10000+J3887</f>
        <v>11790010</v>
      </c>
      <c r="C3887" s="22" t="s">
        <v>2507</v>
      </c>
      <c r="D3887" s="22" t="s">
        <v>2507</v>
      </c>
      <c r="E3887" s="41" t="s">
        <v>492</v>
      </c>
      <c r="F3887" s="41" t="s">
        <v>2260</v>
      </c>
      <c r="G3887" s="41" t="s">
        <v>363</v>
      </c>
      <c r="H3887" s="41" t="b">
        <v>0</v>
      </c>
      <c r="I3887" s="41" t="b">
        <v>0</v>
      </c>
      <c r="J3887" s="41">
        <v>10</v>
      </c>
      <c r="K3887" s="41" t="str">
        <f t="shared" si="80"/>
        <v>117900</v>
      </c>
      <c r="L3887" s="41" t="s">
        <v>353</v>
      </c>
      <c r="O3887" t="s">
        <v>2508</v>
      </c>
      <c r="P3887">
        <v>12221026</v>
      </c>
      <c r="Q3887">
        <v>0</v>
      </c>
      <c r="R3887">
        <v>0</v>
      </c>
      <c r="S3887">
        <v>0</v>
      </c>
      <c r="U3887">
        <v>0</v>
      </c>
      <c r="V3887">
        <v>0</v>
      </c>
      <c r="W3887">
        <v>600</v>
      </c>
      <c r="X3887">
        <v>600</v>
      </c>
      <c r="Y3887" t="s">
        <v>363</v>
      </c>
      <c r="Z3887" t="s">
        <v>372</v>
      </c>
      <c r="AA3887" t="s">
        <v>442</v>
      </c>
      <c r="AB3887">
        <v>1</v>
      </c>
      <c r="AC3887">
        <v>0</v>
      </c>
      <c r="AD3887" t="b">
        <v>1</v>
      </c>
      <c r="AE3887" t="s">
        <v>358</v>
      </c>
      <c r="AF3887">
        <v>1</v>
      </c>
      <c r="AZ3887" t="s">
        <v>389</v>
      </c>
      <c r="BA3887">
        <v>10000</v>
      </c>
      <c r="BB3887" t="s">
        <v>434</v>
      </c>
      <c r="BC3887" t="s">
        <v>442</v>
      </c>
      <c r="BD3887">
        <v>10000</v>
      </c>
      <c r="BE3887">
        <v>0</v>
      </c>
      <c r="BF3887" t="s">
        <v>361</v>
      </c>
      <c r="BG3887">
        <v>0</v>
      </c>
      <c r="BN3887">
        <v>20850010</v>
      </c>
      <c r="GY3887">
        <v>0</v>
      </c>
      <c r="GZ3887">
        <v>0</v>
      </c>
      <c r="HA3887" t="s">
        <v>373</v>
      </c>
      <c r="HB3887">
        <v>0</v>
      </c>
      <c r="HC3887">
        <v>0</v>
      </c>
      <c r="HD3887">
        <v>0</v>
      </c>
      <c r="HE3887" t="b">
        <v>0</v>
      </c>
      <c r="HF3887">
        <v>15000</v>
      </c>
      <c r="HG3887" t="b">
        <v>1</v>
      </c>
      <c r="HH3887">
        <v>0</v>
      </c>
      <c r="HI3887">
        <v>0</v>
      </c>
      <c r="HJ3887">
        <v>0</v>
      </c>
      <c r="HK3887">
        <v>0</v>
      </c>
      <c r="HL3887" t="b">
        <v>0</v>
      </c>
      <c r="HM3887">
        <v>0</v>
      </c>
      <c r="HN3887">
        <v>0</v>
      </c>
      <c r="HO3887">
        <v>0</v>
      </c>
      <c r="HP3887" t="s">
        <v>363</v>
      </c>
      <c r="HQ3887">
        <v>0</v>
      </c>
      <c r="HR3887">
        <v>0</v>
      </c>
      <c r="HS3887">
        <v>0</v>
      </c>
      <c r="HT3887">
        <v>0</v>
      </c>
      <c r="HU3887" t="b">
        <v>0</v>
      </c>
      <c r="HV3887">
        <v>0</v>
      </c>
      <c r="HW3887" t="b">
        <v>0</v>
      </c>
      <c r="HX3887" t="b">
        <v>1</v>
      </c>
    </row>
    <row r="3888" spans="2:232">
      <c r="B3888" s="34">
        <f>10000000+INDEX(编号表!$B:$B,MATCH(D3888,编号表!$A:$A,0))*10000+J3888</f>
        <v>11790011</v>
      </c>
      <c r="C3888" s="22" t="s">
        <v>2507</v>
      </c>
      <c r="D3888" s="22" t="s">
        <v>2507</v>
      </c>
      <c r="E3888" s="41" t="s">
        <v>492</v>
      </c>
      <c r="F3888" s="41" t="s">
        <v>2260</v>
      </c>
      <c r="G3888" s="41" t="s">
        <v>363</v>
      </c>
      <c r="H3888" s="41" t="b">
        <v>0</v>
      </c>
      <c r="I3888" s="41" t="b">
        <v>0</v>
      </c>
      <c r="J3888" s="41">
        <v>11</v>
      </c>
      <c r="K3888" s="41" t="str">
        <f t="shared" si="80"/>
        <v>117900</v>
      </c>
      <c r="L3888" s="41" t="s">
        <v>860</v>
      </c>
      <c r="O3888" t="s">
        <v>2509</v>
      </c>
      <c r="P3888">
        <v>12221026</v>
      </c>
      <c r="Q3888">
        <v>0</v>
      </c>
      <c r="R3888">
        <v>0</v>
      </c>
      <c r="S3888">
        <v>0</v>
      </c>
      <c r="U3888">
        <v>0</v>
      </c>
      <c r="V3888">
        <v>0</v>
      </c>
      <c r="W3888">
        <v>600</v>
      </c>
      <c r="X3888">
        <v>600</v>
      </c>
      <c r="Y3888" t="s">
        <v>363</v>
      </c>
      <c r="Z3888" t="s">
        <v>372</v>
      </c>
      <c r="AA3888" t="s">
        <v>442</v>
      </c>
      <c r="AB3888">
        <v>1</v>
      </c>
      <c r="AC3888">
        <v>0</v>
      </c>
      <c r="AD3888" t="b">
        <v>1</v>
      </c>
      <c r="AE3888" t="s">
        <v>358</v>
      </c>
      <c r="AF3888">
        <v>1</v>
      </c>
      <c r="AZ3888" t="s">
        <v>389</v>
      </c>
      <c r="BA3888">
        <v>10000</v>
      </c>
      <c r="BB3888" t="s">
        <v>434</v>
      </c>
      <c r="BC3888" t="s">
        <v>442</v>
      </c>
      <c r="BD3888">
        <v>10000</v>
      </c>
      <c r="BE3888">
        <v>0</v>
      </c>
      <c r="BF3888" t="s">
        <v>361</v>
      </c>
      <c r="BG3888">
        <v>0</v>
      </c>
      <c r="BN3888">
        <v>20850011</v>
      </c>
      <c r="GY3888">
        <v>0</v>
      </c>
      <c r="GZ3888">
        <v>0</v>
      </c>
      <c r="HA3888" t="s">
        <v>373</v>
      </c>
      <c r="HB3888">
        <v>0</v>
      </c>
      <c r="HC3888">
        <v>0</v>
      </c>
      <c r="HD3888">
        <v>0</v>
      </c>
      <c r="HE3888" t="b">
        <v>0</v>
      </c>
      <c r="HF3888">
        <v>15000</v>
      </c>
      <c r="HG3888" t="b">
        <v>1</v>
      </c>
      <c r="HH3888">
        <v>0</v>
      </c>
      <c r="HI3888">
        <v>0</v>
      </c>
      <c r="HJ3888">
        <v>0</v>
      </c>
      <c r="HK3888">
        <v>0</v>
      </c>
      <c r="HL3888" t="b">
        <v>0</v>
      </c>
      <c r="HM3888">
        <v>0</v>
      </c>
      <c r="HN3888">
        <v>0</v>
      </c>
      <c r="HO3888">
        <v>0</v>
      </c>
      <c r="HP3888" t="s">
        <v>363</v>
      </c>
      <c r="HQ3888">
        <v>0</v>
      </c>
      <c r="HR3888">
        <v>0</v>
      </c>
      <c r="HS3888">
        <v>0</v>
      </c>
      <c r="HT3888">
        <v>0</v>
      </c>
      <c r="HU3888" t="b">
        <v>0</v>
      </c>
      <c r="HV3888">
        <v>0</v>
      </c>
      <c r="HW3888" t="b">
        <v>0</v>
      </c>
      <c r="HX3888" t="b">
        <v>1</v>
      </c>
    </row>
    <row r="3889" spans="2:232">
      <c r="B3889" s="34">
        <f>10000000+INDEX(编号表!$B:$B,MATCH(D3889,编号表!$A:$A,0))*10000+J3889</f>
        <v>11790012</v>
      </c>
      <c r="C3889" s="22" t="s">
        <v>2507</v>
      </c>
      <c r="D3889" s="22" t="s">
        <v>2507</v>
      </c>
      <c r="E3889" s="41" t="s">
        <v>492</v>
      </c>
      <c r="F3889" s="41" t="s">
        <v>2260</v>
      </c>
      <c r="G3889" s="41" t="s">
        <v>363</v>
      </c>
      <c r="H3889" s="41" t="b">
        <v>0</v>
      </c>
      <c r="I3889" s="41" t="b">
        <v>0</v>
      </c>
      <c r="J3889" s="41">
        <v>12</v>
      </c>
      <c r="K3889" s="41" t="str">
        <f t="shared" si="80"/>
        <v>117900</v>
      </c>
      <c r="L3889" s="41" t="s">
        <v>777</v>
      </c>
      <c r="O3889" t="s">
        <v>2510</v>
      </c>
      <c r="P3889">
        <v>12221026</v>
      </c>
      <c r="Q3889">
        <v>0</v>
      </c>
      <c r="R3889">
        <v>0</v>
      </c>
      <c r="S3889">
        <v>0</v>
      </c>
      <c r="U3889">
        <v>0</v>
      </c>
      <c r="V3889">
        <v>0</v>
      </c>
      <c r="W3889">
        <v>600</v>
      </c>
      <c r="X3889">
        <v>600</v>
      </c>
      <c r="Y3889" t="s">
        <v>363</v>
      </c>
      <c r="Z3889" t="s">
        <v>372</v>
      </c>
      <c r="AA3889" t="s">
        <v>442</v>
      </c>
      <c r="AB3889">
        <v>1</v>
      </c>
      <c r="AC3889">
        <v>0</v>
      </c>
      <c r="AD3889" t="b">
        <v>1</v>
      </c>
      <c r="AE3889" t="s">
        <v>358</v>
      </c>
      <c r="AF3889">
        <v>1</v>
      </c>
      <c r="AZ3889" t="s">
        <v>389</v>
      </c>
      <c r="BA3889">
        <v>10000</v>
      </c>
      <c r="BB3889" t="s">
        <v>434</v>
      </c>
      <c r="BC3889" t="s">
        <v>442</v>
      </c>
      <c r="BD3889">
        <v>10000</v>
      </c>
      <c r="BE3889">
        <v>0</v>
      </c>
      <c r="BF3889" t="s">
        <v>361</v>
      </c>
      <c r="BG3889">
        <v>0</v>
      </c>
      <c r="BN3889">
        <v>20850012</v>
      </c>
      <c r="GY3889">
        <v>0</v>
      </c>
      <c r="GZ3889">
        <v>0</v>
      </c>
      <c r="HA3889" t="s">
        <v>373</v>
      </c>
      <c r="HB3889">
        <v>0</v>
      </c>
      <c r="HC3889">
        <v>0</v>
      </c>
      <c r="HD3889">
        <v>0</v>
      </c>
      <c r="HE3889" t="b">
        <v>0</v>
      </c>
      <c r="HF3889">
        <v>15000</v>
      </c>
      <c r="HG3889" t="b">
        <v>1</v>
      </c>
      <c r="HH3889">
        <v>0</v>
      </c>
      <c r="HI3889">
        <v>0</v>
      </c>
      <c r="HJ3889">
        <v>0</v>
      </c>
      <c r="HK3889">
        <v>0</v>
      </c>
      <c r="HL3889" t="b">
        <v>0</v>
      </c>
      <c r="HM3889">
        <v>0</v>
      </c>
      <c r="HN3889">
        <v>0</v>
      </c>
      <c r="HO3889">
        <v>0</v>
      </c>
      <c r="HP3889" t="s">
        <v>363</v>
      </c>
      <c r="HQ3889">
        <v>0</v>
      </c>
      <c r="HR3889">
        <v>0</v>
      </c>
      <c r="HS3889">
        <v>0</v>
      </c>
      <c r="HT3889">
        <v>0</v>
      </c>
      <c r="HU3889" t="b">
        <v>0</v>
      </c>
      <c r="HV3889">
        <v>0</v>
      </c>
      <c r="HW3889" t="b">
        <v>0</v>
      </c>
      <c r="HX3889" t="b">
        <v>1</v>
      </c>
    </row>
    <row r="3890" spans="2:232">
      <c r="B3890" s="34">
        <f>10000000+INDEX(编号表!$B:$B,MATCH(D3890,编号表!$A:$A,0))*10000+J3890</f>
        <v>11790013</v>
      </c>
      <c r="C3890" s="22" t="s">
        <v>2507</v>
      </c>
      <c r="D3890" s="22" t="s">
        <v>2507</v>
      </c>
      <c r="E3890" s="41" t="s">
        <v>492</v>
      </c>
      <c r="F3890" s="41" t="s">
        <v>2264</v>
      </c>
      <c r="G3890" s="41" t="s">
        <v>363</v>
      </c>
      <c r="H3890" s="41" t="b">
        <v>0</v>
      </c>
      <c r="I3890" s="41" t="b">
        <v>0</v>
      </c>
      <c r="J3890" s="41">
        <v>13</v>
      </c>
      <c r="K3890" s="41" t="str">
        <f t="shared" si="80"/>
        <v>117900</v>
      </c>
      <c r="L3890" s="41" t="s">
        <v>353</v>
      </c>
      <c r="O3890" t="s">
        <v>2508</v>
      </c>
      <c r="P3890">
        <v>12221026</v>
      </c>
      <c r="Q3890">
        <v>0</v>
      </c>
      <c r="R3890">
        <v>0</v>
      </c>
      <c r="S3890">
        <v>0</v>
      </c>
      <c r="U3890">
        <v>0</v>
      </c>
      <c r="V3890">
        <v>0</v>
      </c>
      <c r="W3890">
        <v>600</v>
      </c>
      <c r="X3890">
        <v>600</v>
      </c>
      <c r="Y3890" t="s">
        <v>363</v>
      </c>
      <c r="Z3890" t="s">
        <v>372</v>
      </c>
      <c r="AA3890" t="s">
        <v>442</v>
      </c>
      <c r="AB3890">
        <v>1</v>
      </c>
      <c r="AC3890">
        <v>0</v>
      </c>
      <c r="AD3890" t="b">
        <v>1</v>
      </c>
      <c r="AE3890" t="s">
        <v>358</v>
      </c>
      <c r="AF3890">
        <v>1</v>
      </c>
      <c r="AZ3890" t="s">
        <v>389</v>
      </c>
      <c r="BA3890">
        <v>10000</v>
      </c>
      <c r="BB3890" t="s">
        <v>434</v>
      </c>
      <c r="BC3890" t="s">
        <v>442</v>
      </c>
      <c r="BD3890">
        <v>10000</v>
      </c>
      <c r="BE3890">
        <v>0</v>
      </c>
      <c r="BF3890" t="s">
        <v>361</v>
      </c>
      <c r="BG3890">
        <v>0</v>
      </c>
      <c r="BN3890">
        <v>20850013</v>
      </c>
      <c r="GY3890">
        <v>0</v>
      </c>
      <c r="GZ3890">
        <v>0</v>
      </c>
      <c r="HA3890" t="s">
        <v>373</v>
      </c>
      <c r="HB3890">
        <v>0</v>
      </c>
      <c r="HC3890">
        <v>0</v>
      </c>
      <c r="HD3890">
        <v>0</v>
      </c>
      <c r="HE3890" t="b">
        <v>0</v>
      </c>
      <c r="HF3890">
        <v>15000</v>
      </c>
      <c r="HG3890" t="b">
        <v>1</v>
      </c>
      <c r="HH3890">
        <v>0</v>
      </c>
      <c r="HI3890">
        <v>0</v>
      </c>
      <c r="HJ3890">
        <v>0</v>
      </c>
      <c r="HK3890">
        <v>0</v>
      </c>
      <c r="HL3890" t="b">
        <v>0</v>
      </c>
      <c r="HM3890">
        <v>0</v>
      </c>
      <c r="HN3890">
        <v>0</v>
      </c>
      <c r="HO3890">
        <v>0</v>
      </c>
      <c r="HP3890" t="s">
        <v>363</v>
      </c>
      <c r="HQ3890">
        <v>0</v>
      </c>
      <c r="HR3890">
        <v>0</v>
      </c>
      <c r="HS3890">
        <v>0</v>
      </c>
      <c r="HT3890">
        <v>0</v>
      </c>
      <c r="HU3890" t="b">
        <v>0</v>
      </c>
      <c r="HV3890">
        <v>0</v>
      </c>
      <c r="HW3890" t="b">
        <v>0</v>
      </c>
      <c r="HX3890" t="b">
        <v>1</v>
      </c>
    </row>
    <row r="3891" spans="2:232">
      <c r="B3891" s="34">
        <f>10000000+INDEX(编号表!$B:$B,MATCH(D3891,编号表!$A:$A,0))*10000+J3891</f>
        <v>11790014</v>
      </c>
      <c r="C3891" s="22" t="s">
        <v>2507</v>
      </c>
      <c r="D3891" s="22" t="s">
        <v>2507</v>
      </c>
      <c r="E3891" s="41" t="s">
        <v>492</v>
      </c>
      <c r="F3891" s="41" t="s">
        <v>2264</v>
      </c>
      <c r="G3891" s="41" t="s">
        <v>363</v>
      </c>
      <c r="H3891" s="41" t="b">
        <v>0</v>
      </c>
      <c r="I3891" s="41" t="b">
        <v>0</v>
      </c>
      <c r="J3891" s="41">
        <v>14</v>
      </c>
      <c r="K3891" s="41" t="str">
        <f t="shared" si="80"/>
        <v>117900</v>
      </c>
      <c r="L3891" s="41" t="s">
        <v>860</v>
      </c>
      <c r="O3891" t="s">
        <v>2509</v>
      </c>
      <c r="P3891">
        <v>12221026</v>
      </c>
      <c r="Q3891">
        <v>0</v>
      </c>
      <c r="R3891">
        <v>0</v>
      </c>
      <c r="S3891">
        <v>0</v>
      </c>
      <c r="U3891">
        <v>0</v>
      </c>
      <c r="V3891">
        <v>0</v>
      </c>
      <c r="W3891">
        <v>600</v>
      </c>
      <c r="X3891">
        <v>600</v>
      </c>
      <c r="Y3891" t="s">
        <v>363</v>
      </c>
      <c r="Z3891" t="s">
        <v>372</v>
      </c>
      <c r="AA3891" t="s">
        <v>442</v>
      </c>
      <c r="AB3891">
        <v>1</v>
      </c>
      <c r="AC3891">
        <v>0</v>
      </c>
      <c r="AD3891" t="b">
        <v>1</v>
      </c>
      <c r="AE3891" t="s">
        <v>358</v>
      </c>
      <c r="AF3891">
        <v>1</v>
      </c>
      <c r="AZ3891" t="s">
        <v>389</v>
      </c>
      <c r="BA3891">
        <v>10000</v>
      </c>
      <c r="BB3891" t="s">
        <v>434</v>
      </c>
      <c r="BC3891" t="s">
        <v>442</v>
      </c>
      <c r="BD3891">
        <v>10000</v>
      </c>
      <c r="BE3891">
        <v>0</v>
      </c>
      <c r="BF3891" t="s">
        <v>361</v>
      </c>
      <c r="BG3891">
        <v>0</v>
      </c>
      <c r="BN3891">
        <v>20850014</v>
      </c>
      <c r="GY3891">
        <v>0</v>
      </c>
      <c r="GZ3891">
        <v>0</v>
      </c>
      <c r="HA3891" t="s">
        <v>373</v>
      </c>
      <c r="HB3891">
        <v>0</v>
      </c>
      <c r="HC3891">
        <v>0</v>
      </c>
      <c r="HD3891">
        <v>0</v>
      </c>
      <c r="HE3891" t="b">
        <v>0</v>
      </c>
      <c r="HF3891">
        <v>15000</v>
      </c>
      <c r="HG3891" t="b">
        <v>1</v>
      </c>
      <c r="HH3891">
        <v>0</v>
      </c>
      <c r="HI3891">
        <v>0</v>
      </c>
      <c r="HJ3891">
        <v>0</v>
      </c>
      <c r="HK3891">
        <v>0</v>
      </c>
      <c r="HL3891" t="b">
        <v>0</v>
      </c>
      <c r="HM3891">
        <v>0</v>
      </c>
      <c r="HN3891">
        <v>0</v>
      </c>
      <c r="HO3891">
        <v>0</v>
      </c>
      <c r="HP3891" t="s">
        <v>363</v>
      </c>
      <c r="HQ3891">
        <v>0</v>
      </c>
      <c r="HR3891">
        <v>0</v>
      </c>
      <c r="HS3891">
        <v>0</v>
      </c>
      <c r="HT3891">
        <v>0</v>
      </c>
      <c r="HU3891" t="b">
        <v>0</v>
      </c>
      <c r="HV3891">
        <v>0</v>
      </c>
      <c r="HW3891" t="b">
        <v>0</v>
      </c>
      <c r="HX3891" t="b">
        <v>1</v>
      </c>
    </row>
    <row r="3892" spans="2:232">
      <c r="B3892" s="34">
        <f>10000000+INDEX(编号表!$B:$B,MATCH(D3892,编号表!$A:$A,0))*10000+J3892</f>
        <v>11790015</v>
      </c>
      <c r="C3892" s="22" t="s">
        <v>2507</v>
      </c>
      <c r="D3892" s="22" t="s">
        <v>2507</v>
      </c>
      <c r="E3892" s="41" t="s">
        <v>492</v>
      </c>
      <c r="F3892" s="41" t="s">
        <v>2264</v>
      </c>
      <c r="G3892" s="41" t="s">
        <v>363</v>
      </c>
      <c r="H3892" s="41" t="b">
        <v>0</v>
      </c>
      <c r="I3892" s="41" t="b">
        <v>0</v>
      </c>
      <c r="J3892" s="41">
        <v>15</v>
      </c>
      <c r="K3892" s="41" t="str">
        <f t="shared" si="80"/>
        <v>117900</v>
      </c>
      <c r="L3892" s="41" t="s">
        <v>777</v>
      </c>
      <c r="O3892" t="s">
        <v>2510</v>
      </c>
      <c r="P3892">
        <v>12221026</v>
      </c>
      <c r="Q3892">
        <v>0</v>
      </c>
      <c r="R3892">
        <v>0</v>
      </c>
      <c r="S3892">
        <v>0</v>
      </c>
      <c r="U3892">
        <v>0</v>
      </c>
      <c r="V3892">
        <v>0</v>
      </c>
      <c r="W3892">
        <v>600</v>
      </c>
      <c r="X3892">
        <v>600</v>
      </c>
      <c r="Y3892" t="s">
        <v>363</v>
      </c>
      <c r="Z3892" t="s">
        <v>372</v>
      </c>
      <c r="AA3892" t="s">
        <v>442</v>
      </c>
      <c r="AB3892">
        <v>1</v>
      </c>
      <c r="AC3892">
        <v>0</v>
      </c>
      <c r="AD3892" t="b">
        <v>1</v>
      </c>
      <c r="AE3892" t="s">
        <v>358</v>
      </c>
      <c r="AF3892">
        <v>1</v>
      </c>
      <c r="AZ3892" t="s">
        <v>389</v>
      </c>
      <c r="BA3892">
        <v>10000</v>
      </c>
      <c r="BB3892" t="s">
        <v>434</v>
      </c>
      <c r="BC3892" t="s">
        <v>442</v>
      </c>
      <c r="BD3892">
        <v>10000</v>
      </c>
      <c r="BE3892">
        <v>0</v>
      </c>
      <c r="BF3892" t="s">
        <v>361</v>
      </c>
      <c r="BG3892">
        <v>0</v>
      </c>
      <c r="BN3892">
        <v>20850015</v>
      </c>
      <c r="GY3892">
        <v>0</v>
      </c>
      <c r="GZ3892">
        <v>0</v>
      </c>
      <c r="HA3892" t="s">
        <v>373</v>
      </c>
      <c r="HB3892">
        <v>0</v>
      </c>
      <c r="HC3892">
        <v>0</v>
      </c>
      <c r="HD3892">
        <v>0</v>
      </c>
      <c r="HE3892" t="b">
        <v>0</v>
      </c>
      <c r="HF3892">
        <v>15000</v>
      </c>
      <c r="HG3892" t="b">
        <v>1</v>
      </c>
      <c r="HH3892">
        <v>0</v>
      </c>
      <c r="HI3892">
        <v>0</v>
      </c>
      <c r="HJ3892">
        <v>0</v>
      </c>
      <c r="HK3892">
        <v>0</v>
      </c>
      <c r="HL3892" t="b">
        <v>0</v>
      </c>
      <c r="HM3892">
        <v>0</v>
      </c>
      <c r="HN3892">
        <v>0</v>
      </c>
      <c r="HO3892">
        <v>0</v>
      </c>
      <c r="HP3892" t="s">
        <v>363</v>
      </c>
      <c r="HQ3892">
        <v>0</v>
      </c>
      <c r="HR3892">
        <v>0</v>
      </c>
      <c r="HS3892">
        <v>0</v>
      </c>
      <c r="HT3892">
        <v>0</v>
      </c>
      <c r="HU3892" t="b">
        <v>0</v>
      </c>
      <c r="HV3892">
        <v>0</v>
      </c>
      <c r="HW3892" t="b">
        <v>0</v>
      </c>
      <c r="HX3892" t="b">
        <v>1</v>
      </c>
    </row>
    <row r="3893" spans="2:232">
      <c r="B3893" s="34">
        <f>10000000+INDEX(编号表!$B:$B,MATCH(D3893,编号表!$A:$A,0))*10000+J3893</f>
        <v>11790016</v>
      </c>
      <c r="C3893" s="22" t="s">
        <v>2507</v>
      </c>
      <c r="D3893" s="22" t="s">
        <v>2507</v>
      </c>
      <c r="E3893" s="41" t="s">
        <v>492</v>
      </c>
      <c r="F3893" s="41" t="s">
        <v>2268</v>
      </c>
      <c r="G3893" s="41" t="s">
        <v>363</v>
      </c>
      <c r="H3893" s="41" t="b">
        <v>0</v>
      </c>
      <c r="I3893" s="41" t="b">
        <v>0</v>
      </c>
      <c r="J3893" s="41">
        <v>16</v>
      </c>
      <c r="K3893" s="41" t="str">
        <f t="shared" si="80"/>
        <v>117900</v>
      </c>
      <c r="L3893" s="41" t="s">
        <v>353</v>
      </c>
      <c r="O3893" t="s">
        <v>2508</v>
      </c>
      <c r="P3893">
        <v>12221026</v>
      </c>
      <c r="Q3893">
        <v>0</v>
      </c>
      <c r="R3893">
        <v>0</v>
      </c>
      <c r="S3893">
        <v>0</v>
      </c>
      <c r="U3893">
        <v>0</v>
      </c>
      <c r="V3893">
        <v>0</v>
      </c>
      <c r="W3893">
        <v>600</v>
      </c>
      <c r="X3893">
        <v>600</v>
      </c>
      <c r="Y3893" t="s">
        <v>363</v>
      </c>
      <c r="Z3893" t="s">
        <v>372</v>
      </c>
      <c r="AA3893" t="s">
        <v>442</v>
      </c>
      <c r="AB3893">
        <v>1</v>
      </c>
      <c r="AC3893">
        <v>0</v>
      </c>
      <c r="AD3893" t="b">
        <v>1</v>
      </c>
      <c r="AE3893" t="s">
        <v>358</v>
      </c>
      <c r="AF3893">
        <v>1</v>
      </c>
      <c r="AZ3893" t="s">
        <v>389</v>
      </c>
      <c r="BA3893">
        <v>10000</v>
      </c>
      <c r="BB3893" t="s">
        <v>434</v>
      </c>
      <c r="BC3893" t="s">
        <v>442</v>
      </c>
      <c r="BD3893">
        <v>10000</v>
      </c>
      <c r="BE3893">
        <v>0</v>
      </c>
      <c r="BF3893" t="s">
        <v>361</v>
      </c>
      <c r="BG3893">
        <v>0</v>
      </c>
      <c r="BN3893">
        <v>20850016</v>
      </c>
      <c r="GY3893">
        <v>0</v>
      </c>
      <c r="GZ3893">
        <v>0</v>
      </c>
      <c r="HA3893" t="s">
        <v>373</v>
      </c>
      <c r="HB3893">
        <v>0</v>
      </c>
      <c r="HC3893">
        <v>0</v>
      </c>
      <c r="HD3893">
        <v>0</v>
      </c>
      <c r="HE3893" t="b">
        <v>0</v>
      </c>
      <c r="HF3893">
        <v>15000</v>
      </c>
      <c r="HG3893" t="b">
        <v>1</v>
      </c>
      <c r="HH3893">
        <v>0</v>
      </c>
      <c r="HI3893">
        <v>0</v>
      </c>
      <c r="HJ3893">
        <v>0</v>
      </c>
      <c r="HK3893">
        <v>0</v>
      </c>
      <c r="HL3893" t="b">
        <v>0</v>
      </c>
      <c r="HM3893">
        <v>0</v>
      </c>
      <c r="HN3893">
        <v>0</v>
      </c>
      <c r="HO3893">
        <v>0</v>
      </c>
      <c r="HP3893" t="s">
        <v>363</v>
      </c>
      <c r="HQ3893">
        <v>0</v>
      </c>
      <c r="HR3893">
        <v>0</v>
      </c>
      <c r="HS3893">
        <v>0</v>
      </c>
      <c r="HT3893">
        <v>0</v>
      </c>
      <c r="HU3893" t="b">
        <v>0</v>
      </c>
      <c r="HV3893">
        <v>0</v>
      </c>
      <c r="HW3893" t="b">
        <v>0</v>
      </c>
      <c r="HX3893" t="b">
        <v>1</v>
      </c>
    </row>
    <row r="3894" spans="2:232">
      <c r="B3894" s="34">
        <f>10000000+INDEX(编号表!$B:$B,MATCH(D3894,编号表!$A:$A,0))*10000+J3894</f>
        <v>11790017</v>
      </c>
      <c r="C3894" s="22" t="s">
        <v>2507</v>
      </c>
      <c r="D3894" s="22" t="s">
        <v>2507</v>
      </c>
      <c r="E3894" s="41" t="s">
        <v>492</v>
      </c>
      <c r="F3894" s="41" t="s">
        <v>2268</v>
      </c>
      <c r="G3894" s="41" t="s">
        <v>363</v>
      </c>
      <c r="H3894" s="41" t="b">
        <v>0</v>
      </c>
      <c r="I3894" s="41" t="b">
        <v>0</v>
      </c>
      <c r="J3894" s="41">
        <v>17</v>
      </c>
      <c r="K3894" s="41" t="str">
        <f t="shared" si="80"/>
        <v>117900</v>
      </c>
      <c r="L3894" s="41" t="s">
        <v>860</v>
      </c>
      <c r="O3894" t="s">
        <v>2509</v>
      </c>
      <c r="P3894">
        <v>12221026</v>
      </c>
      <c r="Q3894">
        <v>0</v>
      </c>
      <c r="R3894">
        <v>0</v>
      </c>
      <c r="S3894">
        <v>0</v>
      </c>
      <c r="U3894">
        <v>0</v>
      </c>
      <c r="V3894">
        <v>0</v>
      </c>
      <c r="W3894">
        <v>600</v>
      </c>
      <c r="X3894">
        <v>600</v>
      </c>
      <c r="Y3894" t="s">
        <v>363</v>
      </c>
      <c r="Z3894" t="s">
        <v>372</v>
      </c>
      <c r="AA3894" t="s">
        <v>442</v>
      </c>
      <c r="AB3894">
        <v>1</v>
      </c>
      <c r="AC3894">
        <v>0</v>
      </c>
      <c r="AD3894" t="b">
        <v>1</v>
      </c>
      <c r="AE3894" t="s">
        <v>358</v>
      </c>
      <c r="AF3894">
        <v>1</v>
      </c>
      <c r="AZ3894" t="s">
        <v>389</v>
      </c>
      <c r="BA3894">
        <v>10000</v>
      </c>
      <c r="BB3894" t="s">
        <v>434</v>
      </c>
      <c r="BC3894" t="s">
        <v>442</v>
      </c>
      <c r="BD3894">
        <v>10000</v>
      </c>
      <c r="BE3894">
        <v>0</v>
      </c>
      <c r="BF3894" t="s">
        <v>361</v>
      </c>
      <c r="BG3894">
        <v>0</v>
      </c>
      <c r="BN3894">
        <v>20850017</v>
      </c>
      <c r="GY3894">
        <v>0</v>
      </c>
      <c r="GZ3894">
        <v>0</v>
      </c>
      <c r="HA3894" t="s">
        <v>373</v>
      </c>
      <c r="HB3894">
        <v>0</v>
      </c>
      <c r="HC3894">
        <v>0</v>
      </c>
      <c r="HD3894">
        <v>0</v>
      </c>
      <c r="HE3894" t="b">
        <v>0</v>
      </c>
      <c r="HF3894">
        <v>15000</v>
      </c>
      <c r="HG3894" t="b">
        <v>1</v>
      </c>
      <c r="HH3894">
        <v>0</v>
      </c>
      <c r="HI3894">
        <v>0</v>
      </c>
      <c r="HJ3894">
        <v>0</v>
      </c>
      <c r="HK3894">
        <v>0</v>
      </c>
      <c r="HL3894" t="b">
        <v>0</v>
      </c>
      <c r="HM3894">
        <v>0</v>
      </c>
      <c r="HN3894">
        <v>0</v>
      </c>
      <c r="HO3894">
        <v>0</v>
      </c>
      <c r="HP3894" t="s">
        <v>363</v>
      </c>
      <c r="HQ3894">
        <v>0</v>
      </c>
      <c r="HR3894">
        <v>0</v>
      </c>
      <c r="HS3894">
        <v>0</v>
      </c>
      <c r="HT3894">
        <v>0</v>
      </c>
      <c r="HU3894" t="b">
        <v>0</v>
      </c>
      <c r="HV3894">
        <v>0</v>
      </c>
      <c r="HW3894" t="b">
        <v>0</v>
      </c>
      <c r="HX3894" t="b">
        <v>1</v>
      </c>
    </row>
    <row r="3895" spans="2:232">
      <c r="B3895" s="34">
        <f>10000000+INDEX(编号表!$B:$B,MATCH(D3895,编号表!$A:$A,0))*10000+J3895</f>
        <v>11790018</v>
      </c>
      <c r="C3895" s="22" t="s">
        <v>2507</v>
      </c>
      <c r="D3895" s="22" t="s">
        <v>2507</v>
      </c>
      <c r="E3895" s="41" t="s">
        <v>492</v>
      </c>
      <c r="F3895" s="41" t="s">
        <v>2268</v>
      </c>
      <c r="G3895" s="41" t="s">
        <v>363</v>
      </c>
      <c r="H3895" s="41" t="b">
        <v>0</v>
      </c>
      <c r="I3895" s="41" t="b">
        <v>0</v>
      </c>
      <c r="J3895" s="41">
        <v>18</v>
      </c>
      <c r="K3895" s="41" t="str">
        <f t="shared" si="80"/>
        <v>117900</v>
      </c>
      <c r="L3895" s="41" t="s">
        <v>777</v>
      </c>
      <c r="O3895" t="s">
        <v>2510</v>
      </c>
      <c r="P3895">
        <v>12221026</v>
      </c>
      <c r="Q3895">
        <v>0</v>
      </c>
      <c r="R3895">
        <v>0</v>
      </c>
      <c r="S3895">
        <v>0</v>
      </c>
      <c r="U3895">
        <v>0</v>
      </c>
      <c r="V3895">
        <v>0</v>
      </c>
      <c r="W3895">
        <v>600</v>
      </c>
      <c r="X3895">
        <v>600</v>
      </c>
      <c r="Y3895" t="s">
        <v>363</v>
      </c>
      <c r="Z3895" t="s">
        <v>372</v>
      </c>
      <c r="AA3895" t="s">
        <v>442</v>
      </c>
      <c r="AB3895">
        <v>1</v>
      </c>
      <c r="AC3895">
        <v>0</v>
      </c>
      <c r="AD3895" t="b">
        <v>1</v>
      </c>
      <c r="AE3895" t="s">
        <v>358</v>
      </c>
      <c r="AF3895">
        <v>1</v>
      </c>
      <c r="AZ3895" t="s">
        <v>389</v>
      </c>
      <c r="BA3895">
        <v>10000</v>
      </c>
      <c r="BB3895" t="s">
        <v>434</v>
      </c>
      <c r="BC3895" t="s">
        <v>442</v>
      </c>
      <c r="BD3895">
        <v>10000</v>
      </c>
      <c r="BE3895">
        <v>0</v>
      </c>
      <c r="BF3895" t="s">
        <v>361</v>
      </c>
      <c r="BG3895">
        <v>0</v>
      </c>
      <c r="BN3895">
        <v>20850018</v>
      </c>
      <c r="GY3895">
        <v>0</v>
      </c>
      <c r="GZ3895">
        <v>0</v>
      </c>
      <c r="HA3895" t="s">
        <v>373</v>
      </c>
      <c r="HB3895">
        <v>0</v>
      </c>
      <c r="HC3895">
        <v>0</v>
      </c>
      <c r="HD3895">
        <v>0</v>
      </c>
      <c r="HE3895" t="b">
        <v>0</v>
      </c>
      <c r="HF3895">
        <v>15000</v>
      </c>
      <c r="HG3895" t="b">
        <v>1</v>
      </c>
      <c r="HH3895">
        <v>0</v>
      </c>
      <c r="HI3895">
        <v>0</v>
      </c>
      <c r="HJ3895">
        <v>0</v>
      </c>
      <c r="HK3895">
        <v>0</v>
      </c>
      <c r="HL3895" t="b">
        <v>0</v>
      </c>
      <c r="HM3895">
        <v>0</v>
      </c>
      <c r="HN3895">
        <v>0</v>
      </c>
      <c r="HO3895">
        <v>0</v>
      </c>
      <c r="HP3895" t="s">
        <v>363</v>
      </c>
      <c r="HQ3895">
        <v>0</v>
      </c>
      <c r="HR3895">
        <v>0</v>
      </c>
      <c r="HS3895">
        <v>0</v>
      </c>
      <c r="HT3895">
        <v>0</v>
      </c>
      <c r="HU3895" t="b">
        <v>0</v>
      </c>
      <c r="HV3895">
        <v>0</v>
      </c>
      <c r="HW3895" t="b">
        <v>0</v>
      </c>
      <c r="HX3895" t="b">
        <v>1</v>
      </c>
    </row>
    <row r="3896" spans="2:232">
      <c r="B3896" s="34">
        <f>10000000+INDEX(编号表!$B:$B,MATCH(D3896,编号表!$A:$A,0))*10000+J3896</f>
        <v>11790019</v>
      </c>
      <c r="C3896" s="22" t="s">
        <v>2507</v>
      </c>
      <c r="D3896" s="22" t="s">
        <v>2507</v>
      </c>
      <c r="E3896" s="41" t="s">
        <v>492</v>
      </c>
      <c r="F3896" s="41" t="s">
        <v>2272</v>
      </c>
      <c r="G3896" s="41" t="s">
        <v>363</v>
      </c>
      <c r="H3896" s="41" t="b">
        <v>0</v>
      </c>
      <c r="I3896" s="41" t="b">
        <v>0</v>
      </c>
      <c r="J3896" s="41">
        <v>19</v>
      </c>
      <c r="K3896" s="41" t="str">
        <f t="shared" si="80"/>
        <v>117900</v>
      </c>
      <c r="L3896" s="41" t="s">
        <v>353</v>
      </c>
      <c r="O3896" t="s">
        <v>2508</v>
      </c>
      <c r="P3896">
        <v>12221026</v>
      </c>
      <c r="Q3896">
        <v>0</v>
      </c>
      <c r="R3896">
        <v>0</v>
      </c>
      <c r="S3896">
        <v>0</v>
      </c>
      <c r="U3896">
        <v>0</v>
      </c>
      <c r="V3896">
        <v>0</v>
      </c>
      <c r="W3896">
        <v>600</v>
      </c>
      <c r="X3896">
        <v>600</v>
      </c>
      <c r="Y3896" t="s">
        <v>363</v>
      </c>
      <c r="Z3896" t="s">
        <v>372</v>
      </c>
      <c r="AA3896" t="s">
        <v>442</v>
      </c>
      <c r="AB3896">
        <v>1</v>
      </c>
      <c r="AC3896">
        <v>0</v>
      </c>
      <c r="AD3896" t="b">
        <v>1</v>
      </c>
      <c r="AE3896" t="s">
        <v>358</v>
      </c>
      <c r="AF3896">
        <v>1</v>
      </c>
      <c r="AZ3896" t="s">
        <v>389</v>
      </c>
      <c r="BA3896">
        <v>10000</v>
      </c>
      <c r="BB3896" t="s">
        <v>434</v>
      </c>
      <c r="BC3896" t="s">
        <v>442</v>
      </c>
      <c r="BD3896">
        <v>10000</v>
      </c>
      <c r="BE3896">
        <v>0</v>
      </c>
      <c r="BF3896" t="s">
        <v>361</v>
      </c>
      <c r="BG3896">
        <v>0</v>
      </c>
      <c r="BN3896">
        <v>20850019</v>
      </c>
      <c r="GY3896">
        <v>0</v>
      </c>
      <c r="GZ3896">
        <v>0</v>
      </c>
      <c r="HA3896" t="s">
        <v>373</v>
      </c>
      <c r="HB3896">
        <v>0</v>
      </c>
      <c r="HC3896">
        <v>0</v>
      </c>
      <c r="HD3896">
        <v>0</v>
      </c>
      <c r="HE3896" t="b">
        <v>0</v>
      </c>
      <c r="HF3896">
        <v>15000</v>
      </c>
      <c r="HG3896" t="b">
        <v>1</v>
      </c>
      <c r="HH3896">
        <v>0</v>
      </c>
      <c r="HI3896">
        <v>0</v>
      </c>
      <c r="HJ3896">
        <v>0</v>
      </c>
      <c r="HK3896">
        <v>0</v>
      </c>
      <c r="HL3896" t="b">
        <v>0</v>
      </c>
      <c r="HM3896">
        <v>0</v>
      </c>
      <c r="HN3896">
        <v>0</v>
      </c>
      <c r="HO3896">
        <v>0</v>
      </c>
      <c r="HP3896" t="s">
        <v>363</v>
      </c>
      <c r="HQ3896">
        <v>0</v>
      </c>
      <c r="HR3896">
        <v>0</v>
      </c>
      <c r="HS3896">
        <v>0</v>
      </c>
      <c r="HT3896">
        <v>0</v>
      </c>
      <c r="HU3896" t="b">
        <v>0</v>
      </c>
      <c r="HV3896">
        <v>0</v>
      </c>
      <c r="HW3896" t="b">
        <v>0</v>
      </c>
      <c r="HX3896" t="b">
        <v>1</v>
      </c>
    </row>
    <row r="3897" spans="2:232">
      <c r="B3897" s="34">
        <f>10000000+INDEX(编号表!$B:$B,MATCH(D3897,编号表!$A:$A,0))*10000+J3897</f>
        <v>11790020</v>
      </c>
      <c r="C3897" s="22" t="s">
        <v>2507</v>
      </c>
      <c r="D3897" s="22" t="s">
        <v>2507</v>
      </c>
      <c r="E3897" s="41" t="s">
        <v>492</v>
      </c>
      <c r="F3897" s="41" t="s">
        <v>2272</v>
      </c>
      <c r="G3897" s="41" t="s">
        <v>363</v>
      </c>
      <c r="H3897" s="41" t="b">
        <v>0</v>
      </c>
      <c r="I3897" s="41" t="b">
        <v>0</v>
      </c>
      <c r="J3897" s="41">
        <v>20</v>
      </c>
      <c r="K3897" s="41" t="str">
        <f t="shared" si="80"/>
        <v>117900</v>
      </c>
      <c r="L3897" s="41" t="s">
        <v>860</v>
      </c>
      <c r="O3897" t="s">
        <v>2509</v>
      </c>
      <c r="P3897">
        <v>12221026</v>
      </c>
      <c r="Q3897">
        <v>0</v>
      </c>
      <c r="R3897">
        <v>0</v>
      </c>
      <c r="S3897">
        <v>0</v>
      </c>
      <c r="U3897">
        <v>0</v>
      </c>
      <c r="V3897">
        <v>0</v>
      </c>
      <c r="W3897">
        <v>600</v>
      </c>
      <c r="X3897">
        <v>600</v>
      </c>
      <c r="Y3897" t="s">
        <v>363</v>
      </c>
      <c r="Z3897" t="s">
        <v>372</v>
      </c>
      <c r="AA3897" t="s">
        <v>442</v>
      </c>
      <c r="AB3897">
        <v>1</v>
      </c>
      <c r="AC3897">
        <v>0</v>
      </c>
      <c r="AD3897" t="b">
        <v>1</v>
      </c>
      <c r="AE3897" t="s">
        <v>358</v>
      </c>
      <c r="AF3897">
        <v>1</v>
      </c>
      <c r="AZ3897" t="s">
        <v>389</v>
      </c>
      <c r="BA3897">
        <v>10000</v>
      </c>
      <c r="BB3897" t="s">
        <v>434</v>
      </c>
      <c r="BC3897" t="s">
        <v>442</v>
      </c>
      <c r="BD3897">
        <v>10000</v>
      </c>
      <c r="BE3897">
        <v>0</v>
      </c>
      <c r="BF3897" t="s">
        <v>361</v>
      </c>
      <c r="BG3897">
        <v>0</v>
      </c>
      <c r="BN3897">
        <v>20850020</v>
      </c>
      <c r="GY3897">
        <v>0</v>
      </c>
      <c r="GZ3897">
        <v>0</v>
      </c>
      <c r="HA3897" t="s">
        <v>373</v>
      </c>
      <c r="HB3897">
        <v>0</v>
      </c>
      <c r="HC3897">
        <v>0</v>
      </c>
      <c r="HD3897">
        <v>0</v>
      </c>
      <c r="HE3897" t="b">
        <v>0</v>
      </c>
      <c r="HF3897">
        <v>15000</v>
      </c>
      <c r="HG3897" t="b">
        <v>1</v>
      </c>
      <c r="HH3897">
        <v>0</v>
      </c>
      <c r="HI3897">
        <v>0</v>
      </c>
      <c r="HJ3897">
        <v>0</v>
      </c>
      <c r="HK3897">
        <v>0</v>
      </c>
      <c r="HL3897" t="b">
        <v>0</v>
      </c>
      <c r="HM3897">
        <v>0</v>
      </c>
      <c r="HN3897">
        <v>0</v>
      </c>
      <c r="HO3897">
        <v>0</v>
      </c>
      <c r="HP3897" t="s">
        <v>363</v>
      </c>
      <c r="HQ3897">
        <v>0</v>
      </c>
      <c r="HR3897">
        <v>0</v>
      </c>
      <c r="HS3897">
        <v>0</v>
      </c>
      <c r="HT3897">
        <v>0</v>
      </c>
      <c r="HU3897" t="b">
        <v>0</v>
      </c>
      <c r="HV3897">
        <v>0</v>
      </c>
      <c r="HW3897" t="b">
        <v>0</v>
      </c>
      <c r="HX3897" t="b">
        <v>1</v>
      </c>
    </row>
    <row r="3898" spans="2:232">
      <c r="B3898" s="34">
        <f>10000000+INDEX(编号表!$B:$B,MATCH(D3898,编号表!$A:$A,0))*10000+J3898</f>
        <v>11790021</v>
      </c>
      <c r="C3898" s="22" t="s">
        <v>2507</v>
      </c>
      <c r="D3898" s="22" t="s">
        <v>2507</v>
      </c>
      <c r="E3898" s="41" t="s">
        <v>492</v>
      </c>
      <c r="F3898" s="41" t="s">
        <v>2272</v>
      </c>
      <c r="G3898" s="41" t="s">
        <v>363</v>
      </c>
      <c r="H3898" s="41" t="b">
        <v>0</v>
      </c>
      <c r="I3898" s="41" t="b">
        <v>0</v>
      </c>
      <c r="J3898" s="41">
        <v>21</v>
      </c>
      <c r="K3898" s="41" t="str">
        <f t="shared" si="80"/>
        <v>117900</v>
      </c>
      <c r="L3898" s="41" t="s">
        <v>777</v>
      </c>
      <c r="O3898" t="s">
        <v>2510</v>
      </c>
      <c r="P3898">
        <v>12221026</v>
      </c>
      <c r="Q3898">
        <v>0</v>
      </c>
      <c r="R3898">
        <v>0</v>
      </c>
      <c r="S3898">
        <v>0</v>
      </c>
      <c r="U3898">
        <v>0</v>
      </c>
      <c r="V3898">
        <v>0</v>
      </c>
      <c r="W3898">
        <v>600</v>
      </c>
      <c r="X3898">
        <v>600</v>
      </c>
      <c r="Y3898" t="s">
        <v>363</v>
      </c>
      <c r="Z3898" t="s">
        <v>372</v>
      </c>
      <c r="AA3898" t="s">
        <v>442</v>
      </c>
      <c r="AB3898">
        <v>1</v>
      </c>
      <c r="AC3898">
        <v>0</v>
      </c>
      <c r="AD3898" t="b">
        <v>1</v>
      </c>
      <c r="AE3898" t="s">
        <v>358</v>
      </c>
      <c r="AF3898">
        <v>1</v>
      </c>
      <c r="AZ3898" t="s">
        <v>389</v>
      </c>
      <c r="BA3898">
        <v>10000</v>
      </c>
      <c r="BB3898" t="s">
        <v>434</v>
      </c>
      <c r="BC3898" t="s">
        <v>442</v>
      </c>
      <c r="BD3898">
        <v>10000</v>
      </c>
      <c r="BE3898">
        <v>0</v>
      </c>
      <c r="BF3898" t="s">
        <v>361</v>
      </c>
      <c r="BG3898">
        <v>0</v>
      </c>
      <c r="BN3898">
        <v>20850021</v>
      </c>
      <c r="GY3898">
        <v>0</v>
      </c>
      <c r="GZ3898">
        <v>0</v>
      </c>
      <c r="HA3898" t="s">
        <v>373</v>
      </c>
      <c r="HB3898">
        <v>0</v>
      </c>
      <c r="HC3898">
        <v>0</v>
      </c>
      <c r="HD3898">
        <v>0</v>
      </c>
      <c r="HE3898" t="b">
        <v>0</v>
      </c>
      <c r="HF3898">
        <v>15000</v>
      </c>
      <c r="HG3898" t="b">
        <v>1</v>
      </c>
      <c r="HH3898">
        <v>0</v>
      </c>
      <c r="HI3898">
        <v>0</v>
      </c>
      <c r="HJ3898">
        <v>0</v>
      </c>
      <c r="HK3898">
        <v>0</v>
      </c>
      <c r="HL3898" t="b">
        <v>0</v>
      </c>
      <c r="HM3898">
        <v>0</v>
      </c>
      <c r="HN3898">
        <v>0</v>
      </c>
      <c r="HO3898">
        <v>0</v>
      </c>
      <c r="HP3898" t="s">
        <v>363</v>
      </c>
      <c r="HQ3898">
        <v>0</v>
      </c>
      <c r="HR3898">
        <v>0</v>
      </c>
      <c r="HS3898">
        <v>0</v>
      </c>
      <c r="HT3898">
        <v>0</v>
      </c>
      <c r="HU3898" t="b">
        <v>0</v>
      </c>
      <c r="HV3898">
        <v>0</v>
      </c>
      <c r="HW3898" t="b">
        <v>0</v>
      </c>
      <c r="HX3898" t="b">
        <v>1</v>
      </c>
    </row>
    <row r="3899" spans="2:232">
      <c r="B3899" s="34">
        <f>10000000+INDEX(编号表!$B:$B,MATCH(D3899,编号表!$A:$A,0))*10000+J3899</f>
        <v>11800001</v>
      </c>
      <c r="C3899" s="22" t="s">
        <v>2511</v>
      </c>
      <c r="D3899" s="22" t="s">
        <v>2511</v>
      </c>
      <c r="E3899" s="41" t="s">
        <v>492</v>
      </c>
      <c r="F3899" s="41" t="s">
        <v>2248</v>
      </c>
      <c r="G3899" s="41" t="s">
        <v>363</v>
      </c>
      <c r="H3899" s="41" t="b">
        <v>0</v>
      </c>
      <c r="I3899" s="41" t="b">
        <v>0</v>
      </c>
      <c r="J3899" s="41">
        <v>1</v>
      </c>
      <c r="K3899" s="41" t="str">
        <f t="shared" si="80"/>
        <v>118000</v>
      </c>
      <c r="L3899" s="41" t="s">
        <v>353</v>
      </c>
      <c r="O3899" t="s">
        <v>2512</v>
      </c>
      <c r="P3899">
        <v>12221027</v>
      </c>
      <c r="Q3899">
        <v>0</v>
      </c>
      <c r="R3899">
        <v>0</v>
      </c>
      <c r="S3899">
        <v>0</v>
      </c>
      <c r="U3899">
        <v>0</v>
      </c>
      <c r="V3899">
        <v>0</v>
      </c>
      <c r="W3899">
        <v>600</v>
      </c>
      <c r="X3899">
        <v>600</v>
      </c>
      <c r="Y3899" t="s">
        <v>363</v>
      </c>
      <c r="Z3899" t="s">
        <v>372</v>
      </c>
      <c r="AA3899" t="s">
        <v>442</v>
      </c>
      <c r="AB3899">
        <v>1</v>
      </c>
      <c r="AC3899">
        <v>0</v>
      </c>
      <c r="AD3899" t="b">
        <v>1</v>
      </c>
      <c r="AE3899" t="s">
        <v>358</v>
      </c>
      <c r="AF3899">
        <v>1</v>
      </c>
      <c r="AZ3899" t="s">
        <v>389</v>
      </c>
      <c r="BA3899">
        <v>10000</v>
      </c>
      <c r="BB3899" t="s">
        <v>434</v>
      </c>
      <c r="BC3899" t="s">
        <v>442</v>
      </c>
      <c r="BD3899">
        <v>10000</v>
      </c>
      <c r="BE3899">
        <v>0</v>
      </c>
      <c r="BF3899" t="s">
        <v>361</v>
      </c>
      <c r="BG3899">
        <v>0</v>
      </c>
      <c r="BN3899">
        <v>20860001</v>
      </c>
      <c r="GY3899">
        <v>0</v>
      </c>
      <c r="GZ3899">
        <v>0</v>
      </c>
      <c r="HA3899" t="s">
        <v>373</v>
      </c>
      <c r="HB3899">
        <v>0</v>
      </c>
      <c r="HC3899">
        <v>0</v>
      </c>
      <c r="HD3899">
        <v>0</v>
      </c>
      <c r="HE3899" t="b">
        <v>0</v>
      </c>
      <c r="HF3899">
        <v>15000</v>
      </c>
      <c r="HG3899" t="b">
        <v>1</v>
      </c>
      <c r="HH3899">
        <v>0</v>
      </c>
      <c r="HI3899">
        <v>0</v>
      </c>
      <c r="HJ3899">
        <v>0</v>
      </c>
      <c r="HK3899">
        <v>0</v>
      </c>
      <c r="HL3899" t="b">
        <v>0</v>
      </c>
      <c r="HM3899">
        <v>0</v>
      </c>
      <c r="HN3899">
        <v>0</v>
      </c>
      <c r="HO3899">
        <v>0</v>
      </c>
      <c r="HP3899" t="s">
        <v>363</v>
      </c>
      <c r="HQ3899">
        <v>0</v>
      </c>
      <c r="HR3899">
        <v>0</v>
      </c>
      <c r="HS3899">
        <v>0</v>
      </c>
      <c r="HT3899">
        <v>0</v>
      </c>
      <c r="HU3899" t="b">
        <v>0</v>
      </c>
      <c r="HV3899">
        <v>0</v>
      </c>
      <c r="HW3899" t="b">
        <v>0</v>
      </c>
      <c r="HX3899" t="b">
        <v>1</v>
      </c>
    </row>
    <row r="3900" spans="2:232">
      <c r="B3900" s="34">
        <f>10000000+INDEX(编号表!$B:$B,MATCH(D3900,编号表!$A:$A,0))*10000+J3900</f>
        <v>11800002</v>
      </c>
      <c r="C3900" s="22" t="s">
        <v>2511</v>
      </c>
      <c r="D3900" s="22" t="s">
        <v>2511</v>
      </c>
      <c r="E3900" s="41" t="s">
        <v>492</v>
      </c>
      <c r="F3900" s="41" t="s">
        <v>2248</v>
      </c>
      <c r="G3900" s="41" t="s">
        <v>363</v>
      </c>
      <c r="H3900" s="41" t="b">
        <v>0</v>
      </c>
      <c r="I3900" s="41" t="b">
        <v>0</v>
      </c>
      <c r="J3900" s="41">
        <v>2</v>
      </c>
      <c r="K3900" s="41" t="str">
        <f t="shared" si="80"/>
        <v>118000</v>
      </c>
      <c r="L3900" s="41" t="s">
        <v>860</v>
      </c>
      <c r="O3900" t="s">
        <v>2513</v>
      </c>
      <c r="P3900">
        <v>12221027</v>
      </c>
      <c r="Q3900">
        <v>0</v>
      </c>
      <c r="R3900">
        <v>0</v>
      </c>
      <c r="S3900">
        <v>0</v>
      </c>
      <c r="U3900">
        <v>0</v>
      </c>
      <c r="V3900">
        <v>0</v>
      </c>
      <c r="W3900">
        <v>600</v>
      </c>
      <c r="X3900">
        <v>600</v>
      </c>
      <c r="Y3900" t="s">
        <v>363</v>
      </c>
      <c r="Z3900" t="s">
        <v>372</v>
      </c>
      <c r="AA3900" t="s">
        <v>442</v>
      </c>
      <c r="AB3900">
        <v>1</v>
      </c>
      <c r="AC3900">
        <v>0</v>
      </c>
      <c r="AD3900" t="b">
        <v>1</v>
      </c>
      <c r="AE3900" t="s">
        <v>358</v>
      </c>
      <c r="AF3900">
        <v>1</v>
      </c>
      <c r="AZ3900" t="s">
        <v>389</v>
      </c>
      <c r="BA3900">
        <v>10000</v>
      </c>
      <c r="BB3900" t="s">
        <v>434</v>
      </c>
      <c r="BC3900" t="s">
        <v>442</v>
      </c>
      <c r="BD3900">
        <v>10000</v>
      </c>
      <c r="BE3900">
        <v>0</v>
      </c>
      <c r="BF3900" t="s">
        <v>361</v>
      </c>
      <c r="BG3900">
        <v>0</v>
      </c>
      <c r="BN3900">
        <v>20860002</v>
      </c>
      <c r="GY3900">
        <v>0</v>
      </c>
      <c r="GZ3900">
        <v>0</v>
      </c>
      <c r="HA3900" t="s">
        <v>373</v>
      </c>
      <c r="HB3900">
        <v>0</v>
      </c>
      <c r="HC3900">
        <v>0</v>
      </c>
      <c r="HD3900">
        <v>0</v>
      </c>
      <c r="HE3900" t="b">
        <v>0</v>
      </c>
      <c r="HF3900">
        <v>15000</v>
      </c>
      <c r="HG3900" t="b">
        <v>1</v>
      </c>
      <c r="HH3900">
        <v>0</v>
      </c>
      <c r="HI3900">
        <v>0</v>
      </c>
      <c r="HJ3900">
        <v>0</v>
      </c>
      <c r="HK3900">
        <v>0</v>
      </c>
      <c r="HL3900" t="b">
        <v>0</v>
      </c>
      <c r="HM3900">
        <v>0</v>
      </c>
      <c r="HN3900">
        <v>0</v>
      </c>
      <c r="HO3900">
        <v>0</v>
      </c>
      <c r="HP3900" t="s">
        <v>363</v>
      </c>
      <c r="HQ3900">
        <v>0</v>
      </c>
      <c r="HR3900">
        <v>0</v>
      </c>
      <c r="HS3900">
        <v>0</v>
      </c>
      <c r="HT3900">
        <v>0</v>
      </c>
      <c r="HU3900" t="b">
        <v>0</v>
      </c>
      <c r="HV3900">
        <v>0</v>
      </c>
      <c r="HW3900" t="b">
        <v>0</v>
      </c>
      <c r="HX3900" t="b">
        <v>1</v>
      </c>
    </row>
    <row r="3901" spans="2:232">
      <c r="B3901" s="34">
        <f>10000000+INDEX(编号表!$B:$B,MATCH(D3901,编号表!$A:$A,0))*10000+J3901</f>
        <v>11800003</v>
      </c>
      <c r="C3901" s="22" t="s">
        <v>2511</v>
      </c>
      <c r="D3901" s="22" t="s">
        <v>2511</v>
      </c>
      <c r="E3901" s="41" t="s">
        <v>492</v>
      </c>
      <c r="F3901" s="41" t="s">
        <v>2248</v>
      </c>
      <c r="G3901" s="41" t="s">
        <v>363</v>
      </c>
      <c r="H3901" s="41" t="b">
        <v>0</v>
      </c>
      <c r="I3901" s="41" t="b">
        <v>0</v>
      </c>
      <c r="J3901" s="41">
        <v>3</v>
      </c>
      <c r="K3901" s="41" t="str">
        <f t="shared" si="80"/>
        <v>118000</v>
      </c>
      <c r="L3901" s="41" t="s">
        <v>777</v>
      </c>
      <c r="O3901" t="s">
        <v>2514</v>
      </c>
      <c r="P3901">
        <v>12221027</v>
      </c>
      <c r="Q3901">
        <v>0</v>
      </c>
      <c r="R3901">
        <v>0</v>
      </c>
      <c r="S3901">
        <v>0</v>
      </c>
      <c r="U3901">
        <v>0</v>
      </c>
      <c r="V3901">
        <v>0</v>
      </c>
      <c r="W3901">
        <v>600</v>
      </c>
      <c r="X3901">
        <v>600</v>
      </c>
      <c r="Y3901" t="s">
        <v>363</v>
      </c>
      <c r="Z3901" t="s">
        <v>372</v>
      </c>
      <c r="AA3901" t="s">
        <v>442</v>
      </c>
      <c r="AB3901">
        <v>1</v>
      </c>
      <c r="AC3901">
        <v>0</v>
      </c>
      <c r="AD3901" t="b">
        <v>1</v>
      </c>
      <c r="AE3901" t="s">
        <v>358</v>
      </c>
      <c r="AF3901">
        <v>1</v>
      </c>
      <c r="AZ3901" t="s">
        <v>389</v>
      </c>
      <c r="BA3901">
        <v>10000</v>
      </c>
      <c r="BB3901" t="s">
        <v>434</v>
      </c>
      <c r="BC3901" t="s">
        <v>442</v>
      </c>
      <c r="BD3901">
        <v>10000</v>
      </c>
      <c r="BE3901">
        <v>0</v>
      </c>
      <c r="BF3901" t="s">
        <v>361</v>
      </c>
      <c r="BG3901">
        <v>0</v>
      </c>
      <c r="BN3901">
        <v>20860003</v>
      </c>
      <c r="GY3901">
        <v>0</v>
      </c>
      <c r="GZ3901">
        <v>0</v>
      </c>
      <c r="HA3901" t="s">
        <v>373</v>
      </c>
      <c r="HB3901">
        <v>0</v>
      </c>
      <c r="HC3901">
        <v>0</v>
      </c>
      <c r="HD3901">
        <v>0</v>
      </c>
      <c r="HE3901" t="b">
        <v>0</v>
      </c>
      <c r="HF3901">
        <v>15000</v>
      </c>
      <c r="HG3901" t="b">
        <v>1</v>
      </c>
      <c r="HH3901">
        <v>0</v>
      </c>
      <c r="HI3901">
        <v>0</v>
      </c>
      <c r="HJ3901">
        <v>0</v>
      </c>
      <c r="HK3901">
        <v>0</v>
      </c>
      <c r="HL3901" t="b">
        <v>0</v>
      </c>
      <c r="HM3901">
        <v>0</v>
      </c>
      <c r="HN3901">
        <v>0</v>
      </c>
      <c r="HO3901">
        <v>0</v>
      </c>
      <c r="HP3901" t="s">
        <v>363</v>
      </c>
      <c r="HQ3901">
        <v>0</v>
      </c>
      <c r="HR3901">
        <v>0</v>
      </c>
      <c r="HS3901">
        <v>0</v>
      </c>
      <c r="HT3901">
        <v>0</v>
      </c>
      <c r="HU3901" t="b">
        <v>0</v>
      </c>
      <c r="HV3901">
        <v>0</v>
      </c>
      <c r="HW3901" t="b">
        <v>0</v>
      </c>
      <c r="HX3901" t="b">
        <v>1</v>
      </c>
    </row>
    <row r="3902" spans="2:232">
      <c r="B3902" s="34">
        <f>10000000+INDEX(编号表!$B:$B,MATCH(D3902,编号表!$A:$A,0))*10000+J3902</f>
        <v>11800004</v>
      </c>
      <c r="C3902" s="22" t="s">
        <v>2511</v>
      </c>
      <c r="D3902" s="22" t="s">
        <v>2511</v>
      </c>
      <c r="E3902" s="41" t="s">
        <v>492</v>
      </c>
      <c r="F3902" s="41" t="s">
        <v>2252</v>
      </c>
      <c r="G3902" s="41" t="s">
        <v>363</v>
      </c>
      <c r="H3902" s="41" t="b">
        <v>0</v>
      </c>
      <c r="I3902" s="41" t="b">
        <v>0</v>
      </c>
      <c r="J3902" s="41">
        <v>4</v>
      </c>
      <c r="K3902" s="41" t="str">
        <f t="shared" si="80"/>
        <v>118000</v>
      </c>
      <c r="L3902" s="41" t="s">
        <v>353</v>
      </c>
      <c r="O3902" t="s">
        <v>2512</v>
      </c>
      <c r="P3902">
        <v>12221027</v>
      </c>
      <c r="Q3902">
        <v>0</v>
      </c>
      <c r="R3902">
        <v>0</v>
      </c>
      <c r="S3902">
        <v>0</v>
      </c>
      <c r="U3902">
        <v>0</v>
      </c>
      <c r="V3902">
        <v>0</v>
      </c>
      <c r="W3902">
        <v>600</v>
      </c>
      <c r="X3902">
        <v>600</v>
      </c>
      <c r="Y3902" t="s">
        <v>363</v>
      </c>
      <c r="Z3902" t="s">
        <v>372</v>
      </c>
      <c r="AA3902" t="s">
        <v>442</v>
      </c>
      <c r="AB3902">
        <v>1</v>
      </c>
      <c r="AC3902">
        <v>0</v>
      </c>
      <c r="AD3902" t="b">
        <v>1</v>
      </c>
      <c r="AE3902" t="s">
        <v>358</v>
      </c>
      <c r="AF3902">
        <v>1</v>
      </c>
      <c r="AZ3902" t="s">
        <v>389</v>
      </c>
      <c r="BA3902">
        <v>10000</v>
      </c>
      <c r="BB3902" t="s">
        <v>434</v>
      </c>
      <c r="BC3902" t="s">
        <v>442</v>
      </c>
      <c r="BD3902">
        <v>10000</v>
      </c>
      <c r="BE3902">
        <v>0</v>
      </c>
      <c r="BF3902" t="s">
        <v>361</v>
      </c>
      <c r="BG3902">
        <v>0</v>
      </c>
      <c r="BN3902">
        <v>20860004</v>
      </c>
      <c r="GY3902">
        <v>0</v>
      </c>
      <c r="GZ3902">
        <v>0</v>
      </c>
      <c r="HA3902" t="s">
        <v>373</v>
      </c>
      <c r="HB3902">
        <v>0</v>
      </c>
      <c r="HC3902">
        <v>0</v>
      </c>
      <c r="HD3902">
        <v>0</v>
      </c>
      <c r="HE3902" t="b">
        <v>0</v>
      </c>
      <c r="HF3902">
        <v>15000</v>
      </c>
      <c r="HG3902" t="b">
        <v>1</v>
      </c>
      <c r="HH3902">
        <v>0</v>
      </c>
      <c r="HI3902">
        <v>0</v>
      </c>
      <c r="HJ3902">
        <v>0</v>
      </c>
      <c r="HK3902">
        <v>0</v>
      </c>
      <c r="HL3902" t="b">
        <v>0</v>
      </c>
      <c r="HM3902">
        <v>0</v>
      </c>
      <c r="HN3902">
        <v>0</v>
      </c>
      <c r="HO3902">
        <v>0</v>
      </c>
      <c r="HP3902" t="s">
        <v>363</v>
      </c>
      <c r="HQ3902">
        <v>0</v>
      </c>
      <c r="HR3902">
        <v>0</v>
      </c>
      <c r="HS3902">
        <v>0</v>
      </c>
      <c r="HT3902">
        <v>0</v>
      </c>
      <c r="HU3902" t="b">
        <v>0</v>
      </c>
      <c r="HV3902">
        <v>0</v>
      </c>
      <c r="HW3902" t="b">
        <v>0</v>
      </c>
      <c r="HX3902" t="b">
        <v>1</v>
      </c>
    </row>
    <row r="3903" spans="2:232">
      <c r="B3903" s="34">
        <f>10000000+INDEX(编号表!$B:$B,MATCH(D3903,编号表!$A:$A,0))*10000+J3903</f>
        <v>11800005</v>
      </c>
      <c r="C3903" s="22" t="s">
        <v>2511</v>
      </c>
      <c r="D3903" s="22" t="s">
        <v>2511</v>
      </c>
      <c r="E3903" s="41" t="s">
        <v>492</v>
      </c>
      <c r="F3903" s="41" t="s">
        <v>2252</v>
      </c>
      <c r="G3903" s="41" t="s">
        <v>363</v>
      </c>
      <c r="H3903" s="41" t="b">
        <v>0</v>
      </c>
      <c r="I3903" s="41" t="b">
        <v>0</v>
      </c>
      <c r="J3903" s="41">
        <v>5</v>
      </c>
      <c r="K3903" s="41" t="str">
        <f t="shared" si="80"/>
        <v>118000</v>
      </c>
      <c r="L3903" s="41" t="s">
        <v>860</v>
      </c>
      <c r="O3903" t="s">
        <v>2513</v>
      </c>
      <c r="P3903">
        <v>12221027</v>
      </c>
      <c r="Q3903">
        <v>0</v>
      </c>
      <c r="R3903">
        <v>0</v>
      </c>
      <c r="S3903">
        <v>0</v>
      </c>
      <c r="U3903">
        <v>0</v>
      </c>
      <c r="V3903">
        <v>0</v>
      </c>
      <c r="W3903">
        <v>600</v>
      </c>
      <c r="X3903">
        <v>600</v>
      </c>
      <c r="Y3903" t="s">
        <v>363</v>
      </c>
      <c r="Z3903" t="s">
        <v>372</v>
      </c>
      <c r="AA3903" t="s">
        <v>442</v>
      </c>
      <c r="AB3903">
        <v>1</v>
      </c>
      <c r="AC3903">
        <v>0</v>
      </c>
      <c r="AD3903" t="b">
        <v>1</v>
      </c>
      <c r="AE3903" t="s">
        <v>358</v>
      </c>
      <c r="AF3903">
        <v>1</v>
      </c>
      <c r="AZ3903" t="s">
        <v>389</v>
      </c>
      <c r="BA3903">
        <v>10000</v>
      </c>
      <c r="BB3903" t="s">
        <v>434</v>
      </c>
      <c r="BC3903" t="s">
        <v>442</v>
      </c>
      <c r="BD3903">
        <v>10000</v>
      </c>
      <c r="BE3903">
        <v>0</v>
      </c>
      <c r="BF3903" t="s">
        <v>361</v>
      </c>
      <c r="BG3903">
        <v>0</v>
      </c>
      <c r="BN3903">
        <v>20860005</v>
      </c>
      <c r="GY3903">
        <v>0</v>
      </c>
      <c r="GZ3903">
        <v>0</v>
      </c>
      <c r="HA3903" t="s">
        <v>373</v>
      </c>
      <c r="HB3903">
        <v>0</v>
      </c>
      <c r="HC3903">
        <v>0</v>
      </c>
      <c r="HD3903">
        <v>0</v>
      </c>
      <c r="HE3903" t="b">
        <v>0</v>
      </c>
      <c r="HF3903">
        <v>15000</v>
      </c>
      <c r="HG3903" t="b">
        <v>1</v>
      </c>
      <c r="HH3903">
        <v>0</v>
      </c>
      <c r="HI3903">
        <v>0</v>
      </c>
      <c r="HJ3903">
        <v>0</v>
      </c>
      <c r="HK3903">
        <v>0</v>
      </c>
      <c r="HL3903" t="b">
        <v>0</v>
      </c>
      <c r="HM3903">
        <v>0</v>
      </c>
      <c r="HN3903">
        <v>0</v>
      </c>
      <c r="HO3903">
        <v>0</v>
      </c>
      <c r="HP3903" t="s">
        <v>363</v>
      </c>
      <c r="HQ3903">
        <v>0</v>
      </c>
      <c r="HR3903">
        <v>0</v>
      </c>
      <c r="HS3903">
        <v>0</v>
      </c>
      <c r="HT3903">
        <v>0</v>
      </c>
      <c r="HU3903" t="b">
        <v>0</v>
      </c>
      <c r="HV3903">
        <v>0</v>
      </c>
      <c r="HW3903" t="b">
        <v>0</v>
      </c>
      <c r="HX3903" t="b">
        <v>1</v>
      </c>
    </row>
    <row r="3904" spans="2:232">
      <c r="B3904" s="34">
        <f>10000000+INDEX(编号表!$B:$B,MATCH(D3904,编号表!$A:$A,0))*10000+J3904</f>
        <v>11800006</v>
      </c>
      <c r="C3904" s="22" t="s">
        <v>2511</v>
      </c>
      <c r="D3904" s="22" t="s">
        <v>2511</v>
      </c>
      <c r="E3904" s="41" t="s">
        <v>492</v>
      </c>
      <c r="F3904" s="41" t="s">
        <v>2252</v>
      </c>
      <c r="G3904" s="41" t="s">
        <v>363</v>
      </c>
      <c r="H3904" s="41" t="b">
        <v>0</v>
      </c>
      <c r="I3904" s="41" t="b">
        <v>0</v>
      </c>
      <c r="J3904" s="41">
        <v>6</v>
      </c>
      <c r="K3904" s="41" t="str">
        <f t="shared" si="80"/>
        <v>118000</v>
      </c>
      <c r="L3904" s="41" t="s">
        <v>777</v>
      </c>
      <c r="O3904" t="s">
        <v>2514</v>
      </c>
      <c r="P3904">
        <v>12221027</v>
      </c>
      <c r="Q3904">
        <v>0</v>
      </c>
      <c r="R3904">
        <v>0</v>
      </c>
      <c r="S3904">
        <v>0</v>
      </c>
      <c r="U3904">
        <v>0</v>
      </c>
      <c r="V3904">
        <v>0</v>
      </c>
      <c r="W3904">
        <v>600</v>
      </c>
      <c r="X3904">
        <v>600</v>
      </c>
      <c r="Y3904" t="s">
        <v>363</v>
      </c>
      <c r="Z3904" t="s">
        <v>372</v>
      </c>
      <c r="AA3904" t="s">
        <v>442</v>
      </c>
      <c r="AB3904">
        <v>1</v>
      </c>
      <c r="AC3904">
        <v>0</v>
      </c>
      <c r="AD3904" t="b">
        <v>1</v>
      </c>
      <c r="AE3904" t="s">
        <v>358</v>
      </c>
      <c r="AF3904">
        <v>1</v>
      </c>
      <c r="AZ3904" t="s">
        <v>389</v>
      </c>
      <c r="BA3904">
        <v>10000</v>
      </c>
      <c r="BB3904" t="s">
        <v>434</v>
      </c>
      <c r="BC3904" t="s">
        <v>442</v>
      </c>
      <c r="BD3904">
        <v>10000</v>
      </c>
      <c r="BE3904">
        <v>0</v>
      </c>
      <c r="BF3904" t="s">
        <v>361</v>
      </c>
      <c r="BG3904">
        <v>0</v>
      </c>
      <c r="BN3904">
        <v>20860006</v>
      </c>
      <c r="GY3904">
        <v>0</v>
      </c>
      <c r="GZ3904">
        <v>0</v>
      </c>
      <c r="HA3904" t="s">
        <v>373</v>
      </c>
      <c r="HB3904">
        <v>0</v>
      </c>
      <c r="HC3904">
        <v>0</v>
      </c>
      <c r="HD3904">
        <v>0</v>
      </c>
      <c r="HE3904" t="b">
        <v>0</v>
      </c>
      <c r="HF3904">
        <v>15000</v>
      </c>
      <c r="HG3904" t="b">
        <v>1</v>
      </c>
      <c r="HH3904">
        <v>0</v>
      </c>
      <c r="HI3904">
        <v>0</v>
      </c>
      <c r="HJ3904">
        <v>0</v>
      </c>
      <c r="HK3904">
        <v>0</v>
      </c>
      <c r="HL3904" t="b">
        <v>0</v>
      </c>
      <c r="HM3904">
        <v>0</v>
      </c>
      <c r="HN3904">
        <v>0</v>
      </c>
      <c r="HO3904">
        <v>0</v>
      </c>
      <c r="HP3904" t="s">
        <v>363</v>
      </c>
      <c r="HQ3904">
        <v>0</v>
      </c>
      <c r="HR3904">
        <v>0</v>
      </c>
      <c r="HS3904">
        <v>0</v>
      </c>
      <c r="HT3904">
        <v>0</v>
      </c>
      <c r="HU3904" t="b">
        <v>0</v>
      </c>
      <c r="HV3904">
        <v>0</v>
      </c>
      <c r="HW3904" t="b">
        <v>0</v>
      </c>
      <c r="HX3904" t="b">
        <v>1</v>
      </c>
    </row>
    <row r="3905" spans="2:232">
      <c r="B3905" s="34">
        <f>10000000+INDEX(编号表!$B:$B,MATCH(D3905,编号表!$A:$A,0))*10000+J3905</f>
        <v>11800007</v>
      </c>
      <c r="C3905" s="22" t="s">
        <v>2511</v>
      </c>
      <c r="D3905" s="22" t="s">
        <v>2511</v>
      </c>
      <c r="E3905" s="41" t="s">
        <v>492</v>
      </c>
      <c r="F3905" s="41" t="s">
        <v>2256</v>
      </c>
      <c r="G3905" s="41" t="s">
        <v>363</v>
      </c>
      <c r="H3905" s="41" t="b">
        <v>0</v>
      </c>
      <c r="I3905" s="41" t="b">
        <v>0</v>
      </c>
      <c r="J3905" s="41">
        <v>7</v>
      </c>
      <c r="K3905" s="41" t="str">
        <f t="shared" si="80"/>
        <v>118000</v>
      </c>
      <c r="L3905" s="41" t="s">
        <v>353</v>
      </c>
      <c r="O3905" t="s">
        <v>2512</v>
      </c>
      <c r="P3905">
        <v>12221027</v>
      </c>
      <c r="Q3905">
        <v>0</v>
      </c>
      <c r="R3905">
        <v>0</v>
      </c>
      <c r="S3905">
        <v>0</v>
      </c>
      <c r="U3905">
        <v>0</v>
      </c>
      <c r="V3905">
        <v>0</v>
      </c>
      <c r="W3905">
        <v>600</v>
      </c>
      <c r="X3905">
        <v>600</v>
      </c>
      <c r="Y3905" t="s">
        <v>363</v>
      </c>
      <c r="Z3905" t="s">
        <v>372</v>
      </c>
      <c r="AA3905" t="s">
        <v>442</v>
      </c>
      <c r="AB3905">
        <v>1</v>
      </c>
      <c r="AC3905">
        <v>0</v>
      </c>
      <c r="AD3905" t="b">
        <v>1</v>
      </c>
      <c r="AE3905" t="s">
        <v>358</v>
      </c>
      <c r="AF3905">
        <v>1</v>
      </c>
      <c r="AZ3905" t="s">
        <v>389</v>
      </c>
      <c r="BA3905">
        <v>10000</v>
      </c>
      <c r="BB3905" t="s">
        <v>434</v>
      </c>
      <c r="BC3905" t="s">
        <v>442</v>
      </c>
      <c r="BD3905">
        <v>10000</v>
      </c>
      <c r="BE3905">
        <v>0</v>
      </c>
      <c r="BF3905" t="s">
        <v>361</v>
      </c>
      <c r="BG3905">
        <v>0</v>
      </c>
      <c r="BN3905">
        <v>20860007</v>
      </c>
      <c r="GY3905">
        <v>0</v>
      </c>
      <c r="GZ3905">
        <v>0</v>
      </c>
      <c r="HA3905" t="s">
        <v>373</v>
      </c>
      <c r="HB3905">
        <v>0</v>
      </c>
      <c r="HC3905">
        <v>0</v>
      </c>
      <c r="HD3905">
        <v>0</v>
      </c>
      <c r="HE3905" t="b">
        <v>0</v>
      </c>
      <c r="HF3905">
        <v>15000</v>
      </c>
      <c r="HG3905" t="b">
        <v>1</v>
      </c>
      <c r="HH3905">
        <v>0</v>
      </c>
      <c r="HI3905">
        <v>0</v>
      </c>
      <c r="HJ3905">
        <v>0</v>
      </c>
      <c r="HK3905">
        <v>0</v>
      </c>
      <c r="HL3905" t="b">
        <v>0</v>
      </c>
      <c r="HM3905">
        <v>0</v>
      </c>
      <c r="HN3905">
        <v>0</v>
      </c>
      <c r="HO3905">
        <v>0</v>
      </c>
      <c r="HP3905" t="s">
        <v>363</v>
      </c>
      <c r="HQ3905">
        <v>0</v>
      </c>
      <c r="HR3905">
        <v>0</v>
      </c>
      <c r="HS3905">
        <v>0</v>
      </c>
      <c r="HT3905">
        <v>0</v>
      </c>
      <c r="HU3905" t="b">
        <v>0</v>
      </c>
      <c r="HV3905">
        <v>0</v>
      </c>
      <c r="HW3905" t="b">
        <v>0</v>
      </c>
      <c r="HX3905" t="b">
        <v>1</v>
      </c>
    </row>
    <row r="3906" spans="2:232">
      <c r="B3906" s="34">
        <f>10000000+INDEX(编号表!$B:$B,MATCH(D3906,编号表!$A:$A,0))*10000+J3906</f>
        <v>11800008</v>
      </c>
      <c r="C3906" s="22" t="s">
        <v>2511</v>
      </c>
      <c r="D3906" s="22" t="s">
        <v>2511</v>
      </c>
      <c r="E3906" s="41" t="s">
        <v>492</v>
      </c>
      <c r="F3906" s="41" t="s">
        <v>2256</v>
      </c>
      <c r="G3906" s="41" t="s">
        <v>363</v>
      </c>
      <c r="H3906" s="41" t="b">
        <v>0</v>
      </c>
      <c r="I3906" s="41" t="b">
        <v>0</v>
      </c>
      <c r="J3906" s="41">
        <v>8</v>
      </c>
      <c r="K3906" s="41" t="str">
        <f t="shared" si="80"/>
        <v>118000</v>
      </c>
      <c r="L3906" s="41" t="s">
        <v>860</v>
      </c>
      <c r="O3906" t="s">
        <v>2513</v>
      </c>
      <c r="P3906">
        <v>12221027</v>
      </c>
      <c r="Q3906">
        <v>0</v>
      </c>
      <c r="R3906">
        <v>0</v>
      </c>
      <c r="S3906">
        <v>0</v>
      </c>
      <c r="U3906">
        <v>0</v>
      </c>
      <c r="V3906">
        <v>0</v>
      </c>
      <c r="W3906">
        <v>600</v>
      </c>
      <c r="X3906">
        <v>600</v>
      </c>
      <c r="Y3906" t="s">
        <v>363</v>
      </c>
      <c r="Z3906" t="s">
        <v>372</v>
      </c>
      <c r="AA3906" t="s">
        <v>442</v>
      </c>
      <c r="AB3906">
        <v>1</v>
      </c>
      <c r="AC3906">
        <v>0</v>
      </c>
      <c r="AD3906" t="b">
        <v>1</v>
      </c>
      <c r="AE3906" t="s">
        <v>358</v>
      </c>
      <c r="AF3906">
        <v>1</v>
      </c>
      <c r="AZ3906" t="s">
        <v>389</v>
      </c>
      <c r="BA3906">
        <v>10000</v>
      </c>
      <c r="BB3906" t="s">
        <v>434</v>
      </c>
      <c r="BC3906" t="s">
        <v>442</v>
      </c>
      <c r="BD3906">
        <v>10000</v>
      </c>
      <c r="BE3906">
        <v>0</v>
      </c>
      <c r="BF3906" t="s">
        <v>361</v>
      </c>
      <c r="BG3906">
        <v>0</v>
      </c>
      <c r="BN3906">
        <v>20860008</v>
      </c>
      <c r="GY3906">
        <v>0</v>
      </c>
      <c r="GZ3906">
        <v>0</v>
      </c>
      <c r="HA3906" t="s">
        <v>373</v>
      </c>
      <c r="HB3906">
        <v>0</v>
      </c>
      <c r="HC3906">
        <v>0</v>
      </c>
      <c r="HD3906">
        <v>0</v>
      </c>
      <c r="HE3906" t="b">
        <v>0</v>
      </c>
      <c r="HF3906">
        <v>15000</v>
      </c>
      <c r="HG3906" t="b">
        <v>1</v>
      </c>
      <c r="HH3906">
        <v>0</v>
      </c>
      <c r="HI3906">
        <v>0</v>
      </c>
      <c r="HJ3906">
        <v>0</v>
      </c>
      <c r="HK3906">
        <v>0</v>
      </c>
      <c r="HL3906" t="b">
        <v>0</v>
      </c>
      <c r="HM3906">
        <v>0</v>
      </c>
      <c r="HN3906">
        <v>0</v>
      </c>
      <c r="HO3906">
        <v>0</v>
      </c>
      <c r="HP3906" t="s">
        <v>363</v>
      </c>
      <c r="HQ3906">
        <v>0</v>
      </c>
      <c r="HR3906">
        <v>0</v>
      </c>
      <c r="HS3906">
        <v>0</v>
      </c>
      <c r="HT3906">
        <v>0</v>
      </c>
      <c r="HU3906" t="b">
        <v>0</v>
      </c>
      <c r="HV3906">
        <v>0</v>
      </c>
      <c r="HW3906" t="b">
        <v>0</v>
      </c>
      <c r="HX3906" t="b">
        <v>1</v>
      </c>
    </row>
    <row r="3907" spans="2:232">
      <c r="B3907" s="34">
        <f>10000000+INDEX(编号表!$B:$B,MATCH(D3907,编号表!$A:$A,0))*10000+J3907</f>
        <v>11800009</v>
      </c>
      <c r="C3907" s="22" t="s">
        <v>2511</v>
      </c>
      <c r="D3907" s="22" t="s">
        <v>2511</v>
      </c>
      <c r="E3907" s="41" t="s">
        <v>492</v>
      </c>
      <c r="F3907" s="41" t="s">
        <v>2256</v>
      </c>
      <c r="G3907" s="41" t="s">
        <v>363</v>
      </c>
      <c r="H3907" s="41" t="b">
        <v>0</v>
      </c>
      <c r="I3907" s="41" t="b">
        <v>0</v>
      </c>
      <c r="J3907" s="41">
        <v>9</v>
      </c>
      <c r="K3907" s="41" t="str">
        <f t="shared" si="80"/>
        <v>118000</v>
      </c>
      <c r="L3907" s="41" t="s">
        <v>777</v>
      </c>
      <c r="O3907" t="s">
        <v>2514</v>
      </c>
      <c r="P3907">
        <v>12221027</v>
      </c>
      <c r="Q3907">
        <v>0</v>
      </c>
      <c r="R3907">
        <v>0</v>
      </c>
      <c r="S3907">
        <v>0</v>
      </c>
      <c r="U3907">
        <v>0</v>
      </c>
      <c r="V3907">
        <v>0</v>
      </c>
      <c r="W3907">
        <v>600</v>
      </c>
      <c r="X3907">
        <v>600</v>
      </c>
      <c r="Y3907" t="s">
        <v>363</v>
      </c>
      <c r="Z3907" t="s">
        <v>372</v>
      </c>
      <c r="AA3907" t="s">
        <v>442</v>
      </c>
      <c r="AB3907">
        <v>1</v>
      </c>
      <c r="AC3907">
        <v>0</v>
      </c>
      <c r="AD3907" t="b">
        <v>1</v>
      </c>
      <c r="AE3907" t="s">
        <v>358</v>
      </c>
      <c r="AF3907">
        <v>1</v>
      </c>
      <c r="AZ3907" t="s">
        <v>389</v>
      </c>
      <c r="BA3907">
        <v>10000</v>
      </c>
      <c r="BB3907" t="s">
        <v>434</v>
      </c>
      <c r="BC3907" t="s">
        <v>442</v>
      </c>
      <c r="BD3907">
        <v>10000</v>
      </c>
      <c r="BE3907">
        <v>0</v>
      </c>
      <c r="BF3907" t="s">
        <v>361</v>
      </c>
      <c r="BG3907">
        <v>0</v>
      </c>
      <c r="BN3907">
        <v>20860009</v>
      </c>
      <c r="GY3907">
        <v>0</v>
      </c>
      <c r="GZ3907">
        <v>0</v>
      </c>
      <c r="HA3907" t="s">
        <v>373</v>
      </c>
      <c r="HB3907">
        <v>0</v>
      </c>
      <c r="HC3907">
        <v>0</v>
      </c>
      <c r="HD3907">
        <v>0</v>
      </c>
      <c r="HE3907" t="b">
        <v>0</v>
      </c>
      <c r="HF3907">
        <v>15000</v>
      </c>
      <c r="HG3907" t="b">
        <v>1</v>
      </c>
      <c r="HH3907">
        <v>0</v>
      </c>
      <c r="HI3907">
        <v>0</v>
      </c>
      <c r="HJ3907">
        <v>0</v>
      </c>
      <c r="HK3907">
        <v>0</v>
      </c>
      <c r="HL3907" t="b">
        <v>0</v>
      </c>
      <c r="HM3907">
        <v>0</v>
      </c>
      <c r="HN3907">
        <v>0</v>
      </c>
      <c r="HO3907">
        <v>0</v>
      </c>
      <c r="HP3907" t="s">
        <v>363</v>
      </c>
      <c r="HQ3907">
        <v>0</v>
      </c>
      <c r="HR3907">
        <v>0</v>
      </c>
      <c r="HS3907">
        <v>0</v>
      </c>
      <c r="HT3907">
        <v>0</v>
      </c>
      <c r="HU3907" t="b">
        <v>0</v>
      </c>
      <c r="HV3907">
        <v>0</v>
      </c>
      <c r="HW3907" t="b">
        <v>0</v>
      </c>
      <c r="HX3907" t="b">
        <v>1</v>
      </c>
    </row>
    <row r="3908" spans="2:232">
      <c r="B3908" s="34">
        <f>10000000+INDEX(编号表!$B:$B,MATCH(D3908,编号表!$A:$A,0))*10000+J3908</f>
        <v>11800010</v>
      </c>
      <c r="C3908" s="22" t="s">
        <v>2511</v>
      </c>
      <c r="D3908" s="22" t="s">
        <v>2511</v>
      </c>
      <c r="E3908" s="41" t="s">
        <v>492</v>
      </c>
      <c r="F3908" s="41" t="s">
        <v>2260</v>
      </c>
      <c r="G3908" s="41" t="s">
        <v>363</v>
      </c>
      <c r="H3908" s="41" t="b">
        <v>0</v>
      </c>
      <c r="I3908" s="41" t="b">
        <v>0</v>
      </c>
      <c r="J3908" s="41">
        <v>10</v>
      </c>
      <c r="K3908" s="41" t="str">
        <f t="shared" ref="K3908:K3971" si="81">LEFT(B3908,6)</f>
        <v>118000</v>
      </c>
      <c r="L3908" s="41" t="s">
        <v>353</v>
      </c>
      <c r="O3908" t="s">
        <v>2512</v>
      </c>
      <c r="P3908">
        <v>12221027</v>
      </c>
      <c r="Q3908">
        <v>0</v>
      </c>
      <c r="R3908">
        <v>0</v>
      </c>
      <c r="S3908">
        <v>0</v>
      </c>
      <c r="U3908">
        <v>0</v>
      </c>
      <c r="V3908">
        <v>0</v>
      </c>
      <c r="W3908">
        <v>600</v>
      </c>
      <c r="X3908">
        <v>600</v>
      </c>
      <c r="Y3908" t="s">
        <v>363</v>
      </c>
      <c r="Z3908" t="s">
        <v>372</v>
      </c>
      <c r="AA3908" t="s">
        <v>442</v>
      </c>
      <c r="AB3908">
        <v>1</v>
      </c>
      <c r="AC3908">
        <v>0</v>
      </c>
      <c r="AD3908" t="b">
        <v>1</v>
      </c>
      <c r="AE3908" t="s">
        <v>358</v>
      </c>
      <c r="AF3908">
        <v>1</v>
      </c>
      <c r="AZ3908" t="s">
        <v>389</v>
      </c>
      <c r="BA3908">
        <v>10000</v>
      </c>
      <c r="BB3908" t="s">
        <v>434</v>
      </c>
      <c r="BC3908" t="s">
        <v>442</v>
      </c>
      <c r="BD3908">
        <v>10000</v>
      </c>
      <c r="BE3908">
        <v>0</v>
      </c>
      <c r="BF3908" t="s">
        <v>361</v>
      </c>
      <c r="BG3908">
        <v>0</v>
      </c>
      <c r="BN3908">
        <v>20860010</v>
      </c>
      <c r="GY3908">
        <v>0</v>
      </c>
      <c r="GZ3908">
        <v>0</v>
      </c>
      <c r="HA3908" t="s">
        <v>373</v>
      </c>
      <c r="HB3908">
        <v>0</v>
      </c>
      <c r="HC3908">
        <v>0</v>
      </c>
      <c r="HD3908">
        <v>0</v>
      </c>
      <c r="HE3908" t="b">
        <v>0</v>
      </c>
      <c r="HF3908">
        <v>15000</v>
      </c>
      <c r="HG3908" t="b">
        <v>1</v>
      </c>
      <c r="HH3908">
        <v>0</v>
      </c>
      <c r="HI3908">
        <v>0</v>
      </c>
      <c r="HJ3908">
        <v>0</v>
      </c>
      <c r="HK3908">
        <v>0</v>
      </c>
      <c r="HL3908" t="b">
        <v>0</v>
      </c>
      <c r="HM3908">
        <v>0</v>
      </c>
      <c r="HN3908">
        <v>0</v>
      </c>
      <c r="HO3908">
        <v>0</v>
      </c>
      <c r="HP3908" t="s">
        <v>363</v>
      </c>
      <c r="HQ3908">
        <v>0</v>
      </c>
      <c r="HR3908">
        <v>0</v>
      </c>
      <c r="HS3908">
        <v>0</v>
      </c>
      <c r="HT3908">
        <v>0</v>
      </c>
      <c r="HU3908" t="b">
        <v>0</v>
      </c>
      <c r="HV3908">
        <v>0</v>
      </c>
      <c r="HW3908" t="b">
        <v>0</v>
      </c>
      <c r="HX3908" t="b">
        <v>1</v>
      </c>
    </row>
    <row r="3909" spans="2:232">
      <c r="B3909" s="34">
        <f>10000000+INDEX(编号表!$B:$B,MATCH(D3909,编号表!$A:$A,0))*10000+J3909</f>
        <v>11800011</v>
      </c>
      <c r="C3909" s="22" t="s">
        <v>2511</v>
      </c>
      <c r="D3909" s="22" t="s">
        <v>2511</v>
      </c>
      <c r="E3909" s="41" t="s">
        <v>492</v>
      </c>
      <c r="F3909" s="41" t="s">
        <v>2260</v>
      </c>
      <c r="G3909" s="41" t="s">
        <v>363</v>
      </c>
      <c r="H3909" s="41" t="b">
        <v>0</v>
      </c>
      <c r="I3909" s="41" t="b">
        <v>0</v>
      </c>
      <c r="J3909" s="41">
        <v>11</v>
      </c>
      <c r="K3909" s="41" t="str">
        <f t="shared" si="81"/>
        <v>118000</v>
      </c>
      <c r="L3909" s="41" t="s">
        <v>860</v>
      </c>
      <c r="O3909" t="s">
        <v>2513</v>
      </c>
      <c r="P3909">
        <v>12221027</v>
      </c>
      <c r="Q3909">
        <v>0</v>
      </c>
      <c r="R3909">
        <v>0</v>
      </c>
      <c r="S3909">
        <v>0</v>
      </c>
      <c r="U3909">
        <v>0</v>
      </c>
      <c r="V3909">
        <v>0</v>
      </c>
      <c r="W3909">
        <v>600</v>
      </c>
      <c r="X3909">
        <v>600</v>
      </c>
      <c r="Y3909" t="s">
        <v>363</v>
      </c>
      <c r="Z3909" t="s">
        <v>372</v>
      </c>
      <c r="AA3909" t="s">
        <v>442</v>
      </c>
      <c r="AB3909">
        <v>1</v>
      </c>
      <c r="AC3909">
        <v>0</v>
      </c>
      <c r="AD3909" t="b">
        <v>1</v>
      </c>
      <c r="AE3909" t="s">
        <v>358</v>
      </c>
      <c r="AF3909">
        <v>1</v>
      </c>
      <c r="AZ3909" t="s">
        <v>389</v>
      </c>
      <c r="BA3909">
        <v>10000</v>
      </c>
      <c r="BB3909" t="s">
        <v>434</v>
      </c>
      <c r="BC3909" t="s">
        <v>442</v>
      </c>
      <c r="BD3909">
        <v>10000</v>
      </c>
      <c r="BE3909">
        <v>0</v>
      </c>
      <c r="BF3909" t="s">
        <v>361</v>
      </c>
      <c r="BG3909">
        <v>0</v>
      </c>
      <c r="BN3909">
        <v>20860011</v>
      </c>
      <c r="GY3909">
        <v>0</v>
      </c>
      <c r="GZ3909">
        <v>0</v>
      </c>
      <c r="HA3909" t="s">
        <v>373</v>
      </c>
      <c r="HB3909">
        <v>0</v>
      </c>
      <c r="HC3909">
        <v>0</v>
      </c>
      <c r="HD3909">
        <v>0</v>
      </c>
      <c r="HE3909" t="b">
        <v>0</v>
      </c>
      <c r="HF3909">
        <v>15000</v>
      </c>
      <c r="HG3909" t="b">
        <v>1</v>
      </c>
      <c r="HH3909">
        <v>0</v>
      </c>
      <c r="HI3909">
        <v>0</v>
      </c>
      <c r="HJ3909">
        <v>0</v>
      </c>
      <c r="HK3909">
        <v>0</v>
      </c>
      <c r="HL3909" t="b">
        <v>0</v>
      </c>
      <c r="HM3909">
        <v>0</v>
      </c>
      <c r="HN3909">
        <v>0</v>
      </c>
      <c r="HO3909">
        <v>0</v>
      </c>
      <c r="HP3909" t="s">
        <v>363</v>
      </c>
      <c r="HQ3909">
        <v>0</v>
      </c>
      <c r="HR3909">
        <v>0</v>
      </c>
      <c r="HS3909">
        <v>0</v>
      </c>
      <c r="HT3909">
        <v>0</v>
      </c>
      <c r="HU3909" t="b">
        <v>0</v>
      </c>
      <c r="HV3909">
        <v>0</v>
      </c>
      <c r="HW3909" t="b">
        <v>0</v>
      </c>
      <c r="HX3909" t="b">
        <v>1</v>
      </c>
    </row>
    <row r="3910" spans="2:232">
      <c r="B3910" s="34">
        <f>10000000+INDEX(编号表!$B:$B,MATCH(D3910,编号表!$A:$A,0))*10000+J3910</f>
        <v>11800012</v>
      </c>
      <c r="C3910" s="22" t="s">
        <v>2511</v>
      </c>
      <c r="D3910" s="22" t="s">
        <v>2511</v>
      </c>
      <c r="E3910" s="41" t="s">
        <v>492</v>
      </c>
      <c r="F3910" s="41" t="s">
        <v>2260</v>
      </c>
      <c r="G3910" s="41" t="s">
        <v>363</v>
      </c>
      <c r="H3910" s="41" t="b">
        <v>0</v>
      </c>
      <c r="I3910" s="41" t="b">
        <v>0</v>
      </c>
      <c r="J3910" s="41">
        <v>12</v>
      </c>
      <c r="K3910" s="41" t="str">
        <f t="shared" si="81"/>
        <v>118000</v>
      </c>
      <c r="L3910" s="41" t="s">
        <v>777</v>
      </c>
      <c r="O3910" t="s">
        <v>2514</v>
      </c>
      <c r="P3910">
        <v>12221027</v>
      </c>
      <c r="Q3910">
        <v>0</v>
      </c>
      <c r="R3910">
        <v>0</v>
      </c>
      <c r="S3910">
        <v>0</v>
      </c>
      <c r="U3910">
        <v>0</v>
      </c>
      <c r="V3910">
        <v>0</v>
      </c>
      <c r="W3910">
        <v>600</v>
      </c>
      <c r="X3910">
        <v>600</v>
      </c>
      <c r="Y3910" t="s">
        <v>363</v>
      </c>
      <c r="Z3910" t="s">
        <v>372</v>
      </c>
      <c r="AA3910" t="s">
        <v>442</v>
      </c>
      <c r="AB3910">
        <v>1</v>
      </c>
      <c r="AC3910">
        <v>0</v>
      </c>
      <c r="AD3910" t="b">
        <v>1</v>
      </c>
      <c r="AE3910" t="s">
        <v>358</v>
      </c>
      <c r="AF3910">
        <v>1</v>
      </c>
      <c r="AZ3910" t="s">
        <v>389</v>
      </c>
      <c r="BA3910">
        <v>10000</v>
      </c>
      <c r="BB3910" t="s">
        <v>434</v>
      </c>
      <c r="BC3910" t="s">
        <v>442</v>
      </c>
      <c r="BD3910">
        <v>10000</v>
      </c>
      <c r="BE3910">
        <v>0</v>
      </c>
      <c r="BF3910" t="s">
        <v>361</v>
      </c>
      <c r="BG3910">
        <v>0</v>
      </c>
      <c r="BN3910">
        <v>20860012</v>
      </c>
      <c r="GY3910">
        <v>0</v>
      </c>
      <c r="GZ3910">
        <v>0</v>
      </c>
      <c r="HA3910" t="s">
        <v>373</v>
      </c>
      <c r="HB3910">
        <v>0</v>
      </c>
      <c r="HC3910">
        <v>0</v>
      </c>
      <c r="HD3910">
        <v>0</v>
      </c>
      <c r="HE3910" t="b">
        <v>0</v>
      </c>
      <c r="HF3910">
        <v>15000</v>
      </c>
      <c r="HG3910" t="b">
        <v>1</v>
      </c>
      <c r="HH3910">
        <v>0</v>
      </c>
      <c r="HI3910">
        <v>0</v>
      </c>
      <c r="HJ3910">
        <v>0</v>
      </c>
      <c r="HK3910">
        <v>0</v>
      </c>
      <c r="HL3910" t="b">
        <v>0</v>
      </c>
      <c r="HM3910">
        <v>0</v>
      </c>
      <c r="HN3910">
        <v>0</v>
      </c>
      <c r="HO3910">
        <v>0</v>
      </c>
      <c r="HP3910" t="s">
        <v>363</v>
      </c>
      <c r="HQ3910">
        <v>0</v>
      </c>
      <c r="HR3910">
        <v>0</v>
      </c>
      <c r="HS3910">
        <v>0</v>
      </c>
      <c r="HT3910">
        <v>0</v>
      </c>
      <c r="HU3910" t="b">
        <v>0</v>
      </c>
      <c r="HV3910">
        <v>0</v>
      </c>
      <c r="HW3910" t="b">
        <v>0</v>
      </c>
      <c r="HX3910" t="b">
        <v>1</v>
      </c>
    </row>
    <row r="3911" spans="2:232">
      <c r="B3911" s="34">
        <f>10000000+INDEX(编号表!$B:$B,MATCH(D3911,编号表!$A:$A,0))*10000+J3911</f>
        <v>11800013</v>
      </c>
      <c r="C3911" s="22" t="s">
        <v>2511</v>
      </c>
      <c r="D3911" s="22" t="s">
        <v>2511</v>
      </c>
      <c r="E3911" s="41" t="s">
        <v>492</v>
      </c>
      <c r="F3911" s="41" t="s">
        <v>2264</v>
      </c>
      <c r="G3911" s="41" t="s">
        <v>363</v>
      </c>
      <c r="H3911" s="41" t="b">
        <v>0</v>
      </c>
      <c r="I3911" s="41" t="b">
        <v>0</v>
      </c>
      <c r="J3911" s="41">
        <v>13</v>
      </c>
      <c r="K3911" s="41" t="str">
        <f t="shared" si="81"/>
        <v>118000</v>
      </c>
      <c r="L3911" s="41" t="s">
        <v>353</v>
      </c>
      <c r="O3911" t="s">
        <v>2512</v>
      </c>
      <c r="P3911">
        <v>12221027</v>
      </c>
      <c r="Q3911">
        <v>0</v>
      </c>
      <c r="R3911">
        <v>0</v>
      </c>
      <c r="S3911">
        <v>0</v>
      </c>
      <c r="U3911">
        <v>0</v>
      </c>
      <c r="V3911">
        <v>0</v>
      </c>
      <c r="W3911">
        <v>600</v>
      </c>
      <c r="X3911">
        <v>600</v>
      </c>
      <c r="Y3911" t="s">
        <v>363</v>
      </c>
      <c r="Z3911" t="s">
        <v>372</v>
      </c>
      <c r="AA3911" t="s">
        <v>442</v>
      </c>
      <c r="AB3911">
        <v>1</v>
      </c>
      <c r="AC3911">
        <v>0</v>
      </c>
      <c r="AD3911" t="b">
        <v>1</v>
      </c>
      <c r="AE3911" t="s">
        <v>358</v>
      </c>
      <c r="AF3911">
        <v>1</v>
      </c>
      <c r="AZ3911" t="s">
        <v>389</v>
      </c>
      <c r="BA3911">
        <v>10000</v>
      </c>
      <c r="BB3911" t="s">
        <v>434</v>
      </c>
      <c r="BC3911" t="s">
        <v>442</v>
      </c>
      <c r="BD3911">
        <v>10000</v>
      </c>
      <c r="BE3911">
        <v>0</v>
      </c>
      <c r="BF3911" t="s">
        <v>361</v>
      </c>
      <c r="BG3911">
        <v>0</v>
      </c>
      <c r="BN3911">
        <v>20860013</v>
      </c>
      <c r="GY3911">
        <v>0</v>
      </c>
      <c r="GZ3911">
        <v>0</v>
      </c>
      <c r="HA3911" t="s">
        <v>373</v>
      </c>
      <c r="HB3911">
        <v>0</v>
      </c>
      <c r="HC3911">
        <v>0</v>
      </c>
      <c r="HD3911">
        <v>0</v>
      </c>
      <c r="HE3911" t="b">
        <v>0</v>
      </c>
      <c r="HF3911">
        <v>15000</v>
      </c>
      <c r="HG3911" t="b">
        <v>1</v>
      </c>
      <c r="HH3911">
        <v>0</v>
      </c>
      <c r="HI3911">
        <v>0</v>
      </c>
      <c r="HJ3911">
        <v>0</v>
      </c>
      <c r="HK3911">
        <v>0</v>
      </c>
      <c r="HL3911" t="b">
        <v>0</v>
      </c>
      <c r="HM3911">
        <v>0</v>
      </c>
      <c r="HN3911">
        <v>0</v>
      </c>
      <c r="HO3911">
        <v>0</v>
      </c>
      <c r="HP3911" t="s">
        <v>363</v>
      </c>
      <c r="HQ3911">
        <v>0</v>
      </c>
      <c r="HR3911">
        <v>0</v>
      </c>
      <c r="HS3911">
        <v>0</v>
      </c>
      <c r="HT3911">
        <v>0</v>
      </c>
      <c r="HU3911" t="b">
        <v>0</v>
      </c>
      <c r="HV3911">
        <v>0</v>
      </c>
      <c r="HW3911" t="b">
        <v>0</v>
      </c>
      <c r="HX3911" t="b">
        <v>1</v>
      </c>
    </row>
    <row r="3912" spans="2:232">
      <c r="B3912" s="34">
        <f>10000000+INDEX(编号表!$B:$B,MATCH(D3912,编号表!$A:$A,0))*10000+J3912</f>
        <v>11800014</v>
      </c>
      <c r="C3912" s="22" t="s">
        <v>2511</v>
      </c>
      <c r="D3912" s="22" t="s">
        <v>2511</v>
      </c>
      <c r="E3912" s="41" t="s">
        <v>492</v>
      </c>
      <c r="F3912" s="41" t="s">
        <v>2264</v>
      </c>
      <c r="G3912" s="41" t="s">
        <v>363</v>
      </c>
      <c r="H3912" s="41" t="b">
        <v>0</v>
      </c>
      <c r="I3912" s="41" t="b">
        <v>0</v>
      </c>
      <c r="J3912" s="41">
        <v>14</v>
      </c>
      <c r="K3912" s="41" t="str">
        <f t="shared" si="81"/>
        <v>118000</v>
      </c>
      <c r="L3912" s="41" t="s">
        <v>860</v>
      </c>
      <c r="O3912" t="s">
        <v>2513</v>
      </c>
      <c r="P3912">
        <v>12221027</v>
      </c>
      <c r="Q3912">
        <v>0</v>
      </c>
      <c r="R3912">
        <v>0</v>
      </c>
      <c r="S3912">
        <v>0</v>
      </c>
      <c r="U3912">
        <v>0</v>
      </c>
      <c r="V3912">
        <v>0</v>
      </c>
      <c r="W3912">
        <v>600</v>
      </c>
      <c r="X3912">
        <v>600</v>
      </c>
      <c r="Y3912" t="s">
        <v>363</v>
      </c>
      <c r="Z3912" t="s">
        <v>372</v>
      </c>
      <c r="AA3912" t="s">
        <v>442</v>
      </c>
      <c r="AB3912">
        <v>1</v>
      </c>
      <c r="AC3912">
        <v>0</v>
      </c>
      <c r="AD3912" t="b">
        <v>1</v>
      </c>
      <c r="AE3912" t="s">
        <v>358</v>
      </c>
      <c r="AF3912">
        <v>1</v>
      </c>
      <c r="AZ3912" t="s">
        <v>389</v>
      </c>
      <c r="BA3912">
        <v>10000</v>
      </c>
      <c r="BB3912" t="s">
        <v>434</v>
      </c>
      <c r="BC3912" t="s">
        <v>442</v>
      </c>
      <c r="BD3912">
        <v>10000</v>
      </c>
      <c r="BE3912">
        <v>0</v>
      </c>
      <c r="BF3912" t="s">
        <v>361</v>
      </c>
      <c r="BG3912">
        <v>0</v>
      </c>
      <c r="BN3912">
        <v>20860014</v>
      </c>
      <c r="GY3912">
        <v>0</v>
      </c>
      <c r="GZ3912">
        <v>0</v>
      </c>
      <c r="HA3912" t="s">
        <v>373</v>
      </c>
      <c r="HB3912">
        <v>0</v>
      </c>
      <c r="HC3912">
        <v>0</v>
      </c>
      <c r="HD3912">
        <v>0</v>
      </c>
      <c r="HE3912" t="b">
        <v>0</v>
      </c>
      <c r="HF3912">
        <v>15000</v>
      </c>
      <c r="HG3912" t="b">
        <v>1</v>
      </c>
      <c r="HH3912">
        <v>0</v>
      </c>
      <c r="HI3912">
        <v>0</v>
      </c>
      <c r="HJ3912">
        <v>0</v>
      </c>
      <c r="HK3912">
        <v>0</v>
      </c>
      <c r="HL3912" t="b">
        <v>0</v>
      </c>
      <c r="HM3912">
        <v>0</v>
      </c>
      <c r="HN3912">
        <v>0</v>
      </c>
      <c r="HO3912">
        <v>0</v>
      </c>
      <c r="HP3912" t="s">
        <v>363</v>
      </c>
      <c r="HQ3912">
        <v>0</v>
      </c>
      <c r="HR3912">
        <v>0</v>
      </c>
      <c r="HS3912">
        <v>0</v>
      </c>
      <c r="HT3912">
        <v>0</v>
      </c>
      <c r="HU3912" t="b">
        <v>0</v>
      </c>
      <c r="HV3912">
        <v>0</v>
      </c>
      <c r="HW3912" t="b">
        <v>0</v>
      </c>
      <c r="HX3912" t="b">
        <v>1</v>
      </c>
    </row>
    <row r="3913" spans="2:232">
      <c r="B3913" s="34">
        <f>10000000+INDEX(编号表!$B:$B,MATCH(D3913,编号表!$A:$A,0))*10000+J3913</f>
        <v>11800015</v>
      </c>
      <c r="C3913" s="22" t="s">
        <v>2511</v>
      </c>
      <c r="D3913" s="22" t="s">
        <v>2511</v>
      </c>
      <c r="E3913" s="41" t="s">
        <v>492</v>
      </c>
      <c r="F3913" s="41" t="s">
        <v>2264</v>
      </c>
      <c r="G3913" s="41" t="s">
        <v>363</v>
      </c>
      <c r="H3913" s="41" t="b">
        <v>0</v>
      </c>
      <c r="I3913" s="41" t="b">
        <v>0</v>
      </c>
      <c r="J3913" s="41">
        <v>15</v>
      </c>
      <c r="K3913" s="41" t="str">
        <f t="shared" si="81"/>
        <v>118000</v>
      </c>
      <c r="L3913" s="41" t="s">
        <v>777</v>
      </c>
      <c r="O3913" t="s">
        <v>2514</v>
      </c>
      <c r="P3913">
        <v>12221027</v>
      </c>
      <c r="Q3913">
        <v>0</v>
      </c>
      <c r="R3913">
        <v>0</v>
      </c>
      <c r="S3913">
        <v>0</v>
      </c>
      <c r="U3913">
        <v>0</v>
      </c>
      <c r="V3913">
        <v>0</v>
      </c>
      <c r="W3913">
        <v>600</v>
      </c>
      <c r="X3913">
        <v>600</v>
      </c>
      <c r="Y3913" t="s">
        <v>363</v>
      </c>
      <c r="Z3913" t="s">
        <v>372</v>
      </c>
      <c r="AA3913" t="s">
        <v>442</v>
      </c>
      <c r="AB3913">
        <v>1</v>
      </c>
      <c r="AC3913">
        <v>0</v>
      </c>
      <c r="AD3913" t="b">
        <v>1</v>
      </c>
      <c r="AE3913" t="s">
        <v>358</v>
      </c>
      <c r="AF3913">
        <v>1</v>
      </c>
      <c r="AZ3913" t="s">
        <v>389</v>
      </c>
      <c r="BA3913">
        <v>10000</v>
      </c>
      <c r="BB3913" t="s">
        <v>434</v>
      </c>
      <c r="BC3913" t="s">
        <v>442</v>
      </c>
      <c r="BD3913">
        <v>10000</v>
      </c>
      <c r="BE3913">
        <v>0</v>
      </c>
      <c r="BF3913" t="s">
        <v>361</v>
      </c>
      <c r="BG3913">
        <v>0</v>
      </c>
      <c r="BN3913">
        <v>20860015</v>
      </c>
      <c r="GY3913">
        <v>0</v>
      </c>
      <c r="GZ3913">
        <v>0</v>
      </c>
      <c r="HA3913" t="s">
        <v>373</v>
      </c>
      <c r="HB3913">
        <v>0</v>
      </c>
      <c r="HC3913">
        <v>0</v>
      </c>
      <c r="HD3913">
        <v>0</v>
      </c>
      <c r="HE3913" t="b">
        <v>0</v>
      </c>
      <c r="HF3913">
        <v>15000</v>
      </c>
      <c r="HG3913" t="b">
        <v>1</v>
      </c>
      <c r="HH3913">
        <v>0</v>
      </c>
      <c r="HI3913">
        <v>0</v>
      </c>
      <c r="HJ3913">
        <v>0</v>
      </c>
      <c r="HK3913">
        <v>0</v>
      </c>
      <c r="HL3913" t="b">
        <v>0</v>
      </c>
      <c r="HM3913">
        <v>0</v>
      </c>
      <c r="HN3913">
        <v>0</v>
      </c>
      <c r="HO3913">
        <v>0</v>
      </c>
      <c r="HP3913" t="s">
        <v>363</v>
      </c>
      <c r="HQ3913">
        <v>0</v>
      </c>
      <c r="HR3913">
        <v>0</v>
      </c>
      <c r="HS3913">
        <v>0</v>
      </c>
      <c r="HT3913">
        <v>0</v>
      </c>
      <c r="HU3913" t="b">
        <v>0</v>
      </c>
      <c r="HV3913">
        <v>0</v>
      </c>
      <c r="HW3913" t="b">
        <v>0</v>
      </c>
      <c r="HX3913" t="b">
        <v>1</v>
      </c>
    </row>
    <row r="3914" spans="2:232">
      <c r="B3914" s="34">
        <f>10000000+INDEX(编号表!$B:$B,MATCH(D3914,编号表!$A:$A,0))*10000+J3914</f>
        <v>11800016</v>
      </c>
      <c r="C3914" s="22" t="s">
        <v>2511</v>
      </c>
      <c r="D3914" s="22" t="s">
        <v>2511</v>
      </c>
      <c r="E3914" s="41" t="s">
        <v>492</v>
      </c>
      <c r="F3914" s="41" t="s">
        <v>2268</v>
      </c>
      <c r="G3914" s="41" t="s">
        <v>363</v>
      </c>
      <c r="H3914" s="41" t="b">
        <v>0</v>
      </c>
      <c r="I3914" s="41" t="b">
        <v>0</v>
      </c>
      <c r="J3914" s="41">
        <v>16</v>
      </c>
      <c r="K3914" s="41" t="str">
        <f t="shared" si="81"/>
        <v>118000</v>
      </c>
      <c r="L3914" s="41" t="s">
        <v>353</v>
      </c>
      <c r="O3914" t="s">
        <v>2512</v>
      </c>
      <c r="P3914">
        <v>12221027</v>
      </c>
      <c r="Q3914">
        <v>0</v>
      </c>
      <c r="R3914">
        <v>0</v>
      </c>
      <c r="S3914">
        <v>0</v>
      </c>
      <c r="U3914">
        <v>0</v>
      </c>
      <c r="V3914">
        <v>0</v>
      </c>
      <c r="W3914">
        <v>600</v>
      </c>
      <c r="X3914">
        <v>600</v>
      </c>
      <c r="Y3914" t="s">
        <v>363</v>
      </c>
      <c r="Z3914" t="s">
        <v>372</v>
      </c>
      <c r="AA3914" t="s">
        <v>442</v>
      </c>
      <c r="AB3914">
        <v>1</v>
      </c>
      <c r="AC3914">
        <v>0</v>
      </c>
      <c r="AD3914" t="b">
        <v>1</v>
      </c>
      <c r="AE3914" t="s">
        <v>358</v>
      </c>
      <c r="AF3914">
        <v>1</v>
      </c>
      <c r="AZ3914" t="s">
        <v>389</v>
      </c>
      <c r="BA3914">
        <v>10000</v>
      </c>
      <c r="BB3914" t="s">
        <v>434</v>
      </c>
      <c r="BC3914" t="s">
        <v>442</v>
      </c>
      <c r="BD3914">
        <v>10000</v>
      </c>
      <c r="BE3914">
        <v>0</v>
      </c>
      <c r="BF3914" t="s">
        <v>361</v>
      </c>
      <c r="BG3914">
        <v>0</v>
      </c>
      <c r="BN3914">
        <v>20860016</v>
      </c>
      <c r="GY3914">
        <v>0</v>
      </c>
      <c r="GZ3914">
        <v>0</v>
      </c>
      <c r="HA3914" t="s">
        <v>373</v>
      </c>
      <c r="HB3914">
        <v>0</v>
      </c>
      <c r="HC3914">
        <v>0</v>
      </c>
      <c r="HD3914">
        <v>0</v>
      </c>
      <c r="HE3914" t="b">
        <v>0</v>
      </c>
      <c r="HF3914">
        <v>15000</v>
      </c>
      <c r="HG3914" t="b">
        <v>1</v>
      </c>
      <c r="HH3914">
        <v>0</v>
      </c>
      <c r="HI3914">
        <v>0</v>
      </c>
      <c r="HJ3914">
        <v>0</v>
      </c>
      <c r="HK3914">
        <v>0</v>
      </c>
      <c r="HL3914" t="b">
        <v>0</v>
      </c>
      <c r="HM3914">
        <v>0</v>
      </c>
      <c r="HN3914">
        <v>0</v>
      </c>
      <c r="HO3914">
        <v>0</v>
      </c>
      <c r="HP3914" t="s">
        <v>363</v>
      </c>
      <c r="HQ3914">
        <v>0</v>
      </c>
      <c r="HR3914">
        <v>0</v>
      </c>
      <c r="HS3914">
        <v>0</v>
      </c>
      <c r="HT3914">
        <v>0</v>
      </c>
      <c r="HU3914" t="b">
        <v>0</v>
      </c>
      <c r="HV3914">
        <v>0</v>
      </c>
      <c r="HW3914" t="b">
        <v>0</v>
      </c>
      <c r="HX3914" t="b">
        <v>1</v>
      </c>
    </row>
    <row r="3915" spans="2:232">
      <c r="B3915" s="34">
        <f>10000000+INDEX(编号表!$B:$B,MATCH(D3915,编号表!$A:$A,0))*10000+J3915</f>
        <v>11800017</v>
      </c>
      <c r="C3915" s="22" t="s">
        <v>2511</v>
      </c>
      <c r="D3915" s="22" t="s">
        <v>2511</v>
      </c>
      <c r="E3915" s="41" t="s">
        <v>492</v>
      </c>
      <c r="F3915" s="41" t="s">
        <v>2268</v>
      </c>
      <c r="G3915" s="41" t="s">
        <v>363</v>
      </c>
      <c r="H3915" s="41" t="b">
        <v>0</v>
      </c>
      <c r="I3915" s="41" t="b">
        <v>0</v>
      </c>
      <c r="J3915" s="41">
        <v>17</v>
      </c>
      <c r="K3915" s="41" t="str">
        <f t="shared" si="81"/>
        <v>118000</v>
      </c>
      <c r="L3915" s="41" t="s">
        <v>860</v>
      </c>
      <c r="O3915" t="s">
        <v>2513</v>
      </c>
      <c r="P3915">
        <v>12221027</v>
      </c>
      <c r="Q3915">
        <v>0</v>
      </c>
      <c r="R3915">
        <v>0</v>
      </c>
      <c r="S3915">
        <v>0</v>
      </c>
      <c r="U3915">
        <v>0</v>
      </c>
      <c r="V3915">
        <v>0</v>
      </c>
      <c r="W3915">
        <v>600</v>
      </c>
      <c r="X3915">
        <v>600</v>
      </c>
      <c r="Y3915" t="s">
        <v>363</v>
      </c>
      <c r="Z3915" t="s">
        <v>372</v>
      </c>
      <c r="AA3915" t="s">
        <v>442</v>
      </c>
      <c r="AB3915">
        <v>1</v>
      </c>
      <c r="AC3915">
        <v>0</v>
      </c>
      <c r="AD3915" t="b">
        <v>1</v>
      </c>
      <c r="AE3915" t="s">
        <v>358</v>
      </c>
      <c r="AF3915">
        <v>1</v>
      </c>
      <c r="AZ3915" t="s">
        <v>389</v>
      </c>
      <c r="BA3915">
        <v>10000</v>
      </c>
      <c r="BB3915" t="s">
        <v>434</v>
      </c>
      <c r="BC3915" t="s">
        <v>442</v>
      </c>
      <c r="BD3915">
        <v>10000</v>
      </c>
      <c r="BE3915">
        <v>0</v>
      </c>
      <c r="BF3915" t="s">
        <v>361</v>
      </c>
      <c r="BG3915">
        <v>0</v>
      </c>
      <c r="BN3915">
        <v>20860017</v>
      </c>
      <c r="GY3915">
        <v>0</v>
      </c>
      <c r="GZ3915">
        <v>0</v>
      </c>
      <c r="HA3915" t="s">
        <v>373</v>
      </c>
      <c r="HB3915">
        <v>0</v>
      </c>
      <c r="HC3915">
        <v>0</v>
      </c>
      <c r="HD3915">
        <v>0</v>
      </c>
      <c r="HE3915" t="b">
        <v>0</v>
      </c>
      <c r="HF3915">
        <v>15000</v>
      </c>
      <c r="HG3915" t="b">
        <v>1</v>
      </c>
      <c r="HH3915">
        <v>0</v>
      </c>
      <c r="HI3915">
        <v>0</v>
      </c>
      <c r="HJ3915">
        <v>0</v>
      </c>
      <c r="HK3915">
        <v>0</v>
      </c>
      <c r="HL3915" t="b">
        <v>0</v>
      </c>
      <c r="HM3915">
        <v>0</v>
      </c>
      <c r="HN3915">
        <v>0</v>
      </c>
      <c r="HO3915">
        <v>0</v>
      </c>
      <c r="HP3915" t="s">
        <v>363</v>
      </c>
      <c r="HQ3915">
        <v>0</v>
      </c>
      <c r="HR3915">
        <v>0</v>
      </c>
      <c r="HS3915">
        <v>0</v>
      </c>
      <c r="HT3915">
        <v>0</v>
      </c>
      <c r="HU3915" t="b">
        <v>0</v>
      </c>
      <c r="HV3915">
        <v>0</v>
      </c>
      <c r="HW3915" t="b">
        <v>0</v>
      </c>
      <c r="HX3915" t="b">
        <v>1</v>
      </c>
    </row>
    <row r="3916" spans="2:232">
      <c r="B3916" s="34">
        <f>10000000+INDEX(编号表!$B:$B,MATCH(D3916,编号表!$A:$A,0))*10000+J3916</f>
        <v>11800018</v>
      </c>
      <c r="C3916" s="22" t="s">
        <v>2511</v>
      </c>
      <c r="D3916" s="22" t="s">
        <v>2511</v>
      </c>
      <c r="E3916" s="41" t="s">
        <v>492</v>
      </c>
      <c r="F3916" s="41" t="s">
        <v>2268</v>
      </c>
      <c r="G3916" s="41" t="s">
        <v>363</v>
      </c>
      <c r="H3916" s="41" t="b">
        <v>0</v>
      </c>
      <c r="I3916" s="41" t="b">
        <v>0</v>
      </c>
      <c r="J3916" s="41">
        <v>18</v>
      </c>
      <c r="K3916" s="41" t="str">
        <f t="shared" si="81"/>
        <v>118000</v>
      </c>
      <c r="L3916" s="41" t="s">
        <v>777</v>
      </c>
      <c r="O3916" t="s">
        <v>2514</v>
      </c>
      <c r="P3916">
        <v>12221027</v>
      </c>
      <c r="Q3916">
        <v>0</v>
      </c>
      <c r="R3916">
        <v>0</v>
      </c>
      <c r="S3916">
        <v>0</v>
      </c>
      <c r="U3916">
        <v>0</v>
      </c>
      <c r="V3916">
        <v>0</v>
      </c>
      <c r="W3916">
        <v>600</v>
      </c>
      <c r="X3916">
        <v>600</v>
      </c>
      <c r="Y3916" t="s">
        <v>363</v>
      </c>
      <c r="Z3916" t="s">
        <v>372</v>
      </c>
      <c r="AA3916" t="s">
        <v>442</v>
      </c>
      <c r="AB3916">
        <v>1</v>
      </c>
      <c r="AC3916">
        <v>0</v>
      </c>
      <c r="AD3916" t="b">
        <v>1</v>
      </c>
      <c r="AE3916" t="s">
        <v>358</v>
      </c>
      <c r="AF3916">
        <v>1</v>
      </c>
      <c r="AZ3916" t="s">
        <v>389</v>
      </c>
      <c r="BA3916">
        <v>10000</v>
      </c>
      <c r="BB3916" t="s">
        <v>434</v>
      </c>
      <c r="BC3916" t="s">
        <v>442</v>
      </c>
      <c r="BD3916">
        <v>10000</v>
      </c>
      <c r="BE3916">
        <v>0</v>
      </c>
      <c r="BF3916" t="s">
        <v>361</v>
      </c>
      <c r="BG3916">
        <v>0</v>
      </c>
      <c r="BN3916">
        <v>20860018</v>
      </c>
      <c r="GY3916">
        <v>0</v>
      </c>
      <c r="GZ3916">
        <v>0</v>
      </c>
      <c r="HA3916" t="s">
        <v>373</v>
      </c>
      <c r="HB3916">
        <v>0</v>
      </c>
      <c r="HC3916">
        <v>0</v>
      </c>
      <c r="HD3916">
        <v>0</v>
      </c>
      <c r="HE3916" t="b">
        <v>0</v>
      </c>
      <c r="HF3916">
        <v>15000</v>
      </c>
      <c r="HG3916" t="b">
        <v>1</v>
      </c>
      <c r="HH3916">
        <v>0</v>
      </c>
      <c r="HI3916">
        <v>0</v>
      </c>
      <c r="HJ3916">
        <v>0</v>
      </c>
      <c r="HK3916">
        <v>0</v>
      </c>
      <c r="HL3916" t="b">
        <v>0</v>
      </c>
      <c r="HM3916">
        <v>0</v>
      </c>
      <c r="HN3916">
        <v>0</v>
      </c>
      <c r="HO3916">
        <v>0</v>
      </c>
      <c r="HP3916" t="s">
        <v>363</v>
      </c>
      <c r="HQ3916">
        <v>0</v>
      </c>
      <c r="HR3916">
        <v>0</v>
      </c>
      <c r="HS3916">
        <v>0</v>
      </c>
      <c r="HT3916">
        <v>0</v>
      </c>
      <c r="HU3916" t="b">
        <v>0</v>
      </c>
      <c r="HV3916">
        <v>0</v>
      </c>
      <c r="HW3916" t="b">
        <v>0</v>
      </c>
      <c r="HX3916" t="b">
        <v>1</v>
      </c>
    </row>
    <row r="3917" spans="2:232">
      <c r="B3917" s="34">
        <f>10000000+INDEX(编号表!$B:$B,MATCH(D3917,编号表!$A:$A,0))*10000+J3917</f>
        <v>11800019</v>
      </c>
      <c r="C3917" s="22" t="s">
        <v>2511</v>
      </c>
      <c r="D3917" s="22" t="s">
        <v>2511</v>
      </c>
      <c r="E3917" s="41" t="s">
        <v>492</v>
      </c>
      <c r="F3917" s="41" t="s">
        <v>2272</v>
      </c>
      <c r="G3917" s="41" t="s">
        <v>363</v>
      </c>
      <c r="H3917" s="41" t="b">
        <v>0</v>
      </c>
      <c r="I3917" s="41" t="b">
        <v>0</v>
      </c>
      <c r="J3917" s="41">
        <v>19</v>
      </c>
      <c r="K3917" s="41" t="str">
        <f t="shared" si="81"/>
        <v>118000</v>
      </c>
      <c r="L3917" s="41" t="s">
        <v>353</v>
      </c>
      <c r="O3917" t="s">
        <v>2512</v>
      </c>
      <c r="P3917">
        <v>12221027</v>
      </c>
      <c r="Q3917">
        <v>0</v>
      </c>
      <c r="R3917">
        <v>0</v>
      </c>
      <c r="S3917">
        <v>0</v>
      </c>
      <c r="U3917">
        <v>0</v>
      </c>
      <c r="V3917">
        <v>0</v>
      </c>
      <c r="W3917">
        <v>600</v>
      </c>
      <c r="X3917">
        <v>600</v>
      </c>
      <c r="Y3917" t="s">
        <v>363</v>
      </c>
      <c r="Z3917" t="s">
        <v>372</v>
      </c>
      <c r="AA3917" t="s">
        <v>442</v>
      </c>
      <c r="AB3917">
        <v>1</v>
      </c>
      <c r="AC3917">
        <v>0</v>
      </c>
      <c r="AD3917" t="b">
        <v>1</v>
      </c>
      <c r="AE3917" t="s">
        <v>358</v>
      </c>
      <c r="AF3917">
        <v>1</v>
      </c>
      <c r="AZ3917" t="s">
        <v>389</v>
      </c>
      <c r="BA3917">
        <v>10000</v>
      </c>
      <c r="BB3917" t="s">
        <v>434</v>
      </c>
      <c r="BC3917" t="s">
        <v>442</v>
      </c>
      <c r="BD3917">
        <v>10000</v>
      </c>
      <c r="BE3917">
        <v>0</v>
      </c>
      <c r="BF3917" t="s">
        <v>361</v>
      </c>
      <c r="BG3917">
        <v>0</v>
      </c>
      <c r="BN3917">
        <v>20860019</v>
      </c>
      <c r="GY3917">
        <v>0</v>
      </c>
      <c r="GZ3917">
        <v>0</v>
      </c>
      <c r="HA3917" t="s">
        <v>373</v>
      </c>
      <c r="HB3917">
        <v>0</v>
      </c>
      <c r="HC3917">
        <v>0</v>
      </c>
      <c r="HD3917">
        <v>0</v>
      </c>
      <c r="HE3917" t="b">
        <v>0</v>
      </c>
      <c r="HF3917">
        <v>15000</v>
      </c>
      <c r="HG3917" t="b">
        <v>1</v>
      </c>
      <c r="HH3917">
        <v>0</v>
      </c>
      <c r="HI3917">
        <v>0</v>
      </c>
      <c r="HJ3917">
        <v>0</v>
      </c>
      <c r="HK3917">
        <v>0</v>
      </c>
      <c r="HL3917" t="b">
        <v>0</v>
      </c>
      <c r="HM3917">
        <v>0</v>
      </c>
      <c r="HN3917">
        <v>0</v>
      </c>
      <c r="HO3917">
        <v>0</v>
      </c>
      <c r="HP3917" t="s">
        <v>363</v>
      </c>
      <c r="HQ3917">
        <v>0</v>
      </c>
      <c r="HR3917">
        <v>0</v>
      </c>
      <c r="HS3917">
        <v>0</v>
      </c>
      <c r="HT3917">
        <v>0</v>
      </c>
      <c r="HU3917" t="b">
        <v>0</v>
      </c>
      <c r="HV3917">
        <v>0</v>
      </c>
      <c r="HW3917" t="b">
        <v>0</v>
      </c>
      <c r="HX3917" t="b">
        <v>1</v>
      </c>
    </row>
    <row r="3918" spans="2:232">
      <c r="B3918" s="34">
        <f>10000000+INDEX(编号表!$B:$B,MATCH(D3918,编号表!$A:$A,0))*10000+J3918</f>
        <v>11800020</v>
      </c>
      <c r="C3918" s="22" t="s">
        <v>2511</v>
      </c>
      <c r="D3918" s="22" t="s">
        <v>2511</v>
      </c>
      <c r="E3918" s="41" t="s">
        <v>492</v>
      </c>
      <c r="F3918" s="41" t="s">
        <v>2272</v>
      </c>
      <c r="G3918" s="41" t="s">
        <v>363</v>
      </c>
      <c r="H3918" s="41" t="b">
        <v>0</v>
      </c>
      <c r="I3918" s="41" t="b">
        <v>0</v>
      </c>
      <c r="J3918" s="41">
        <v>20</v>
      </c>
      <c r="K3918" s="41" t="str">
        <f t="shared" si="81"/>
        <v>118000</v>
      </c>
      <c r="L3918" s="41" t="s">
        <v>860</v>
      </c>
      <c r="O3918" t="s">
        <v>2513</v>
      </c>
      <c r="P3918">
        <v>12221027</v>
      </c>
      <c r="Q3918">
        <v>0</v>
      </c>
      <c r="R3918">
        <v>0</v>
      </c>
      <c r="S3918">
        <v>0</v>
      </c>
      <c r="U3918">
        <v>0</v>
      </c>
      <c r="V3918">
        <v>0</v>
      </c>
      <c r="W3918">
        <v>600</v>
      </c>
      <c r="X3918">
        <v>600</v>
      </c>
      <c r="Y3918" t="s">
        <v>363</v>
      </c>
      <c r="Z3918" t="s">
        <v>372</v>
      </c>
      <c r="AA3918" t="s">
        <v>442</v>
      </c>
      <c r="AB3918">
        <v>1</v>
      </c>
      <c r="AC3918">
        <v>0</v>
      </c>
      <c r="AD3918" t="b">
        <v>1</v>
      </c>
      <c r="AE3918" t="s">
        <v>358</v>
      </c>
      <c r="AF3918">
        <v>1</v>
      </c>
      <c r="AZ3918" t="s">
        <v>389</v>
      </c>
      <c r="BA3918">
        <v>10000</v>
      </c>
      <c r="BB3918" t="s">
        <v>434</v>
      </c>
      <c r="BC3918" t="s">
        <v>442</v>
      </c>
      <c r="BD3918">
        <v>10000</v>
      </c>
      <c r="BE3918">
        <v>0</v>
      </c>
      <c r="BF3918" t="s">
        <v>361</v>
      </c>
      <c r="BG3918">
        <v>0</v>
      </c>
      <c r="BN3918">
        <v>20860020</v>
      </c>
      <c r="GY3918">
        <v>0</v>
      </c>
      <c r="GZ3918">
        <v>0</v>
      </c>
      <c r="HA3918" t="s">
        <v>373</v>
      </c>
      <c r="HB3918">
        <v>0</v>
      </c>
      <c r="HC3918">
        <v>0</v>
      </c>
      <c r="HD3918">
        <v>0</v>
      </c>
      <c r="HE3918" t="b">
        <v>0</v>
      </c>
      <c r="HF3918">
        <v>15000</v>
      </c>
      <c r="HG3918" t="b">
        <v>1</v>
      </c>
      <c r="HH3918">
        <v>0</v>
      </c>
      <c r="HI3918">
        <v>0</v>
      </c>
      <c r="HJ3918">
        <v>0</v>
      </c>
      <c r="HK3918">
        <v>0</v>
      </c>
      <c r="HL3918" t="b">
        <v>0</v>
      </c>
      <c r="HM3918">
        <v>0</v>
      </c>
      <c r="HN3918">
        <v>0</v>
      </c>
      <c r="HO3918">
        <v>0</v>
      </c>
      <c r="HP3918" t="s">
        <v>363</v>
      </c>
      <c r="HQ3918">
        <v>0</v>
      </c>
      <c r="HR3918">
        <v>0</v>
      </c>
      <c r="HS3918">
        <v>0</v>
      </c>
      <c r="HT3918">
        <v>0</v>
      </c>
      <c r="HU3918" t="b">
        <v>0</v>
      </c>
      <c r="HV3918">
        <v>0</v>
      </c>
      <c r="HW3918" t="b">
        <v>0</v>
      </c>
      <c r="HX3918" t="b">
        <v>1</v>
      </c>
    </row>
    <row r="3919" spans="2:232">
      <c r="B3919" s="34">
        <f>10000000+INDEX(编号表!$B:$B,MATCH(D3919,编号表!$A:$A,0))*10000+J3919</f>
        <v>11800021</v>
      </c>
      <c r="C3919" s="22" t="s">
        <v>2511</v>
      </c>
      <c r="D3919" s="22" t="s">
        <v>2511</v>
      </c>
      <c r="E3919" s="41" t="s">
        <v>492</v>
      </c>
      <c r="F3919" s="41" t="s">
        <v>2272</v>
      </c>
      <c r="G3919" s="41" t="s">
        <v>363</v>
      </c>
      <c r="H3919" s="41" t="b">
        <v>0</v>
      </c>
      <c r="I3919" s="41" t="b">
        <v>0</v>
      </c>
      <c r="J3919" s="41">
        <v>21</v>
      </c>
      <c r="K3919" s="41" t="str">
        <f t="shared" si="81"/>
        <v>118000</v>
      </c>
      <c r="L3919" s="41" t="s">
        <v>777</v>
      </c>
      <c r="O3919" t="s">
        <v>2514</v>
      </c>
      <c r="P3919">
        <v>12221027</v>
      </c>
      <c r="Q3919">
        <v>0</v>
      </c>
      <c r="R3919">
        <v>0</v>
      </c>
      <c r="S3919">
        <v>0</v>
      </c>
      <c r="U3919">
        <v>0</v>
      </c>
      <c r="V3919">
        <v>0</v>
      </c>
      <c r="W3919">
        <v>600</v>
      </c>
      <c r="X3919">
        <v>600</v>
      </c>
      <c r="Y3919" t="s">
        <v>363</v>
      </c>
      <c r="Z3919" t="s">
        <v>372</v>
      </c>
      <c r="AA3919" t="s">
        <v>442</v>
      </c>
      <c r="AB3919">
        <v>1</v>
      </c>
      <c r="AC3919">
        <v>0</v>
      </c>
      <c r="AD3919" t="b">
        <v>1</v>
      </c>
      <c r="AE3919" t="s">
        <v>358</v>
      </c>
      <c r="AF3919">
        <v>1</v>
      </c>
      <c r="AZ3919" t="s">
        <v>389</v>
      </c>
      <c r="BA3919">
        <v>10000</v>
      </c>
      <c r="BB3919" t="s">
        <v>434</v>
      </c>
      <c r="BC3919" t="s">
        <v>442</v>
      </c>
      <c r="BD3919">
        <v>10000</v>
      </c>
      <c r="BE3919">
        <v>0</v>
      </c>
      <c r="BF3919" t="s">
        <v>361</v>
      </c>
      <c r="BG3919">
        <v>0</v>
      </c>
      <c r="BN3919">
        <v>20860021</v>
      </c>
      <c r="GY3919">
        <v>0</v>
      </c>
      <c r="GZ3919">
        <v>0</v>
      </c>
      <c r="HA3919" t="s">
        <v>373</v>
      </c>
      <c r="HB3919">
        <v>0</v>
      </c>
      <c r="HC3919">
        <v>0</v>
      </c>
      <c r="HD3919">
        <v>0</v>
      </c>
      <c r="HE3919" t="b">
        <v>0</v>
      </c>
      <c r="HF3919">
        <v>15000</v>
      </c>
      <c r="HG3919" t="b">
        <v>1</v>
      </c>
      <c r="HH3919">
        <v>0</v>
      </c>
      <c r="HI3919">
        <v>0</v>
      </c>
      <c r="HJ3919">
        <v>0</v>
      </c>
      <c r="HK3919">
        <v>0</v>
      </c>
      <c r="HL3919" t="b">
        <v>0</v>
      </c>
      <c r="HM3919">
        <v>0</v>
      </c>
      <c r="HN3919">
        <v>0</v>
      </c>
      <c r="HO3919">
        <v>0</v>
      </c>
      <c r="HP3919" t="s">
        <v>363</v>
      </c>
      <c r="HQ3919">
        <v>0</v>
      </c>
      <c r="HR3919">
        <v>0</v>
      </c>
      <c r="HS3919">
        <v>0</v>
      </c>
      <c r="HT3919">
        <v>0</v>
      </c>
      <c r="HU3919" t="b">
        <v>0</v>
      </c>
      <c r="HV3919">
        <v>0</v>
      </c>
      <c r="HW3919" t="b">
        <v>0</v>
      </c>
      <c r="HX3919" t="b">
        <v>1</v>
      </c>
    </row>
    <row r="3920" spans="2:232">
      <c r="B3920" s="34">
        <f>10000000+INDEX(编号表!$B:$B,MATCH(D3920,编号表!$A:$A,0))*10000+J3920</f>
        <v>11810001</v>
      </c>
      <c r="C3920" s="22" t="s">
        <v>2515</v>
      </c>
      <c r="D3920" s="22" t="s">
        <v>2515</v>
      </c>
      <c r="E3920" s="41" t="s">
        <v>492</v>
      </c>
      <c r="F3920" s="41" t="s">
        <v>2248</v>
      </c>
      <c r="G3920" s="41" t="s">
        <v>363</v>
      </c>
      <c r="H3920" s="41" t="b">
        <v>0</v>
      </c>
      <c r="I3920" s="41" t="b">
        <v>0</v>
      </c>
      <c r="J3920" s="41">
        <v>1</v>
      </c>
      <c r="K3920" s="41" t="str">
        <f t="shared" si="81"/>
        <v>118100</v>
      </c>
      <c r="L3920" s="41" t="s">
        <v>353</v>
      </c>
      <c r="O3920" t="s">
        <v>2516</v>
      </c>
      <c r="P3920">
        <v>12221028</v>
      </c>
      <c r="Q3920">
        <v>0</v>
      </c>
      <c r="R3920">
        <v>0</v>
      </c>
      <c r="S3920">
        <v>0</v>
      </c>
      <c r="U3920">
        <v>0</v>
      </c>
      <c r="V3920">
        <v>0</v>
      </c>
      <c r="W3920">
        <v>400</v>
      </c>
      <c r="X3920">
        <v>600</v>
      </c>
      <c r="Y3920" t="s">
        <v>371</v>
      </c>
      <c r="Z3920"/>
      <c r="AA3920"/>
      <c r="AB3920"/>
      <c r="AC3920"/>
      <c r="AD3920"/>
      <c r="AE3920"/>
      <c r="AZ3920" t="s">
        <v>389</v>
      </c>
      <c r="BA3920">
        <v>10000</v>
      </c>
      <c r="BB3920" t="s">
        <v>465</v>
      </c>
      <c r="BC3920" t="s">
        <v>442</v>
      </c>
      <c r="BD3920">
        <v>10000</v>
      </c>
      <c r="BE3920">
        <v>0</v>
      </c>
      <c r="BF3920" t="s">
        <v>361</v>
      </c>
      <c r="BG3920">
        <v>0</v>
      </c>
      <c r="CA3920" t="s">
        <v>466</v>
      </c>
      <c r="CB3920">
        <v>400</v>
      </c>
      <c r="CC3920" t="s">
        <v>2517</v>
      </c>
      <c r="CD3920" t="s">
        <v>467</v>
      </c>
      <c r="CE3920" t="b">
        <v>0</v>
      </c>
      <c r="CF3920">
        <v>0</v>
      </c>
      <c r="GY3920">
        <v>0</v>
      </c>
      <c r="GZ3920">
        <v>0</v>
      </c>
      <c r="HA3920" t="s">
        <v>373</v>
      </c>
      <c r="HB3920">
        <v>0</v>
      </c>
      <c r="HC3920">
        <v>0</v>
      </c>
      <c r="HD3920">
        <v>0</v>
      </c>
      <c r="HE3920" t="b">
        <v>0</v>
      </c>
      <c r="HF3920">
        <v>15000</v>
      </c>
      <c r="HG3920" t="b">
        <v>1</v>
      </c>
      <c r="HH3920">
        <v>0</v>
      </c>
      <c r="HI3920">
        <v>0</v>
      </c>
      <c r="HJ3920">
        <v>0</v>
      </c>
      <c r="HK3920">
        <v>0</v>
      </c>
      <c r="HL3920" t="b">
        <v>0</v>
      </c>
      <c r="HM3920">
        <v>0</v>
      </c>
      <c r="HN3920">
        <v>0</v>
      </c>
      <c r="HO3920">
        <v>0</v>
      </c>
      <c r="HP3920" t="s">
        <v>363</v>
      </c>
      <c r="HQ3920">
        <v>0</v>
      </c>
      <c r="HR3920">
        <v>0</v>
      </c>
      <c r="HS3920">
        <v>0</v>
      </c>
      <c r="HT3920">
        <v>0</v>
      </c>
      <c r="HU3920" t="b">
        <v>0</v>
      </c>
      <c r="HV3920">
        <v>0</v>
      </c>
      <c r="HW3920" t="b">
        <v>0</v>
      </c>
      <c r="HX3920" t="b">
        <v>0</v>
      </c>
    </row>
    <row r="3921" spans="2:232">
      <c r="B3921" s="34">
        <f>10000000+INDEX(编号表!$B:$B,MATCH(D3921,编号表!$A:$A,0))*10000+J3921</f>
        <v>11810002</v>
      </c>
      <c r="C3921" s="22" t="s">
        <v>2515</v>
      </c>
      <c r="D3921" s="22" t="s">
        <v>2515</v>
      </c>
      <c r="E3921" s="41" t="s">
        <v>492</v>
      </c>
      <c r="F3921" s="41" t="s">
        <v>2248</v>
      </c>
      <c r="G3921" s="41" t="s">
        <v>363</v>
      </c>
      <c r="H3921" s="41" t="b">
        <v>0</v>
      </c>
      <c r="I3921" s="41" t="b">
        <v>0</v>
      </c>
      <c r="J3921" s="41">
        <v>2</v>
      </c>
      <c r="K3921" s="41" t="str">
        <f t="shared" si="81"/>
        <v>118100</v>
      </c>
      <c r="L3921" s="41" t="s">
        <v>860</v>
      </c>
      <c r="O3921" t="s">
        <v>2518</v>
      </c>
      <c r="P3921">
        <v>12221028</v>
      </c>
      <c r="Q3921">
        <v>0</v>
      </c>
      <c r="R3921">
        <v>0</v>
      </c>
      <c r="S3921">
        <v>0</v>
      </c>
      <c r="U3921">
        <v>0</v>
      </c>
      <c r="V3921">
        <v>0</v>
      </c>
      <c r="W3921">
        <v>500</v>
      </c>
      <c r="X3921">
        <v>600</v>
      </c>
      <c r="Y3921" t="s">
        <v>371</v>
      </c>
      <c r="Z3921"/>
      <c r="AA3921"/>
      <c r="AB3921"/>
      <c r="AC3921"/>
      <c r="AD3921"/>
      <c r="AE3921"/>
      <c r="AZ3921" t="s">
        <v>389</v>
      </c>
      <c r="BA3921">
        <v>10000</v>
      </c>
      <c r="BB3921" t="s">
        <v>465</v>
      </c>
      <c r="BC3921" t="s">
        <v>442</v>
      </c>
      <c r="BD3921">
        <v>10000</v>
      </c>
      <c r="BE3921">
        <v>0</v>
      </c>
      <c r="BF3921" t="s">
        <v>361</v>
      </c>
      <c r="BG3921">
        <v>0</v>
      </c>
      <c r="CA3921" t="s">
        <v>466</v>
      </c>
      <c r="CB3921">
        <v>500</v>
      </c>
      <c r="CC3921" t="s">
        <v>2517</v>
      </c>
      <c r="CD3921" t="s">
        <v>467</v>
      </c>
      <c r="CE3921" t="b">
        <v>0</v>
      </c>
      <c r="CF3921">
        <v>0</v>
      </c>
      <c r="GY3921">
        <v>0</v>
      </c>
      <c r="GZ3921">
        <v>0</v>
      </c>
      <c r="HA3921" t="s">
        <v>373</v>
      </c>
      <c r="HB3921">
        <v>0</v>
      </c>
      <c r="HC3921">
        <v>0</v>
      </c>
      <c r="HD3921">
        <v>0</v>
      </c>
      <c r="HE3921" t="b">
        <v>0</v>
      </c>
      <c r="HF3921">
        <v>15000</v>
      </c>
      <c r="HG3921" t="b">
        <v>1</v>
      </c>
      <c r="HH3921">
        <v>0</v>
      </c>
      <c r="HI3921">
        <v>0</v>
      </c>
      <c r="HJ3921">
        <v>0</v>
      </c>
      <c r="HK3921">
        <v>0</v>
      </c>
      <c r="HL3921" t="b">
        <v>0</v>
      </c>
      <c r="HM3921">
        <v>0</v>
      </c>
      <c r="HN3921">
        <v>0</v>
      </c>
      <c r="HO3921">
        <v>0</v>
      </c>
      <c r="HP3921" t="s">
        <v>363</v>
      </c>
      <c r="HQ3921">
        <v>0</v>
      </c>
      <c r="HR3921">
        <v>0</v>
      </c>
      <c r="HS3921">
        <v>0</v>
      </c>
      <c r="HT3921">
        <v>0</v>
      </c>
      <c r="HU3921" t="b">
        <v>0</v>
      </c>
      <c r="HV3921">
        <v>0</v>
      </c>
      <c r="HW3921" t="b">
        <v>0</v>
      </c>
      <c r="HX3921" t="b">
        <v>0</v>
      </c>
    </row>
    <row r="3922" spans="2:232">
      <c r="B3922" s="34">
        <f>10000000+INDEX(编号表!$B:$B,MATCH(D3922,编号表!$A:$A,0))*10000+J3922</f>
        <v>11810003</v>
      </c>
      <c r="C3922" s="22" t="s">
        <v>2515</v>
      </c>
      <c r="D3922" s="22" t="s">
        <v>2515</v>
      </c>
      <c r="E3922" s="41" t="s">
        <v>492</v>
      </c>
      <c r="F3922" s="41" t="s">
        <v>2248</v>
      </c>
      <c r="G3922" s="41" t="s">
        <v>363</v>
      </c>
      <c r="H3922" s="41" t="b">
        <v>0</v>
      </c>
      <c r="I3922" s="41" t="b">
        <v>0</v>
      </c>
      <c r="J3922" s="41">
        <v>3</v>
      </c>
      <c r="K3922" s="41" t="str">
        <f t="shared" si="81"/>
        <v>118100</v>
      </c>
      <c r="L3922" s="41" t="s">
        <v>777</v>
      </c>
      <c r="O3922" t="s">
        <v>2519</v>
      </c>
      <c r="P3922">
        <v>12221028</v>
      </c>
      <c r="Q3922">
        <v>0</v>
      </c>
      <c r="R3922">
        <v>0</v>
      </c>
      <c r="S3922">
        <v>0</v>
      </c>
      <c r="U3922">
        <v>0</v>
      </c>
      <c r="V3922">
        <v>0</v>
      </c>
      <c r="W3922">
        <v>600</v>
      </c>
      <c r="X3922">
        <v>600</v>
      </c>
      <c r="Y3922" t="s">
        <v>371</v>
      </c>
      <c r="Z3922"/>
      <c r="AA3922"/>
      <c r="AB3922"/>
      <c r="AC3922"/>
      <c r="AD3922"/>
      <c r="AE3922"/>
      <c r="AZ3922" t="s">
        <v>389</v>
      </c>
      <c r="BA3922">
        <v>10000</v>
      </c>
      <c r="BB3922" t="s">
        <v>465</v>
      </c>
      <c r="BC3922" t="s">
        <v>442</v>
      </c>
      <c r="BD3922">
        <v>10000</v>
      </c>
      <c r="BE3922">
        <v>0</v>
      </c>
      <c r="BF3922" t="s">
        <v>361</v>
      </c>
      <c r="BG3922">
        <v>0</v>
      </c>
      <c r="CA3922" t="s">
        <v>466</v>
      </c>
      <c r="CB3922">
        <v>600</v>
      </c>
      <c r="CC3922" t="s">
        <v>2517</v>
      </c>
      <c r="CD3922" t="s">
        <v>467</v>
      </c>
      <c r="CE3922" t="b">
        <v>0</v>
      </c>
      <c r="CF3922">
        <v>0</v>
      </c>
      <c r="GY3922">
        <v>0</v>
      </c>
      <c r="GZ3922">
        <v>0</v>
      </c>
      <c r="HA3922" t="s">
        <v>373</v>
      </c>
      <c r="HB3922">
        <v>0</v>
      </c>
      <c r="HC3922">
        <v>0</v>
      </c>
      <c r="HD3922">
        <v>0</v>
      </c>
      <c r="HE3922" t="b">
        <v>0</v>
      </c>
      <c r="HF3922">
        <v>15000</v>
      </c>
      <c r="HG3922" t="b">
        <v>1</v>
      </c>
      <c r="HH3922">
        <v>0</v>
      </c>
      <c r="HI3922">
        <v>0</v>
      </c>
      <c r="HJ3922">
        <v>0</v>
      </c>
      <c r="HK3922">
        <v>0</v>
      </c>
      <c r="HL3922" t="b">
        <v>0</v>
      </c>
      <c r="HM3922">
        <v>0</v>
      </c>
      <c r="HN3922">
        <v>0</v>
      </c>
      <c r="HO3922">
        <v>0</v>
      </c>
      <c r="HP3922" t="s">
        <v>363</v>
      </c>
      <c r="HQ3922">
        <v>0</v>
      </c>
      <c r="HR3922">
        <v>0</v>
      </c>
      <c r="HS3922">
        <v>0</v>
      </c>
      <c r="HT3922">
        <v>0</v>
      </c>
      <c r="HU3922" t="b">
        <v>0</v>
      </c>
      <c r="HV3922">
        <v>0</v>
      </c>
      <c r="HW3922" t="b">
        <v>0</v>
      </c>
      <c r="HX3922" t="b">
        <v>0</v>
      </c>
    </row>
    <row r="3923" spans="2:232">
      <c r="B3923" s="34">
        <f>10000000+INDEX(编号表!$B:$B,MATCH(D3923,编号表!$A:$A,0))*10000+J3923</f>
        <v>11810004</v>
      </c>
      <c r="C3923" s="22" t="s">
        <v>2515</v>
      </c>
      <c r="D3923" s="22" t="s">
        <v>2515</v>
      </c>
      <c r="E3923" s="41" t="s">
        <v>492</v>
      </c>
      <c r="F3923" s="41" t="s">
        <v>2252</v>
      </c>
      <c r="G3923" s="41" t="s">
        <v>363</v>
      </c>
      <c r="H3923" s="41" t="b">
        <v>0</v>
      </c>
      <c r="I3923" s="41" t="b">
        <v>0</v>
      </c>
      <c r="J3923" s="41">
        <v>4</v>
      </c>
      <c r="K3923" s="41" t="str">
        <f t="shared" si="81"/>
        <v>118100</v>
      </c>
      <c r="L3923" s="41" t="s">
        <v>353</v>
      </c>
      <c r="O3923" t="s">
        <v>2516</v>
      </c>
      <c r="P3923">
        <v>12221028</v>
      </c>
      <c r="Q3923">
        <v>0</v>
      </c>
      <c r="R3923">
        <v>0</v>
      </c>
      <c r="S3923">
        <v>0</v>
      </c>
      <c r="U3923">
        <v>0</v>
      </c>
      <c r="V3923">
        <v>0</v>
      </c>
      <c r="W3923">
        <v>400</v>
      </c>
      <c r="X3923">
        <v>600</v>
      </c>
      <c r="Y3923" t="s">
        <v>371</v>
      </c>
      <c r="Z3923"/>
      <c r="AA3923"/>
      <c r="AB3923"/>
      <c r="AC3923"/>
      <c r="AD3923"/>
      <c r="AE3923"/>
      <c r="AZ3923" t="s">
        <v>389</v>
      </c>
      <c r="BA3923">
        <v>10000</v>
      </c>
      <c r="BB3923" t="s">
        <v>465</v>
      </c>
      <c r="BC3923" t="s">
        <v>442</v>
      </c>
      <c r="BD3923">
        <v>10000</v>
      </c>
      <c r="BE3923">
        <v>0</v>
      </c>
      <c r="BF3923" t="s">
        <v>361</v>
      </c>
      <c r="BG3923">
        <v>0</v>
      </c>
      <c r="CA3923" t="s">
        <v>466</v>
      </c>
      <c r="CB3923">
        <v>400</v>
      </c>
      <c r="CC3923" t="s">
        <v>2517</v>
      </c>
      <c r="CD3923" t="s">
        <v>467</v>
      </c>
      <c r="CE3923" t="b">
        <v>0</v>
      </c>
      <c r="CF3923">
        <v>0</v>
      </c>
      <c r="GY3923">
        <v>0</v>
      </c>
      <c r="GZ3923">
        <v>0</v>
      </c>
      <c r="HA3923" t="s">
        <v>373</v>
      </c>
      <c r="HB3923">
        <v>0</v>
      </c>
      <c r="HC3923">
        <v>0</v>
      </c>
      <c r="HD3923">
        <v>0</v>
      </c>
      <c r="HE3923" t="b">
        <v>0</v>
      </c>
      <c r="HF3923">
        <v>15000</v>
      </c>
      <c r="HG3923" t="b">
        <v>1</v>
      </c>
      <c r="HH3923">
        <v>0</v>
      </c>
      <c r="HI3923">
        <v>0</v>
      </c>
      <c r="HJ3923">
        <v>0</v>
      </c>
      <c r="HK3923">
        <v>0</v>
      </c>
      <c r="HL3923" t="b">
        <v>0</v>
      </c>
      <c r="HM3923">
        <v>0</v>
      </c>
      <c r="HN3923">
        <v>0</v>
      </c>
      <c r="HO3923">
        <v>0</v>
      </c>
      <c r="HP3923" t="s">
        <v>363</v>
      </c>
      <c r="HQ3923">
        <v>0</v>
      </c>
      <c r="HR3923">
        <v>0</v>
      </c>
      <c r="HS3923">
        <v>0</v>
      </c>
      <c r="HT3923">
        <v>0</v>
      </c>
      <c r="HU3923" t="b">
        <v>0</v>
      </c>
      <c r="HV3923">
        <v>0</v>
      </c>
      <c r="HW3923" t="b">
        <v>0</v>
      </c>
      <c r="HX3923" t="b">
        <v>0</v>
      </c>
    </row>
    <row r="3924" spans="2:232">
      <c r="B3924" s="34">
        <f>10000000+INDEX(编号表!$B:$B,MATCH(D3924,编号表!$A:$A,0))*10000+J3924</f>
        <v>11810005</v>
      </c>
      <c r="C3924" s="22" t="s">
        <v>2515</v>
      </c>
      <c r="D3924" s="22" t="s">
        <v>2515</v>
      </c>
      <c r="E3924" s="41" t="s">
        <v>492</v>
      </c>
      <c r="F3924" s="41" t="s">
        <v>2252</v>
      </c>
      <c r="G3924" s="41" t="s">
        <v>363</v>
      </c>
      <c r="H3924" s="41" t="b">
        <v>0</v>
      </c>
      <c r="I3924" s="41" t="b">
        <v>0</v>
      </c>
      <c r="J3924" s="41">
        <v>5</v>
      </c>
      <c r="K3924" s="41" t="str">
        <f t="shared" si="81"/>
        <v>118100</v>
      </c>
      <c r="L3924" s="41" t="s">
        <v>860</v>
      </c>
      <c r="O3924" t="s">
        <v>2518</v>
      </c>
      <c r="P3924">
        <v>12221028</v>
      </c>
      <c r="Q3924">
        <v>0</v>
      </c>
      <c r="R3924">
        <v>0</v>
      </c>
      <c r="S3924">
        <v>0</v>
      </c>
      <c r="U3924">
        <v>0</v>
      </c>
      <c r="V3924">
        <v>0</v>
      </c>
      <c r="W3924">
        <v>500</v>
      </c>
      <c r="X3924">
        <v>600</v>
      </c>
      <c r="Y3924" t="s">
        <v>371</v>
      </c>
      <c r="Z3924"/>
      <c r="AA3924"/>
      <c r="AB3924"/>
      <c r="AC3924"/>
      <c r="AD3924"/>
      <c r="AE3924"/>
      <c r="AZ3924" t="s">
        <v>389</v>
      </c>
      <c r="BA3924">
        <v>10000</v>
      </c>
      <c r="BB3924" t="s">
        <v>465</v>
      </c>
      <c r="BC3924" t="s">
        <v>442</v>
      </c>
      <c r="BD3924">
        <v>10000</v>
      </c>
      <c r="BE3924">
        <v>0</v>
      </c>
      <c r="BF3924" t="s">
        <v>361</v>
      </c>
      <c r="BG3924">
        <v>0</v>
      </c>
      <c r="CA3924" t="s">
        <v>466</v>
      </c>
      <c r="CB3924">
        <v>500</v>
      </c>
      <c r="CC3924" t="s">
        <v>2517</v>
      </c>
      <c r="CD3924" t="s">
        <v>467</v>
      </c>
      <c r="CE3924" t="b">
        <v>0</v>
      </c>
      <c r="CF3924">
        <v>0</v>
      </c>
      <c r="GY3924">
        <v>0</v>
      </c>
      <c r="GZ3924">
        <v>0</v>
      </c>
      <c r="HA3924" t="s">
        <v>373</v>
      </c>
      <c r="HB3924">
        <v>0</v>
      </c>
      <c r="HC3924">
        <v>0</v>
      </c>
      <c r="HD3924">
        <v>0</v>
      </c>
      <c r="HE3924" t="b">
        <v>0</v>
      </c>
      <c r="HF3924">
        <v>15000</v>
      </c>
      <c r="HG3924" t="b">
        <v>1</v>
      </c>
      <c r="HH3924">
        <v>0</v>
      </c>
      <c r="HI3924">
        <v>0</v>
      </c>
      <c r="HJ3924">
        <v>0</v>
      </c>
      <c r="HK3924">
        <v>0</v>
      </c>
      <c r="HL3924" t="b">
        <v>0</v>
      </c>
      <c r="HM3924">
        <v>0</v>
      </c>
      <c r="HN3924">
        <v>0</v>
      </c>
      <c r="HO3924">
        <v>0</v>
      </c>
      <c r="HP3924" t="s">
        <v>363</v>
      </c>
      <c r="HQ3924">
        <v>0</v>
      </c>
      <c r="HR3924">
        <v>0</v>
      </c>
      <c r="HS3924">
        <v>0</v>
      </c>
      <c r="HT3924">
        <v>0</v>
      </c>
      <c r="HU3924" t="b">
        <v>0</v>
      </c>
      <c r="HV3924">
        <v>0</v>
      </c>
      <c r="HW3924" t="b">
        <v>0</v>
      </c>
      <c r="HX3924" t="b">
        <v>0</v>
      </c>
    </row>
    <row r="3925" spans="2:232">
      <c r="B3925" s="34">
        <f>10000000+INDEX(编号表!$B:$B,MATCH(D3925,编号表!$A:$A,0))*10000+J3925</f>
        <v>11810006</v>
      </c>
      <c r="C3925" s="22" t="s">
        <v>2515</v>
      </c>
      <c r="D3925" s="22" t="s">
        <v>2515</v>
      </c>
      <c r="E3925" s="41" t="s">
        <v>492</v>
      </c>
      <c r="F3925" s="41" t="s">
        <v>2252</v>
      </c>
      <c r="G3925" s="41" t="s">
        <v>363</v>
      </c>
      <c r="H3925" s="41" t="b">
        <v>0</v>
      </c>
      <c r="I3925" s="41" t="b">
        <v>0</v>
      </c>
      <c r="J3925" s="41">
        <v>6</v>
      </c>
      <c r="K3925" s="41" t="str">
        <f t="shared" si="81"/>
        <v>118100</v>
      </c>
      <c r="L3925" s="41" t="s">
        <v>777</v>
      </c>
      <c r="O3925" t="s">
        <v>2519</v>
      </c>
      <c r="P3925">
        <v>12221028</v>
      </c>
      <c r="Q3925">
        <v>0</v>
      </c>
      <c r="R3925">
        <v>0</v>
      </c>
      <c r="S3925">
        <v>0</v>
      </c>
      <c r="U3925">
        <v>0</v>
      </c>
      <c r="V3925">
        <v>0</v>
      </c>
      <c r="W3925">
        <v>600</v>
      </c>
      <c r="X3925">
        <v>600</v>
      </c>
      <c r="Y3925" t="s">
        <v>371</v>
      </c>
      <c r="Z3925"/>
      <c r="AA3925"/>
      <c r="AB3925"/>
      <c r="AC3925"/>
      <c r="AD3925"/>
      <c r="AE3925"/>
      <c r="AZ3925" t="s">
        <v>389</v>
      </c>
      <c r="BA3925">
        <v>10000</v>
      </c>
      <c r="BB3925" t="s">
        <v>465</v>
      </c>
      <c r="BC3925" t="s">
        <v>442</v>
      </c>
      <c r="BD3925">
        <v>10000</v>
      </c>
      <c r="BE3925">
        <v>0</v>
      </c>
      <c r="BF3925" t="s">
        <v>361</v>
      </c>
      <c r="BG3925">
        <v>0</v>
      </c>
      <c r="CA3925" t="s">
        <v>466</v>
      </c>
      <c r="CB3925">
        <v>600</v>
      </c>
      <c r="CC3925" t="s">
        <v>2517</v>
      </c>
      <c r="CD3925" t="s">
        <v>467</v>
      </c>
      <c r="CE3925" t="b">
        <v>0</v>
      </c>
      <c r="CF3925">
        <v>0</v>
      </c>
      <c r="GY3925">
        <v>0</v>
      </c>
      <c r="GZ3925">
        <v>0</v>
      </c>
      <c r="HA3925" t="s">
        <v>373</v>
      </c>
      <c r="HB3925">
        <v>0</v>
      </c>
      <c r="HC3925">
        <v>0</v>
      </c>
      <c r="HD3925">
        <v>0</v>
      </c>
      <c r="HE3925" t="b">
        <v>0</v>
      </c>
      <c r="HF3925">
        <v>15000</v>
      </c>
      <c r="HG3925" t="b">
        <v>1</v>
      </c>
      <c r="HH3925">
        <v>0</v>
      </c>
      <c r="HI3925">
        <v>0</v>
      </c>
      <c r="HJ3925">
        <v>0</v>
      </c>
      <c r="HK3925">
        <v>0</v>
      </c>
      <c r="HL3925" t="b">
        <v>0</v>
      </c>
      <c r="HM3925">
        <v>0</v>
      </c>
      <c r="HN3925">
        <v>0</v>
      </c>
      <c r="HO3925">
        <v>0</v>
      </c>
      <c r="HP3925" t="s">
        <v>363</v>
      </c>
      <c r="HQ3925">
        <v>0</v>
      </c>
      <c r="HR3925">
        <v>0</v>
      </c>
      <c r="HS3925">
        <v>0</v>
      </c>
      <c r="HT3925">
        <v>0</v>
      </c>
      <c r="HU3925" t="b">
        <v>0</v>
      </c>
      <c r="HV3925">
        <v>0</v>
      </c>
      <c r="HW3925" t="b">
        <v>0</v>
      </c>
      <c r="HX3925" t="b">
        <v>0</v>
      </c>
    </row>
    <row r="3926" spans="2:232">
      <c r="B3926" s="34">
        <f>10000000+INDEX(编号表!$B:$B,MATCH(D3926,编号表!$A:$A,0))*10000+J3926</f>
        <v>11810007</v>
      </c>
      <c r="C3926" s="22" t="s">
        <v>2515</v>
      </c>
      <c r="D3926" s="22" t="s">
        <v>2515</v>
      </c>
      <c r="E3926" s="41" t="s">
        <v>492</v>
      </c>
      <c r="F3926" s="41" t="s">
        <v>2256</v>
      </c>
      <c r="G3926" s="41" t="s">
        <v>363</v>
      </c>
      <c r="H3926" s="41" t="b">
        <v>0</v>
      </c>
      <c r="I3926" s="41" t="b">
        <v>0</v>
      </c>
      <c r="J3926" s="41">
        <v>7</v>
      </c>
      <c r="K3926" s="41" t="str">
        <f t="shared" si="81"/>
        <v>118100</v>
      </c>
      <c r="L3926" s="41" t="s">
        <v>353</v>
      </c>
      <c r="O3926" t="s">
        <v>2516</v>
      </c>
      <c r="P3926">
        <v>12221028</v>
      </c>
      <c r="Q3926">
        <v>0</v>
      </c>
      <c r="R3926">
        <v>0</v>
      </c>
      <c r="S3926">
        <v>0</v>
      </c>
      <c r="U3926">
        <v>0</v>
      </c>
      <c r="V3926">
        <v>0</v>
      </c>
      <c r="W3926">
        <v>400</v>
      </c>
      <c r="X3926">
        <v>600</v>
      </c>
      <c r="Y3926" t="s">
        <v>371</v>
      </c>
      <c r="Z3926"/>
      <c r="AA3926"/>
      <c r="AB3926"/>
      <c r="AC3926"/>
      <c r="AD3926"/>
      <c r="AE3926"/>
      <c r="AZ3926" t="s">
        <v>389</v>
      </c>
      <c r="BA3926">
        <v>10000</v>
      </c>
      <c r="BB3926" t="s">
        <v>465</v>
      </c>
      <c r="BC3926" t="s">
        <v>442</v>
      </c>
      <c r="BD3926">
        <v>10000</v>
      </c>
      <c r="BE3926">
        <v>0</v>
      </c>
      <c r="BF3926" t="s">
        <v>361</v>
      </c>
      <c r="BG3926">
        <v>0</v>
      </c>
      <c r="CA3926" t="s">
        <v>466</v>
      </c>
      <c r="CB3926">
        <v>400</v>
      </c>
      <c r="CC3926" t="s">
        <v>2517</v>
      </c>
      <c r="CD3926" t="s">
        <v>467</v>
      </c>
      <c r="CE3926" t="b">
        <v>0</v>
      </c>
      <c r="CF3926">
        <v>0</v>
      </c>
      <c r="GY3926">
        <v>0</v>
      </c>
      <c r="GZ3926">
        <v>0</v>
      </c>
      <c r="HA3926" t="s">
        <v>373</v>
      </c>
      <c r="HB3926">
        <v>0</v>
      </c>
      <c r="HC3926">
        <v>0</v>
      </c>
      <c r="HD3926">
        <v>0</v>
      </c>
      <c r="HE3926" t="b">
        <v>0</v>
      </c>
      <c r="HF3926">
        <v>15000</v>
      </c>
      <c r="HG3926" t="b">
        <v>1</v>
      </c>
      <c r="HH3926">
        <v>0</v>
      </c>
      <c r="HI3926">
        <v>0</v>
      </c>
      <c r="HJ3926">
        <v>0</v>
      </c>
      <c r="HK3926">
        <v>0</v>
      </c>
      <c r="HL3926" t="b">
        <v>0</v>
      </c>
      <c r="HM3926">
        <v>0</v>
      </c>
      <c r="HN3926">
        <v>0</v>
      </c>
      <c r="HO3926">
        <v>0</v>
      </c>
      <c r="HP3926" t="s">
        <v>363</v>
      </c>
      <c r="HQ3926">
        <v>0</v>
      </c>
      <c r="HR3926">
        <v>0</v>
      </c>
      <c r="HS3926">
        <v>0</v>
      </c>
      <c r="HT3926">
        <v>0</v>
      </c>
      <c r="HU3926" t="b">
        <v>0</v>
      </c>
      <c r="HV3926">
        <v>0</v>
      </c>
      <c r="HW3926" t="b">
        <v>0</v>
      </c>
      <c r="HX3926" t="b">
        <v>0</v>
      </c>
    </row>
    <row r="3927" spans="2:232">
      <c r="B3927" s="34">
        <f>10000000+INDEX(编号表!$B:$B,MATCH(D3927,编号表!$A:$A,0))*10000+J3927</f>
        <v>11810008</v>
      </c>
      <c r="C3927" s="22" t="s">
        <v>2515</v>
      </c>
      <c r="D3927" s="22" t="s">
        <v>2515</v>
      </c>
      <c r="E3927" s="41" t="s">
        <v>492</v>
      </c>
      <c r="F3927" s="41" t="s">
        <v>2256</v>
      </c>
      <c r="G3927" s="41" t="s">
        <v>363</v>
      </c>
      <c r="H3927" s="41" t="b">
        <v>0</v>
      </c>
      <c r="I3927" s="41" t="b">
        <v>0</v>
      </c>
      <c r="J3927" s="41">
        <v>8</v>
      </c>
      <c r="K3927" s="41" t="str">
        <f t="shared" si="81"/>
        <v>118100</v>
      </c>
      <c r="L3927" s="41" t="s">
        <v>860</v>
      </c>
      <c r="O3927" t="s">
        <v>2518</v>
      </c>
      <c r="P3927">
        <v>12221028</v>
      </c>
      <c r="Q3927">
        <v>0</v>
      </c>
      <c r="R3927">
        <v>0</v>
      </c>
      <c r="S3927">
        <v>0</v>
      </c>
      <c r="U3927">
        <v>0</v>
      </c>
      <c r="V3927">
        <v>0</v>
      </c>
      <c r="W3927">
        <v>500</v>
      </c>
      <c r="X3927">
        <v>600</v>
      </c>
      <c r="Y3927" t="s">
        <v>371</v>
      </c>
      <c r="Z3927"/>
      <c r="AA3927"/>
      <c r="AB3927"/>
      <c r="AC3927"/>
      <c r="AD3927"/>
      <c r="AE3927"/>
      <c r="AZ3927" t="s">
        <v>389</v>
      </c>
      <c r="BA3927">
        <v>10000</v>
      </c>
      <c r="BB3927" t="s">
        <v>465</v>
      </c>
      <c r="BC3927" t="s">
        <v>442</v>
      </c>
      <c r="BD3927">
        <v>10000</v>
      </c>
      <c r="BE3927">
        <v>0</v>
      </c>
      <c r="BF3927" t="s">
        <v>361</v>
      </c>
      <c r="BG3927">
        <v>0</v>
      </c>
      <c r="CA3927" t="s">
        <v>466</v>
      </c>
      <c r="CB3927">
        <v>500</v>
      </c>
      <c r="CC3927" t="s">
        <v>2517</v>
      </c>
      <c r="CD3927" t="s">
        <v>467</v>
      </c>
      <c r="CE3927" t="b">
        <v>0</v>
      </c>
      <c r="CF3927">
        <v>0</v>
      </c>
      <c r="GY3927">
        <v>0</v>
      </c>
      <c r="GZ3927">
        <v>0</v>
      </c>
      <c r="HA3927" t="s">
        <v>373</v>
      </c>
      <c r="HB3927">
        <v>0</v>
      </c>
      <c r="HC3927">
        <v>0</v>
      </c>
      <c r="HD3927">
        <v>0</v>
      </c>
      <c r="HE3927" t="b">
        <v>0</v>
      </c>
      <c r="HF3927">
        <v>15000</v>
      </c>
      <c r="HG3927" t="b">
        <v>1</v>
      </c>
      <c r="HH3927">
        <v>0</v>
      </c>
      <c r="HI3927">
        <v>0</v>
      </c>
      <c r="HJ3927">
        <v>0</v>
      </c>
      <c r="HK3927">
        <v>0</v>
      </c>
      <c r="HL3927" t="b">
        <v>0</v>
      </c>
      <c r="HM3927">
        <v>0</v>
      </c>
      <c r="HN3927">
        <v>0</v>
      </c>
      <c r="HO3927">
        <v>0</v>
      </c>
      <c r="HP3927" t="s">
        <v>363</v>
      </c>
      <c r="HQ3927">
        <v>0</v>
      </c>
      <c r="HR3927">
        <v>0</v>
      </c>
      <c r="HS3927">
        <v>0</v>
      </c>
      <c r="HT3927">
        <v>0</v>
      </c>
      <c r="HU3927" t="b">
        <v>0</v>
      </c>
      <c r="HV3927">
        <v>0</v>
      </c>
      <c r="HW3927" t="b">
        <v>0</v>
      </c>
      <c r="HX3927" t="b">
        <v>0</v>
      </c>
    </row>
    <row r="3928" spans="2:232">
      <c r="B3928" s="34">
        <f>10000000+INDEX(编号表!$B:$B,MATCH(D3928,编号表!$A:$A,0))*10000+J3928</f>
        <v>11810009</v>
      </c>
      <c r="C3928" s="22" t="s">
        <v>2515</v>
      </c>
      <c r="D3928" s="22" t="s">
        <v>2515</v>
      </c>
      <c r="E3928" s="41" t="s">
        <v>492</v>
      </c>
      <c r="F3928" s="41" t="s">
        <v>2256</v>
      </c>
      <c r="G3928" s="41" t="s">
        <v>363</v>
      </c>
      <c r="H3928" s="41" t="b">
        <v>0</v>
      </c>
      <c r="I3928" s="41" t="b">
        <v>0</v>
      </c>
      <c r="J3928" s="41">
        <v>9</v>
      </c>
      <c r="K3928" s="41" t="str">
        <f t="shared" si="81"/>
        <v>118100</v>
      </c>
      <c r="L3928" s="41" t="s">
        <v>777</v>
      </c>
      <c r="O3928" t="s">
        <v>2519</v>
      </c>
      <c r="P3928">
        <v>12221028</v>
      </c>
      <c r="Q3928">
        <v>0</v>
      </c>
      <c r="R3928">
        <v>0</v>
      </c>
      <c r="S3928">
        <v>0</v>
      </c>
      <c r="U3928">
        <v>0</v>
      </c>
      <c r="V3928">
        <v>0</v>
      </c>
      <c r="W3928">
        <v>600</v>
      </c>
      <c r="X3928">
        <v>600</v>
      </c>
      <c r="Y3928" t="s">
        <v>371</v>
      </c>
      <c r="Z3928"/>
      <c r="AA3928"/>
      <c r="AB3928"/>
      <c r="AC3928"/>
      <c r="AD3928"/>
      <c r="AE3928"/>
      <c r="AZ3928" t="s">
        <v>389</v>
      </c>
      <c r="BA3928">
        <v>10000</v>
      </c>
      <c r="BB3928" t="s">
        <v>465</v>
      </c>
      <c r="BC3928" t="s">
        <v>442</v>
      </c>
      <c r="BD3928">
        <v>10000</v>
      </c>
      <c r="BE3928">
        <v>0</v>
      </c>
      <c r="BF3928" t="s">
        <v>361</v>
      </c>
      <c r="BG3928">
        <v>0</v>
      </c>
      <c r="CA3928" t="s">
        <v>466</v>
      </c>
      <c r="CB3928">
        <v>600</v>
      </c>
      <c r="CC3928" t="s">
        <v>2517</v>
      </c>
      <c r="CD3928" t="s">
        <v>467</v>
      </c>
      <c r="CE3928" t="b">
        <v>0</v>
      </c>
      <c r="CF3928">
        <v>0</v>
      </c>
      <c r="GY3928">
        <v>0</v>
      </c>
      <c r="GZ3928">
        <v>0</v>
      </c>
      <c r="HA3928" t="s">
        <v>373</v>
      </c>
      <c r="HB3928">
        <v>0</v>
      </c>
      <c r="HC3928">
        <v>0</v>
      </c>
      <c r="HD3928">
        <v>0</v>
      </c>
      <c r="HE3928" t="b">
        <v>0</v>
      </c>
      <c r="HF3928">
        <v>15000</v>
      </c>
      <c r="HG3928" t="b">
        <v>1</v>
      </c>
      <c r="HH3928">
        <v>0</v>
      </c>
      <c r="HI3928">
        <v>0</v>
      </c>
      <c r="HJ3928">
        <v>0</v>
      </c>
      <c r="HK3928">
        <v>0</v>
      </c>
      <c r="HL3928" t="b">
        <v>0</v>
      </c>
      <c r="HM3928">
        <v>0</v>
      </c>
      <c r="HN3928">
        <v>0</v>
      </c>
      <c r="HO3928">
        <v>0</v>
      </c>
      <c r="HP3928" t="s">
        <v>363</v>
      </c>
      <c r="HQ3928">
        <v>0</v>
      </c>
      <c r="HR3928">
        <v>0</v>
      </c>
      <c r="HS3928">
        <v>0</v>
      </c>
      <c r="HT3928">
        <v>0</v>
      </c>
      <c r="HU3928" t="b">
        <v>0</v>
      </c>
      <c r="HV3928">
        <v>0</v>
      </c>
      <c r="HW3928" t="b">
        <v>0</v>
      </c>
      <c r="HX3928" t="b">
        <v>0</v>
      </c>
    </row>
    <row r="3929" spans="2:232">
      <c r="B3929" s="34">
        <f>10000000+INDEX(编号表!$B:$B,MATCH(D3929,编号表!$A:$A,0))*10000+J3929</f>
        <v>11810010</v>
      </c>
      <c r="C3929" s="22" t="s">
        <v>2515</v>
      </c>
      <c r="D3929" s="22" t="s">
        <v>2515</v>
      </c>
      <c r="E3929" s="41" t="s">
        <v>492</v>
      </c>
      <c r="F3929" s="41" t="s">
        <v>2260</v>
      </c>
      <c r="G3929" s="41" t="s">
        <v>363</v>
      </c>
      <c r="H3929" s="41" t="b">
        <v>0</v>
      </c>
      <c r="I3929" s="41" t="b">
        <v>0</v>
      </c>
      <c r="J3929" s="41">
        <v>10</v>
      </c>
      <c r="K3929" s="41" t="str">
        <f t="shared" si="81"/>
        <v>118100</v>
      </c>
      <c r="L3929" s="41" t="s">
        <v>353</v>
      </c>
      <c r="O3929" t="s">
        <v>2516</v>
      </c>
      <c r="P3929">
        <v>12221028</v>
      </c>
      <c r="Q3929">
        <v>0</v>
      </c>
      <c r="R3929">
        <v>0</v>
      </c>
      <c r="S3929">
        <v>0</v>
      </c>
      <c r="U3929">
        <v>0</v>
      </c>
      <c r="V3929">
        <v>0</v>
      </c>
      <c r="W3929">
        <v>400</v>
      </c>
      <c r="X3929">
        <v>600</v>
      </c>
      <c r="Y3929" t="s">
        <v>371</v>
      </c>
      <c r="Z3929"/>
      <c r="AA3929"/>
      <c r="AB3929"/>
      <c r="AC3929"/>
      <c r="AD3929"/>
      <c r="AE3929"/>
      <c r="AZ3929" t="s">
        <v>389</v>
      </c>
      <c r="BA3929">
        <v>10000</v>
      </c>
      <c r="BB3929" t="s">
        <v>465</v>
      </c>
      <c r="BC3929" t="s">
        <v>442</v>
      </c>
      <c r="BD3929">
        <v>10000</v>
      </c>
      <c r="BE3929">
        <v>0</v>
      </c>
      <c r="BF3929" t="s">
        <v>361</v>
      </c>
      <c r="BG3929">
        <v>0</v>
      </c>
      <c r="CA3929" t="s">
        <v>466</v>
      </c>
      <c r="CB3929">
        <v>400</v>
      </c>
      <c r="CC3929" t="s">
        <v>2517</v>
      </c>
      <c r="CD3929" t="s">
        <v>467</v>
      </c>
      <c r="CE3929" t="b">
        <v>0</v>
      </c>
      <c r="CF3929">
        <v>0</v>
      </c>
      <c r="GY3929">
        <v>0</v>
      </c>
      <c r="GZ3929">
        <v>0</v>
      </c>
      <c r="HA3929" t="s">
        <v>373</v>
      </c>
      <c r="HB3929">
        <v>0</v>
      </c>
      <c r="HC3929">
        <v>0</v>
      </c>
      <c r="HD3929">
        <v>0</v>
      </c>
      <c r="HE3929" t="b">
        <v>0</v>
      </c>
      <c r="HF3929">
        <v>15000</v>
      </c>
      <c r="HG3929" t="b">
        <v>1</v>
      </c>
      <c r="HH3929">
        <v>0</v>
      </c>
      <c r="HI3929">
        <v>0</v>
      </c>
      <c r="HJ3929">
        <v>0</v>
      </c>
      <c r="HK3929">
        <v>0</v>
      </c>
      <c r="HL3929" t="b">
        <v>0</v>
      </c>
      <c r="HM3929">
        <v>0</v>
      </c>
      <c r="HN3929">
        <v>0</v>
      </c>
      <c r="HO3929">
        <v>0</v>
      </c>
      <c r="HP3929" t="s">
        <v>363</v>
      </c>
      <c r="HQ3929">
        <v>0</v>
      </c>
      <c r="HR3929">
        <v>0</v>
      </c>
      <c r="HS3929">
        <v>0</v>
      </c>
      <c r="HT3929">
        <v>0</v>
      </c>
      <c r="HU3929" t="b">
        <v>0</v>
      </c>
      <c r="HV3929">
        <v>0</v>
      </c>
      <c r="HW3929" t="b">
        <v>0</v>
      </c>
      <c r="HX3929" t="b">
        <v>0</v>
      </c>
    </row>
    <row r="3930" spans="2:232">
      <c r="B3930" s="34">
        <f>10000000+INDEX(编号表!$B:$B,MATCH(D3930,编号表!$A:$A,0))*10000+J3930</f>
        <v>11810011</v>
      </c>
      <c r="C3930" s="22" t="s">
        <v>2515</v>
      </c>
      <c r="D3930" s="22" t="s">
        <v>2515</v>
      </c>
      <c r="E3930" s="41" t="s">
        <v>492</v>
      </c>
      <c r="F3930" s="41" t="s">
        <v>2260</v>
      </c>
      <c r="G3930" s="41" t="s">
        <v>363</v>
      </c>
      <c r="H3930" s="41" t="b">
        <v>0</v>
      </c>
      <c r="I3930" s="41" t="b">
        <v>0</v>
      </c>
      <c r="J3930" s="41">
        <v>11</v>
      </c>
      <c r="K3930" s="41" t="str">
        <f t="shared" si="81"/>
        <v>118100</v>
      </c>
      <c r="L3930" s="41" t="s">
        <v>860</v>
      </c>
      <c r="O3930" t="s">
        <v>2518</v>
      </c>
      <c r="P3930">
        <v>12221028</v>
      </c>
      <c r="Q3930">
        <v>0</v>
      </c>
      <c r="R3930">
        <v>0</v>
      </c>
      <c r="S3930">
        <v>0</v>
      </c>
      <c r="U3930">
        <v>0</v>
      </c>
      <c r="V3930">
        <v>0</v>
      </c>
      <c r="W3930">
        <v>500</v>
      </c>
      <c r="X3930">
        <v>600</v>
      </c>
      <c r="Y3930" t="s">
        <v>371</v>
      </c>
      <c r="Z3930"/>
      <c r="AA3930"/>
      <c r="AB3930"/>
      <c r="AC3930"/>
      <c r="AD3930"/>
      <c r="AE3930"/>
      <c r="AZ3930" t="s">
        <v>389</v>
      </c>
      <c r="BA3930">
        <v>10000</v>
      </c>
      <c r="BB3930" t="s">
        <v>465</v>
      </c>
      <c r="BC3930" t="s">
        <v>442</v>
      </c>
      <c r="BD3930">
        <v>10000</v>
      </c>
      <c r="BE3930">
        <v>0</v>
      </c>
      <c r="BF3930" t="s">
        <v>361</v>
      </c>
      <c r="BG3930">
        <v>0</v>
      </c>
      <c r="CA3930" t="s">
        <v>466</v>
      </c>
      <c r="CB3930">
        <v>500</v>
      </c>
      <c r="CC3930" t="s">
        <v>2517</v>
      </c>
      <c r="CD3930" t="s">
        <v>467</v>
      </c>
      <c r="CE3930" t="b">
        <v>0</v>
      </c>
      <c r="CF3930">
        <v>0</v>
      </c>
      <c r="GY3930">
        <v>0</v>
      </c>
      <c r="GZ3930">
        <v>0</v>
      </c>
      <c r="HA3930" t="s">
        <v>373</v>
      </c>
      <c r="HB3930">
        <v>0</v>
      </c>
      <c r="HC3930">
        <v>0</v>
      </c>
      <c r="HD3930">
        <v>0</v>
      </c>
      <c r="HE3930" t="b">
        <v>0</v>
      </c>
      <c r="HF3930">
        <v>15000</v>
      </c>
      <c r="HG3930" t="b">
        <v>1</v>
      </c>
      <c r="HH3930">
        <v>0</v>
      </c>
      <c r="HI3930">
        <v>0</v>
      </c>
      <c r="HJ3930">
        <v>0</v>
      </c>
      <c r="HK3930">
        <v>0</v>
      </c>
      <c r="HL3930" t="b">
        <v>0</v>
      </c>
      <c r="HM3930">
        <v>0</v>
      </c>
      <c r="HN3930">
        <v>0</v>
      </c>
      <c r="HO3930">
        <v>0</v>
      </c>
      <c r="HP3930" t="s">
        <v>363</v>
      </c>
      <c r="HQ3930">
        <v>0</v>
      </c>
      <c r="HR3930">
        <v>0</v>
      </c>
      <c r="HS3930">
        <v>0</v>
      </c>
      <c r="HT3930">
        <v>0</v>
      </c>
      <c r="HU3930" t="b">
        <v>0</v>
      </c>
      <c r="HV3930">
        <v>0</v>
      </c>
      <c r="HW3930" t="b">
        <v>0</v>
      </c>
      <c r="HX3930" t="b">
        <v>0</v>
      </c>
    </row>
    <row r="3931" spans="2:232">
      <c r="B3931" s="34">
        <f>10000000+INDEX(编号表!$B:$B,MATCH(D3931,编号表!$A:$A,0))*10000+J3931</f>
        <v>11810012</v>
      </c>
      <c r="C3931" s="22" t="s">
        <v>2515</v>
      </c>
      <c r="D3931" s="22" t="s">
        <v>2515</v>
      </c>
      <c r="E3931" s="41" t="s">
        <v>492</v>
      </c>
      <c r="F3931" s="41" t="s">
        <v>2260</v>
      </c>
      <c r="G3931" s="41" t="s">
        <v>363</v>
      </c>
      <c r="H3931" s="41" t="b">
        <v>0</v>
      </c>
      <c r="I3931" s="41" t="b">
        <v>0</v>
      </c>
      <c r="J3931" s="41">
        <v>12</v>
      </c>
      <c r="K3931" s="41" t="str">
        <f t="shared" si="81"/>
        <v>118100</v>
      </c>
      <c r="L3931" s="41" t="s">
        <v>777</v>
      </c>
      <c r="O3931" t="s">
        <v>2519</v>
      </c>
      <c r="P3931">
        <v>12221028</v>
      </c>
      <c r="Q3931">
        <v>0</v>
      </c>
      <c r="R3931">
        <v>0</v>
      </c>
      <c r="S3931">
        <v>0</v>
      </c>
      <c r="U3931">
        <v>0</v>
      </c>
      <c r="V3931">
        <v>0</v>
      </c>
      <c r="W3931">
        <v>600</v>
      </c>
      <c r="X3931">
        <v>600</v>
      </c>
      <c r="Y3931" t="s">
        <v>371</v>
      </c>
      <c r="Z3931"/>
      <c r="AA3931"/>
      <c r="AB3931"/>
      <c r="AC3931"/>
      <c r="AD3931"/>
      <c r="AE3931"/>
      <c r="AZ3931" t="s">
        <v>389</v>
      </c>
      <c r="BA3931">
        <v>10000</v>
      </c>
      <c r="BB3931" t="s">
        <v>465</v>
      </c>
      <c r="BC3931" t="s">
        <v>442</v>
      </c>
      <c r="BD3931">
        <v>10000</v>
      </c>
      <c r="BE3931">
        <v>0</v>
      </c>
      <c r="BF3931" t="s">
        <v>361</v>
      </c>
      <c r="BG3931">
        <v>0</v>
      </c>
      <c r="CA3931" t="s">
        <v>466</v>
      </c>
      <c r="CB3931">
        <v>600</v>
      </c>
      <c r="CC3931" t="s">
        <v>2517</v>
      </c>
      <c r="CD3931" t="s">
        <v>467</v>
      </c>
      <c r="CE3931" t="b">
        <v>0</v>
      </c>
      <c r="CF3931">
        <v>0</v>
      </c>
      <c r="GY3931">
        <v>0</v>
      </c>
      <c r="GZ3931">
        <v>0</v>
      </c>
      <c r="HA3931" t="s">
        <v>373</v>
      </c>
      <c r="HB3931">
        <v>0</v>
      </c>
      <c r="HC3931">
        <v>0</v>
      </c>
      <c r="HD3931">
        <v>0</v>
      </c>
      <c r="HE3931" t="b">
        <v>0</v>
      </c>
      <c r="HF3931">
        <v>15000</v>
      </c>
      <c r="HG3931" t="b">
        <v>1</v>
      </c>
      <c r="HH3931">
        <v>0</v>
      </c>
      <c r="HI3931">
        <v>0</v>
      </c>
      <c r="HJ3931">
        <v>0</v>
      </c>
      <c r="HK3931">
        <v>0</v>
      </c>
      <c r="HL3931" t="b">
        <v>0</v>
      </c>
      <c r="HM3931">
        <v>0</v>
      </c>
      <c r="HN3931">
        <v>0</v>
      </c>
      <c r="HO3931">
        <v>0</v>
      </c>
      <c r="HP3931" t="s">
        <v>363</v>
      </c>
      <c r="HQ3931">
        <v>0</v>
      </c>
      <c r="HR3931">
        <v>0</v>
      </c>
      <c r="HS3931">
        <v>0</v>
      </c>
      <c r="HT3931">
        <v>0</v>
      </c>
      <c r="HU3931" t="b">
        <v>0</v>
      </c>
      <c r="HV3931">
        <v>0</v>
      </c>
      <c r="HW3931" t="b">
        <v>0</v>
      </c>
      <c r="HX3931" t="b">
        <v>0</v>
      </c>
    </row>
    <row r="3932" spans="2:232">
      <c r="B3932" s="34">
        <f>10000000+INDEX(编号表!$B:$B,MATCH(D3932,编号表!$A:$A,0))*10000+J3932</f>
        <v>11810013</v>
      </c>
      <c r="C3932" s="22" t="s">
        <v>2515</v>
      </c>
      <c r="D3932" s="22" t="s">
        <v>2515</v>
      </c>
      <c r="E3932" s="41" t="s">
        <v>492</v>
      </c>
      <c r="F3932" s="41" t="s">
        <v>2264</v>
      </c>
      <c r="G3932" s="41" t="s">
        <v>363</v>
      </c>
      <c r="H3932" s="41" t="b">
        <v>0</v>
      </c>
      <c r="I3932" s="41" t="b">
        <v>0</v>
      </c>
      <c r="J3932" s="41">
        <v>13</v>
      </c>
      <c r="K3932" s="41" t="str">
        <f t="shared" si="81"/>
        <v>118100</v>
      </c>
      <c r="L3932" s="41" t="s">
        <v>353</v>
      </c>
      <c r="O3932" t="s">
        <v>2516</v>
      </c>
      <c r="P3932">
        <v>12221028</v>
      </c>
      <c r="Q3932">
        <v>0</v>
      </c>
      <c r="R3932">
        <v>0</v>
      </c>
      <c r="S3932">
        <v>0</v>
      </c>
      <c r="U3932">
        <v>0</v>
      </c>
      <c r="V3932">
        <v>0</v>
      </c>
      <c r="W3932">
        <v>400</v>
      </c>
      <c r="X3932">
        <v>600</v>
      </c>
      <c r="Y3932" t="s">
        <v>371</v>
      </c>
      <c r="Z3932"/>
      <c r="AA3932"/>
      <c r="AB3932"/>
      <c r="AC3932"/>
      <c r="AD3932"/>
      <c r="AE3932"/>
      <c r="AZ3932" t="s">
        <v>389</v>
      </c>
      <c r="BA3932">
        <v>10000</v>
      </c>
      <c r="BB3932" t="s">
        <v>465</v>
      </c>
      <c r="BC3932" t="s">
        <v>442</v>
      </c>
      <c r="BD3932">
        <v>10000</v>
      </c>
      <c r="BE3932">
        <v>0</v>
      </c>
      <c r="BF3932" t="s">
        <v>361</v>
      </c>
      <c r="BG3932">
        <v>0</v>
      </c>
      <c r="CA3932" t="s">
        <v>466</v>
      </c>
      <c r="CB3932">
        <v>400</v>
      </c>
      <c r="CC3932" t="s">
        <v>2517</v>
      </c>
      <c r="CD3932" t="s">
        <v>467</v>
      </c>
      <c r="CE3932" t="b">
        <v>0</v>
      </c>
      <c r="CF3932">
        <v>0</v>
      </c>
      <c r="GY3932">
        <v>0</v>
      </c>
      <c r="GZ3932">
        <v>0</v>
      </c>
      <c r="HA3932" t="s">
        <v>373</v>
      </c>
      <c r="HB3932">
        <v>0</v>
      </c>
      <c r="HC3932">
        <v>0</v>
      </c>
      <c r="HD3932">
        <v>0</v>
      </c>
      <c r="HE3932" t="b">
        <v>0</v>
      </c>
      <c r="HF3932">
        <v>15000</v>
      </c>
      <c r="HG3932" t="b">
        <v>1</v>
      </c>
      <c r="HH3932">
        <v>0</v>
      </c>
      <c r="HI3932">
        <v>0</v>
      </c>
      <c r="HJ3932">
        <v>0</v>
      </c>
      <c r="HK3932">
        <v>0</v>
      </c>
      <c r="HL3932" t="b">
        <v>0</v>
      </c>
      <c r="HM3932">
        <v>0</v>
      </c>
      <c r="HN3932">
        <v>0</v>
      </c>
      <c r="HO3932">
        <v>0</v>
      </c>
      <c r="HP3932" t="s">
        <v>363</v>
      </c>
      <c r="HQ3932">
        <v>0</v>
      </c>
      <c r="HR3932">
        <v>0</v>
      </c>
      <c r="HS3932">
        <v>0</v>
      </c>
      <c r="HT3932">
        <v>0</v>
      </c>
      <c r="HU3932" t="b">
        <v>0</v>
      </c>
      <c r="HV3932">
        <v>0</v>
      </c>
      <c r="HW3932" t="b">
        <v>0</v>
      </c>
      <c r="HX3932" t="b">
        <v>0</v>
      </c>
    </row>
    <row r="3933" spans="2:232">
      <c r="B3933" s="34">
        <f>10000000+INDEX(编号表!$B:$B,MATCH(D3933,编号表!$A:$A,0))*10000+J3933</f>
        <v>11810014</v>
      </c>
      <c r="C3933" s="22" t="s">
        <v>2515</v>
      </c>
      <c r="D3933" s="22" t="s">
        <v>2515</v>
      </c>
      <c r="E3933" s="41" t="s">
        <v>492</v>
      </c>
      <c r="F3933" s="41" t="s">
        <v>2264</v>
      </c>
      <c r="G3933" s="41" t="s">
        <v>363</v>
      </c>
      <c r="H3933" s="41" t="b">
        <v>0</v>
      </c>
      <c r="I3933" s="41" t="b">
        <v>0</v>
      </c>
      <c r="J3933" s="41">
        <v>14</v>
      </c>
      <c r="K3933" s="41" t="str">
        <f t="shared" si="81"/>
        <v>118100</v>
      </c>
      <c r="L3933" s="41" t="s">
        <v>860</v>
      </c>
      <c r="O3933" t="s">
        <v>2518</v>
      </c>
      <c r="P3933">
        <v>12221028</v>
      </c>
      <c r="Q3933">
        <v>0</v>
      </c>
      <c r="R3933">
        <v>0</v>
      </c>
      <c r="S3933">
        <v>0</v>
      </c>
      <c r="U3933">
        <v>0</v>
      </c>
      <c r="V3933">
        <v>0</v>
      </c>
      <c r="W3933">
        <v>500</v>
      </c>
      <c r="X3933">
        <v>600</v>
      </c>
      <c r="Y3933" t="s">
        <v>371</v>
      </c>
      <c r="Z3933"/>
      <c r="AA3933"/>
      <c r="AB3933"/>
      <c r="AC3933"/>
      <c r="AD3933"/>
      <c r="AE3933"/>
      <c r="AZ3933" t="s">
        <v>389</v>
      </c>
      <c r="BA3933">
        <v>10000</v>
      </c>
      <c r="BB3933" t="s">
        <v>465</v>
      </c>
      <c r="BC3933" t="s">
        <v>442</v>
      </c>
      <c r="BD3933">
        <v>10000</v>
      </c>
      <c r="BE3933">
        <v>0</v>
      </c>
      <c r="BF3933" t="s">
        <v>361</v>
      </c>
      <c r="BG3933">
        <v>0</v>
      </c>
      <c r="CA3933" t="s">
        <v>466</v>
      </c>
      <c r="CB3933">
        <v>500</v>
      </c>
      <c r="CC3933" t="s">
        <v>2517</v>
      </c>
      <c r="CD3933" t="s">
        <v>467</v>
      </c>
      <c r="CE3933" t="b">
        <v>0</v>
      </c>
      <c r="CF3933">
        <v>0</v>
      </c>
      <c r="GY3933">
        <v>0</v>
      </c>
      <c r="GZ3933">
        <v>0</v>
      </c>
      <c r="HA3933" t="s">
        <v>373</v>
      </c>
      <c r="HB3933">
        <v>0</v>
      </c>
      <c r="HC3933">
        <v>0</v>
      </c>
      <c r="HD3933">
        <v>0</v>
      </c>
      <c r="HE3933" t="b">
        <v>0</v>
      </c>
      <c r="HF3933">
        <v>15000</v>
      </c>
      <c r="HG3933" t="b">
        <v>1</v>
      </c>
      <c r="HH3933">
        <v>0</v>
      </c>
      <c r="HI3933">
        <v>0</v>
      </c>
      <c r="HJ3933">
        <v>0</v>
      </c>
      <c r="HK3933">
        <v>0</v>
      </c>
      <c r="HL3933" t="b">
        <v>0</v>
      </c>
      <c r="HM3933">
        <v>0</v>
      </c>
      <c r="HN3933">
        <v>0</v>
      </c>
      <c r="HO3933">
        <v>0</v>
      </c>
      <c r="HP3933" t="s">
        <v>363</v>
      </c>
      <c r="HQ3933">
        <v>0</v>
      </c>
      <c r="HR3933">
        <v>0</v>
      </c>
      <c r="HS3933">
        <v>0</v>
      </c>
      <c r="HT3933">
        <v>0</v>
      </c>
      <c r="HU3933" t="b">
        <v>0</v>
      </c>
      <c r="HV3933">
        <v>0</v>
      </c>
      <c r="HW3933" t="b">
        <v>0</v>
      </c>
      <c r="HX3933" t="b">
        <v>0</v>
      </c>
    </row>
    <row r="3934" spans="2:232">
      <c r="B3934" s="34">
        <f>10000000+INDEX(编号表!$B:$B,MATCH(D3934,编号表!$A:$A,0))*10000+J3934</f>
        <v>11810015</v>
      </c>
      <c r="C3934" s="22" t="s">
        <v>2515</v>
      </c>
      <c r="D3934" s="22" t="s">
        <v>2515</v>
      </c>
      <c r="E3934" s="41" t="s">
        <v>492</v>
      </c>
      <c r="F3934" s="41" t="s">
        <v>2264</v>
      </c>
      <c r="G3934" s="41" t="s">
        <v>363</v>
      </c>
      <c r="H3934" s="41" t="b">
        <v>0</v>
      </c>
      <c r="I3934" s="41" t="b">
        <v>0</v>
      </c>
      <c r="J3934" s="41">
        <v>15</v>
      </c>
      <c r="K3934" s="41" t="str">
        <f t="shared" si="81"/>
        <v>118100</v>
      </c>
      <c r="L3934" s="41" t="s">
        <v>777</v>
      </c>
      <c r="O3934" t="s">
        <v>2519</v>
      </c>
      <c r="P3934">
        <v>12221028</v>
      </c>
      <c r="Q3934">
        <v>0</v>
      </c>
      <c r="R3934">
        <v>0</v>
      </c>
      <c r="S3934">
        <v>0</v>
      </c>
      <c r="U3934">
        <v>0</v>
      </c>
      <c r="V3934">
        <v>0</v>
      </c>
      <c r="W3934">
        <v>600</v>
      </c>
      <c r="X3934">
        <v>600</v>
      </c>
      <c r="Y3934" t="s">
        <v>371</v>
      </c>
      <c r="Z3934"/>
      <c r="AA3934"/>
      <c r="AB3934"/>
      <c r="AC3934"/>
      <c r="AD3934"/>
      <c r="AE3934"/>
      <c r="AZ3934" t="s">
        <v>389</v>
      </c>
      <c r="BA3934">
        <v>10000</v>
      </c>
      <c r="BB3934" t="s">
        <v>465</v>
      </c>
      <c r="BC3934" t="s">
        <v>442</v>
      </c>
      <c r="BD3934">
        <v>10000</v>
      </c>
      <c r="BE3934">
        <v>0</v>
      </c>
      <c r="BF3934" t="s">
        <v>361</v>
      </c>
      <c r="BG3934">
        <v>0</v>
      </c>
      <c r="CA3934" t="s">
        <v>466</v>
      </c>
      <c r="CB3934">
        <v>600</v>
      </c>
      <c r="CC3934" t="s">
        <v>2517</v>
      </c>
      <c r="CD3934" t="s">
        <v>467</v>
      </c>
      <c r="CE3934" t="b">
        <v>0</v>
      </c>
      <c r="CF3934">
        <v>0</v>
      </c>
      <c r="GY3934">
        <v>0</v>
      </c>
      <c r="GZ3934">
        <v>0</v>
      </c>
      <c r="HA3934" t="s">
        <v>373</v>
      </c>
      <c r="HB3934">
        <v>0</v>
      </c>
      <c r="HC3934">
        <v>0</v>
      </c>
      <c r="HD3934">
        <v>0</v>
      </c>
      <c r="HE3934" t="b">
        <v>0</v>
      </c>
      <c r="HF3934">
        <v>15000</v>
      </c>
      <c r="HG3934" t="b">
        <v>1</v>
      </c>
      <c r="HH3934">
        <v>0</v>
      </c>
      <c r="HI3934">
        <v>0</v>
      </c>
      <c r="HJ3934">
        <v>0</v>
      </c>
      <c r="HK3934">
        <v>0</v>
      </c>
      <c r="HL3934" t="b">
        <v>0</v>
      </c>
      <c r="HM3934">
        <v>0</v>
      </c>
      <c r="HN3934">
        <v>0</v>
      </c>
      <c r="HO3934">
        <v>0</v>
      </c>
      <c r="HP3934" t="s">
        <v>363</v>
      </c>
      <c r="HQ3934">
        <v>0</v>
      </c>
      <c r="HR3934">
        <v>0</v>
      </c>
      <c r="HS3934">
        <v>0</v>
      </c>
      <c r="HT3934">
        <v>0</v>
      </c>
      <c r="HU3934" t="b">
        <v>0</v>
      </c>
      <c r="HV3934">
        <v>0</v>
      </c>
      <c r="HW3934" t="b">
        <v>0</v>
      </c>
      <c r="HX3934" t="b">
        <v>0</v>
      </c>
    </row>
    <row r="3935" spans="2:232">
      <c r="B3935" s="34">
        <f>10000000+INDEX(编号表!$B:$B,MATCH(D3935,编号表!$A:$A,0))*10000+J3935</f>
        <v>11810016</v>
      </c>
      <c r="C3935" s="22" t="s">
        <v>2515</v>
      </c>
      <c r="D3935" s="22" t="s">
        <v>2515</v>
      </c>
      <c r="E3935" s="41" t="s">
        <v>492</v>
      </c>
      <c r="F3935" s="41" t="s">
        <v>2268</v>
      </c>
      <c r="G3935" s="41" t="s">
        <v>363</v>
      </c>
      <c r="H3935" s="41" t="b">
        <v>0</v>
      </c>
      <c r="I3935" s="41" t="b">
        <v>0</v>
      </c>
      <c r="J3935" s="41">
        <v>16</v>
      </c>
      <c r="K3935" s="41" t="str">
        <f t="shared" si="81"/>
        <v>118100</v>
      </c>
      <c r="L3935" s="41" t="s">
        <v>353</v>
      </c>
      <c r="O3935" t="s">
        <v>2516</v>
      </c>
      <c r="P3935">
        <v>12221028</v>
      </c>
      <c r="Q3935">
        <v>0</v>
      </c>
      <c r="R3935">
        <v>0</v>
      </c>
      <c r="S3935">
        <v>0</v>
      </c>
      <c r="U3935">
        <v>0</v>
      </c>
      <c r="V3935">
        <v>0</v>
      </c>
      <c r="W3935">
        <v>400</v>
      </c>
      <c r="X3935">
        <v>600</v>
      </c>
      <c r="Y3935" t="s">
        <v>371</v>
      </c>
      <c r="Z3935"/>
      <c r="AA3935"/>
      <c r="AB3935"/>
      <c r="AC3935"/>
      <c r="AD3935"/>
      <c r="AE3935"/>
      <c r="AZ3935" t="s">
        <v>389</v>
      </c>
      <c r="BA3935">
        <v>10000</v>
      </c>
      <c r="BB3935" t="s">
        <v>465</v>
      </c>
      <c r="BC3935" t="s">
        <v>442</v>
      </c>
      <c r="BD3935">
        <v>10000</v>
      </c>
      <c r="BE3935">
        <v>0</v>
      </c>
      <c r="BF3935" t="s">
        <v>361</v>
      </c>
      <c r="BG3935">
        <v>0</v>
      </c>
      <c r="CA3935" t="s">
        <v>466</v>
      </c>
      <c r="CB3935">
        <v>400</v>
      </c>
      <c r="CC3935" t="s">
        <v>2517</v>
      </c>
      <c r="CD3935" t="s">
        <v>467</v>
      </c>
      <c r="CE3935" t="b">
        <v>0</v>
      </c>
      <c r="CF3935">
        <v>0</v>
      </c>
      <c r="GY3935">
        <v>0</v>
      </c>
      <c r="GZ3935">
        <v>0</v>
      </c>
      <c r="HA3935" t="s">
        <v>373</v>
      </c>
      <c r="HB3935">
        <v>0</v>
      </c>
      <c r="HC3935">
        <v>0</v>
      </c>
      <c r="HD3935">
        <v>0</v>
      </c>
      <c r="HE3935" t="b">
        <v>0</v>
      </c>
      <c r="HF3935">
        <v>15000</v>
      </c>
      <c r="HG3935" t="b">
        <v>1</v>
      </c>
      <c r="HH3935">
        <v>0</v>
      </c>
      <c r="HI3935">
        <v>0</v>
      </c>
      <c r="HJ3935">
        <v>0</v>
      </c>
      <c r="HK3935">
        <v>0</v>
      </c>
      <c r="HL3935" t="b">
        <v>0</v>
      </c>
      <c r="HM3935">
        <v>0</v>
      </c>
      <c r="HN3935">
        <v>0</v>
      </c>
      <c r="HO3935">
        <v>0</v>
      </c>
      <c r="HP3935" t="s">
        <v>363</v>
      </c>
      <c r="HQ3935">
        <v>0</v>
      </c>
      <c r="HR3935">
        <v>0</v>
      </c>
      <c r="HS3935">
        <v>0</v>
      </c>
      <c r="HT3935">
        <v>0</v>
      </c>
      <c r="HU3935" t="b">
        <v>0</v>
      </c>
      <c r="HV3935">
        <v>0</v>
      </c>
      <c r="HW3935" t="b">
        <v>0</v>
      </c>
      <c r="HX3935" t="b">
        <v>0</v>
      </c>
    </row>
    <row r="3936" spans="2:232">
      <c r="B3936" s="34">
        <f>10000000+INDEX(编号表!$B:$B,MATCH(D3936,编号表!$A:$A,0))*10000+J3936</f>
        <v>11810017</v>
      </c>
      <c r="C3936" s="22" t="s">
        <v>2515</v>
      </c>
      <c r="D3936" s="22" t="s">
        <v>2515</v>
      </c>
      <c r="E3936" s="41" t="s">
        <v>492</v>
      </c>
      <c r="F3936" s="41" t="s">
        <v>2268</v>
      </c>
      <c r="G3936" s="41" t="s">
        <v>363</v>
      </c>
      <c r="H3936" s="41" t="b">
        <v>0</v>
      </c>
      <c r="I3936" s="41" t="b">
        <v>0</v>
      </c>
      <c r="J3936" s="41">
        <v>17</v>
      </c>
      <c r="K3936" s="41" t="str">
        <f t="shared" si="81"/>
        <v>118100</v>
      </c>
      <c r="L3936" s="41" t="s">
        <v>860</v>
      </c>
      <c r="O3936" t="s">
        <v>2518</v>
      </c>
      <c r="P3936">
        <v>12221028</v>
      </c>
      <c r="Q3936">
        <v>0</v>
      </c>
      <c r="R3936">
        <v>0</v>
      </c>
      <c r="S3936">
        <v>0</v>
      </c>
      <c r="U3936">
        <v>0</v>
      </c>
      <c r="V3936">
        <v>0</v>
      </c>
      <c r="W3936">
        <v>500</v>
      </c>
      <c r="X3936">
        <v>600</v>
      </c>
      <c r="Y3936" t="s">
        <v>371</v>
      </c>
      <c r="Z3936"/>
      <c r="AA3936"/>
      <c r="AB3936"/>
      <c r="AC3936"/>
      <c r="AD3936"/>
      <c r="AE3936"/>
      <c r="AZ3936" t="s">
        <v>389</v>
      </c>
      <c r="BA3936">
        <v>10000</v>
      </c>
      <c r="BB3936" t="s">
        <v>465</v>
      </c>
      <c r="BC3936" t="s">
        <v>442</v>
      </c>
      <c r="BD3936">
        <v>10000</v>
      </c>
      <c r="BE3936">
        <v>0</v>
      </c>
      <c r="BF3936" t="s">
        <v>361</v>
      </c>
      <c r="BG3936">
        <v>0</v>
      </c>
      <c r="CA3936" t="s">
        <v>466</v>
      </c>
      <c r="CB3936">
        <v>500</v>
      </c>
      <c r="CC3936" t="s">
        <v>2517</v>
      </c>
      <c r="CD3936" t="s">
        <v>467</v>
      </c>
      <c r="CE3936" t="b">
        <v>0</v>
      </c>
      <c r="CF3936">
        <v>0</v>
      </c>
      <c r="GY3936">
        <v>0</v>
      </c>
      <c r="GZ3936">
        <v>0</v>
      </c>
      <c r="HA3936" t="s">
        <v>373</v>
      </c>
      <c r="HB3936">
        <v>0</v>
      </c>
      <c r="HC3936">
        <v>0</v>
      </c>
      <c r="HD3936">
        <v>0</v>
      </c>
      <c r="HE3936" t="b">
        <v>0</v>
      </c>
      <c r="HF3936">
        <v>15000</v>
      </c>
      <c r="HG3936" t="b">
        <v>1</v>
      </c>
      <c r="HH3936">
        <v>0</v>
      </c>
      <c r="HI3936">
        <v>0</v>
      </c>
      <c r="HJ3936">
        <v>0</v>
      </c>
      <c r="HK3936">
        <v>0</v>
      </c>
      <c r="HL3936" t="b">
        <v>0</v>
      </c>
      <c r="HM3936">
        <v>0</v>
      </c>
      <c r="HN3936">
        <v>0</v>
      </c>
      <c r="HO3936">
        <v>0</v>
      </c>
      <c r="HP3936" t="s">
        <v>363</v>
      </c>
      <c r="HQ3936">
        <v>0</v>
      </c>
      <c r="HR3936">
        <v>0</v>
      </c>
      <c r="HS3936">
        <v>0</v>
      </c>
      <c r="HT3936">
        <v>0</v>
      </c>
      <c r="HU3936" t="b">
        <v>0</v>
      </c>
      <c r="HV3936">
        <v>0</v>
      </c>
      <c r="HW3936" t="b">
        <v>0</v>
      </c>
      <c r="HX3936" t="b">
        <v>0</v>
      </c>
    </row>
    <row r="3937" spans="2:232">
      <c r="B3937" s="34">
        <f>10000000+INDEX(编号表!$B:$B,MATCH(D3937,编号表!$A:$A,0))*10000+J3937</f>
        <v>11810018</v>
      </c>
      <c r="C3937" s="22" t="s">
        <v>2515</v>
      </c>
      <c r="D3937" s="22" t="s">
        <v>2515</v>
      </c>
      <c r="E3937" s="41" t="s">
        <v>492</v>
      </c>
      <c r="F3937" s="41" t="s">
        <v>2268</v>
      </c>
      <c r="G3937" s="41" t="s">
        <v>363</v>
      </c>
      <c r="H3937" s="41" t="b">
        <v>0</v>
      </c>
      <c r="I3937" s="41" t="b">
        <v>0</v>
      </c>
      <c r="J3937" s="41">
        <v>18</v>
      </c>
      <c r="K3937" s="41" t="str">
        <f t="shared" si="81"/>
        <v>118100</v>
      </c>
      <c r="L3937" s="41" t="s">
        <v>777</v>
      </c>
      <c r="O3937" t="s">
        <v>2519</v>
      </c>
      <c r="P3937">
        <v>12221028</v>
      </c>
      <c r="Q3937">
        <v>0</v>
      </c>
      <c r="R3937">
        <v>0</v>
      </c>
      <c r="S3937">
        <v>0</v>
      </c>
      <c r="U3937">
        <v>0</v>
      </c>
      <c r="V3937">
        <v>0</v>
      </c>
      <c r="W3937">
        <v>600</v>
      </c>
      <c r="X3937">
        <v>600</v>
      </c>
      <c r="Y3937" t="s">
        <v>371</v>
      </c>
      <c r="Z3937"/>
      <c r="AA3937"/>
      <c r="AB3937"/>
      <c r="AC3937"/>
      <c r="AD3937"/>
      <c r="AE3937"/>
      <c r="AZ3937" t="s">
        <v>389</v>
      </c>
      <c r="BA3937">
        <v>10000</v>
      </c>
      <c r="BB3937" t="s">
        <v>465</v>
      </c>
      <c r="BC3937" t="s">
        <v>442</v>
      </c>
      <c r="BD3937">
        <v>10000</v>
      </c>
      <c r="BE3937">
        <v>0</v>
      </c>
      <c r="BF3937" t="s">
        <v>361</v>
      </c>
      <c r="BG3937">
        <v>0</v>
      </c>
      <c r="CA3937" t="s">
        <v>466</v>
      </c>
      <c r="CB3937">
        <v>600</v>
      </c>
      <c r="CC3937" t="s">
        <v>2517</v>
      </c>
      <c r="CD3937" t="s">
        <v>467</v>
      </c>
      <c r="CE3937" t="b">
        <v>0</v>
      </c>
      <c r="CF3937">
        <v>0</v>
      </c>
      <c r="GY3937">
        <v>0</v>
      </c>
      <c r="GZ3937">
        <v>0</v>
      </c>
      <c r="HA3937" t="s">
        <v>373</v>
      </c>
      <c r="HB3937">
        <v>0</v>
      </c>
      <c r="HC3937">
        <v>0</v>
      </c>
      <c r="HD3937">
        <v>0</v>
      </c>
      <c r="HE3937" t="b">
        <v>0</v>
      </c>
      <c r="HF3937">
        <v>15000</v>
      </c>
      <c r="HG3937" t="b">
        <v>1</v>
      </c>
      <c r="HH3937">
        <v>0</v>
      </c>
      <c r="HI3937">
        <v>0</v>
      </c>
      <c r="HJ3937">
        <v>0</v>
      </c>
      <c r="HK3937">
        <v>0</v>
      </c>
      <c r="HL3937" t="b">
        <v>0</v>
      </c>
      <c r="HM3937">
        <v>0</v>
      </c>
      <c r="HN3937">
        <v>0</v>
      </c>
      <c r="HO3937">
        <v>0</v>
      </c>
      <c r="HP3937" t="s">
        <v>363</v>
      </c>
      <c r="HQ3937">
        <v>0</v>
      </c>
      <c r="HR3937">
        <v>0</v>
      </c>
      <c r="HS3937">
        <v>0</v>
      </c>
      <c r="HT3937">
        <v>0</v>
      </c>
      <c r="HU3937" t="b">
        <v>0</v>
      </c>
      <c r="HV3937">
        <v>0</v>
      </c>
      <c r="HW3937" t="b">
        <v>0</v>
      </c>
      <c r="HX3937" t="b">
        <v>0</v>
      </c>
    </row>
    <row r="3938" spans="2:232">
      <c r="B3938" s="34">
        <f>10000000+INDEX(编号表!$B:$B,MATCH(D3938,编号表!$A:$A,0))*10000+J3938</f>
        <v>11810019</v>
      </c>
      <c r="C3938" s="22" t="s">
        <v>2515</v>
      </c>
      <c r="D3938" s="22" t="s">
        <v>2515</v>
      </c>
      <c r="E3938" s="41" t="s">
        <v>492</v>
      </c>
      <c r="F3938" s="41" t="s">
        <v>2272</v>
      </c>
      <c r="G3938" s="41" t="s">
        <v>363</v>
      </c>
      <c r="H3938" s="41" t="b">
        <v>0</v>
      </c>
      <c r="I3938" s="41" t="b">
        <v>0</v>
      </c>
      <c r="J3938" s="41">
        <v>19</v>
      </c>
      <c r="K3938" s="41" t="str">
        <f t="shared" si="81"/>
        <v>118100</v>
      </c>
      <c r="L3938" s="41" t="s">
        <v>353</v>
      </c>
      <c r="O3938" t="s">
        <v>2516</v>
      </c>
      <c r="P3938">
        <v>12221028</v>
      </c>
      <c r="Q3938">
        <v>0</v>
      </c>
      <c r="R3938">
        <v>0</v>
      </c>
      <c r="S3938">
        <v>0</v>
      </c>
      <c r="U3938">
        <v>0</v>
      </c>
      <c r="V3938">
        <v>0</v>
      </c>
      <c r="W3938">
        <v>400</v>
      </c>
      <c r="X3938">
        <v>600</v>
      </c>
      <c r="Y3938" t="s">
        <v>371</v>
      </c>
      <c r="Z3938"/>
      <c r="AA3938"/>
      <c r="AB3938"/>
      <c r="AC3938"/>
      <c r="AD3938"/>
      <c r="AE3938"/>
      <c r="AZ3938" t="s">
        <v>389</v>
      </c>
      <c r="BA3938">
        <v>10000</v>
      </c>
      <c r="BB3938" t="s">
        <v>465</v>
      </c>
      <c r="BC3938" t="s">
        <v>442</v>
      </c>
      <c r="BD3938">
        <v>10000</v>
      </c>
      <c r="BE3938">
        <v>0</v>
      </c>
      <c r="BF3938" t="s">
        <v>361</v>
      </c>
      <c r="BG3938">
        <v>0</v>
      </c>
      <c r="CA3938" t="s">
        <v>466</v>
      </c>
      <c r="CB3938">
        <v>400</v>
      </c>
      <c r="CC3938" t="s">
        <v>2517</v>
      </c>
      <c r="CD3938" t="s">
        <v>467</v>
      </c>
      <c r="CE3938" t="b">
        <v>0</v>
      </c>
      <c r="CF3938">
        <v>0</v>
      </c>
      <c r="GY3938">
        <v>0</v>
      </c>
      <c r="GZ3938">
        <v>0</v>
      </c>
      <c r="HA3938" t="s">
        <v>373</v>
      </c>
      <c r="HB3938">
        <v>0</v>
      </c>
      <c r="HC3938">
        <v>0</v>
      </c>
      <c r="HD3938">
        <v>0</v>
      </c>
      <c r="HE3938" t="b">
        <v>0</v>
      </c>
      <c r="HF3938">
        <v>15000</v>
      </c>
      <c r="HG3938" t="b">
        <v>1</v>
      </c>
      <c r="HH3938">
        <v>0</v>
      </c>
      <c r="HI3938">
        <v>0</v>
      </c>
      <c r="HJ3938">
        <v>0</v>
      </c>
      <c r="HK3938">
        <v>0</v>
      </c>
      <c r="HL3938" t="b">
        <v>0</v>
      </c>
      <c r="HM3938">
        <v>0</v>
      </c>
      <c r="HN3938">
        <v>0</v>
      </c>
      <c r="HO3938">
        <v>0</v>
      </c>
      <c r="HP3938" t="s">
        <v>363</v>
      </c>
      <c r="HQ3938">
        <v>0</v>
      </c>
      <c r="HR3938">
        <v>0</v>
      </c>
      <c r="HS3938">
        <v>0</v>
      </c>
      <c r="HT3938">
        <v>0</v>
      </c>
      <c r="HU3938" t="b">
        <v>0</v>
      </c>
      <c r="HV3938">
        <v>0</v>
      </c>
      <c r="HW3938" t="b">
        <v>0</v>
      </c>
      <c r="HX3938" t="b">
        <v>0</v>
      </c>
    </row>
    <row r="3939" spans="2:232">
      <c r="B3939" s="34">
        <f>10000000+INDEX(编号表!$B:$B,MATCH(D3939,编号表!$A:$A,0))*10000+J3939</f>
        <v>11810020</v>
      </c>
      <c r="C3939" s="22" t="s">
        <v>2515</v>
      </c>
      <c r="D3939" s="22" t="s">
        <v>2515</v>
      </c>
      <c r="E3939" s="41" t="s">
        <v>492</v>
      </c>
      <c r="F3939" s="41" t="s">
        <v>2272</v>
      </c>
      <c r="G3939" s="41" t="s">
        <v>363</v>
      </c>
      <c r="H3939" s="41" t="b">
        <v>0</v>
      </c>
      <c r="I3939" s="41" t="b">
        <v>0</v>
      </c>
      <c r="J3939" s="41">
        <v>20</v>
      </c>
      <c r="K3939" s="41" t="str">
        <f t="shared" si="81"/>
        <v>118100</v>
      </c>
      <c r="L3939" s="41" t="s">
        <v>860</v>
      </c>
      <c r="O3939" t="s">
        <v>2518</v>
      </c>
      <c r="P3939">
        <v>12221028</v>
      </c>
      <c r="Q3939">
        <v>0</v>
      </c>
      <c r="R3939">
        <v>0</v>
      </c>
      <c r="S3939">
        <v>0</v>
      </c>
      <c r="U3939">
        <v>0</v>
      </c>
      <c r="V3939">
        <v>0</v>
      </c>
      <c r="W3939">
        <v>500</v>
      </c>
      <c r="X3939">
        <v>600</v>
      </c>
      <c r="Y3939" t="s">
        <v>371</v>
      </c>
      <c r="Z3939"/>
      <c r="AA3939"/>
      <c r="AB3939"/>
      <c r="AC3939"/>
      <c r="AD3939"/>
      <c r="AE3939"/>
      <c r="AZ3939" t="s">
        <v>389</v>
      </c>
      <c r="BA3939">
        <v>10000</v>
      </c>
      <c r="BB3939" t="s">
        <v>465</v>
      </c>
      <c r="BC3939" t="s">
        <v>442</v>
      </c>
      <c r="BD3939">
        <v>10000</v>
      </c>
      <c r="BE3939">
        <v>0</v>
      </c>
      <c r="BF3939" t="s">
        <v>361</v>
      </c>
      <c r="BG3939">
        <v>0</v>
      </c>
      <c r="CA3939" t="s">
        <v>466</v>
      </c>
      <c r="CB3939">
        <v>500</v>
      </c>
      <c r="CC3939" t="s">
        <v>2517</v>
      </c>
      <c r="CD3939" t="s">
        <v>467</v>
      </c>
      <c r="CE3939" t="b">
        <v>0</v>
      </c>
      <c r="CF3939">
        <v>0</v>
      </c>
      <c r="GY3939">
        <v>0</v>
      </c>
      <c r="GZ3939">
        <v>0</v>
      </c>
      <c r="HA3939" t="s">
        <v>373</v>
      </c>
      <c r="HB3939">
        <v>0</v>
      </c>
      <c r="HC3939">
        <v>0</v>
      </c>
      <c r="HD3939">
        <v>0</v>
      </c>
      <c r="HE3939" t="b">
        <v>0</v>
      </c>
      <c r="HF3939">
        <v>15000</v>
      </c>
      <c r="HG3939" t="b">
        <v>1</v>
      </c>
      <c r="HH3939">
        <v>0</v>
      </c>
      <c r="HI3939">
        <v>0</v>
      </c>
      <c r="HJ3939">
        <v>0</v>
      </c>
      <c r="HK3939">
        <v>0</v>
      </c>
      <c r="HL3939" t="b">
        <v>0</v>
      </c>
      <c r="HM3939">
        <v>0</v>
      </c>
      <c r="HN3939">
        <v>0</v>
      </c>
      <c r="HO3939">
        <v>0</v>
      </c>
      <c r="HP3939" t="s">
        <v>363</v>
      </c>
      <c r="HQ3939">
        <v>0</v>
      </c>
      <c r="HR3939">
        <v>0</v>
      </c>
      <c r="HS3939">
        <v>0</v>
      </c>
      <c r="HT3939">
        <v>0</v>
      </c>
      <c r="HU3939" t="b">
        <v>0</v>
      </c>
      <c r="HV3939">
        <v>0</v>
      </c>
      <c r="HW3939" t="b">
        <v>0</v>
      </c>
      <c r="HX3939" t="b">
        <v>0</v>
      </c>
    </row>
    <row r="3940" spans="2:232">
      <c r="B3940" s="34">
        <f>10000000+INDEX(编号表!$B:$B,MATCH(D3940,编号表!$A:$A,0))*10000+J3940</f>
        <v>11810021</v>
      </c>
      <c r="C3940" s="22" t="s">
        <v>2515</v>
      </c>
      <c r="D3940" s="22" t="s">
        <v>2515</v>
      </c>
      <c r="E3940" s="41" t="s">
        <v>492</v>
      </c>
      <c r="F3940" s="41" t="s">
        <v>2272</v>
      </c>
      <c r="G3940" s="41" t="s">
        <v>363</v>
      </c>
      <c r="H3940" s="41" t="b">
        <v>0</v>
      </c>
      <c r="I3940" s="41" t="b">
        <v>0</v>
      </c>
      <c r="J3940" s="41">
        <v>21</v>
      </c>
      <c r="K3940" s="41" t="str">
        <f t="shared" si="81"/>
        <v>118100</v>
      </c>
      <c r="L3940" s="41" t="s">
        <v>777</v>
      </c>
      <c r="O3940" t="s">
        <v>2519</v>
      </c>
      <c r="P3940">
        <v>12221028</v>
      </c>
      <c r="Q3940">
        <v>0</v>
      </c>
      <c r="R3940">
        <v>0</v>
      </c>
      <c r="S3940">
        <v>0</v>
      </c>
      <c r="U3940">
        <v>0</v>
      </c>
      <c r="V3940">
        <v>0</v>
      </c>
      <c r="W3940">
        <v>600</v>
      </c>
      <c r="X3940">
        <v>600</v>
      </c>
      <c r="Y3940" t="s">
        <v>371</v>
      </c>
      <c r="Z3940"/>
      <c r="AA3940"/>
      <c r="AB3940"/>
      <c r="AC3940"/>
      <c r="AD3940"/>
      <c r="AE3940"/>
      <c r="AZ3940" t="s">
        <v>389</v>
      </c>
      <c r="BA3940">
        <v>10000</v>
      </c>
      <c r="BB3940" t="s">
        <v>465</v>
      </c>
      <c r="BC3940" t="s">
        <v>442</v>
      </c>
      <c r="BD3940">
        <v>10000</v>
      </c>
      <c r="BE3940">
        <v>0</v>
      </c>
      <c r="BF3940" t="s">
        <v>361</v>
      </c>
      <c r="BG3940">
        <v>0</v>
      </c>
      <c r="CA3940" t="s">
        <v>466</v>
      </c>
      <c r="CB3940">
        <v>600</v>
      </c>
      <c r="CC3940" t="s">
        <v>2517</v>
      </c>
      <c r="CD3940" t="s">
        <v>467</v>
      </c>
      <c r="CE3940" t="b">
        <v>0</v>
      </c>
      <c r="CF3940">
        <v>0</v>
      </c>
      <c r="GY3940">
        <v>0</v>
      </c>
      <c r="GZ3940">
        <v>0</v>
      </c>
      <c r="HA3940" t="s">
        <v>373</v>
      </c>
      <c r="HB3940">
        <v>0</v>
      </c>
      <c r="HC3940">
        <v>0</v>
      </c>
      <c r="HD3940">
        <v>0</v>
      </c>
      <c r="HE3940" t="b">
        <v>0</v>
      </c>
      <c r="HF3940">
        <v>15000</v>
      </c>
      <c r="HG3940" t="b">
        <v>1</v>
      </c>
      <c r="HH3940">
        <v>0</v>
      </c>
      <c r="HI3940">
        <v>0</v>
      </c>
      <c r="HJ3940">
        <v>0</v>
      </c>
      <c r="HK3940">
        <v>0</v>
      </c>
      <c r="HL3940" t="b">
        <v>0</v>
      </c>
      <c r="HM3940">
        <v>0</v>
      </c>
      <c r="HN3940">
        <v>0</v>
      </c>
      <c r="HO3940">
        <v>0</v>
      </c>
      <c r="HP3940" t="s">
        <v>363</v>
      </c>
      <c r="HQ3940">
        <v>0</v>
      </c>
      <c r="HR3940">
        <v>0</v>
      </c>
      <c r="HS3940">
        <v>0</v>
      </c>
      <c r="HT3940">
        <v>0</v>
      </c>
      <c r="HU3940" t="b">
        <v>0</v>
      </c>
      <c r="HV3940">
        <v>0</v>
      </c>
      <c r="HW3940" t="b">
        <v>0</v>
      </c>
      <c r="HX3940" t="b">
        <v>0</v>
      </c>
    </row>
    <row r="3941" spans="2:232">
      <c r="B3941" s="34">
        <f>10000000+INDEX(编号表!$B:$B,MATCH(D3941,编号表!$A:$A,0))*10000+J3941</f>
        <v>11820001</v>
      </c>
      <c r="C3941" s="22" t="s">
        <v>2520</v>
      </c>
      <c r="D3941" s="22" t="s">
        <v>2520</v>
      </c>
      <c r="E3941" s="41" t="s">
        <v>492</v>
      </c>
      <c r="F3941" s="41" t="s">
        <v>2248</v>
      </c>
      <c r="G3941" s="41" t="s">
        <v>363</v>
      </c>
      <c r="H3941" s="41" t="b">
        <v>0</v>
      </c>
      <c r="I3941" s="41" t="b">
        <v>0</v>
      </c>
      <c r="J3941" s="41">
        <v>1</v>
      </c>
      <c r="K3941" s="41" t="str">
        <f t="shared" si="81"/>
        <v>118200</v>
      </c>
      <c r="L3941" s="41" t="s">
        <v>353</v>
      </c>
      <c r="O3941" t="s">
        <v>2521</v>
      </c>
      <c r="P3941">
        <v>12221029</v>
      </c>
      <c r="Q3941">
        <v>0</v>
      </c>
      <c r="R3941">
        <v>0</v>
      </c>
      <c r="S3941">
        <v>0</v>
      </c>
      <c r="U3941">
        <v>0</v>
      </c>
      <c r="V3941">
        <v>0</v>
      </c>
      <c r="W3941">
        <v>600</v>
      </c>
      <c r="X3941">
        <v>600</v>
      </c>
      <c r="Y3941" t="s">
        <v>363</v>
      </c>
      <c r="Z3941" t="s">
        <v>372</v>
      </c>
      <c r="AA3941" t="s">
        <v>442</v>
      </c>
      <c r="AB3941">
        <v>1</v>
      </c>
      <c r="AC3941">
        <v>0</v>
      </c>
      <c r="AD3941" t="b">
        <v>1</v>
      </c>
      <c r="AE3941" t="s">
        <v>358</v>
      </c>
      <c r="AF3941">
        <v>1</v>
      </c>
      <c r="AZ3941" t="s">
        <v>389</v>
      </c>
      <c r="BA3941">
        <v>10000</v>
      </c>
      <c r="BB3941" t="s">
        <v>434</v>
      </c>
      <c r="BC3941" t="s">
        <v>442</v>
      </c>
      <c r="BD3941">
        <v>10000</v>
      </c>
      <c r="BE3941">
        <v>0</v>
      </c>
      <c r="BF3941" t="s">
        <v>361</v>
      </c>
      <c r="BG3941">
        <v>0</v>
      </c>
      <c r="BN3941">
        <v>20870001</v>
      </c>
      <c r="GY3941">
        <v>0</v>
      </c>
      <c r="GZ3941">
        <v>0</v>
      </c>
      <c r="HA3941" t="s">
        <v>373</v>
      </c>
      <c r="HB3941">
        <v>0</v>
      </c>
      <c r="HC3941">
        <v>0</v>
      </c>
      <c r="HD3941">
        <v>0</v>
      </c>
      <c r="HE3941" t="b">
        <v>0</v>
      </c>
      <c r="HF3941">
        <v>20000</v>
      </c>
      <c r="HG3941" t="b">
        <v>1</v>
      </c>
      <c r="HH3941">
        <v>0</v>
      </c>
      <c r="HI3941">
        <v>0</v>
      </c>
      <c r="HJ3941">
        <v>0</v>
      </c>
      <c r="HK3941">
        <v>0</v>
      </c>
      <c r="HL3941" t="b">
        <v>0</v>
      </c>
      <c r="HM3941">
        <v>0</v>
      </c>
      <c r="HN3941">
        <v>0</v>
      </c>
      <c r="HO3941">
        <v>0</v>
      </c>
      <c r="HP3941" t="s">
        <v>363</v>
      </c>
      <c r="HQ3941">
        <v>0</v>
      </c>
      <c r="HR3941">
        <v>0</v>
      </c>
      <c r="HS3941">
        <v>0</v>
      </c>
      <c r="HT3941">
        <v>0</v>
      </c>
      <c r="HU3941" t="b">
        <v>0</v>
      </c>
      <c r="HV3941">
        <v>0</v>
      </c>
      <c r="HW3941" t="b">
        <v>0</v>
      </c>
      <c r="HX3941" t="b">
        <v>1</v>
      </c>
    </row>
    <row r="3942" spans="2:232">
      <c r="B3942" s="34">
        <f>10000000+INDEX(编号表!$B:$B,MATCH(D3942,编号表!$A:$A,0))*10000+J3942</f>
        <v>11820002</v>
      </c>
      <c r="C3942" s="22" t="s">
        <v>2520</v>
      </c>
      <c r="D3942" s="22" t="s">
        <v>2520</v>
      </c>
      <c r="E3942" s="41" t="s">
        <v>492</v>
      </c>
      <c r="F3942" s="41" t="s">
        <v>2248</v>
      </c>
      <c r="G3942" s="41" t="s">
        <v>363</v>
      </c>
      <c r="H3942" s="41" t="b">
        <v>0</v>
      </c>
      <c r="I3942" s="41" t="b">
        <v>0</v>
      </c>
      <c r="J3942" s="41">
        <v>2</v>
      </c>
      <c r="K3942" s="41" t="str">
        <f t="shared" si="81"/>
        <v>118200</v>
      </c>
      <c r="L3942" s="41" t="s">
        <v>860</v>
      </c>
      <c r="O3942" t="s">
        <v>2521</v>
      </c>
      <c r="P3942">
        <v>12221029</v>
      </c>
      <c r="Q3942">
        <v>0</v>
      </c>
      <c r="R3942">
        <v>0</v>
      </c>
      <c r="S3942">
        <v>0</v>
      </c>
      <c r="U3942">
        <v>0</v>
      </c>
      <c r="V3942">
        <v>0</v>
      </c>
      <c r="W3942">
        <v>600</v>
      </c>
      <c r="X3942">
        <v>600</v>
      </c>
      <c r="Y3942" t="s">
        <v>363</v>
      </c>
      <c r="Z3942" t="s">
        <v>372</v>
      </c>
      <c r="AA3942" t="s">
        <v>442</v>
      </c>
      <c r="AB3942">
        <v>1</v>
      </c>
      <c r="AC3942">
        <v>0</v>
      </c>
      <c r="AD3942" t="b">
        <v>1</v>
      </c>
      <c r="AE3942" t="s">
        <v>358</v>
      </c>
      <c r="AF3942">
        <v>1</v>
      </c>
      <c r="AZ3942" t="s">
        <v>389</v>
      </c>
      <c r="BA3942">
        <v>10000</v>
      </c>
      <c r="BB3942" t="s">
        <v>434</v>
      </c>
      <c r="BC3942" t="s">
        <v>442</v>
      </c>
      <c r="BD3942">
        <v>10000</v>
      </c>
      <c r="BE3942">
        <v>0</v>
      </c>
      <c r="BF3942" t="s">
        <v>361</v>
      </c>
      <c r="BG3942">
        <v>0</v>
      </c>
      <c r="BN3942">
        <v>20870002</v>
      </c>
      <c r="GY3942">
        <v>0</v>
      </c>
      <c r="GZ3942">
        <v>0</v>
      </c>
      <c r="HA3942" t="s">
        <v>373</v>
      </c>
      <c r="HB3942">
        <v>0</v>
      </c>
      <c r="HC3942">
        <v>0</v>
      </c>
      <c r="HD3942">
        <v>0</v>
      </c>
      <c r="HE3942" t="b">
        <v>0</v>
      </c>
      <c r="HF3942">
        <v>20000</v>
      </c>
      <c r="HG3942" t="b">
        <v>1</v>
      </c>
      <c r="HH3942">
        <v>0</v>
      </c>
      <c r="HI3942">
        <v>0</v>
      </c>
      <c r="HJ3942">
        <v>0</v>
      </c>
      <c r="HK3942">
        <v>0</v>
      </c>
      <c r="HL3942" t="b">
        <v>0</v>
      </c>
      <c r="HM3942">
        <v>0</v>
      </c>
      <c r="HN3942">
        <v>0</v>
      </c>
      <c r="HO3942">
        <v>0</v>
      </c>
      <c r="HP3942" t="s">
        <v>363</v>
      </c>
      <c r="HQ3942">
        <v>0</v>
      </c>
      <c r="HR3942">
        <v>0</v>
      </c>
      <c r="HS3942">
        <v>0</v>
      </c>
      <c r="HT3942">
        <v>0</v>
      </c>
      <c r="HU3942" t="b">
        <v>0</v>
      </c>
      <c r="HV3942">
        <v>0</v>
      </c>
      <c r="HW3942" t="b">
        <v>0</v>
      </c>
      <c r="HX3942" t="b">
        <v>1</v>
      </c>
    </row>
    <row r="3943" spans="2:232">
      <c r="B3943" s="34">
        <f>10000000+INDEX(编号表!$B:$B,MATCH(D3943,编号表!$A:$A,0))*10000+J3943</f>
        <v>11820003</v>
      </c>
      <c r="C3943" s="22" t="s">
        <v>2520</v>
      </c>
      <c r="D3943" s="22" t="s">
        <v>2520</v>
      </c>
      <c r="E3943" s="41" t="s">
        <v>492</v>
      </c>
      <c r="F3943" s="41" t="s">
        <v>2248</v>
      </c>
      <c r="G3943" s="41" t="s">
        <v>363</v>
      </c>
      <c r="H3943" s="41" t="b">
        <v>0</v>
      </c>
      <c r="I3943" s="41" t="b">
        <v>0</v>
      </c>
      <c r="J3943" s="41">
        <v>3</v>
      </c>
      <c r="K3943" s="41" t="str">
        <f t="shared" si="81"/>
        <v>118200</v>
      </c>
      <c r="L3943" s="41" t="s">
        <v>777</v>
      </c>
      <c r="O3943" t="s">
        <v>2521</v>
      </c>
      <c r="P3943">
        <v>12221029</v>
      </c>
      <c r="Q3943">
        <v>0</v>
      </c>
      <c r="R3943">
        <v>0</v>
      </c>
      <c r="S3943">
        <v>0</v>
      </c>
      <c r="U3943">
        <v>0</v>
      </c>
      <c r="V3943">
        <v>0</v>
      </c>
      <c r="W3943">
        <v>600</v>
      </c>
      <c r="X3943">
        <v>600</v>
      </c>
      <c r="Y3943" t="s">
        <v>363</v>
      </c>
      <c r="Z3943" t="s">
        <v>372</v>
      </c>
      <c r="AA3943" t="s">
        <v>442</v>
      </c>
      <c r="AB3943">
        <v>1</v>
      </c>
      <c r="AC3943">
        <v>0</v>
      </c>
      <c r="AD3943" t="b">
        <v>1</v>
      </c>
      <c r="AE3943" t="s">
        <v>358</v>
      </c>
      <c r="AF3943">
        <v>1</v>
      </c>
      <c r="AZ3943" t="s">
        <v>389</v>
      </c>
      <c r="BA3943">
        <v>10000</v>
      </c>
      <c r="BB3943" t="s">
        <v>434</v>
      </c>
      <c r="BC3943" t="s">
        <v>442</v>
      </c>
      <c r="BD3943">
        <v>10000</v>
      </c>
      <c r="BE3943">
        <v>0</v>
      </c>
      <c r="BF3943" t="s">
        <v>361</v>
      </c>
      <c r="BG3943">
        <v>0</v>
      </c>
      <c r="BN3943">
        <v>20870003</v>
      </c>
      <c r="GY3943">
        <v>0</v>
      </c>
      <c r="GZ3943">
        <v>0</v>
      </c>
      <c r="HA3943" t="s">
        <v>373</v>
      </c>
      <c r="HB3943">
        <v>0</v>
      </c>
      <c r="HC3943">
        <v>0</v>
      </c>
      <c r="HD3943">
        <v>0</v>
      </c>
      <c r="HE3943" t="b">
        <v>0</v>
      </c>
      <c r="HF3943">
        <v>20000</v>
      </c>
      <c r="HG3943" t="b">
        <v>1</v>
      </c>
      <c r="HH3943">
        <v>0</v>
      </c>
      <c r="HI3943">
        <v>0</v>
      </c>
      <c r="HJ3943">
        <v>0</v>
      </c>
      <c r="HK3943">
        <v>0</v>
      </c>
      <c r="HL3943" t="b">
        <v>0</v>
      </c>
      <c r="HM3943">
        <v>0</v>
      </c>
      <c r="HN3943">
        <v>0</v>
      </c>
      <c r="HO3943">
        <v>0</v>
      </c>
      <c r="HP3943" t="s">
        <v>363</v>
      </c>
      <c r="HQ3943">
        <v>0</v>
      </c>
      <c r="HR3943">
        <v>0</v>
      </c>
      <c r="HS3943">
        <v>0</v>
      </c>
      <c r="HT3943">
        <v>0</v>
      </c>
      <c r="HU3943" t="b">
        <v>0</v>
      </c>
      <c r="HV3943">
        <v>0</v>
      </c>
      <c r="HW3943" t="b">
        <v>0</v>
      </c>
      <c r="HX3943" t="b">
        <v>1</v>
      </c>
    </row>
    <row r="3944" spans="2:232">
      <c r="B3944" s="34">
        <f>10000000+INDEX(编号表!$B:$B,MATCH(D3944,编号表!$A:$A,0))*10000+J3944</f>
        <v>11820004</v>
      </c>
      <c r="C3944" s="22" t="s">
        <v>2520</v>
      </c>
      <c r="D3944" s="22" t="s">
        <v>2520</v>
      </c>
      <c r="E3944" s="41" t="s">
        <v>492</v>
      </c>
      <c r="F3944" s="41" t="s">
        <v>2252</v>
      </c>
      <c r="G3944" s="41" t="s">
        <v>363</v>
      </c>
      <c r="H3944" s="41" t="b">
        <v>0</v>
      </c>
      <c r="I3944" s="41" t="b">
        <v>0</v>
      </c>
      <c r="J3944" s="41">
        <v>4</v>
      </c>
      <c r="K3944" s="41" t="str">
        <f t="shared" si="81"/>
        <v>118200</v>
      </c>
      <c r="L3944" s="41" t="s">
        <v>353</v>
      </c>
      <c r="O3944" t="s">
        <v>2521</v>
      </c>
      <c r="P3944">
        <v>12221029</v>
      </c>
      <c r="Q3944">
        <v>0</v>
      </c>
      <c r="R3944">
        <v>0</v>
      </c>
      <c r="S3944">
        <v>0</v>
      </c>
      <c r="U3944">
        <v>0</v>
      </c>
      <c r="V3944">
        <v>0</v>
      </c>
      <c r="W3944">
        <v>600</v>
      </c>
      <c r="X3944">
        <v>600</v>
      </c>
      <c r="Y3944" t="s">
        <v>363</v>
      </c>
      <c r="Z3944" t="s">
        <v>372</v>
      </c>
      <c r="AA3944" t="s">
        <v>442</v>
      </c>
      <c r="AB3944">
        <v>1</v>
      </c>
      <c r="AC3944">
        <v>0</v>
      </c>
      <c r="AD3944" t="b">
        <v>1</v>
      </c>
      <c r="AE3944" t="s">
        <v>358</v>
      </c>
      <c r="AF3944">
        <v>1</v>
      </c>
      <c r="AZ3944" t="s">
        <v>389</v>
      </c>
      <c r="BA3944">
        <v>10000</v>
      </c>
      <c r="BB3944" t="s">
        <v>434</v>
      </c>
      <c r="BC3944" t="s">
        <v>442</v>
      </c>
      <c r="BD3944">
        <v>10000</v>
      </c>
      <c r="BE3944">
        <v>0</v>
      </c>
      <c r="BF3944" t="s">
        <v>361</v>
      </c>
      <c r="BG3944">
        <v>0</v>
      </c>
      <c r="BN3944">
        <v>20870004</v>
      </c>
      <c r="GY3944">
        <v>0</v>
      </c>
      <c r="GZ3944">
        <v>0</v>
      </c>
      <c r="HA3944" t="s">
        <v>373</v>
      </c>
      <c r="HB3944">
        <v>0</v>
      </c>
      <c r="HC3944">
        <v>0</v>
      </c>
      <c r="HD3944">
        <v>0</v>
      </c>
      <c r="HE3944" t="b">
        <v>0</v>
      </c>
      <c r="HF3944">
        <v>20000</v>
      </c>
      <c r="HG3944" t="b">
        <v>1</v>
      </c>
      <c r="HH3944">
        <v>0</v>
      </c>
      <c r="HI3944">
        <v>0</v>
      </c>
      <c r="HJ3944">
        <v>0</v>
      </c>
      <c r="HK3944">
        <v>0</v>
      </c>
      <c r="HL3944" t="b">
        <v>0</v>
      </c>
      <c r="HM3944">
        <v>0</v>
      </c>
      <c r="HN3944">
        <v>0</v>
      </c>
      <c r="HO3944">
        <v>0</v>
      </c>
      <c r="HP3944" t="s">
        <v>363</v>
      </c>
      <c r="HQ3944">
        <v>0</v>
      </c>
      <c r="HR3944">
        <v>0</v>
      </c>
      <c r="HS3944">
        <v>0</v>
      </c>
      <c r="HT3944">
        <v>0</v>
      </c>
      <c r="HU3944" t="b">
        <v>0</v>
      </c>
      <c r="HV3944">
        <v>0</v>
      </c>
      <c r="HW3944" t="b">
        <v>0</v>
      </c>
      <c r="HX3944" t="b">
        <v>1</v>
      </c>
    </row>
    <row r="3945" spans="2:232">
      <c r="B3945" s="34">
        <f>10000000+INDEX(编号表!$B:$B,MATCH(D3945,编号表!$A:$A,0))*10000+J3945</f>
        <v>11820005</v>
      </c>
      <c r="C3945" s="22" t="s">
        <v>2520</v>
      </c>
      <c r="D3945" s="22" t="s">
        <v>2520</v>
      </c>
      <c r="E3945" s="41" t="s">
        <v>492</v>
      </c>
      <c r="F3945" s="41" t="s">
        <v>2252</v>
      </c>
      <c r="G3945" s="41" t="s">
        <v>363</v>
      </c>
      <c r="H3945" s="41" t="b">
        <v>0</v>
      </c>
      <c r="I3945" s="41" t="b">
        <v>0</v>
      </c>
      <c r="J3945" s="41">
        <v>5</v>
      </c>
      <c r="K3945" s="41" t="str">
        <f t="shared" si="81"/>
        <v>118200</v>
      </c>
      <c r="L3945" s="41" t="s">
        <v>860</v>
      </c>
      <c r="O3945" t="s">
        <v>2521</v>
      </c>
      <c r="P3945">
        <v>12221029</v>
      </c>
      <c r="Q3945">
        <v>0</v>
      </c>
      <c r="R3945">
        <v>0</v>
      </c>
      <c r="S3945">
        <v>0</v>
      </c>
      <c r="U3945">
        <v>0</v>
      </c>
      <c r="V3945">
        <v>0</v>
      </c>
      <c r="W3945">
        <v>600</v>
      </c>
      <c r="X3945">
        <v>600</v>
      </c>
      <c r="Y3945" t="s">
        <v>363</v>
      </c>
      <c r="Z3945" t="s">
        <v>372</v>
      </c>
      <c r="AA3945" t="s">
        <v>442</v>
      </c>
      <c r="AB3945">
        <v>1</v>
      </c>
      <c r="AC3945">
        <v>0</v>
      </c>
      <c r="AD3945" t="b">
        <v>1</v>
      </c>
      <c r="AE3945" t="s">
        <v>358</v>
      </c>
      <c r="AF3945">
        <v>1</v>
      </c>
      <c r="AZ3945" t="s">
        <v>389</v>
      </c>
      <c r="BA3945">
        <v>10000</v>
      </c>
      <c r="BB3945" t="s">
        <v>434</v>
      </c>
      <c r="BC3945" t="s">
        <v>442</v>
      </c>
      <c r="BD3945">
        <v>10000</v>
      </c>
      <c r="BE3945">
        <v>0</v>
      </c>
      <c r="BF3945" t="s">
        <v>361</v>
      </c>
      <c r="BG3945">
        <v>0</v>
      </c>
      <c r="BN3945">
        <v>20870005</v>
      </c>
      <c r="GY3945">
        <v>0</v>
      </c>
      <c r="GZ3945">
        <v>0</v>
      </c>
      <c r="HA3945" t="s">
        <v>373</v>
      </c>
      <c r="HB3945">
        <v>0</v>
      </c>
      <c r="HC3945">
        <v>0</v>
      </c>
      <c r="HD3945">
        <v>0</v>
      </c>
      <c r="HE3945" t="b">
        <v>0</v>
      </c>
      <c r="HF3945">
        <v>20000</v>
      </c>
      <c r="HG3945" t="b">
        <v>1</v>
      </c>
      <c r="HH3945">
        <v>0</v>
      </c>
      <c r="HI3945">
        <v>0</v>
      </c>
      <c r="HJ3945">
        <v>0</v>
      </c>
      <c r="HK3945">
        <v>0</v>
      </c>
      <c r="HL3945" t="b">
        <v>0</v>
      </c>
      <c r="HM3945">
        <v>0</v>
      </c>
      <c r="HN3945">
        <v>0</v>
      </c>
      <c r="HO3945">
        <v>0</v>
      </c>
      <c r="HP3945" t="s">
        <v>363</v>
      </c>
      <c r="HQ3945">
        <v>0</v>
      </c>
      <c r="HR3945">
        <v>0</v>
      </c>
      <c r="HS3945">
        <v>0</v>
      </c>
      <c r="HT3945">
        <v>0</v>
      </c>
      <c r="HU3945" t="b">
        <v>0</v>
      </c>
      <c r="HV3945">
        <v>0</v>
      </c>
      <c r="HW3945" t="b">
        <v>0</v>
      </c>
      <c r="HX3945" t="b">
        <v>1</v>
      </c>
    </row>
    <row r="3946" spans="2:232">
      <c r="B3946" s="34">
        <f>10000000+INDEX(编号表!$B:$B,MATCH(D3946,编号表!$A:$A,0))*10000+J3946</f>
        <v>11820006</v>
      </c>
      <c r="C3946" s="22" t="s">
        <v>2520</v>
      </c>
      <c r="D3946" s="22" t="s">
        <v>2520</v>
      </c>
      <c r="E3946" s="41" t="s">
        <v>492</v>
      </c>
      <c r="F3946" s="41" t="s">
        <v>2252</v>
      </c>
      <c r="G3946" s="41" t="s">
        <v>363</v>
      </c>
      <c r="H3946" s="41" t="b">
        <v>0</v>
      </c>
      <c r="I3946" s="41" t="b">
        <v>0</v>
      </c>
      <c r="J3946" s="41">
        <v>6</v>
      </c>
      <c r="K3946" s="41" t="str">
        <f t="shared" si="81"/>
        <v>118200</v>
      </c>
      <c r="L3946" s="41" t="s">
        <v>777</v>
      </c>
      <c r="O3946" t="s">
        <v>2521</v>
      </c>
      <c r="P3946">
        <v>12221029</v>
      </c>
      <c r="Q3946">
        <v>0</v>
      </c>
      <c r="R3946">
        <v>0</v>
      </c>
      <c r="S3946">
        <v>0</v>
      </c>
      <c r="U3946">
        <v>0</v>
      </c>
      <c r="V3946">
        <v>0</v>
      </c>
      <c r="W3946">
        <v>600</v>
      </c>
      <c r="X3946">
        <v>600</v>
      </c>
      <c r="Y3946" t="s">
        <v>363</v>
      </c>
      <c r="Z3946" t="s">
        <v>372</v>
      </c>
      <c r="AA3946" t="s">
        <v>442</v>
      </c>
      <c r="AB3946">
        <v>1</v>
      </c>
      <c r="AC3946">
        <v>0</v>
      </c>
      <c r="AD3946" t="b">
        <v>1</v>
      </c>
      <c r="AE3946" t="s">
        <v>358</v>
      </c>
      <c r="AF3946">
        <v>1</v>
      </c>
      <c r="AZ3946" t="s">
        <v>389</v>
      </c>
      <c r="BA3946">
        <v>10000</v>
      </c>
      <c r="BB3946" t="s">
        <v>434</v>
      </c>
      <c r="BC3946" t="s">
        <v>442</v>
      </c>
      <c r="BD3946">
        <v>10000</v>
      </c>
      <c r="BE3946">
        <v>0</v>
      </c>
      <c r="BF3946" t="s">
        <v>361</v>
      </c>
      <c r="BG3946">
        <v>0</v>
      </c>
      <c r="BN3946">
        <v>20870006</v>
      </c>
      <c r="GY3946">
        <v>0</v>
      </c>
      <c r="GZ3946">
        <v>0</v>
      </c>
      <c r="HA3946" t="s">
        <v>373</v>
      </c>
      <c r="HB3946">
        <v>0</v>
      </c>
      <c r="HC3946">
        <v>0</v>
      </c>
      <c r="HD3946">
        <v>0</v>
      </c>
      <c r="HE3946" t="b">
        <v>0</v>
      </c>
      <c r="HF3946">
        <v>20000</v>
      </c>
      <c r="HG3946" t="b">
        <v>1</v>
      </c>
      <c r="HH3946">
        <v>0</v>
      </c>
      <c r="HI3946">
        <v>0</v>
      </c>
      <c r="HJ3946">
        <v>0</v>
      </c>
      <c r="HK3946">
        <v>0</v>
      </c>
      <c r="HL3946" t="b">
        <v>0</v>
      </c>
      <c r="HM3946">
        <v>0</v>
      </c>
      <c r="HN3946">
        <v>0</v>
      </c>
      <c r="HO3946">
        <v>0</v>
      </c>
      <c r="HP3946" t="s">
        <v>363</v>
      </c>
      <c r="HQ3946">
        <v>0</v>
      </c>
      <c r="HR3946">
        <v>0</v>
      </c>
      <c r="HS3946">
        <v>0</v>
      </c>
      <c r="HT3946">
        <v>0</v>
      </c>
      <c r="HU3946" t="b">
        <v>0</v>
      </c>
      <c r="HV3946">
        <v>0</v>
      </c>
      <c r="HW3946" t="b">
        <v>0</v>
      </c>
      <c r="HX3946" t="b">
        <v>1</v>
      </c>
    </row>
    <row r="3947" spans="2:232">
      <c r="B3947" s="34">
        <f>10000000+INDEX(编号表!$B:$B,MATCH(D3947,编号表!$A:$A,0))*10000+J3947</f>
        <v>11820007</v>
      </c>
      <c r="C3947" s="22" t="s">
        <v>2520</v>
      </c>
      <c r="D3947" s="22" t="s">
        <v>2520</v>
      </c>
      <c r="E3947" s="41" t="s">
        <v>492</v>
      </c>
      <c r="F3947" s="41" t="s">
        <v>2256</v>
      </c>
      <c r="G3947" s="41" t="s">
        <v>363</v>
      </c>
      <c r="H3947" s="41" t="b">
        <v>0</v>
      </c>
      <c r="I3947" s="41" t="b">
        <v>0</v>
      </c>
      <c r="J3947" s="41">
        <v>7</v>
      </c>
      <c r="K3947" s="41" t="str">
        <f t="shared" si="81"/>
        <v>118200</v>
      </c>
      <c r="L3947" s="41" t="s">
        <v>353</v>
      </c>
      <c r="O3947" t="s">
        <v>2521</v>
      </c>
      <c r="P3947">
        <v>12221029</v>
      </c>
      <c r="Q3947">
        <v>0</v>
      </c>
      <c r="R3947">
        <v>0</v>
      </c>
      <c r="S3947">
        <v>0</v>
      </c>
      <c r="U3947">
        <v>0</v>
      </c>
      <c r="V3947">
        <v>0</v>
      </c>
      <c r="W3947">
        <v>600</v>
      </c>
      <c r="X3947">
        <v>600</v>
      </c>
      <c r="Y3947" t="s">
        <v>363</v>
      </c>
      <c r="Z3947" t="s">
        <v>372</v>
      </c>
      <c r="AA3947" t="s">
        <v>442</v>
      </c>
      <c r="AB3947">
        <v>1</v>
      </c>
      <c r="AC3947">
        <v>0</v>
      </c>
      <c r="AD3947" t="b">
        <v>1</v>
      </c>
      <c r="AE3947" t="s">
        <v>358</v>
      </c>
      <c r="AF3947">
        <v>1</v>
      </c>
      <c r="AZ3947" t="s">
        <v>389</v>
      </c>
      <c r="BA3947">
        <v>10000</v>
      </c>
      <c r="BB3947" t="s">
        <v>434</v>
      </c>
      <c r="BC3947" t="s">
        <v>442</v>
      </c>
      <c r="BD3947">
        <v>10000</v>
      </c>
      <c r="BE3947">
        <v>0</v>
      </c>
      <c r="BF3947" t="s">
        <v>361</v>
      </c>
      <c r="BG3947">
        <v>0</v>
      </c>
      <c r="BN3947">
        <v>20870007</v>
      </c>
      <c r="GY3947">
        <v>0</v>
      </c>
      <c r="GZ3947">
        <v>0</v>
      </c>
      <c r="HA3947" t="s">
        <v>373</v>
      </c>
      <c r="HB3947">
        <v>0</v>
      </c>
      <c r="HC3947">
        <v>0</v>
      </c>
      <c r="HD3947">
        <v>0</v>
      </c>
      <c r="HE3947" t="b">
        <v>0</v>
      </c>
      <c r="HF3947">
        <v>20000</v>
      </c>
      <c r="HG3947" t="b">
        <v>1</v>
      </c>
      <c r="HH3947">
        <v>0</v>
      </c>
      <c r="HI3947">
        <v>0</v>
      </c>
      <c r="HJ3947">
        <v>0</v>
      </c>
      <c r="HK3947">
        <v>0</v>
      </c>
      <c r="HL3947" t="b">
        <v>0</v>
      </c>
      <c r="HM3947">
        <v>0</v>
      </c>
      <c r="HN3947">
        <v>0</v>
      </c>
      <c r="HO3947">
        <v>0</v>
      </c>
      <c r="HP3947" t="s">
        <v>363</v>
      </c>
      <c r="HQ3947">
        <v>0</v>
      </c>
      <c r="HR3947">
        <v>0</v>
      </c>
      <c r="HS3947">
        <v>0</v>
      </c>
      <c r="HT3947">
        <v>0</v>
      </c>
      <c r="HU3947" t="b">
        <v>0</v>
      </c>
      <c r="HV3947">
        <v>0</v>
      </c>
      <c r="HW3947" t="b">
        <v>0</v>
      </c>
      <c r="HX3947" t="b">
        <v>1</v>
      </c>
    </row>
    <row r="3948" spans="2:232">
      <c r="B3948" s="34">
        <f>10000000+INDEX(编号表!$B:$B,MATCH(D3948,编号表!$A:$A,0))*10000+J3948</f>
        <v>11820008</v>
      </c>
      <c r="C3948" s="22" t="s">
        <v>2520</v>
      </c>
      <c r="D3948" s="22" t="s">
        <v>2520</v>
      </c>
      <c r="E3948" s="41" t="s">
        <v>492</v>
      </c>
      <c r="F3948" s="41" t="s">
        <v>2256</v>
      </c>
      <c r="G3948" s="41" t="s">
        <v>363</v>
      </c>
      <c r="H3948" s="41" t="b">
        <v>0</v>
      </c>
      <c r="I3948" s="41" t="b">
        <v>0</v>
      </c>
      <c r="J3948" s="41">
        <v>8</v>
      </c>
      <c r="K3948" s="41" t="str">
        <f t="shared" si="81"/>
        <v>118200</v>
      </c>
      <c r="L3948" s="41" t="s">
        <v>860</v>
      </c>
      <c r="O3948" t="s">
        <v>2521</v>
      </c>
      <c r="P3948">
        <v>12221029</v>
      </c>
      <c r="Q3948">
        <v>0</v>
      </c>
      <c r="R3948">
        <v>0</v>
      </c>
      <c r="S3948">
        <v>0</v>
      </c>
      <c r="U3948">
        <v>0</v>
      </c>
      <c r="V3948">
        <v>0</v>
      </c>
      <c r="W3948">
        <v>600</v>
      </c>
      <c r="X3948">
        <v>600</v>
      </c>
      <c r="Y3948" t="s">
        <v>363</v>
      </c>
      <c r="Z3948" t="s">
        <v>372</v>
      </c>
      <c r="AA3948" t="s">
        <v>442</v>
      </c>
      <c r="AB3948">
        <v>1</v>
      </c>
      <c r="AC3948">
        <v>0</v>
      </c>
      <c r="AD3948" t="b">
        <v>1</v>
      </c>
      <c r="AE3948" t="s">
        <v>358</v>
      </c>
      <c r="AF3948">
        <v>1</v>
      </c>
      <c r="AZ3948" t="s">
        <v>389</v>
      </c>
      <c r="BA3948">
        <v>10000</v>
      </c>
      <c r="BB3948" t="s">
        <v>434</v>
      </c>
      <c r="BC3948" t="s">
        <v>442</v>
      </c>
      <c r="BD3948">
        <v>10000</v>
      </c>
      <c r="BE3948">
        <v>0</v>
      </c>
      <c r="BF3948" t="s">
        <v>361</v>
      </c>
      <c r="BG3948">
        <v>0</v>
      </c>
      <c r="BN3948">
        <v>20870008</v>
      </c>
      <c r="GY3948">
        <v>0</v>
      </c>
      <c r="GZ3948">
        <v>0</v>
      </c>
      <c r="HA3948" t="s">
        <v>373</v>
      </c>
      <c r="HB3948">
        <v>0</v>
      </c>
      <c r="HC3948">
        <v>0</v>
      </c>
      <c r="HD3948">
        <v>0</v>
      </c>
      <c r="HE3948" t="b">
        <v>0</v>
      </c>
      <c r="HF3948">
        <v>20000</v>
      </c>
      <c r="HG3948" t="b">
        <v>1</v>
      </c>
      <c r="HH3948">
        <v>0</v>
      </c>
      <c r="HI3948">
        <v>0</v>
      </c>
      <c r="HJ3948">
        <v>0</v>
      </c>
      <c r="HK3948">
        <v>0</v>
      </c>
      <c r="HL3948" t="b">
        <v>0</v>
      </c>
      <c r="HM3948">
        <v>0</v>
      </c>
      <c r="HN3948">
        <v>0</v>
      </c>
      <c r="HO3948">
        <v>0</v>
      </c>
      <c r="HP3948" t="s">
        <v>363</v>
      </c>
      <c r="HQ3948">
        <v>0</v>
      </c>
      <c r="HR3948">
        <v>0</v>
      </c>
      <c r="HS3948">
        <v>0</v>
      </c>
      <c r="HT3948">
        <v>0</v>
      </c>
      <c r="HU3948" t="b">
        <v>0</v>
      </c>
      <c r="HV3948">
        <v>0</v>
      </c>
      <c r="HW3948" t="b">
        <v>0</v>
      </c>
      <c r="HX3948" t="b">
        <v>1</v>
      </c>
    </row>
    <row r="3949" spans="2:232">
      <c r="B3949" s="34">
        <f>10000000+INDEX(编号表!$B:$B,MATCH(D3949,编号表!$A:$A,0))*10000+J3949</f>
        <v>11820009</v>
      </c>
      <c r="C3949" s="22" t="s">
        <v>2520</v>
      </c>
      <c r="D3949" s="22" t="s">
        <v>2520</v>
      </c>
      <c r="E3949" s="41" t="s">
        <v>492</v>
      </c>
      <c r="F3949" s="41" t="s">
        <v>2256</v>
      </c>
      <c r="G3949" s="41" t="s">
        <v>363</v>
      </c>
      <c r="H3949" s="41" t="b">
        <v>0</v>
      </c>
      <c r="I3949" s="41" t="b">
        <v>0</v>
      </c>
      <c r="J3949" s="41">
        <v>9</v>
      </c>
      <c r="K3949" s="41" t="str">
        <f t="shared" si="81"/>
        <v>118200</v>
      </c>
      <c r="L3949" s="41" t="s">
        <v>777</v>
      </c>
      <c r="O3949" t="s">
        <v>2521</v>
      </c>
      <c r="P3949">
        <v>12221029</v>
      </c>
      <c r="Q3949">
        <v>0</v>
      </c>
      <c r="R3949">
        <v>0</v>
      </c>
      <c r="S3949">
        <v>0</v>
      </c>
      <c r="U3949">
        <v>0</v>
      </c>
      <c r="V3949">
        <v>0</v>
      </c>
      <c r="W3949">
        <v>600</v>
      </c>
      <c r="X3949">
        <v>600</v>
      </c>
      <c r="Y3949" t="s">
        <v>363</v>
      </c>
      <c r="Z3949" t="s">
        <v>372</v>
      </c>
      <c r="AA3949" t="s">
        <v>442</v>
      </c>
      <c r="AB3949">
        <v>1</v>
      </c>
      <c r="AC3949">
        <v>0</v>
      </c>
      <c r="AD3949" t="b">
        <v>1</v>
      </c>
      <c r="AE3949" t="s">
        <v>358</v>
      </c>
      <c r="AF3949">
        <v>1</v>
      </c>
      <c r="AZ3949" t="s">
        <v>389</v>
      </c>
      <c r="BA3949">
        <v>10000</v>
      </c>
      <c r="BB3949" t="s">
        <v>434</v>
      </c>
      <c r="BC3949" t="s">
        <v>442</v>
      </c>
      <c r="BD3949">
        <v>10000</v>
      </c>
      <c r="BE3949">
        <v>0</v>
      </c>
      <c r="BF3949" t="s">
        <v>361</v>
      </c>
      <c r="BG3949">
        <v>0</v>
      </c>
      <c r="BN3949">
        <v>20870009</v>
      </c>
      <c r="GY3949">
        <v>0</v>
      </c>
      <c r="GZ3949">
        <v>0</v>
      </c>
      <c r="HA3949" t="s">
        <v>373</v>
      </c>
      <c r="HB3949">
        <v>0</v>
      </c>
      <c r="HC3949">
        <v>0</v>
      </c>
      <c r="HD3949">
        <v>0</v>
      </c>
      <c r="HE3949" t="b">
        <v>0</v>
      </c>
      <c r="HF3949">
        <v>20000</v>
      </c>
      <c r="HG3949" t="b">
        <v>1</v>
      </c>
      <c r="HH3949">
        <v>0</v>
      </c>
      <c r="HI3949">
        <v>0</v>
      </c>
      <c r="HJ3949">
        <v>0</v>
      </c>
      <c r="HK3949">
        <v>0</v>
      </c>
      <c r="HL3949" t="b">
        <v>0</v>
      </c>
      <c r="HM3949">
        <v>0</v>
      </c>
      <c r="HN3949">
        <v>0</v>
      </c>
      <c r="HO3949">
        <v>0</v>
      </c>
      <c r="HP3949" t="s">
        <v>363</v>
      </c>
      <c r="HQ3949">
        <v>0</v>
      </c>
      <c r="HR3949">
        <v>0</v>
      </c>
      <c r="HS3949">
        <v>0</v>
      </c>
      <c r="HT3949">
        <v>0</v>
      </c>
      <c r="HU3949" t="b">
        <v>0</v>
      </c>
      <c r="HV3949">
        <v>0</v>
      </c>
      <c r="HW3949" t="b">
        <v>0</v>
      </c>
      <c r="HX3949" t="b">
        <v>1</v>
      </c>
    </row>
    <row r="3950" spans="2:232">
      <c r="B3950" s="34">
        <f>10000000+INDEX(编号表!$B:$B,MATCH(D3950,编号表!$A:$A,0))*10000+J3950</f>
        <v>11820010</v>
      </c>
      <c r="C3950" s="22" t="s">
        <v>2520</v>
      </c>
      <c r="D3950" s="22" t="s">
        <v>2520</v>
      </c>
      <c r="E3950" s="41" t="s">
        <v>492</v>
      </c>
      <c r="F3950" s="41" t="s">
        <v>2260</v>
      </c>
      <c r="G3950" s="41" t="s">
        <v>363</v>
      </c>
      <c r="H3950" s="41" t="b">
        <v>0</v>
      </c>
      <c r="I3950" s="41" t="b">
        <v>0</v>
      </c>
      <c r="J3950" s="41">
        <v>10</v>
      </c>
      <c r="K3950" s="41" t="str">
        <f t="shared" si="81"/>
        <v>118200</v>
      </c>
      <c r="L3950" s="41" t="s">
        <v>353</v>
      </c>
      <c r="O3950" t="s">
        <v>2521</v>
      </c>
      <c r="P3950">
        <v>12221029</v>
      </c>
      <c r="Q3950">
        <v>0</v>
      </c>
      <c r="R3950">
        <v>0</v>
      </c>
      <c r="S3950">
        <v>0</v>
      </c>
      <c r="U3950">
        <v>0</v>
      </c>
      <c r="V3950">
        <v>0</v>
      </c>
      <c r="W3950">
        <v>600</v>
      </c>
      <c r="X3950">
        <v>600</v>
      </c>
      <c r="Y3950" t="s">
        <v>363</v>
      </c>
      <c r="Z3950" t="s">
        <v>372</v>
      </c>
      <c r="AA3950" t="s">
        <v>442</v>
      </c>
      <c r="AB3950">
        <v>1</v>
      </c>
      <c r="AC3950">
        <v>0</v>
      </c>
      <c r="AD3950" t="b">
        <v>1</v>
      </c>
      <c r="AE3950" t="s">
        <v>358</v>
      </c>
      <c r="AF3950">
        <v>1</v>
      </c>
      <c r="AZ3950" t="s">
        <v>389</v>
      </c>
      <c r="BA3950">
        <v>10000</v>
      </c>
      <c r="BB3950" t="s">
        <v>434</v>
      </c>
      <c r="BC3950" t="s">
        <v>442</v>
      </c>
      <c r="BD3950">
        <v>10000</v>
      </c>
      <c r="BE3950">
        <v>0</v>
      </c>
      <c r="BF3950" t="s">
        <v>361</v>
      </c>
      <c r="BG3950">
        <v>0</v>
      </c>
      <c r="BN3950">
        <v>20870010</v>
      </c>
      <c r="GY3950">
        <v>0</v>
      </c>
      <c r="GZ3950">
        <v>0</v>
      </c>
      <c r="HA3950" t="s">
        <v>373</v>
      </c>
      <c r="HB3950">
        <v>0</v>
      </c>
      <c r="HC3950">
        <v>0</v>
      </c>
      <c r="HD3950">
        <v>0</v>
      </c>
      <c r="HE3950" t="b">
        <v>0</v>
      </c>
      <c r="HF3950">
        <v>20000</v>
      </c>
      <c r="HG3950" t="b">
        <v>1</v>
      </c>
      <c r="HH3950">
        <v>0</v>
      </c>
      <c r="HI3950">
        <v>0</v>
      </c>
      <c r="HJ3950">
        <v>0</v>
      </c>
      <c r="HK3950">
        <v>0</v>
      </c>
      <c r="HL3950" t="b">
        <v>0</v>
      </c>
      <c r="HM3950">
        <v>0</v>
      </c>
      <c r="HN3950">
        <v>0</v>
      </c>
      <c r="HO3950">
        <v>0</v>
      </c>
      <c r="HP3950" t="s">
        <v>363</v>
      </c>
      <c r="HQ3950">
        <v>0</v>
      </c>
      <c r="HR3950">
        <v>0</v>
      </c>
      <c r="HS3950">
        <v>0</v>
      </c>
      <c r="HT3950">
        <v>0</v>
      </c>
      <c r="HU3950" t="b">
        <v>0</v>
      </c>
      <c r="HV3950">
        <v>0</v>
      </c>
      <c r="HW3950" t="b">
        <v>0</v>
      </c>
      <c r="HX3950" t="b">
        <v>1</v>
      </c>
    </row>
    <row r="3951" spans="2:232">
      <c r="B3951" s="34">
        <f>10000000+INDEX(编号表!$B:$B,MATCH(D3951,编号表!$A:$A,0))*10000+J3951</f>
        <v>11820011</v>
      </c>
      <c r="C3951" s="22" t="s">
        <v>2520</v>
      </c>
      <c r="D3951" s="22" t="s">
        <v>2520</v>
      </c>
      <c r="E3951" s="41" t="s">
        <v>492</v>
      </c>
      <c r="F3951" s="41" t="s">
        <v>2260</v>
      </c>
      <c r="G3951" s="41" t="s">
        <v>363</v>
      </c>
      <c r="H3951" s="41" t="b">
        <v>0</v>
      </c>
      <c r="I3951" s="41" t="b">
        <v>0</v>
      </c>
      <c r="J3951" s="41">
        <v>11</v>
      </c>
      <c r="K3951" s="41" t="str">
        <f t="shared" si="81"/>
        <v>118200</v>
      </c>
      <c r="L3951" s="41" t="s">
        <v>860</v>
      </c>
      <c r="O3951" t="s">
        <v>2521</v>
      </c>
      <c r="P3951">
        <v>12221029</v>
      </c>
      <c r="Q3951">
        <v>0</v>
      </c>
      <c r="R3951">
        <v>0</v>
      </c>
      <c r="S3951">
        <v>0</v>
      </c>
      <c r="U3951">
        <v>0</v>
      </c>
      <c r="V3951">
        <v>0</v>
      </c>
      <c r="W3951">
        <v>600</v>
      </c>
      <c r="X3951">
        <v>600</v>
      </c>
      <c r="Y3951" t="s">
        <v>363</v>
      </c>
      <c r="Z3951" t="s">
        <v>372</v>
      </c>
      <c r="AA3951" t="s">
        <v>442</v>
      </c>
      <c r="AB3951">
        <v>1</v>
      </c>
      <c r="AC3951">
        <v>0</v>
      </c>
      <c r="AD3951" t="b">
        <v>1</v>
      </c>
      <c r="AE3951" t="s">
        <v>358</v>
      </c>
      <c r="AF3951">
        <v>1</v>
      </c>
      <c r="AZ3951" t="s">
        <v>389</v>
      </c>
      <c r="BA3951">
        <v>10000</v>
      </c>
      <c r="BB3951" t="s">
        <v>434</v>
      </c>
      <c r="BC3951" t="s">
        <v>442</v>
      </c>
      <c r="BD3951">
        <v>10000</v>
      </c>
      <c r="BE3951">
        <v>0</v>
      </c>
      <c r="BF3951" t="s">
        <v>361</v>
      </c>
      <c r="BG3951">
        <v>0</v>
      </c>
      <c r="BN3951">
        <v>20870011</v>
      </c>
      <c r="GY3951">
        <v>0</v>
      </c>
      <c r="GZ3951">
        <v>0</v>
      </c>
      <c r="HA3951" t="s">
        <v>373</v>
      </c>
      <c r="HB3951">
        <v>0</v>
      </c>
      <c r="HC3951">
        <v>0</v>
      </c>
      <c r="HD3951">
        <v>0</v>
      </c>
      <c r="HE3951" t="b">
        <v>0</v>
      </c>
      <c r="HF3951">
        <v>20000</v>
      </c>
      <c r="HG3951" t="b">
        <v>1</v>
      </c>
      <c r="HH3951">
        <v>0</v>
      </c>
      <c r="HI3951">
        <v>0</v>
      </c>
      <c r="HJ3951">
        <v>0</v>
      </c>
      <c r="HK3951">
        <v>0</v>
      </c>
      <c r="HL3951" t="b">
        <v>0</v>
      </c>
      <c r="HM3951">
        <v>0</v>
      </c>
      <c r="HN3951">
        <v>0</v>
      </c>
      <c r="HO3951">
        <v>0</v>
      </c>
      <c r="HP3951" t="s">
        <v>363</v>
      </c>
      <c r="HQ3951">
        <v>0</v>
      </c>
      <c r="HR3951">
        <v>0</v>
      </c>
      <c r="HS3951">
        <v>0</v>
      </c>
      <c r="HT3951">
        <v>0</v>
      </c>
      <c r="HU3951" t="b">
        <v>0</v>
      </c>
      <c r="HV3951">
        <v>0</v>
      </c>
      <c r="HW3951" t="b">
        <v>0</v>
      </c>
      <c r="HX3951" t="b">
        <v>1</v>
      </c>
    </row>
    <row r="3952" spans="2:232">
      <c r="B3952" s="34">
        <f>10000000+INDEX(编号表!$B:$B,MATCH(D3952,编号表!$A:$A,0))*10000+J3952</f>
        <v>11820012</v>
      </c>
      <c r="C3952" s="22" t="s">
        <v>2520</v>
      </c>
      <c r="D3952" s="22" t="s">
        <v>2520</v>
      </c>
      <c r="E3952" s="41" t="s">
        <v>492</v>
      </c>
      <c r="F3952" s="41" t="s">
        <v>2260</v>
      </c>
      <c r="G3952" s="41" t="s">
        <v>363</v>
      </c>
      <c r="H3952" s="41" t="b">
        <v>0</v>
      </c>
      <c r="I3952" s="41" t="b">
        <v>0</v>
      </c>
      <c r="J3952" s="41">
        <v>12</v>
      </c>
      <c r="K3952" s="41" t="str">
        <f t="shared" si="81"/>
        <v>118200</v>
      </c>
      <c r="L3952" s="41" t="s">
        <v>777</v>
      </c>
      <c r="O3952" t="s">
        <v>2521</v>
      </c>
      <c r="P3952">
        <v>12221029</v>
      </c>
      <c r="Q3952">
        <v>0</v>
      </c>
      <c r="R3952">
        <v>0</v>
      </c>
      <c r="S3952">
        <v>0</v>
      </c>
      <c r="U3952">
        <v>0</v>
      </c>
      <c r="V3952">
        <v>0</v>
      </c>
      <c r="W3952">
        <v>600</v>
      </c>
      <c r="X3952">
        <v>600</v>
      </c>
      <c r="Y3952" t="s">
        <v>363</v>
      </c>
      <c r="Z3952" t="s">
        <v>372</v>
      </c>
      <c r="AA3952" t="s">
        <v>442</v>
      </c>
      <c r="AB3952">
        <v>1</v>
      </c>
      <c r="AC3952">
        <v>0</v>
      </c>
      <c r="AD3952" t="b">
        <v>1</v>
      </c>
      <c r="AE3952" t="s">
        <v>358</v>
      </c>
      <c r="AF3952">
        <v>1</v>
      </c>
      <c r="AZ3952" t="s">
        <v>389</v>
      </c>
      <c r="BA3952">
        <v>10000</v>
      </c>
      <c r="BB3952" t="s">
        <v>434</v>
      </c>
      <c r="BC3952" t="s">
        <v>442</v>
      </c>
      <c r="BD3952">
        <v>10000</v>
      </c>
      <c r="BE3952">
        <v>0</v>
      </c>
      <c r="BF3952" t="s">
        <v>361</v>
      </c>
      <c r="BG3952">
        <v>0</v>
      </c>
      <c r="BN3952">
        <v>20870012</v>
      </c>
      <c r="GY3952">
        <v>0</v>
      </c>
      <c r="GZ3952">
        <v>0</v>
      </c>
      <c r="HA3952" t="s">
        <v>373</v>
      </c>
      <c r="HB3952">
        <v>0</v>
      </c>
      <c r="HC3952">
        <v>0</v>
      </c>
      <c r="HD3952">
        <v>0</v>
      </c>
      <c r="HE3952" t="b">
        <v>0</v>
      </c>
      <c r="HF3952">
        <v>20000</v>
      </c>
      <c r="HG3952" t="b">
        <v>1</v>
      </c>
      <c r="HH3952">
        <v>0</v>
      </c>
      <c r="HI3952">
        <v>0</v>
      </c>
      <c r="HJ3952">
        <v>0</v>
      </c>
      <c r="HK3952">
        <v>0</v>
      </c>
      <c r="HL3952" t="b">
        <v>0</v>
      </c>
      <c r="HM3952">
        <v>0</v>
      </c>
      <c r="HN3952">
        <v>0</v>
      </c>
      <c r="HO3952">
        <v>0</v>
      </c>
      <c r="HP3952" t="s">
        <v>363</v>
      </c>
      <c r="HQ3952">
        <v>0</v>
      </c>
      <c r="HR3952">
        <v>0</v>
      </c>
      <c r="HS3952">
        <v>0</v>
      </c>
      <c r="HT3952">
        <v>0</v>
      </c>
      <c r="HU3952" t="b">
        <v>0</v>
      </c>
      <c r="HV3952">
        <v>0</v>
      </c>
      <c r="HW3952" t="b">
        <v>0</v>
      </c>
      <c r="HX3952" t="b">
        <v>1</v>
      </c>
    </row>
    <row r="3953" spans="2:232">
      <c r="B3953" s="34">
        <f>10000000+INDEX(编号表!$B:$B,MATCH(D3953,编号表!$A:$A,0))*10000+J3953</f>
        <v>11820013</v>
      </c>
      <c r="C3953" s="22" t="s">
        <v>2520</v>
      </c>
      <c r="D3953" s="22" t="s">
        <v>2520</v>
      </c>
      <c r="E3953" s="41" t="s">
        <v>492</v>
      </c>
      <c r="F3953" s="41" t="s">
        <v>2264</v>
      </c>
      <c r="G3953" s="41" t="s">
        <v>363</v>
      </c>
      <c r="H3953" s="41" t="b">
        <v>0</v>
      </c>
      <c r="I3953" s="41" t="b">
        <v>0</v>
      </c>
      <c r="J3953" s="41">
        <v>13</v>
      </c>
      <c r="K3953" s="41" t="str">
        <f t="shared" si="81"/>
        <v>118200</v>
      </c>
      <c r="L3953" s="41" t="s">
        <v>353</v>
      </c>
      <c r="O3953" t="s">
        <v>2521</v>
      </c>
      <c r="P3953">
        <v>12221029</v>
      </c>
      <c r="Q3953">
        <v>0</v>
      </c>
      <c r="R3953">
        <v>0</v>
      </c>
      <c r="S3953">
        <v>0</v>
      </c>
      <c r="U3953">
        <v>0</v>
      </c>
      <c r="V3953">
        <v>0</v>
      </c>
      <c r="W3953">
        <v>600</v>
      </c>
      <c r="X3953">
        <v>600</v>
      </c>
      <c r="Y3953" t="s">
        <v>363</v>
      </c>
      <c r="Z3953" t="s">
        <v>372</v>
      </c>
      <c r="AA3953" t="s">
        <v>442</v>
      </c>
      <c r="AB3953">
        <v>1</v>
      </c>
      <c r="AC3953">
        <v>0</v>
      </c>
      <c r="AD3953" t="b">
        <v>1</v>
      </c>
      <c r="AE3953" t="s">
        <v>358</v>
      </c>
      <c r="AF3953">
        <v>1</v>
      </c>
      <c r="AZ3953" t="s">
        <v>389</v>
      </c>
      <c r="BA3953">
        <v>10000</v>
      </c>
      <c r="BB3953" t="s">
        <v>434</v>
      </c>
      <c r="BC3953" t="s">
        <v>442</v>
      </c>
      <c r="BD3953">
        <v>10000</v>
      </c>
      <c r="BE3953">
        <v>0</v>
      </c>
      <c r="BF3953" t="s">
        <v>361</v>
      </c>
      <c r="BG3953">
        <v>0</v>
      </c>
      <c r="BN3953">
        <v>20870013</v>
      </c>
      <c r="GY3953">
        <v>0</v>
      </c>
      <c r="GZ3953">
        <v>0</v>
      </c>
      <c r="HA3953" t="s">
        <v>373</v>
      </c>
      <c r="HB3953">
        <v>0</v>
      </c>
      <c r="HC3953">
        <v>0</v>
      </c>
      <c r="HD3953">
        <v>0</v>
      </c>
      <c r="HE3953" t="b">
        <v>0</v>
      </c>
      <c r="HF3953">
        <v>20000</v>
      </c>
      <c r="HG3953" t="b">
        <v>1</v>
      </c>
      <c r="HH3953">
        <v>0</v>
      </c>
      <c r="HI3953">
        <v>0</v>
      </c>
      <c r="HJ3953">
        <v>0</v>
      </c>
      <c r="HK3953">
        <v>0</v>
      </c>
      <c r="HL3953" t="b">
        <v>0</v>
      </c>
      <c r="HM3953">
        <v>0</v>
      </c>
      <c r="HN3953">
        <v>0</v>
      </c>
      <c r="HO3953">
        <v>0</v>
      </c>
      <c r="HP3953" t="s">
        <v>363</v>
      </c>
      <c r="HQ3953">
        <v>0</v>
      </c>
      <c r="HR3953">
        <v>0</v>
      </c>
      <c r="HS3953">
        <v>0</v>
      </c>
      <c r="HT3953">
        <v>0</v>
      </c>
      <c r="HU3953" t="b">
        <v>0</v>
      </c>
      <c r="HV3953">
        <v>0</v>
      </c>
      <c r="HW3953" t="b">
        <v>0</v>
      </c>
      <c r="HX3953" t="b">
        <v>1</v>
      </c>
    </row>
    <row r="3954" spans="2:232">
      <c r="B3954" s="34">
        <f>10000000+INDEX(编号表!$B:$B,MATCH(D3954,编号表!$A:$A,0))*10000+J3954</f>
        <v>11820014</v>
      </c>
      <c r="C3954" s="22" t="s">
        <v>2520</v>
      </c>
      <c r="D3954" s="22" t="s">
        <v>2520</v>
      </c>
      <c r="E3954" s="41" t="s">
        <v>492</v>
      </c>
      <c r="F3954" s="41" t="s">
        <v>2264</v>
      </c>
      <c r="G3954" s="41" t="s">
        <v>363</v>
      </c>
      <c r="H3954" s="41" t="b">
        <v>0</v>
      </c>
      <c r="I3954" s="41" t="b">
        <v>0</v>
      </c>
      <c r="J3954" s="41">
        <v>14</v>
      </c>
      <c r="K3954" s="41" t="str">
        <f t="shared" si="81"/>
        <v>118200</v>
      </c>
      <c r="L3954" s="41" t="s">
        <v>860</v>
      </c>
      <c r="O3954" t="s">
        <v>2521</v>
      </c>
      <c r="P3954">
        <v>12221029</v>
      </c>
      <c r="Q3954">
        <v>0</v>
      </c>
      <c r="R3954">
        <v>0</v>
      </c>
      <c r="S3954">
        <v>0</v>
      </c>
      <c r="U3954">
        <v>0</v>
      </c>
      <c r="V3954">
        <v>0</v>
      </c>
      <c r="W3954">
        <v>600</v>
      </c>
      <c r="X3954">
        <v>600</v>
      </c>
      <c r="Y3954" t="s">
        <v>363</v>
      </c>
      <c r="Z3954" t="s">
        <v>372</v>
      </c>
      <c r="AA3954" t="s">
        <v>442</v>
      </c>
      <c r="AB3954">
        <v>1</v>
      </c>
      <c r="AC3954">
        <v>0</v>
      </c>
      <c r="AD3954" t="b">
        <v>1</v>
      </c>
      <c r="AE3954" t="s">
        <v>358</v>
      </c>
      <c r="AF3954">
        <v>1</v>
      </c>
      <c r="AZ3954" t="s">
        <v>389</v>
      </c>
      <c r="BA3954">
        <v>10000</v>
      </c>
      <c r="BB3954" t="s">
        <v>434</v>
      </c>
      <c r="BC3954" t="s">
        <v>442</v>
      </c>
      <c r="BD3954">
        <v>10000</v>
      </c>
      <c r="BE3954">
        <v>0</v>
      </c>
      <c r="BF3954" t="s">
        <v>361</v>
      </c>
      <c r="BG3954">
        <v>0</v>
      </c>
      <c r="BN3954">
        <v>20870014</v>
      </c>
      <c r="GY3954">
        <v>0</v>
      </c>
      <c r="GZ3954">
        <v>0</v>
      </c>
      <c r="HA3954" t="s">
        <v>373</v>
      </c>
      <c r="HB3954">
        <v>0</v>
      </c>
      <c r="HC3954">
        <v>0</v>
      </c>
      <c r="HD3954">
        <v>0</v>
      </c>
      <c r="HE3954" t="b">
        <v>0</v>
      </c>
      <c r="HF3954">
        <v>20000</v>
      </c>
      <c r="HG3954" t="b">
        <v>1</v>
      </c>
      <c r="HH3954">
        <v>0</v>
      </c>
      <c r="HI3954">
        <v>0</v>
      </c>
      <c r="HJ3954">
        <v>0</v>
      </c>
      <c r="HK3954">
        <v>0</v>
      </c>
      <c r="HL3954" t="b">
        <v>0</v>
      </c>
      <c r="HM3954">
        <v>0</v>
      </c>
      <c r="HN3954">
        <v>0</v>
      </c>
      <c r="HO3954">
        <v>0</v>
      </c>
      <c r="HP3954" t="s">
        <v>363</v>
      </c>
      <c r="HQ3954">
        <v>0</v>
      </c>
      <c r="HR3954">
        <v>0</v>
      </c>
      <c r="HS3954">
        <v>0</v>
      </c>
      <c r="HT3954">
        <v>0</v>
      </c>
      <c r="HU3954" t="b">
        <v>0</v>
      </c>
      <c r="HV3954">
        <v>0</v>
      </c>
      <c r="HW3954" t="b">
        <v>0</v>
      </c>
      <c r="HX3954" t="b">
        <v>1</v>
      </c>
    </row>
    <row r="3955" spans="2:232">
      <c r="B3955" s="34">
        <f>10000000+INDEX(编号表!$B:$B,MATCH(D3955,编号表!$A:$A,0))*10000+J3955</f>
        <v>11820015</v>
      </c>
      <c r="C3955" s="22" t="s">
        <v>2520</v>
      </c>
      <c r="D3955" s="22" t="s">
        <v>2520</v>
      </c>
      <c r="E3955" s="41" t="s">
        <v>492</v>
      </c>
      <c r="F3955" s="41" t="s">
        <v>2264</v>
      </c>
      <c r="G3955" s="41" t="s">
        <v>363</v>
      </c>
      <c r="H3955" s="41" t="b">
        <v>0</v>
      </c>
      <c r="I3955" s="41" t="b">
        <v>0</v>
      </c>
      <c r="J3955" s="41">
        <v>15</v>
      </c>
      <c r="K3955" s="41" t="str">
        <f t="shared" si="81"/>
        <v>118200</v>
      </c>
      <c r="L3955" s="41" t="s">
        <v>777</v>
      </c>
      <c r="O3955" t="s">
        <v>2521</v>
      </c>
      <c r="P3955">
        <v>12221029</v>
      </c>
      <c r="Q3955">
        <v>0</v>
      </c>
      <c r="R3955">
        <v>0</v>
      </c>
      <c r="S3955">
        <v>0</v>
      </c>
      <c r="U3955">
        <v>0</v>
      </c>
      <c r="V3955">
        <v>0</v>
      </c>
      <c r="W3955">
        <v>600</v>
      </c>
      <c r="X3955">
        <v>600</v>
      </c>
      <c r="Y3955" t="s">
        <v>363</v>
      </c>
      <c r="Z3955" t="s">
        <v>372</v>
      </c>
      <c r="AA3955" t="s">
        <v>442</v>
      </c>
      <c r="AB3955">
        <v>1</v>
      </c>
      <c r="AC3955">
        <v>0</v>
      </c>
      <c r="AD3955" t="b">
        <v>1</v>
      </c>
      <c r="AE3955" t="s">
        <v>358</v>
      </c>
      <c r="AF3955">
        <v>1</v>
      </c>
      <c r="AZ3955" t="s">
        <v>389</v>
      </c>
      <c r="BA3955">
        <v>10000</v>
      </c>
      <c r="BB3955" t="s">
        <v>434</v>
      </c>
      <c r="BC3955" t="s">
        <v>442</v>
      </c>
      <c r="BD3955">
        <v>10000</v>
      </c>
      <c r="BE3955">
        <v>0</v>
      </c>
      <c r="BF3955" t="s">
        <v>361</v>
      </c>
      <c r="BG3955">
        <v>0</v>
      </c>
      <c r="BN3955">
        <v>20870015</v>
      </c>
      <c r="GY3955">
        <v>0</v>
      </c>
      <c r="GZ3955">
        <v>0</v>
      </c>
      <c r="HA3955" t="s">
        <v>373</v>
      </c>
      <c r="HB3955">
        <v>0</v>
      </c>
      <c r="HC3955">
        <v>0</v>
      </c>
      <c r="HD3955">
        <v>0</v>
      </c>
      <c r="HE3955" t="b">
        <v>0</v>
      </c>
      <c r="HF3955">
        <v>20000</v>
      </c>
      <c r="HG3955" t="b">
        <v>1</v>
      </c>
      <c r="HH3955">
        <v>0</v>
      </c>
      <c r="HI3955">
        <v>0</v>
      </c>
      <c r="HJ3955">
        <v>0</v>
      </c>
      <c r="HK3955">
        <v>0</v>
      </c>
      <c r="HL3955" t="b">
        <v>0</v>
      </c>
      <c r="HM3955">
        <v>0</v>
      </c>
      <c r="HN3955">
        <v>0</v>
      </c>
      <c r="HO3955">
        <v>0</v>
      </c>
      <c r="HP3955" t="s">
        <v>363</v>
      </c>
      <c r="HQ3955">
        <v>0</v>
      </c>
      <c r="HR3955">
        <v>0</v>
      </c>
      <c r="HS3955">
        <v>0</v>
      </c>
      <c r="HT3955">
        <v>0</v>
      </c>
      <c r="HU3955" t="b">
        <v>0</v>
      </c>
      <c r="HV3955">
        <v>0</v>
      </c>
      <c r="HW3955" t="b">
        <v>0</v>
      </c>
      <c r="HX3955" t="b">
        <v>1</v>
      </c>
    </row>
    <row r="3956" spans="2:232">
      <c r="B3956" s="34">
        <f>10000000+INDEX(编号表!$B:$B,MATCH(D3956,编号表!$A:$A,0))*10000+J3956</f>
        <v>11820016</v>
      </c>
      <c r="C3956" s="22" t="s">
        <v>2520</v>
      </c>
      <c r="D3956" s="22" t="s">
        <v>2520</v>
      </c>
      <c r="E3956" s="41" t="s">
        <v>492</v>
      </c>
      <c r="F3956" s="41" t="s">
        <v>2268</v>
      </c>
      <c r="G3956" s="41" t="s">
        <v>363</v>
      </c>
      <c r="H3956" s="41" t="b">
        <v>0</v>
      </c>
      <c r="I3956" s="41" t="b">
        <v>0</v>
      </c>
      <c r="J3956" s="41">
        <v>16</v>
      </c>
      <c r="K3956" s="41" t="str">
        <f t="shared" si="81"/>
        <v>118200</v>
      </c>
      <c r="L3956" s="41" t="s">
        <v>353</v>
      </c>
      <c r="O3956" t="s">
        <v>2521</v>
      </c>
      <c r="P3956">
        <v>12221029</v>
      </c>
      <c r="Q3956">
        <v>0</v>
      </c>
      <c r="R3956">
        <v>0</v>
      </c>
      <c r="S3956">
        <v>0</v>
      </c>
      <c r="U3956">
        <v>0</v>
      </c>
      <c r="V3956">
        <v>0</v>
      </c>
      <c r="W3956">
        <v>600</v>
      </c>
      <c r="X3956">
        <v>600</v>
      </c>
      <c r="Y3956" t="s">
        <v>363</v>
      </c>
      <c r="Z3956" t="s">
        <v>372</v>
      </c>
      <c r="AA3956" t="s">
        <v>442</v>
      </c>
      <c r="AB3956">
        <v>1</v>
      </c>
      <c r="AC3956">
        <v>0</v>
      </c>
      <c r="AD3956" t="b">
        <v>1</v>
      </c>
      <c r="AE3956" t="s">
        <v>358</v>
      </c>
      <c r="AF3956">
        <v>1</v>
      </c>
      <c r="AZ3956" t="s">
        <v>389</v>
      </c>
      <c r="BA3956">
        <v>10000</v>
      </c>
      <c r="BB3956" t="s">
        <v>434</v>
      </c>
      <c r="BC3956" t="s">
        <v>442</v>
      </c>
      <c r="BD3956">
        <v>10000</v>
      </c>
      <c r="BE3956">
        <v>0</v>
      </c>
      <c r="BF3956" t="s">
        <v>361</v>
      </c>
      <c r="BG3956">
        <v>0</v>
      </c>
      <c r="BN3956">
        <v>20870016</v>
      </c>
      <c r="GY3956">
        <v>0</v>
      </c>
      <c r="GZ3956">
        <v>0</v>
      </c>
      <c r="HA3956" t="s">
        <v>373</v>
      </c>
      <c r="HB3956">
        <v>0</v>
      </c>
      <c r="HC3956">
        <v>0</v>
      </c>
      <c r="HD3956">
        <v>0</v>
      </c>
      <c r="HE3956" t="b">
        <v>0</v>
      </c>
      <c r="HF3956">
        <v>20000</v>
      </c>
      <c r="HG3956" t="b">
        <v>1</v>
      </c>
      <c r="HH3956">
        <v>0</v>
      </c>
      <c r="HI3956">
        <v>0</v>
      </c>
      <c r="HJ3956">
        <v>0</v>
      </c>
      <c r="HK3956">
        <v>0</v>
      </c>
      <c r="HL3956" t="b">
        <v>0</v>
      </c>
      <c r="HM3956">
        <v>0</v>
      </c>
      <c r="HN3956">
        <v>0</v>
      </c>
      <c r="HO3956">
        <v>0</v>
      </c>
      <c r="HP3956" t="s">
        <v>363</v>
      </c>
      <c r="HQ3956">
        <v>0</v>
      </c>
      <c r="HR3956">
        <v>0</v>
      </c>
      <c r="HS3956">
        <v>0</v>
      </c>
      <c r="HT3956">
        <v>0</v>
      </c>
      <c r="HU3956" t="b">
        <v>0</v>
      </c>
      <c r="HV3956">
        <v>0</v>
      </c>
      <c r="HW3956" t="b">
        <v>0</v>
      </c>
      <c r="HX3956" t="b">
        <v>1</v>
      </c>
    </row>
    <row r="3957" spans="2:232">
      <c r="B3957" s="34">
        <f>10000000+INDEX(编号表!$B:$B,MATCH(D3957,编号表!$A:$A,0))*10000+J3957</f>
        <v>11820017</v>
      </c>
      <c r="C3957" s="22" t="s">
        <v>2520</v>
      </c>
      <c r="D3957" s="22" t="s">
        <v>2520</v>
      </c>
      <c r="E3957" s="41" t="s">
        <v>492</v>
      </c>
      <c r="F3957" s="41" t="s">
        <v>2268</v>
      </c>
      <c r="G3957" s="41" t="s">
        <v>363</v>
      </c>
      <c r="H3957" s="41" t="b">
        <v>0</v>
      </c>
      <c r="I3957" s="41" t="b">
        <v>0</v>
      </c>
      <c r="J3957" s="41">
        <v>17</v>
      </c>
      <c r="K3957" s="41" t="str">
        <f t="shared" si="81"/>
        <v>118200</v>
      </c>
      <c r="L3957" s="41" t="s">
        <v>860</v>
      </c>
      <c r="O3957" t="s">
        <v>2521</v>
      </c>
      <c r="P3957">
        <v>12221029</v>
      </c>
      <c r="Q3957">
        <v>0</v>
      </c>
      <c r="R3957">
        <v>0</v>
      </c>
      <c r="S3957">
        <v>0</v>
      </c>
      <c r="U3957">
        <v>0</v>
      </c>
      <c r="V3957">
        <v>0</v>
      </c>
      <c r="W3957">
        <v>600</v>
      </c>
      <c r="X3957">
        <v>600</v>
      </c>
      <c r="Y3957" t="s">
        <v>363</v>
      </c>
      <c r="Z3957" t="s">
        <v>372</v>
      </c>
      <c r="AA3957" t="s">
        <v>442</v>
      </c>
      <c r="AB3957">
        <v>1</v>
      </c>
      <c r="AC3957">
        <v>0</v>
      </c>
      <c r="AD3957" t="b">
        <v>1</v>
      </c>
      <c r="AE3957" t="s">
        <v>358</v>
      </c>
      <c r="AF3957">
        <v>1</v>
      </c>
      <c r="AZ3957" t="s">
        <v>389</v>
      </c>
      <c r="BA3957">
        <v>10000</v>
      </c>
      <c r="BB3957" t="s">
        <v>434</v>
      </c>
      <c r="BC3957" t="s">
        <v>442</v>
      </c>
      <c r="BD3957">
        <v>10000</v>
      </c>
      <c r="BE3957">
        <v>0</v>
      </c>
      <c r="BF3957" t="s">
        <v>361</v>
      </c>
      <c r="BG3957">
        <v>0</v>
      </c>
      <c r="BN3957">
        <v>20870017</v>
      </c>
      <c r="GY3957">
        <v>0</v>
      </c>
      <c r="GZ3957">
        <v>0</v>
      </c>
      <c r="HA3957" t="s">
        <v>373</v>
      </c>
      <c r="HB3957">
        <v>0</v>
      </c>
      <c r="HC3957">
        <v>0</v>
      </c>
      <c r="HD3957">
        <v>0</v>
      </c>
      <c r="HE3957" t="b">
        <v>0</v>
      </c>
      <c r="HF3957">
        <v>20000</v>
      </c>
      <c r="HG3957" t="b">
        <v>1</v>
      </c>
      <c r="HH3957">
        <v>0</v>
      </c>
      <c r="HI3957">
        <v>0</v>
      </c>
      <c r="HJ3957">
        <v>0</v>
      </c>
      <c r="HK3957">
        <v>0</v>
      </c>
      <c r="HL3957" t="b">
        <v>0</v>
      </c>
      <c r="HM3957">
        <v>0</v>
      </c>
      <c r="HN3957">
        <v>0</v>
      </c>
      <c r="HO3957">
        <v>0</v>
      </c>
      <c r="HP3957" t="s">
        <v>363</v>
      </c>
      <c r="HQ3957">
        <v>0</v>
      </c>
      <c r="HR3957">
        <v>0</v>
      </c>
      <c r="HS3957">
        <v>0</v>
      </c>
      <c r="HT3957">
        <v>0</v>
      </c>
      <c r="HU3957" t="b">
        <v>0</v>
      </c>
      <c r="HV3957">
        <v>0</v>
      </c>
      <c r="HW3957" t="b">
        <v>0</v>
      </c>
      <c r="HX3957" t="b">
        <v>1</v>
      </c>
    </row>
    <row r="3958" spans="2:232">
      <c r="B3958" s="34">
        <f>10000000+INDEX(编号表!$B:$B,MATCH(D3958,编号表!$A:$A,0))*10000+J3958</f>
        <v>11820018</v>
      </c>
      <c r="C3958" s="22" t="s">
        <v>2520</v>
      </c>
      <c r="D3958" s="22" t="s">
        <v>2520</v>
      </c>
      <c r="E3958" s="41" t="s">
        <v>492</v>
      </c>
      <c r="F3958" s="41" t="s">
        <v>2268</v>
      </c>
      <c r="G3958" s="41" t="s">
        <v>363</v>
      </c>
      <c r="H3958" s="41" t="b">
        <v>0</v>
      </c>
      <c r="I3958" s="41" t="b">
        <v>0</v>
      </c>
      <c r="J3958" s="41">
        <v>18</v>
      </c>
      <c r="K3958" s="41" t="str">
        <f t="shared" si="81"/>
        <v>118200</v>
      </c>
      <c r="L3958" s="41" t="s">
        <v>777</v>
      </c>
      <c r="O3958" t="s">
        <v>2521</v>
      </c>
      <c r="P3958">
        <v>12221029</v>
      </c>
      <c r="Q3958">
        <v>0</v>
      </c>
      <c r="R3958">
        <v>0</v>
      </c>
      <c r="S3958">
        <v>0</v>
      </c>
      <c r="U3958">
        <v>0</v>
      </c>
      <c r="V3958">
        <v>0</v>
      </c>
      <c r="W3958">
        <v>600</v>
      </c>
      <c r="X3958">
        <v>600</v>
      </c>
      <c r="Y3958" t="s">
        <v>363</v>
      </c>
      <c r="Z3958" t="s">
        <v>372</v>
      </c>
      <c r="AA3958" t="s">
        <v>442</v>
      </c>
      <c r="AB3958">
        <v>1</v>
      </c>
      <c r="AC3958">
        <v>0</v>
      </c>
      <c r="AD3958" t="b">
        <v>1</v>
      </c>
      <c r="AE3958" t="s">
        <v>358</v>
      </c>
      <c r="AF3958">
        <v>1</v>
      </c>
      <c r="AZ3958" t="s">
        <v>389</v>
      </c>
      <c r="BA3958">
        <v>10000</v>
      </c>
      <c r="BB3958" t="s">
        <v>434</v>
      </c>
      <c r="BC3958" t="s">
        <v>442</v>
      </c>
      <c r="BD3958">
        <v>10000</v>
      </c>
      <c r="BE3958">
        <v>0</v>
      </c>
      <c r="BF3958" t="s">
        <v>361</v>
      </c>
      <c r="BG3958">
        <v>0</v>
      </c>
      <c r="BN3958">
        <v>20870018</v>
      </c>
      <c r="GY3958">
        <v>0</v>
      </c>
      <c r="GZ3958">
        <v>0</v>
      </c>
      <c r="HA3958" t="s">
        <v>373</v>
      </c>
      <c r="HB3958">
        <v>0</v>
      </c>
      <c r="HC3958">
        <v>0</v>
      </c>
      <c r="HD3958">
        <v>0</v>
      </c>
      <c r="HE3958" t="b">
        <v>0</v>
      </c>
      <c r="HF3958">
        <v>20000</v>
      </c>
      <c r="HG3958" t="b">
        <v>1</v>
      </c>
      <c r="HH3958">
        <v>0</v>
      </c>
      <c r="HI3958">
        <v>0</v>
      </c>
      <c r="HJ3958">
        <v>0</v>
      </c>
      <c r="HK3958">
        <v>0</v>
      </c>
      <c r="HL3958" t="b">
        <v>0</v>
      </c>
      <c r="HM3958">
        <v>0</v>
      </c>
      <c r="HN3958">
        <v>0</v>
      </c>
      <c r="HO3958">
        <v>0</v>
      </c>
      <c r="HP3958" t="s">
        <v>363</v>
      </c>
      <c r="HQ3958">
        <v>0</v>
      </c>
      <c r="HR3958">
        <v>0</v>
      </c>
      <c r="HS3958">
        <v>0</v>
      </c>
      <c r="HT3958">
        <v>0</v>
      </c>
      <c r="HU3958" t="b">
        <v>0</v>
      </c>
      <c r="HV3958">
        <v>0</v>
      </c>
      <c r="HW3958" t="b">
        <v>0</v>
      </c>
      <c r="HX3958" t="b">
        <v>1</v>
      </c>
    </row>
    <row r="3959" spans="2:232">
      <c r="B3959" s="34">
        <f>10000000+INDEX(编号表!$B:$B,MATCH(D3959,编号表!$A:$A,0))*10000+J3959</f>
        <v>11820019</v>
      </c>
      <c r="C3959" s="22" t="s">
        <v>2520</v>
      </c>
      <c r="D3959" s="22" t="s">
        <v>2520</v>
      </c>
      <c r="E3959" s="41" t="s">
        <v>492</v>
      </c>
      <c r="F3959" s="41" t="s">
        <v>2272</v>
      </c>
      <c r="G3959" s="41" t="s">
        <v>363</v>
      </c>
      <c r="H3959" s="41" t="b">
        <v>0</v>
      </c>
      <c r="I3959" s="41" t="b">
        <v>0</v>
      </c>
      <c r="J3959" s="41">
        <v>19</v>
      </c>
      <c r="K3959" s="41" t="str">
        <f t="shared" si="81"/>
        <v>118200</v>
      </c>
      <c r="L3959" s="41" t="s">
        <v>353</v>
      </c>
      <c r="O3959" t="s">
        <v>2521</v>
      </c>
      <c r="P3959">
        <v>12221029</v>
      </c>
      <c r="Q3959">
        <v>0</v>
      </c>
      <c r="R3959">
        <v>0</v>
      </c>
      <c r="S3959">
        <v>0</v>
      </c>
      <c r="U3959">
        <v>0</v>
      </c>
      <c r="V3959">
        <v>0</v>
      </c>
      <c r="W3959">
        <v>600</v>
      </c>
      <c r="X3959">
        <v>600</v>
      </c>
      <c r="Y3959" t="s">
        <v>363</v>
      </c>
      <c r="Z3959" t="s">
        <v>372</v>
      </c>
      <c r="AA3959" t="s">
        <v>442</v>
      </c>
      <c r="AB3959">
        <v>1</v>
      </c>
      <c r="AC3959">
        <v>0</v>
      </c>
      <c r="AD3959" t="b">
        <v>1</v>
      </c>
      <c r="AE3959" t="s">
        <v>358</v>
      </c>
      <c r="AF3959">
        <v>1</v>
      </c>
      <c r="AZ3959" t="s">
        <v>389</v>
      </c>
      <c r="BA3959">
        <v>10000</v>
      </c>
      <c r="BB3959" t="s">
        <v>434</v>
      </c>
      <c r="BC3959" t="s">
        <v>442</v>
      </c>
      <c r="BD3959">
        <v>10000</v>
      </c>
      <c r="BE3959">
        <v>0</v>
      </c>
      <c r="BF3959" t="s">
        <v>361</v>
      </c>
      <c r="BG3959">
        <v>0</v>
      </c>
      <c r="BN3959">
        <v>20870019</v>
      </c>
      <c r="GY3959">
        <v>0</v>
      </c>
      <c r="GZ3959">
        <v>0</v>
      </c>
      <c r="HA3959" t="s">
        <v>373</v>
      </c>
      <c r="HB3959">
        <v>0</v>
      </c>
      <c r="HC3959">
        <v>0</v>
      </c>
      <c r="HD3959">
        <v>0</v>
      </c>
      <c r="HE3959" t="b">
        <v>0</v>
      </c>
      <c r="HF3959">
        <v>20000</v>
      </c>
      <c r="HG3959" t="b">
        <v>1</v>
      </c>
      <c r="HH3959">
        <v>0</v>
      </c>
      <c r="HI3959">
        <v>0</v>
      </c>
      <c r="HJ3959">
        <v>0</v>
      </c>
      <c r="HK3959">
        <v>0</v>
      </c>
      <c r="HL3959" t="b">
        <v>0</v>
      </c>
      <c r="HM3959">
        <v>0</v>
      </c>
      <c r="HN3959">
        <v>0</v>
      </c>
      <c r="HO3959">
        <v>0</v>
      </c>
      <c r="HP3959" t="s">
        <v>363</v>
      </c>
      <c r="HQ3959">
        <v>0</v>
      </c>
      <c r="HR3959">
        <v>0</v>
      </c>
      <c r="HS3959">
        <v>0</v>
      </c>
      <c r="HT3959">
        <v>0</v>
      </c>
      <c r="HU3959" t="b">
        <v>0</v>
      </c>
      <c r="HV3959">
        <v>0</v>
      </c>
      <c r="HW3959" t="b">
        <v>0</v>
      </c>
      <c r="HX3959" t="b">
        <v>1</v>
      </c>
    </row>
    <row r="3960" spans="2:232">
      <c r="B3960" s="34">
        <f>10000000+INDEX(编号表!$B:$B,MATCH(D3960,编号表!$A:$A,0))*10000+J3960</f>
        <v>11820020</v>
      </c>
      <c r="C3960" s="22" t="s">
        <v>2520</v>
      </c>
      <c r="D3960" s="22" t="s">
        <v>2520</v>
      </c>
      <c r="E3960" s="41" t="s">
        <v>492</v>
      </c>
      <c r="F3960" s="41" t="s">
        <v>2272</v>
      </c>
      <c r="G3960" s="41" t="s">
        <v>363</v>
      </c>
      <c r="H3960" s="41" t="b">
        <v>0</v>
      </c>
      <c r="I3960" s="41" t="b">
        <v>0</v>
      </c>
      <c r="J3960" s="41">
        <v>20</v>
      </c>
      <c r="K3960" s="41" t="str">
        <f t="shared" si="81"/>
        <v>118200</v>
      </c>
      <c r="L3960" s="41" t="s">
        <v>860</v>
      </c>
      <c r="O3960" t="s">
        <v>2521</v>
      </c>
      <c r="P3960">
        <v>12221029</v>
      </c>
      <c r="Q3960">
        <v>0</v>
      </c>
      <c r="R3960">
        <v>0</v>
      </c>
      <c r="S3960">
        <v>0</v>
      </c>
      <c r="U3960">
        <v>0</v>
      </c>
      <c r="V3960">
        <v>0</v>
      </c>
      <c r="W3960">
        <v>600</v>
      </c>
      <c r="X3960">
        <v>600</v>
      </c>
      <c r="Y3960" t="s">
        <v>363</v>
      </c>
      <c r="Z3960" t="s">
        <v>372</v>
      </c>
      <c r="AA3960" t="s">
        <v>442</v>
      </c>
      <c r="AB3960">
        <v>1</v>
      </c>
      <c r="AC3960">
        <v>0</v>
      </c>
      <c r="AD3960" t="b">
        <v>1</v>
      </c>
      <c r="AE3960" t="s">
        <v>358</v>
      </c>
      <c r="AF3960">
        <v>1</v>
      </c>
      <c r="AZ3960" t="s">
        <v>389</v>
      </c>
      <c r="BA3960">
        <v>10000</v>
      </c>
      <c r="BB3960" t="s">
        <v>434</v>
      </c>
      <c r="BC3960" t="s">
        <v>442</v>
      </c>
      <c r="BD3960">
        <v>10000</v>
      </c>
      <c r="BE3960">
        <v>0</v>
      </c>
      <c r="BF3960" t="s">
        <v>361</v>
      </c>
      <c r="BG3960">
        <v>0</v>
      </c>
      <c r="BN3960">
        <v>20870020</v>
      </c>
      <c r="GY3960">
        <v>0</v>
      </c>
      <c r="GZ3960">
        <v>0</v>
      </c>
      <c r="HA3960" t="s">
        <v>373</v>
      </c>
      <c r="HB3960">
        <v>0</v>
      </c>
      <c r="HC3960">
        <v>0</v>
      </c>
      <c r="HD3960">
        <v>0</v>
      </c>
      <c r="HE3960" t="b">
        <v>0</v>
      </c>
      <c r="HF3960">
        <v>20000</v>
      </c>
      <c r="HG3960" t="b">
        <v>1</v>
      </c>
      <c r="HH3960">
        <v>0</v>
      </c>
      <c r="HI3960">
        <v>0</v>
      </c>
      <c r="HJ3960">
        <v>0</v>
      </c>
      <c r="HK3960">
        <v>0</v>
      </c>
      <c r="HL3960" t="b">
        <v>0</v>
      </c>
      <c r="HM3960">
        <v>0</v>
      </c>
      <c r="HN3960">
        <v>0</v>
      </c>
      <c r="HO3960">
        <v>0</v>
      </c>
      <c r="HP3960" t="s">
        <v>363</v>
      </c>
      <c r="HQ3960">
        <v>0</v>
      </c>
      <c r="HR3960">
        <v>0</v>
      </c>
      <c r="HS3960">
        <v>0</v>
      </c>
      <c r="HT3960">
        <v>0</v>
      </c>
      <c r="HU3960" t="b">
        <v>0</v>
      </c>
      <c r="HV3960">
        <v>0</v>
      </c>
      <c r="HW3960" t="b">
        <v>0</v>
      </c>
      <c r="HX3960" t="b">
        <v>1</v>
      </c>
    </row>
    <row r="3961" spans="2:232">
      <c r="B3961" s="34">
        <f>10000000+INDEX(编号表!$B:$B,MATCH(D3961,编号表!$A:$A,0))*10000+J3961</f>
        <v>11820021</v>
      </c>
      <c r="C3961" s="22" t="s">
        <v>2520</v>
      </c>
      <c r="D3961" s="22" t="s">
        <v>2520</v>
      </c>
      <c r="E3961" s="41" t="s">
        <v>492</v>
      </c>
      <c r="F3961" s="41" t="s">
        <v>2272</v>
      </c>
      <c r="G3961" s="41" t="s">
        <v>363</v>
      </c>
      <c r="H3961" s="41" t="b">
        <v>0</v>
      </c>
      <c r="I3961" s="41" t="b">
        <v>0</v>
      </c>
      <c r="J3961" s="41">
        <v>21</v>
      </c>
      <c r="K3961" s="41" t="str">
        <f t="shared" si="81"/>
        <v>118200</v>
      </c>
      <c r="L3961" s="41" t="s">
        <v>777</v>
      </c>
      <c r="O3961" t="s">
        <v>2521</v>
      </c>
      <c r="P3961">
        <v>12221029</v>
      </c>
      <c r="Q3961">
        <v>0</v>
      </c>
      <c r="R3961">
        <v>0</v>
      </c>
      <c r="S3961">
        <v>0</v>
      </c>
      <c r="U3961">
        <v>0</v>
      </c>
      <c r="V3961">
        <v>0</v>
      </c>
      <c r="W3961">
        <v>600</v>
      </c>
      <c r="X3961">
        <v>600</v>
      </c>
      <c r="Y3961" t="s">
        <v>363</v>
      </c>
      <c r="Z3961" t="s">
        <v>372</v>
      </c>
      <c r="AA3961" t="s">
        <v>442</v>
      </c>
      <c r="AB3961">
        <v>1</v>
      </c>
      <c r="AC3961">
        <v>0</v>
      </c>
      <c r="AD3961" t="b">
        <v>1</v>
      </c>
      <c r="AE3961" t="s">
        <v>358</v>
      </c>
      <c r="AF3961">
        <v>1</v>
      </c>
      <c r="AZ3961" t="s">
        <v>389</v>
      </c>
      <c r="BA3961">
        <v>10000</v>
      </c>
      <c r="BB3961" t="s">
        <v>434</v>
      </c>
      <c r="BC3961" t="s">
        <v>442</v>
      </c>
      <c r="BD3961">
        <v>10000</v>
      </c>
      <c r="BE3961">
        <v>0</v>
      </c>
      <c r="BF3961" t="s">
        <v>361</v>
      </c>
      <c r="BG3961">
        <v>0</v>
      </c>
      <c r="BN3961">
        <v>20870021</v>
      </c>
      <c r="GY3961">
        <v>0</v>
      </c>
      <c r="GZ3961">
        <v>0</v>
      </c>
      <c r="HA3961" t="s">
        <v>373</v>
      </c>
      <c r="HB3961">
        <v>0</v>
      </c>
      <c r="HC3961">
        <v>0</v>
      </c>
      <c r="HD3961">
        <v>0</v>
      </c>
      <c r="HE3961" t="b">
        <v>0</v>
      </c>
      <c r="HF3961">
        <v>20000</v>
      </c>
      <c r="HG3961" t="b">
        <v>1</v>
      </c>
      <c r="HH3961">
        <v>0</v>
      </c>
      <c r="HI3961">
        <v>0</v>
      </c>
      <c r="HJ3961">
        <v>0</v>
      </c>
      <c r="HK3961">
        <v>0</v>
      </c>
      <c r="HL3961" t="b">
        <v>0</v>
      </c>
      <c r="HM3961">
        <v>0</v>
      </c>
      <c r="HN3961">
        <v>0</v>
      </c>
      <c r="HO3961">
        <v>0</v>
      </c>
      <c r="HP3961" t="s">
        <v>363</v>
      </c>
      <c r="HQ3961">
        <v>0</v>
      </c>
      <c r="HR3961">
        <v>0</v>
      </c>
      <c r="HS3961">
        <v>0</v>
      </c>
      <c r="HT3961">
        <v>0</v>
      </c>
      <c r="HU3961" t="b">
        <v>0</v>
      </c>
      <c r="HV3961">
        <v>0</v>
      </c>
      <c r="HW3961" t="b">
        <v>0</v>
      </c>
      <c r="HX3961" t="b">
        <v>1</v>
      </c>
    </row>
    <row r="3962" spans="2:232">
      <c r="B3962" s="34">
        <f>10000000+INDEX(编号表!$B:$B,MATCH(D3962,编号表!$A:$A,0))*10000+J3962</f>
        <v>11830001</v>
      </c>
      <c r="C3962" s="22" t="s">
        <v>2522</v>
      </c>
      <c r="D3962" s="22" t="s">
        <v>2522</v>
      </c>
      <c r="E3962" s="41" t="s">
        <v>492</v>
      </c>
      <c r="F3962" s="41" t="s">
        <v>2248</v>
      </c>
      <c r="G3962" s="41" t="s">
        <v>363</v>
      </c>
      <c r="H3962" s="41" t="b">
        <v>0</v>
      </c>
      <c r="I3962" s="41" t="b">
        <v>0</v>
      </c>
      <c r="J3962" s="41">
        <v>1</v>
      </c>
      <c r="K3962" s="41" t="str">
        <f t="shared" si="81"/>
        <v>118300</v>
      </c>
      <c r="L3962" s="41" t="s">
        <v>353</v>
      </c>
      <c r="O3962" t="s">
        <v>2523</v>
      </c>
      <c r="P3962">
        <v>12221030</v>
      </c>
      <c r="Q3962">
        <v>0</v>
      </c>
      <c r="R3962">
        <v>0</v>
      </c>
      <c r="S3962">
        <v>0</v>
      </c>
      <c r="U3962">
        <v>0</v>
      </c>
      <c r="V3962">
        <v>0</v>
      </c>
      <c r="W3962">
        <v>600</v>
      </c>
      <c r="X3962">
        <v>600</v>
      </c>
      <c r="Y3962" t="s">
        <v>363</v>
      </c>
      <c r="Z3962" t="s">
        <v>372</v>
      </c>
      <c r="AA3962" t="s">
        <v>442</v>
      </c>
      <c r="AB3962">
        <v>1</v>
      </c>
      <c r="AC3962">
        <v>0</v>
      </c>
      <c r="AD3962" t="b">
        <v>1</v>
      </c>
      <c r="AE3962" t="s">
        <v>358</v>
      </c>
      <c r="AF3962">
        <v>1</v>
      </c>
      <c r="AZ3962" t="s">
        <v>389</v>
      </c>
      <c r="BA3962">
        <v>10000</v>
      </c>
      <c r="BB3962" t="s">
        <v>434</v>
      </c>
      <c r="BC3962" t="s">
        <v>442</v>
      </c>
      <c r="BD3962">
        <v>10000</v>
      </c>
      <c r="BE3962">
        <v>0</v>
      </c>
      <c r="BF3962" t="s">
        <v>361</v>
      </c>
      <c r="BG3962">
        <v>0</v>
      </c>
      <c r="BN3962">
        <v>20880001</v>
      </c>
      <c r="GY3962">
        <v>0</v>
      </c>
      <c r="GZ3962">
        <v>0</v>
      </c>
      <c r="HA3962" t="s">
        <v>373</v>
      </c>
      <c r="HB3962">
        <v>0</v>
      </c>
      <c r="HC3962">
        <v>0</v>
      </c>
      <c r="HD3962">
        <v>0</v>
      </c>
      <c r="HE3962" t="b">
        <v>0</v>
      </c>
      <c r="HF3962">
        <v>20000</v>
      </c>
      <c r="HG3962" t="b">
        <v>1</v>
      </c>
      <c r="HH3962">
        <v>0</v>
      </c>
      <c r="HI3962">
        <v>0</v>
      </c>
      <c r="HJ3962">
        <v>0</v>
      </c>
      <c r="HK3962">
        <v>0</v>
      </c>
      <c r="HL3962" t="b">
        <v>0</v>
      </c>
      <c r="HM3962">
        <v>0</v>
      </c>
      <c r="HN3962">
        <v>0</v>
      </c>
      <c r="HO3962">
        <v>0</v>
      </c>
      <c r="HP3962" t="s">
        <v>363</v>
      </c>
      <c r="HQ3962">
        <v>0</v>
      </c>
      <c r="HR3962">
        <v>0</v>
      </c>
      <c r="HS3962">
        <v>0</v>
      </c>
      <c r="HT3962">
        <v>0</v>
      </c>
      <c r="HU3962" t="b">
        <v>0</v>
      </c>
      <c r="HV3962">
        <v>0</v>
      </c>
      <c r="HW3962" t="b">
        <v>0</v>
      </c>
      <c r="HX3962" t="b">
        <v>1</v>
      </c>
    </row>
    <row r="3963" spans="2:232">
      <c r="B3963" s="34">
        <f>10000000+INDEX(编号表!$B:$B,MATCH(D3963,编号表!$A:$A,0))*10000+J3963</f>
        <v>11830002</v>
      </c>
      <c r="C3963" s="22" t="s">
        <v>2522</v>
      </c>
      <c r="D3963" s="22" t="s">
        <v>2522</v>
      </c>
      <c r="E3963" s="41" t="s">
        <v>492</v>
      </c>
      <c r="F3963" s="41" t="s">
        <v>2248</v>
      </c>
      <c r="G3963" s="41" t="s">
        <v>363</v>
      </c>
      <c r="H3963" s="41" t="b">
        <v>0</v>
      </c>
      <c r="I3963" s="41" t="b">
        <v>0</v>
      </c>
      <c r="J3963" s="41">
        <v>2</v>
      </c>
      <c r="K3963" s="41" t="str">
        <f t="shared" si="81"/>
        <v>118300</v>
      </c>
      <c r="L3963" s="41" t="s">
        <v>860</v>
      </c>
      <c r="O3963" t="s">
        <v>2523</v>
      </c>
      <c r="P3963">
        <v>12221030</v>
      </c>
      <c r="Q3963">
        <v>0</v>
      </c>
      <c r="R3963">
        <v>0</v>
      </c>
      <c r="S3963">
        <v>0</v>
      </c>
      <c r="U3963">
        <v>0</v>
      </c>
      <c r="V3963">
        <v>0</v>
      </c>
      <c r="W3963">
        <v>600</v>
      </c>
      <c r="X3963">
        <v>600</v>
      </c>
      <c r="Y3963" t="s">
        <v>363</v>
      </c>
      <c r="Z3963" t="s">
        <v>372</v>
      </c>
      <c r="AA3963" t="s">
        <v>442</v>
      </c>
      <c r="AB3963">
        <v>1</v>
      </c>
      <c r="AC3963">
        <v>0</v>
      </c>
      <c r="AD3963" t="b">
        <v>1</v>
      </c>
      <c r="AE3963" t="s">
        <v>358</v>
      </c>
      <c r="AF3963">
        <v>1</v>
      </c>
      <c r="AZ3963" t="s">
        <v>389</v>
      </c>
      <c r="BA3963">
        <v>10000</v>
      </c>
      <c r="BB3963" t="s">
        <v>434</v>
      </c>
      <c r="BC3963" t="s">
        <v>442</v>
      </c>
      <c r="BD3963">
        <v>10000</v>
      </c>
      <c r="BE3963">
        <v>0</v>
      </c>
      <c r="BF3963" t="s">
        <v>361</v>
      </c>
      <c r="BG3963">
        <v>0</v>
      </c>
      <c r="BN3963">
        <v>20880002</v>
      </c>
      <c r="GY3963">
        <v>0</v>
      </c>
      <c r="GZ3963">
        <v>0</v>
      </c>
      <c r="HA3963" t="s">
        <v>373</v>
      </c>
      <c r="HB3963">
        <v>0</v>
      </c>
      <c r="HC3963">
        <v>0</v>
      </c>
      <c r="HD3963">
        <v>0</v>
      </c>
      <c r="HE3963" t="b">
        <v>0</v>
      </c>
      <c r="HF3963">
        <v>20000</v>
      </c>
      <c r="HG3963" t="b">
        <v>1</v>
      </c>
      <c r="HH3963">
        <v>0</v>
      </c>
      <c r="HI3963">
        <v>0</v>
      </c>
      <c r="HJ3963">
        <v>0</v>
      </c>
      <c r="HK3963">
        <v>0</v>
      </c>
      <c r="HL3963" t="b">
        <v>0</v>
      </c>
      <c r="HM3963">
        <v>0</v>
      </c>
      <c r="HN3963">
        <v>0</v>
      </c>
      <c r="HO3963">
        <v>0</v>
      </c>
      <c r="HP3963" t="s">
        <v>363</v>
      </c>
      <c r="HQ3963">
        <v>0</v>
      </c>
      <c r="HR3963">
        <v>0</v>
      </c>
      <c r="HS3963">
        <v>0</v>
      </c>
      <c r="HT3963">
        <v>0</v>
      </c>
      <c r="HU3963" t="b">
        <v>0</v>
      </c>
      <c r="HV3963">
        <v>0</v>
      </c>
      <c r="HW3963" t="b">
        <v>0</v>
      </c>
      <c r="HX3963" t="b">
        <v>1</v>
      </c>
    </row>
    <row r="3964" spans="2:232">
      <c r="B3964" s="34">
        <f>10000000+INDEX(编号表!$B:$B,MATCH(D3964,编号表!$A:$A,0))*10000+J3964</f>
        <v>11830003</v>
      </c>
      <c r="C3964" s="22" t="s">
        <v>2522</v>
      </c>
      <c r="D3964" s="22" t="s">
        <v>2522</v>
      </c>
      <c r="E3964" s="41" t="s">
        <v>492</v>
      </c>
      <c r="F3964" s="41" t="s">
        <v>2248</v>
      </c>
      <c r="G3964" s="41" t="s">
        <v>363</v>
      </c>
      <c r="H3964" s="41" t="b">
        <v>0</v>
      </c>
      <c r="I3964" s="41" t="b">
        <v>0</v>
      </c>
      <c r="J3964" s="41">
        <v>3</v>
      </c>
      <c r="K3964" s="41" t="str">
        <f t="shared" si="81"/>
        <v>118300</v>
      </c>
      <c r="L3964" s="41" t="s">
        <v>777</v>
      </c>
      <c r="O3964" t="s">
        <v>2523</v>
      </c>
      <c r="P3964">
        <v>12221030</v>
      </c>
      <c r="Q3964">
        <v>0</v>
      </c>
      <c r="R3964">
        <v>0</v>
      </c>
      <c r="S3964">
        <v>0</v>
      </c>
      <c r="U3964">
        <v>0</v>
      </c>
      <c r="V3964">
        <v>0</v>
      </c>
      <c r="W3964">
        <v>600</v>
      </c>
      <c r="X3964">
        <v>600</v>
      </c>
      <c r="Y3964" t="s">
        <v>363</v>
      </c>
      <c r="Z3964" t="s">
        <v>372</v>
      </c>
      <c r="AA3964" t="s">
        <v>442</v>
      </c>
      <c r="AB3964">
        <v>1</v>
      </c>
      <c r="AC3964">
        <v>0</v>
      </c>
      <c r="AD3964" t="b">
        <v>1</v>
      </c>
      <c r="AE3964" t="s">
        <v>358</v>
      </c>
      <c r="AF3964">
        <v>1</v>
      </c>
      <c r="AZ3964" t="s">
        <v>389</v>
      </c>
      <c r="BA3964">
        <v>10000</v>
      </c>
      <c r="BB3964" t="s">
        <v>434</v>
      </c>
      <c r="BC3964" t="s">
        <v>442</v>
      </c>
      <c r="BD3964">
        <v>10000</v>
      </c>
      <c r="BE3964">
        <v>0</v>
      </c>
      <c r="BF3964" t="s">
        <v>361</v>
      </c>
      <c r="BG3964">
        <v>0</v>
      </c>
      <c r="BN3964">
        <v>20880003</v>
      </c>
      <c r="GY3964">
        <v>0</v>
      </c>
      <c r="GZ3964">
        <v>0</v>
      </c>
      <c r="HA3964" t="s">
        <v>373</v>
      </c>
      <c r="HB3964">
        <v>0</v>
      </c>
      <c r="HC3964">
        <v>0</v>
      </c>
      <c r="HD3964">
        <v>0</v>
      </c>
      <c r="HE3964" t="b">
        <v>0</v>
      </c>
      <c r="HF3964">
        <v>20000</v>
      </c>
      <c r="HG3964" t="b">
        <v>1</v>
      </c>
      <c r="HH3964">
        <v>0</v>
      </c>
      <c r="HI3964">
        <v>0</v>
      </c>
      <c r="HJ3964">
        <v>0</v>
      </c>
      <c r="HK3964">
        <v>0</v>
      </c>
      <c r="HL3964" t="b">
        <v>0</v>
      </c>
      <c r="HM3964">
        <v>0</v>
      </c>
      <c r="HN3964">
        <v>0</v>
      </c>
      <c r="HO3964">
        <v>0</v>
      </c>
      <c r="HP3964" t="s">
        <v>363</v>
      </c>
      <c r="HQ3964">
        <v>0</v>
      </c>
      <c r="HR3964">
        <v>0</v>
      </c>
      <c r="HS3964">
        <v>0</v>
      </c>
      <c r="HT3964">
        <v>0</v>
      </c>
      <c r="HU3964" t="b">
        <v>0</v>
      </c>
      <c r="HV3964">
        <v>0</v>
      </c>
      <c r="HW3964" t="b">
        <v>0</v>
      </c>
      <c r="HX3964" t="b">
        <v>1</v>
      </c>
    </row>
    <row r="3965" spans="2:232">
      <c r="B3965" s="34">
        <f>10000000+INDEX(编号表!$B:$B,MATCH(D3965,编号表!$A:$A,0))*10000+J3965</f>
        <v>11830004</v>
      </c>
      <c r="C3965" s="22" t="s">
        <v>2522</v>
      </c>
      <c r="D3965" s="22" t="s">
        <v>2522</v>
      </c>
      <c r="E3965" s="41" t="s">
        <v>492</v>
      </c>
      <c r="F3965" s="41" t="s">
        <v>2252</v>
      </c>
      <c r="G3965" s="41" t="s">
        <v>363</v>
      </c>
      <c r="H3965" s="41" t="b">
        <v>0</v>
      </c>
      <c r="I3965" s="41" t="b">
        <v>0</v>
      </c>
      <c r="J3965" s="41">
        <v>4</v>
      </c>
      <c r="K3965" s="41" t="str">
        <f t="shared" si="81"/>
        <v>118300</v>
      </c>
      <c r="L3965" s="41" t="s">
        <v>353</v>
      </c>
      <c r="O3965" t="s">
        <v>2523</v>
      </c>
      <c r="P3965">
        <v>12221030</v>
      </c>
      <c r="Q3965">
        <v>0</v>
      </c>
      <c r="R3965">
        <v>0</v>
      </c>
      <c r="S3965">
        <v>0</v>
      </c>
      <c r="U3965">
        <v>0</v>
      </c>
      <c r="V3965">
        <v>0</v>
      </c>
      <c r="W3965">
        <v>600</v>
      </c>
      <c r="X3965">
        <v>600</v>
      </c>
      <c r="Y3965" t="s">
        <v>363</v>
      </c>
      <c r="Z3965" t="s">
        <v>372</v>
      </c>
      <c r="AA3965" t="s">
        <v>442</v>
      </c>
      <c r="AB3965">
        <v>1</v>
      </c>
      <c r="AC3965">
        <v>0</v>
      </c>
      <c r="AD3965" t="b">
        <v>1</v>
      </c>
      <c r="AE3965" t="s">
        <v>358</v>
      </c>
      <c r="AF3965">
        <v>1</v>
      </c>
      <c r="AZ3965" t="s">
        <v>389</v>
      </c>
      <c r="BA3965">
        <v>10000</v>
      </c>
      <c r="BB3965" t="s">
        <v>434</v>
      </c>
      <c r="BC3965" t="s">
        <v>442</v>
      </c>
      <c r="BD3965">
        <v>10000</v>
      </c>
      <c r="BE3965">
        <v>0</v>
      </c>
      <c r="BF3965" t="s">
        <v>361</v>
      </c>
      <c r="BG3965">
        <v>0</v>
      </c>
      <c r="BN3965">
        <v>20880004</v>
      </c>
      <c r="GY3965">
        <v>0</v>
      </c>
      <c r="GZ3965">
        <v>0</v>
      </c>
      <c r="HA3965" t="s">
        <v>373</v>
      </c>
      <c r="HB3965">
        <v>0</v>
      </c>
      <c r="HC3965">
        <v>0</v>
      </c>
      <c r="HD3965">
        <v>0</v>
      </c>
      <c r="HE3965" t="b">
        <v>0</v>
      </c>
      <c r="HF3965">
        <v>20000</v>
      </c>
      <c r="HG3965" t="b">
        <v>1</v>
      </c>
      <c r="HH3965">
        <v>0</v>
      </c>
      <c r="HI3965">
        <v>0</v>
      </c>
      <c r="HJ3965">
        <v>0</v>
      </c>
      <c r="HK3965">
        <v>0</v>
      </c>
      <c r="HL3965" t="b">
        <v>0</v>
      </c>
      <c r="HM3965">
        <v>0</v>
      </c>
      <c r="HN3965">
        <v>0</v>
      </c>
      <c r="HO3965">
        <v>0</v>
      </c>
      <c r="HP3965" t="s">
        <v>363</v>
      </c>
      <c r="HQ3965">
        <v>0</v>
      </c>
      <c r="HR3965">
        <v>0</v>
      </c>
      <c r="HS3965">
        <v>0</v>
      </c>
      <c r="HT3965">
        <v>0</v>
      </c>
      <c r="HU3965" t="b">
        <v>0</v>
      </c>
      <c r="HV3965">
        <v>0</v>
      </c>
      <c r="HW3965" t="b">
        <v>0</v>
      </c>
      <c r="HX3965" t="b">
        <v>1</v>
      </c>
    </row>
    <row r="3966" spans="2:232">
      <c r="B3966" s="34">
        <f>10000000+INDEX(编号表!$B:$B,MATCH(D3966,编号表!$A:$A,0))*10000+J3966</f>
        <v>11830005</v>
      </c>
      <c r="C3966" s="22" t="s">
        <v>2522</v>
      </c>
      <c r="D3966" s="22" t="s">
        <v>2522</v>
      </c>
      <c r="E3966" s="41" t="s">
        <v>492</v>
      </c>
      <c r="F3966" s="41" t="s">
        <v>2252</v>
      </c>
      <c r="G3966" s="41" t="s">
        <v>363</v>
      </c>
      <c r="H3966" s="41" t="b">
        <v>0</v>
      </c>
      <c r="I3966" s="41" t="b">
        <v>0</v>
      </c>
      <c r="J3966" s="41">
        <v>5</v>
      </c>
      <c r="K3966" s="41" t="str">
        <f t="shared" si="81"/>
        <v>118300</v>
      </c>
      <c r="L3966" s="41" t="s">
        <v>860</v>
      </c>
      <c r="O3966" t="s">
        <v>2523</v>
      </c>
      <c r="P3966">
        <v>12221030</v>
      </c>
      <c r="Q3966">
        <v>0</v>
      </c>
      <c r="R3966">
        <v>0</v>
      </c>
      <c r="S3966">
        <v>0</v>
      </c>
      <c r="U3966">
        <v>0</v>
      </c>
      <c r="V3966">
        <v>0</v>
      </c>
      <c r="W3966">
        <v>600</v>
      </c>
      <c r="X3966">
        <v>600</v>
      </c>
      <c r="Y3966" t="s">
        <v>363</v>
      </c>
      <c r="Z3966" t="s">
        <v>372</v>
      </c>
      <c r="AA3966" t="s">
        <v>442</v>
      </c>
      <c r="AB3966">
        <v>1</v>
      </c>
      <c r="AC3966">
        <v>0</v>
      </c>
      <c r="AD3966" t="b">
        <v>1</v>
      </c>
      <c r="AE3966" t="s">
        <v>358</v>
      </c>
      <c r="AF3966">
        <v>1</v>
      </c>
      <c r="AZ3966" t="s">
        <v>389</v>
      </c>
      <c r="BA3966">
        <v>10000</v>
      </c>
      <c r="BB3966" t="s">
        <v>434</v>
      </c>
      <c r="BC3966" t="s">
        <v>442</v>
      </c>
      <c r="BD3966">
        <v>10000</v>
      </c>
      <c r="BE3966">
        <v>0</v>
      </c>
      <c r="BF3966" t="s">
        <v>361</v>
      </c>
      <c r="BG3966">
        <v>0</v>
      </c>
      <c r="BN3966">
        <v>20880005</v>
      </c>
      <c r="GY3966">
        <v>0</v>
      </c>
      <c r="GZ3966">
        <v>0</v>
      </c>
      <c r="HA3966" t="s">
        <v>373</v>
      </c>
      <c r="HB3966">
        <v>0</v>
      </c>
      <c r="HC3966">
        <v>0</v>
      </c>
      <c r="HD3966">
        <v>0</v>
      </c>
      <c r="HE3966" t="b">
        <v>0</v>
      </c>
      <c r="HF3966">
        <v>20000</v>
      </c>
      <c r="HG3966" t="b">
        <v>1</v>
      </c>
      <c r="HH3966">
        <v>0</v>
      </c>
      <c r="HI3966">
        <v>0</v>
      </c>
      <c r="HJ3966">
        <v>0</v>
      </c>
      <c r="HK3966">
        <v>0</v>
      </c>
      <c r="HL3966" t="b">
        <v>0</v>
      </c>
      <c r="HM3966">
        <v>0</v>
      </c>
      <c r="HN3966">
        <v>0</v>
      </c>
      <c r="HO3966">
        <v>0</v>
      </c>
      <c r="HP3966" t="s">
        <v>363</v>
      </c>
      <c r="HQ3966">
        <v>0</v>
      </c>
      <c r="HR3966">
        <v>0</v>
      </c>
      <c r="HS3966">
        <v>0</v>
      </c>
      <c r="HT3966">
        <v>0</v>
      </c>
      <c r="HU3966" t="b">
        <v>0</v>
      </c>
      <c r="HV3966">
        <v>0</v>
      </c>
      <c r="HW3966" t="b">
        <v>0</v>
      </c>
      <c r="HX3966" t="b">
        <v>1</v>
      </c>
    </row>
    <row r="3967" spans="2:232">
      <c r="B3967" s="34">
        <f>10000000+INDEX(编号表!$B:$B,MATCH(D3967,编号表!$A:$A,0))*10000+J3967</f>
        <v>11830006</v>
      </c>
      <c r="C3967" s="22" t="s">
        <v>2522</v>
      </c>
      <c r="D3967" s="22" t="s">
        <v>2522</v>
      </c>
      <c r="E3967" s="41" t="s">
        <v>492</v>
      </c>
      <c r="F3967" s="41" t="s">
        <v>2252</v>
      </c>
      <c r="G3967" s="41" t="s">
        <v>363</v>
      </c>
      <c r="H3967" s="41" t="b">
        <v>0</v>
      </c>
      <c r="I3967" s="41" t="b">
        <v>0</v>
      </c>
      <c r="J3967" s="41">
        <v>6</v>
      </c>
      <c r="K3967" s="41" t="str">
        <f t="shared" si="81"/>
        <v>118300</v>
      </c>
      <c r="L3967" s="41" t="s">
        <v>777</v>
      </c>
      <c r="O3967" t="s">
        <v>2523</v>
      </c>
      <c r="P3967">
        <v>12221030</v>
      </c>
      <c r="Q3967">
        <v>0</v>
      </c>
      <c r="R3967">
        <v>0</v>
      </c>
      <c r="S3967">
        <v>0</v>
      </c>
      <c r="U3967">
        <v>0</v>
      </c>
      <c r="V3967">
        <v>0</v>
      </c>
      <c r="W3967">
        <v>600</v>
      </c>
      <c r="X3967">
        <v>600</v>
      </c>
      <c r="Y3967" t="s">
        <v>363</v>
      </c>
      <c r="Z3967" t="s">
        <v>372</v>
      </c>
      <c r="AA3967" t="s">
        <v>442</v>
      </c>
      <c r="AB3967">
        <v>1</v>
      </c>
      <c r="AC3967">
        <v>0</v>
      </c>
      <c r="AD3967" t="b">
        <v>1</v>
      </c>
      <c r="AE3967" t="s">
        <v>358</v>
      </c>
      <c r="AF3967">
        <v>1</v>
      </c>
      <c r="AZ3967" t="s">
        <v>389</v>
      </c>
      <c r="BA3967">
        <v>10000</v>
      </c>
      <c r="BB3967" t="s">
        <v>434</v>
      </c>
      <c r="BC3967" t="s">
        <v>442</v>
      </c>
      <c r="BD3967">
        <v>10000</v>
      </c>
      <c r="BE3967">
        <v>0</v>
      </c>
      <c r="BF3967" t="s">
        <v>361</v>
      </c>
      <c r="BG3967">
        <v>0</v>
      </c>
      <c r="BN3967">
        <v>20880006</v>
      </c>
      <c r="GY3967">
        <v>0</v>
      </c>
      <c r="GZ3967">
        <v>0</v>
      </c>
      <c r="HA3967" t="s">
        <v>373</v>
      </c>
      <c r="HB3967">
        <v>0</v>
      </c>
      <c r="HC3967">
        <v>0</v>
      </c>
      <c r="HD3967">
        <v>0</v>
      </c>
      <c r="HE3967" t="b">
        <v>0</v>
      </c>
      <c r="HF3967">
        <v>20000</v>
      </c>
      <c r="HG3967" t="b">
        <v>1</v>
      </c>
      <c r="HH3967">
        <v>0</v>
      </c>
      <c r="HI3967">
        <v>0</v>
      </c>
      <c r="HJ3967">
        <v>0</v>
      </c>
      <c r="HK3967">
        <v>0</v>
      </c>
      <c r="HL3967" t="b">
        <v>0</v>
      </c>
      <c r="HM3967">
        <v>0</v>
      </c>
      <c r="HN3967">
        <v>0</v>
      </c>
      <c r="HO3967">
        <v>0</v>
      </c>
      <c r="HP3967" t="s">
        <v>363</v>
      </c>
      <c r="HQ3967">
        <v>0</v>
      </c>
      <c r="HR3967">
        <v>0</v>
      </c>
      <c r="HS3967">
        <v>0</v>
      </c>
      <c r="HT3967">
        <v>0</v>
      </c>
      <c r="HU3967" t="b">
        <v>0</v>
      </c>
      <c r="HV3967">
        <v>0</v>
      </c>
      <c r="HW3967" t="b">
        <v>0</v>
      </c>
      <c r="HX3967" t="b">
        <v>1</v>
      </c>
    </row>
    <row r="3968" spans="2:232">
      <c r="B3968" s="34">
        <f>10000000+INDEX(编号表!$B:$B,MATCH(D3968,编号表!$A:$A,0))*10000+J3968</f>
        <v>11830007</v>
      </c>
      <c r="C3968" s="22" t="s">
        <v>2522</v>
      </c>
      <c r="D3968" s="22" t="s">
        <v>2522</v>
      </c>
      <c r="E3968" s="41" t="s">
        <v>492</v>
      </c>
      <c r="F3968" s="41" t="s">
        <v>2256</v>
      </c>
      <c r="G3968" s="41" t="s">
        <v>363</v>
      </c>
      <c r="H3968" s="41" t="b">
        <v>0</v>
      </c>
      <c r="I3968" s="41" t="b">
        <v>0</v>
      </c>
      <c r="J3968" s="41">
        <v>7</v>
      </c>
      <c r="K3968" s="41" t="str">
        <f t="shared" si="81"/>
        <v>118300</v>
      </c>
      <c r="L3968" s="41" t="s">
        <v>353</v>
      </c>
      <c r="O3968" t="s">
        <v>2523</v>
      </c>
      <c r="P3968">
        <v>12221030</v>
      </c>
      <c r="Q3968">
        <v>0</v>
      </c>
      <c r="R3968">
        <v>0</v>
      </c>
      <c r="S3968">
        <v>0</v>
      </c>
      <c r="U3968">
        <v>0</v>
      </c>
      <c r="V3968">
        <v>0</v>
      </c>
      <c r="W3968">
        <v>600</v>
      </c>
      <c r="X3968">
        <v>600</v>
      </c>
      <c r="Y3968" t="s">
        <v>363</v>
      </c>
      <c r="Z3968" t="s">
        <v>372</v>
      </c>
      <c r="AA3968" t="s">
        <v>442</v>
      </c>
      <c r="AB3968">
        <v>1</v>
      </c>
      <c r="AC3968">
        <v>0</v>
      </c>
      <c r="AD3968" t="b">
        <v>1</v>
      </c>
      <c r="AE3968" t="s">
        <v>358</v>
      </c>
      <c r="AF3968">
        <v>1</v>
      </c>
      <c r="AZ3968" t="s">
        <v>389</v>
      </c>
      <c r="BA3968">
        <v>10000</v>
      </c>
      <c r="BB3968" t="s">
        <v>434</v>
      </c>
      <c r="BC3968" t="s">
        <v>442</v>
      </c>
      <c r="BD3968">
        <v>10000</v>
      </c>
      <c r="BE3968">
        <v>0</v>
      </c>
      <c r="BF3968" t="s">
        <v>361</v>
      </c>
      <c r="BG3968">
        <v>0</v>
      </c>
      <c r="BN3968">
        <v>20880007</v>
      </c>
      <c r="GY3968">
        <v>0</v>
      </c>
      <c r="GZ3968">
        <v>0</v>
      </c>
      <c r="HA3968" t="s">
        <v>373</v>
      </c>
      <c r="HB3968">
        <v>0</v>
      </c>
      <c r="HC3968">
        <v>0</v>
      </c>
      <c r="HD3968">
        <v>0</v>
      </c>
      <c r="HE3968" t="b">
        <v>0</v>
      </c>
      <c r="HF3968">
        <v>20000</v>
      </c>
      <c r="HG3968" t="b">
        <v>1</v>
      </c>
      <c r="HH3968">
        <v>0</v>
      </c>
      <c r="HI3968">
        <v>0</v>
      </c>
      <c r="HJ3968">
        <v>0</v>
      </c>
      <c r="HK3968">
        <v>0</v>
      </c>
      <c r="HL3968" t="b">
        <v>0</v>
      </c>
      <c r="HM3968">
        <v>0</v>
      </c>
      <c r="HN3968">
        <v>0</v>
      </c>
      <c r="HO3968">
        <v>0</v>
      </c>
      <c r="HP3968" t="s">
        <v>363</v>
      </c>
      <c r="HQ3968">
        <v>0</v>
      </c>
      <c r="HR3968">
        <v>0</v>
      </c>
      <c r="HS3968">
        <v>0</v>
      </c>
      <c r="HT3968">
        <v>0</v>
      </c>
      <c r="HU3968" t="b">
        <v>0</v>
      </c>
      <c r="HV3968">
        <v>0</v>
      </c>
      <c r="HW3968" t="b">
        <v>0</v>
      </c>
      <c r="HX3968" t="b">
        <v>1</v>
      </c>
    </row>
    <row r="3969" spans="2:232">
      <c r="B3969" s="34">
        <f>10000000+INDEX(编号表!$B:$B,MATCH(D3969,编号表!$A:$A,0))*10000+J3969</f>
        <v>11830008</v>
      </c>
      <c r="C3969" s="22" t="s">
        <v>2522</v>
      </c>
      <c r="D3969" s="22" t="s">
        <v>2522</v>
      </c>
      <c r="E3969" s="41" t="s">
        <v>492</v>
      </c>
      <c r="F3969" s="41" t="s">
        <v>2256</v>
      </c>
      <c r="G3969" s="41" t="s">
        <v>363</v>
      </c>
      <c r="H3969" s="41" t="b">
        <v>0</v>
      </c>
      <c r="I3969" s="41" t="b">
        <v>0</v>
      </c>
      <c r="J3969" s="41">
        <v>8</v>
      </c>
      <c r="K3969" s="41" t="str">
        <f t="shared" si="81"/>
        <v>118300</v>
      </c>
      <c r="L3969" s="41" t="s">
        <v>860</v>
      </c>
      <c r="O3969" t="s">
        <v>2523</v>
      </c>
      <c r="P3969">
        <v>12221030</v>
      </c>
      <c r="Q3969">
        <v>0</v>
      </c>
      <c r="R3969">
        <v>0</v>
      </c>
      <c r="S3969">
        <v>0</v>
      </c>
      <c r="U3969">
        <v>0</v>
      </c>
      <c r="V3969">
        <v>0</v>
      </c>
      <c r="W3969">
        <v>600</v>
      </c>
      <c r="X3969">
        <v>600</v>
      </c>
      <c r="Y3969" t="s">
        <v>363</v>
      </c>
      <c r="Z3969" t="s">
        <v>372</v>
      </c>
      <c r="AA3969" t="s">
        <v>442</v>
      </c>
      <c r="AB3969">
        <v>1</v>
      </c>
      <c r="AC3969">
        <v>0</v>
      </c>
      <c r="AD3969" t="b">
        <v>1</v>
      </c>
      <c r="AE3969" t="s">
        <v>358</v>
      </c>
      <c r="AF3969">
        <v>1</v>
      </c>
      <c r="AZ3969" t="s">
        <v>389</v>
      </c>
      <c r="BA3969">
        <v>10000</v>
      </c>
      <c r="BB3969" t="s">
        <v>434</v>
      </c>
      <c r="BC3969" t="s">
        <v>442</v>
      </c>
      <c r="BD3969">
        <v>10000</v>
      </c>
      <c r="BE3969">
        <v>0</v>
      </c>
      <c r="BF3969" t="s">
        <v>361</v>
      </c>
      <c r="BG3969">
        <v>0</v>
      </c>
      <c r="BN3969">
        <v>20880008</v>
      </c>
      <c r="GY3969">
        <v>0</v>
      </c>
      <c r="GZ3969">
        <v>0</v>
      </c>
      <c r="HA3969" t="s">
        <v>373</v>
      </c>
      <c r="HB3969">
        <v>0</v>
      </c>
      <c r="HC3969">
        <v>0</v>
      </c>
      <c r="HD3969">
        <v>0</v>
      </c>
      <c r="HE3969" t="b">
        <v>0</v>
      </c>
      <c r="HF3969">
        <v>20000</v>
      </c>
      <c r="HG3969" t="b">
        <v>1</v>
      </c>
      <c r="HH3969">
        <v>0</v>
      </c>
      <c r="HI3969">
        <v>0</v>
      </c>
      <c r="HJ3969">
        <v>0</v>
      </c>
      <c r="HK3969">
        <v>0</v>
      </c>
      <c r="HL3969" t="b">
        <v>0</v>
      </c>
      <c r="HM3969">
        <v>0</v>
      </c>
      <c r="HN3969">
        <v>0</v>
      </c>
      <c r="HO3969">
        <v>0</v>
      </c>
      <c r="HP3969" t="s">
        <v>363</v>
      </c>
      <c r="HQ3969">
        <v>0</v>
      </c>
      <c r="HR3969">
        <v>0</v>
      </c>
      <c r="HS3969">
        <v>0</v>
      </c>
      <c r="HT3969">
        <v>0</v>
      </c>
      <c r="HU3969" t="b">
        <v>0</v>
      </c>
      <c r="HV3969">
        <v>0</v>
      </c>
      <c r="HW3969" t="b">
        <v>0</v>
      </c>
      <c r="HX3969" t="b">
        <v>1</v>
      </c>
    </row>
    <row r="3970" spans="2:232">
      <c r="B3970" s="34">
        <f>10000000+INDEX(编号表!$B:$B,MATCH(D3970,编号表!$A:$A,0))*10000+J3970</f>
        <v>11830009</v>
      </c>
      <c r="C3970" s="22" t="s">
        <v>2522</v>
      </c>
      <c r="D3970" s="22" t="s">
        <v>2522</v>
      </c>
      <c r="E3970" s="41" t="s">
        <v>492</v>
      </c>
      <c r="F3970" s="41" t="s">
        <v>2256</v>
      </c>
      <c r="G3970" s="41" t="s">
        <v>363</v>
      </c>
      <c r="H3970" s="41" t="b">
        <v>0</v>
      </c>
      <c r="I3970" s="41" t="b">
        <v>0</v>
      </c>
      <c r="J3970" s="41">
        <v>9</v>
      </c>
      <c r="K3970" s="41" t="str">
        <f t="shared" si="81"/>
        <v>118300</v>
      </c>
      <c r="L3970" s="41" t="s">
        <v>777</v>
      </c>
      <c r="O3970" t="s">
        <v>2523</v>
      </c>
      <c r="P3970">
        <v>12221030</v>
      </c>
      <c r="Q3970">
        <v>0</v>
      </c>
      <c r="R3970">
        <v>0</v>
      </c>
      <c r="S3970">
        <v>0</v>
      </c>
      <c r="U3970">
        <v>0</v>
      </c>
      <c r="V3970">
        <v>0</v>
      </c>
      <c r="W3970">
        <v>600</v>
      </c>
      <c r="X3970">
        <v>600</v>
      </c>
      <c r="Y3970" t="s">
        <v>363</v>
      </c>
      <c r="Z3970" t="s">
        <v>372</v>
      </c>
      <c r="AA3970" t="s">
        <v>442</v>
      </c>
      <c r="AB3970">
        <v>1</v>
      </c>
      <c r="AC3970">
        <v>0</v>
      </c>
      <c r="AD3970" t="b">
        <v>1</v>
      </c>
      <c r="AE3970" t="s">
        <v>358</v>
      </c>
      <c r="AF3970">
        <v>1</v>
      </c>
      <c r="AZ3970" t="s">
        <v>389</v>
      </c>
      <c r="BA3970">
        <v>10000</v>
      </c>
      <c r="BB3970" t="s">
        <v>434</v>
      </c>
      <c r="BC3970" t="s">
        <v>442</v>
      </c>
      <c r="BD3970">
        <v>10000</v>
      </c>
      <c r="BE3970">
        <v>0</v>
      </c>
      <c r="BF3970" t="s">
        <v>361</v>
      </c>
      <c r="BG3970">
        <v>0</v>
      </c>
      <c r="BN3970">
        <v>20880009</v>
      </c>
      <c r="GY3970">
        <v>0</v>
      </c>
      <c r="GZ3970">
        <v>0</v>
      </c>
      <c r="HA3970" t="s">
        <v>373</v>
      </c>
      <c r="HB3970">
        <v>0</v>
      </c>
      <c r="HC3970">
        <v>0</v>
      </c>
      <c r="HD3970">
        <v>0</v>
      </c>
      <c r="HE3970" t="b">
        <v>0</v>
      </c>
      <c r="HF3970">
        <v>20000</v>
      </c>
      <c r="HG3970" t="b">
        <v>1</v>
      </c>
      <c r="HH3970">
        <v>0</v>
      </c>
      <c r="HI3970">
        <v>0</v>
      </c>
      <c r="HJ3970">
        <v>0</v>
      </c>
      <c r="HK3970">
        <v>0</v>
      </c>
      <c r="HL3970" t="b">
        <v>0</v>
      </c>
      <c r="HM3970">
        <v>0</v>
      </c>
      <c r="HN3970">
        <v>0</v>
      </c>
      <c r="HO3970">
        <v>0</v>
      </c>
      <c r="HP3970" t="s">
        <v>363</v>
      </c>
      <c r="HQ3970">
        <v>0</v>
      </c>
      <c r="HR3970">
        <v>0</v>
      </c>
      <c r="HS3970">
        <v>0</v>
      </c>
      <c r="HT3970">
        <v>0</v>
      </c>
      <c r="HU3970" t="b">
        <v>0</v>
      </c>
      <c r="HV3970">
        <v>0</v>
      </c>
      <c r="HW3970" t="b">
        <v>0</v>
      </c>
      <c r="HX3970" t="b">
        <v>1</v>
      </c>
    </row>
    <row r="3971" spans="2:232">
      <c r="B3971" s="34">
        <f>10000000+INDEX(编号表!$B:$B,MATCH(D3971,编号表!$A:$A,0))*10000+J3971</f>
        <v>11830010</v>
      </c>
      <c r="C3971" s="22" t="s">
        <v>2522</v>
      </c>
      <c r="D3971" s="22" t="s">
        <v>2522</v>
      </c>
      <c r="E3971" s="41" t="s">
        <v>492</v>
      </c>
      <c r="F3971" s="41" t="s">
        <v>2260</v>
      </c>
      <c r="G3971" s="41" t="s">
        <v>363</v>
      </c>
      <c r="H3971" s="41" t="b">
        <v>0</v>
      </c>
      <c r="I3971" s="41" t="b">
        <v>0</v>
      </c>
      <c r="J3971" s="41">
        <v>10</v>
      </c>
      <c r="K3971" s="41" t="str">
        <f t="shared" si="81"/>
        <v>118300</v>
      </c>
      <c r="L3971" s="41" t="s">
        <v>353</v>
      </c>
      <c r="O3971" t="s">
        <v>2523</v>
      </c>
      <c r="P3971">
        <v>12221030</v>
      </c>
      <c r="Q3971">
        <v>0</v>
      </c>
      <c r="R3971">
        <v>0</v>
      </c>
      <c r="S3971">
        <v>0</v>
      </c>
      <c r="U3971">
        <v>0</v>
      </c>
      <c r="V3971">
        <v>0</v>
      </c>
      <c r="W3971">
        <v>600</v>
      </c>
      <c r="X3971">
        <v>600</v>
      </c>
      <c r="Y3971" t="s">
        <v>363</v>
      </c>
      <c r="Z3971" t="s">
        <v>372</v>
      </c>
      <c r="AA3971" t="s">
        <v>442</v>
      </c>
      <c r="AB3971">
        <v>1</v>
      </c>
      <c r="AC3971">
        <v>0</v>
      </c>
      <c r="AD3971" t="b">
        <v>1</v>
      </c>
      <c r="AE3971" t="s">
        <v>358</v>
      </c>
      <c r="AF3971">
        <v>1</v>
      </c>
      <c r="AZ3971" t="s">
        <v>389</v>
      </c>
      <c r="BA3971">
        <v>10000</v>
      </c>
      <c r="BB3971" t="s">
        <v>434</v>
      </c>
      <c r="BC3971" t="s">
        <v>442</v>
      </c>
      <c r="BD3971">
        <v>10000</v>
      </c>
      <c r="BE3971">
        <v>0</v>
      </c>
      <c r="BF3971" t="s">
        <v>361</v>
      </c>
      <c r="BG3971">
        <v>0</v>
      </c>
      <c r="BN3971">
        <v>20880010</v>
      </c>
      <c r="GY3971">
        <v>0</v>
      </c>
      <c r="GZ3971">
        <v>0</v>
      </c>
      <c r="HA3971" t="s">
        <v>373</v>
      </c>
      <c r="HB3971">
        <v>0</v>
      </c>
      <c r="HC3971">
        <v>0</v>
      </c>
      <c r="HD3971">
        <v>0</v>
      </c>
      <c r="HE3971" t="b">
        <v>0</v>
      </c>
      <c r="HF3971">
        <v>20000</v>
      </c>
      <c r="HG3971" t="b">
        <v>1</v>
      </c>
      <c r="HH3971">
        <v>0</v>
      </c>
      <c r="HI3971">
        <v>0</v>
      </c>
      <c r="HJ3971">
        <v>0</v>
      </c>
      <c r="HK3971">
        <v>0</v>
      </c>
      <c r="HL3971" t="b">
        <v>0</v>
      </c>
      <c r="HM3971">
        <v>0</v>
      </c>
      <c r="HN3971">
        <v>0</v>
      </c>
      <c r="HO3971">
        <v>0</v>
      </c>
      <c r="HP3971" t="s">
        <v>363</v>
      </c>
      <c r="HQ3971">
        <v>0</v>
      </c>
      <c r="HR3971">
        <v>0</v>
      </c>
      <c r="HS3971">
        <v>0</v>
      </c>
      <c r="HT3971">
        <v>0</v>
      </c>
      <c r="HU3971" t="b">
        <v>0</v>
      </c>
      <c r="HV3971">
        <v>0</v>
      </c>
      <c r="HW3971" t="b">
        <v>0</v>
      </c>
      <c r="HX3971" t="b">
        <v>1</v>
      </c>
    </row>
    <row r="3972" spans="2:232">
      <c r="B3972" s="34">
        <f>10000000+INDEX(编号表!$B:$B,MATCH(D3972,编号表!$A:$A,0))*10000+J3972</f>
        <v>11830011</v>
      </c>
      <c r="C3972" s="22" t="s">
        <v>2522</v>
      </c>
      <c r="D3972" s="22" t="s">
        <v>2522</v>
      </c>
      <c r="E3972" s="41" t="s">
        <v>492</v>
      </c>
      <c r="F3972" s="41" t="s">
        <v>2260</v>
      </c>
      <c r="G3972" s="41" t="s">
        <v>363</v>
      </c>
      <c r="H3972" s="41" t="b">
        <v>0</v>
      </c>
      <c r="I3972" s="41" t="b">
        <v>0</v>
      </c>
      <c r="J3972" s="41">
        <v>11</v>
      </c>
      <c r="K3972" s="41" t="str">
        <f t="shared" ref="K3972:K4035" si="82">LEFT(B3972,6)</f>
        <v>118300</v>
      </c>
      <c r="L3972" s="41" t="s">
        <v>860</v>
      </c>
      <c r="O3972" t="s">
        <v>2523</v>
      </c>
      <c r="P3972">
        <v>12221030</v>
      </c>
      <c r="Q3972">
        <v>0</v>
      </c>
      <c r="R3972">
        <v>0</v>
      </c>
      <c r="S3972">
        <v>0</v>
      </c>
      <c r="U3972">
        <v>0</v>
      </c>
      <c r="V3972">
        <v>0</v>
      </c>
      <c r="W3972">
        <v>600</v>
      </c>
      <c r="X3972">
        <v>600</v>
      </c>
      <c r="Y3972" t="s">
        <v>363</v>
      </c>
      <c r="Z3972" t="s">
        <v>372</v>
      </c>
      <c r="AA3972" t="s">
        <v>442</v>
      </c>
      <c r="AB3972">
        <v>1</v>
      </c>
      <c r="AC3972">
        <v>0</v>
      </c>
      <c r="AD3972" t="b">
        <v>1</v>
      </c>
      <c r="AE3972" t="s">
        <v>358</v>
      </c>
      <c r="AF3972">
        <v>1</v>
      </c>
      <c r="AZ3972" t="s">
        <v>389</v>
      </c>
      <c r="BA3972">
        <v>10000</v>
      </c>
      <c r="BB3972" t="s">
        <v>434</v>
      </c>
      <c r="BC3972" t="s">
        <v>442</v>
      </c>
      <c r="BD3972">
        <v>10000</v>
      </c>
      <c r="BE3972">
        <v>0</v>
      </c>
      <c r="BF3972" t="s">
        <v>361</v>
      </c>
      <c r="BG3972">
        <v>0</v>
      </c>
      <c r="BN3972">
        <v>20880011</v>
      </c>
      <c r="GY3972">
        <v>0</v>
      </c>
      <c r="GZ3972">
        <v>0</v>
      </c>
      <c r="HA3972" t="s">
        <v>373</v>
      </c>
      <c r="HB3972">
        <v>0</v>
      </c>
      <c r="HC3972">
        <v>0</v>
      </c>
      <c r="HD3972">
        <v>0</v>
      </c>
      <c r="HE3972" t="b">
        <v>0</v>
      </c>
      <c r="HF3972">
        <v>20000</v>
      </c>
      <c r="HG3972" t="b">
        <v>1</v>
      </c>
      <c r="HH3972">
        <v>0</v>
      </c>
      <c r="HI3972">
        <v>0</v>
      </c>
      <c r="HJ3972">
        <v>0</v>
      </c>
      <c r="HK3972">
        <v>0</v>
      </c>
      <c r="HL3972" t="b">
        <v>0</v>
      </c>
      <c r="HM3972">
        <v>0</v>
      </c>
      <c r="HN3972">
        <v>0</v>
      </c>
      <c r="HO3972">
        <v>0</v>
      </c>
      <c r="HP3972" t="s">
        <v>363</v>
      </c>
      <c r="HQ3972">
        <v>0</v>
      </c>
      <c r="HR3972">
        <v>0</v>
      </c>
      <c r="HS3972">
        <v>0</v>
      </c>
      <c r="HT3972">
        <v>0</v>
      </c>
      <c r="HU3972" t="b">
        <v>0</v>
      </c>
      <c r="HV3972">
        <v>0</v>
      </c>
      <c r="HW3972" t="b">
        <v>0</v>
      </c>
      <c r="HX3972" t="b">
        <v>1</v>
      </c>
    </row>
    <row r="3973" spans="2:232">
      <c r="B3973" s="34">
        <f>10000000+INDEX(编号表!$B:$B,MATCH(D3973,编号表!$A:$A,0))*10000+J3973</f>
        <v>11830012</v>
      </c>
      <c r="C3973" s="22" t="s">
        <v>2522</v>
      </c>
      <c r="D3973" s="22" t="s">
        <v>2522</v>
      </c>
      <c r="E3973" s="41" t="s">
        <v>492</v>
      </c>
      <c r="F3973" s="41" t="s">
        <v>2260</v>
      </c>
      <c r="G3973" s="41" t="s">
        <v>363</v>
      </c>
      <c r="H3973" s="41" t="b">
        <v>0</v>
      </c>
      <c r="I3973" s="41" t="b">
        <v>0</v>
      </c>
      <c r="J3973" s="41">
        <v>12</v>
      </c>
      <c r="K3973" s="41" t="str">
        <f t="shared" si="82"/>
        <v>118300</v>
      </c>
      <c r="L3973" s="41" t="s">
        <v>777</v>
      </c>
      <c r="O3973" t="s">
        <v>2523</v>
      </c>
      <c r="P3973">
        <v>12221030</v>
      </c>
      <c r="Q3973">
        <v>0</v>
      </c>
      <c r="R3973">
        <v>0</v>
      </c>
      <c r="S3973">
        <v>0</v>
      </c>
      <c r="U3973">
        <v>0</v>
      </c>
      <c r="V3973">
        <v>0</v>
      </c>
      <c r="W3973">
        <v>600</v>
      </c>
      <c r="X3973">
        <v>600</v>
      </c>
      <c r="Y3973" t="s">
        <v>363</v>
      </c>
      <c r="Z3973" t="s">
        <v>372</v>
      </c>
      <c r="AA3973" t="s">
        <v>442</v>
      </c>
      <c r="AB3973">
        <v>1</v>
      </c>
      <c r="AC3973">
        <v>0</v>
      </c>
      <c r="AD3973" t="b">
        <v>1</v>
      </c>
      <c r="AE3973" t="s">
        <v>358</v>
      </c>
      <c r="AF3973">
        <v>1</v>
      </c>
      <c r="AZ3973" t="s">
        <v>389</v>
      </c>
      <c r="BA3973">
        <v>10000</v>
      </c>
      <c r="BB3973" t="s">
        <v>434</v>
      </c>
      <c r="BC3973" t="s">
        <v>442</v>
      </c>
      <c r="BD3973">
        <v>10000</v>
      </c>
      <c r="BE3973">
        <v>0</v>
      </c>
      <c r="BF3973" t="s">
        <v>361</v>
      </c>
      <c r="BG3973">
        <v>0</v>
      </c>
      <c r="BN3973">
        <v>20880012</v>
      </c>
      <c r="GY3973">
        <v>0</v>
      </c>
      <c r="GZ3973">
        <v>0</v>
      </c>
      <c r="HA3973" t="s">
        <v>373</v>
      </c>
      <c r="HB3973">
        <v>0</v>
      </c>
      <c r="HC3973">
        <v>0</v>
      </c>
      <c r="HD3973">
        <v>0</v>
      </c>
      <c r="HE3973" t="b">
        <v>0</v>
      </c>
      <c r="HF3973">
        <v>20000</v>
      </c>
      <c r="HG3973" t="b">
        <v>1</v>
      </c>
      <c r="HH3973">
        <v>0</v>
      </c>
      <c r="HI3973">
        <v>0</v>
      </c>
      <c r="HJ3973">
        <v>0</v>
      </c>
      <c r="HK3973">
        <v>0</v>
      </c>
      <c r="HL3973" t="b">
        <v>0</v>
      </c>
      <c r="HM3973">
        <v>0</v>
      </c>
      <c r="HN3973">
        <v>0</v>
      </c>
      <c r="HO3973">
        <v>0</v>
      </c>
      <c r="HP3973" t="s">
        <v>363</v>
      </c>
      <c r="HQ3973">
        <v>0</v>
      </c>
      <c r="HR3973">
        <v>0</v>
      </c>
      <c r="HS3973">
        <v>0</v>
      </c>
      <c r="HT3973">
        <v>0</v>
      </c>
      <c r="HU3973" t="b">
        <v>0</v>
      </c>
      <c r="HV3973">
        <v>0</v>
      </c>
      <c r="HW3973" t="b">
        <v>0</v>
      </c>
      <c r="HX3973" t="b">
        <v>1</v>
      </c>
    </row>
    <row r="3974" spans="2:232">
      <c r="B3974" s="34">
        <f>10000000+INDEX(编号表!$B:$B,MATCH(D3974,编号表!$A:$A,0))*10000+J3974</f>
        <v>11830013</v>
      </c>
      <c r="C3974" s="22" t="s">
        <v>2522</v>
      </c>
      <c r="D3974" s="22" t="s">
        <v>2522</v>
      </c>
      <c r="E3974" s="41" t="s">
        <v>492</v>
      </c>
      <c r="F3974" s="41" t="s">
        <v>2264</v>
      </c>
      <c r="G3974" s="41" t="s">
        <v>363</v>
      </c>
      <c r="H3974" s="41" t="b">
        <v>0</v>
      </c>
      <c r="I3974" s="41" t="b">
        <v>0</v>
      </c>
      <c r="J3974" s="41">
        <v>13</v>
      </c>
      <c r="K3974" s="41" t="str">
        <f t="shared" si="82"/>
        <v>118300</v>
      </c>
      <c r="L3974" s="41" t="s">
        <v>353</v>
      </c>
      <c r="O3974" t="s">
        <v>2523</v>
      </c>
      <c r="P3974">
        <v>12221030</v>
      </c>
      <c r="Q3974">
        <v>0</v>
      </c>
      <c r="R3974">
        <v>0</v>
      </c>
      <c r="S3974">
        <v>0</v>
      </c>
      <c r="U3974">
        <v>0</v>
      </c>
      <c r="V3974">
        <v>0</v>
      </c>
      <c r="W3974">
        <v>600</v>
      </c>
      <c r="X3974">
        <v>600</v>
      </c>
      <c r="Y3974" t="s">
        <v>363</v>
      </c>
      <c r="Z3974" t="s">
        <v>372</v>
      </c>
      <c r="AA3974" t="s">
        <v>442</v>
      </c>
      <c r="AB3974">
        <v>1</v>
      </c>
      <c r="AC3974">
        <v>0</v>
      </c>
      <c r="AD3974" t="b">
        <v>1</v>
      </c>
      <c r="AE3974" t="s">
        <v>358</v>
      </c>
      <c r="AF3974">
        <v>1</v>
      </c>
      <c r="AZ3974" t="s">
        <v>389</v>
      </c>
      <c r="BA3974">
        <v>10000</v>
      </c>
      <c r="BB3974" t="s">
        <v>434</v>
      </c>
      <c r="BC3974" t="s">
        <v>442</v>
      </c>
      <c r="BD3974">
        <v>10000</v>
      </c>
      <c r="BE3974">
        <v>0</v>
      </c>
      <c r="BF3974" t="s">
        <v>361</v>
      </c>
      <c r="BG3974">
        <v>0</v>
      </c>
      <c r="BN3974">
        <v>20880013</v>
      </c>
      <c r="GY3974">
        <v>0</v>
      </c>
      <c r="GZ3974">
        <v>0</v>
      </c>
      <c r="HA3974" t="s">
        <v>373</v>
      </c>
      <c r="HB3974">
        <v>0</v>
      </c>
      <c r="HC3974">
        <v>0</v>
      </c>
      <c r="HD3974">
        <v>0</v>
      </c>
      <c r="HE3974" t="b">
        <v>0</v>
      </c>
      <c r="HF3974">
        <v>20000</v>
      </c>
      <c r="HG3974" t="b">
        <v>1</v>
      </c>
      <c r="HH3974">
        <v>0</v>
      </c>
      <c r="HI3974">
        <v>0</v>
      </c>
      <c r="HJ3974">
        <v>0</v>
      </c>
      <c r="HK3974">
        <v>0</v>
      </c>
      <c r="HL3974" t="b">
        <v>0</v>
      </c>
      <c r="HM3974">
        <v>0</v>
      </c>
      <c r="HN3974">
        <v>0</v>
      </c>
      <c r="HO3974">
        <v>0</v>
      </c>
      <c r="HP3974" t="s">
        <v>363</v>
      </c>
      <c r="HQ3974">
        <v>0</v>
      </c>
      <c r="HR3974">
        <v>0</v>
      </c>
      <c r="HS3974">
        <v>0</v>
      </c>
      <c r="HT3974">
        <v>0</v>
      </c>
      <c r="HU3974" t="b">
        <v>0</v>
      </c>
      <c r="HV3974">
        <v>0</v>
      </c>
      <c r="HW3974" t="b">
        <v>0</v>
      </c>
      <c r="HX3974" t="b">
        <v>1</v>
      </c>
    </row>
    <row r="3975" spans="2:232">
      <c r="B3975" s="34">
        <f>10000000+INDEX(编号表!$B:$B,MATCH(D3975,编号表!$A:$A,0))*10000+J3975</f>
        <v>11830014</v>
      </c>
      <c r="C3975" s="22" t="s">
        <v>2522</v>
      </c>
      <c r="D3975" s="22" t="s">
        <v>2522</v>
      </c>
      <c r="E3975" s="41" t="s">
        <v>492</v>
      </c>
      <c r="F3975" s="41" t="s">
        <v>2264</v>
      </c>
      <c r="G3975" s="41" t="s">
        <v>363</v>
      </c>
      <c r="H3975" s="41" t="b">
        <v>0</v>
      </c>
      <c r="I3975" s="41" t="b">
        <v>0</v>
      </c>
      <c r="J3975" s="41">
        <v>14</v>
      </c>
      <c r="K3975" s="41" t="str">
        <f t="shared" si="82"/>
        <v>118300</v>
      </c>
      <c r="L3975" s="41" t="s">
        <v>860</v>
      </c>
      <c r="O3975" t="s">
        <v>2523</v>
      </c>
      <c r="P3975">
        <v>12221030</v>
      </c>
      <c r="Q3975">
        <v>0</v>
      </c>
      <c r="R3975">
        <v>0</v>
      </c>
      <c r="S3975">
        <v>0</v>
      </c>
      <c r="U3975">
        <v>0</v>
      </c>
      <c r="V3975">
        <v>0</v>
      </c>
      <c r="W3975">
        <v>600</v>
      </c>
      <c r="X3975">
        <v>600</v>
      </c>
      <c r="Y3975" t="s">
        <v>363</v>
      </c>
      <c r="Z3975" t="s">
        <v>372</v>
      </c>
      <c r="AA3975" t="s">
        <v>442</v>
      </c>
      <c r="AB3975">
        <v>1</v>
      </c>
      <c r="AC3975">
        <v>0</v>
      </c>
      <c r="AD3975" t="b">
        <v>1</v>
      </c>
      <c r="AE3975" t="s">
        <v>358</v>
      </c>
      <c r="AF3975">
        <v>1</v>
      </c>
      <c r="AZ3975" t="s">
        <v>389</v>
      </c>
      <c r="BA3975">
        <v>10000</v>
      </c>
      <c r="BB3975" t="s">
        <v>434</v>
      </c>
      <c r="BC3975" t="s">
        <v>442</v>
      </c>
      <c r="BD3975">
        <v>10000</v>
      </c>
      <c r="BE3975">
        <v>0</v>
      </c>
      <c r="BF3975" t="s">
        <v>361</v>
      </c>
      <c r="BG3975">
        <v>0</v>
      </c>
      <c r="BN3975">
        <v>20880014</v>
      </c>
      <c r="GY3975">
        <v>0</v>
      </c>
      <c r="GZ3975">
        <v>0</v>
      </c>
      <c r="HA3975" t="s">
        <v>373</v>
      </c>
      <c r="HB3975">
        <v>0</v>
      </c>
      <c r="HC3975">
        <v>0</v>
      </c>
      <c r="HD3975">
        <v>0</v>
      </c>
      <c r="HE3975" t="b">
        <v>0</v>
      </c>
      <c r="HF3975">
        <v>20000</v>
      </c>
      <c r="HG3975" t="b">
        <v>1</v>
      </c>
      <c r="HH3975">
        <v>0</v>
      </c>
      <c r="HI3975">
        <v>0</v>
      </c>
      <c r="HJ3975">
        <v>0</v>
      </c>
      <c r="HK3975">
        <v>0</v>
      </c>
      <c r="HL3975" t="b">
        <v>0</v>
      </c>
      <c r="HM3975">
        <v>0</v>
      </c>
      <c r="HN3975">
        <v>0</v>
      </c>
      <c r="HO3975">
        <v>0</v>
      </c>
      <c r="HP3975" t="s">
        <v>363</v>
      </c>
      <c r="HQ3975">
        <v>0</v>
      </c>
      <c r="HR3975">
        <v>0</v>
      </c>
      <c r="HS3975">
        <v>0</v>
      </c>
      <c r="HT3975">
        <v>0</v>
      </c>
      <c r="HU3975" t="b">
        <v>0</v>
      </c>
      <c r="HV3975">
        <v>0</v>
      </c>
      <c r="HW3975" t="b">
        <v>0</v>
      </c>
      <c r="HX3975" t="b">
        <v>1</v>
      </c>
    </row>
    <row r="3976" spans="2:232">
      <c r="B3976" s="34">
        <f>10000000+INDEX(编号表!$B:$B,MATCH(D3976,编号表!$A:$A,0))*10000+J3976</f>
        <v>11830015</v>
      </c>
      <c r="C3976" s="22" t="s">
        <v>2522</v>
      </c>
      <c r="D3976" s="22" t="s">
        <v>2522</v>
      </c>
      <c r="E3976" s="41" t="s">
        <v>492</v>
      </c>
      <c r="F3976" s="41" t="s">
        <v>2264</v>
      </c>
      <c r="G3976" s="41" t="s">
        <v>363</v>
      </c>
      <c r="H3976" s="41" t="b">
        <v>0</v>
      </c>
      <c r="I3976" s="41" t="b">
        <v>0</v>
      </c>
      <c r="J3976" s="41">
        <v>15</v>
      </c>
      <c r="K3976" s="41" t="str">
        <f t="shared" si="82"/>
        <v>118300</v>
      </c>
      <c r="L3976" s="41" t="s">
        <v>777</v>
      </c>
      <c r="O3976" t="s">
        <v>2523</v>
      </c>
      <c r="P3976">
        <v>12221030</v>
      </c>
      <c r="Q3976">
        <v>0</v>
      </c>
      <c r="R3976">
        <v>0</v>
      </c>
      <c r="S3976">
        <v>0</v>
      </c>
      <c r="U3976">
        <v>0</v>
      </c>
      <c r="V3976">
        <v>0</v>
      </c>
      <c r="W3976">
        <v>600</v>
      </c>
      <c r="X3976">
        <v>600</v>
      </c>
      <c r="Y3976" t="s">
        <v>363</v>
      </c>
      <c r="Z3976" t="s">
        <v>372</v>
      </c>
      <c r="AA3976" t="s">
        <v>442</v>
      </c>
      <c r="AB3976">
        <v>1</v>
      </c>
      <c r="AC3976">
        <v>0</v>
      </c>
      <c r="AD3976" t="b">
        <v>1</v>
      </c>
      <c r="AE3976" t="s">
        <v>358</v>
      </c>
      <c r="AF3976">
        <v>1</v>
      </c>
      <c r="AZ3976" t="s">
        <v>389</v>
      </c>
      <c r="BA3976">
        <v>10000</v>
      </c>
      <c r="BB3976" t="s">
        <v>434</v>
      </c>
      <c r="BC3976" t="s">
        <v>442</v>
      </c>
      <c r="BD3976">
        <v>10000</v>
      </c>
      <c r="BE3976">
        <v>0</v>
      </c>
      <c r="BF3976" t="s">
        <v>361</v>
      </c>
      <c r="BG3976">
        <v>0</v>
      </c>
      <c r="BN3976">
        <v>20880015</v>
      </c>
      <c r="GY3976">
        <v>0</v>
      </c>
      <c r="GZ3976">
        <v>0</v>
      </c>
      <c r="HA3976" t="s">
        <v>373</v>
      </c>
      <c r="HB3976">
        <v>0</v>
      </c>
      <c r="HC3976">
        <v>0</v>
      </c>
      <c r="HD3976">
        <v>0</v>
      </c>
      <c r="HE3976" t="b">
        <v>0</v>
      </c>
      <c r="HF3976">
        <v>20000</v>
      </c>
      <c r="HG3976" t="b">
        <v>1</v>
      </c>
      <c r="HH3976">
        <v>0</v>
      </c>
      <c r="HI3976">
        <v>0</v>
      </c>
      <c r="HJ3976">
        <v>0</v>
      </c>
      <c r="HK3976">
        <v>0</v>
      </c>
      <c r="HL3976" t="b">
        <v>0</v>
      </c>
      <c r="HM3976">
        <v>0</v>
      </c>
      <c r="HN3976">
        <v>0</v>
      </c>
      <c r="HO3976">
        <v>0</v>
      </c>
      <c r="HP3976" t="s">
        <v>363</v>
      </c>
      <c r="HQ3976">
        <v>0</v>
      </c>
      <c r="HR3976">
        <v>0</v>
      </c>
      <c r="HS3976">
        <v>0</v>
      </c>
      <c r="HT3976">
        <v>0</v>
      </c>
      <c r="HU3976" t="b">
        <v>0</v>
      </c>
      <c r="HV3976">
        <v>0</v>
      </c>
      <c r="HW3976" t="b">
        <v>0</v>
      </c>
      <c r="HX3976" t="b">
        <v>1</v>
      </c>
    </row>
    <row r="3977" spans="2:232">
      <c r="B3977" s="34">
        <f>10000000+INDEX(编号表!$B:$B,MATCH(D3977,编号表!$A:$A,0))*10000+J3977</f>
        <v>11830016</v>
      </c>
      <c r="C3977" s="22" t="s">
        <v>2522</v>
      </c>
      <c r="D3977" s="22" t="s">
        <v>2522</v>
      </c>
      <c r="E3977" s="41" t="s">
        <v>492</v>
      </c>
      <c r="F3977" s="41" t="s">
        <v>2268</v>
      </c>
      <c r="G3977" s="41" t="s">
        <v>363</v>
      </c>
      <c r="H3977" s="41" t="b">
        <v>0</v>
      </c>
      <c r="I3977" s="41" t="b">
        <v>0</v>
      </c>
      <c r="J3977" s="41">
        <v>16</v>
      </c>
      <c r="K3977" s="41" t="str">
        <f t="shared" si="82"/>
        <v>118300</v>
      </c>
      <c r="L3977" s="41" t="s">
        <v>353</v>
      </c>
      <c r="O3977" t="s">
        <v>2523</v>
      </c>
      <c r="P3977">
        <v>12221030</v>
      </c>
      <c r="Q3977">
        <v>0</v>
      </c>
      <c r="R3977">
        <v>0</v>
      </c>
      <c r="S3977">
        <v>0</v>
      </c>
      <c r="U3977">
        <v>0</v>
      </c>
      <c r="V3977">
        <v>0</v>
      </c>
      <c r="W3977">
        <v>600</v>
      </c>
      <c r="X3977">
        <v>600</v>
      </c>
      <c r="Y3977" t="s">
        <v>363</v>
      </c>
      <c r="Z3977" t="s">
        <v>372</v>
      </c>
      <c r="AA3977" t="s">
        <v>442</v>
      </c>
      <c r="AB3977">
        <v>1</v>
      </c>
      <c r="AC3977">
        <v>0</v>
      </c>
      <c r="AD3977" t="b">
        <v>1</v>
      </c>
      <c r="AE3977" t="s">
        <v>358</v>
      </c>
      <c r="AF3977">
        <v>1</v>
      </c>
      <c r="AZ3977" t="s">
        <v>389</v>
      </c>
      <c r="BA3977">
        <v>10000</v>
      </c>
      <c r="BB3977" t="s">
        <v>434</v>
      </c>
      <c r="BC3977" t="s">
        <v>442</v>
      </c>
      <c r="BD3977">
        <v>10000</v>
      </c>
      <c r="BE3977">
        <v>0</v>
      </c>
      <c r="BF3977" t="s">
        <v>361</v>
      </c>
      <c r="BG3977">
        <v>0</v>
      </c>
      <c r="BN3977">
        <v>20880016</v>
      </c>
      <c r="GY3977">
        <v>0</v>
      </c>
      <c r="GZ3977">
        <v>0</v>
      </c>
      <c r="HA3977" t="s">
        <v>373</v>
      </c>
      <c r="HB3977">
        <v>0</v>
      </c>
      <c r="HC3977">
        <v>0</v>
      </c>
      <c r="HD3977">
        <v>0</v>
      </c>
      <c r="HE3977" t="b">
        <v>0</v>
      </c>
      <c r="HF3977">
        <v>20000</v>
      </c>
      <c r="HG3977" t="b">
        <v>1</v>
      </c>
      <c r="HH3977">
        <v>0</v>
      </c>
      <c r="HI3977">
        <v>0</v>
      </c>
      <c r="HJ3977">
        <v>0</v>
      </c>
      <c r="HK3977">
        <v>0</v>
      </c>
      <c r="HL3977" t="b">
        <v>0</v>
      </c>
      <c r="HM3977">
        <v>0</v>
      </c>
      <c r="HN3977">
        <v>0</v>
      </c>
      <c r="HO3977">
        <v>0</v>
      </c>
      <c r="HP3977" t="s">
        <v>363</v>
      </c>
      <c r="HQ3977">
        <v>0</v>
      </c>
      <c r="HR3977">
        <v>0</v>
      </c>
      <c r="HS3977">
        <v>0</v>
      </c>
      <c r="HT3977">
        <v>0</v>
      </c>
      <c r="HU3977" t="b">
        <v>0</v>
      </c>
      <c r="HV3977">
        <v>0</v>
      </c>
      <c r="HW3977" t="b">
        <v>0</v>
      </c>
      <c r="HX3977" t="b">
        <v>1</v>
      </c>
    </row>
    <row r="3978" spans="2:232">
      <c r="B3978" s="34">
        <f>10000000+INDEX(编号表!$B:$B,MATCH(D3978,编号表!$A:$A,0))*10000+J3978</f>
        <v>11830017</v>
      </c>
      <c r="C3978" s="22" t="s">
        <v>2522</v>
      </c>
      <c r="D3978" s="22" t="s">
        <v>2522</v>
      </c>
      <c r="E3978" s="41" t="s">
        <v>492</v>
      </c>
      <c r="F3978" s="41" t="s">
        <v>2268</v>
      </c>
      <c r="G3978" s="41" t="s">
        <v>363</v>
      </c>
      <c r="H3978" s="41" t="b">
        <v>0</v>
      </c>
      <c r="I3978" s="41" t="b">
        <v>0</v>
      </c>
      <c r="J3978" s="41">
        <v>17</v>
      </c>
      <c r="K3978" s="41" t="str">
        <f t="shared" si="82"/>
        <v>118300</v>
      </c>
      <c r="L3978" s="41" t="s">
        <v>860</v>
      </c>
      <c r="O3978" t="s">
        <v>2523</v>
      </c>
      <c r="P3978">
        <v>12221030</v>
      </c>
      <c r="Q3978">
        <v>0</v>
      </c>
      <c r="R3978">
        <v>0</v>
      </c>
      <c r="S3978">
        <v>0</v>
      </c>
      <c r="U3978">
        <v>0</v>
      </c>
      <c r="V3978">
        <v>0</v>
      </c>
      <c r="W3978">
        <v>600</v>
      </c>
      <c r="X3978">
        <v>600</v>
      </c>
      <c r="Y3978" t="s">
        <v>363</v>
      </c>
      <c r="Z3978" t="s">
        <v>372</v>
      </c>
      <c r="AA3978" t="s">
        <v>442</v>
      </c>
      <c r="AB3978">
        <v>1</v>
      </c>
      <c r="AC3978">
        <v>0</v>
      </c>
      <c r="AD3978" t="b">
        <v>1</v>
      </c>
      <c r="AE3978" t="s">
        <v>358</v>
      </c>
      <c r="AF3978">
        <v>1</v>
      </c>
      <c r="AZ3978" t="s">
        <v>389</v>
      </c>
      <c r="BA3978">
        <v>10000</v>
      </c>
      <c r="BB3978" t="s">
        <v>434</v>
      </c>
      <c r="BC3978" t="s">
        <v>442</v>
      </c>
      <c r="BD3978">
        <v>10000</v>
      </c>
      <c r="BE3978">
        <v>0</v>
      </c>
      <c r="BF3978" t="s">
        <v>361</v>
      </c>
      <c r="BG3978">
        <v>0</v>
      </c>
      <c r="BN3978">
        <v>20880017</v>
      </c>
      <c r="GY3978">
        <v>0</v>
      </c>
      <c r="GZ3978">
        <v>0</v>
      </c>
      <c r="HA3978" t="s">
        <v>373</v>
      </c>
      <c r="HB3978">
        <v>0</v>
      </c>
      <c r="HC3978">
        <v>0</v>
      </c>
      <c r="HD3978">
        <v>0</v>
      </c>
      <c r="HE3978" t="b">
        <v>0</v>
      </c>
      <c r="HF3978">
        <v>20000</v>
      </c>
      <c r="HG3978" t="b">
        <v>1</v>
      </c>
      <c r="HH3978">
        <v>0</v>
      </c>
      <c r="HI3978">
        <v>0</v>
      </c>
      <c r="HJ3978">
        <v>0</v>
      </c>
      <c r="HK3978">
        <v>0</v>
      </c>
      <c r="HL3978" t="b">
        <v>0</v>
      </c>
      <c r="HM3978">
        <v>0</v>
      </c>
      <c r="HN3978">
        <v>0</v>
      </c>
      <c r="HO3978">
        <v>0</v>
      </c>
      <c r="HP3978" t="s">
        <v>363</v>
      </c>
      <c r="HQ3978">
        <v>0</v>
      </c>
      <c r="HR3978">
        <v>0</v>
      </c>
      <c r="HS3978">
        <v>0</v>
      </c>
      <c r="HT3978">
        <v>0</v>
      </c>
      <c r="HU3978" t="b">
        <v>0</v>
      </c>
      <c r="HV3978">
        <v>0</v>
      </c>
      <c r="HW3978" t="b">
        <v>0</v>
      </c>
      <c r="HX3978" t="b">
        <v>1</v>
      </c>
    </row>
    <row r="3979" spans="2:232">
      <c r="B3979" s="34">
        <f>10000000+INDEX(编号表!$B:$B,MATCH(D3979,编号表!$A:$A,0))*10000+J3979</f>
        <v>11830018</v>
      </c>
      <c r="C3979" s="22" t="s">
        <v>2522</v>
      </c>
      <c r="D3979" s="22" t="s">
        <v>2522</v>
      </c>
      <c r="E3979" s="41" t="s">
        <v>492</v>
      </c>
      <c r="F3979" s="41" t="s">
        <v>2268</v>
      </c>
      <c r="G3979" s="41" t="s">
        <v>363</v>
      </c>
      <c r="H3979" s="41" t="b">
        <v>0</v>
      </c>
      <c r="I3979" s="41" t="b">
        <v>0</v>
      </c>
      <c r="J3979" s="41">
        <v>18</v>
      </c>
      <c r="K3979" s="41" t="str">
        <f t="shared" si="82"/>
        <v>118300</v>
      </c>
      <c r="L3979" s="41" t="s">
        <v>777</v>
      </c>
      <c r="O3979" t="s">
        <v>2523</v>
      </c>
      <c r="P3979">
        <v>12221030</v>
      </c>
      <c r="Q3979">
        <v>0</v>
      </c>
      <c r="R3979">
        <v>0</v>
      </c>
      <c r="S3979">
        <v>0</v>
      </c>
      <c r="U3979">
        <v>0</v>
      </c>
      <c r="V3979">
        <v>0</v>
      </c>
      <c r="W3979">
        <v>600</v>
      </c>
      <c r="X3979">
        <v>600</v>
      </c>
      <c r="Y3979" t="s">
        <v>363</v>
      </c>
      <c r="Z3979" t="s">
        <v>372</v>
      </c>
      <c r="AA3979" t="s">
        <v>442</v>
      </c>
      <c r="AB3979">
        <v>1</v>
      </c>
      <c r="AC3979">
        <v>0</v>
      </c>
      <c r="AD3979" t="b">
        <v>1</v>
      </c>
      <c r="AE3979" t="s">
        <v>358</v>
      </c>
      <c r="AF3979">
        <v>1</v>
      </c>
      <c r="AZ3979" t="s">
        <v>389</v>
      </c>
      <c r="BA3979">
        <v>10000</v>
      </c>
      <c r="BB3979" t="s">
        <v>434</v>
      </c>
      <c r="BC3979" t="s">
        <v>442</v>
      </c>
      <c r="BD3979">
        <v>10000</v>
      </c>
      <c r="BE3979">
        <v>0</v>
      </c>
      <c r="BF3979" t="s">
        <v>361</v>
      </c>
      <c r="BG3979">
        <v>0</v>
      </c>
      <c r="BN3979">
        <v>20880018</v>
      </c>
      <c r="GY3979">
        <v>0</v>
      </c>
      <c r="GZ3979">
        <v>0</v>
      </c>
      <c r="HA3979" t="s">
        <v>373</v>
      </c>
      <c r="HB3979">
        <v>0</v>
      </c>
      <c r="HC3979">
        <v>0</v>
      </c>
      <c r="HD3979">
        <v>0</v>
      </c>
      <c r="HE3979" t="b">
        <v>0</v>
      </c>
      <c r="HF3979">
        <v>20000</v>
      </c>
      <c r="HG3979" t="b">
        <v>1</v>
      </c>
      <c r="HH3979">
        <v>0</v>
      </c>
      <c r="HI3979">
        <v>0</v>
      </c>
      <c r="HJ3979">
        <v>0</v>
      </c>
      <c r="HK3979">
        <v>0</v>
      </c>
      <c r="HL3979" t="b">
        <v>0</v>
      </c>
      <c r="HM3979">
        <v>0</v>
      </c>
      <c r="HN3979">
        <v>0</v>
      </c>
      <c r="HO3979">
        <v>0</v>
      </c>
      <c r="HP3979" t="s">
        <v>363</v>
      </c>
      <c r="HQ3979">
        <v>0</v>
      </c>
      <c r="HR3979">
        <v>0</v>
      </c>
      <c r="HS3979">
        <v>0</v>
      </c>
      <c r="HT3979">
        <v>0</v>
      </c>
      <c r="HU3979" t="b">
        <v>0</v>
      </c>
      <c r="HV3979">
        <v>0</v>
      </c>
      <c r="HW3979" t="b">
        <v>0</v>
      </c>
      <c r="HX3979" t="b">
        <v>1</v>
      </c>
    </row>
    <row r="3980" spans="2:232">
      <c r="B3980" s="34">
        <f>10000000+INDEX(编号表!$B:$B,MATCH(D3980,编号表!$A:$A,0))*10000+J3980</f>
        <v>11830019</v>
      </c>
      <c r="C3980" s="22" t="s">
        <v>2522</v>
      </c>
      <c r="D3980" s="22" t="s">
        <v>2522</v>
      </c>
      <c r="E3980" s="41" t="s">
        <v>492</v>
      </c>
      <c r="F3980" s="41" t="s">
        <v>2272</v>
      </c>
      <c r="G3980" s="41" t="s">
        <v>363</v>
      </c>
      <c r="H3980" s="41" t="b">
        <v>0</v>
      </c>
      <c r="I3980" s="41" t="b">
        <v>0</v>
      </c>
      <c r="J3980" s="41">
        <v>19</v>
      </c>
      <c r="K3980" s="41" t="str">
        <f t="shared" si="82"/>
        <v>118300</v>
      </c>
      <c r="L3980" s="41" t="s">
        <v>353</v>
      </c>
      <c r="O3980" t="s">
        <v>2523</v>
      </c>
      <c r="P3980">
        <v>12221030</v>
      </c>
      <c r="Q3980">
        <v>0</v>
      </c>
      <c r="R3980">
        <v>0</v>
      </c>
      <c r="S3980">
        <v>0</v>
      </c>
      <c r="U3980">
        <v>0</v>
      </c>
      <c r="V3980">
        <v>0</v>
      </c>
      <c r="W3980">
        <v>600</v>
      </c>
      <c r="X3980">
        <v>600</v>
      </c>
      <c r="Y3980" t="s">
        <v>363</v>
      </c>
      <c r="Z3980" t="s">
        <v>372</v>
      </c>
      <c r="AA3980" t="s">
        <v>442</v>
      </c>
      <c r="AB3980">
        <v>1</v>
      </c>
      <c r="AC3980">
        <v>0</v>
      </c>
      <c r="AD3980" t="b">
        <v>1</v>
      </c>
      <c r="AE3980" t="s">
        <v>358</v>
      </c>
      <c r="AF3980">
        <v>1</v>
      </c>
      <c r="AZ3980" t="s">
        <v>389</v>
      </c>
      <c r="BA3980">
        <v>10000</v>
      </c>
      <c r="BB3980" t="s">
        <v>434</v>
      </c>
      <c r="BC3980" t="s">
        <v>442</v>
      </c>
      <c r="BD3980">
        <v>10000</v>
      </c>
      <c r="BE3980">
        <v>0</v>
      </c>
      <c r="BF3980" t="s">
        <v>361</v>
      </c>
      <c r="BG3980">
        <v>0</v>
      </c>
      <c r="BN3980">
        <v>20880019</v>
      </c>
      <c r="GY3980">
        <v>0</v>
      </c>
      <c r="GZ3980">
        <v>0</v>
      </c>
      <c r="HA3980" t="s">
        <v>373</v>
      </c>
      <c r="HB3980">
        <v>0</v>
      </c>
      <c r="HC3980">
        <v>0</v>
      </c>
      <c r="HD3980">
        <v>0</v>
      </c>
      <c r="HE3980" t="b">
        <v>0</v>
      </c>
      <c r="HF3980">
        <v>20000</v>
      </c>
      <c r="HG3980" t="b">
        <v>1</v>
      </c>
      <c r="HH3980">
        <v>0</v>
      </c>
      <c r="HI3980">
        <v>0</v>
      </c>
      <c r="HJ3980">
        <v>0</v>
      </c>
      <c r="HK3980">
        <v>0</v>
      </c>
      <c r="HL3980" t="b">
        <v>0</v>
      </c>
      <c r="HM3980">
        <v>0</v>
      </c>
      <c r="HN3980">
        <v>0</v>
      </c>
      <c r="HO3980">
        <v>0</v>
      </c>
      <c r="HP3980" t="s">
        <v>363</v>
      </c>
      <c r="HQ3980">
        <v>0</v>
      </c>
      <c r="HR3980">
        <v>0</v>
      </c>
      <c r="HS3980">
        <v>0</v>
      </c>
      <c r="HT3980">
        <v>0</v>
      </c>
      <c r="HU3980" t="b">
        <v>0</v>
      </c>
      <c r="HV3980">
        <v>0</v>
      </c>
      <c r="HW3980" t="b">
        <v>0</v>
      </c>
      <c r="HX3980" t="b">
        <v>1</v>
      </c>
    </row>
    <row r="3981" spans="2:232">
      <c r="B3981" s="34">
        <f>10000000+INDEX(编号表!$B:$B,MATCH(D3981,编号表!$A:$A,0))*10000+J3981</f>
        <v>11830020</v>
      </c>
      <c r="C3981" s="22" t="s">
        <v>2522</v>
      </c>
      <c r="D3981" s="22" t="s">
        <v>2522</v>
      </c>
      <c r="E3981" s="41" t="s">
        <v>492</v>
      </c>
      <c r="F3981" s="41" t="s">
        <v>2272</v>
      </c>
      <c r="G3981" s="41" t="s">
        <v>363</v>
      </c>
      <c r="H3981" s="41" t="b">
        <v>0</v>
      </c>
      <c r="I3981" s="41" t="b">
        <v>0</v>
      </c>
      <c r="J3981" s="41">
        <v>20</v>
      </c>
      <c r="K3981" s="41" t="str">
        <f t="shared" si="82"/>
        <v>118300</v>
      </c>
      <c r="L3981" s="41" t="s">
        <v>860</v>
      </c>
      <c r="O3981" t="s">
        <v>2523</v>
      </c>
      <c r="P3981">
        <v>12221030</v>
      </c>
      <c r="Q3981">
        <v>0</v>
      </c>
      <c r="R3981">
        <v>0</v>
      </c>
      <c r="S3981">
        <v>0</v>
      </c>
      <c r="U3981">
        <v>0</v>
      </c>
      <c r="V3981">
        <v>0</v>
      </c>
      <c r="W3981">
        <v>600</v>
      </c>
      <c r="X3981">
        <v>600</v>
      </c>
      <c r="Y3981" t="s">
        <v>363</v>
      </c>
      <c r="Z3981" t="s">
        <v>372</v>
      </c>
      <c r="AA3981" t="s">
        <v>442</v>
      </c>
      <c r="AB3981">
        <v>1</v>
      </c>
      <c r="AC3981">
        <v>0</v>
      </c>
      <c r="AD3981" t="b">
        <v>1</v>
      </c>
      <c r="AE3981" t="s">
        <v>358</v>
      </c>
      <c r="AF3981">
        <v>1</v>
      </c>
      <c r="AZ3981" t="s">
        <v>389</v>
      </c>
      <c r="BA3981">
        <v>10000</v>
      </c>
      <c r="BB3981" t="s">
        <v>434</v>
      </c>
      <c r="BC3981" t="s">
        <v>442</v>
      </c>
      <c r="BD3981">
        <v>10000</v>
      </c>
      <c r="BE3981">
        <v>0</v>
      </c>
      <c r="BF3981" t="s">
        <v>361</v>
      </c>
      <c r="BG3981">
        <v>0</v>
      </c>
      <c r="BN3981">
        <v>20880020</v>
      </c>
      <c r="GY3981">
        <v>0</v>
      </c>
      <c r="GZ3981">
        <v>0</v>
      </c>
      <c r="HA3981" t="s">
        <v>373</v>
      </c>
      <c r="HB3981">
        <v>0</v>
      </c>
      <c r="HC3981">
        <v>0</v>
      </c>
      <c r="HD3981">
        <v>0</v>
      </c>
      <c r="HE3981" t="b">
        <v>0</v>
      </c>
      <c r="HF3981">
        <v>20000</v>
      </c>
      <c r="HG3981" t="b">
        <v>1</v>
      </c>
      <c r="HH3981">
        <v>0</v>
      </c>
      <c r="HI3981">
        <v>0</v>
      </c>
      <c r="HJ3981">
        <v>0</v>
      </c>
      <c r="HK3981">
        <v>0</v>
      </c>
      <c r="HL3981" t="b">
        <v>0</v>
      </c>
      <c r="HM3981">
        <v>0</v>
      </c>
      <c r="HN3981">
        <v>0</v>
      </c>
      <c r="HO3981">
        <v>0</v>
      </c>
      <c r="HP3981" t="s">
        <v>363</v>
      </c>
      <c r="HQ3981">
        <v>0</v>
      </c>
      <c r="HR3981">
        <v>0</v>
      </c>
      <c r="HS3981">
        <v>0</v>
      </c>
      <c r="HT3981">
        <v>0</v>
      </c>
      <c r="HU3981" t="b">
        <v>0</v>
      </c>
      <c r="HV3981">
        <v>0</v>
      </c>
      <c r="HW3981" t="b">
        <v>0</v>
      </c>
      <c r="HX3981" t="b">
        <v>1</v>
      </c>
    </row>
    <row r="3982" spans="2:232">
      <c r="B3982" s="34">
        <f>10000000+INDEX(编号表!$B:$B,MATCH(D3982,编号表!$A:$A,0))*10000+J3982</f>
        <v>11830021</v>
      </c>
      <c r="C3982" s="22" t="s">
        <v>2522</v>
      </c>
      <c r="D3982" s="22" t="s">
        <v>2522</v>
      </c>
      <c r="E3982" s="41" t="s">
        <v>492</v>
      </c>
      <c r="F3982" s="41" t="s">
        <v>2272</v>
      </c>
      <c r="G3982" s="41" t="s">
        <v>363</v>
      </c>
      <c r="H3982" s="41" t="b">
        <v>0</v>
      </c>
      <c r="I3982" s="41" t="b">
        <v>0</v>
      </c>
      <c r="J3982" s="41">
        <v>21</v>
      </c>
      <c r="K3982" s="41" t="str">
        <f t="shared" si="82"/>
        <v>118300</v>
      </c>
      <c r="L3982" s="41" t="s">
        <v>777</v>
      </c>
      <c r="O3982" t="s">
        <v>2523</v>
      </c>
      <c r="P3982">
        <v>12221030</v>
      </c>
      <c r="Q3982">
        <v>0</v>
      </c>
      <c r="R3982">
        <v>0</v>
      </c>
      <c r="S3982">
        <v>0</v>
      </c>
      <c r="U3982">
        <v>0</v>
      </c>
      <c r="V3982">
        <v>0</v>
      </c>
      <c r="W3982">
        <v>600</v>
      </c>
      <c r="X3982">
        <v>600</v>
      </c>
      <c r="Y3982" t="s">
        <v>363</v>
      </c>
      <c r="Z3982" t="s">
        <v>372</v>
      </c>
      <c r="AA3982" t="s">
        <v>442</v>
      </c>
      <c r="AB3982">
        <v>1</v>
      </c>
      <c r="AC3982">
        <v>0</v>
      </c>
      <c r="AD3982" t="b">
        <v>1</v>
      </c>
      <c r="AE3982" t="s">
        <v>358</v>
      </c>
      <c r="AF3982">
        <v>1</v>
      </c>
      <c r="AZ3982" t="s">
        <v>389</v>
      </c>
      <c r="BA3982">
        <v>10000</v>
      </c>
      <c r="BB3982" t="s">
        <v>434</v>
      </c>
      <c r="BC3982" t="s">
        <v>442</v>
      </c>
      <c r="BD3982">
        <v>10000</v>
      </c>
      <c r="BE3982">
        <v>0</v>
      </c>
      <c r="BF3982" t="s">
        <v>361</v>
      </c>
      <c r="BG3982">
        <v>0</v>
      </c>
      <c r="BN3982">
        <v>20880021</v>
      </c>
      <c r="GY3982">
        <v>0</v>
      </c>
      <c r="GZ3982">
        <v>0</v>
      </c>
      <c r="HA3982" t="s">
        <v>373</v>
      </c>
      <c r="HB3982">
        <v>0</v>
      </c>
      <c r="HC3982">
        <v>0</v>
      </c>
      <c r="HD3982">
        <v>0</v>
      </c>
      <c r="HE3982" t="b">
        <v>0</v>
      </c>
      <c r="HF3982">
        <v>20000</v>
      </c>
      <c r="HG3982" t="b">
        <v>1</v>
      </c>
      <c r="HH3982">
        <v>0</v>
      </c>
      <c r="HI3982">
        <v>0</v>
      </c>
      <c r="HJ3982">
        <v>0</v>
      </c>
      <c r="HK3982">
        <v>0</v>
      </c>
      <c r="HL3982" t="b">
        <v>0</v>
      </c>
      <c r="HM3982">
        <v>0</v>
      </c>
      <c r="HN3982">
        <v>0</v>
      </c>
      <c r="HO3982">
        <v>0</v>
      </c>
      <c r="HP3982" t="s">
        <v>363</v>
      </c>
      <c r="HQ3982">
        <v>0</v>
      </c>
      <c r="HR3982">
        <v>0</v>
      </c>
      <c r="HS3982">
        <v>0</v>
      </c>
      <c r="HT3982">
        <v>0</v>
      </c>
      <c r="HU3982" t="b">
        <v>0</v>
      </c>
      <c r="HV3982">
        <v>0</v>
      </c>
      <c r="HW3982" t="b">
        <v>0</v>
      </c>
      <c r="HX3982" t="b">
        <v>1</v>
      </c>
    </row>
    <row r="3983" spans="2:232">
      <c r="B3983" s="34">
        <f>10000000+INDEX(编号表!$B:$B,MATCH(D3983,编号表!$A:$A,0))*10000+J3983</f>
        <v>11840001</v>
      </c>
      <c r="C3983" s="22" t="s">
        <v>2524</v>
      </c>
      <c r="D3983" s="22" t="s">
        <v>2524</v>
      </c>
      <c r="E3983" s="41" t="s">
        <v>492</v>
      </c>
      <c r="F3983" s="41" t="s">
        <v>2248</v>
      </c>
      <c r="G3983" s="41" t="s">
        <v>363</v>
      </c>
      <c r="H3983" s="41" t="b">
        <v>0</v>
      </c>
      <c r="I3983" s="41" t="b">
        <v>0</v>
      </c>
      <c r="J3983" s="41">
        <v>1</v>
      </c>
      <c r="K3983" s="41" t="str">
        <f t="shared" si="82"/>
        <v>118400</v>
      </c>
      <c r="L3983" s="41" t="s">
        <v>353</v>
      </c>
      <c r="O3983" t="s">
        <v>2525</v>
      </c>
      <c r="P3983">
        <v>12221031</v>
      </c>
      <c r="Q3983">
        <v>0</v>
      </c>
      <c r="R3983">
        <v>0</v>
      </c>
      <c r="S3983">
        <v>0</v>
      </c>
      <c r="U3983">
        <v>0</v>
      </c>
      <c r="V3983">
        <v>0</v>
      </c>
      <c r="W3983">
        <v>600</v>
      </c>
      <c r="X3983">
        <v>600</v>
      </c>
      <c r="Y3983" t="s">
        <v>363</v>
      </c>
      <c r="Z3983" t="s">
        <v>372</v>
      </c>
      <c r="AA3983" t="s">
        <v>357</v>
      </c>
      <c r="AB3983">
        <v>0</v>
      </c>
      <c r="AC3983">
        <v>8</v>
      </c>
      <c r="AD3983" t="b">
        <v>0</v>
      </c>
      <c r="AE3983" t="s">
        <v>358</v>
      </c>
      <c r="AF3983">
        <v>220</v>
      </c>
      <c r="AZ3983" t="s">
        <v>389</v>
      </c>
      <c r="BA3983">
        <v>10000</v>
      </c>
      <c r="BB3983" t="s">
        <v>360</v>
      </c>
      <c r="BC3983" t="s">
        <v>357</v>
      </c>
      <c r="BD3983">
        <v>10000</v>
      </c>
      <c r="BE3983">
        <v>0</v>
      </c>
      <c r="BF3983" t="s">
        <v>361</v>
      </c>
      <c r="BG3983">
        <v>0</v>
      </c>
      <c r="BH3983" t="s">
        <v>389</v>
      </c>
      <c r="BI3983">
        <v>0</v>
      </c>
      <c r="BJ3983">
        <v>120</v>
      </c>
      <c r="BK3983" t="b">
        <v>0</v>
      </c>
      <c r="BL3983">
        <v>0</v>
      </c>
      <c r="BM3983">
        <v>10000</v>
      </c>
      <c r="DA3983" t="s">
        <v>465</v>
      </c>
      <c r="DB3983" t="s">
        <v>357</v>
      </c>
      <c r="DC3983">
        <v>10000</v>
      </c>
      <c r="DD3983">
        <v>0</v>
      </c>
      <c r="DE3983" t="s">
        <v>361</v>
      </c>
      <c r="DF3983">
        <v>0</v>
      </c>
      <c r="DZ3983" t="s">
        <v>754</v>
      </c>
      <c r="EA3983">
        <v>160</v>
      </c>
      <c r="EB3983" t="s">
        <v>380</v>
      </c>
      <c r="EC3983" t="s">
        <v>755</v>
      </c>
      <c r="ED3983" t="b">
        <v>0</v>
      </c>
      <c r="EE3983">
        <v>800</v>
      </c>
      <c r="GY3983">
        <v>0</v>
      </c>
      <c r="GZ3983">
        <v>0</v>
      </c>
      <c r="HA3983" t="s">
        <v>373</v>
      </c>
      <c r="HB3983">
        <v>0</v>
      </c>
      <c r="HC3983">
        <v>0</v>
      </c>
      <c r="HD3983">
        <v>0</v>
      </c>
      <c r="HE3983" t="b">
        <v>0</v>
      </c>
      <c r="HF3983">
        <v>20000</v>
      </c>
      <c r="HG3983" t="b">
        <v>1</v>
      </c>
      <c r="HH3983">
        <v>0</v>
      </c>
      <c r="HI3983">
        <v>0</v>
      </c>
      <c r="HJ3983">
        <v>0</v>
      </c>
      <c r="HK3983">
        <v>0</v>
      </c>
      <c r="HL3983" t="b">
        <v>0</v>
      </c>
      <c r="HM3983">
        <v>0</v>
      </c>
      <c r="HN3983">
        <v>0</v>
      </c>
      <c r="HO3983">
        <v>0</v>
      </c>
      <c r="HP3983" t="s">
        <v>363</v>
      </c>
      <c r="HQ3983">
        <v>0</v>
      </c>
      <c r="HR3983">
        <v>0</v>
      </c>
      <c r="HS3983">
        <v>0</v>
      </c>
      <c r="HT3983">
        <v>0</v>
      </c>
      <c r="HU3983" t="b">
        <v>0</v>
      </c>
      <c r="HV3983">
        <v>0</v>
      </c>
      <c r="HW3983" t="b">
        <v>0</v>
      </c>
      <c r="HX3983" t="b">
        <v>1</v>
      </c>
    </row>
    <row r="3984" spans="2:232">
      <c r="B3984" s="34">
        <f>10000000+INDEX(编号表!$B:$B,MATCH(D3984,编号表!$A:$A,0))*10000+J3984</f>
        <v>11840002</v>
      </c>
      <c r="C3984" s="22" t="s">
        <v>2524</v>
      </c>
      <c r="D3984" s="22" t="s">
        <v>2524</v>
      </c>
      <c r="E3984" s="41" t="s">
        <v>492</v>
      </c>
      <c r="F3984" s="41" t="s">
        <v>2248</v>
      </c>
      <c r="G3984" s="41" t="s">
        <v>363</v>
      </c>
      <c r="H3984" s="41" t="b">
        <v>0</v>
      </c>
      <c r="I3984" s="41" t="b">
        <v>0</v>
      </c>
      <c r="J3984" s="41">
        <v>2</v>
      </c>
      <c r="K3984" s="41" t="str">
        <f t="shared" si="82"/>
        <v>118400</v>
      </c>
      <c r="L3984" s="41" t="s">
        <v>860</v>
      </c>
      <c r="O3984" t="s">
        <v>2526</v>
      </c>
      <c r="P3984">
        <v>12221031</v>
      </c>
      <c r="Q3984">
        <v>0</v>
      </c>
      <c r="R3984">
        <v>0</v>
      </c>
      <c r="S3984">
        <v>0</v>
      </c>
      <c r="U3984">
        <v>0</v>
      </c>
      <c r="V3984">
        <v>0</v>
      </c>
      <c r="W3984">
        <v>600</v>
      </c>
      <c r="X3984">
        <v>600</v>
      </c>
      <c r="Y3984" t="s">
        <v>363</v>
      </c>
      <c r="Z3984" t="s">
        <v>372</v>
      </c>
      <c r="AA3984" t="s">
        <v>357</v>
      </c>
      <c r="AB3984">
        <v>0</v>
      </c>
      <c r="AC3984">
        <v>8</v>
      </c>
      <c r="AD3984" t="b">
        <v>0</v>
      </c>
      <c r="AE3984" t="s">
        <v>358</v>
      </c>
      <c r="AF3984">
        <v>220</v>
      </c>
      <c r="AZ3984" t="s">
        <v>389</v>
      </c>
      <c r="BA3984">
        <v>10000</v>
      </c>
      <c r="BB3984" t="s">
        <v>360</v>
      </c>
      <c r="BC3984" t="s">
        <v>357</v>
      </c>
      <c r="BD3984">
        <v>10000</v>
      </c>
      <c r="BE3984">
        <v>0</v>
      </c>
      <c r="BF3984" t="s">
        <v>361</v>
      </c>
      <c r="BG3984">
        <v>0</v>
      </c>
      <c r="BH3984" t="s">
        <v>389</v>
      </c>
      <c r="BI3984">
        <v>0</v>
      </c>
      <c r="BJ3984">
        <v>180</v>
      </c>
      <c r="BK3984" t="b">
        <v>0</v>
      </c>
      <c r="BL3984">
        <v>0</v>
      </c>
      <c r="BM3984">
        <v>10000</v>
      </c>
      <c r="DA3984" t="s">
        <v>465</v>
      </c>
      <c r="DB3984" t="s">
        <v>357</v>
      </c>
      <c r="DC3984">
        <v>10000</v>
      </c>
      <c r="DD3984">
        <v>0</v>
      </c>
      <c r="DE3984" t="s">
        <v>361</v>
      </c>
      <c r="DF3984">
        <v>0</v>
      </c>
      <c r="DZ3984" t="s">
        <v>754</v>
      </c>
      <c r="EA3984">
        <v>160</v>
      </c>
      <c r="EB3984" t="s">
        <v>380</v>
      </c>
      <c r="EC3984" t="s">
        <v>755</v>
      </c>
      <c r="ED3984" t="b">
        <v>0</v>
      </c>
      <c r="EE3984">
        <v>800</v>
      </c>
      <c r="GY3984">
        <v>0</v>
      </c>
      <c r="GZ3984">
        <v>0</v>
      </c>
      <c r="HA3984" t="s">
        <v>373</v>
      </c>
      <c r="HB3984">
        <v>0</v>
      </c>
      <c r="HC3984">
        <v>0</v>
      </c>
      <c r="HD3984">
        <v>0</v>
      </c>
      <c r="HE3984" t="b">
        <v>0</v>
      </c>
      <c r="HF3984">
        <v>20000</v>
      </c>
      <c r="HG3984" t="b">
        <v>1</v>
      </c>
      <c r="HH3984">
        <v>0</v>
      </c>
      <c r="HI3984">
        <v>0</v>
      </c>
      <c r="HJ3984">
        <v>0</v>
      </c>
      <c r="HK3984">
        <v>0</v>
      </c>
      <c r="HL3984" t="b">
        <v>0</v>
      </c>
      <c r="HM3984">
        <v>0</v>
      </c>
      <c r="HN3984">
        <v>0</v>
      </c>
      <c r="HO3984">
        <v>0</v>
      </c>
      <c r="HP3984" t="s">
        <v>363</v>
      </c>
      <c r="HQ3984">
        <v>0</v>
      </c>
      <c r="HR3984">
        <v>0</v>
      </c>
      <c r="HS3984">
        <v>0</v>
      </c>
      <c r="HT3984">
        <v>0</v>
      </c>
      <c r="HU3984" t="b">
        <v>0</v>
      </c>
      <c r="HV3984">
        <v>0</v>
      </c>
      <c r="HW3984" t="b">
        <v>0</v>
      </c>
      <c r="HX3984" t="b">
        <v>1</v>
      </c>
    </row>
    <row r="3985" spans="2:232">
      <c r="B3985" s="34">
        <f>10000000+INDEX(编号表!$B:$B,MATCH(D3985,编号表!$A:$A,0))*10000+J3985</f>
        <v>11840003</v>
      </c>
      <c r="C3985" s="22" t="s">
        <v>2524</v>
      </c>
      <c r="D3985" s="22" t="s">
        <v>2524</v>
      </c>
      <c r="E3985" s="41" t="s">
        <v>492</v>
      </c>
      <c r="F3985" s="41" t="s">
        <v>2248</v>
      </c>
      <c r="G3985" s="41" t="s">
        <v>363</v>
      </c>
      <c r="H3985" s="41" t="b">
        <v>0</v>
      </c>
      <c r="I3985" s="41" t="b">
        <v>0</v>
      </c>
      <c r="J3985" s="41">
        <v>3</v>
      </c>
      <c r="K3985" s="41" t="str">
        <f t="shared" si="82"/>
        <v>118400</v>
      </c>
      <c r="L3985" s="41" t="s">
        <v>777</v>
      </c>
      <c r="O3985" t="s">
        <v>2527</v>
      </c>
      <c r="P3985">
        <v>12221031</v>
      </c>
      <c r="Q3985">
        <v>0</v>
      </c>
      <c r="R3985">
        <v>0</v>
      </c>
      <c r="S3985">
        <v>0</v>
      </c>
      <c r="U3985">
        <v>0</v>
      </c>
      <c r="V3985">
        <v>0</v>
      </c>
      <c r="W3985">
        <v>600</v>
      </c>
      <c r="X3985">
        <v>600</v>
      </c>
      <c r="Y3985" t="s">
        <v>363</v>
      </c>
      <c r="Z3985" t="s">
        <v>372</v>
      </c>
      <c r="AA3985" t="s">
        <v>357</v>
      </c>
      <c r="AB3985">
        <v>0</v>
      </c>
      <c r="AC3985">
        <v>8</v>
      </c>
      <c r="AD3985" t="b">
        <v>0</v>
      </c>
      <c r="AE3985" t="s">
        <v>358</v>
      </c>
      <c r="AF3985">
        <v>220</v>
      </c>
      <c r="AZ3985" t="s">
        <v>389</v>
      </c>
      <c r="BA3985">
        <v>10000</v>
      </c>
      <c r="BB3985" t="s">
        <v>360</v>
      </c>
      <c r="BC3985" t="s">
        <v>357</v>
      </c>
      <c r="BD3985">
        <v>10000</v>
      </c>
      <c r="BE3985">
        <v>0</v>
      </c>
      <c r="BF3985" t="s">
        <v>361</v>
      </c>
      <c r="BG3985">
        <v>0</v>
      </c>
      <c r="BH3985" t="s">
        <v>389</v>
      </c>
      <c r="BI3985">
        <v>0</v>
      </c>
      <c r="BJ3985">
        <v>252</v>
      </c>
      <c r="BK3985" t="b">
        <v>0</v>
      </c>
      <c r="BL3985">
        <v>0</v>
      </c>
      <c r="BM3985">
        <v>10000</v>
      </c>
      <c r="DA3985" t="s">
        <v>465</v>
      </c>
      <c r="DB3985" t="s">
        <v>357</v>
      </c>
      <c r="DC3985">
        <v>10000</v>
      </c>
      <c r="DD3985">
        <v>0</v>
      </c>
      <c r="DE3985" t="s">
        <v>361</v>
      </c>
      <c r="DF3985">
        <v>0</v>
      </c>
      <c r="DZ3985" t="s">
        <v>754</v>
      </c>
      <c r="EA3985">
        <v>160</v>
      </c>
      <c r="EB3985" t="s">
        <v>380</v>
      </c>
      <c r="EC3985" t="s">
        <v>755</v>
      </c>
      <c r="ED3985" t="b">
        <v>0</v>
      </c>
      <c r="EE3985">
        <v>800</v>
      </c>
      <c r="GY3985">
        <v>0</v>
      </c>
      <c r="GZ3985">
        <v>0</v>
      </c>
      <c r="HA3985" t="s">
        <v>373</v>
      </c>
      <c r="HB3985">
        <v>0</v>
      </c>
      <c r="HC3985">
        <v>0</v>
      </c>
      <c r="HD3985">
        <v>0</v>
      </c>
      <c r="HE3985" t="b">
        <v>0</v>
      </c>
      <c r="HF3985">
        <v>20000</v>
      </c>
      <c r="HG3985" t="b">
        <v>1</v>
      </c>
      <c r="HH3985">
        <v>0</v>
      </c>
      <c r="HI3985">
        <v>0</v>
      </c>
      <c r="HJ3985">
        <v>0</v>
      </c>
      <c r="HK3985">
        <v>0</v>
      </c>
      <c r="HL3985" t="b">
        <v>0</v>
      </c>
      <c r="HM3985">
        <v>0</v>
      </c>
      <c r="HN3985">
        <v>0</v>
      </c>
      <c r="HO3985">
        <v>0</v>
      </c>
      <c r="HP3985" t="s">
        <v>363</v>
      </c>
      <c r="HQ3985">
        <v>0</v>
      </c>
      <c r="HR3985">
        <v>0</v>
      </c>
      <c r="HS3985">
        <v>0</v>
      </c>
      <c r="HT3985">
        <v>0</v>
      </c>
      <c r="HU3985" t="b">
        <v>0</v>
      </c>
      <c r="HV3985">
        <v>0</v>
      </c>
      <c r="HW3985" t="b">
        <v>0</v>
      </c>
      <c r="HX3985" t="b">
        <v>1</v>
      </c>
    </row>
    <row r="3986" spans="2:232">
      <c r="B3986" s="34">
        <f>10000000+INDEX(编号表!$B:$B,MATCH(D3986,编号表!$A:$A,0))*10000+J3986</f>
        <v>11840004</v>
      </c>
      <c r="C3986" s="22" t="s">
        <v>2524</v>
      </c>
      <c r="D3986" s="22" t="s">
        <v>2524</v>
      </c>
      <c r="E3986" s="41" t="s">
        <v>492</v>
      </c>
      <c r="F3986" s="41" t="s">
        <v>2252</v>
      </c>
      <c r="G3986" s="41" t="s">
        <v>363</v>
      </c>
      <c r="H3986" s="41" t="b">
        <v>0</v>
      </c>
      <c r="I3986" s="41" t="b">
        <v>0</v>
      </c>
      <c r="J3986" s="41">
        <v>4</v>
      </c>
      <c r="K3986" s="41" t="str">
        <f t="shared" si="82"/>
        <v>118400</v>
      </c>
      <c r="L3986" s="41" t="s">
        <v>353</v>
      </c>
      <c r="O3986" t="s">
        <v>2528</v>
      </c>
      <c r="P3986">
        <v>12221031</v>
      </c>
      <c r="Q3986">
        <v>0</v>
      </c>
      <c r="R3986">
        <v>0</v>
      </c>
      <c r="S3986">
        <v>0</v>
      </c>
      <c r="U3986">
        <v>0</v>
      </c>
      <c r="V3986">
        <v>0</v>
      </c>
      <c r="W3986">
        <v>600</v>
      </c>
      <c r="X3986">
        <v>600</v>
      </c>
      <c r="Y3986" t="s">
        <v>363</v>
      </c>
      <c r="Z3986" t="s">
        <v>372</v>
      </c>
      <c r="AA3986" t="s">
        <v>357</v>
      </c>
      <c r="AB3986">
        <v>0</v>
      </c>
      <c r="AC3986">
        <v>8</v>
      </c>
      <c r="AD3986" t="b">
        <v>0</v>
      </c>
      <c r="AE3986" t="s">
        <v>358</v>
      </c>
      <c r="AF3986">
        <v>220</v>
      </c>
      <c r="AZ3986" t="s">
        <v>389</v>
      </c>
      <c r="BA3986">
        <v>10000</v>
      </c>
      <c r="BB3986" t="s">
        <v>360</v>
      </c>
      <c r="BC3986" t="s">
        <v>357</v>
      </c>
      <c r="BD3986">
        <v>10000</v>
      </c>
      <c r="BE3986">
        <v>0</v>
      </c>
      <c r="BF3986" t="s">
        <v>361</v>
      </c>
      <c r="BG3986">
        <v>0</v>
      </c>
      <c r="BH3986" t="s">
        <v>389</v>
      </c>
      <c r="BI3986">
        <v>0</v>
      </c>
      <c r="BJ3986">
        <v>576</v>
      </c>
      <c r="BK3986" t="b">
        <v>0</v>
      </c>
      <c r="BL3986">
        <v>0</v>
      </c>
      <c r="BM3986">
        <v>10000</v>
      </c>
      <c r="DA3986" t="s">
        <v>465</v>
      </c>
      <c r="DB3986" t="s">
        <v>357</v>
      </c>
      <c r="DC3986">
        <v>10000</v>
      </c>
      <c r="DD3986">
        <v>0</v>
      </c>
      <c r="DE3986" t="s">
        <v>361</v>
      </c>
      <c r="DF3986">
        <v>0</v>
      </c>
      <c r="DZ3986" t="s">
        <v>754</v>
      </c>
      <c r="EA3986">
        <v>160</v>
      </c>
      <c r="EB3986" t="s">
        <v>380</v>
      </c>
      <c r="EC3986" t="s">
        <v>755</v>
      </c>
      <c r="ED3986" t="b">
        <v>0</v>
      </c>
      <c r="EE3986">
        <v>800</v>
      </c>
      <c r="GY3986">
        <v>0</v>
      </c>
      <c r="GZ3986">
        <v>0</v>
      </c>
      <c r="HA3986" t="s">
        <v>373</v>
      </c>
      <c r="HB3986">
        <v>0</v>
      </c>
      <c r="HC3986">
        <v>0</v>
      </c>
      <c r="HD3986">
        <v>0</v>
      </c>
      <c r="HE3986" t="b">
        <v>0</v>
      </c>
      <c r="HF3986">
        <v>20000</v>
      </c>
      <c r="HG3986" t="b">
        <v>1</v>
      </c>
      <c r="HH3986">
        <v>0</v>
      </c>
      <c r="HI3986">
        <v>0</v>
      </c>
      <c r="HJ3986">
        <v>0</v>
      </c>
      <c r="HK3986">
        <v>0</v>
      </c>
      <c r="HL3986" t="b">
        <v>0</v>
      </c>
      <c r="HM3986">
        <v>0</v>
      </c>
      <c r="HN3986">
        <v>0</v>
      </c>
      <c r="HO3986">
        <v>0</v>
      </c>
      <c r="HP3986" t="s">
        <v>363</v>
      </c>
      <c r="HQ3986">
        <v>0</v>
      </c>
      <c r="HR3986">
        <v>0</v>
      </c>
      <c r="HS3986">
        <v>0</v>
      </c>
      <c r="HT3986">
        <v>0</v>
      </c>
      <c r="HU3986" t="b">
        <v>0</v>
      </c>
      <c r="HV3986">
        <v>0</v>
      </c>
      <c r="HW3986" t="b">
        <v>0</v>
      </c>
      <c r="HX3986" t="b">
        <v>1</v>
      </c>
    </row>
    <row r="3987" spans="2:232">
      <c r="B3987" s="34">
        <f>10000000+INDEX(编号表!$B:$B,MATCH(D3987,编号表!$A:$A,0))*10000+J3987</f>
        <v>11840005</v>
      </c>
      <c r="C3987" s="22" t="s">
        <v>2524</v>
      </c>
      <c r="D3987" s="22" t="s">
        <v>2524</v>
      </c>
      <c r="E3987" s="41" t="s">
        <v>492</v>
      </c>
      <c r="F3987" s="41" t="s">
        <v>2252</v>
      </c>
      <c r="G3987" s="41" t="s">
        <v>363</v>
      </c>
      <c r="H3987" s="41" t="b">
        <v>0</v>
      </c>
      <c r="I3987" s="41" t="b">
        <v>0</v>
      </c>
      <c r="J3987" s="41">
        <v>5</v>
      </c>
      <c r="K3987" s="41" t="str">
        <f t="shared" si="82"/>
        <v>118400</v>
      </c>
      <c r="L3987" s="41" t="s">
        <v>860</v>
      </c>
      <c r="O3987" t="s">
        <v>2529</v>
      </c>
      <c r="P3987">
        <v>12221031</v>
      </c>
      <c r="Q3987">
        <v>0</v>
      </c>
      <c r="R3987">
        <v>0</v>
      </c>
      <c r="S3987">
        <v>0</v>
      </c>
      <c r="U3987">
        <v>0</v>
      </c>
      <c r="V3987">
        <v>0</v>
      </c>
      <c r="W3987">
        <v>600</v>
      </c>
      <c r="X3987">
        <v>600</v>
      </c>
      <c r="Y3987" t="s">
        <v>363</v>
      </c>
      <c r="Z3987" t="s">
        <v>372</v>
      </c>
      <c r="AA3987" t="s">
        <v>357</v>
      </c>
      <c r="AB3987">
        <v>0</v>
      </c>
      <c r="AC3987">
        <v>8</v>
      </c>
      <c r="AD3987" t="b">
        <v>0</v>
      </c>
      <c r="AE3987" t="s">
        <v>358</v>
      </c>
      <c r="AF3987">
        <v>220</v>
      </c>
      <c r="AZ3987" t="s">
        <v>389</v>
      </c>
      <c r="BA3987">
        <v>10000</v>
      </c>
      <c r="BB3987" t="s">
        <v>360</v>
      </c>
      <c r="BC3987" t="s">
        <v>357</v>
      </c>
      <c r="BD3987">
        <v>10000</v>
      </c>
      <c r="BE3987">
        <v>0</v>
      </c>
      <c r="BF3987" t="s">
        <v>361</v>
      </c>
      <c r="BG3987">
        <v>0</v>
      </c>
      <c r="BH3987" t="s">
        <v>389</v>
      </c>
      <c r="BI3987">
        <v>0</v>
      </c>
      <c r="BJ3987">
        <v>864</v>
      </c>
      <c r="BK3987" t="b">
        <v>0</v>
      </c>
      <c r="BL3987">
        <v>0</v>
      </c>
      <c r="BM3987">
        <v>10000</v>
      </c>
      <c r="DA3987" t="s">
        <v>465</v>
      </c>
      <c r="DB3987" t="s">
        <v>357</v>
      </c>
      <c r="DC3987">
        <v>10000</v>
      </c>
      <c r="DD3987">
        <v>0</v>
      </c>
      <c r="DE3987" t="s">
        <v>361</v>
      </c>
      <c r="DF3987">
        <v>0</v>
      </c>
      <c r="DZ3987" t="s">
        <v>754</v>
      </c>
      <c r="EA3987">
        <v>160</v>
      </c>
      <c r="EB3987" t="s">
        <v>380</v>
      </c>
      <c r="EC3987" t="s">
        <v>755</v>
      </c>
      <c r="ED3987" t="b">
        <v>0</v>
      </c>
      <c r="EE3987">
        <v>800</v>
      </c>
      <c r="GY3987">
        <v>0</v>
      </c>
      <c r="GZ3987">
        <v>0</v>
      </c>
      <c r="HA3987" t="s">
        <v>373</v>
      </c>
      <c r="HB3987">
        <v>0</v>
      </c>
      <c r="HC3987">
        <v>0</v>
      </c>
      <c r="HD3987">
        <v>0</v>
      </c>
      <c r="HE3987" t="b">
        <v>0</v>
      </c>
      <c r="HF3987">
        <v>20000</v>
      </c>
      <c r="HG3987" t="b">
        <v>1</v>
      </c>
      <c r="HH3987">
        <v>0</v>
      </c>
      <c r="HI3987">
        <v>0</v>
      </c>
      <c r="HJ3987">
        <v>0</v>
      </c>
      <c r="HK3987">
        <v>0</v>
      </c>
      <c r="HL3987" t="b">
        <v>0</v>
      </c>
      <c r="HM3987">
        <v>0</v>
      </c>
      <c r="HN3987">
        <v>0</v>
      </c>
      <c r="HO3987">
        <v>0</v>
      </c>
      <c r="HP3987" t="s">
        <v>363</v>
      </c>
      <c r="HQ3987">
        <v>0</v>
      </c>
      <c r="HR3987">
        <v>0</v>
      </c>
      <c r="HS3987">
        <v>0</v>
      </c>
      <c r="HT3987">
        <v>0</v>
      </c>
      <c r="HU3987" t="b">
        <v>0</v>
      </c>
      <c r="HV3987">
        <v>0</v>
      </c>
      <c r="HW3987" t="b">
        <v>0</v>
      </c>
      <c r="HX3987" t="b">
        <v>1</v>
      </c>
    </row>
    <row r="3988" spans="2:232">
      <c r="B3988" s="34">
        <f>10000000+INDEX(编号表!$B:$B,MATCH(D3988,编号表!$A:$A,0))*10000+J3988</f>
        <v>11840006</v>
      </c>
      <c r="C3988" s="22" t="s">
        <v>2524</v>
      </c>
      <c r="D3988" s="22" t="s">
        <v>2524</v>
      </c>
      <c r="E3988" s="41" t="s">
        <v>492</v>
      </c>
      <c r="F3988" s="41" t="s">
        <v>2252</v>
      </c>
      <c r="G3988" s="41" t="s">
        <v>363</v>
      </c>
      <c r="H3988" s="41" t="b">
        <v>0</v>
      </c>
      <c r="I3988" s="41" t="b">
        <v>0</v>
      </c>
      <c r="J3988" s="41">
        <v>6</v>
      </c>
      <c r="K3988" s="41" t="str">
        <f t="shared" si="82"/>
        <v>118400</v>
      </c>
      <c r="L3988" s="41" t="s">
        <v>777</v>
      </c>
      <c r="O3988" t="s">
        <v>2530</v>
      </c>
      <c r="P3988">
        <v>12221031</v>
      </c>
      <c r="Q3988">
        <v>0</v>
      </c>
      <c r="R3988">
        <v>0</v>
      </c>
      <c r="S3988">
        <v>0</v>
      </c>
      <c r="U3988">
        <v>0</v>
      </c>
      <c r="V3988">
        <v>0</v>
      </c>
      <c r="W3988">
        <v>600</v>
      </c>
      <c r="X3988">
        <v>600</v>
      </c>
      <c r="Y3988" t="s">
        <v>363</v>
      </c>
      <c r="Z3988" t="s">
        <v>372</v>
      </c>
      <c r="AA3988" t="s">
        <v>357</v>
      </c>
      <c r="AB3988">
        <v>0</v>
      </c>
      <c r="AC3988">
        <v>8</v>
      </c>
      <c r="AD3988" t="b">
        <v>0</v>
      </c>
      <c r="AE3988" t="s">
        <v>358</v>
      </c>
      <c r="AF3988">
        <v>220</v>
      </c>
      <c r="AZ3988" t="s">
        <v>389</v>
      </c>
      <c r="BA3988">
        <v>10000</v>
      </c>
      <c r="BB3988" t="s">
        <v>360</v>
      </c>
      <c r="BC3988" t="s">
        <v>357</v>
      </c>
      <c r="BD3988">
        <v>10000</v>
      </c>
      <c r="BE3988">
        <v>0</v>
      </c>
      <c r="BF3988" t="s">
        <v>361</v>
      </c>
      <c r="BG3988">
        <v>0</v>
      </c>
      <c r="BH3988" t="s">
        <v>389</v>
      </c>
      <c r="BI3988">
        <v>0</v>
      </c>
      <c r="BJ3988">
        <v>1209</v>
      </c>
      <c r="BK3988" t="b">
        <v>0</v>
      </c>
      <c r="BL3988">
        <v>0</v>
      </c>
      <c r="BM3988">
        <v>10000</v>
      </c>
      <c r="DA3988" t="s">
        <v>465</v>
      </c>
      <c r="DB3988" t="s">
        <v>357</v>
      </c>
      <c r="DC3988">
        <v>10000</v>
      </c>
      <c r="DD3988">
        <v>0</v>
      </c>
      <c r="DE3988" t="s">
        <v>361</v>
      </c>
      <c r="DF3988">
        <v>0</v>
      </c>
      <c r="DZ3988" t="s">
        <v>754</v>
      </c>
      <c r="EA3988">
        <v>160</v>
      </c>
      <c r="EB3988" t="s">
        <v>380</v>
      </c>
      <c r="EC3988" t="s">
        <v>755</v>
      </c>
      <c r="ED3988" t="b">
        <v>0</v>
      </c>
      <c r="EE3988">
        <v>800</v>
      </c>
      <c r="GY3988">
        <v>0</v>
      </c>
      <c r="GZ3988">
        <v>0</v>
      </c>
      <c r="HA3988" t="s">
        <v>373</v>
      </c>
      <c r="HB3988">
        <v>0</v>
      </c>
      <c r="HC3988">
        <v>0</v>
      </c>
      <c r="HD3988">
        <v>0</v>
      </c>
      <c r="HE3988" t="b">
        <v>0</v>
      </c>
      <c r="HF3988">
        <v>20000</v>
      </c>
      <c r="HG3988" t="b">
        <v>1</v>
      </c>
      <c r="HH3988">
        <v>0</v>
      </c>
      <c r="HI3988">
        <v>0</v>
      </c>
      <c r="HJ3988">
        <v>0</v>
      </c>
      <c r="HK3988">
        <v>0</v>
      </c>
      <c r="HL3988" t="b">
        <v>0</v>
      </c>
      <c r="HM3988">
        <v>0</v>
      </c>
      <c r="HN3988">
        <v>0</v>
      </c>
      <c r="HO3988">
        <v>0</v>
      </c>
      <c r="HP3988" t="s">
        <v>363</v>
      </c>
      <c r="HQ3988">
        <v>0</v>
      </c>
      <c r="HR3988">
        <v>0</v>
      </c>
      <c r="HS3988">
        <v>0</v>
      </c>
      <c r="HT3988">
        <v>0</v>
      </c>
      <c r="HU3988" t="b">
        <v>0</v>
      </c>
      <c r="HV3988">
        <v>0</v>
      </c>
      <c r="HW3988" t="b">
        <v>0</v>
      </c>
      <c r="HX3988" t="b">
        <v>1</v>
      </c>
    </row>
    <row r="3989" spans="2:232">
      <c r="B3989" s="34">
        <f>10000000+INDEX(编号表!$B:$B,MATCH(D3989,编号表!$A:$A,0))*10000+J3989</f>
        <v>11840007</v>
      </c>
      <c r="C3989" s="22" t="s">
        <v>2524</v>
      </c>
      <c r="D3989" s="22" t="s">
        <v>2524</v>
      </c>
      <c r="E3989" s="41" t="s">
        <v>492</v>
      </c>
      <c r="F3989" s="41" t="s">
        <v>2256</v>
      </c>
      <c r="G3989" s="41" t="s">
        <v>363</v>
      </c>
      <c r="H3989" s="41" t="b">
        <v>0</v>
      </c>
      <c r="I3989" s="41" t="b">
        <v>0</v>
      </c>
      <c r="J3989" s="41">
        <v>7</v>
      </c>
      <c r="K3989" s="41" t="str">
        <f t="shared" si="82"/>
        <v>118400</v>
      </c>
      <c r="L3989" s="41" t="s">
        <v>353</v>
      </c>
      <c r="O3989" t="s">
        <v>2531</v>
      </c>
      <c r="P3989">
        <v>12221031</v>
      </c>
      <c r="Q3989">
        <v>0</v>
      </c>
      <c r="R3989">
        <v>0</v>
      </c>
      <c r="S3989">
        <v>0</v>
      </c>
      <c r="U3989">
        <v>0</v>
      </c>
      <c r="V3989">
        <v>0</v>
      </c>
      <c r="W3989">
        <v>600</v>
      </c>
      <c r="X3989">
        <v>600</v>
      </c>
      <c r="Y3989" t="s">
        <v>363</v>
      </c>
      <c r="Z3989" t="s">
        <v>372</v>
      </c>
      <c r="AA3989" t="s">
        <v>357</v>
      </c>
      <c r="AB3989">
        <v>0</v>
      </c>
      <c r="AC3989">
        <v>8</v>
      </c>
      <c r="AD3989" t="b">
        <v>0</v>
      </c>
      <c r="AE3989" t="s">
        <v>358</v>
      </c>
      <c r="AF3989">
        <v>220</v>
      </c>
      <c r="AZ3989" t="s">
        <v>389</v>
      </c>
      <c r="BA3989">
        <v>10000</v>
      </c>
      <c r="BB3989" t="s">
        <v>360</v>
      </c>
      <c r="BC3989" t="s">
        <v>357</v>
      </c>
      <c r="BD3989">
        <v>10000</v>
      </c>
      <c r="BE3989">
        <v>0</v>
      </c>
      <c r="BF3989" t="s">
        <v>361</v>
      </c>
      <c r="BG3989">
        <v>0</v>
      </c>
      <c r="BH3989" t="s">
        <v>389</v>
      </c>
      <c r="BI3989">
        <v>0</v>
      </c>
      <c r="BJ3989">
        <v>2800</v>
      </c>
      <c r="BK3989" t="b">
        <v>0</v>
      </c>
      <c r="BL3989">
        <v>0</v>
      </c>
      <c r="BM3989">
        <v>10000</v>
      </c>
      <c r="DA3989" t="s">
        <v>465</v>
      </c>
      <c r="DB3989" t="s">
        <v>357</v>
      </c>
      <c r="DC3989">
        <v>10000</v>
      </c>
      <c r="DD3989">
        <v>0</v>
      </c>
      <c r="DE3989" t="s">
        <v>361</v>
      </c>
      <c r="DF3989">
        <v>0</v>
      </c>
      <c r="DZ3989" t="s">
        <v>754</v>
      </c>
      <c r="EA3989">
        <v>160</v>
      </c>
      <c r="EB3989" t="s">
        <v>380</v>
      </c>
      <c r="EC3989" t="s">
        <v>755</v>
      </c>
      <c r="ED3989" t="b">
        <v>0</v>
      </c>
      <c r="EE3989">
        <v>800</v>
      </c>
      <c r="GY3989">
        <v>0</v>
      </c>
      <c r="GZ3989">
        <v>0</v>
      </c>
      <c r="HA3989" t="s">
        <v>373</v>
      </c>
      <c r="HB3989">
        <v>0</v>
      </c>
      <c r="HC3989">
        <v>0</v>
      </c>
      <c r="HD3989">
        <v>0</v>
      </c>
      <c r="HE3989" t="b">
        <v>0</v>
      </c>
      <c r="HF3989">
        <v>20000</v>
      </c>
      <c r="HG3989" t="b">
        <v>1</v>
      </c>
      <c r="HH3989">
        <v>0</v>
      </c>
      <c r="HI3989">
        <v>0</v>
      </c>
      <c r="HJ3989">
        <v>0</v>
      </c>
      <c r="HK3989">
        <v>0</v>
      </c>
      <c r="HL3989" t="b">
        <v>0</v>
      </c>
      <c r="HM3989">
        <v>0</v>
      </c>
      <c r="HN3989">
        <v>0</v>
      </c>
      <c r="HO3989">
        <v>0</v>
      </c>
      <c r="HP3989" t="s">
        <v>363</v>
      </c>
      <c r="HQ3989">
        <v>0</v>
      </c>
      <c r="HR3989">
        <v>0</v>
      </c>
      <c r="HS3989">
        <v>0</v>
      </c>
      <c r="HT3989">
        <v>0</v>
      </c>
      <c r="HU3989" t="b">
        <v>0</v>
      </c>
      <c r="HV3989">
        <v>0</v>
      </c>
      <c r="HW3989" t="b">
        <v>0</v>
      </c>
      <c r="HX3989" t="b">
        <v>1</v>
      </c>
    </row>
    <row r="3990" spans="2:232">
      <c r="B3990" s="34">
        <f>10000000+INDEX(编号表!$B:$B,MATCH(D3990,编号表!$A:$A,0))*10000+J3990</f>
        <v>11840008</v>
      </c>
      <c r="C3990" s="22" t="s">
        <v>2524</v>
      </c>
      <c r="D3990" s="22" t="s">
        <v>2524</v>
      </c>
      <c r="E3990" s="41" t="s">
        <v>492</v>
      </c>
      <c r="F3990" s="41" t="s">
        <v>2256</v>
      </c>
      <c r="G3990" s="41" t="s">
        <v>363</v>
      </c>
      <c r="H3990" s="41" t="b">
        <v>0</v>
      </c>
      <c r="I3990" s="41" t="b">
        <v>0</v>
      </c>
      <c r="J3990" s="41">
        <v>8</v>
      </c>
      <c r="K3990" s="41" t="str">
        <f t="shared" si="82"/>
        <v>118400</v>
      </c>
      <c r="L3990" s="41" t="s">
        <v>860</v>
      </c>
      <c r="O3990" t="s">
        <v>2532</v>
      </c>
      <c r="P3990">
        <v>12221031</v>
      </c>
      <c r="Q3990">
        <v>0</v>
      </c>
      <c r="R3990">
        <v>0</v>
      </c>
      <c r="S3990">
        <v>0</v>
      </c>
      <c r="U3990">
        <v>0</v>
      </c>
      <c r="V3990">
        <v>0</v>
      </c>
      <c r="W3990">
        <v>600</v>
      </c>
      <c r="X3990">
        <v>600</v>
      </c>
      <c r="Y3990" t="s">
        <v>363</v>
      </c>
      <c r="Z3990" t="s">
        <v>372</v>
      </c>
      <c r="AA3990" t="s">
        <v>357</v>
      </c>
      <c r="AB3990">
        <v>0</v>
      </c>
      <c r="AC3990">
        <v>8</v>
      </c>
      <c r="AD3990" t="b">
        <v>0</v>
      </c>
      <c r="AE3990" t="s">
        <v>358</v>
      </c>
      <c r="AF3990">
        <v>220</v>
      </c>
      <c r="AZ3990" t="s">
        <v>389</v>
      </c>
      <c r="BA3990">
        <v>10000</v>
      </c>
      <c r="BB3990" t="s">
        <v>360</v>
      </c>
      <c r="BC3990" t="s">
        <v>357</v>
      </c>
      <c r="BD3990">
        <v>10000</v>
      </c>
      <c r="BE3990">
        <v>0</v>
      </c>
      <c r="BF3990" t="s">
        <v>361</v>
      </c>
      <c r="BG3990">
        <v>0</v>
      </c>
      <c r="BH3990" t="s">
        <v>389</v>
      </c>
      <c r="BI3990">
        <v>0</v>
      </c>
      <c r="BJ3990">
        <v>4200</v>
      </c>
      <c r="BK3990" t="b">
        <v>0</v>
      </c>
      <c r="BL3990">
        <v>0</v>
      </c>
      <c r="BM3990">
        <v>10000</v>
      </c>
      <c r="DA3990" t="s">
        <v>465</v>
      </c>
      <c r="DB3990" t="s">
        <v>357</v>
      </c>
      <c r="DC3990">
        <v>10000</v>
      </c>
      <c r="DD3990">
        <v>0</v>
      </c>
      <c r="DE3990" t="s">
        <v>361</v>
      </c>
      <c r="DF3990">
        <v>0</v>
      </c>
      <c r="DZ3990" t="s">
        <v>754</v>
      </c>
      <c r="EA3990">
        <v>160</v>
      </c>
      <c r="EB3990" t="s">
        <v>380</v>
      </c>
      <c r="EC3990" t="s">
        <v>755</v>
      </c>
      <c r="ED3990" t="b">
        <v>0</v>
      </c>
      <c r="EE3990">
        <v>800</v>
      </c>
      <c r="GY3990">
        <v>0</v>
      </c>
      <c r="GZ3990">
        <v>0</v>
      </c>
      <c r="HA3990" t="s">
        <v>373</v>
      </c>
      <c r="HB3990">
        <v>0</v>
      </c>
      <c r="HC3990">
        <v>0</v>
      </c>
      <c r="HD3990">
        <v>0</v>
      </c>
      <c r="HE3990" t="b">
        <v>0</v>
      </c>
      <c r="HF3990">
        <v>20000</v>
      </c>
      <c r="HG3990" t="b">
        <v>1</v>
      </c>
      <c r="HH3990">
        <v>0</v>
      </c>
      <c r="HI3990">
        <v>0</v>
      </c>
      <c r="HJ3990">
        <v>0</v>
      </c>
      <c r="HK3990">
        <v>0</v>
      </c>
      <c r="HL3990" t="b">
        <v>0</v>
      </c>
      <c r="HM3990">
        <v>0</v>
      </c>
      <c r="HN3990">
        <v>0</v>
      </c>
      <c r="HO3990">
        <v>0</v>
      </c>
      <c r="HP3990" t="s">
        <v>363</v>
      </c>
      <c r="HQ3990">
        <v>0</v>
      </c>
      <c r="HR3990">
        <v>0</v>
      </c>
      <c r="HS3990">
        <v>0</v>
      </c>
      <c r="HT3990">
        <v>0</v>
      </c>
      <c r="HU3990" t="b">
        <v>0</v>
      </c>
      <c r="HV3990">
        <v>0</v>
      </c>
      <c r="HW3990" t="b">
        <v>0</v>
      </c>
      <c r="HX3990" t="b">
        <v>1</v>
      </c>
    </row>
    <row r="3991" spans="2:232">
      <c r="B3991" s="34">
        <f>10000000+INDEX(编号表!$B:$B,MATCH(D3991,编号表!$A:$A,0))*10000+J3991</f>
        <v>11840009</v>
      </c>
      <c r="C3991" s="22" t="s">
        <v>2524</v>
      </c>
      <c r="D3991" s="22" t="s">
        <v>2524</v>
      </c>
      <c r="E3991" s="41" t="s">
        <v>492</v>
      </c>
      <c r="F3991" s="41" t="s">
        <v>2256</v>
      </c>
      <c r="G3991" s="41" t="s">
        <v>363</v>
      </c>
      <c r="H3991" s="41" t="b">
        <v>0</v>
      </c>
      <c r="I3991" s="41" t="b">
        <v>0</v>
      </c>
      <c r="J3991" s="41">
        <v>9</v>
      </c>
      <c r="K3991" s="41" t="str">
        <f t="shared" si="82"/>
        <v>118400</v>
      </c>
      <c r="L3991" s="41" t="s">
        <v>777</v>
      </c>
      <c r="O3991" t="s">
        <v>2533</v>
      </c>
      <c r="P3991">
        <v>12221031</v>
      </c>
      <c r="Q3991">
        <v>0</v>
      </c>
      <c r="R3991">
        <v>0</v>
      </c>
      <c r="S3991">
        <v>0</v>
      </c>
      <c r="U3991">
        <v>0</v>
      </c>
      <c r="V3991">
        <v>0</v>
      </c>
      <c r="W3991">
        <v>600</v>
      </c>
      <c r="X3991">
        <v>600</v>
      </c>
      <c r="Y3991" t="s">
        <v>363</v>
      </c>
      <c r="Z3991" t="s">
        <v>372</v>
      </c>
      <c r="AA3991" t="s">
        <v>357</v>
      </c>
      <c r="AB3991">
        <v>0</v>
      </c>
      <c r="AC3991">
        <v>8</v>
      </c>
      <c r="AD3991" t="b">
        <v>0</v>
      </c>
      <c r="AE3991" t="s">
        <v>358</v>
      </c>
      <c r="AF3991">
        <v>220</v>
      </c>
      <c r="AZ3991" t="s">
        <v>389</v>
      </c>
      <c r="BA3991">
        <v>10000</v>
      </c>
      <c r="BB3991" t="s">
        <v>360</v>
      </c>
      <c r="BC3991" t="s">
        <v>357</v>
      </c>
      <c r="BD3991">
        <v>10000</v>
      </c>
      <c r="BE3991">
        <v>0</v>
      </c>
      <c r="BF3991" t="s">
        <v>361</v>
      </c>
      <c r="BG3991">
        <v>0</v>
      </c>
      <c r="BH3991" t="s">
        <v>389</v>
      </c>
      <c r="BI3991">
        <v>0</v>
      </c>
      <c r="BJ3991">
        <v>5880</v>
      </c>
      <c r="BK3991" t="b">
        <v>0</v>
      </c>
      <c r="BL3991">
        <v>0</v>
      </c>
      <c r="BM3991">
        <v>10000</v>
      </c>
      <c r="DA3991" t="s">
        <v>465</v>
      </c>
      <c r="DB3991" t="s">
        <v>357</v>
      </c>
      <c r="DC3991">
        <v>10000</v>
      </c>
      <c r="DD3991">
        <v>0</v>
      </c>
      <c r="DE3991" t="s">
        <v>361</v>
      </c>
      <c r="DF3991">
        <v>0</v>
      </c>
      <c r="DZ3991" t="s">
        <v>754</v>
      </c>
      <c r="EA3991">
        <v>160</v>
      </c>
      <c r="EB3991" t="s">
        <v>380</v>
      </c>
      <c r="EC3991" t="s">
        <v>755</v>
      </c>
      <c r="ED3991" t="b">
        <v>0</v>
      </c>
      <c r="EE3991">
        <v>800</v>
      </c>
      <c r="GY3991">
        <v>0</v>
      </c>
      <c r="GZ3991">
        <v>0</v>
      </c>
      <c r="HA3991" t="s">
        <v>373</v>
      </c>
      <c r="HB3991">
        <v>0</v>
      </c>
      <c r="HC3991">
        <v>0</v>
      </c>
      <c r="HD3991">
        <v>0</v>
      </c>
      <c r="HE3991" t="b">
        <v>0</v>
      </c>
      <c r="HF3991">
        <v>20000</v>
      </c>
      <c r="HG3991" t="b">
        <v>1</v>
      </c>
      <c r="HH3991">
        <v>0</v>
      </c>
      <c r="HI3991">
        <v>0</v>
      </c>
      <c r="HJ3991">
        <v>0</v>
      </c>
      <c r="HK3991">
        <v>0</v>
      </c>
      <c r="HL3991" t="b">
        <v>0</v>
      </c>
      <c r="HM3991">
        <v>0</v>
      </c>
      <c r="HN3991">
        <v>0</v>
      </c>
      <c r="HO3991">
        <v>0</v>
      </c>
      <c r="HP3991" t="s">
        <v>363</v>
      </c>
      <c r="HQ3991">
        <v>0</v>
      </c>
      <c r="HR3991">
        <v>0</v>
      </c>
      <c r="HS3991">
        <v>0</v>
      </c>
      <c r="HT3991">
        <v>0</v>
      </c>
      <c r="HU3991" t="b">
        <v>0</v>
      </c>
      <c r="HV3991">
        <v>0</v>
      </c>
      <c r="HW3991" t="b">
        <v>0</v>
      </c>
      <c r="HX3991" t="b">
        <v>1</v>
      </c>
    </row>
    <row r="3992" spans="2:232">
      <c r="B3992" s="34">
        <f>10000000+INDEX(编号表!$B:$B,MATCH(D3992,编号表!$A:$A,0))*10000+J3992</f>
        <v>11840010</v>
      </c>
      <c r="C3992" s="22" t="s">
        <v>2524</v>
      </c>
      <c r="D3992" s="22" t="s">
        <v>2524</v>
      </c>
      <c r="E3992" s="41" t="s">
        <v>492</v>
      </c>
      <c r="F3992" s="41" t="s">
        <v>2260</v>
      </c>
      <c r="G3992" s="41" t="s">
        <v>363</v>
      </c>
      <c r="H3992" s="41" t="b">
        <v>0</v>
      </c>
      <c r="I3992" s="41" t="b">
        <v>0</v>
      </c>
      <c r="J3992" s="41">
        <v>10</v>
      </c>
      <c r="K3992" s="41" t="str">
        <f t="shared" si="82"/>
        <v>118400</v>
      </c>
      <c r="L3992" s="41" t="s">
        <v>353</v>
      </c>
      <c r="O3992" t="s">
        <v>2534</v>
      </c>
      <c r="P3992">
        <v>12221031</v>
      </c>
      <c r="Q3992">
        <v>0</v>
      </c>
      <c r="R3992">
        <v>0</v>
      </c>
      <c r="S3992">
        <v>0</v>
      </c>
      <c r="U3992">
        <v>0</v>
      </c>
      <c r="V3992">
        <v>0</v>
      </c>
      <c r="W3992">
        <v>600</v>
      </c>
      <c r="X3992">
        <v>600</v>
      </c>
      <c r="Y3992" t="s">
        <v>363</v>
      </c>
      <c r="Z3992" t="s">
        <v>372</v>
      </c>
      <c r="AA3992" t="s">
        <v>357</v>
      </c>
      <c r="AB3992">
        <v>0</v>
      </c>
      <c r="AC3992">
        <v>8</v>
      </c>
      <c r="AD3992" t="b">
        <v>0</v>
      </c>
      <c r="AE3992" t="s">
        <v>358</v>
      </c>
      <c r="AF3992">
        <v>220</v>
      </c>
      <c r="AZ3992" t="s">
        <v>389</v>
      </c>
      <c r="BA3992">
        <v>10000</v>
      </c>
      <c r="BB3992" t="s">
        <v>360</v>
      </c>
      <c r="BC3992" t="s">
        <v>357</v>
      </c>
      <c r="BD3992">
        <v>10000</v>
      </c>
      <c r="BE3992">
        <v>0</v>
      </c>
      <c r="BF3992" t="s">
        <v>361</v>
      </c>
      <c r="BG3992">
        <v>0</v>
      </c>
      <c r="BH3992" t="s">
        <v>389</v>
      </c>
      <c r="BI3992">
        <v>0</v>
      </c>
      <c r="BJ3992">
        <v>12799</v>
      </c>
      <c r="BK3992" t="b">
        <v>0</v>
      </c>
      <c r="BL3992">
        <v>0</v>
      </c>
      <c r="BM3992">
        <v>10000</v>
      </c>
      <c r="DA3992" t="s">
        <v>465</v>
      </c>
      <c r="DB3992" t="s">
        <v>357</v>
      </c>
      <c r="DC3992">
        <v>10000</v>
      </c>
      <c r="DD3992">
        <v>0</v>
      </c>
      <c r="DE3992" t="s">
        <v>361</v>
      </c>
      <c r="DF3992">
        <v>0</v>
      </c>
      <c r="DZ3992" t="s">
        <v>754</v>
      </c>
      <c r="EA3992">
        <v>160</v>
      </c>
      <c r="EB3992" t="s">
        <v>380</v>
      </c>
      <c r="EC3992" t="s">
        <v>755</v>
      </c>
      <c r="ED3992" t="b">
        <v>0</v>
      </c>
      <c r="EE3992">
        <v>800</v>
      </c>
      <c r="GY3992">
        <v>0</v>
      </c>
      <c r="GZ3992">
        <v>0</v>
      </c>
      <c r="HA3992" t="s">
        <v>373</v>
      </c>
      <c r="HB3992">
        <v>0</v>
      </c>
      <c r="HC3992">
        <v>0</v>
      </c>
      <c r="HD3992">
        <v>0</v>
      </c>
      <c r="HE3992" t="b">
        <v>0</v>
      </c>
      <c r="HF3992">
        <v>20000</v>
      </c>
      <c r="HG3992" t="b">
        <v>1</v>
      </c>
      <c r="HH3992">
        <v>0</v>
      </c>
      <c r="HI3992">
        <v>0</v>
      </c>
      <c r="HJ3992">
        <v>0</v>
      </c>
      <c r="HK3992">
        <v>0</v>
      </c>
      <c r="HL3992" t="b">
        <v>0</v>
      </c>
      <c r="HM3992">
        <v>0</v>
      </c>
      <c r="HN3992">
        <v>0</v>
      </c>
      <c r="HO3992">
        <v>0</v>
      </c>
      <c r="HP3992" t="s">
        <v>363</v>
      </c>
      <c r="HQ3992">
        <v>0</v>
      </c>
      <c r="HR3992">
        <v>0</v>
      </c>
      <c r="HS3992">
        <v>0</v>
      </c>
      <c r="HT3992">
        <v>0</v>
      </c>
      <c r="HU3992" t="b">
        <v>0</v>
      </c>
      <c r="HV3992">
        <v>0</v>
      </c>
      <c r="HW3992" t="b">
        <v>0</v>
      </c>
      <c r="HX3992" t="b">
        <v>1</v>
      </c>
    </row>
    <row r="3993" spans="2:232">
      <c r="B3993" s="34">
        <f>10000000+INDEX(编号表!$B:$B,MATCH(D3993,编号表!$A:$A,0))*10000+J3993</f>
        <v>11840011</v>
      </c>
      <c r="C3993" s="22" t="s">
        <v>2524</v>
      </c>
      <c r="D3993" s="22" t="s">
        <v>2524</v>
      </c>
      <c r="E3993" s="41" t="s">
        <v>492</v>
      </c>
      <c r="F3993" s="41" t="s">
        <v>2260</v>
      </c>
      <c r="G3993" s="41" t="s">
        <v>363</v>
      </c>
      <c r="H3993" s="41" t="b">
        <v>0</v>
      </c>
      <c r="I3993" s="41" t="b">
        <v>0</v>
      </c>
      <c r="J3993" s="41">
        <v>11</v>
      </c>
      <c r="K3993" s="41" t="str">
        <f t="shared" si="82"/>
        <v>118400</v>
      </c>
      <c r="L3993" s="41" t="s">
        <v>860</v>
      </c>
      <c r="O3993" t="s">
        <v>2535</v>
      </c>
      <c r="P3993">
        <v>12221031</v>
      </c>
      <c r="Q3993">
        <v>0</v>
      </c>
      <c r="R3993">
        <v>0</v>
      </c>
      <c r="S3993">
        <v>0</v>
      </c>
      <c r="U3993">
        <v>0</v>
      </c>
      <c r="V3993">
        <v>0</v>
      </c>
      <c r="W3993">
        <v>600</v>
      </c>
      <c r="X3993">
        <v>600</v>
      </c>
      <c r="Y3993" t="s">
        <v>363</v>
      </c>
      <c r="Z3993" t="s">
        <v>372</v>
      </c>
      <c r="AA3993" t="s">
        <v>357</v>
      </c>
      <c r="AB3993">
        <v>0</v>
      </c>
      <c r="AC3993">
        <v>8</v>
      </c>
      <c r="AD3993" t="b">
        <v>0</v>
      </c>
      <c r="AE3993" t="s">
        <v>358</v>
      </c>
      <c r="AF3993">
        <v>220</v>
      </c>
      <c r="AZ3993" t="s">
        <v>389</v>
      </c>
      <c r="BA3993">
        <v>10000</v>
      </c>
      <c r="BB3993" t="s">
        <v>360</v>
      </c>
      <c r="BC3993" t="s">
        <v>357</v>
      </c>
      <c r="BD3993">
        <v>10000</v>
      </c>
      <c r="BE3993">
        <v>0</v>
      </c>
      <c r="BF3993" t="s">
        <v>361</v>
      </c>
      <c r="BG3993">
        <v>0</v>
      </c>
      <c r="BH3993" t="s">
        <v>389</v>
      </c>
      <c r="BI3993">
        <v>0</v>
      </c>
      <c r="BJ3993">
        <v>19199</v>
      </c>
      <c r="BK3993" t="b">
        <v>0</v>
      </c>
      <c r="BL3993">
        <v>0</v>
      </c>
      <c r="BM3993">
        <v>10000</v>
      </c>
      <c r="DA3993" t="s">
        <v>465</v>
      </c>
      <c r="DB3993" t="s">
        <v>357</v>
      </c>
      <c r="DC3993">
        <v>10000</v>
      </c>
      <c r="DD3993">
        <v>0</v>
      </c>
      <c r="DE3993" t="s">
        <v>361</v>
      </c>
      <c r="DF3993">
        <v>0</v>
      </c>
      <c r="DZ3993" t="s">
        <v>754</v>
      </c>
      <c r="EA3993">
        <v>160</v>
      </c>
      <c r="EB3993" t="s">
        <v>380</v>
      </c>
      <c r="EC3993" t="s">
        <v>755</v>
      </c>
      <c r="ED3993" t="b">
        <v>0</v>
      </c>
      <c r="EE3993">
        <v>800</v>
      </c>
      <c r="GY3993">
        <v>0</v>
      </c>
      <c r="GZ3993">
        <v>0</v>
      </c>
      <c r="HA3993" t="s">
        <v>373</v>
      </c>
      <c r="HB3993">
        <v>0</v>
      </c>
      <c r="HC3993">
        <v>0</v>
      </c>
      <c r="HD3993">
        <v>0</v>
      </c>
      <c r="HE3993" t="b">
        <v>0</v>
      </c>
      <c r="HF3993">
        <v>20000</v>
      </c>
      <c r="HG3993" t="b">
        <v>1</v>
      </c>
      <c r="HH3993">
        <v>0</v>
      </c>
      <c r="HI3993">
        <v>0</v>
      </c>
      <c r="HJ3993">
        <v>0</v>
      </c>
      <c r="HK3993">
        <v>0</v>
      </c>
      <c r="HL3993" t="b">
        <v>0</v>
      </c>
      <c r="HM3993">
        <v>0</v>
      </c>
      <c r="HN3993">
        <v>0</v>
      </c>
      <c r="HO3993">
        <v>0</v>
      </c>
      <c r="HP3993" t="s">
        <v>363</v>
      </c>
      <c r="HQ3993">
        <v>0</v>
      </c>
      <c r="HR3993">
        <v>0</v>
      </c>
      <c r="HS3993">
        <v>0</v>
      </c>
      <c r="HT3993">
        <v>0</v>
      </c>
      <c r="HU3993" t="b">
        <v>0</v>
      </c>
      <c r="HV3993">
        <v>0</v>
      </c>
      <c r="HW3993" t="b">
        <v>0</v>
      </c>
      <c r="HX3993" t="b">
        <v>1</v>
      </c>
    </row>
    <row r="3994" spans="2:232">
      <c r="B3994" s="34">
        <f>10000000+INDEX(编号表!$B:$B,MATCH(D3994,编号表!$A:$A,0))*10000+J3994</f>
        <v>11840012</v>
      </c>
      <c r="C3994" s="22" t="s">
        <v>2524</v>
      </c>
      <c r="D3994" s="22" t="s">
        <v>2524</v>
      </c>
      <c r="E3994" s="41" t="s">
        <v>492</v>
      </c>
      <c r="F3994" s="41" t="s">
        <v>2260</v>
      </c>
      <c r="G3994" s="41" t="s">
        <v>363</v>
      </c>
      <c r="H3994" s="41" t="b">
        <v>0</v>
      </c>
      <c r="I3994" s="41" t="b">
        <v>0</v>
      </c>
      <c r="J3994" s="41">
        <v>12</v>
      </c>
      <c r="K3994" s="41" t="str">
        <f t="shared" si="82"/>
        <v>118400</v>
      </c>
      <c r="L3994" s="41" t="s">
        <v>777</v>
      </c>
      <c r="O3994" t="s">
        <v>2536</v>
      </c>
      <c r="P3994">
        <v>12221031</v>
      </c>
      <c r="Q3994">
        <v>0</v>
      </c>
      <c r="R3994">
        <v>0</v>
      </c>
      <c r="S3994">
        <v>0</v>
      </c>
      <c r="U3994">
        <v>0</v>
      </c>
      <c r="V3994">
        <v>0</v>
      </c>
      <c r="W3994">
        <v>600</v>
      </c>
      <c r="X3994">
        <v>600</v>
      </c>
      <c r="Y3994" t="s">
        <v>363</v>
      </c>
      <c r="Z3994" t="s">
        <v>372</v>
      </c>
      <c r="AA3994" t="s">
        <v>357</v>
      </c>
      <c r="AB3994">
        <v>0</v>
      </c>
      <c r="AC3994">
        <v>8</v>
      </c>
      <c r="AD3994" t="b">
        <v>0</v>
      </c>
      <c r="AE3994" t="s">
        <v>358</v>
      </c>
      <c r="AF3994">
        <v>220</v>
      </c>
      <c r="AZ3994" t="s">
        <v>389</v>
      </c>
      <c r="BA3994">
        <v>10000</v>
      </c>
      <c r="BB3994" t="s">
        <v>360</v>
      </c>
      <c r="BC3994" t="s">
        <v>357</v>
      </c>
      <c r="BD3994">
        <v>10000</v>
      </c>
      <c r="BE3994">
        <v>0</v>
      </c>
      <c r="BF3994" t="s">
        <v>361</v>
      </c>
      <c r="BG3994">
        <v>0</v>
      </c>
      <c r="BH3994" t="s">
        <v>389</v>
      </c>
      <c r="BI3994">
        <v>0</v>
      </c>
      <c r="BJ3994">
        <v>26879</v>
      </c>
      <c r="BK3994" t="b">
        <v>0</v>
      </c>
      <c r="BL3994">
        <v>0</v>
      </c>
      <c r="BM3994">
        <v>10000</v>
      </c>
      <c r="DA3994" t="s">
        <v>465</v>
      </c>
      <c r="DB3994" t="s">
        <v>357</v>
      </c>
      <c r="DC3994">
        <v>10000</v>
      </c>
      <c r="DD3994">
        <v>0</v>
      </c>
      <c r="DE3994" t="s">
        <v>361</v>
      </c>
      <c r="DF3994">
        <v>0</v>
      </c>
      <c r="DZ3994" t="s">
        <v>754</v>
      </c>
      <c r="EA3994">
        <v>160</v>
      </c>
      <c r="EB3994" t="s">
        <v>380</v>
      </c>
      <c r="EC3994" t="s">
        <v>755</v>
      </c>
      <c r="ED3994" t="b">
        <v>0</v>
      </c>
      <c r="EE3994">
        <v>800</v>
      </c>
      <c r="GY3994">
        <v>0</v>
      </c>
      <c r="GZ3994">
        <v>0</v>
      </c>
      <c r="HA3994" t="s">
        <v>373</v>
      </c>
      <c r="HB3994">
        <v>0</v>
      </c>
      <c r="HC3994">
        <v>0</v>
      </c>
      <c r="HD3994">
        <v>0</v>
      </c>
      <c r="HE3994" t="b">
        <v>0</v>
      </c>
      <c r="HF3994">
        <v>20000</v>
      </c>
      <c r="HG3994" t="b">
        <v>1</v>
      </c>
      <c r="HH3994">
        <v>0</v>
      </c>
      <c r="HI3994">
        <v>0</v>
      </c>
      <c r="HJ3994">
        <v>0</v>
      </c>
      <c r="HK3994">
        <v>0</v>
      </c>
      <c r="HL3994" t="b">
        <v>0</v>
      </c>
      <c r="HM3994">
        <v>0</v>
      </c>
      <c r="HN3994">
        <v>0</v>
      </c>
      <c r="HO3994">
        <v>0</v>
      </c>
      <c r="HP3994" t="s">
        <v>363</v>
      </c>
      <c r="HQ3994">
        <v>0</v>
      </c>
      <c r="HR3994">
        <v>0</v>
      </c>
      <c r="HS3994">
        <v>0</v>
      </c>
      <c r="HT3994">
        <v>0</v>
      </c>
      <c r="HU3994" t="b">
        <v>0</v>
      </c>
      <c r="HV3994">
        <v>0</v>
      </c>
      <c r="HW3994" t="b">
        <v>0</v>
      </c>
      <c r="HX3994" t="b">
        <v>1</v>
      </c>
    </row>
    <row r="3995" spans="2:232">
      <c r="B3995" s="34">
        <f>10000000+INDEX(编号表!$B:$B,MATCH(D3995,编号表!$A:$A,0))*10000+J3995</f>
        <v>11840013</v>
      </c>
      <c r="C3995" s="22" t="s">
        <v>2524</v>
      </c>
      <c r="D3995" s="22" t="s">
        <v>2524</v>
      </c>
      <c r="E3995" s="41" t="s">
        <v>492</v>
      </c>
      <c r="F3995" s="41" t="s">
        <v>2264</v>
      </c>
      <c r="G3995" s="41" t="s">
        <v>363</v>
      </c>
      <c r="H3995" s="41" t="b">
        <v>0</v>
      </c>
      <c r="I3995" s="41" t="b">
        <v>0</v>
      </c>
      <c r="J3995" s="41">
        <v>13</v>
      </c>
      <c r="K3995" s="41" t="str">
        <f t="shared" si="82"/>
        <v>118400</v>
      </c>
      <c r="L3995" s="41" t="s">
        <v>353</v>
      </c>
      <c r="O3995" t="s">
        <v>2537</v>
      </c>
      <c r="P3995">
        <v>12221031</v>
      </c>
      <c r="Q3995">
        <v>0</v>
      </c>
      <c r="R3995">
        <v>0</v>
      </c>
      <c r="S3995">
        <v>0</v>
      </c>
      <c r="U3995">
        <v>0</v>
      </c>
      <c r="V3995">
        <v>0</v>
      </c>
      <c r="W3995">
        <v>600</v>
      </c>
      <c r="X3995">
        <v>600</v>
      </c>
      <c r="Y3995" t="s">
        <v>363</v>
      </c>
      <c r="Z3995" t="s">
        <v>372</v>
      </c>
      <c r="AA3995" t="s">
        <v>357</v>
      </c>
      <c r="AB3995">
        <v>0</v>
      </c>
      <c r="AC3995">
        <v>8</v>
      </c>
      <c r="AD3995" t="b">
        <v>0</v>
      </c>
      <c r="AE3995" t="s">
        <v>358</v>
      </c>
      <c r="AF3995">
        <v>220</v>
      </c>
      <c r="AZ3995" t="s">
        <v>389</v>
      </c>
      <c r="BA3995">
        <v>10000</v>
      </c>
      <c r="BB3995" t="s">
        <v>360</v>
      </c>
      <c r="BC3995" t="s">
        <v>357</v>
      </c>
      <c r="BD3995">
        <v>10000</v>
      </c>
      <c r="BE3995">
        <v>0</v>
      </c>
      <c r="BF3995" t="s">
        <v>361</v>
      </c>
      <c r="BG3995">
        <v>0</v>
      </c>
      <c r="BH3995" t="s">
        <v>389</v>
      </c>
      <c r="BI3995">
        <v>0</v>
      </c>
      <c r="BJ3995">
        <v>60799</v>
      </c>
      <c r="BK3995" t="b">
        <v>0</v>
      </c>
      <c r="BL3995">
        <v>0</v>
      </c>
      <c r="BM3995">
        <v>10000</v>
      </c>
      <c r="DA3995" t="s">
        <v>465</v>
      </c>
      <c r="DB3995" t="s">
        <v>357</v>
      </c>
      <c r="DC3995">
        <v>10000</v>
      </c>
      <c r="DD3995">
        <v>0</v>
      </c>
      <c r="DE3995" t="s">
        <v>361</v>
      </c>
      <c r="DF3995">
        <v>0</v>
      </c>
      <c r="DZ3995" t="s">
        <v>754</v>
      </c>
      <c r="EA3995">
        <v>160</v>
      </c>
      <c r="EB3995" t="s">
        <v>380</v>
      </c>
      <c r="EC3995" t="s">
        <v>755</v>
      </c>
      <c r="ED3995" t="b">
        <v>0</v>
      </c>
      <c r="EE3995">
        <v>800</v>
      </c>
      <c r="GY3995">
        <v>0</v>
      </c>
      <c r="GZ3995">
        <v>0</v>
      </c>
      <c r="HA3995" t="s">
        <v>373</v>
      </c>
      <c r="HB3995">
        <v>0</v>
      </c>
      <c r="HC3995">
        <v>0</v>
      </c>
      <c r="HD3995">
        <v>0</v>
      </c>
      <c r="HE3995" t="b">
        <v>0</v>
      </c>
      <c r="HF3995">
        <v>20000</v>
      </c>
      <c r="HG3995" t="b">
        <v>1</v>
      </c>
      <c r="HH3995">
        <v>0</v>
      </c>
      <c r="HI3995">
        <v>0</v>
      </c>
      <c r="HJ3995">
        <v>0</v>
      </c>
      <c r="HK3995">
        <v>0</v>
      </c>
      <c r="HL3995" t="b">
        <v>0</v>
      </c>
      <c r="HM3995">
        <v>0</v>
      </c>
      <c r="HN3995">
        <v>0</v>
      </c>
      <c r="HO3995">
        <v>0</v>
      </c>
      <c r="HP3995" t="s">
        <v>363</v>
      </c>
      <c r="HQ3995">
        <v>0</v>
      </c>
      <c r="HR3995">
        <v>0</v>
      </c>
      <c r="HS3995">
        <v>0</v>
      </c>
      <c r="HT3995">
        <v>0</v>
      </c>
      <c r="HU3995" t="b">
        <v>0</v>
      </c>
      <c r="HV3995">
        <v>0</v>
      </c>
      <c r="HW3995" t="b">
        <v>0</v>
      </c>
      <c r="HX3995" t="b">
        <v>1</v>
      </c>
    </row>
    <row r="3996" spans="2:232">
      <c r="B3996" s="34">
        <f>10000000+INDEX(编号表!$B:$B,MATCH(D3996,编号表!$A:$A,0))*10000+J3996</f>
        <v>11840014</v>
      </c>
      <c r="C3996" s="22" t="s">
        <v>2524</v>
      </c>
      <c r="D3996" s="22" t="s">
        <v>2524</v>
      </c>
      <c r="E3996" s="41" t="s">
        <v>492</v>
      </c>
      <c r="F3996" s="41" t="s">
        <v>2264</v>
      </c>
      <c r="G3996" s="41" t="s">
        <v>363</v>
      </c>
      <c r="H3996" s="41" t="b">
        <v>0</v>
      </c>
      <c r="I3996" s="41" t="b">
        <v>0</v>
      </c>
      <c r="J3996" s="41">
        <v>14</v>
      </c>
      <c r="K3996" s="41" t="str">
        <f t="shared" si="82"/>
        <v>118400</v>
      </c>
      <c r="L3996" s="41" t="s">
        <v>860</v>
      </c>
      <c r="O3996" t="s">
        <v>2538</v>
      </c>
      <c r="P3996">
        <v>12221031</v>
      </c>
      <c r="Q3996">
        <v>0</v>
      </c>
      <c r="R3996">
        <v>0</v>
      </c>
      <c r="S3996">
        <v>0</v>
      </c>
      <c r="U3996">
        <v>0</v>
      </c>
      <c r="V3996">
        <v>0</v>
      </c>
      <c r="W3996">
        <v>600</v>
      </c>
      <c r="X3996">
        <v>600</v>
      </c>
      <c r="Y3996" t="s">
        <v>363</v>
      </c>
      <c r="Z3996" t="s">
        <v>372</v>
      </c>
      <c r="AA3996" t="s">
        <v>357</v>
      </c>
      <c r="AB3996">
        <v>0</v>
      </c>
      <c r="AC3996">
        <v>8</v>
      </c>
      <c r="AD3996" t="b">
        <v>0</v>
      </c>
      <c r="AE3996" t="s">
        <v>358</v>
      </c>
      <c r="AF3996">
        <v>220</v>
      </c>
      <c r="AZ3996" t="s">
        <v>389</v>
      </c>
      <c r="BA3996">
        <v>10000</v>
      </c>
      <c r="BB3996" t="s">
        <v>360</v>
      </c>
      <c r="BC3996" t="s">
        <v>357</v>
      </c>
      <c r="BD3996">
        <v>10000</v>
      </c>
      <c r="BE3996">
        <v>0</v>
      </c>
      <c r="BF3996" t="s">
        <v>361</v>
      </c>
      <c r="BG3996">
        <v>0</v>
      </c>
      <c r="BH3996" t="s">
        <v>389</v>
      </c>
      <c r="BI3996">
        <v>0</v>
      </c>
      <c r="BJ3996">
        <v>91199</v>
      </c>
      <c r="BK3996" t="b">
        <v>0</v>
      </c>
      <c r="BL3996">
        <v>0</v>
      </c>
      <c r="BM3996">
        <v>10000</v>
      </c>
      <c r="DA3996" t="s">
        <v>465</v>
      </c>
      <c r="DB3996" t="s">
        <v>357</v>
      </c>
      <c r="DC3996">
        <v>10000</v>
      </c>
      <c r="DD3996">
        <v>0</v>
      </c>
      <c r="DE3996" t="s">
        <v>361</v>
      </c>
      <c r="DF3996">
        <v>0</v>
      </c>
      <c r="DZ3996" t="s">
        <v>754</v>
      </c>
      <c r="EA3996">
        <v>160</v>
      </c>
      <c r="EB3996" t="s">
        <v>380</v>
      </c>
      <c r="EC3996" t="s">
        <v>755</v>
      </c>
      <c r="ED3996" t="b">
        <v>0</v>
      </c>
      <c r="EE3996">
        <v>800</v>
      </c>
      <c r="GY3996">
        <v>0</v>
      </c>
      <c r="GZ3996">
        <v>0</v>
      </c>
      <c r="HA3996" t="s">
        <v>373</v>
      </c>
      <c r="HB3996">
        <v>0</v>
      </c>
      <c r="HC3996">
        <v>0</v>
      </c>
      <c r="HD3996">
        <v>0</v>
      </c>
      <c r="HE3996" t="b">
        <v>0</v>
      </c>
      <c r="HF3996">
        <v>20000</v>
      </c>
      <c r="HG3996" t="b">
        <v>1</v>
      </c>
      <c r="HH3996">
        <v>0</v>
      </c>
      <c r="HI3996">
        <v>0</v>
      </c>
      <c r="HJ3996">
        <v>0</v>
      </c>
      <c r="HK3996">
        <v>0</v>
      </c>
      <c r="HL3996" t="b">
        <v>0</v>
      </c>
      <c r="HM3996">
        <v>0</v>
      </c>
      <c r="HN3996">
        <v>0</v>
      </c>
      <c r="HO3996">
        <v>0</v>
      </c>
      <c r="HP3996" t="s">
        <v>363</v>
      </c>
      <c r="HQ3996">
        <v>0</v>
      </c>
      <c r="HR3996">
        <v>0</v>
      </c>
      <c r="HS3996">
        <v>0</v>
      </c>
      <c r="HT3996">
        <v>0</v>
      </c>
      <c r="HU3996" t="b">
        <v>0</v>
      </c>
      <c r="HV3996">
        <v>0</v>
      </c>
      <c r="HW3996" t="b">
        <v>0</v>
      </c>
      <c r="HX3996" t="b">
        <v>1</v>
      </c>
    </row>
    <row r="3997" spans="2:232">
      <c r="B3997" s="34">
        <f>10000000+INDEX(编号表!$B:$B,MATCH(D3997,编号表!$A:$A,0))*10000+J3997</f>
        <v>11840015</v>
      </c>
      <c r="C3997" s="22" t="s">
        <v>2524</v>
      </c>
      <c r="D3997" s="22" t="s">
        <v>2524</v>
      </c>
      <c r="E3997" s="41" t="s">
        <v>492</v>
      </c>
      <c r="F3997" s="41" t="s">
        <v>2264</v>
      </c>
      <c r="G3997" s="41" t="s">
        <v>363</v>
      </c>
      <c r="H3997" s="41" t="b">
        <v>0</v>
      </c>
      <c r="I3997" s="41" t="b">
        <v>0</v>
      </c>
      <c r="J3997" s="41">
        <v>15</v>
      </c>
      <c r="K3997" s="41" t="str">
        <f t="shared" si="82"/>
        <v>118400</v>
      </c>
      <c r="L3997" s="41" t="s">
        <v>777</v>
      </c>
      <c r="O3997" t="s">
        <v>2539</v>
      </c>
      <c r="P3997">
        <v>12221031</v>
      </c>
      <c r="Q3997">
        <v>0</v>
      </c>
      <c r="R3997">
        <v>0</v>
      </c>
      <c r="S3997">
        <v>0</v>
      </c>
      <c r="U3997">
        <v>0</v>
      </c>
      <c r="V3997">
        <v>0</v>
      </c>
      <c r="W3997">
        <v>600</v>
      </c>
      <c r="X3997">
        <v>600</v>
      </c>
      <c r="Y3997" t="s">
        <v>363</v>
      </c>
      <c r="Z3997" t="s">
        <v>372</v>
      </c>
      <c r="AA3997" t="s">
        <v>357</v>
      </c>
      <c r="AB3997">
        <v>0</v>
      </c>
      <c r="AC3997">
        <v>8</v>
      </c>
      <c r="AD3997" t="b">
        <v>0</v>
      </c>
      <c r="AE3997" t="s">
        <v>358</v>
      </c>
      <c r="AF3997">
        <v>220</v>
      </c>
      <c r="AZ3997" t="s">
        <v>389</v>
      </c>
      <c r="BA3997">
        <v>10000</v>
      </c>
      <c r="BB3997" t="s">
        <v>360</v>
      </c>
      <c r="BC3997" t="s">
        <v>357</v>
      </c>
      <c r="BD3997">
        <v>10000</v>
      </c>
      <c r="BE3997">
        <v>0</v>
      </c>
      <c r="BF3997" t="s">
        <v>361</v>
      </c>
      <c r="BG3997">
        <v>0</v>
      </c>
      <c r="BH3997" t="s">
        <v>389</v>
      </c>
      <c r="BI3997">
        <v>0</v>
      </c>
      <c r="BJ3997">
        <v>127679</v>
      </c>
      <c r="BK3997" t="b">
        <v>0</v>
      </c>
      <c r="BL3997">
        <v>0</v>
      </c>
      <c r="BM3997">
        <v>10000</v>
      </c>
      <c r="DA3997" t="s">
        <v>465</v>
      </c>
      <c r="DB3997" t="s">
        <v>357</v>
      </c>
      <c r="DC3997">
        <v>10000</v>
      </c>
      <c r="DD3997">
        <v>0</v>
      </c>
      <c r="DE3997" t="s">
        <v>361</v>
      </c>
      <c r="DF3997">
        <v>0</v>
      </c>
      <c r="DZ3997" t="s">
        <v>754</v>
      </c>
      <c r="EA3997">
        <v>160</v>
      </c>
      <c r="EB3997" t="s">
        <v>380</v>
      </c>
      <c r="EC3997" t="s">
        <v>755</v>
      </c>
      <c r="ED3997" t="b">
        <v>0</v>
      </c>
      <c r="EE3997">
        <v>800</v>
      </c>
      <c r="GY3997">
        <v>0</v>
      </c>
      <c r="GZ3997">
        <v>0</v>
      </c>
      <c r="HA3997" t="s">
        <v>373</v>
      </c>
      <c r="HB3997">
        <v>0</v>
      </c>
      <c r="HC3997">
        <v>0</v>
      </c>
      <c r="HD3997">
        <v>0</v>
      </c>
      <c r="HE3997" t="b">
        <v>0</v>
      </c>
      <c r="HF3997">
        <v>20000</v>
      </c>
      <c r="HG3997" t="b">
        <v>1</v>
      </c>
      <c r="HH3997">
        <v>0</v>
      </c>
      <c r="HI3997">
        <v>0</v>
      </c>
      <c r="HJ3997">
        <v>0</v>
      </c>
      <c r="HK3997">
        <v>0</v>
      </c>
      <c r="HL3997" t="b">
        <v>0</v>
      </c>
      <c r="HM3997">
        <v>0</v>
      </c>
      <c r="HN3997">
        <v>0</v>
      </c>
      <c r="HO3997">
        <v>0</v>
      </c>
      <c r="HP3997" t="s">
        <v>363</v>
      </c>
      <c r="HQ3997">
        <v>0</v>
      </c>
      <c r="HR3997">
        <v>0</v>
      </c>
      <c r="HS3997">
        <v>0</v>
      </c>
      <c r="HT3997">
        <v>0</v>
      </c>
      <c r="HU3997" t="b">
        <v>0</v>
      </c>
      <c r="HV3997">
        <v>0</v>
      </c>
      <c r="HW3997" t="b">
        <v>0</v>
      </c>
      <c r="HX3997" t="b">
        <v>1</v>
      </c>
    </row>
    <row r="3998" spans="2:232">
      <c r="B3998" s="34">
        <f>10000000+INDEX(编号表!$B:$B,MATCH(D3998,编号表!$A:$A,0))*10000+J3998</f>
        <v>11840016</v>
      </c>
      <c r="C3998" s="22" t="s">
        <v>2524</v>
      </c>
      <c r="D3998" s="22" t="s">
        <v>2524</v>
      </c>
      <c r="E3998" s="41" t="s">
        <v>492</v>
      </c>
      <c r="F3998" s="41" t="s">
        <v>2268</v>
      </c>
      <c r="G3998" s="41" t="s">
        <v>363</v>
      </c>
      <c r="H3998" s="41" t="b">
        <v>0</v>
      </c>
      <c r="I3998" s="41" t="b">
        <v>0</v>
      </c>
      <c r="J3998" s="41">
        <v>16</v>
      </c>
      <c r="K3998" s="41" t="str">
        <f t="shared" si="82"/>
        <v>118400</v>
      </c>
      <c r="L3998" s="41" t="s">
        <v>353</v>
      </c>
      <c r="O3998" t="s">
        <v>2540</v>
      </c>
      <c r="P3998">
        <v>12221031</v>
      </c>
      <c r="Q3998">
        <v>0</v>
      </c>
      <c r="R3998">
        <v>0</v>
      </c>
      <c r="S3998">
        <v>0</v>
      </c>
      <c r="U3998">
        <v>0</v>
      </c>
      <c r="V3998">
        <v>0</v>
      </c>
      <c r="W3998">
        <v>600</v>
      </c>
      <c r="X3998">
        <v>600</v>
      </c>
      <c r="Y3998" t="s">
        <v>363</v>
      </c>
      <c r="Z3998" t="s">
        <v>372</v>
      </c>
      <c r="AA3998" t="s">
        <v>357</v>
      </c>
      <c r="AB3998">
        <v>0</v>
      </c>
      <c r="AC3998">
        <v>8</v>
      </c>
      <c r="AD3998" t="b">
        <v>0</v>
      </c>
      <c r="AE3998" t="s">
        <v>358</v>
      </c>
      <c r="AF3998">
        <v>220</v>
      </c>
      <c r="AZ3998" t="s">
        <v>389</v>
      </c>
      <c r="BA3998">
        <v>10000</v>
      </c>
      <c r="BB3998" t="s">
        <v>360</v>
      </c>
      <c r="BC3998" t="s">
        <v>357</v>
      </c>
      <c r="BD3998">
        <v>10000</v>
      </c>
      <c r="BE3998">
        <v>0</v>
      </c>
      <c r="BF3998" t="s">
        <v>361</v>
      </c>
      <c r="BG3998">
        <v>0</v>
      </c>
      <c r="BH3998" t="s">
        <v>389</v>
      </c>
      <c r="BI3998">
        <v>0</v>
      </c>
      <c r="BJ3998">
        <v>272000</v>
      </c>
      <c r="BK3998" t="b">
        <v>0</v>
      </c>
      <c r="BL3998">
        <v>0</v>
      </c>
      <c r="BM3998">
        <v>10000</v>
      </c>
      <c r="DA3998" t="s">
        <v>465</v>
      </c>
      <c r="DB3998" t="s">
        <v>357</v>
      </c>
      <c r="DC3998">
        <v>10000</v>
      </c>
      <c r="DD3998">
        <v>0</v>
      </c>
      <c r="DE3998" t="s">
        <v>361</v>
      </c>
      <c r="DF3998">
        <v>0</v>
      </c>
      <c r="DZ3998" t="s">
        <v>754</v>
      </c>
      <c r="EA3998">
        <v>160</v>
      </c>
      <c r="EB3998" t="s">
        <v>380</v>
      </c>
      <c r="EC3998" t="s">
        <v>755</v>
      </c>
      <c r="ED3998" t="b">
        <v>0</v>
      </c>
      <c r="EE3998">
        <v>800</v>
      </c>
      <c r="GY3998">
        <v>0</v>
      </c>
      <c r="GZ3998">
        <v>0</v>
      </c>
      <c r="HA3998" t="s">
        <v>373</v>
      </c>
      <c r="HB3998">
        <v>0</v>
      </c>
      <c r="HC3998">
        <v>0</v>
      </c>
      <c r="HD3998">
        <v>0</v>
      </c>
      <c r="HE3998" t="b">
        <v>0</v>
      </c>
      <c r="HF3998">
        <v>20000</v>
      </c>
      <c r="HG3998" t="b">
        <v>1</v>
      </c>
      <c r="HH3998">
        <v>0</v>
      </c>
      <c r="HI3998">
        <v>0</v>
      </c>
      <c r="HJ3998">
        <v>0</v>
      </c>
      <c r="HK3998">
        <v>0</v>
      </c>
      <c r="HL3998" t="b">
        <v>0</v>
      </c>
      <c r="HM3998">
        <v>0</v>
      </c>
      <c r="HN3998">
        <v>0</v>
      </c>
      <c r="HO3998">
        <v>0</v>
      </c>
      <c r="HP3998" t="s">
        <v>363</v>
      </c>
      <c r="HQ3998">
        <v>0</v>
      </c>
      <c r="HR3998">
        <v>0</v>
      </c>
      <c r="HS3998">
        <v>0</v>
      </c>
      <c r="HT3998">
        <v>0</v>
      </c>
      <c r="HU3998" t="b">
        <v>0</v>
      </c>
      <c r="HV3998">
        <v>0</v>
      </c>
      <c r="HW3998" t="b">
        <v>0</v>
      </c>
      <c r="HX3998" t="b">
        <v>1</v>
      </c>
    </row>
    <row r="3999" spans="2:232">
      <c r="B3999" s="34">
        <f>10000000+INDEX(编号表!$B:$B,MATCH(D3999,编号表!$A:$A,0))*10000+J3999</f>
        <v>11840017</v>
      </c>
      <c r="C3999" s="22" t="s">
        <v>2524</v>
      </c>
      <c r="D3999" s="22" t="s">
        <v>2524</v>
      </c>
      <c r="E3999" s="41" t="s">
        <v>492</v>
      </c>
      <c r="F3999" s="41" t="s">
        <v>2268</v>
      </c>
      <c r="G3999" s="41" t="s">
        <v>363</v>
      </c>
      <c r="H3999" s="41" t="b">
        <v>0</v>
      </c>
      <c r="I3999" s="41" t="b">
        <v>0</v>
      </c>
      <c r="J3999" s="41">
        <v>17</v>
      </c>
      <c r="K3999" s="41" t="str">
        <f t="shared" si="82"/>
        <v>118400</v>
      </c>
      <c r="L3999" s="41" t="s">
        <v>860</v>
      </c>
      <c r="O3999" t="s">
        <v>2541</v>
      </c>
      <c r="P3999">
        <v>12221031</v>
      </c>
      <c r="Q3999">
        <v>0</v>
      </c>
      <c r="R3999">
        <v>0</v>
      </c>
      <c r="S3999">
        <v>0</v>
      </c>
      <c r="U3999">
        <v>0</v>
      </c>
      <c r="V3999">
        <v>0</v>
      </c>
      <c r="W3999">
        <v>600</v>
      </c>
      <c r="X3999">
        <v>600</v>
      </c>
      <c r="Y3999" t="s">
        <v>363</v>
      </c>
      <c r="Z3999" t="s">
        <v>372</v>
      </c>
      <c r="AA3999" t="s">
        <v>357</v>
      </c>
      <c r="AB3999">
        <v>0</v>
      </c>
      <c r="AC3999">
        <v>8</v>
      </c>
      <c r="AD3999" t="b">
        <v>0</v>
      </c>
      <c r="AE3999" t="s">
        <v>358</v>
      </c>
      <c r="AF3999">
        <v>220</v>
      </c>
      <c r="AZ3999" t="s">
        <v>389</v>
      </c>
      <c r="BA3999">
        <v>10000</v>
      </c>
      <c r="BB3999" t="s">
        <v>360</v>
      </c>
      <c r="BC3999" t="s">
        <v>357</v>
      </c>
      <c r="BD3999">
        <v>10000</v>
      </c>
      <c r="BE3999">
        <v>0</v>
      </c>
      <c r="BF3999" t="s">
        <v>361</v>
      </c>
      <c r="BG3999">
        <v>0</v>
      </c>
      <c r="BH3999" t="s">
        <v>389</v>
      </c>
      <c r="BI3999">
        <v>0</v>
      </c>
      <c r="BJ3999">
        <v>408000</v>
      </c>
      <c r="BK3999" t="b">
        <v>0</v>
      </c>
      <c r="BL3999">
        <v>0</v>
      </c>
      <c r="BM3999">
        <v>10000</v>
      </c>
      <c r="DA3999" t="s">
        <v>465</v>
      </c>
      <c r="DB3999" t="s">
        <v>357</v>
      </c>
      <c r="DC3999">
        <v>10000</v>
      </c>
      <c r="DD3999">
        <v>0</v>
      </c>
      <c r="DE3999" t="s">
        <v>361</v>
      </c>
      <c r="DF3999">
        <v>0</v>
      </c>
      <c r="DZ3999" t="s">
        <v>754</v>
      </c>
      <c r="EA3999">
        <v>160</v>
      </c>
      <c r="EB3999" t="s">
        <v>380</v>
      </c>
      <c r="EC3999" t="s">
        <v>755</v>
      </c>
      <c r="ED3999" t="b">
        <v>0</v>
      </c>
      <c r="EE3999">
        <v>800</v>
      </c>
      <c r="GY3999">
        <v>0</v>
      </c>
      <c r="GZ3999">
        <v>0</v>
      </c>
      <c r="HA3999" t="s">
        <v>373</v>
      </c>
      <c r="HB3999">
        <v>0</v>
      </c>
      <c r="HC3999">
        <v>0</v>
      </c>
      <c r="HD3999">
        <v>0</v>
      </c>
      <c r="HE3999" t="b">
        <v>0</v>
      </c>
      <c r="HF3999">
        <v>20000</v>
      </c>
      <c r="HG3999" t="b">
        <v>1</v>
      </c>
      <c r="HH3999">
        <v>0</v>
      </c>
      <c r="HI3999">
        <v>0</v>
      </c>
      <c r="HJ3999">
        <v>0</v>
      </c>
      <c r="HK3999">
        <v>0</v>
      </c>
      <c r="HL3999" t="b">
        <v>0</v>
      </c>
      <c r="HM3999">
        <v>0</v>
      </c>
      <c r="HN3999">
        <v>0</v>
      </c>
      <c r="HO3999">
        <v>0</v>
      </c>
      <c r="HP3999" t="s">
        <v>363</v>
      </c>
      <c r="HQ3999">
        <v>0</v>
      </c>
      <c r="HR3999">
        <v>0</v>
      </c>
      <c r="HS3999">
        <v>0</v>
      </c>
      <c r="HT3999">
        <v>0</v>
      </c>
      <c r="HU3999" t="b">
        <v>0</v>
      </c>
      <c r="HV3999">
        <v>0</v>
      </c>
      <c r="HW3999" t="b">
        <v>0</v>
      </c>
      <c r="HX3999" t="b">
        <v>1</v>
      </c>
    </row>
    <row r="4000" spans="2:232">
      <c r="B4000" s="34">
        <f>10000000+INDEX(编号表!$B:$B,MATCH(D4000,编号表!$A:$A,0))*10000+J4000</f>
        <v>11840018</v>
      </c>
      <c r="C4000" s="22" t="s">
        <v>2524</v>
      </c>
      <c r="D4000" s="22" t="s">
        <v>2524</v>
      </c>
      <c r="E4000" s="41" t="s">
        <v>492</v>
      </c>
      <c r="F4000" s="41" t="s">
        <v>2268</v>
      </c>
      <c r="G4000" s="41" t="s">
        <v>363</v>
      </c>
      <c r="H4000" s="41" t="b">
        <v>0</v>
      </c>
      <c r="I4000" s="41" t="b">
        <v>0</v>
      </c>
      <c r="J4000" s="41">
        <v>18</v>
      </c>
      <c r="K4000" s="41" t="str">
        <f t="shared" si="82"/>
        <v>118400</v>
      </c>
      <c r="L4000" s="41" t="s">
        <v>777</v>
      </c>
      <c r="O4000" t="s">
        <v>2542</v>
      </c>
      <c r="P4000">
        <v>12221031</v>
      </c>
      <c r="Q4000">
        <v>0</v>
      </c>
      <c r="R4000">
        <v>0</v>
      </c>
      <c r="S4000">
        <v>0</v>
      </c>
      <c r="U4000">
        <v>0</v>
      </c>
      <c r="V4000">
        <v>0</v>
      </c>
      <c r="W4000">
        <v>600</v>
      </c>
      <c r="X4000">
        <v>600</v>
      </c>
      <c r="Y4000" t="s">
        <v>363</v>
      </c>
      <c r="Z4000" t="s">
        <v>372</v>
      </c>
      <c r="AA4000" t="s">
        <v>357</v>
      </c>
      <c r="AB4000">
        <v>0</v>
      </c>
      <c r="AC4000">
        <v>8</v>
      </c>
      <c r="AD4000" t="b">
        <v>0</v>
      </c>
      <c r="AE4000" t="s">
        <v>358</v>
      </c>
      <c r="AF4000">
        <v>220</v>
      </c>
      <c r="AZ4000" t="s">
        <v>389</v>
      </c>
      <c r="BA4000">
        <v>10000</v>
      </c>
      <c r="BB4000" t="s">
        <v>360</v>
      </c>
      <c r="BC4000" t="s">
        <v>357</v>
      </c>
      <c r="BD4000">
        <v>10000</v>
      </c>
      <c r="BE4000">
        <v>0</v>
      </c>
      <c r="BF4000" t="s">
        <v>361</v>
      </c>
      <c r="BG4000">
        <v>0</v>
      </c>
      <c r="BH4000" t="s">
        <v>389</v>
      </c>
      <c r="BI4000">
        <v>0</v>
      </c>
      <c r="BJ4000">
        <v>571200</v>
      </c>
      <c r="BK4000" t="b">
        <v>0</v>
      </c>
      <c r="BL4000">
        <v>0</v>
      </c>
      <c r="BM4000">
        <v>10000</v>
      </c>
      <c r="DA4000" t="s">
        <v>465</v>
      </c>
      <c r="DB4000" t="s">
        <v>357</v>
      </c>
      <c r="DC4000">
        <v>10000</v>
      </c>
      <c r="DD4000">
        <v>0</v>
      </c>
      <c r="DE4000" t="s">
        <v>361</v>
      </c>
      <c r="DF4000">
        <v>0</v>
      </c>
      <c r="DZ4000" t="s">
        <v>754</v>
      </c>
      <c r="EA4000">
        <v>160</v>
      </c>
      <c r="EB4000" t="s">
        <v>380</v>
      </c>
      <c r="EC4000" t="s">
        <v>755</v>
      </c>
      <c r="ED4000" t="b">
        <v>0</v>
      </c>
      <c r="EE4000">
        <v>800</v>
      </c>
      <c r="GY4000">
        <v>0</v>
      </c>
      <c r="GZ4000">
        <v>0</v>
      </c>
      <c r="HA4000" t="s">
        <v>373</v>
      </c>
      <c r="HB4000">
        <v>0</v>
      </c>
      <c r="HC4000">
        <v>0</v>
      </c>
      <c r="HD4000">
        <v>0</v>
      </c>
      <c r="HE4000" t="b">
        <v>0</v>
      </c>
      <c r="HF4000">
        <v>20000</v>
      </c>
      <c r="HG4000" t="b">
        <v>1</v>
      </c>
      <c r="HH4000">
        <v>0</v>
      </c>
      <c r="HI4000">
        <v>0</v>
      </c>
      <c r="HJ4000">
        <v>0</v>
      </c>
      <c r="HK4000">
        <v>0</v>
      </c>
      <c r="HL4000" t="b">
        <v>0</v>
      </c>
      <c r="HM4000">
        <v>0</v>
      </c>
      <c r="HN4000">
        <v>0</v>
      </c>
      <c r="HO4000">
        <v>0</v>
      </c>
      <c r="HP4000" t="s">
        <v>363</v>
      </c>
      <c r="HQ4000">
        <v>0</v>
      </c>
      <c r="HR4000">
        <v>0</v>
      </c>
      <c r="HS4000">
        <v>0</v>
      </c>
      <c r="HT4000">
        <v>0</v>
      </c>
      <c r="HU4000" t="b">
        <v>0</v>
      </c>
      <c r="HV4000">
        <v>0</v>
      </c>
      <c r="HW4000" t="b">
        <v>0</v>
      </c>
      <c r="HX4000" t="b">
        <v>1</v>
      </c>
    </row>
    <row r="4001" spans="2:232">
      <c r="B4001" s="34">
        <f>10000000+INDEX(编号表!$B:$B,MATCH(D4001,编号表!$A:$A,0))*10000+J4001</f>
        <v>11840019</v>
      </c>
      <c r="C4001" s="22" t="s">
        <v>2524</v>
      </c>
      <c r="D4001" s="22" t="s">
        <v>2524</v>
      </c>
      <c r="E4001" s="41" t="s">
        <v>492</v>
      </c>
      <c r="F4001" s="41" t="s">
        <v>2272</v>
      </c>
      <c r="G4001" s="41" t="s">
        <v>363</v>
      </c>
      <c r="H4001" s="41" t="b">
        <v>0</v>
      </c>
      <c r="I4001" s="41" t="b">
        <v>0</v>
      </c>
      <c r="J4001" s="41">
        <v>19</v>
      </c>
      <c r="K4001" s="41" t="str">
        <f t="shared" si="82"/>
        <v>118400</v>
      </c>
      <c r="L4001" s="41" t="s">
        <v>353</v>
      </c>
      <c r="O4001" t="s">
        <v>2543</v>
      </c>
      <c r="P4001">
        <v>12221031</v>
      </c>
      <c r="Q4001">
        <v>0</v>
      </c>
      <c r="R4001">
        <v>0</v>
      </c>
      <c r="S4001">
        <v>0</v>
      </c>
      <c r="U4001">
        <v>0</v>
      </c>
      <c r="V4001">
        <v>0</v>
      </c>
      <c r="W4001">
        <v>600</v>
      </c>
      <c r="X4001">
        <v>600</v>
      </c>
      <c r="Y4001" t="s">
        <v>363</v>
      </c>
      <c r="Z4001" t="s">
        <v>372</v>
      </c>
      <c r="AA4001" t="s">
        <v>357</v>
      </c>
      <c r="AB4001">
        <v>0</v>
      </c>
      <c r="AC4001">
        <v>8</v>
      </c>
      <c r="AD4001" t="b">
        <v>0</v>
      </c>
      <c r="AE4001" t="s">
        <v>358</v>
      </c>
      <c r="AF4001">
        <v>220</v>
      </c>
      <c r="AZ4001" t="s">
        <v>389</v>
      </c>
      <c r="BA4001">
        <v>10000</v>
      </c>
      <c r="BB4001" t="s">
        <v>360</v>
      </c>
      <c r="BC4001" t="s">
        <v>357</v>
      </c>
      <c r="BD4001">
        <v>10000</v>
      </c>
      <c r="BE4001">
        <v>0</v>
      </c>
      <c r="BF4001" t="s">
        <v>361</v>
      </c>
      <c r="BG4001">
        <v>0</v>
      </c>
      <c r="BH4001" t="s">
        <v>389</v>
      </c>
      <c r="BI4001">
        <v>0</v>
      </c>
      <c r="BJ4001">
        <v>1200000</v>
      </c>
      <c r="BK4001" t="b">
        <v>0</v>
      </c>
      <c r="BL4001">
        <v>0</v>
      </c>
      <c r="BM4001">
        <v>10000</v>
      </c>
      <c r="DA4001" t="s">
        <v>465</v>
      </c>
      <c r="DB4001" t="s">
        <v>357</v>
      </c>
      <c r="DC4001">
        <v>10000</v>
      </c>
      <c r="DD4001">
        <v>0</v>
      </c>
      <c r="DE4001" t="s">
        <v>361</v>
      </c>
      <c r="DF4001">
        <v>0</v>
      </c>
      <c r="DZ4001" t="s">
        <v>754</v>
      </c>
      <c r="EA4001">
        <v>160</v>
      </c>
      <c r="EB4001" t="s">
        <v>380</v>
      </c>
      <c r="EC4001" t="s">
        <v>755</v>
      </c>
      <c r="ED4001" t="b">
        <v>0</v>
      </c>
      <c r="EE4001">
        <v>800</v>
      </c>
      <c r="GY4001">
        <v>0</v>
      </c>
      <c r="GZ4001">
        <v>0</v>
      </c>
      <c r="HA4001" t="s">
        <v>373</v>
      </c>
      <c r="HB4001">
        <v>0</v>
      </c>
      <c r="HC4001">
        <v>0</v>
      </c>
      <c r="HD4001">
        <v>0</v>
      </c>
      <c r="HE4001" t="b">
        <v>0</v>
      </c>
      <c r="HF4001">
        <v>20000</v>
      </c>
      <c r="HG4001" t="b">
        <v>1</v>
      </c>
      <c r="HH4001">
        <v>0</v>
      </c>
      <c r="HI4001">
        <v>0</v>
      </c>
      <c r="HJ4001">
        <v>0</v>
      </c>
      <c r="HK4001">
        <v>0</v>
      </c>
      <c r="HL4001" t="b">
        <v>0</v>
      </c>
      <c r="HM4001">
        <v>0</v>
      </c>
      <c r="HN4001">
        <v>0</v>
      </c>
      <c r="HO4001">
        <v>0</v>
      </c>
      <c r="HP4001" t="s">
        <v>363</v>
      </c>
      <c r="HQ4001">
        <v>0</v>
      </c>
      <c r="HR4001">
        <v>0</v>
      </c>
      <c r="HS4001">
        <v>0</v>
      </c>
      <c r="HT4001">
        <v>0</v>
      </c>
      <c r="HU4001" t="b">
        <v>0</v>
      </c>
      <c r="HV4001">
        <v>0</v>
      </c>
      <c r="HW4001" t="b">
        <v>0</v>
      </c>
      <c r="HX4001" t="b">
        <v>1</v>
      </c>
    </row>
    <row r="4002" spans="2:232">
      <c r="B4002" s="34">
        <f>10000000+INDEX(编号表!$B:$B,MATCH(D4002,编号表!$A:$A,0))*10000+J4002</f>
        <v>11840020</v>
      </c>
      <c r="C4002" s="22" t="s">
        <v>2524</v>
      </c>
      <c r="D4002" s="22" t="s">
        <v>2524</v>
      </c>
      <c r="E4002" s="41" t="s">
        <v>492</v>
      </c>
      <c r="F4002" s="41" t="s">
        <v>2272</v>
      </c>
      <c r="G4002" s="41" t="s">
        <v>363</v>
      </c>
      <c r="H4002" s="41" t="b">
        <v>0</v>
      </c>
      <c r="I4002" s="41" t="b">
        <v>0</v>
      </c>
      <c r="J4002" s="41">
        <v>20</v>
      </c>
      <c r="K4002" s="41" t="str">
        <f t="shared" si="82"/>
        <v>118400</v>
      </c>
      <c r="L4002" s="41" t="s">
        <v>860</v>
      </c>
      <c r="O4002" t="s">
        <v>2544</v>
      </c>
      <c r="P4002">
        <v>12221031</v>
      </c>
      <c r="Q4002">
        <v>0</v>
      </c>
      <c r="R4002">
        <v>0</v>
      </c>
      <c r="S4002">
        <v>0</v>
      </c>
      <c r="U4002">
        <v>0</v>
      </c>
      <c r="V4002">
        <v>0</v>
      </c>
      <c r="W4002">
        <v>600</v>
      </c>
      <c r="X4002">
        <v>600</v>
      </c>
      <c r="Y4002" t="s">
        <v>363</v>
      </c>
      <c r="Z4002" t="s">
        <v>372</v>
      </c>
      <c r="AA4002" t="s">
        <v>357</v>
      </c>
      <c r="AB4002">
        <v>0</v>
      </c>
      <c r="AC4002">
        <v>8</v>
      </c>
      <c r="AD4002" t="b">
        <v>0</v>
      </c>
      <c r="AE4002" t="s">
        <v>358</v>
      </c>
      <c r="AF4002">
        <v>220</v>
      </c>
      <c r="AZ4002" t="s">
        <v>389</v>
      </c>
      <c r="BA4002">
        <v>10000</v>
      </c>
      <c r="BB4002" t="s">
        <v>360</v>
      </c>
      <c r="BC4002" t="s">
        <v>357</v>
      </c>
      <c r="BD4002">
        <v>10000</v>
      </c>
      <c r="BE4002">
        <v>0</v>
      </c>
      <c r="BF4002" t="s">
        <v>361</v>
      </c>
      <c r="BG4002">
        <v>0</v>
      </c>
      <c r="BH4002" t="s">
        <v>389</v>
      </c>
      <c r="BI4002">
        <v>0</v>
      </c>
      <c r="BJ4002">
        <v>1800000</v>
      </c>
      <c r="BK4002" t="b">
        <v>0</v>
      </c>
      <c r="BL4002">
        <v>0</v>
      </c>
      <c r="BM4002">
        <v>10000</v>
      </c>
      <c r="DA4002" t="s">
        <v>465</v>
      </c>
      <c r="DB4002" t="s">
        <v>357</v>
      </c>
      <c r="DC4002">
        <v>10000</v>
      </c>
      <c r="DD4002">
        <v>0</v>
      </c>
      <c r="DE4002" t="s">
        <v>361</v>
      </c>
      <c r="DF4002">
        <v>0</v>
      </c>
      <c r="DZ4002" t="s">
        <v>754</v>
      </c>
      <c r="EA4002">
        <v>160</v>
      </c>
      <c r="EB4002" t="s">
        <v>380</v>
      </c>
      <c r="EC4002" t="s">
        <v>755</v>
      </c>
      <c r="ED4002" t="b">
        <v>0</v>
      </c>
      <c r="EE4002">
        <v>800</v>
      </c>
      <c r="GY4002">
        <v>0</v>
      </c>
      <c r="GZ4002">
        <v>0</v>
      </c>
      <c r="HA4002" t="s">
        <v>373</v>
      </c>
      <c r="HB4002">
        <v>0</v>
      </c>
      <c r="HC4002">
        <v>0</v>
      </c>
      <c r="HD4002">
        <v>0</v>
      </c>
      <c r="HE4002" t="b">
        <v>0</v>
      </c>
      <c r="HF4002">
        <v>20000</v>
      </c>
      <c r="HG4002" t="b">
        <v>1</v>
      </c>
      <c r="HH4002">
        <v>0</v>
      </c>
      <c r="HI4002">
        <v>0</v>
      </c>
      <c r="HJ4002">
        <v>0</v>
      </c>
      <c r="HK4002">
        <v>0</v>
      </c>
      <c r="HL4002" t="b">
        <v>0</v>
      </c>
      <c r="HM4002">
        <v>0</v>
      </c>
      <c r="HN4002">
        <v>0</v>
      </c>
      <c r="HO4002">
        <v>0</v>
      </c>
      <c r="HP4002" t="s">
        <v>363</v>
      </c>
      <c r="HQ4002">
        <v>0</v>
      </c>
      <c r="HR4002">
        <v>0</v>
      </c>
      <c r="HS4002">
        <v>0</v>
      </c>
      <c r="HT4002">
        <v>0</v>
      </c>
      <c r="HU4002" t="b">
        <v>0</v>
      </c>
      <c r="HV4002">
        <v>0</v>
      </c>
      <c r="HW4002" t="b">
        <v>0</v>
      </c>
      <c r="HX4002" t="b">
        <v>1</v>
      </c>
    </row>
    <row r="4003" spans="2:232">
      <c r="B4003" s="34">
        <f>10000000+INDEX(编号表!$B:$B,MATCH(D4003,编号表!$A:$A,0))*10000+J4003</f>
        <v>11840021</v>
      </c>
      <c r="C4003" s="22" t="s">
        <v>2524</v>
      </c>
      <c r="D4003" s="22" t="s">
        <v>2524</v>
      </c>
      <c r="E4003" s="41" t="s">
        <v>492</v>
      </c>
      <c r="F4003" s="41" t="s">
        <v>2272</v>
      </c>
      <c r="G4003" s="41" t="s">
        <v>363</v>
      </c>
      <c r="H4003" s="41" t="b">
        <v>0</v>
      </c>
      <c r="I4003" s="41" t="b">
        <v>0</v>
      </c>
      <c r="J4003" s="41">
        <v>21</v>
      </c>
      <c r="K4003" s="41" t="str">
        <f t="shared" si="82"/>
        <v>118400</v>
      </c>
      <c r="L4003" s="41" t="s">
        <v>777</v>
      </c>
      <c r="O4003" t="s">
        <v>2545</v>
      </c>
      <c r="P4003">
        <v>12221031</v>
      </c>
      <c r="Q4003">
        <v>0</v>
      </c>
      <c r="R4003">
        <v>0</v>
      </c>
      <c r="S4003">
        <v>0</v>
      </c>
      <c r="U4003">
        <v>0</v>
      </c>
      <c r="V4003">
        <v>0</v>
      </c>
      <c r="W4003">
        <v>600</v>
      </c>
      <c r="X4003">
        <v>600</v>
      </c>
      <c r="Y4003" t="s">
        <v>363</v>
      </c>
      <c r="Z4003" t="s">
        <v>372</v>
      </c>
      <c r="AA4003" t="s">
        <v>357</v>
      </c>
      <c r="AB4003">
        <v>0</v>
      </c>
      <c r="AC4003">
        <v>8</v>
      </c>
      <c r="AD4003" t="b">
        <v>0</v>
      </c>
      <c r="AE4003" t="s">
        <v>358</v>
      </c>
      <c r="AF4003">
        <v>220</v>
      </c>
      <c r="AZ4003" t="s">
        <v>389</v>
      </c>
      <c r="BA4003">
        <v>10000</v>
      </c>
      <c r="BB4003" t="s">
        <v>360</v>
      </c>
      <c r="BC4003" t="s">
        <v>357</v>
      </c>
      <c r="BD4003">
        <v>10000</v>
      </c>
      <c r="BE4003">
        <v>0</v>
      </c>
      <c r="BF4003" t="s">
        <v>361</v>
      </c>
      <c r="BG4003">
        <v>0</v>
      </c>
      <c r="BH4003" t="s">
        <v>389</v>
      </c>
      <c r="BI4003">
        <v>0</v>
      </c>
      <c r="BJ4003">
        <v>2520000</v>
      </c>
      <c r="BK4003" t="b">
        <v>0</v>
      </c>
      <c r="BL4003">
        <v>0</v>
      </c>
      <c r="BM4003">
        <v>10000</v>
      </c>
      <c r="DA4003" t="s">
        <v>465</v>
      </c>
      <c r="DB4003" t="s">
        <v>357</v>
      </c>
      <c r="DC4003">
        <v>10000</v>
      </c>
      <c r="DD4003">
        <v>0</v>
      </c>
      <c r="DE4003" t="s">
        <v>361</v>
      </c>
      <c r="DF4003">
        <v>0</v>
      </c>
      <c r="DZ4003" t="s">
        <v>754</v>
      </c>
      <c r="EA4003">
        <v>160</v>
      </c>
      <c r="EB4003" t="s">
        <v>380</v>
      </c>
      <c r="EC4003" t="s">
        <v>755</v>
      </c>
      <c r="ED4003" t="b">
        <v>0</v>
      </c>
      <c r="EE4003">
        <v>800</v>
      </c>
      <c r="GY4003">
        <v>0</v>
      </c>
      <c r="GZ4003">
        <v>0</v>
      </c>
      <c r="HA4003" t="s">
        <v>373</v>
      </c>
      <c r="HB4003">
        <v>0</v>
      </c>
      <c r="HC4003">
        <v>0</v>
      </c>
      <c r="HD4003">
        <v>0</v>
      </c>
      <c r="HE4003" t="b">
        <v>0</v>
      </c>
      <c r="HF4003">
        <v>20000</v>
      </c>
      <c r="HG4003" t="b">
        <v>1</v>
      </c>
      <c r="HH4003">
        <v>0</v>
      </c>
      <c r="HI4003">
        <v>0</v>
      </c>
      <c r="HJ4003">
        <v>0</v>
      </c>
      <c r="HK4003">
        <v>0</v>
      </c>
      <c r="HL4003" t="b">
        <v>0</v>
      </c>
      <c r="HM4003">
        <v>0</v>
      </c>
      <c r="HN4003">
        <v>0</v>
      </c>
      <c r="HO4003">
        <v>0</v>
      </c>
      <c r="HP4003" t="s">
        <v>363</v>
      </c>
      <c r="HQ4003">
        <v>0</v>
      </c>
      <c r="HR4003">
        <v>0</v>
      </c>
      <c r="HS4003">
        <v>0</v>
      </c>
      <c r="HT4003">
        <v>0</v>
      </c>
      <c r="HU4003" t="b">
        <v>0</v>
      </c>
      <c r="HV4003">
        <v>0</v>
      </c>
      <c r="HW4003" t="b">
        <v>0</v>
      </c>
      <c r="HX4003" t="b">
        <v>1</v>
      </c>
    </row>
    <row r="4004" spans="2:232">
      <c r="B4004" s="34">
        <f>10000000+INDEX(编号表!$B:$B,MATCH(D4004,编号表!$A:$A,0))*10000+J4004</f>
        <v>11850001</v>
      </c>
      <c r="C4004" s="22" t="s">
        <v>2546</v>
      </c>
      <c r="D4004" s="22" t="s">
        <v>2546</v>
      </c>
      <c r="E4004" s="41" t="s">
        <v>492</v>
      </c>
      <c r="F4004" s="41" t="s">
        <v>2248</v>
      </c>
      <c r="G4004" s="41" t="s">
        <v>363</v>
      </c>
      <c r="H4004" s="41" t="b">
        <v>0</v>
      </c>
      <c r="I4004" s="41" t="b">
        <v>0</v>
      </c>
      <c r="J4004" s="41">
        <v>1</v>
      </c>
      <c r="K4004" s="41" t="str">
        <f t="shared" si="82"/>
        <v>118500</v>
      </c>
      <c r="L4004" s="41" t="s">
        <v>353</v>
      </c>
      <c r="O4004" t="s">
        <v>2547</v>
      </c>
      <c r="P4004">
        <v>12221032</v>
      </c>
      <c r="Q4004">
        <v>0</v>
      </c>
      <c r="R4004">
        <v>0</v>
      </c>
      <c r="S4004">
        <v>0</v>
      </c>
      <c r="U4004">
        <v>0</v>
      </c>
      <c r="V4004">
        <v>0</v>
      </c>
      <c r="W4004">
        <v>600</v>
      </c>
      <c r="X4004">
        <v>600</v>
      </c>
      <c r="Y4004" t="s">
        <v>419</v>
      </c>
      <c r="Z4004" t="s">
        <v>420</v>
      </c>
      <c r="AA4004" t="s">
        <v>357</v>
      </c>
      <c r="AB4004">
        <v>0</v>
      </c>
      <c r="AC4004">
        <v>1</v>
      </c>
      <c r="AD4004" t="b">
        <v>0</v>
      </c>
      <c r="AE4004" t="s">
        <v>358</v>
      </c>
      <c r="AZ4004" t="s">
        <v>389</v>
      </c>
      <c r="BA4004">
        <v>10000</v>
      </c>
      <c r="BB4004" t="s">
        <v>434</v>
      </c>
      <c r="BC4004" t="s">
        <v>357</v>
      </c>
      <c r="BD4004">
        <v>10000</v>
      </c>
      <c r="BE4004">
        <v>0</v>
      </c>
      <c r="BF4004" t="s">
        <v>361</v>
      </c>
      <c r="BG4004">
        <v>0</v>
      </c>
      <c r="BN4004">
        <v>20890001</v>
      </c>
      <c r="GY4004">
        <v>0</v>
      </c>
      <c r="GZ4004">
        <v>0</v>
      </c>
      <c r="HA4004" t="s">
        <v>373</v>
      </c>
      <c r="HB4004">
        <v>0</v>
      </c>
      <c r="HC4004">
        <v>0</v>
      </c>
      <c r="HD4004">
        <v>0</v>
      </c>
      <c r="HE4004" t="b">
        <v>0</v>
      </c>
      <c r="HF4004">
        <v>8000</v>
      </c>
      <c r="HG4004" t="b">
        <v>1</v>
      </c>
      <c r="HH4004">
        <v>0</v>
      </c>
      <c r="HI4004">
        <v>0</v>
      </c>
      <c r="HJ4004">
        <v>0</v>
      </c>
      <c r="HK4004">
        <v>0</v>
      </c>
      <c r="HL4004" t="b">
        <v>0</v>
      </c>
      <c r="HM4004">
        <v>0</v>
      </c>
      <c r="HN4004">
        <v>0</v>
      </c>
      <c r="HO4004">
        <v>0</v>
      </c>
      <c r="HP4004" t="s">
        <v>363</v>
      </c>
      <c r="HQ4004">
        <v>0</v>
      </c>
      <c r="HR4004">
        <v>0</v>
      </c>
      <c r="HS4004">
        <v>0</v>
      </c>
      <c r="HT4004">
        <v>0</v>
      </c>
      <c r="HU4004" t="b">
        <v>0</v>
      </c>
      <c r="HV4004">
        <v>0</v>
      </c>
      <c r="HW4004" t="b">
        <v>0</v>
      </c>
      <c r="HX4004" t="b">
        <v>0</v>
      </c>
    </row>
    <row r="4005" spans="2:232">
      <c r="B4005" s="34">
        <f>10000000+INDEX(编号表!$B:$B,MATCH(D4005,编号表!$A:$A,0))*10000+J4005</f>
        <v>11850002</v>
      </c>
      <c r="C4005" s="22" t="s">
        <v>2546</v>
      </c>
      <c r="D4005" s="22" t="s">
        <v>2546</v>
      </c>
      <c r="E4005" s="41" t="s">
        <v>492</v>
      </c>
      <c r="F4005" s="41" t="s">
        <v>2248</v>
      </c>
      <c r="G4005" s="41" t="s">
        <v>363</v>
      </c>
      <c r="H4005" s="41" t="b">
        <v>0</v>
      </c>
      <c r="I4005" s="41" t="b">
        <v>0</v>
      </c>
      <c r="J4005" s="41">
        <v>2</v>
      </c>
      <c r="K4005" s="41" t="str">
        <f t="shared" si="82"/>
        <v>118500</v>
      </c>
      <c r="L4005" s="41" t="s">
        <v>860</v>
      </c>
      <c r="O4005" t="s">
        <v>2548</v>
      </c>
      <c r="P4005">
        <v>12221032</v>
      </c>
      <c r="Q4005">
        <v>0</v>
      </c>
      <c r="R4005">
        <v>0</v>
      </c>
      <c r="S4005">
        <v>0</v>
      </c>
      <c r="U4005">
        <v>0</v>
      </c>
      <c r="V4005">
        <v>0</v>
      </c>
      <c r="W4005">
        <v>600</v>
      </c>
      <c r="X4005">
        <v>600</v>
      </c>
      <c r="Y4005" t="s">
        <v>419</v>
      </c>
      <c r="Z4005" t="s">
        <v>420</v>
      </c>
      <c r="AA4005" t="s">
        <v>357</v>
      </c>
      <c r="AB4005">
        <v>0</v>
      </c>
      <c r="AC4005">
        <v>1</v>
      </c>
      <c r="AD4005" t="b">
        <v>0</v>
      </c>
      <c r="AE4005" t="s">
        <v>358</v>
      </c>
      <c r="AZ4005" t="s">
        <v>389</v>
      </c>
      <c r="BA4005">
        <v>10000</v>
      </c>
      <c r="BB4005" t="s">
        <v>434</v>
      </c>
      <c r="BC4005" t="s">
        <v>357</v>
      </c>
      <c r="BD4005">
        <v>10000</v>
      </c>
      <c r="BE4005">
        <v>0</v>
      </c>
      <c r="BF4005" t="s">
        <v>361</v>
      </c>
      <c r="BG4005">
        <v>0</v>
      </c>
      <c r="BN4005">
        <v>20890002</v>
      </c>
      <c r="GY4005">
        <v>0</v>
      </c>
      <c r="GZ4005">
        <v>0</v>
      </c>
      <c r="HA4005" t="s">
        <v>373</v>
      </c>
      <c r="HB4005">
        <v>0</v>
      </c>
      <c r="HC4005">
        <v>0</v>
      </c>
      <c r="HD4005">
        <v>0</v>
      </c>
      <c r="HE4005" t="b">
        <v>0</v>
      </c>
      <c r="HF4005">
        <v>8000</v>
      </c>
      <c r="HG4005" t="b">
        <v>1</v>
      </c>
      <c r="HH4005">
        <v>0</v>
      </c>
      <c r="HI4005">
        <v>0</v>
      </c>
      <c r="HJ4005">
        <v>0</v>
      </c>
      <c r="HK4005">
        <v>0</v>
      </c>
      <c r="HL4005" t="b">
        <v>0</v>
      </c>
      <c r="HM4005">
        <v>0</v>
      </c>
      <c r="HN4005">
        <v>0</v>
      </c>
      <c r="HO4005">
        <v>0</v>
      </c>
      <c r="HP4005" t="s">
        <v>363</v>
      </c>
      <c r="HQ4005">
        <v>0</v>
      </c>
      <c r="HR4005">
        <v>0</v>
      </c>
      <c r="HS4005">
        <v>0</v>
      </c>
      <c r="HT4005">
        <v>0</v>
      </c>
      <c r="HU4005" t="b">
        <v>0</v>
      </c>
      <c r="HV4005">
        <v>0</v>
      </c>
      <c r="HW4005" t="b">
        <v>0</v>
      </c>
      <c r="HX4005" t="b">
        <v>0</v>
      </c>
    </row>
    <row r="4006" spans="2:232">
      <c r="B4006" s="34">
        <f>10000000+INDEX(编号表!$B:$B,MATCH(D4006,编号表!$A:$A,0))*10000+J4006</f>
        <v>11850003</v>
      </c>
      <c r="C4006" s="22" t="s">
        <v>2546</v>
      </c>
      <c r="D4006" s="22" t="s">
        <v>2546</v>
      </c>
      <c r="E4006" s="41" t="s">
        <v>492</v>
      </c>
      <c r="F4006" s="41" t="s">
        <v>2248</v>
      </c>
      <c r="G4006" s="41" t="s">
        <v>363</v>
      </c>
      <c r="H4006" s="41" t="b">
        <v>0</v>
      </c>
      <c r="I4006" s="41" t="b">
        <v>0</v>
      </c>
      <c r="J4006" s="41">
        <v>3</v>
      </c>
      <c r="K4006" s="41" t="str">
        <f t="shared" si="82"/>
        <v>118500</v>
      </c>
      <c r="L4006" s="41" t="s">
        <v>777</v>
      </c>
      <c r="O4006" t="s">
        <v>2549</v>
      </c>
      <c r="P4006">
        <v>12221032</v>
      </c>
      <c r="Q4006">
        <v>0</v>
      </c>
      <c r="R4006">
        <v>0</v>
      </c>
      <c r="S4006">
        <v>0</v>
      </c>
      <c r="U4006">
        <v>0</v>
      </c>
      <c r="V4006">
        <v>0</v>
      </c>
      <c r="W4006">
        <v>600</v>
      </c>
      <c r="X4006">
        <v>600</v>
      </c>
      <c r="Y4006" t="s">
        <v>419</v>
      </c>
      <c r="Z4006" t="s">
        <v>420</v>
      </c>
      <c r="AA4006" t="s">
        <v>357</v>
      </c>
      <c r="AB4006">
        <v>0</v>
      </c>
      <c r="AC4006">
        <v>1</v>
      </c>
      <c r="AD4006" t="b">
        <v>0</v>
      </c>
      <c r="AE4006" t="s">
        <v>358</v>
      </c>
      <c r="AZ4006" t="s">
        <v>389</v>
      </c>
      <c r="BA4006">
        <v>10000</v>
      </c>
      <c r="BB4006" t="s">
        <v>434</v>
      </c>
      <c r="BC4006" t="s">
        <v>357</v>
      </c>
      <c r="BD4006">
        <v>10000</v>
      </c>
      <c r="BE4006">
        <v>0</v>
      </c>
      <c r="BF4006" t="s">
        <v>361</v>
      </c>
      <c r="BG4006">
        <v>0</v>
      </c>
      <c r="BN4006">
        <v>20890003</v>
      </c>
      <c r="GY4006">
        <v>0</v>
      </c>
      <c r="GZ4006">
        <v>0</v>
      </c>
      <c r="HA4006" t="s">
        <v>373</v>
      </c>
      <c r="HB4006">
        <v>0</v>
      </c>
      <c r="HC4006">
        <v>0</v>
      </c>
      <c r="HD4006">
        <v>0</v>
      </c>
      <c r="HE4006" t="b">
        <v>0</v>
      </c>
      <c r="HF4006">
        <v>8000</v>
      </c>
      <c r="HG4006" t="b">
        <v>1</v>
      </c>
      <c r="HH4006">
        <v>0</v>
      </c>
      <c r="HI4006">
        <v>0</v>
      </c>
      <c r="HJ4006">
        <v>0</v>
      </c>
      <c r="HK4006">
        <v>0</v>
      </c>
      <c r="HL4006" t="b">
        <v>0</v>
      </c>
      <c r="HM4006">
        <v>0</v>
      </c>
      <c r="HN4006">
        <v>0</v>
      </c>
      <c r="HO4006">
        <v>0</v>
      </c>
      <c r="HP4006" t="s">
        <v>363</v>
      </c>
      <c r="HQ4006">
        <v>0</v>
      </c>
      <c r="HR4006">
        <v>0</v>
      </c>
      <c r="HS4006">
        <v>0</v>
      </c>
      <c r="HT4006">
        <v>0</v>
      </c>
      <c r="HU4006" t="b">
        <v>0</v>
      </c>
      <c r="HV4006">
        <v>0</v>
      </c>
      <c r="HW4006" t="b">
        <v>0</v>
      </c>
      <c r="HX4006" t="b">
        <v>0</v>
      </c>
    </row>
    <row r="4007" spans="2:232">
      <c r="B4007" s="34">
        <f>10000000+INDEX(编号表!$B:$B,MATCH(D4007,编号表!$A:$A,0))*10000+J4007</f>
        <v>11850004</v>
      </c>
      <c r="C4007" s="22" t="s">
        <v>2546</v>
      </c>
      <c r="D4007" s="22" t="s">
        <v>2546</v>
      </c>
      <c r="E4007" s="41" t="s">
        <v>492</v>
      </c>
      <c r="F4007" s="41" t="s">
        <v>2252</v>
      </c>
      <c r="G4007" s="41" t="s">
        <v>363</v>
      </c>
      <c r="H4007" s="41" t="b">
        <v>0</v>
      </c>
      <c r="I4007" s="41" t="b">
        <v>0</v>
      </c>
      <c r="J4007" s="41">
        <v>4</v>
      </c>
      <c r="K4007" s="41" t="str">
        <f t="shared" si="82"/>
        <v>118500</v>
      </c>
      <c r="L4007" s="41" t="s">
        <v>353</v>
      </c>
      <c r="O4007" t="s">
        <v>2547</v>
      </c>
      <c r="P4007">
        <v>12221032</v>
      </c>
      <c r="Q4007">
        <v>0</v>
      </c>
      <c r="R4007">
        <v>0</v>
      </c>
      <c r="S4007">
        <v>0</v>
      </c>
      <c r="U4007">
        <v>0</v>
      </c>
      <c r="V4007">
        <v>0</v>
      </c>
      <c r="W4007">
        <v>600</v>
      </c>
      <c r="X4007">
        <v>600</v>
      </c>
      <c r="Y4007" t="s">
        <v>419</v>
      </c>
      <c r="Z4007" t="s">
        <v>420</v>
      </c>
      <c r="AA4007" t="s">
        <v>357</v>
      </c>
      <c r="AB4007">
        <v>0</v>
      </c>
      <c r="AC4007">
        <v>1</v>
      </c>
      <c r="AD4007" t="b">
        <v>0</v>
      </c>
      <c r="AE4007" t="s">
        <v>358</v>
      </c>
      <c r="AZ4007" t="s">
        <v>389</v>
      </c>
      <c r="BA4007">
        <v>10000</v>
      </c>
      <c r="BB4007" t="s">
        <v>434</v>
      </c>
      <c r="BC4007" t="s">
        <v>357</v>
      </c>
      <c r="BD4007">
        <v>10000</v>
      </c>
      <c r="BE4007">
        <v>0</v>
      </c>
      <c r="BF4007" t="s">
        <v>361</v>
      </c>
      <c r="BG4007">
        <v>0</v>
      </c>
      <c r="BN4007">
        <v>20890004</v>
      </c>
      <c r="GY4007">
        <v>0</v>
      </c>
      <c r="GZ4007">
        <v>0</v>
      </c>
      <c r="HA4007" t="s">
        <v>373</v>
      </c>
      <c r="HB4007">
        <v>0</v>
      </c>
      <c r="HC4007">
        <v>0</v>
      </c>
      <c r="HD4007">
        <v>0</v>
      </c>
      <c r="HE4007" t="b">
        <v>0</v>
      </c>
      <c r="HF4007">
        <v>8000</v>
      </c>
      <c r="HG4007" t="b">
        <v>1</v>
      </c>
      <c r="HH4007">
        <v>0</v>
      </c>
      <c r="HI4007">
        <v>0</v>
      </c>
      <c r="HJ4007">
        <v>0</v>
      </c>
      <c r="HK4007">
        <v>0</v>
      </c>
      <c r="HL4007" t="b">
        <v>0</v>
      </c>
      <c r="HM4007">
        <v>0</v>
      </c>
      <c r="HN4007">
        <v>0</v>
      </c>
      <c r="HO4007">
        <v>0</v>
      </c>
      <c r="HP4007" t="s">
        <v>363</v>
      </c>
      <c r="HQ4007">
        <v>0</v>
      </c>
      <c r="HR4007">
        <v>0</v>
      </c>
      <c r="HS4007">
        <v>0</v>
      </c>
      <c r="HT4007">
        <v>0</v>
      </c>
      <c r="HU4007" t="b">
        <v>0</v>
      </c>
      <c r="HV4007">
        <v>0</v>
      </c>
      <c r="HW4007" t="b">
        <v>0</v>
      </c>
      <c r="HX4007" t="b">
        <v>0</v>
      </c>
    </row>
    <row r="4008" spans="2:232">
      <c r="B4008" s="34">
        <f>10000000+INDEX(编号表!$B:$B,MATCH(D4008,编号表!$A:$A,0))*10000+J4008</f>
        <v>11850005</v>
      </c>
      <c r="C4008" s="22" t="s">
        <v>2546</v>
      </c>
      <c r="D4008" s="22" t="s">
        <v>2546</v>
      </c>
      <c r="E4008" s="41" t="s">
        <v>492</v>
      </c>
      <c r="F4008" s="41" t="s">
        <v>2252</v>
      </c>
      <c r="G4008" s="41" t="s">
        <v>363</v>
      </c>
      <c r="H4008" s="41" t="b">
        <v>0</v>
      </c>
      <c r="I4008" s="41" t="b">
        <v>0</v>
      </c>
      <c r="J4008" s="41">
        <v>5</v>
      </c>
      <c r="K4008" s="41" t="str">
        <f t="shared" si="82"/>
        <v>118500</v>
      </c>
      <c r="L4008" s="41" t="s">
        <v>860</v>
      </c>
      <c r="O4008" t="s">
        <v>2548</v>
      </c>
      <c r="P4008">
        <v>12221032</v>
      </c>
      <c r="Q4008">
        <v>0</v>
      </c>
      <c r="R4008">
        <v>0</v>
      </c>
      <c r="S4008">
        <v>0</v>
      </c>
      <c r="U4008">
        <v>0</v>
      </c>
      <c r="V4008">
        <v>0</v>
      </c>
      <c r="W4008">
        <v>600</v>
      </c>
      <c r="X4008">
        <v>600</v>
      </c>
      <c r="Y4008" t="s">
        <v>419</v>
      </c>
      <c r="Z4008" t="s">
        <v>420</v>
      </c>
      <c r="AA4008" t="s">
        <v>357</v>
      </c>
      <c r="AB4008">
        <v>0</v>
      </c>
      <c r="AC4008">
        <v>1</v>
      </c>
      <c r="AD4008" t="b">
        <v>0</v>
      </c>
      <c r="AE4008" t="s">
        <v>358</v>
      </c>
      <c r="AZ4008" t="s">
        <v>389</v>
      </c>
      <c r="BA4008">
        <v>10000</v>
      </c>
      <c r="BB4008" t="s">
        <v>434</v>
      </c>
      <c r="BC4008" t="s">
        <v>357</v>
      </c>
      <c r="BD4008">
        <v>10000</v>
      </c>
      <c r="BE4008">
        <v>0</v>
      </c>
      <c r="BF4008" t="s">
        <v>361</v>
      </c>
      <c r="BG4008">
        <v>0</v>
      </c>
      <c r="BN4008">
        <v>20890005</v>
      </c>
      <c r="GY4008">
        <v>0</v>
      </c>
      <c r="GZ4008">
        <v>0</v>
      </c>
      <c r="HA4008" t="s">
        <v>373</v>
      </c>
      <c r="HB4008">
        <v>0</v>
      </c>
      <c r="HC4008">
        <v>0</v>
      </c>
      <c r="HD4008">
        <v>0</v>
      </c>
      <c r="HE4008" t="b">
        <v>0</v>
      </c>
      <c r="HF4008">
        <v>8000</v>
      </c>
      <c r="HG4008" t="b">
        <v>1</v>
      </c>
      <c r="HH4008">
        <v>0</v>
      </c>
      <c r="HI4008">
        <v>0</v>
      </c>
      <c r="HJ4008">
        <v>0</v>
      </c>
      <c r="HK4008">
        <v>0</v>
      </c>
      <c r="HL4008" t="b">
        <v>0</v>
      </c>
      <c r="HM4008">
        <v>0</v>
      </c>
      <c r="HN4008">
        <v>0</v>
      </c>
      <c r="HO4008">
        <v>0</v>
      </c>
      <c r="HP4008" t="s">
        <v>363</v>
      </c>
      <c r="HQ4008">
        <v>0</v>
      </c>
      <c r="HR4008">
        <v>0</v>
      </c>
      <c r="HS4008">
        <v>0</v>
      </c>
      <c r="HT4008">
        <v>0</v>
      </c>
      <c r="HU4008" t="b">
        <v>0</v>
      </c>
      <c r="HV4008">
        <v>0</v>
      </c>
      <c r="HW4008" t="b">
        <v>0</v>
      </c>
      <c r="HX4008" t="b">
        <v>0</v>
      </c>
    </row>
    <row r="4009" spans="2:232">
      <c r="B4009" s="34">
        <f>10000000+INDEX(编号表!$B:$B,MATCH(D4009,编号表!$A:$A,0))*10000+J4009</f>
        <v>11850006</v>
      </c>
      <c r="C4009" s="22" t="s">
        <v>2546</v>
      </c>
      <c r="D4009" s="22" t="s">
        <v>2546</v>
      </c>
      <c r="E4009" s="41" t="s">
        <v>492</v>
      </c>
      <c r="F4009" s="41" t="s">
        <v>2252</v>
      </c>
      <c r="G4009" s="41" t="s">
        <v>363</v>
      </c>
      <c r="H4009" s="41" t="b">
        <v>0</v>
      </c>
      <c r="I4009" s="41" t="b">
        <v>0</v>
      </c>
      <c r="J4009" s="41">
        <v>6</v>
      </c>
      <c r="K4009" s="41" t="str">
        <f t="shared" si="82"/>
        <v>118500</v>
      </c>
      <c r="L4009" s="41" t="s">
        <v>777</v>
      </c>
      <c r="O4009" t="s">
        <v>2549</v>
      </c>
      <c r="P4009">
        <v>12221032</v>
      </c>
      <c r="Q4009">
        <v>0</v>
      </c>
      <c r="R4009">
        <v>0</v>
      </c>
      <c r="S4009">
        <v>0</v>
      </c>
      <c r="U4009">
        <v>0</v>
      </c>
      <c r="V4009">
        <v>0</v>
      </c>
      <c r="W4009">
        <v>600</v>
      </c>
      <c r="X4009">
        <v>600</v>
      </c>
      <c r="Y4009" t="s">
        <v>419</v>
      </c>
      <c r="Z4009" t="s">
        <v>420</v>
      </c>
      <c r="AA4009" t="s">
        <v>357</v>
      </c>
      <c r="AB4009">
        <v>0</v>
      </c>
      <c r="AC4009">
        <v>1</v>
      </c>
      <c r="AD4009" t="b">
        <v>0</v>
      </c>
      <c r="AE4009" t="s">
        <v>358</v>
      </c>
      <c r="AZ4009" t="s">
        <v>389</v>
      </c>
      <c r="BA4009">
        <v>10000</v>
      </c>
      <c r="BB4009" t="s">
        <v>434</v>
      </c>
      <c r="BC4009" t="s">
        <v>357</v>
      </c>
      <c r="BD4009">
        <v>10000</v>
      </c>
      <c r="BE4009">
        <v>0</v>
      </c>
      <c r="BF4009" t="s">
        <v>361</v>
      </c>
      <c r="BG4009">
        <v>0</v>
      </c>
      <c r="BN4009">
        <v>20890006</v>
      </c>
      <c r="GY4009">
        <v>0</v>
      </c>
      <c r="GZ4009">
        <v>0</v>
      </c>
      <c r="HA4009" t="s">
        <v>373</v>
      </c>
      <c r="HB4009">
        <v>0</v>
      </c>
      <c r="HC4009">
        <v>0</v>
      </c>
      <c r="HD4009">
        <v>0</v>
      </c>
      <c r="HE4009" t="b">
        <v>0</v>
      </c>
      <c r="HF4009">
        <v>8000</v>
      </c>
      <c r="HG4009" t="b">
        <v>1</v>
      </c>
      <c r="HH4009">
        <v>0</v>
      </c>
      <c r="HI4009">
        <v>0</v>
      </c>
      <c r="HJ4009">
        <v>0</v>
      </c>
      <c r="HK4009">
        <v>0</v>
      </c>
      <c r="HL4009" t="b">
        <v>0</v>
      </c>
      <c r="HM4009">
        <v>0</v>
      </c>
      <c r="HN4009">
        <v>0</v>
      </c>
      <c r="HO4009">
        <v>0</v>
      </c>
      <c r="HP4009" t="s">
        <v>363</v>
      </c>
      <c r="HQ4009">
        <v>0</v>
      </c>
      <c r="HR4009">
        <v>0</v>
      </c>
      <c r="HS4009">
        <v>0</v>
      </c>
      <c r="HT4009">
        <v>0</v>
      </c>
      <c r="HU4009" t="b">
        <v>0</v>
      </c>
      <c r="HV4009">
        <v>0</v>
      </c>
      <c r="HW4009" t="b">
        <v>0</v>
      </c>
      <c r="HX4009" t="b">
        <v>0</v>
      </c>
    </row>
    <row r="4010" spans="2:232">
      <c r="B4010" s="34">
        <f>10000000+INDEX(编号表!$B:$B,MATCH(D4010,编号表!$A:$A,0))*10000+J4010</f>
        <v>11850007</v>
      </c>
      <c r="C4010" s="22" t="s">
        <v>2546</v>
      </c>
      <c r="D4010" s="22" t="s">
        <v>2546</v>
      </c>
      <c r="E4010" s="41" t="s">
        <v>492</v>
      </c>
      <c r="F4010" s="41" t="s">
        <v>2256</v>
      </c>
      <c r="G4010" s="41" t="s">
        <v>363</v>
      </c>
      <c r="H4010" s="41" t="b">
        <v>0</v>
      </c>
      <c r="I4010" s="41" t="b">
        <v>0</v>
      </c>
      <c r="J4010" s="41">
        <v>7</v>
      </c>
      <c r="K4010" s="41" t="str">
        <f t="shared" si="82"/>
        <v>118500</v>
      </c>
      <c r="L4010" s="41" t="s">
        <v>353</v>
      </c>
      <c r="O4010" t="s">
        <v>2547</v>
      </c>
      <c r="P4010">
        <v>12221032</v>
      </c>
      <c r="Q4010">
        <v>0</v>
      </c>
      <c r="R4010">
        <v>0</v>
      </c>
      <c r="S4010">
        <v>0</v>
      </c>
      <c r="U4010">
        <v>0</v>
      </c>
      <c r="V4010">
        <v>0</v>
      </c>
      <c r="W4010">
        <v>600</v>
      </c>
      <c r="X4010">
        <v>600</v>
      </c>
      <c r="Y4010" t="s">
        <v>419</v>
      </c>
      <c r="Z4010" t="s">
        <v>420</v>
      </c>
      <c r="AA4010" t="s">
        <v>357</v>
      </c>
      <c r="AB4010">
        <v>0</v>
      </c>
      <c r="AC4010">
        <v>1</v>
      </c>
      <c r="AD4010" t="b">
        <v>0</v>
      </c>
      <c r="AE4010" t="s">
        <v>358</v>
      </c>
      <c r="AZ4010" t="s">
        <v>389</v>
      </c>
      <c r="BA4010">
        <v>10000</v>
      </c>
      <c r="BB4010" t="s">
        <v>434</v>
      </c>
      <c r="BC4010" t="s">
        <v>357</v>
      </c>
      <c r="BD4010">
        <v>10000</v>
      </c>
      <c r="BE4010">
        <v>0</v>
      </c>
      <c r="BF4010" t="s">
        <v>361</v>
      </c>
      <c r="BG4010">
        <v>0</v>
      </c>
      <c r="BN4010">
        <v>20890007</v>
      </c>
      <c r="GY4010">
        <v>0</v>
      </c>
      <c r="GZ4010">
        <v>0</v>
      </c>
      <c r="HA4010" t="s">
        <v>373</v>
      </c>
      <c r="HB4010">
        <v>0</v>
      </c>
      <c r="HC4010">
        <v>0</v>
      </c>
      <c r="HD4010">
        <v>0</v>
      </c>
      <c r="HE4010" t="b">
        <v>0</v>
      </c>
      <c r="HF4010">
        <v>8000</v>
      </c>
      <c r="HG4010" t="b">
        <v>1</v>
      </c>
      <c r="HH4010">
        <v>0</v>
      </c>
      <c r="HI4010">
        <v>0</v>
      </c>
      <c r="HJ4010">
        <v>0</v>
      </c>
      <c r="HK4010">
        <v>0</v>
      </c>
      <c r="HL4010" t="b">
        <v>0</v>
      </c>
      <c r="HM4010">
        <v>0</v>
      </c>
      <c r="HN4010">
        <v>0</v>
      </c>
      <c r="HO4010">
        <v>0</v>
      </c>
      <c r="HP4010" t="s">
        <v>363</v>
      </c>
      <c r="HQ4010">
        <v>0</v>
      </c>
      <c r="HR4010">
        <v>0</v>
      </c>
      <c r="HS4010">
        <v>0</v>
      </c>
      <c r="HT4010">
        <v>0</v>
      </c>
      <c r="HU4010" t="b">
        <v>0</v>
      </c>
      <c r="HV4010">
        <v>0</v>
      </c>
      <c r="HW4010" t="b">
        <v>0</v>
      </c>
      <c r="HX4010" t="b">
        <v>0</v>
      </c>
    </row>
    <row r="4011" spans="2:232">
      <c r="B4011" s="34">
        <f>10000000+INDEX(编号表!$B:$B,MATCH(D4011,编号表!$A:$A,0))*10000+J4011</f>
        <v>11850008</v>
      </c>
      <c r="C4011" s="22" t="s">
        <v>2546</v>
      </c>
      <c r="D4011" s="22" t="s">
        <v>2546</v>
      </c>
      <c r="E4011" s="41" t="s">
        <v>492</v>
      </c>
      <c r="F4011" s="41" t="s">
        <v>2256</v>
      </c>
      <c r="G4011" s="41" t="s">
        <v>363</v>
      </c>
      <c r="H4011" s="41" t="b">
        <v>0</v>
      </c>
      <c r="I4011" s="41" t="b">
        <v>0</v>
      </c>
      <c r="J4011" s="41">
        <v>8</v>
      </c>
      <c r="K4011" s="41" t="str">
        <f t="shared" si="82"/>
        <v>118500</v>
      </c>
      <c r="L4011" s="41" t="s">
        <v>860</v>
      </c>
      <c r="O4011" t="s">
        <v>2548</v>
      </c>
      <c r="P4011">
        <v>12221032</v>
      </c>
      <c r="Q4011">
        <v>0</v>
      </c>
      <c r="R4011">
        <v>0</v>
      </c>
      <c r="S4011">
        <v>0</v>
      </c>
      <c r="U4011">
        <v>0</v>
      </c>
      <c r="V4011">
        <v>0</v>
      </c>
      <c r="W4011">
        <v>600</v>
      </c>
      <c r="X4011">
        <v>600</v>
      </c>
      <c r="Y4011" t="s">
        <v>419</v>
      </c>
      <c r="Z4011" t="s">
        <v>420</v>
      </c>
      <c r="AA4011" t="s">
        <v>357</v>
      </c>
      <c r="AB4011">
        <v>0</v>
      </c>
      <c r="AC4011">
        <v>1</v>
      </c>
      <c r="AD4011" t="b">
        <v>0</v>
      </c>
      <c r="AE4011" t="s">
        <v>358</v>
      </c>
      <c r="AZ4011" t="s">
        <v>389</v>
      </c>
      <c r="BA4011">
        <v>10000</v>
      </c>
      <c r="BB4011" t="s">
        <v>434</v>
      </c>
      <c r="BC4011" t="s">
        <v>357</v>
      </c>
      <c r="BD4011">
        <v>10000</v>
      </c>
      <c r="BE4011">
        <v>0</v>
      </c>
      <c r="BF4011" t="s">
        <v>361</v>
      </c>
      <c r="BG4011">
        <v>0</v>
      </c>
      <c r="BN4011">
        <v>20890008</v>
      </c>
      <c r="GY4011">
        <v>0</v>
      </c>
      <c r="GZ4011">
        <v>0</v>
      </c>
      <c r="HA4011" t="s">
        <v>373</v>
      </c>
      <c r="HB4011">
        <v>0</v>
      </c>
      <c r="HC4011">
        <v>0</v>
      </c>
      <c r="HD4011">
        <v>0</v>
      </c>
      <c r="HE4011" t="b">
        <v>0</v>
      </c>
      <c r="HF4011">
        <v>8000</v>
      </c>
      <c r="HG4011" t="b">
        <v>1</v>
      </c>
      <c r="HH4011">
        <v>0</v>
      </c>
      <c r="HI4011">
        <v>0</v>
      </c>
      <c r="HJ4011">
        <v>0</v>
      </c>
      <c r="HK4011">
        <v>0</v>
      </c>
      <c r="HL4011" t="b">
        <v>0</v>
      </c>
      <c r="HM4011">
        <v>0</v>
      </c>
      <c r="HN4011">
        <v>0</v>
      </c>
      <c r="HO4011">
        <v>0</v>
      </c>
      <c r="HP4011" t="s">
        <v>363</v>
      </c>
      <c r="HQ4011">
        <v>0</v>
      </c>
      <c r="HR4011">
        <v>0</v>
      </c>
      <c r="HS4011">
        <v>0</v>
      </c>
      <c r="HT4011">
        <v>0</v>
      </c>
      <c r="HU4011" t="b">
        <v>0</v>
      </c>
      <c r="HV4011">
        <v>0</v>
      </c>
      <c r="HW4011" t="b">
        <v>0</v>
      </c>
      <c r="HX4011" t="b">
        <v>0</v>
      </c>
    </row>
    <row r="4012" spans="2:232">
      <c r="B4012" s="34">
        <f>10000000+INDEX(编号表!$B:$B,MATCH(D4012,编号表!$A:$A,0))*10000+J4012</f>
        <v>11850009</v>
      </c>
      <c r="C4012" s="22" t="s">
        <v>2546</v>
      </c>
      <c r="D4012" s="22" t="s">
        <v>2546</v>
      </c>
      <c r="E4012" s="41" t="s">
        <v>492</v>
      </c>
      <c r="F4012" s="41" t="s">
        <v>2256</v>
      </c>
      <c r="G4012" s="41" t="s">
        <v>363</v>
      </c>
      <c r="H4012" s="41" t="b">
        <v>0</v>
      </c>
      <c r="I4012" s="41" t="b">
        <v>0</v>
      </c>
      <c r="J4012" s="41">
        <v>9</v>
      </c>
      <c r="K4012" s="41" t="str">
        <f t="shared" si="82"/>
        <v>118500</v>
      </c>
      <c r="L4012" s="41" t="s">
        <v>777</v>
      </c>
      <c r="O4012" t="s">
        <v>2549</v>
      </c>
      <c r="P4012">
        <v>12221032</v>
      </c>
      <c r="Q4012">
        <v>0</v>
      </c>
      <c r="R4012">
        <v>0</v>
      </c>
      <c r="S4012">
        <v>0</v>
      </c>
      <c r="U4012">
        <v>0</v>
      </c>
      <c r="V4012">
        <v>0</v>
      </c>
      <c r="W4012">
        <v>600</v>
      </c>
      <c r="X4012">
        <v>600</v>
      </c>
      <c r="Y4012" t="s">
        <v>419</v>
      </c>
      <c r="Z4012" t="s">
        <v>420</v>
      </c>
      <c r="AA4012" t="s">
        <v>357</v>
      </c>
      <c r="AB4012">
        <v>0</v>
      </c>
      <c r="AC4012">
        <v>1</v>
      </c>
      <c r="AD4012" t="b">
        <v>0</v>
      </c>
      <c r="AE4012" t="s">
        <v>358</v>
      </c>
      <c r="AZ4012" t="s">
        <v>389</v>
      </c>
      <c r="BA4012">
        <v>10000</v>
      </c>
      <c r="BB4012" t="s">
        <v>434</v>
      </c>
      <c r="BC4012" t="s">
        <v>357</v>
      </c>
      <c r="BD4012">
        <v>10000</v>
      </c>
      <c r="BE4012">
        <v>0</v>
      </c>
      <c r="BF4012" t="s">
        <v>361</v>
      </c>
      <c r="BG4012">
        <v>0</v>
      </c>
      <c r="BN4012">
        <v>20890009</v>
      </c>
      <c r="GY4012">
        <v>0</v>
      </c>
      <c r="GZ4012">
        <v>0</v>
      </c>
      <c r="HA4012" t="s">
        <v>373</v>
      </c>
      <c r="HB4012">
        <v>0</v>
      </c>
      <c r="HC4012">
        <v>0</v>
      </c>
      <c r="HD4012">
        <v>0</v>
      </c>
      <c r="HE4012" t="b">
        <v>0</v>
      </c>
      <c r="HF4012">
        <v>8000</v>
      </c>
      <c r="HG4012" t="b">
        <v>1</v>
      </c>
      <c r="HH4012">
        <v>0</v>
      </c>
      <c r="HI4012">
        <v>0</v>
      </c>
      <c r="HJ4012">
        <v>0</v>
      </c>
      <c r="HK4012">
        <v>0</v>
      </c>
      <c r="HL4012" t="b">
        <v>0</v>
      </c>
      <c r="HM4012">
        <v>0</v>
      </c>
      <c r="HN4012">
        <v>0</v>
      </c>
      <c r="HO4012">
        <v>0</v>
      </c>
      <c r="HP4012" t="s">
        <v>363</v>
      </c>
      <c r="HQ4012">
        <v>0</v>
      </c>
      <c r="HR4012">
        <v>0</v>
      </c>
      <c r="HS4012">
        <v>0</v>
      </c>
      <c r="HT4012">
        <v>0</v>
      </c>
      <c r="HU4012" t="b">
        <v>0</v>
      </c>
      <c r="HV4012">
        <v>0</v>
      </c>
      <c r="HW4012" t="b">
        <v>0</v>
      </c>
      <c r="HX4012" t="b">
        <v>0</v>
      </c>
    </row>
    <row r="4013" spans="2:232">
      <c r="B4013" s="34">
        <f>10000000+INDEX(编号表!$B:$B,MATCH(D4013,编号表!$A:$A,0))*10000+J4013</f>
        <v>11850010</v>
      </c>
      <c r="C4013" s="22" t="s">
        <v>2546</v>
      </c>
      <c r="D4013" s="22" t="s">
        <v>2546</v>
      </c>
      <c r="E4013" s="41" t="s">
        <v>492</v>
      </c>
      <c r="F4013" s="41" t="s">
        <v>2260</v>
      </c>
      <c r="G4013" s="41" t="s">
        <v>363</v>
      </c>
      <c r="H4013" s="41" t="b">
        <v>0</v>
      </c>
      <c r="I4013" s="41" t="b">
        <v>0</v>
      </c>
      <c r="J4013" s="41">
        <v>10</v>
      </c>
      <c r="K4013" s="41" t="str">
        <f t="shared" si="82"/>
        <v>118500</v>
      </c>
      <c r="L4013" s="41" t="s">
        <v>353</v>
      </c>
      <c r="O4013" t="s">
        <v>2547</v>
      </c>
      <c r="P4013">
        <v>12221032</v>
      </c>
      <c r="Q4013">
        <v>0</v>
      </c>
      <c r="R4013">
        <v>0</v>
      </c>
      <c r="S4013">
        <v>0</v>
      </c>
      <c r="U4013">
        <v>0</v>
      </c>
      <c r="V4013">
        <v>0</v>
      </c>
      <c r="W4013">
        <v>600</v>
      </c>
      <c r="X4013">
        <v>600</v>
      </c>
      <c r="Y4013" t="s">
        <v>419</v>
      </c>
      <c r="Z4013" t="s">
        <v>420</v>
      </c>
      <c r="AA4013" t="s">
        <v>357</v>
      </c>
      <c r="AB4013">
        <v>0</v>
      </c>
      <c r="AC4013">
        <v>1</v>
      </c>
      <c r="AD4013" t="b">
        <v>0</v>
      </c>
      <c r="AE4013" t="s">
        <v>358</v>
      </c>
      <c r="AZ4013" t="s">
        <v>389</v>
      </c>
      <c r="BA4013">
        <v>10000</v>
      </c>
      <c r="BB4013" t="s">
        <v>434</v>
      </c>
      <c r="BC4013" t="s">
        <v>357</v>
      </c>
      <c r="BD4013">
        <v>10000</v>
      </c>
      <c r="BE4013">
        <v>0</v>
      </c>
      <c r="BF4013" t="s">
        <v>361</v>
      </c>
      <c r="BG4013">
        <v>0</v>
      </c>
      <c r="BN4013">
        <v>20890010</v>
      </c>
      <c r="GY4013">
        <v>0</v>
      </c>
      <c r="GZ4013">
        <v>0</v>
      </c>
      <c r="HA4013" t="s">
        <v>373</v>
      </c>
      <c r="HB4013">
        <v>0</v>
      </c>
      <c r="HC4013">
        <v>0</v>
      </c>
      <c r="HD4013">
        <v>0</v>
      </c>
      <c r="HE4013" t="b">
        <v>0</v>
      </c>
      <c r="HF4013">
        <v>8000</v>
      </c>
      <c r="HG4013" t="b">
        <v>1</v>
      </c>
      <c r="HH4013">
        <v>0</v>
      </c>
      <c r="HI4013">
        <v>0</v>
      </c>
      <c r="HJ4013">
        <v>0</v>
      </c>
      <c r="HK4013">
        <v>0</v>
      </c>
      <c r="HL4013" t="b">
        <v>0</v>
      </c>
      <c r="HM4013">
        <v>0</v>
      </c>
      <c r="HN4013">
        <v>0</v>
      </c>
      <c r="HO4013">
        <v>0</v>
      </c>
      <c r="HP4013" t="s">
        <v>363</v>
      </c>
      <c r="HQ4013">
        <v>0</v>
      </c>
      <c r="HR4013">
        <v>0</v>
      </c>
      <c r="HS4013">
        <v>0</v>
      </c>
      <c r="HT4013">
        <v>0</v>
      </c>
      <c r="HU4013" t="b">
        <v>0</v>
      </c>
      <c r="HV4013">
        <v>0</v>
      </c>
      <c r="HW4013" t="b">
        <v>0</v>
      </c>
      <c r="HX4013" t="b">
        <v>0</v>
      </c>
    </row>
    <row r="4014" spans="2:232">
      <c r="B4014" s="34">
        <f>10000000+INDEX(编号表!$B:$B,MATCH(D4014,编号表!$A:$A,0))*10000+J4014</f>
        <v>11850011</v>
      </c>
      <c r="C4014" s="22" t="s">
        <v>2546</v>
      </c>
      <c r="D4014" s="22" t="s">
        <v>2546</v>
      </c>
      <c r="E4014" s="41" t="s">
        <v>492</v>
      </c>
      <c r="F4014" s="41" t="s">
        <v>2260</v>
      </c>
      <c r="G4014" s="41" t="s">
        <v>363</v>
      </c>
      <c r="H4014" s="41" t="b">
        <v>0</v>
      </c>
      <c r="I4014" s="41" t="b">
        <v>0</v>
      </c>
      <c r="J4014" s="41">
        <v>11</v>
      </c>
      <c r="K4014" s="41" t="str">
        <f t="shared" si="82"/>
        <v>118500</v>
      </c>
      <c r="L4014" s="41" t="s">
        <v>860</v>
      </c>
      <c r="O4014" t="s">
        <v>2548</v>
      </c>
      <c r="P4014">
        <v>12221032</v>
      </c>
      <c r="Q4014">
        <v>0</v>
      </c>
      <c r="R4014">
        <v>0</v>
      </c>
      <c r="S4014">
        <v>0</v>
      </c>
      <c r="U4014">
        <v>0</v>
      </c>
      <c r="V4014">
        <v>0</v>
      </c>
      <c r="W4014">
        <v>600</v>
      </c>
      <c r="X4014">
        <v>600</v>
      </c>
      <c r="Y4014" t="s">
        <v>419</v>
      </c>
      <c r="Z4014" t="s">
        <v>420</v>
      </c>
      <c r="AA4014" t="s">
        <v>357</v>
      </c>
      <c r="AB4014">
        <v>0</v>
      </c>
      <c r="AC4014">
        <v>1</v>
      </c>
      <c r="AD4014" t="b">
        <v>0</v>
      </c>
      <c r="AE4014" t="s">
        <v>358</v>
      </c>
      <c r="AZ4014" t="s">
        <v>389</v>
      </c>
      <c r="BA4014">
        <v>10000</v>
      </c>
      <c r="BB4014" t="s">
        <v>434</v>
      </c>
      <c r="BC4014" t="s">
        <v>357</v>
      </c>
      <c r="BD4014">
        <v>10000</v>
      </c>
      <c r="BE4014">
        <v>0</v>
      </c>
      <c r="BF4014" t="s">
        <v>361</v>
      </c>
      <c r="BG4014">
        <v>0</v>
      </c>
      <c r="BN4014">
        <v>20890011</v>
      </c>
      <c r="GY4014">
        <v>0</v>
      </c>
      <c r="GZ4014">
        <v>0</v>
      </c>
      <c r="HA4014" t="s">
        <v>373</v>
      </c>
      <c r="HB4014">
        <v>0</v>
      </c>
      <c r="HC4014">
        <v>0</v>
      </c>
      <c r="HD4014">
        <v>0</v>
      </c>
      <c r="HE4014" t="b">
        <v>0</v>
      </c>
      <c r="HF4014">
        <v>8000</v>
      </c>
      <c r="HG4014" t="b">
        <v>1</v>
      </c>
      <c r="HH4014">
        <v>0</v>
      </c>
      <c r="HI4014">
        <v>0</v>
      </c>
      <c r="HJ4014">
        <v>0</v>
      </c>
      <c r="HK4014">
        <v>0</v>
      </c>
      <c r="HL4014" t="b">
        <v>0</v>
      </c>
      <c r="HM4014">
        <v>0</v>
      </c>
      <c r="HN4014">
        <v>0</v>
      </c>
      <c r="HO4014">
        <v>0</v>
      </c>
      <c r="HP4014" t="s">
        <v>363</v>
      </c>
      <c r="HQ4014">
        <v>0</v>
      </c>
      <c r="HR4014">
        <v>0</v>
      </c>
      <c r="HS4014">
        <v>0</v>
      </c>
      <c r="HT4014">
        <v>0</v>
      </c>
      <c r="HU4014" t="b">
        <v>0</v>
      </c>
      <c r="HV4014">
        <v>0</v>
      </c>
      <c r="HW4014" t="b">
        <v>0</v>
      </c>
      <c r="HX4014" t="b">
        <v>0</v>
      </c>
    </row>
    <row r="4015" spans="2:232">
      <c r="B4015" s="34">
        <f>10000000+INDEX(编号表!$B:$B,MATCH(D4015,编号表!$A:$A,0))*10000+J4015</f>
        <v>11850012</v>
      </c>
      <c r="C4015" s="22" t="s">
        <v>2546</v>
      </c>
      <c r="D4015" s="22" t="s">
        <v>2546</v>
      </c>
      <c r="E4015" s="41" t="s">
        <v>492</v>
      </c>
      <c r="F4015" s="41" t="s">
        <v>2260</v>
      </c>
      <c r="G4015" s="41" t="s">
        <v>363</v>
      </c>
      <c r="H4015" s="41" t="b">
        <v>0</v>
      </c>
      <c r="I4015" s="41" t="b">
        <v>0</v>
      </c>
      <c r="J4015" s="41">
        <v>12</v>
      </c>
      <c r="K4015" s="41" t="str">
        <f t="shared" si="82"/>
        <v>118500</v>
      </c>
      <c r="L4015" s="41" t="s">
        <v>777</v>
      </c>
      <c r="O4015" t="s">
        <v>2549</v>
      </c>
      <c r="P4015">
        <v>12221032</v>
      </c>
      <c r="Q4015">
        <v>0</v>
      </c>
      <c r="R4015">
        <v>0</v>
      </c>
      <c r="S4015">
        <v>0</v>
      </c>
      <c r="U4015">
        <v>0</v>
      </c>
      <c r="V4015">
        <v>0</v>
      </c>
      <c r="W4015">
        <v>600</v>
      </c>
      <c r="X4015">
        <v>600</v>
      </c>
      <c r="Y4015" t="s">
        <v>419</v>
      </c>
      <c r="Z4015" t="s">
        <v>420</v>
      </c>
      <c r="AA4015" t="s">
        <v>357</v>
      </c>
      <c r="AB4015">
        <v>0</v>
      </c>
      <c r="AC4015">
        <v>1</v>
      </c>
      <c r="AD4015" t="b">
        <v>0</v>
      </c>
      <c r="AE4015" t="s">
        <v>358</v>
      </c>
      <c r="AZ4015" t="s">
        <v>389</v>
      </c>
      <c r="BA4015">
        <v>10000</v>
      </c>
      <c r="BB4015" t="s">
        <v>434</v>
      </c>
      <c r="BC4015" t="s">
        <v>357</v>
      </c>
      <c r="BD4015">
        <v>10000</v>
      </c>
      <c r="BE4015">
        <v>0</v>
      </c>
      <c r="BF4015" t="s">
        <v>361</v>
      </c>
      <c r="BG4015">
        <v>0</v>
      </c>
      <c r="BN4015">
        <v>20890012</v>
      </c>
      <c r="GY4015">
        <v>0</v>
      </c>
      <c r="GZ4015">
        <v>0</v>
      </c>
      <c r="HA4015" t="s">
        <v>373</v>
      </c>
      <c r="HB4015">
        <v>0</v>
      </c>
      <c r="HC4015">
        <v>0</v>
      </c>
      <c r="HD4015">
        <v>0</v>
      </c>
      <c r="HE4015" t="b">
        <v>0</v>
      </c>
      <c r="HF4015">
        <v>8000</v>
      </c>
      <c r="HG4015" t="b">
        <v>1</v>
      </c>
      <c r="HH4015">
        <v>0</v>
      </c>
      <c r="HI4015">
        <v>0</v>
      </c>
      <c r="HJ4015">
        <v>0</v>
      </c>
      <c r="HK4015">
        <v>0</v>
      </c>
      <c r="HL4015" t="b">
        <v>0</v>
      </c>
      <c r="HM4015">
        <v>0</v>
      </c>
      <c r="HN4015">
        <v>0</v>
      </c>
      <c r="HO4015">
        <v>0</v>
      </c>
      <c r="HP4015" t="s">
        <v>363</v>
      </c>
      <c r="HQ4015">
        <v>0</v>
      </c>
      <c r="HR4015">
        <v>0</v>
      </c>
      <c r="HS4015">
        <v>0</v>
      </c>
      <c r="HT4015">
        <v>0</v>
      </c>
      <c r="HU4015" t="b">
        <v>0</v>
      </c>
      <c r="HV4015">
        <v>0</v>
      </c>
      <c r="HW4015" t="b">
        <v>0</v>
      </c>
      <c r="HX4015" t="b">
        <v>0</v>
      </c>
    </row>
    <row r="4016" spans="2:232">
      <c r="B4016" s="34">
        <f>10000000+INDEX(编号表!$B:$B,MATCH(D4016,编号表!$A:$A,0))*10000+J4016</f>
        <v>11850013</v>
      </c>
      <c r="C4016" s="22" t="s">
        <v>2546</v>
      </c>
      <c r="D4016" s="22" t="s">
        <v>2546</v>
      </c>
      <c r="E4016" s="41" t="s">
        <v>492</v>
      </c>
      <c r="F4016" s="41" t="s">
        <v>2264</v>
      </c>
      <c r="G4016" s="41" t="s">
        <v>363</v>
      </c>
      <c r="H4016" s="41" t="b">
        <v>0</v>
      </c>
      <c r="I4016" s="41" t="b">
        <v>0</v>
      </c>
      <c r="J4016" s="41">
        <v>13</v>
      </c>
      <c r="K4016" s="41" t="str">
        <f t="shared" si="82"/>
        <v>118500</v>
      </c>
      <c r="L4016" s="41" t="s">
        <v>353</v>
      </c>
      <c r="O4016" t="s">
        <v>2547</v>
      </c>
      <c r="P4016">
        <v>12221032</v>
      </c>
      <c r="Q4016">
        <v>0</v>
      </c>
      <c r="R4016">
        <v>0</v>
      </c>
      <c r="S4016">
        <v>0</v>
      </c>
      <c r="U4016">
        <v>0</v>
      </c>
      <c r="V4016">
        <v>0</v>
      </c>
      <c r="W4016">
        <v>600</v>
      </c>
      <c r="X4016">
        <v>600</v>
      </c>
      <c r="Y4016" t="s">
        <v>419</v>
      </c>
      <c r="Z4016" t="s">
        <v>420</v>
      </c>
      <c r="AA4016" t="s">
        <v>357</v>
      </c>
      <c r="AB4016">
        <v>0</v>
      </c>
      <c r="AC4016">
        <v>1</v>
      </c>
      <c r="AD4016" t="b">
        <v>0</v>
      </c>
      <c r="AE4016" t="s">
        <v>358</v>
      </c>
      <c r="AZ4016" t="s">
        <v>389</v>
      </c>
      <c r="BA4016">
        <v>10000</v>
      </c>
      <c r="BB4016" t="s">
        <v>434</v>
      </c>
      <c r="BC4016" t="s">
        <v>357</v>
      </c>
      <c r="BD4016">
        <v>10000</v>
      </c>
      <c r="BE4016">
        <v>0</v>
      </c>
      <c r="BF4016" t="s">
        <v>361</v>
      </c>
      <c r="BG4016">
        <v>0</v>
      </c>
      <c r="BN4016">
        <v>20890013</v>
      </c>
      <c r="GY4016">
        <v>0</v>
      </c>
      <c r="GZ4016">
        <v>0</v>
      </c>
      <c r="HA4016" t="s">
        <v>373</v>
      </c>
      <c r="HB4016">
        <v>0</v>
      </c>
      <c r="HC4016">
        <v>0</v>
      </c>
      <c r="HD4016">
        <v>0</v>
      </c>
      <c r="HE4016" t="b">
        <v>0</v>
      </c>
      <c r="HF4016">
        <v>8000</v>
      </c>
      <c r="HG4016" t="b">
        <v>1</v>
      </c>
      <c r="HH4016">
        <v>0</v>
      </c>
      <c r="HI4016">
        <v>0</v>
      </c>
      <c r="HJ4016">
        <v>0</v>
      </c>
      <c r="HK4016">
        <v>0</v>
      </c>
      <c r="HL4016" t="b">
        <v>0</v>
      </c>
      <c r="HM4016">
        <v>0</v>
      </c>
      <c r="HN4016">
        <v>0</v>
      </c>
      <c r="HO4016">
        <v>0</v>
      </c>
      <c r="HP4016" t="s">
        <v>363</v>
      </c>
      <c r="HQ4016">
        <v>0</v>
      </c>
      <c r="HR4016">
        <v>0</v>
      </c>
      <c r="HS4016">
        <v>0</v>
      </c>
      <c r="HT4016">
        <v>0</v>
      </c>
      <c r="HU4016" t="b">
        <v>0</v>
      </c>
      <c r="HV4016">
        <v>0</v>
      </c>
      <c r="HW4016" t="b">
        <v>0</v>
      </c>
      <c r="HX4016" t="b">
        <v>0</v>
      </c>
    </row>
    <row r="4017" spans="2:232">
      <c r="B4017" s="34">
        <f>10000000+INDEX(编号表!$B:$B,MATCH(D4017,编号表!$A:$A,0))*10000+J4017</f>
        <v>11850014</v>
      </c>
      <c r="C4017" s="22" t="s">
        <v>2546</v>
      </c>
      <c r="D4017" s="22" t="s">
        <v>2546</v>
      </c>
      <c r="E4017" s="41" t="s">
        <v>492</v>
      </c>
      <c r="F4017" s="41" t="s">
        <v>2264</v>
      </c>
      <c r="G4017" s="41" t="s">
        <v>363</v>
      </c>
      <c r="H4017" s="41" t="b">
        <v>0</v>
      </c>
      <c r="I4017" s="41" t="b">
        <v>0</v>
      </c>
      <c r="J4017" s="41">
        <v>14</v>
      </c>
      <c r="K4017" s="41" t="str">
        <f t="shared" si="82"/>
        <v>118500</v>
      </c>
      <c r="L4017" s="41" t="s">
        <v>860</v>
      </c>
      <c r="O4017" t="s">
        <v>2548</v>
      </c>
      <c r="P4017">
        <v>12221032</v>
      </c>
      <c r="Q4017">
        <v>0</v>
      </c>
      <c r="R4017">
        <v>0</v>
      </c>
      <c r="S4017">
        <v>0</v>
      </c>
      <c r="U4017">
        <v>0</v>
      </c>
      <c r="V4017">
        <v>0</v>
      </c>
      <c r="W4017">
        <v>600</v>
      </c>
      <c r="X4017">
        <v>600</v>
      </c>
      <c r="Y4017" t="s">
        <v>419</v>
      </c>
      <c r="Z4017" t="s">
        <v>420</v>
      </c>
      <c r="AA4017" t="s">
        <v>357</v>
      </c>
      <c r="AB4017">
        <v>0</v>
      </c>
      <c r="AC4017">
        <v>1</v>
      </c>
      <c r="AD4017" t="b">
        <v>0</v>
      </c>
      <c r="AE4017" t="s">
        <v>358</v>
      </c>
      <c r="AZ4017" t="s">
        <v>389</v>
      </c>
      <c r="BA4017">
        <v>10000</v>
      </c>
      <c r="BB4017" t="s">
        <v>434</v>
      </c>
      <c r="BC4017" t="s">
        <v>357</v>
      </c>
      <c r="BD4017">
        <v>10000</v>
      </c>
      <c r="BE4017">
        <v>0</v>
      </c>
      <c r="BF4017" t="s">
        <v>361</v>
      </c>
      <c r="BG4017">
        <v>0</v>
      </c>
      <c r="BN4017">
        <v>20890014</v>
      </c>
      <c r="GY4017">
        <v>0</v>
      </c>
      <c r="GZ4017">
        <v>0</v>
      </c>
      <c r="HA4017" t="s">
        <v>373</v>
      </c>
      <c r="HB4017">
        <v>0</v>
      </c>
      <c r="HC4017">
        <v>0</v>
      </c>
      <c r="HD4017">
        <v>0</v>
      </c>
      <c r="HE4017" t="b">
        <v>0</v>
      </c>
      <c r="HF4017">
        <v>8000</v>
      </c>
      <c r="HG4017" t="b">
        <v>1</v>
      </c>
      <c r="HH4017">
        <v>0</v>
      </c>
      <c r="HI4017">
        <v>0</v>
      </c>
      <c r="HJ4017">
        <v>0</v>
      </c>
      <c r="HK4017">
        <v>0</v>
      </c>
      <c r="HL4017" t="b">
        <v>0</v>
      </c>
      <c r="HM4017">
        <v>0</v>
      </c>
      <c r="HN4017">
        <v>0</v>
      </c>
      <c r="HO4017">
        <v>0</v>
      </c>
      <c r="HP4017" t="s">
        <v>363</v>
      </c>
      <c r="HQ4017">
        <v>0</v>
      </c>
      <c r="HR4017">
        <v>0</v>
      </c>
      <c r="HS4017">
        <v>0</v>
      </c>
      <c r="HT4017">
        <v>0</v>
      </c>
      <c r="HU4017" t="b">
        <v>0</v>
      </c>
      <c r="HV4017">
        <v>0</v>
      </c>
      <c r="HW4017" t="b">
        <v>0</v>
      </c>
      <c r="HX4017" t="b">
        <v>0</v>
      </c>
    </row>
    <row r="4018" spans="2:232">
      <c r="B4018" s="34">
        <f>10000000+INDEX(编号表!$B:$B,MATCH(D4018,编号表!$A:$A,0))*10000+J4018</f>
        <v>11850015</v>
      </c>
      <c r="C4018" s="22" t="s">
        <v>2546</v>
      </c>
      <c r="D4018" s="22" t="s">
        <v>2546</v>
      </c>
      <c r="E4018" s="41" t="s">
        <v>492</v>
      </c>
      <c r="F4018" s="41" t="s">
        <v>2264</v>
      </c>
      <c r="G4018" s="41" t="s">
        <v>363</v>
      </c>
      <c r="H4018" s="41" t="b">
        <v>0</v>
      </c>
      <c r="I4018" s="41" t="b">
        <v>0</v>
      </c>
      <c r="J4018" s="41">
        <v>15</v>
      </c>
      <c r="K4018" s="41" t="str">
        <f t="shared" si="82"/>
        <v>118500</v>
      </c>
      <c r="L4018" s="41" t="s">
        <v>777</v>
      </c>
      <c r="O4018" t="s">
        <v>2549</v>
      </c>
      <c r="P4018">
        <v>12221032</v>
      </c>
      <c r="Q4018">
        <v>0</v>
      </c>
      <c r="R4018">
        <v>0</v>
      </c>
      <c r="S4018">
        <v>0</v>
      </c>
      <c r="U4018">
        <v>0</v>
      </c>
      <c r="V4018">
        <v>0</v>
      </c>
      <c r="W4018">
        <v>600</v>
      </c>
      <c r="X4018">
        <v>600</v>
      </c>
      <c r="Y4018" t="s">
        <v>419</v>
      </c>
      <c r="Z4018" t="s">
        <v>420</v>
      </c>
      <c r="AA4018" t="s">
        <v>357</v>
      </c>
      <c r="AB4018">
        <v>0</v>
      </c>
      <c r="AC4018">
        <v>1</v>
      </c>
      <c r="AD4018" t="b">
        <v>0</v>
      </c>
      <c r="AE4018" t="s">
        <v>358</v>
      </c>
      <c r="AZ4018" t="s">
        <v>389</v>
      </c>
      <c r="BA4018">
        <v>10000</v>
      </c>
      <c r="BB4018" t="s">
        <v>434</v>
      </c>
      <c r="BC4018" t="s">
        <v>357</v>
      </c>
      <c r="BD4018">
        <v>10000</v>
      </c>
      <c r="BE4018">
        <v>0</v>
      </c>
      <c r="BF4018" t="s">
        <v>361</v>
      </c>
      <c r="BG4018">
        <v>0</v>
      </c>
      <c r="BN4018">
        <v>20890015</v>
      </c>
      <c r="GY4018">
        <v>0</v>
      </c>
      <c r="GZ4018">
        <v>0</v>
      </c>
      <c r="HA4018" t="s">
        <v>373</v>
      </c>
      <c r="HB4018">
        <v>0</v>
      </c>
      <c r="HC4018">
        <v>0</v>
      </c>
      <c r="HD4018">
        <v>0</v>
      </c>
      <c r="HE4018" t="b">
        <v>0</v>
      </c>
      <c r="HF4018">
        <v>8000</v>
      </c>
      <c r="HG4018" t="b">
        <v>1</v>
      </c>
      <c r="HH4018">
        <v>0</v>
      </c>
      <c r="HI4018">
        <v>0</v>
      </c>
      <c r="HJ4018">
        <v>0</v>
      </c>
      <c r="HK4018">
        <v>0</v>
      </c>
      <c r="HL4018" t="b">
        <v>0</v>
      </c>
      <c r="HM4018">
        <v>0</v>
      </c>
      <c r="HN4018">
        <v>0</v>
      </c>
      <c r="HO4018">
        <v>0</v>
      </c>
      <c r="HP4018" t="s">
        <v>363</v>
      </c>
      <c r="HQ4018">
        <v>0</v>
      </c>
      <c r="HR4018">
        <v>0</v>
      </c>
      <c r="HS4018">
        <v>0</v>
      </c>
      <c r="HT4018">
        <v>0</v>
      </c>
      <c r="HU4018" t="b">
        <v>0</v>
      </c>
      <c r="HV4018">
        <v>0</v>
      </c>
      <c r="HW4018" t="b">
        <v>0</v>
      </c>
      <c r="HX4018" t="b">
        <v>0</v>
      </c>
    </row>
    <row r="4019" spans="2:232">
      <c r="B4019" s="34">
        <f>10000000+INDEX(编号表!$B:$B,MATCH(D4019,编号表!$A:$A,0))*10000+J4019</f>
        <v>11850016</v>
      </c>
      <c r="C4019" s="22" t="s">
        <v>2546</v>
      </c>
      <c r="D4019" s="22" t="s">
        <v>2546</v>
      </c>
      <c r="E4019" s="41" t="s">
        <v>492</v>
      </c>
      <c r="F4019" s="41" t="s">
        <v>2268</v>
      </c>
      <c r="G4019" s="41" t="s">
        <v>363</v>
      </c>
      <c r="H4019" s="41" t="b">
        <v>0</v>
      </c>
      <c r="I4019" s="41" t="b">
        <v>0</v>
      </c>
      <c r="J4019" s="41">
        <v>16</v>
      </c>
      <c r="K4019" s="41" t="str">
        <f t="shared" si="82"/>
        <v>118500</v>
      </c>
      <c r="L4019" s="41" t="s">
        <v>353</v>
      </c>
      <c r="O4019" t="s">
        <v>2547</v>
      </c>
      <c r="P4019">
        <v>12221032</v>
      </c>
      <c r="Q4019">
        <v>0</v>
      </c>
      <c r="R4019">
        <v>0</v>
      </c>
      <c r="S4019">
        <v>0</v>
      </c>
      <c r="U4019">
        <v>0</v>
      </c>
      <c r="V4019">
        <v>0</v>
      </c>
      <c r="W4019">
        <v>600</v>
      </c>
      <c r="X4019">
        <v>600</v>
      </c>
      <c r="Y4019" t="s">
        <v>419</v>
      </c>
      <c r="Z4019" t="s">
        <v>420</v>
      </c>
      <c r="AA4019" t="s">
        <v>357</v>
      </c>
      <c r="AB4019">
        <v>0</v>
      </c>
      <c r="AC4019">
        <v>1</v>
      </c>
      <c r="AD4019" t="b">
        <v>0</v>
      </c>
      <c r="AE4019" t="s">
        <v>358</v>
      </c>
      <c r="AZ4019" t="s">
        <v>389</v>
      </c>
      <c r="BA4019">
        <v>10000</v>
      </c>
      <c r="BB4019" t="s">
        <v>434</v>
      </c>
      <c r="BC4019" t="s">
        <v>357</v>
      </c>
      <c r="BD4019">
        <v>10000</v>
      </c>
      <c r="BE4019">
        <v>0</v>
      </c>
      <c r="BF4019" t="s">
        <v>361</v>
      </c>
      <c r="BG4019">
        <v>0</v>
      </c>
      <c r="BN4019">
        <v>20890016</v>
      </c>
      <c r="GY4019">
        <v>0</v>
      </c>
      <c r="GZ4019">
        <v>0</v>
      </c>
      <c r="HA4019" t="s">
        <v>373</v>
      </c>
      <c r="HB4019">
        <v>0</v>
      </c>
      <c r="HC4019">
        <v>0</v>
      </c>
      <c r="HD4019">
        <v>0</v>
      </c>
      <c r="HE4019" t="b">
        <v>0</v>
      </c>
      <c r="HF4019">
        <v>8000</v>
      </c>
      <c r="HG4019" t="b">
        <v>1</v>
      </c>
      <c r="HH4019">
        <v>0</v>
      </c>
      <c r="HI4019">
        <v>0</v>
      </c>
      <c r="HJ4019">
        <v>0</v>
      </c>
      <c r="HK4019">
        <v>0</v>
      </c>
      <c r="HL4019" t="b">
        <v>0</v>
      </c>
      <c r="HM4019">
        <v>0</v>
      </c>
      <c r="HN4019">
        <v>0</v>
      </c>
      <c r="HO4019">
        <v>0</v>
      </c>
      <c r="HP4019" t="s">
        <v>363</v>
      </c>
      <c r="HQ4019">
        <v>0</v>
      </c>
      <c r="HR4019">
        <v>0</v>
      </c>
      <c r="HS4019">
        <v>0</v>
      </c>
      <c r="HT4019">
        <v>0</v>
      </c>
      <c r="HU4019" t="b">
        <v>0</v>
      </c>
      <c r="HV4019">
        <v>0</v>
      </c>
      <c r="HW4019" t="b">
        <v>0</v>
      </c>
      <c r="HX4019" t="b">
        <v>0</v>
      </c>
    </row>
    <row r="4020" spans="2:232">
      <c r="B4020" s="34">
        <f>10000000+INDEX(编号表!$B:$B,MATCH(D4020,编号表!$A:$A,0))*10000+J4020</f>
        <v>11850017</v>
      </c>
      <c r="C4020" s="22" t="s">
        <v>2546</v>
      </c>
      <c r="D4020" s="22" t="s">
        <v>2546</v>
      </c>
      <c r="E4020" s="41" t="s">
        <v>492</v>
      </c>
      <c r="F4020" s="41" t="s">
        <v>2268</v>
      </c>
      <c r="G4020" s="41" t="s">
        <v>363</v>
      </c>
      <c r="H4020" s="41" t="b">
        <v>0</v>
      </c>
      <c r="I4020" s="41" t="b">
        <v>0</v>
      </c>
      <c r="J4020" s="41">
        <v>17</v>
      </c>
      <c r="K4020" s="41" t="str">
        <f t="shared" si="82"/>
        <v>118500</v>
      </c>
      <c r="L4020" s="41" t="s">
        <v>860</v>
      </c>
      <c r="O4020" t="s">
        <v>2548</v>
      </c>
      <c r="P4020">
        <v>12221032</v>
      </c>
      <c r="Q4020">
        <v>0</v>
      </c>
      <c r="R4020">
        <v>0</v>
      </c>
      <c r="S4020">
        <v>0</v>
      </c>
      <c r="U4020">
        <v>0</v>
      </c>
      <c r="V4020">
        <v>0</v>
      </c>
      <c r="W4020">
        <v>600</v>
      </c>
      <c r="X4020">
        <v>600</v>
      </c>
      <c r="Y4020" t="s">
        <v>419</v>
      </c>
      <c r="Z4020" t="s">
        <v>420</v>
      </c>
      <c r="AA4020" t="s">
        <v>357</v>
      </c>
      <c r="AB4020">
        <v>0</v>
      </c>
      <c r="AC4020">
        <v>1</v>
      </c>
      <c r="AD4020" t="b">
        <v>0</v>
      </c>
      <c r="AE4020" t="s">
        <v>358</v>
      </c>
      <c r="AZ4020" t="s">
        <v>389</v>
      </c>
      <c r="BA4020">
        <v>10000</v>
      </c>
      <c r="BB4020" t="s">
        <v>434</v>
      </c>
      <c r="BC4020" t="s">
        <v>357</v>
      </c>
      <c r="BD4020">
        <v>10000</v>
      </c>
      <c r="BE4020">
        <v>0</v>
      </c>
      <c r="BF4020" t="s">
        <v>361</v>
      </c>
      <c r="BG4020">
        <v>0</v>
      </c>
      <c r="BN4020">
        <v>20890017</v>
      </c>
      <c r="GY4020">
        <v>0</v>
      </c>
      <c r="GZ4020">
        <v>0</v>
      </c>
      <c r="HA4020" t="s">
        <v>373</v>
      </c>
      <c r="HB4020">
        <v>0</v>
      </c>
      <c r="HC4020">
        <v>0</v>
      </c>
      <c r="HD4020">
        <v>0</v>
      </c>
      <c r="HE4020" t="b">
        <v>0</v>
      </c>
      <c r="HF4020">
        <v>8000</v>
      </c>
      <c r="HG4020" t="b">
        <v>1</v>
      </c>
      <c r="HH4020">
        <v>0</v>
      </c>
      <c r="HI4020">
        <v>0</v>
      </c>
      <c r="HJ4020">
        <v>0</v>
      </c>
      <c r="HK4020">
        <v>0</v>
      </c>
      <c r="HL4020" t="b">
        <v>0</v>
      </c>
      <c r="HM4020">
        <v>0</v>
      </c>
      <c r="HN4020">
        <v>0</v>
      </c>
      <c r="HO4020">
        <v>0</v>
      </c>
      <c r="HP4020" t="s">
        <v>363</v>
      </c>
      <c r="HQ4020">
        <v>0</v>
      </c>
      <c r="HR4020">
        <v>0</v>
      </c>
      <c r="HS4020">
        <v>0</v>
      </c>
      <c r="HT4020">
        <v>0</v>
      </c>
      <c r="HU4020" t="b">
        <v>0</v>
      </c>
      <c r="HV4020">
        <v>0</v>
      </c>
      <c r="HW4020" t="b">
        <v>0</v>
      </c>
      <c r="HX4020" t="b">
        <v>0</v>
      </c>
    </row>
    <row r="4021" spans="2:232">
      <c r="B4021" s="34">
        <f>10000000+INDEX(编号表!$B:$B,MATCH(D4021,编号表!$A:$A,0))*10000+J4021</f>
        <v>11850018</v>
      </c>
      <c r="C4021" s="22" t="s">
        <v>2546</v>
      </c>
      <c r="D4021" s="22" t="s">
        <v>2546</v>
      </c>
      <c r="E4021" s="41" t="s">
        <v>492</v>
      </c>
      <c r="F4021" s="41" t="s">
        <v>2268</v>
      </c>
      <c r="G4021" s="41" t="s">
        <v>363</v>
      </c>
      <c r="H4021" s="41" t="b">
        <v>0</v>
      </c>
      <c r="I4021" s="41" t="b">
        <v>0</v>
      </c>
      <c r="J4021" s="41">
        <v>18</v>
      </c>
      <c r="K4021" s="41" t="str">
        <f t="shared" si="82"/>
        <v>118500</v>
      </c>
      <c r="L4021" s="41" t="s">
        <v>777</v>
      </c>
      <c r="O4021" t="s">
        <v>2549</v>
      </c>
      <c r="P4021">
        <v>12221032</v>
      </c>
      <c r="Q4021">
        <v>0</v>
      </c>
      <c r="R4021">
        <v>0</v>
      </c>
      <c r="S4021">
        <v>0</v>
      </c>
      <c r="U4021">
        <v>0</v>
      </c>
      <c r="V4021">
        <v>0</v>
      </c>
      <c r="W4021">
        <v>600</v>
      </c>
      <c r="X4021">
        <v>600</v>
      </c>
      <c r="Y4021" t="s">
        <v>419</v>
      </c>
      <c r="Z4021" t="s">
        <v>420</v>
      </c>
      <c r="AA4021" t="s">
        <v>357</v>
      </c>
      <c r="AB4021">
        <v>0</v>
      </c>
      <c r="AC4021">
        <v>1</v>
      </c>
      <c r="AD4021" t="b">
        <v>0</v>
      </c>
      <c r="AE4021" t="s">
        <v>358</v>
      </c>
      <c r="AZ4021" t="s">
        <v>389</v>
      </c>
      <c r="BA4021">
        <v>10000</v>
      </c>
      <c r="BB4021" t="s">
        <v>434</v>
      </c>
      <c r="BC4021" t="s">
        <v>357</v>
      </c>
      <c r="BD4021">
        <v>10000</v>
      </c>
      <c r="BE4021">
        <v>0</v>
      </c>
      <c r="BF4021" t="s">
        <v>361</v>
      </c>
      <c r="BG4021">
        <v>0</v>
      </c>
      <c r="BN4021">
        <v>20890018</v>
      </c>
      <c r="GY4021">
        <v>0</v>
      </c>
      <c r="GZ4021">
        <v>0</v>
      </c>
      <c r="HA4021" t="s">
        <v>373</v>
      </c>
      <c r="HB4021">
        <v>0</v>
      </c>
      <c r="HC4021">
        <v>0</v>
      </c>
      <c r="HD4021">
        <v>0</v>
      </c>
      <c r="HE4021" t="b">
        <v>0</v>
      </c>
      <c r="HF4021">
        <v>8000</v>
      </c>
      <c r="HG4021" t="b">
        <v>1</v>
      </c>
      <c r="HH4021">
        <v>0</v>
      </c>
      <c r="HI4021">
        <v>0</v>
      </c>
      <c r="HJ4021">
        <v>0</v>
      </c>
      <c r="HK4021">
        <v>0</v>
      </c>
      <c r="HL4021" t="b">
        <v>0</v>
      </c>
      <c r="HM4021">
        <v>0</v>
      </c>
      <c r="HN4021">
        <v>0</v>
      </c>
      <c r="HO4021">
        <v>0</v>
      </c>
      <c r="HP4021" t="s">
        <v>363</v>
      </c>
      <c r="HQ4021">
        <v>0</v>
      </c>
      <c r="HR4021">
        <v>0</v>
      </c>
      <c r="HS4021">
        <v>0</v>
      </c>
      <c r="HT4021">
        <v>0</v>
      </c>
      <c r="HU4021" t="b">
        <v>0</v>
      </c>
      <c r="HV4021">
        <v>0</v>
      </c>
      <c r="HW4021" t="b">
        <v>0</v>
      </c>
      <c r="HX4021" t="b">
        <v>0</v>
      </c>
    </row>
    <row r="4022" spans="2:232">
      <c r="B4022" s="34">
        <f>10000000+INDEX(编号表!$B:$B,MATCH(D4022,编号表!$A:$A,0))*10000+J4022</f>
        <v>11850019</v>
      </c>
      <c r="C4022" s="22" t="s">
        <v>2546</v>
      </c>
      <c r="D4022" s="22" t="s">
        <v>2546</v>
      </c>
      <c r="E4022" s="41" t="s">
        <v>492</v>
      </c>
      <c r="F4022" s="41" t="s">
        <v>2272</v>
      </c>
      <c r="G4022" s="41" t="s">
        <v>363</v>
      </c>
      <c r="H4022" s="41" t="b">
        <v>0</v>
      </c>
      <c r="I4022" s="41" t="b">
        <v>0</v>
      </c>
      <c r="J4022" s="41">
        <v>19</v>
      </c>
      <c r="K4022" s="41" t="str">
        <f t="shared" si="82"/>
        <v>118500</v>
      </c>
      <c r="L4022" s="41" t="s">
        <v>353</v>
      </c>
      <c r="O4022" t="s">
        <v>2547</v>
      </c>
      <c r="P4022">
        <v>12221032</v>
      </c>
      <c r="Q4022">
        <v>0</v>
      </c>
      <c r="R4022">
        <v>0</v>
      </c>
      <c r="S4022">
        <v>0</v>
      </c>
      <c r="U4022">
        <v>0</v>
      </c>
      <c r="V4022">
        <v>0</v>
      </c>
      <c r="W4022">
        <v>600</v>
      </c>
      <c r="X4022">
        <v>600</v>
      </c>
      <c r="Y4022" t="s">
        <v>419</v>
      </c>
      <c r="Z4022" t="s">
        <v>420</v>
      </c>
      <c r="AA4022" t="s">
        <v>357</v>
      </c>
      <c r="AB4022">
        <v>0</v>
      </c>
      <c r="AC4022">
        <v>1</v>
      </c>
      <c r="AD4022" t="b">
        <v>0</v>
      </c>
      <c r="AE4022" t="s">
        <v>358</v>
      </c>
      <c r="AZ4022" t="s">
        <v>389</v>
      </c>
      <c r="BA4022">
        <v>10000</v>
      </c>
      <c r="BB4022" t="s">
        <v>434</v>
      </c>
      <c r="BC4022" t="s">
        <v>357</v>
      </c>
      <c r="BD4022">
        <v>10000</v>
      </c>
      <c r="BE4022">
        <v>0</v>
      </c>
      <c r="BF4022" t="s">
        <v>361</v>
      </c>
      <c r="BG4022">
        <v>0</v>
      </c>
      <c r="BN4022">
        <v>20890019</v>
      </c>
      <c r="GY4022">
        <v>0</v>
      </c>
      <c r="GZ4022">
        <v>0</v>
      </c>
      <c r="HA4022" t="s">
        <v>373</v>
      </c>
      <c r="HB4022">
        <v>0</v>
      </c>
      <c r="HC4022">
        <v>0</v>
      </c>
      <c r="HD4022">
        <v>0</v>
      </c>
      <c r="HE4022" t="b">
        <v>0</v>
      </c>
      <c r="HF4022">
        <v>8000</v>
      </c>
      <c r="HG4022" t="b">
        <v>1</v>
      </c>
      <c r="HH4022">
        <v>0</v>
      </c>
      <c r="HI4022">
        <v>0</v>
      </c>
      <c r="HJ4022">
        <v>0</v>
      </c>
      <c r="HK4022">
        <v>0</v>
      </c>
      <c r="HL4022" t="b">
        <v>0</v>
      </c>
      <c r="HM4022">
        <v>0</v>
      </c>
      <c r="HN4022">
        <v>0</v>
      </c>
      <c r="HO4022">
        <v>0</v>
      </c>
      <c r="HP4022" t="s">
        <v>363</v>
      </c>
      <c r="HQ4022">
        <v>0</v>
      </c>
      <c r="HR4022">
        <v>0</v>
      </c>
      <c r="HS4022">
        <v>0</v>
      </c>
      <c r="HT4022">
        <v>0</v>
      </c>
      <c r="HU4022" t="b">
        <v>0</v>
      </c>
      <c r="HV4022">
        <v>0</v>
      </c>
      <c r="HW4022" t="b">
        <v>0</v>
      </c>
      <c r="HX4022" t="b">
        <v>0</v>
      </c>
    </row>
    <row r="4023" spans="2:232">
      <c r="B4023" s="34">
        <f>10000000+INDEX(编号表!$B:$B,MATCH(D4023,编号表!$A:$A,0))*10000+J4023</f>
        <v>11850020</v>
      </c>
      <c r="C4023" s="22" t="s">
        <v>2546</v>
      </c>
      <c r="D4023" s="22" t="s">
        <v>2546</v>
      </c>
      <c r="E4023" s="41" t="s">
        <v>492</v>
      </c>
      <c r="F4023" s="41" t="s">
        <v>2272</v>
      </c>
      <c r="G4023" s="41" t="s">
        <v>363</v>
      </c>
      <c r="H4023" s="41" t="b">
        <v>0</v>
      </c>
      <c r="I4023" s="41" t="b">
        <v>0</v>
      </c>
      <c r="J4023" s="41">
        <v>20</v>
      </c>
      <c r="K4023" s="41" t="str">
        <f t="shared" si="82"/>
        <v>118500</v>
      </c>
      <c r="L4023" s="41" t="s">
        <v>860</v>
      </c>
      <c r="O4023" t="s">
        <v>2548</v>
      </c>
      <c r="P4023">
        <v>12221032</v>
      </c>
      <c r="Q4023">
        <v>0</v>
      </c>
      <c r="R4023">
        <v>0</v>
      </c>
      <c r="S4023">
        <v>0</v>
      </c>
      <c r="U4023">
        <v>0</v>
      </c>
      <c r="V4023">
        <v>0</v>
      </c>
      <c r="W4023">
        <v>600</v>
      </c>
      <c r="X4023">
        <v>600</v>
      </c>
      <c r="Y4023" t="s">
        <v>419</v>
      </c>
      <c r="Z4023" t="s">
        <v>420</v>
      </c>
      <c r="AA4023" t="s">
        <v>357</v>
      </c>
      <c r="AB4023">
        <v>0</v>
      </c>
      <c r="AC4023">
        <v>1</v>
      </c>
      <c r="AD4023" t="b">
        <v>0</v>
      </c>
      <c r="AE4023" t="s">
        <v>358</v>
      </c>
      <c r="AZ4023" t="s">
        <v>389</v>
      </c>
      <c r="BA4023">
        <v>10000</v>
      </c>
      <c r="BB4023" t="s">
        <v>434</v>
      </c>
      <c r="BC4023" t="s">
        <v>357</v>
      </c>
      <c r="BD4023">
        <v>10000</v>
      </c>
      <c r="BE4023">
        <v>0</v>
      </c>
      <c r="BF4023" t="s">
        <v>361</v>
      </c>
      <c r="BG4023">
        <v>0</v>
      </c>
      <c r="BN4023">
        <v>20890020</v>
      </c>
      <c r="GY4023">
        <v>0</v>
      </c>
      <c r="GZ4023">
        <v>0</v>
      </c>
      <c r="HA4023" t="s">
        <v>373</v>
      </c>
      <c r="HB4023">
        <v>0</v>
      </c>
      <c r="HC4023">
        <v>0</v>
      </c>
      <c r="HD4023">
        <v>0</v>
      </c>
      <c r="HE4023" t="b">
        <v>0</v>
      </c>
      <c r="HF4023">
        <v>8000</v>
      </c>
      <c r="HG4023" t="b">
        <v>1</v>
      </c>
      <c r="HH4023">
        <v>0</v>
      </c>
      <c r="HI4023">
        <v>0</v>
      </c>
      <c r="HJ4023">
        <v>0</v>
      </c>
      <c r="HK4023">
        <v>0</v>
      </c>
      <c r="HL4023" t="b">
        <v>0</v>
      </c>
      <c r="HM4023">
        <v>0</v>
      </c>
      <c r="HN4023">
        <v>0</v>
      </c>
      <c r="HO4023">
        <v>0</v>
      </c>
      <c r="HP4023" t="s">
        <v>363</v>
      </c>
      <c r="HQ4023">
        <v>0</v>
      </c>
      <c r="HR4023">
        <v>0</v>
      </c>
      <c r="HS4023">
        <v>0</v>
      </c>
      <c r="HT4023">
        <v>0</v>
      </c>
      <c r="HU4023" t="b">
        <v>0</v>
      </c>
      <c r="HV4023">
        <v>0</v>
      </c>
      <c r="HW4023" t="b">
        <v>0</v>
      </c>
      <c r="HX4023" t="b">
        <v>0</v>
      </c>
    </row>
    <row r="4024" spans="2:232">
      <c r="B4024" s="34">
        <f>10000000+INDEX(编号表!$B:$B,MATCH(D4024,编号表!$A:$A,0))*10000+J4024</f>
        <v>11850021</v>
      </c>
      <c r="C4024" s="22" t="s">
        <v>2546</v>
      </c>
      <c r="D4024" s="22" t="s">
        <v>2546</v>
      </c>
      <c r="E4024" s="41" t="s">
        <v>492</v>
      </c>
      <c r="F4024" s="41" t="s">
        <v>2272</v>
      </c>
      <c r="G4024" s="41" t="s">
        <v>363</v>
      </c>
      <c r="H4024" s="41" t="b">
        <v>0</v>
      </c>
      <c r="I4024" s="41" t="b">
        <v>0</v>
      </c>
      <c r="J4024" s="41">
        <v>21</v>
      </c>
      <c r="K4024" s="41" t="str">
        <f t="shared" si="82"/>
        <v>118500</v>
      </c>
      <c r="L4024" s="41" t="s">
        <v>777</v>
      </c>
      <c r="O4024" t="s">
        <v>2549</v>
      </c>
      <c r="P4024">
        <v>12221032</v>
      </c>
      <c r="Q4024">
        <v>0</v>
      </c>
      <c r="R4024">
        <v>0</v>
      </c>
      <c r="S4024">
        <v>0</v>
      </c>
      <c r="U4024">
        <v>0</v>
      </c>
      <c r="V4024">
        <v>0</v>
      </c>
      <c r="W4024">
        <v>600</v>
      </c>
      <c r="X4024">
        <v>600</v>
      </c>
      <c r="Y4024" t="s">
        <v>419</v>
      </c>
      <c r="Z4024" t="s">
        <v>420</v>
      </c>
      <c r="AA4024" t="s">
        <v>357</v>
      </c>
      <c r="AB4024">
        <v>0</v>
      </c>
      <c r="AC4024">
        <v>1</v>
      </c>
      <c r="AD4024" t="b">
        <v>0</v>
      </c>
      <c r="AE4024" t="s">
        <v>358</v>
      </c>
      <c r="AZ4024" t="s">
        <v>389</v>
      </c>
      <c r="BA4024">
        <v>10000</v>
      </c>
      <c r="BB4024" t="s">
        <v>434</v>
      </c>
      <c r="BC4024" t="s">
        <v>357</v>
      </c>
      <c r="BD4024">
        <v>10000</v>
      </c>
      <c r="BE4024">
        <v>0</v>
      </c>
      <c r="BF4024" t="s">
        <v>361</v>
      </c>
      <c r="BG4024">
        <v>0</v>
      </c>
      <c r="BN4024">
        <v>20890021</v>
      </c>
      <c r="GY4024">
        <v>0</v>
      </c>
      <c r="GZ4024">
        <v>0</v>
      </c>
      <c r="HA4024" t="s">
        <v>373</v>
      </c>
      <c r="HB4024">
        <v>0</v>
      </c>
      <c r="HC4024">
        <v>0</v>
      </c>
      <c r="HD4024">
        <v>0</v>
      </c>
      <c r="HE4024" t="b">
        <v>0</v>
      </c>
      <c r="HF4024">
        <v>8000</v>
      </c>
      <c r="HG4024" t="b">
        <v>1</v>
      </c>
      <c r="HH4024">
        <v>0</v>
      </c>
      <c r="HI4024">
        <v>0</v>
      </c>
      <c r="HJ4024">
        <v>0</v>
      </c>
      <c r="HK4024">
        <v>0</v>
      </c>
      <c r="HL4024" t="b">
        <v>0</v>
      </c>
      <c r="HM4024">
        <v>0</v>
      </c>
      <c r="HN4024">
        <v>0</v>
      </c>
      <c r="HO4024">
        <v>0</v>
      </c>
      <c r="HP4024" t="s">
        <v>363</v>
      </c>
      <c r="HQ4024">
        <v>0</v>
      </c>
      <c r="HR4024">
        <v>0</v>
      </c>
      <c r="HS4024">
        <v>0</v>
      </c>
      <c r="HT4024">
        <v>0</v>
      </c>
      <c r="HU4024" t="b">
        <v>0</v>
      </c>
      <c r="HV4024">
        <v>0</v>
      </c>
      <c r="HW4024" t="b">
        <v>0</v>
      </c>
      <c r="HX4024" t="b">
        <v>0</v>
      </c>
    </row>
    <row r="4025" spans="2:232">
      <c r="B4025" s="34">
        <f>10000000+INDEX(编号表!$B:$B,MATCH(D4025,编号表!$A:$A,0))*10000+J4025</f>
        <v>11860001</v>
      </c>
      <c r="C4025" s="22" t="s">
        <v>2550</v>
      </c>
      <c r="D4025" s="22" t="s">
        <v>2550</v>
      </c>
      <c r="E4025" s="41" t="s">
        <v>492</v>
      </c>
      <c r="F4025" s="41" t="s">
        <v>2248</v>
      </c>
      <c r="G4025" s="41" t="s">
        <v>363</v>
      </c>
      <c r="H4025" s="41" t="b">
        <v>0</v>
      </c>
      <c r="I4025" s="41" t="b">
        <v>0</v>
      </c>
      <c r="J4025" s="41">
        <v>1</v>
      </c>
      <c r="K4025" s="41" t="str">
        <f t="shared" si="82"/>
        <v>118600</v>
      </c>
      <c r="L4025" s="41" t="s">
        <v>353</v>
      </c>
      <c r="O4025" t="s">
        <v>2551</v>
      </c>
      <c r="P4025">
        <v>12221033</v>
      </c>
      <c r="Q4025">
        <v>0</v>
      </c>
      <c r="R4025">
        <v>0</v>
      </c>
      <c r="S4025">
        <v>0</v>
      </c>
      <c r="U4025">
        <v>0</v>
      </c>
      <c r="V4025">
        <v>0</v>
      </c>
      <c r="W4025">
        <v>600</v>
      </c>
      <c r="X4025">
        <v>600</v>
      </c>
      <c r="Y4025" t="s">
        <v>363</v>
      </c>
      <c r="Z4025" t="s">
        <v>372</v>
      </c>
      <c r="AA4025" t="s">
        <v>442</v>
      </c>
      <c r="AB4025">
        <v>1</v>
      </c>
      <c r="AC4025">
        <v>0</v>
      </c>
      <c r="AD4025" t="b">
        <v>1</v>
      </c>
      <c r="AE4025" t="s">
        <v>358</v>
      </c>
      <c r="AF4025">
        <v>1</v>
      </c>
      <c r="AZ4025" t="s">
        <v>389</v>
      </c>
      <c r="BA4025">
        <v>10000</v>
      </c>
      <c r="BB4025" t="s">
        <v>434</v>
      </c>
      <c r="BC4025" t="s">
        <v>442</v>
      </c>
      <c r="BD4025">
        <v>10000</v>
      </c>
      <c r="BE4025">
        <v>0</v>
      </c>
      <c r="BF4025" t="s">
        <v>361</v>
      </c>
      <c r="BG4025">
        <v>0</v>
      </c>
      <c r="BN4025">
        <v>20900001</v>
      </c>
      <c r="GY4025">
        <v>0</v>
      </c>
      <c r="GZ4025">
        <v>0</v>
      </c>
      <c r="HA4025" t="s">
        <v>373</v>
      </c>
      <c r="HB4025">
        <v>0</v>
      </c>
      <c r="HC4025">
        <v>0</v>
      </c>
      <c r="HD4025">
        <v>0</v>
      </c>
      <c r="HE4025" t="b">
        <v>0</v>
      </c>
      <c r="HF4025">
        <v>15000</v>
      </c>
      <c r="HG4025" t="b">
        <v>1</v>
      </c>
      <c r="HH4025">
        <v>0</v>
      </c>
      <c r="HI4025">
        <v>0</v>
      </c>
      <c r="HJ4025">
        <v>0</v>
      </c>
      <c r="HK4025">
        <v>0</v>
      </c>
      <c r="HL4025" t="b">
        <v>0</v>
      </c>
      <c r="HM4025">
        <v>0</v>
      </c>
      <c r="HN4025">
        <v>0</v>
      </c>
      <c r="HO4025">
        <v>0</v>
      </c>
      <c r="HP4025" t="s">
        <v>363</v>
      </c>
      <c r="HQ4025">
        <v>0</v>
      </c>
      <c r="HR4025">
        <v>0</v>
      </c>
      <c r="HS4025">
        <v>0</v>
      </c>
      <c r="HT4025">
        <v>0</v>
      </c>
      <c r="HU4025" t="b">
        <v>0</v>
      </c>
      <c r="HV4025">
        <v>0</v>
      </c>
      <c r="HW4025" t="b">
        <v>0</v>
      </c>
      <c r="HX4025" t="b">
        <v>1</v>
      </c>
    </row>
    <row r="4026" spans="2:232">
      <c r="B4026" s="34">
        <f>10000000+INDEX(编号表!$B:$B,MATCH(D4026,编号表!$A:$A,0))*10000+J4026</f>
        <v>11860002</v>
      </c>
      <c r="C4026" s="22" t="s">
        <v>2550</v>
      </c>
      <c r="D4026" s="22" t="s">
        <v>2550</v>
      </c>
      <c r="E4026" s="41" t="s">
        <v>492</v>
      </c>
      <c r="F4026" s="41" t="s">
        <v>2248</v>
      </c>
      <c r="G4026" s="41" t="s">
        <v>363</v>
      </c>
      <c r="H4026" s="41" t="b">
        <v>0</v>
      </c>
      <c r="I4026" s="41" t="b">
        <v>0</v>
      </c>
      <c r="J4026" s="41">
        <v>2</v>
      </c>
      <c r="K4026" s="41" t="str">
        <f t="shared" si="82"/>
        <v>118600</v>
      </c>
      <c r="L4026" s="41" t="s">
        <v>860</v>
      </c>
      <c r="O4026" t="s">
        <v>2551</v>
      </c>
      <c r="P4026">
        <v>12221033</v>
      </c>
      <c r="Q4026">
        <v>0</v>
      </c>
      <c r="R4026">
        <v>0</v>
      </c>
      <c r="S4026">
        <v>0</v>
      </c>
      <c r="U4026">
        <v>0</v>
      </c>
      <c r="V4026">
        <v>0</v>
      </c>
      <c r="W4026">
        <v>600</v>
      </c>
      <c r="X4026">
        <v>600</v>
      </c>
      <c r="Y4026" t="s">
        <v>363</v>
      </c>
      <c r="Z4026" t="s">
        <v>372</v>
      </c>
      <c r="AA4026" t="s">
        <v>442</v>
      </c>
      <c r="AB4026">
        <v>1</v>
      </c>
      <c r="AC4026">
        <v>0</v>
      </c>
      <c r="AD4026" t="b">
        <v>1</v>
      </c>
      <c r="AE4026" t="s">
        <v>358</v>
      </c>
      <c r="AF4026">
        <v>1</v>
      </c>
      <c r="AZ4026" t="s">
        <v>389</v>
      </c>
      <c r="BA4026">
        <v>10000</v>
      </c>
      <c r="BB4026" t="s">
        <v>434</v>
      </c>
      <c r="BC4026" t="s">
        <v>442</v>
      </c>
      <c r="BD4026">
        <v>10000</v>
      </c>
      <c r="BE4026">
        <v>0</v>
      </c>
      <c r="BF4026" t="s">
        <v>361</v>
      </c>
      <c r="BG4026">
        <v>0</v>
      </c>
      <c r="BN4026">
        <v>20900002</v>
      </c>
      <c r="GY4026">
        <v>0</v>
      </c>
      <c r="GZ4026">
        <v>0</v>
      </c>
      <c r="HA4026" t="s">
        <v>373</v>
      </c>
      <c r="HB4026">
        <v>0</v>
      </c>
      <c r="HC4026">
        <v>0</v>
      </c>
      <c r="HD4026">
        <v>0</v>
      </c>
      <c r="HE4026" t="b">
        <v>0</v>
      </c>
      <c r="HF4026">
        <v>15000</v>
      </c>
      <c r="HG4026" t="b">
        <v>1</v>
      </c>
      <c r="HH4026">
        <v>0</v>
      </c>
      <c r="HI4026">
        <v>0</v>
      </c>
      <c r="HJ4026">
        <v>0</v>
      </c>
      <c r="HK4026">
        <v>0</v>
      </c>
      <c r="HL4026" t="b">
        <v>0</v>
      </c>
      <c r="HM4026">
        <v>0</v>
      </c>
      <c r="HN4026">
        <v>0</v>
      </c>
      <c r="HO4026">
        <v>0</v>
      </c>
      <c r="HP4026" t="s">
        <v>363</v>
      </c>
      <c r="HQ4026">
        <v>0</v>
      </c>
      <c r="HR4026">
        <v>0</v>
      </c>
      <c r="HS4026">
        <v>0</v>
      </c>
      <c r="HT4026">
        <v>0</v>
      </c>
      <c r="HU4026" t="b">
        <v>0</v>
      </c>
      <c r="HV4026">
        <v>0</v>
      </c>
      <c r="HW4026" t="b">
        <v>0</v>
      </c>
      <c r="HX4026" t="b">
        <v>1</v>
      </c>
    </row>
    <row r="4027" spans="2:232">
      <c r="B4027" s="34">
        <f>10000000+INDEX(编号表!$B:$B,MATCH(D4027,编号表!$A:$A,0))*10000+J4027</f>
        <v>11860003</v>
      </c>
      <c r="C4027" s="22" t="s">
        <v>2550</v>
      </c>
      <c r="D4027" s="22" t="s">
        <v>2550</v>
      </c>
      <c r="E4027" s="41" t="s">
        <v>492</v>
      </c>
      <c r="F4027" s="41" t="s">
        <v>2248</v>
      </c>
      <c r="G4027" s="41" t="s">
        <v>363</v>
      </c>
      <c r="H4027" s="41" t="b">
        <v>0</v>
      </c>
      <c r="I4027" s="41" t="b">
        <v>0</v>
      </c>
      <c r="J4027" s="41">
        <v>3</v>
      </c>
      <c r="K4027" s="41" t="str">
        <f t="shared" si="82"/>
        <v>118600</v>
      </c>
      <c r="L4027" s="41" t="s">
        <v>777</v>
      </c>
      <c r="O4027" t="s">
        <v>2551</v>
      </c>
      <c r="P4027">
        <v>12221033</v>
      </c>
      <c r="Q4027">
        <v>0</v>
      </c>
      <c r="R4027">
        <v>0</v>
      </c>
      <c r="S4027">
        <v>0</v>
      </c>
      <c r="U4027">
        <v>0</v>
      </c>
      <c r="V4027">
        <v>0</v>
      </c>
      <c r="W4027">
        <v>600</v>
      </c>
      <c r="X4027">
        <v>600</v>
      </c>
      <c r="Y4027" t="s">
        <v>363</v>
      </c>
      <c r="Z4027" t="s">
        <v>372</v>
      </c>
      <c r="AA4027" t="s">
        <v>442</v>
      </c>
      <c r="AB4027">
        <v>1</v>
      </c>
      <c r="AC4027">
        <v>0</v>
      </c>
      <c r="AD4027" t="b">
        <v>1</v>
      </c>
      <c r="AE4027" t="s">
        <v>358</v>
      </c>
      <c r="AF4027">
        <v>1</v>
      </c>
      <c r="AZ4027" t="s">
        <v>389</v>
      </c>
      <c r="BA4027">
        <v>10000</v>
      </c>
      <c r="BB4027" t="s">
        <v>434</v>
      </c>
      <c r="BC4027" t="s">
        <v>442</v>
      </c>
      <c r="BD4027">
        <v>10000</v>
      </c>
      <c r="BE4027">
        <v>0</v>
      </c>
      <c r="BF4027" t="s">
        <v>361</v>
      </c>
      <c r="BG4027">
        <v>0</v>
      </c>
      <c r="BN4027">
        <v>20900003</v>
      </c>
      <c r="GY4027">
        <v>0</v>
      </c>
      <c r="GZ4027">
        <v>0</v>
      </c>
      <c r="HA4027" t="s">
        <v>373</v>
      </c>
      <c r="HB4027">
        <v>0</v>
      </c>
      <c r="HC4027">
        <v>0</v>
      </c>
      <c r="HD4027">
        <v>0</v>
      </c>
      <c r="HE4027" t="b">
        <v>0</v>
      </c>
      <c r="HF4027">
        <v>15000</v>
      </c>
      <c r="HG4027" t="b">
        <v>1</v>
      </c>
      <c r="HH4027">
        <v>0</v>
      </c>
      <c r="HI4027">
        <v>0</v>
      </c>
      <c r="HJ4027">
        <v>0</v>
      </c>
      <c r="HK4027">
        <v>0</v>
      </c>
      <c r="HL4027" t="b">
        <v>0</v>
      </c>
      <c r="HM4027">
        <v>0</v>
      </c>
      <c r="HN4027">
        <v>0</v>
      </c>
      <c r="HO4027">
        <v>0</v>
      </c>
      <c r="HP4027" t="s">
        <v>363</v>
      </c>
      <c r="HQ4027">
        <v>0</v>
      </c>
      <c r="HR4027">
        <v>0</v>
      </c>
      <c r="HS4027">
        <v>0</v>
      </c>
      <c r="HT4027">
        <v>0</v>
      </c>
      <c r="HU4027" t="b">
        <v>0</v>
      </c>
      <c r="HV4027">
        <v>0</v>
      </c>
      <c r="HW4027" t="b">
        <v>0</v>
      </c>
      <c r="HX4027" t="b">
        <v>1</v>
      </c>
    </row>
    <row r="4028" spans="2:232">
      <c r="B4028" s="34">
        <f>10000000+INDEX(编号表!$B:$B,MATCH(D4028,编号表!$A:$A,0))*10000+J4028</f>
        <v>11860004</v>
      </c>
      <c r="C4028" s="22" t="s">
        <v>2550</v>
      </c>
      <c r="D4028" s="22" t="s">
        <v>2550</v>
      </c>
      <c r="E4028" s="41" t="s">
        <v>492</v>
      </c>
      <c r="F4028" s="41" t="s">
        <v>2252</v>
      </c>
      <c r="G4028" s="41" t="s">
        <v>363</v>
      </c>
      <c r="H4028" s="41" t="b">
        <v>0</v>
      </c>
      <c r="I4028" s="41" t="b">
        <v>0</v>
      </c>
      <c r="J4028" s="41">
        <v>4</v>
      </c>
      <c r="K4028" s="41" t="str">
        <f t="shared" si="82"/>
        <v>118600</v>
      </c>
      <c r="L4028" s="41" t="s">
        <v>353</v>
      </c>
      <c r="O4028" t="s">
        <v>2551</v>
      </c>
      <c r="P4028">
        <v>12221033</v>
      </c>
      <c r="Q4028">
        <v>0</v>
      </c>
      <c r="R4028">
        <v>0</v>
      </c>
      <c r="S4028">
        <v>0</v>
      </c>
      <c r="U4028">
        <v>0</v>
      </c>
      <c r="V4028">
        <v>0</v>
      </c>
      <c r="W4028">
        <v>600</v>
      </c>
      <c r="X4028">
        <v>600</v>
      </c>
      <c r="Y4028" t="s">
        <v>363</v>
      </c>
      <c r="Z4028" t="s">
        <v>372</v>
      </c>
      <c r="AA4028" t="s">
        <v>442</v>
      </c>
      <c r="AB4028">
        <v>1</v>
      </c>
      <c r="AC4028">
        <v>0</v>
      </c>
      <c r="AD4028" t="b">
        <v>1</v>
      </c>
      <c r="AE4028" t="s">
        <v>358</v>
      </c>
      <c r="AF4028">
        <v>1</v>
      </c>
      <c r="AZ4028" t="s">
        <v>389</v>
      </c>
      <c r="BA4028">
        <v>10000</v>
      </c>
      <c r="BB4028" t="s">
        <v>434</v>
      </c>
      <c r="BC4028" t="s">
        <v>442</v>
      </c>
      <c r="BD4028">
        <v>10000</v>
      </c>
      <c r="BE4028">
        <v>0</v>
      </c>
      <c r="BF4028" t="s">
        <v>361</v>
      </c>
      <c r="BG4028">
        <v>0</v>
      </c>
      <c r="BN4028">
        <v>20900004</v>
      </c>
      <c r="GY4028">
        <v>0</v>
      </c>
      <c r="GZ4028">
        <v>0</v>
      </c>
      <c r="HA4028" t="s">
        <v>373</v>
      </c>
      <c r="HB4028">
        <v>0</v>
      </c>
      <c r="HC4028">
        <v>0</v>
      </c>
      <c r="HD4028">
        <v>0</v>
      </c>
      <c r="HE4028" t="b">
        <v>0</v>
      </c>
      <c r="HF4028">
        <v>15000</v>
      </c>
      <c r="HG4028" t="b">
        <v>1</v>
      </c>
      <c r="HH4028">
        <v>0</v>
      </c>
      <c r="HI4028">
        <v>0</v>
      </c>
      <c r="HJ4028">
        <v>0</v>
      </c>
      <c r="HK4028">
        <v>0</v>
      </c>
      <c r="HL4028" t="b">
        <v>0</v>
      </c>
      <c r="HM4028">
        <v>0</v>
      </c>
      <c r="HN4028">
        <v>0</v>
      </c>
      <c r="HO4028">
        <v>0</v>
      </c>
      <c r="HP4028" t="s">
        <v>363</v>
      </c>
      <c r="HQ4028">
        <v>0</v>
      </c>
      <c r="HR4028">
        <v>0</v>
      </c>
      <c r="HS4028">
        <v>0</v>
      </c>
      <c r="HT4028">
        <v>0</v>
      </c>
      <c r="HU4028" t="b">
        <v>0</v>
      </c>
      <c r="HV4028">
        <v>0</v>
      </c>
      <c r="HW4028" t="b">
        <v>0</v>
      </c>
      <c r="HX4028" t="b">
        <v>1</v>
      </c>
    </row>
    <row r="4029" spans="2:232">
      <c r="B4029" s="34">
        <f>10000000+INDEX(编号表!$B:$B,MATCH(D4029,编号表!$A:$A,0))*10000+J4029</f>
        <v>11860005</v>
      </c>
      <c r="C4029" s="22" t="s">
        <v>2550</v>
      </c>
      <c r="D4029" s="22" t="s">
        <v>2550</v>
      </c>
      <c r="E4029" s="41" t="s">
        <v>492</v>
      </c>
      <c r="F4029" s="41" t="s">
        <v>2252</v>
      </c>
      <c r="G4029" s="41" t="s">
        <v>363</v>
      </c>
      <c r="H4029" s="41" t="b">
        <v>0</v>
      </c>
      <c r="I4029" s="41" t="b">
        <v>0</v>
      </c>
      <c r="J4029" s="41">
        <v>5</v>
      </c>
      <c r="K4029" s="41" t="str">
        <f t="shared" si="82"/>
        <v>118600</v>
      </c>
      <c r="L4029" s="41" t="s">
        <v>860</v>
      </c>
      <c r="O4029" t="s">
        <v>2551</v>
      </c>
      <c r="P4029">
        <v>12221033</v>
      </c>
      <c r="Q4029">
        <v>0</v>
      </c>
      <c r="R4029">
        <v>0</v>
      </c>
      <c r="S4029">
        <v>0</v>
      </c>
      <c r="U4029">
        <v>0</v>
      </c>
      <c r="V4029">
        <v>0</v>
      </c>
      <c r="W4029">
        <v>600</v>
      </c>
      <c r="X4029">
        <v>600</v>
      </c>
      <c r="Y4029" t="s">
        <v>363</v>
      </c>
      <c r="Z4029" t="s">
        <v>372</v>
      </c>
      <c r="AA4029" t="s">
        <v>442</v>
      </c>
      <c r="AB4029">
        <v>1</v>
      </c>
      <c r="AC4029">
        <v>0</v>
      </c>
      <c r="AD4029" t="b">
        <v>1</v>
      </c>
      <c r="AE4029" t="s">
        <v>358</v>
      </c>
      <c r="AF4029">
        <v>1</v>
      </c>
      <c r="AZ4029" t="s">
        <v>389</v>
      </c>
      <c r="BA4029">
        <v>10000</v>
      </c>
      <c r="BB4029" t="s">
        <v>434</v>
      </c>
      <c r="BC4029" t="s">
        <v>442</v>
      </c>
      <c r="BD4029">
        <v>10000</v>
      </c>
      <c r="BE4029">
        <v>0</v>
      </c>
      <c r="BF4029" t="s">
        <v>361</v>
      </c>
      <c r="BG4029">
        <v>0</v>
      </c>
      <c r="BN4029">
        <v>20900005</v>
      </c>
      <c r="GY4029">
        <v>0</v>
      </c>
      <c r="GZ4029">
        <v>0</v>
      </c>
      <c r="HA4029" t="s">
        <v>373</v>
      </c>
      <c r="HB4029">
        <v>0</v>
      </c>
      <c r="HC4029">
        <v>0</v>
      </c>
      <c r="HD4029">
        <v>0</v>
      </c>
      <c r="HE4029" t="b">
        <v>0</v>
      </c>
      <c r="HF4029">
        <v>15000</v>
      </c>
      <c r="HG4029" t="b">
        <v>1</v>
      </c>
      <c r="HH4029">
        <v>0</v>
      </c>
      <c r="HI4029">
        <v>0</v>
      </c>
      <c r="HJ4029">
        <v>0</v>
      </c>
      <c r="HK4029">
        <v>0</v>
      </c>
      <c r="HL4029" t="b">
        <v>0</v>
      </c>
      <c r="HM4029">
        <v>0</v>
      </c>
      <c r="HN4029">
        <v>0</v>
      </c>
      <c r="HO4029">
        <v>0</v>
      </c>
      <c r="HP4029" t="s">
        <v>363</v>
      </c>
      <c r="HQ4029">
        <v>0</v>
      </c>
      <c r="HR4029">
        <v>0</v>
      </c>
      <c r="HS4029">
        <v>0</v>
      </c>
      <c r="HT4029">
        <v>0</v>
      </c>
      <c r="HU4029" t="b">
        <v>0</v>
      </c>
      <c r="HV4029">
        <v>0</v>
      </c>
      <c r="HW4029" t="b">
        <v>0</v>
      </c>
      <c r="HX4029" t="b">
        <v>1</v>
      </c>
    </row>
    <row r="4030" spans="2:232">
      <c r="B4030" s="34">
        <f>10000000+INDEX(编号表!$B:$B,MATCH(D4030,编号表!$A:$A,0))*10000+J4030</f>
        <v>11860006</v>
      </c>
      <c r="C4030" s="22" t="s">
        <v>2550</v>
      </c>
      <c r="D4030" s="22" t="s">
        <v>2550</v>
      </c>
      <c r="E4030" s="41" t="s">
        <v>492</v>
      </c>
      <c r="F4030" s="41" t="s">
        <v>2252</v>
      </c>
      <c r="G4030" s="41" t="s">
        <v>363</v>
      </c>
      <c r="H4030" s="41" t="b">
        <v>0</v>
      </c>
      <c r="I4030" s="41" t="b">
        <v>0</v>
      </c>
      <c r="J4030" s="41">
        <v>6</v>
      </c>
      <c r="K4030" s="41" t="str">
        <f t="shared" si="82"/>
        <v>118600</v>
      </c>
      <c r="L4030" s="41" t="s">
        <v>777</v>
      </c>
      <c r="O4030" t="s">
        <v>2551</v>
      </c>
      <c r="P4030">
        <v>12221033</v>
      </c>
      <c r="Q4030">
        <v>0</v>
      </c>
      <c r="R4030">
        <v>0</v>
      </c>
      <c r="S4030">
        <v>0</v>
      </c>
      <c r="U4030">
        <v>0</v>
      </c>
      <c r="V4030">
        <v>0</v>
      </c>
      <c r="W4030">
        <v>600</v>
      </c>
      <c r="X4030">
        <v>600</v>
      </c>
      <c r="Y4030" t="s">
        <v>363</v>
      </c>
      <c r="Z4030" t="s">
        <v>372</v>
      </c>
      <c r="AA4030" t="s">
        <v>442</v>
      </c>
      <c r="AB4030">
        <v>1</v>
      </c>
      <c r="AC4030">
        <v>0</v>
      </c>
      <c r="AD4030" t="b">
        <v>1</v>
      </c>
      <c r="AE4030" t="s">
        <v>358</v>
      </c>
      <c r="AF4030">
        <v>1</v>
      </c>
      <c r="AZ4030" t="s">
        <v>389</v>
      </c>
      <c r="BA4030">
        <v>10000</v>
      </c>
      <c r="BB4030" t="s">
        <v>434</v>
      </c>
      <c r="BC4030" t="s">
        <v>442</v>
      </c>
      <c r="BD4030">
        <v>10000</v>
      </c>
      <c r="BE4030">
        <v>0</v>
      </c>
      <c r="BF4030" t="s">
        <v>361</v>
      </c>
      <c r="BG4030">
        <v>0</v>
      </c>
      <c r="BN4030">
        <v>20900006</v>
      </c>
      <c r="GY4030">
        <v>0</v>
      </c>
      <c r="GZ4030">
        <v>0</v>
      </c>
      <c r="HA4030" t="s">
        <v>373</v>
      </c>
      <c r="HB4030">
        <v>0</v>
      </c>
      <c r="HC4030">
        <v>0</v>
      </c>
      <c r="HD4030">
        <v>0</v>
      </c>
      <c r="HE4030" t="b">
        <v>0</v>
      </c>
      <c r="HF4030">
        <v>15000</v>
      </c>
      <c r="HG4030" t="b">
        <v>1</v>
      </c>
      <c r="HH4030">
        <v>0</v>
      </c>
      <c r="HI4030">
        <v>0</v>
      </c>
      <c r="HJ4030">
        <v>0</v>
      </c>
      <c r="HK4030">
        <v>0</v>
      </c>
      <c r="HL4030" t="b">
        <v>0</v>
      </c>
      <c r="HM4030">
        <v>0</v>
      </c>
      <c r="HN4030">
        <v>0</v>
      </c>
      <c r="HO4030">
        <v>0</v>
      </c>
      <c r="HP4030" t="s">
        <v>363</v>
      </c>
      <c r="HQ4030">
        <v>0</v>
      </c>
      <c r="HR4030">
        <v>0</v>
      </c>
      <c r="HS4030">
        <v>0</v>
      </c>
      <c r="HT4030">
        <v>0</v>
      </c>
      <c r="HU4030" t="b">
        <v>0</v>
      </c>
      <c r="HV4030">
        <v>0</v>
      </c>
      <c r="HW4030" t="b">
        <v>0</v>
      </c>
      <c r="HX4030" t="b">
        <v>1</v>
      </c>
    </row>
    <row r="4031" spans="2:232">
      <c r="B4031" s="34">
        <f>10000000+INDEX(编号表!$B:$B,MATCH(D4031,编号表!$A:$A,0))*10000+J4031</f>
        <v>11860007</v>
      </c>
      <c r="C4031" s="22" t="s">
        <v>2550</v>
      </c>
      <c r="D4031" s="22" t="s">
        <v>2550</v>
      </c>
      <c r="E4031" s="41" t="s">
        <v>492</v>
      </c>
      <c r="F4031" s="41" t="s">
        <v>2256</v>
      </c>
      <c r="G4031" s="41" t="s">
        <v>363</v>
      </c>
      <c r="H4031" s="41" t="b">
        <v>0</v>
      </c>
      <c r="I4031" s="41" t="b">
        <v>0</v>
      </c>
      <c r="J4031" s="41">
        <v>7</v>
      </c>
      <c r="K4031" s="41" t="str">
        <f t="shared" si="82"/>
        <v>118600</v>
      </c>
      <c r="L4031" s="41" t="s">
        <v>353</v>
      </c>
      <c r="O4031" t="s">
        <v>2551</v>
      </c>
      <c r="P4031">
        <v>12221033</v>
      </c>
      <c r="Q4031">
        <v>0</v>
      </c>
      <c r="R4031">
        <v>0</v>
      </c>
      <c r="S4031">
        <v>0</v>
      </c>
      <c r="U4031">
        <v>0</v>
      </c>
      <c r="V4031">
        <v>0</v>
      </c>
      <c r="W4031">
        <v>600</v>
      </c>
      <c r="X4031">
        <v>600</v>
      </c>
      <c r="Y4031" t="s">
        <v>363</v>
      </c>
      <c r="Z4031" t="s">
        <v>372</v>
      </c>
      <c r="AA4031" t="s">
        <v>442</v>
      </c>
      <c r="AB4031">
        <v>1</v>
      </c>
      <c r="AC4031">
        <v>0</v>
      </c>
      <c r="AD4031" t="b">
        <v>1</v>
      </c>
      <c r="AE4031" t="s">
        <v>358</v>
      </c>
      <c r="AF4031">
        <v>1</v>
      </c>
      <c r="AZ4031" t="s">
        <v>389</v>
      </c>
      <c r="BA4031">
        <v>10000</v>
      </c>
      <c r="BB4031" t="s">
        <v>434</v>
      </c>
      <c r="BC4031" t="s">
        <v>442</v>
      </c>
      <c r="BD4031">
        <v>10000</v>
      </c>
      <c r="BE4031">
        <v>0</v>
      </c>
      <c r="BF4031" t="s">
        <v>361</v>
      </c>
      <c r="BG4031">
        <v>0</v>
      </c>
      <c r="BN4031">
        <v>20900007</v>
      </c>
      <c r="GY4031">
        <v>0</v>
      </c>
      <c r="GZ4031">
        <v>0</v>
      </c>
      <c r="HA4031" t="s">
        <v>373</v>
      </c>
      <c r="HB4031">
        <v>0</v>
      </c>
      <c r="HC4031">
        <v>0</v>
      </c>
      <c r="HD4031">
        <v>0</v>
      </c>
      <c r="HE4031" t="b">
        <v>0</v>
      </c>
      <c r="HF4031">
        <v>15000</v>
      </c>
      <c r="HG4031" t="b">
        <v>1</v>
      </c>
      <c r="HH4031">
        <v>0</v>
      </c>
      <c r="HI4031">
        <v>0</v>
      </c>
      <c r="HJ4031">
        <v>0</v>
      </c>
      <c r="HK4031">
        <v>0</v>
      </c>
      <c r="HL4031" t="b">
        <v>0</v>
      </c>
      <c r="HM4031">
        <v>0</v>
      </c>
      <c r="HN4031">
        <v>0</v>
      </c>
      <c r="HO4031">
        <v>0</v>
      </c>
      <c r="HP4031" t="s">
        <v>363</v>
      </c>
      <c r="HQ4031">
        <v>0</v>
      </c>
      <c r="HR4031">
        <v>0</v>
      </c>
      <c r="HS4031">
        <v>0</v>
      </c>
      <c r="HT4031">
        <v>0</v>
      </c>
      <c r="HU4031" t="b">
        <v>0</v>
      </c>
      <c r="HV4031">
        <v>0</v>
      </c>
      <c r="HW4031" t="b">
        <v>0</v>
      </c>
      <c r="HX4031" t="b">
        <v>1</v>
      </c>
    </row>
    <row r="4032" spans="2:232">
      <c r="B4032" s="34">
        <f>10000000+INDEX(编号表!$B:$B,MATCH(D4032,编号表!$A:$A,0))*10000+J4032</f>
        <v>11860008</v>
      </c>
      <c r="C4032" s="22" t="s">
        <v>2550</v>
      </c>
      <c r="D4032" s="22" t="s">
        <v>2550</v>
      </c>
      <c r="E4032" s="41" t="s">
        <v>492</v>
      </c>
      <c r="F4032" s="41" t="s">
        <v>2256</v>
      </c>
      <c r="G4032" s="41" t="s">
        <v>363</v>
      </c>
      <c r="H4032" s="41" t="b">
        <v>0</v>
      </c>
      <c r="I4032" s="41" t="b">
        <v>0</v>
      </c>
      <c r="J4032" s="41">
        <v>8</v>
      </c>
      <c r="K4032" s="41" t="str">
        <f t="shared" si="82"/>
        <v>118600</v>
      </c>
      <c r="L4032" s="41" t="s">
        <v>860</v>
      </c>
      <c r="O4032" t="s">
        <v>2551</v>
      </c>
      <c r="P4032">
        <v>12221033</v>
      </c>
      <c r="Q4032">
        <v>0</v>
      </c>
      <c r="R4032">
        <v>0</v>
      </c>
      <c r="S4032">
        <v>0</v>
      </c>
      <c r="U4032">
        <v>0</v>
      </c>
      <c r="V4032">
        <v>0</v>
      </c>
      <c r="W4032">
        <v>600</v>
      </c>
      <c r="X4032">
        <v>600</v>
      </c>
      <c r="Y4032" t="s">
        <v>363</v>
      </c>
      <c r="Z4032" t="s">
        <v>372</v>
      </c>
      <c r="AA4032" t="s">
        <v>442</v>
      </c>
      <c r="AB4032">
        <v>1</v>
      </c>
      <c r="AC4032">
        <v>0</v>
      </c>
      <c r="AD4032" t="b">
        <v>1</v>
      </c>
      <c r="AE4032" t="s">
        <v>358</v>
      </c>
      <c r="AF4032">
        <v>1</v>
      </c>
      <c r="AZ4032" t="s">
        <v>389</v>
      </c>
      <c r="BA4032">
        <v>10000</v>
      </c>
      <c r="BB4032" t="s">
        <v>434</v>
      </c>
      <c r="BC4032" t="s">
        <v>442</v>
      </c>
      <c r="BD4032">
        <v>10000</v>
      </c>
      <c r="BE4032">
        <v>0</v>
      </c>
      <c r="BF4032" t="s">
        <v>361</v>
      </c>
      <c r="BG4032">
        <v>0</v>
      </c>
      <c r="BN4032">
        <v>20900008</v>
      </c>
      <c r="GY4032">
        <v>0</v>
      </c>
      <c r="GZ4032">
        <v>0</v>
      </c>
      <c r="HA4032" t="s">
        <v>373</v>
      </c>
      <c r="HB4032">
        <v>0</v>
      </c>
      <c r="HC4032">
        <v>0</v>
      </c>
      <c r="HD4032">
        <v>0</v>
      </c>
      <c r="HE4032" t="b">
        <v>0</v>
      </c>
      <c r="HF4032">
        <v>15000</v>
      </c>
      <c r="HG4032" t="b">
        <v>1</v>
      </c>
      <c r="HH4032">
        <v>0</v>
      </c>
      <c r="HI4032">
        <v>0</v>
      </c>
      <c r="HJ4032">
        <v>0</v>
      </c>
      <c r="HK4032">
        <v>0</v>
      </c>
      <c r="HL4032" t="b">
        <v>0</v>
      </c>
      <c r="HM4032">
        <v>0</v>
      </c>
      <c r="HN4032">
        <v>0</v>
      </c>
      <c r="HO4032">
        <v>0</v>
      </c>
      <c r="HP4032" t="s">
        <v>363</v>
      </c>
      <c r="HQ4032">
        <v>0</v>
      </c>
      <c r="HR4032">
        <v>0</v>
      </c>
      <c r="HS4032">
        <v>0</v>
      </c>
      <c r="HT4032">
        <v>0</v>
      </c>
      <c r="HU4032" t="b">
        <v>0</v>
      </c>
      <c r="HV4032">
        <v>0</v>
      </c>
      <c r="HW4032" t="b">
        <v>0</v>
      </c>
      <c r="HX4032" t="b">
        <v>1</v>
      </c>
    </row>
    <row r="4033" spans="2:232">
      <c r="B4033" s="34">
        <f>10000000+INDEX(编号表!$B:$B,MATCH(D4033,编号表!$A:$A,0))*10000+J4033</f>
        <v>11860009</v>
      </c>
      <c r="C4033" s="22" t="s">
        <v>2550</v>
      </c>
      <c r="D4033" s="22" t="s">
        <v>2550</v>
      </c>
      <c r="E4033" s="41" t="s">
        <v>492</v>
      </c>
      <c r="F4033" s="41" t="s">
        <v>2256</v>
      </c>
      <c r="G4033" s="41" t="s">
        <v>363</v>
      </c>
      <c r="H4033" s="41" t="b">
        <v>0</v>
      </c>
      <c r="I4033" s="41" t="b">
        <v>0</v>
      </c>
      <c r="J4033" s="41">
        <v>9</v>
      </c>
      <c r="K4033" s="41" t="str">
        <f t="shared" si="82"/>
        <v>118600</v>
      </c>
      <c r="L4033" s="41" t="s">
        <v>777</v>
      </c>
      <c r="O4033" t="s">
        <v>2551</v>
      </c>
      <c r="P4033">
        <v>12221033</v>
      </c>
      <c r="Q4033">
        <v>0</v>
      </c>
      <c r="R4033">
        <v>0</v>
      </c>
      <c r="S4033">
        <v>0</v>
      </c>
      <c r="U4033">
        <v>0</v>
      </c>
      <c r="V4033">
        <v>0</v>
      </c>
      <c r="W4033">
        <v>600</v>
      </c>
      <c r="X4033">
        <v>600</v>
      </c>
      <c r="Y4033" t="s">
        <v>363</v>
      </c>
      <c r="Z4033" t="s">
        <v>372</v>
      </c>
      <c r="AA4033" t="s">
        <v>442</v>
      </c>
      <c r="AB4033">
        <v>1</v>
      </c>
      <c r="AC4033">
        <v>0</v>
      </c>
      <c r="AD4033" t="b">
        <v>1</v>
      </c>
      <c r="AE4033" t="s">
        <v>358</v>
      </c>
      <c r="AF4033">
        <v>1</v>
      </c>
      <c r="AZ4033" t="s">
        <v>389</v>
      </c>
      <c r="BA4033">
        <v>10000</v>
      </c>
      <c r="BB4033" t="s">
        <v>434</v>
      </c>
      <c r="BC4033" t="s">
        <v>442</v>
      </c>
      <c r="BD4033">
        <v>10000</v>
      </c>
      <c r="BE4033">
        <v>0</v>
      </c>
      <c r="BF4033" t="s">
        <v>361</v>
      </c>
      <c r="BG4033">
        <v>0</v>
      </c>
      <c r="BN4033">
        <v>20900009</v>
      </c>
      <c r="GY4033">
        <v>0</v>
      </c>
      <c r="GZ4033">
        <v>0</v>
      </c>
      <c r="HA4033" t="s">
        <v>373</v>
      </c>
      <c r="HB4033">
        <v>0</v>
      </c>
      <c r="HC4033">
        <v>0</v>
      </c>
      <c r="HD4033">
        <v>0</v>
      </c>
      <c r="HE4033" t="b">
        <v>0</v>
      </c>
      <c r="HF4033">
        <v>15000</v>
      </c>
      <c r="HG4033" t="b">
        <v>1</v>
      </c>
      <c r="HH4033">
        <v>0</v>
      </c>
      <c r="HI4033">
        <v>0</v>
      </c>
      <c r="HJ4033">
        <v>0</v>
      </c>
      <c r="HK4033">
        <v>0</v>
      </c>
      <c r="HL4033" t="b">
        <v>0</v>
      </c>
      <c r="HM4033">
        <v>0</v>
      </c>
      <c r="HN4033">
        <v>0</v>
      </c>
      <c r="HO4033">
        <v>0</v>
      </c>
      <c r="HP4033" t="s">
        <v>363</v>
      </c>
      <c r="HQ4033">
        <v>0</v>
      </c>
      <c r="HR4033">
        <v>0</v>
      </c>
      <c r="HS4033">
        <v>0</v>
      </c>
      <c r="HT4033">
        <v>0</v>
      </c>
      <c r="HU4033" t="b">
        <v>0</v>
      </c>
      <c r="HV4033">
        <v>0</v>
      </c>
      <c r="HW4033" t="b">
        <v>0</v>
      </c>
      <c r="HX4033" t="b">
        <v>1</v>
      </c>
    </row>
    <row r="4034" spans="2:232">
      <c r="B4034" s="34">
        <f>10000000+INDEX(编号表!$B:$B,MATCH(D4034,编号表!$A:$A,0))*10000+J4034</f>
        <v>11860010</v>
      </c>
      <c r="C4034" s="22" t="s">
        <v>2550</v>
      </c>
      <c r="D4034" s="22" t="s">
        <v>2550</v>
      </c>
      <c r="E4034" s="41" t="s">
        <v>492</v>
      </c>
      <c r="F4034" s="41" t="s">
        <v>2260</v>
      </c>
      <c r="G4034" s="41" t="s">
        <v>363</v>
      </c>
      <c r="H4034" s="41" t="b">
        <v>0</v>
      </c>
      <c r="I4034" s="41" t="b">
        <v>0</v>
      </c>
      <c r="J4034" s="41">
        <v>10</v>
      </c>
      <c r="K4034" s="41" t="str">
        <f t="shared" si="82"/>
        <v>118600</v>
      </c>
      <c r="L4034" s="41" t="s">
        <v>353</v>
      </c>
      <c r="O4034" t="s">
        <v>2551</v>
      </c>
      <c r="P4034">
        <v>12221033</v>
      </c>
      <c r="Q4034">
        <v>0</v>
      </c>
      <c r="R4034">
        <v>0</v>
      </c>
      <c r="S4034">
        <v>0</v>
      </c>
      <c r="U4034">
        <v>0</v>
      </c>
      <c r="V4034">
        <v>0</v>
      </c>
      <c r="W4034">
        <v>600</v>
      </c>
      <c r="X4034">
        <v>600</v>
      </c>
      <c r="Y4034" t="s">
        <v>363</v>
      </c>
      <c r="Z4034" t="s">
        <v>372</v>
      </c>
      <c r="AA4034" t="s">
        <v>442</v>
      </c>
      <c r="AB4034">
        <v>1</v>
      </c>
      <c r="AC4034">
        <v>0</v>
      </c>
      <c r="AD4034" t="b">
        <v>1</v>
      </c>
      <c r="AE4034" t="s">
        <v>358</v>
      </c>
      <c r="AF4034">
        <v>1</v>
      </c>
      <c r="AZ4034" t="s">
        <v>389</v>
      </c>
      <c r="BA4034">
        <v>10000</v>
      </c>
      <c r="BB4034" t="s">
        <v>434</v>
      </c>
      <c r="BC4034" t="s">
        <v>442</v>
      </c>
      <c r="BD4034">
        <v>10000</v>
      </c>
      <c r="BE4034">
        <v>0</v>
      </c>
      <c r="BF4034" t="s">
        <v>361</v>
      </c>
      <c r="BG4034">
        <v>0</v>
      </c>
      <c r="BN4034">
        <v>20900010</v>
      </c>
      <c r="GY4034">
        <v>0</v>
      </c>
      <c r="GZ4034">
        <v>0</v>
      </c>
      <c r="HA4034" t="s">
        <v>373</v>
      </c>
      <c r="HB4034">
        <v>0</v>
      </c>
      <c r="HC4034">
        <v>0</v>
      </c>
      <c r="HD4034">
        <v>0</v>
      </c>
      <c r="HE4034" t="b">
        <v>0</v>
      </c>
      <c r="HF4034">
        <v>15000</v>
      </c>
      <c r="HG4034" t="b">
        <v>1</v>
      </c>
      <c r="HH4034">
        <v>0</v>
      </c>
      <c r="HI4034">
        <v>0</v>
      </c>
      <c r="HJ4034">
        <v>0</v>
      </c>
      <c r="HK4034">
        <v>0</v>
      </c>
      <c r="HL4034" t="b">
        <v>0</v>
      </c>
      <c r="HM4034">
        <v>0</v>
      </c>
      <c r="HN4034">
        <v>0</v>
      </c>
      <c r="HO4034">
        <v>0</v>
      </c>
      <c r="HP4034" t="s">
        <v>363</v>
      </c>
      <c r="HQ4034">
        <v>0</v>
      </c>
      <c r="HR4034">
        <v>0</v>
      </c>
      <c r="HS4034">
        <v>0</v>
      </c>
      <c r="HT4034">
        <v>0</v>
      </c>
      <c r="HU4034" t="b">
        <v>0</v>
      </c>
      <c r="HV4034">
        <v>0</v>
      </c>
      <c r="HW4034" t="b">
        <v>0</v>
      </c>
      <c r="HX4034" t="b">
        <v>1</v>
      </c>
    </row>
    <row r="4035" spans="2:232">
      <c r="B4035" s="34">
        <f>10000000+INDEX(编号表!$B:$B,MATCH(D4035,编号表!$A:$A,0))*10000+J4035</f>
        <v>11860011</v>
      </c>
      <c r="C4035" s="22" t="s">
        <v>2550</v>
      </c>
      <c r="D4035" s="22" t="s">
        <v>2550</v>
      </c>
      <c r="E4035" s="41" t="s">
        <v>492</v>
      </c>
      <c r="F4035" s="41" t="s">
        <v>2260</v>
      </c>
      <c r="G4035" s="41" t="s">
        <v>363</v>
      </c>
      <c r="H4035" s="41" t="b">
        <v>0</v>
      </c>
      <c r="I4035" s="41" t="b">
        <v>0</v>
      </c>
      <c r="J4035" s="41">
        <v>11</v>
      </c>
      <c r="K4035" s="41" t="str">
        <f t="shared" si="82"/>
        <v>118600</v>
      </c>
      <c r="L4035" s="41" t="s">
        <v>860</v>
      </c>
      <c r="O4035" t="s">
        <v>2551</v>
      </c>
      <c r="P4035">
        <v>12221033</v>
      </c>
      <c r="Q4035">
        <v>0</v>
      </c>
      <c r="R4035">
        <v>0</v>
      </c>
      <c r="S4035">
        <v>0</v>
      </c>
      <c r="U4035">
        <v>0</v>
      </c>
      <c r="V4035">
        <v>0</v>
      </c>
      <c r="W4035">
        <v>600</v>
      </c>
      <c r="X4035">
        <v>600</v>
      </c>
      <c r="Y4035" t="s">
        <v>363</v>
      </c>
      <c r="Z4035" t="s">
        <v>372</v>
      </c>
      <c r="AA4035" t="s">
        <v>442</v>
      </c>
      <c r="AB4035">
        <v>1</v>
      </c>
      <c r="AC4035">
        <v>0</v>
      </c>
      <c r="AD4035" t="b">
        <v>1</v>
      </c>
      <c r="AE4035" t="s">
        <v>358</v>
      </c>
      <c r="AF4035">
        <v>1</v>
      </c>
      <c r="AZ4035" t="s">
        <v>389</v>
      </c>
      <c r="BA4035">
        <v>10000</v>
      </c>
      <c r="BB4035" t="s">
        <v>434</v>
      </c>
      <c r="BC4035" t="s">
        <v>442</v>
      </c>
      <c r="BD4035">
        <v>10000</v>
      </c>
      <c r="BE4035">
        <v>0</v>
      </c>
      <c r="BF4035" t="s">
        <v>361</v>
      </c>
      <c r="BG4035">
        <v>0</v>
      </c>
      <c r="BN4035">
        <v>20900011</v>
      </c>
      <c r="GY4035">
        <v>0</v>
      </c>
      <c r="GZ4035">
        <v>0</v>
      </c>
      <c r="HA4035" t="s">
        <v>373</v>
      </c>
      <c r="HB4035">
        <v>0</v>
      </c>
      <c r="HC4035">
        <v>0</v>
      </c>
      <c r="HD4035">
        <v>0</v>
      </c>
      <c r="HE4035" t="b">
        <v>0</v>
      </c>
      <c r="HF4035">
        <v>15000</v>
      </c>
      <c r="HG4035" t="b">
        <v>1</v>
      </c>
      <c r="HH4035">
        <v>0</v>
      </c>
      <c r="HI4035">
        <v>0</v>
      </c>
      <c r="HJ4035">
        <v>0</v>
      </c>
      <c r="HK4035">
        <v>0</v>
      </c>
      <c r="HL4035" t="b">
        <v>0</v>
      </c>
      <c r="HM4035">
        <v>0</v>
      </c>
      <c r="HN4035">
        <v>0</v>
      </c>
      <c r="HO4035">
        <v>0</v>
      </c>
      <c r="HP4035" t="s">
        <v>363</v>
      </c>
      <c r="HQ4035">
        <v>0</v>
      </c>
      <c r="HR4035">
        <v>0</v>
      </c>
      <c r="HS4035">
        <v>0</v>
      </c>
      <c r="HT4035">
        <v>0</v>
      </c>
      <c r="HU4035" t="b">
        <v>0</v>
      </c>
      <c r="HV4035">
        <v>0</v>
      </c>
      <c r="HW4035" t="b">
        <v>0</v>
      </c>
      <c r="HX4035" t="b">
        <v>1</v>
      </c>
    </row>
    <row r="4036" spans="2:232">
      <c r="B4036" s="34">
        <f>10000000+INDEX(编号表!$B:$B,MATCH(D4036,编号表!$A:$A,0))*10000+J4036</f>
        <v>11860012</v>
      </c>
      <c r="C4036" s="22" t="s">
        <v>2550</v>
      </c>
      <c r="D4036" s="22" t="s">
        <v>2550</v>
      </c>
      <c r="E4036" s="41" t="s">
        <v>492</v>
      </c>
      <c r="F4036" s="41" t="s">
        <v>2260</v>
      </c>
      <c r="G4036" s="41" t="s">
        <v>363</v>
      </c>
      <c r="H4036" s="41" t="b">
        <v>0</v>
      </c>
      <c r="I4036" s="41" t="b">
        <v>0</v>
      </c>
      <c r="J4036" s="41">
        <v>12</v>
      </c>
      <c r="K4036" s="41" t="str">
        <f t="shared" ref="K4036:K4099" si="83">LEFT(B4036,6)</f>
        <v>118600</v>
      </c>
      <c r="L4036" s="41" t="s">
        <v>777</v>
      </c>
      <c r="O4036" t="s">
        <v>2551</v>
      </c>
      <c r="P4036">
        <v>12221033</v>
      </c>
      <c r="Q4036">
        <v>0</v>
      </c>
      <c r="R4036">
        <v>0</v>
      </c>
      <c r="S4036">
        <v>0</v>
      </c>
      <c r="U4036">
        <v>0</v>
      </c>
      <c r="V4036">
        <v>0</v>
      </c>
      <c r="W4036">
        <v>600</v>
      </c>
      <c r="X4036">
        <v>600</v>
      </c>
      <c r="Y4036" t="s">
        <v>363</v>
      </c>
      <c r="Z4036" t="s">
        <v>372</v>
      </c>
      <c r="AA4036" t="s">
        <v>442</v>
      </c>
      <c r="AB4036">
        <v>1</v>
      </c>
      <c r="AC4036">
        <v>0</v>
      </c>
      <c r="AD4036" t="b">
        <v>1</v>
      </c>
      <c r="AE4036" t="s">
        <v>358</v>
      </c>
      <c r="AF4036">
        <v>1</v>
      </c>
      <c r="AZ4036" t="s">
        <v>389</v>
      </c>
      <c r="BA4036">
        <v>10000</v>
      </c>
      <c r="BB4036" t="s">
        <v>434</v>
      </c>
      <c r="BC4036" t="s">
        <v>442</v>
      </c>
      <c r="BD4036">
        <v>10000</v>
      </c>
      <c r="BE4036">
        <v>0</v>
      </c>
      <c r="BF4036" t="s">
        <v>361</v>
      </c>
      <c r="BG4036">
        <v>0</v>
      </c>
      <c r="BN4036">
        <v>20900012</v>
      </c>
      <c r="GY4036">
        <v>0</v>
      </c>
      <c r="GZ4036">
        <v>0</v>
      </c>
      <c r="HA4036" t="s">
        <v>373</v>
      </c>
      <c r="HB4036">
        <v>0</v>
      </c>
      <c r="HC4036">
        <v>0</v>
      </c>
      <c r="HD4036">
        <v>0</v>
      </c>
      <c r="HE4036" t="b">
        <v>0</v>
      </c>
      <c r="HF4036">
        <v>15000</v>
      </c>
      <c r="HG4036" t="b">
        <v>1</v>
      </c>
      <c r="HH4036">
        <v>0</v>
      </c>
      <c r="HI4036">
        <v>0</v>
      </c>
      <c r="HJ4036">
        <v>0</v>
      </c>
      <c r="HK4036">
        <v>0</v>
      </c>
      <c r="HL4036" t="b">
        <v>0</v>
      </c>
      <c r="HM4036">
        <v>0</v>
      </c>
      <c r="HN4036">
        <v>0</v>
      </c>
      <c r="HO4036">
        <v>0</v>
      </c>
      <c r="HP4036" t="s">
        <v>363</v>
      </c>
      <c r="HQ4036">
        <v>0</v>
      </c>
      <c r="HR4036">
        <v>0</v>
      </c>
      <c r="HS4036">
        <v>0</v>
      </c>
      <c r="HT4036">
        <v>0</v>
      </c>
      <c r="HU4036" t="b">
        <v>0</v>
      </c>
      <c r="HV4036">
        <v>0</v>
      </c>
      <c r="HW4036" t="b">
        <v>0</v>
      </c>
      <c r="HX4036" t="b">
        <v>1</v>
      </c>
    </row>
    <row r="4037" spans="2:232">
      <c r="B4037" s="34">
        <f>10000000+INDEX(编号表!$B:$B,MATCH(D4037,编号表!$A:$A,0))*10000+J4037</f>
        <v>11860013</v>
      </c>
      <c r="C4037" s="22" t="s">
        <v>2550</v>
      </c>
      <c r="D4037" s="22" t="s">
        <v>2550</v>
      </c>
      <c r="E4037" s="41" t="s">
        <v>492</v>
      </c>
      <c r="F4037" s="41" t="s">
        <v>2264</v>
      </c>
      <c r="G4037" s="41" t="s">
        <v>363</v>
      </c>
      <c r="H4037" s="41" t="b">
        <v>0</v>
      </c>
      <c r="I4037" s="41" t="b">
        <v>0</v>
      </c>
      <c r="J4037" s="41">
        <v>13</v>
      </c>
      <c r="K4037" s="41" t="str">
        <f t="shared" si="83"/>
        <v>118600</v>
      </c>
      <c r="L4037" s="41" t="s">
        <v>353</v>
      </c>
      <c r="O4037" t="s">
        <v>2551</v>
      </c>
      <c r="P4037">
        <v>12221033</v>
      </c>
      <c r="Q4037">
        <v>0</v>
      </c>
      <c r="R4037">
        <v>0</v>
      </c>
      <c r="S4037">
        <v>0</v>
      </c>
      <c r="U4037">
        <v>0</v>
      </c>
      <c r="V4037">
        <v>0</v>
      </c>
      <c r="W4037">
        <v>600</v>
      </c>
      <c r="X4037">
        <v>600</v>
      </c>
      <c r="Y4037" t="s">
        <v>363</v>
      </c>
      <c r="Z4037" t="s">
        <v>372</v>
      </c>
      <c r="AA4037" t="s">
        <v>442</v>
      </c>
      <c r="AB4037">
        <v>1</v>
      </c>
      <c r="AC4037">
        <v>0</v>
      </c>
      <c r="AD4037" t="b">
        <v>1</v>
      </c>
      <c r="AE4037" t="s">
        <v>358</v>
      </c>
      <c r="AF4037">
        <v>1</v>
      </c>
      <c r="AZ4037" t="s">
        <v>389</v>
      </c>
      <c r="BA4037">
        <v>10000</v>
      </c>
      <c r="BB4037" t="s">
        <v>434</v>
      </c>
      <c r="BC4037" t="s">
        <v>442</v>
      </c>
      <c r="BD4037">
        <v>10000</v>
      </c>
      <c r="BE4037">
        <v>0</v>
      </c>
      <c r="BF4037" t="s">
        <v>361</v>
      </c>
      <c r="BG4037">
        <v>0</v>
      </c>
      <c r="BN4037">
        <v>20900013</v>
      </c>
      <c r="GY4037">
        <v>0</v>
      </c>
      <c r="GZ4037">
        <v>0</v>
      </c>
      <c r="HA4037" t="s">
        <v>373</v>
      </c>
      <c r="HB4037">
        <v>0</v>
      </c>
      <c r="HC4037">
        <v>0</v>
      </c>
      <c r="HD4037">
        <v>0</v>
      </c>
      <c r="HE4037" t="b">
        <v>0</v>
      </c>
      <c r="HF4037">
        <v>15000</v>
      </c>
      <c r="HG4037" t="b">
        <v>1</v>
      </c>
      <c r="HH4037">
        <v>0</v>
      </c>
      <c r="HI4037">
        <v>0</v>
      </c>
      <c r="HJ4037">
        <v>0</v>
      </c>
      <c r="HK4037">
        <v>0</v>
      </c>
      <c r="HL4037" t="b">
        <v>0</v>
      </c>
      <c r="HM4037">
        <v>0</v>
      </c>
      <c r="HN4037">
        <v>0</v>
      </c>
      <c r="HO4037">
        <v>0</v>
      </c>
      <c r="HP4037" t="s">
        <v>363</v>
      </c>
      <c r="HQ4037">
        <v>0</v>
      </c>
      <c r="HR4037">
        <v>0</v>
      </c>
      <c r="HS4037">
        <v>0</v>
      </c>
      <c r="HT4037">
        <v>0</v>
      </c>
      <c r="HU4037" t="b">
        <v>0</v>
      </c>
      <c r="HV4037">
        <v>0</v>
      </c>
      <c r="HW4037" t="b">
        <v>0</v>
      </c>
      <c r="HX4037" t="b">
        <v>1</v>
      </c>
    </row>
    <row r="4038" spans="2:232">
      <c r="B4038" s="34">
        <f>10000000+INDEX(编号表!$B:$B,MATCH(D4038,编号表!$A:$A,0))*10000+J4038</f>
        <v>11860014</v>
      </c>
      <c r="C4038" s="22" t="s">
        <v>2550</v>
      </c>
      <c r="D4038" s="22" t="s">
        <v>2550</v>
      </c>
      <c r="E4038" s="41" t="s">
        <v>492</v>
      </c>
      <c r="F4038" s="41" t="s">
        <v>2264</v>
      </c>
      <c r="G4038" s="41" t="s">
        <v>363</v>
      </c>
      <c r="H4038" s="41" t="b">
        <v>0</v>
      </c>
      <c r="I4038" s="41" t="b">
        <v>0</v>
      </c>
      <c r="J4038" s="41">
        <v>14</v>
      </c>
      <c r="K4038" s="41" t="str">
        <f t="shared" si="83"/>
        <v>118600</v>
      </c>
      <c r="L4038" s="41" t="s">
        <v>860</v>
      </c>
      <c r="O4038" t="s">
        <v>2551</v>
      </c>
      <c r="P4038">
        <v>12221033</v>
      </c>
      <c r="Q4038">
        <v>0</v>
      </c>
      <c r="R4038">
        <v>0</v>
      </c>
      <c r="S4038">
        <v>0</v>
      </c>
      <c r="U4038">
        <v>0</v>
      </c>
      <c r="V4038">
        <v>0</v>
      </c>
      <c r="W4038">
        <v>600</v>
      </c>
      <c r="X4038">
        <v>600</v>
      </c>
      <c r="Y4038" t="s">
        <v>363</v>
      </c>
      <c r="Z4038" t="s">
        <v>372</v>
      </c>
      <c r="AA4038" t="s">
        <v>442</v>
      </c>
      <c r="AB4038">
        <v>1</v>
      </c>
      <c r="AC4038">
        <v>0</v>
      </c>
      <c r="AD4038" t="b">
        <v>1</v>
      </c>
      <c r="AE4038" t="s">
        <v>358</v>
      </c>
      <c r="AF4038">
        <v>1</v>
      </c>
      <c r="AZ4038" t="s">
        <v>389</v>
      </c>
      <c r="BA4038">
        <v>10000</v>
      </c>
      <c r="BB4038" t="s">
        <v>434</v>
      </c>
      <c r="BC4038" t="s">
        <v>442</v>
      </c>
      <c r="BD4038">
        <v>10000</v>
      </c>
      <c r="BE4038">
        <v>0</v>
      </c>
      <c r="BF4038" t="s">
        <v>361</v>
      </c>
      <c r="BG4038">
        <v>0</v>
      </c>
      <c r="BN4038">
        <v>20900014</v>
      </c>
      <c r="GY4038">
        <v>0</v>
      </c>
      <c r="GZ4038">
        <v>0</v>
      </c>
      <c r="HA4038" t="s">
        <v>373</v>
      </c>
      <c r="HB4038">
        <v>0</v>
      </c>
      <c r="HC4038">
        <v>0</v>
      </c>
      <c r="HD4038">
        <v>0</v>
      </c>
      <c r="HE4038" t="b">
        <v>0</v>
      </c>
      <c r="HF4038">
        <v>15000</v>
      </c>
      <c r="HG4038" t="b">
        <v>1</v>
      </c>
      <c r="HH4038">
        <v>0</v>
      </c>
      <c r="HI4038">
        <v>0</v>
      </c>
      <c r="HJ4038">
        <v>0</v>
      </c>
      <c r="HK4038">
        <v>0</v>
      </c>
      <c r="HL4038" t="b">
        <v>0</v>
      </c>
      <c r="HM4038">
        <v>0</v>
      </c>
      <c r="HN4038">
        <v>0</v>
      </c>
      <c r="HO4038">
        <v>0</v>
      </c>
      <c r="HP4038" t="s">
        <v>363</v>
      </c>
      <c r="HQ4038">
        <v>0</v>
      </c>
      <c r="HR4038">
        <v>0</v>
      </c>
      <c r="HS4038">
        <v>0</v>
      </c>
      <c r="HT4038">
        <v>0</v>
      </c>
      <c r="HU4038" t="b">
        <v>0</v>
      </c>
      <c r="HV4038">
        <v>0</v>
      </c>
      <c r="HW4038" t="b">
        <v>0</v>
      </c>
      <c r="HX4038" t="b">
        <v>1</v>
      </c>
    </row>
    <row r="4039" spans="2:232">
      <c r="B4039" s="34">
        <f>10000000+INDEX(编号表!$B:$B,MATCH(D4039,编号表!$A:$A,0))*10000+J4039</f>
        <v>11860015</v>
      </c>
      <c r="C4039" s="22" t="s">
        <v>2550</v>
      </c>
      <c r="D4039" s="22" t="s">
        <v>2550</v>
      </c>
      <c r="E4039" s="41" t="s">
        <v>492</v>
      </c>
      <c r="F4039" s="41" t="s">
        <v>2264</v>
      </c>
      <c r="G4039" s="41" t="s">
        <v>363</v>
      </c>
      <c r="H4039" s="41" t="b">
        <v>0</v>
      </c>
      <c r="I4039" s="41" t="b">
        <v>0</v>
      </c>
      <c r="J4039" s="41">
        <v>15</v>
      </c>
      <c r="K4039" s="41" t="str">
        <f t="shared" si="83"/>
        <v>118600</v>
      </c>
      <c r="L4039" s="41" t="s">
        <v>777</v>
      </c>
      <c r="O4039" t="s">
        <v>2551</v>
      </c>
      <c r="P4039">
        <v>12221033</v>
      </c>
      <c r="Q4039">
        <v>0</v>
      </c>
      <c r="R4039">
        <v>0</v>
      </c>
      <c r="S4039">
        <v>0</v>
      </c>
      <c r="U4039">
        <v>0</v>
      </c>
      <c r="V4039">
        <v>0</v>
      </c>
      <c r="W4039">
        <v>600</v>
      </c>
      <c r="X4039">
        <v>600</v>
      </c>
      <c r="Y4039" t="s">
        <v>363</v>
      </c>
      <c r="Z4039" t="s">
        <v>372</v>
      </c>
      <c r="AA4039" t="s">
        <v>442</v>
      </c>
      <c r="AB4039">
        <v>1</v>
      </c>
      <c r="AC4039">
        <v>0</v>
      </c>
      <c r="AD4039" t="b">
        <v>1</v>
      </c>
      <c r="AE4039" t="s">
        <v>358</v>
      </c>
      <c r="AF4039">
        <v>1</v>
      </c>
      <c r="AZ4039" t="s">
        <v>389</v>
      </c>
      <c r="BA4039">
        <v>10000</v>
      </c>
      <c r="BB4039" t="s">
        <v>434</v>
      </c>
      <c r="BC4039" t="s">
        <v>442</v>
      </c>
      <c r="BD4039">
        <v>10000</v>
      </c>
      <c r="BE4039">
        <v>0</v>
      </c>
      <c r="BF4039" t="s">
        <v>361</v>
      </c>
      <c r="BG4039">
        <v>0</v>
      </c>
      <c r="BN4039">
        <v>20900015</v>
      </c>
      <c r="GY4039">
        <v>0</v>
      </c>
      <c r="GZ4039">
        <v>0</v>
      </c>
      <c r="HA4039" t="s">
        <v>373</v>
      </c>
      <c r="HB4039">
        <v>0</v>
      </c>
      <c r="HC4039">
        <v>0</v>
      </c>
      <c r="HD4039">
        <v>0</v>
      </c>
      <c r="HE4039" t="b">
        <v>0</v>
      </c>
      <c r="HF4039">
        <v>15000</v>
      </c>
      <c r="HG4039" t="b">
        <v>1</v>
      </c>
      <c r="HH4039">
        <v>0</v>
      </c>
      <c r="HI4039">
        <v>0</v>
      </c>
      <c r="HJ4039">
        <v>0</v>
      </c>
      <c r="HK4039">
        <v>0</v>
      </c>
      <c r="HL4039" t="b">
        <v>0</v>
      </c>
      <c r="HM4039">
        <v>0</v>
      </c>
      <c r="HN4039">
        <v>0</v>
      </c>
      <c r="HO4039">
        <v>0</v>
      </c>
      <c r="HP4039" t="s">
        <v>363</v>
      </c>
      <c r="HQ4039">
        <v>0</v>
      </c>
      <c r="HR4039">
        <v>0</v>
      </c>
      <c r="HS4039">
        <v>0</v>
      </c>
      <c r="HT4039">
        <v>0</v>
      </c>
      <c r="HU4039" t="b">
        <v>0</v>
      </c>
      <c r="HV4039">
        <v>0</v>
      </c>
      <c r="HW4039" t="b">
        <v>0</v>
      </c>
      <c r="HX4039" t="b">
        <v>1</v>
      </c>
    </row>
    <row r="4040" spans="2:232">
      <c r="B4040" s="34">
        <f>10000000+INDEX(编号表!$B:$B,MATCH(D4040,编号表!$A:$A,0))*10000+J4040</f>
        <v>11860016</v>
      </c>
      <c r="C4040" s="22" t="s">
        <v>2550</v>
      </c>
      <c r="D4040" s="22" t="s">
        <v>2550</v>
      </c>
      <c r="E4040" s="41" t="s">
        <v>492</v>
      </c>
      <c r="F4040" s="41" t="s">
        <v>2268</v>
      </c>
      <c r="G4040" s="41" t="s">
        <v>363</v>
      </c>
      <c r="H4040" s="41" t="b">
        <v>0</v>
      </c>
      <c r="I4040" s="41" t="b">
        <v>0</v>
      </c>
      <c r="J4040" s="41">
        <v>16</v>
      </c>
      <c r="K4040" s="41" t="str">
        <f t="shared" si="83"/>
        <v>118600</v>
      </c>
      <c r="L4040" s="41" t="s">
        <v>353</v>
      </c>
      <c r="O4040" t="s">
        <v>2551</v>
      </c>
      <c r="P4040">
        <v>12221033</v>
      </c>
      <c r="Q4040">
        <v>0</v>
      </c>
      <c r="R4040">
        <v>0</v>
      </c>
      <c r="S4040">
        <v>0</v>
      </c>
      <c r="U4040">
        <v>0</v>
      </c>
      <c r="V4040">
        <v>0</v>
      </c>
      <c r="W4040">
        <v>600</v>
      </c>
      <c r="X4040">
        <v>600</v>
      </c>
      <c r="Y4040" t="s">
        <v>363</v>
      </c>
      <c r="Z4040" t="s">
        <v>372</v>
      </c>
      <c r="AA4040" t="s">
        <v>442</v>
      </c>
      <c r="AB4040">
        <v>1</v>
      </c>
      <c r="AC4040">
        <v>0</v>
      </c>
      <c r="AD4040" t="b">
        <v>1</v>
      </c>
      <c r="AE4040" t="s">
        <v>358</v>
      </c>
      <c r="AF4040">
        <v>1</v>
      </c>
      <c r="AZ4040" t="s">
        <v>389</v>
      </c>
      <c r="BA4040">
        <v>10000</v>
      </c>
      <c r="BB4040" t="s">
        <v>434</v>
      </c>
      <c r="BC4040" t="s">
        <v>442</v>
      </c>
      <c r="BD4040">
        <v>10000</v>
      </c>
      <c r="BE4040">
        <v>0</v>
      </c>
      <c r="BF4040" t="s">
        <v>361</v>
      </c>
      <c r="BG4040">
        <v>0</v>
      </c>
      <c r="BN4040">
        <v>20900016</v>
      </c>
      <c r="GY4040">
        <v>0</v>
      </c>
      <c r="GZ4040">
        <v>0</v>
      </c>
      <c r="HA4040" t="s">
        <v>373</v>
      </c>
      <c r="HB4040">
        <v>0</v>
      </c>
      <c r="HC4040">
        <v>0</v>
      </c>
      <c r="HD4040">
        <v>0</v>
      </c>
      <c r="HE4040" t="b">
        <v>0</v>
      </c>
      <c r="HF4040">
        <v>15000</v>
      </c>
      <c r="HG4040" t="b">
        <v>1</v>
      </c>
      <c r="HH4040">
        <v>0</v>
      </c>
      <c r="HI4040">
        <v>0</v>
      </c>
      <c r="HJ4040">
        <v>0</v>
      </c>
      <c r="HK4040">
        <v>0</v>
      </c>
      <c r="HL4040" t="b">
        <v>0</v>
      </c>
      <c r="HM4040">
        <v>0</v>
      </c>
      <c r="HN4040">
        <v>0</v>
      </c>
      <c r="HO4040">
        <v>0</v>
      </c>
      <c r="HP4040" t="s">
        <v>363</v>
      </c>
      <c r="HQ4040">
        <v>0</v>
      </c>
      <c r="HR4040">
        <v>0</v>
      </c>
      <c r="HS4040">
        <v>0</v>
      </c>
      <c r="HT4040">
        <v>0</v>
      </c>
      <c r="HU4040" t="b">
        <v>0</v>
      </c>
      <c r="HV4040">
        <v>0</v>
      </c>
      <c r="HW4040" t="b">
        <v>0</v>
      </c>
      <c r="HX4040" t="b">
        <v>1</v>
      </c>
    </row>
    <row r="4041" spans="2:232">
      <c r="B4041" s="34">
        <f>10000000+INDEX(编号表!$B:$B,MATCH(D4041,编号表!$A:$A,0))*10000+J4041</f>
        <v>11860017</v>
      </c>
      <c r="C4041" s="22" t="s">
        <v>2550</v>
      </c>
      <c r="D4041" s="22" t="s">
        <v>2550</v>
      </c>
      <c r="E4041" s="41" t="s">
        <v>492</v>
      </c>
      <c r="F4041" s="41" t="s">
        <v>2268</v>
      </c>
      <c r="G4041" s="41" t="s">
        <v>363</v>
      </c>
      <c r="H4041" s="41" t="b">
        <v>0</v>
      </c>
      <c r="I4041" s="41" t="b">
        <v>0</v>
      </c>
      <c r="J4041" s="41">
        <v>17</v>
      </c>
      <c r="K4041" s="41" t="str">
        <f t="shared" si="83"/>
        <v>118600</v>
      </c>
      <c r="L4041" s="41" t="s">
        <v>860</v>
      </c>
      <c r="O4041" t="s">
        <v>2551</v>
      </c>
      <c r="P4041">
        <v>12221033</v>
      </c>
      <c r="Q4041">
        <v>0</v>
      </c>
      <c r="R4041">
        <v>0</v>
      </c>
      <c r="S4041">
        <v>0</v>
      </c>
      <c r="U4041">
        <v>0</v>
      </c>
      <c r="V4041">
        <v>0</v>
      </c>
      <c r="W4041">
        <v>600</v>
      </c>
      <c r="X4041">
        <v>600</v>
      </c>
      <c r="Y4041" t="s">
        <v>363</v>
      </c>
      <c r="Z4041" t="s">
        <v>372</v>
      </c>
      <c r="AA4041" t="s">
        <v>442</v>
      </c>
      <c r="AB4041">
        <v>1</v>
      </c>
      <c r="AC4041">
        <v>0</v>
      </c>
      <c r="AD4041" t="b">
        <v>1</v>
      </c>
      <c r="AE4041" t="s">
        <v>358</v>
      </c>
      <c r="AF4041">
        <v>1</v>
      </c>
      <c r="AZ4041" t="s">
        <v>389</v>
      </c>
      <c r="BA4041">
        <v>10000</v>
      </c>
      <c r="BB4041" t="s">
        <v>434</v>
      </c>
      <c r="BC4041" t="s">
        <v>442</v>
      </c>
      <c r="BD4041">
        <v>10000</v>
      </c>
      <c r="BE4041">
        <v>0</v>
      </c>
      <c r="BF4041" t="s">
        <v>361</v>
      </c>
      <c r="BG4041">
        <v>0</v>
      </c>
      <c r="BN4041">
        <v>20900017</v>
      </c>
      <c r="GY4041">
        <v>0</v>
      </c>
      <c r="GZ4041">
        <v>0</v>
      </c>
      <c r="HA4041" t="s">
        <v>373</v>
      </c>
      <c r="HB4041">
        <v>0</v>
      </c>
      <c r="HC4041">
        <v>0</v>
      </c>
      <c r="HD4041">
        <v>0</v>
      </c>
      <c r="HE4041" t="b">
        <v>0</v>
      </c>
      <c r="HF4041">
        <v>15000</v>
      </c>
      <c r="HG4041" t="b">
        <v>1</v>
      </c>
      <c r="HH4041">
        <v>0</v>
      </c>
      <c r="HI4041">
        <v>0</v>
      </c>
      <c r="HJ4041">
        <v>0</v>
      </c>
      <c r="HK4041">
        <v>0</v>
      </c>
      <c r="HL4041" t="b">
        <v>0</v>
      </c>
      <c r="HM4041">
        <v>0</v>
      </c>
      <c r="HN4041">
        <v>0</v>
      </c>
      <c r="HO4041">
        <v>0</v>
      </c>
      <c r="HP4041" t="s">
        <v>363</v>
      </c>
      <c r="HQ4041">
        <v>0</v>
      </c>
      <c r="HR4041">
        <v>0</v>
      </c>
      <c r="HS4041">
        <v>0</v>
      </c>
      <c r="HT4041">
        <v>0</v>
      </c>
      <c r="HU4041" t="b">
        <v>0</v>
      </c>
      <c r="HV4041">
        <v>0</v>
      </c>
      <c r="HW4041" t="b">
        <v>0</v>
      </c>
      <c r="HX4041" t="b">
        <v>1</v>
      </c>
    </row>
    <row r="4042" spans="2:232">
      <c r="B4042" s="34">
        <f>10000000+INDEX(编号表!$B:$B,MATCH(D4042,编号表!$A:$A,0))*10000+J4042</f>
        <v>11860018</v>
      </c>
      <c r="C4042" s="22" t="s">
        <v>2550</v>
      </c>
      <c r="D4042" s="22" t="s">
        <v>2550</v>
      </c>
      <c r="E4042" s="41" t="s">
        <v>492</v>
      </c>
      <c r="F4042" s="41" t="s">
        <v>2268</v>
      </c>
      <c r="G4042" s="41" t="s">
        <v>363</v>
      </c>
      <c r="H4042" s="41" t="b">
        <v>0</v>
      </c>
      <c r="I4042" s="41" t="b">
        <v>0</v>
      </c>
      <c r="J4042" s="41">
        <v>18</v>
      </c>
      <c r="K4042" s="41" t="str">
        <f t="shared" si="83"/>
        <v>118600</v>
      </c>
      <c r="L4042" s="41" t="s">
        <v>777</v>
      </c>
      <c r="O4042" t="s">
        <v>2551</v>
      </c>
      <c r="P4042">
        <v>12221033</v>
      </c>
      <c r="Q4042">
        <v>0</v>
      </c>
      <c r="R4042">
        <v>0</v>
      </c>
      <c r="S4042">
        <v>0</v>
      </c>
      <c r="U4042">
        <v>0</v>
      </c>
      <c r="V4042">
        <v>0</v>
      </c>
      <c r="W4042">
        <v>600</v>
      </c>
      <c r="X4042">
        <v>600</v>
      </c>
      <c r="Y4042" t="s">
        <v>363</v>
      </c>
      <c r="Z4042" t="s">
        <v>372</v>
      </c>
      <c r="AA4042" t="s">
        <v>442</v>
      </c>
      <c r="AB4042">
        <v>1</v>
      </c>
      <c r="AC4042">
        <v>0</v>
      </c>
      <c r="AD4042" t="b">
        <v>1</v>
      </c>
      <c r="AE4042" t="s">
        <v>358</v>
      </c>
      <c r="AF4042">
        <v>1</v>
      </c>
      <c r="AZ4042" t="s">
        <v>389</v>
      </c>
      <c r="BA4042">
        <v>10000</v>
      </c>
      <c r="BB4042" t="s">
        <v>434</v>
      </c>
      <c r="BC4042" t="s">
        <v>442</v>
      </c>
      <c r="BD4042">
        <v>10000</v>
      </c>
      <c r="BE4042">
        <v>0</v>
      </c>
      <c r="BF4042" t="s">
        <v>361</v>
      </c>
      <c r="BG4042">
        <v>0</v>
      </c>
      <c r="BN4042">
        <v>20900018</v>
      </c>
      <c r="GY4042">
        <v>0</v>
      </c>
      <c r="GZ4042">
        <v>0</v>
      </c>
      <c r="HA4042" t="s">
        <v>373</v>
      </c>
      <c r="HB4042">
        <v>0</v>
      </c>
      <c r="HC4042">
        <v>0</v>
      </c>
      <c r="HD4042">
        <v>0</v>
      </c>
      <c r="HE4042" t="b">
        <v>0</v>
      </c>
      <c r="HF4042">
        <v>15000</v>
      </c>
      <c r="HG4042" t="b">
        <v>1</v>
      </c>
      <c r="HH4042">
        <v>0</v>
      </c>
      <c r="HI4042">
        <v>0</v>
      </c>
      <c r="HJ4042">
        <v>0</v>
      </c>
      <c r="HK4042">
        <v>0</v>
      </c>
      <c r="HL4042" t="b">
        <v>0</v>
      </c>
      <c r="HM4042">
        <v>0</v>
      </c>
      <c r="HN4042">
        <v>0</v>
      </c>
      <c r="HO4042">
        <v>0</v>
      </c>
      <c r="HP4042" t="s">
        <v>363</v>
      </c>
      <c r="HQ4042">
        <v>0</v>
      </c>
      <c r="HR4042">
        <v>0</v>
      </c>
      <c r="HS4042">
        <v>0</v>
      </c>
      <c r="HT4042">
        <v>0</v>
      </c>
      <c r="HU4042" t="b">
        <v>0</v>
      </c>
      <c r="HV4042">
        <v>0</v>
      </c>
      <c r="HW4042" t="b">
        <v>0</v>
      </c>
      <c r="HX4042" t="b">
        <v>1</v>
      </c>
    </row>
    <row r="4043" spans="2:232">
      <c r="B4043" s="34">
        <f>10000000+INDEX(编号表!$B:$B,MATCH(D4043,编号表!$A:$A,0))*10000+J4043</f>
        <v>11860019</v>
      </c>
      <c r="C4043" s="22" t="s">
        <v>2550</v>
      </c>
      <c r="D4043" s="22" t="s">
        <v>2550</v>
      </c>
      <c r="E4043" s="41" t="s">
        <v>492</v>
      </c>
      <c r="F4043" s="41" t="s">
        <v>2272</v>
      </c>
      <c r="G4043" s="41" t="s">
        <v>363</v>
      </c>
      <c r="H4043" s="41" t="b">
        <v>0</v>
      </c>
      <c r="I4043" s="41" t="b">
        <v>0</v>
      </c>
      <c r="J4043" s="41">
        <v>19</v>
      </c>
      <c r="K4043" s="41" t="str">
        <f t="shared" si="83"/>
        <v>118600</v>
      </c>
      <c r="L4043" s="41" t="s">
        <v>353</v>
      </c>
      <c r="O4043" t="s">
        <v>2551</v>
      </c>
      <c r="P4043">
        <v>12221033</v>
      </c>
      <c r="Q4043">
        <v>0</v>
      </c>
      <c r="R4043">
        <v>0</v>
      </c>
      <c r="S4043">
        <v>0</v>
      </c>
      <c r="U4043">
        <v>0</v>
      </c>
      <c r="V4043">
        <v>0</v>
      </c>
      <c r="W4043">
        <v>600</v>
      </c>
      <c r="X4043">
        <v>600</v>
      </c>
      <c r="Y4043" t="s">
        <v>363</v>
      </c>
      <c r="Z4043" t="s">
        <v>372</v>
      </c>
      <c r="AA4043" t="s">
        <v>442</v>
      </c>
      <c r="AB4043">
        <v>1</v>
      </c>
      <c r="AC4043">
        <v>0</v>
      </c>
      <c r="AD4043" t="b">
        <v>1</v>
      </c>
      <c r="AE4043" t="s">
        <v>358</v>
      </c>
      <c r="AF4043">
        <v>1</v>
      </c>
      <c r="AZ4043" t="s">
        <v>389</v>
      </c>
      <c r="BA4043">
        <v>10000</v>
      </c>
      <c r="BB4043" t="s">
        <v>434</v>
      </c>
      <c r="BC4043" t="s">
        <v>442</v>
      </c>
      <c r="BD4043">
        <v>10000</v>
      </c>
      <c r="BE4043">
        <v>0</v>
      </c>
      <c r="BF4043" t="s">
        <v>361</v>
      </c>
      <c r="BG4043">
        <v>0</v>
      </c>
      <c r="BN4043">
        <v>20900019</v>
      </c>
      <c r="GY4043">
        <v>0</v>
      </c>
      <c r="GZ4043">
        <v>0</v>
      </c>
      <c r="HA4043" t="s">
        <v>373</v>
      </c>
      <c r="HB4043">
        <v>0</v>
      </c>
      <c r="HC4043">
        <v>0</v>
      </c>
      <c r="HD4043">
        <v>0</v>
      </c>
      <c r="HE4043" t="b">
        <v>0</v>
      </c>
      <c r="HF4043">
        <v>15000</v>
      </c>
      <c r="HG4043" t="b">
        <v>1</v>
      </c>
      <c r="HH4043">
        <v>0</v>
      </c>
      <c r="HI4043">
        <v>0</v>
      </c>
      <c r="HJ4043">
        <v>0</v>
      </c>
      <c r="HK4043">
        <v>0</v>
      </c>
      <c r="HL4043" t="b">
        <v>0</v>
      </c>
      <c r="HM4043">
        <v>0</v>
      </c>
      <c r="HN4043">
        <v>0</v>
      </c>
      <c r="HO4043">
        <v>0</v>
      </c>
      <c r="HP4043" t="s">
        <v>363</v>
      </c>
      <c r="HQ4043">
        <v>0</v>
      </c>
      <c r="HR4043">
        <v>0</v>
      </c>
      <c r="HS4043">
        <v>0</v>
      </c>
      <c r="HT4043">
        <v>0</v>
      </c>
      <c r="HU4043" t="b">
        <v>0</v>
      </c>
      <c r="HV4043">
        <v>0</v>
      </c>
      <c r="HW4043" t="b">
        <v>0</v>
      </c>
      <c r="HX4043" t="b">
        <v>1</v>
      </c>
    </row>
    <row r="4044" spans="2:232">
      <c r="B4044" s="34">
        <f>10000000+INDEX(编号表!$B:$B,MATCH(D4044,编号表!$A:$A,0))*10000+J4044</f>
        <v>11860020</v>
      </c>
      <c r="C4044" s="22" t="s">
        <v>2550</v>
      </c>
      <c r="D4044" s="22" t="s">
        <v>2550</v>
      </c>
      <c r="E4044" s="41" t="s">
        <v>492</v>
      </c>
      <c r="F4044" s="41" t="s">
        <v>2272</v>
      </c>
      <c r="G4044" s="41" t="s">
        <v>363</v>
      </c>
      <c r="H4044" s="41" t="b">
        <v>0</v>
      </c>
      <c r="I4044" s="41" t="b">
        <v>0</v>
      </c>
      <c r="J4044" s="41">
        <v>20</v>
      </c>
      <c r="K4044" s="41" t="str">
        <f t="shared" si="83"/>
        <v>118600</v>
      </c>
      <c r="L4044" s="41" t="s">
        <v>860</v>
      </c>
      <c r="O4044" t="s">
        <v>2551</v>
      </c>
      <c r="P4044">
        <v>12221033</v>
      </c>
      <c r="Q4044">
        <v>0</v>
      </c>
      <c r="R4044">
        <v>0</v>
      </c>
      <c r="S4044">
        <v>0</v>
      </c>
      <c r="U4044">
        <v>0</v>
      </c>
      <c r="V4044">
        <v>0</v>
      </c>
      <c r="W4044">
        <v>600</v>
      </c>
      <c r="X4044">
        <v>600</v>
      </c>
      <c r="Y4044" t="s">
        <v>363</v>
      </c>
      <c r="Z4044" t="s">
        <v>372</v>
      </c>
      <c r="AA4044" t="s">
        <v>442</v>
      </c>
      <c r="AB4044">
        <v>1</v>
      </c>
      <c r="AC4044">
        <v>0</v>
      </c>
      <c r="AD4044" t="b">
        <v>1</v>
      </c>
      <c r="AE4044" t="s">
        <v>358</v>
      </c>
      <c r="AF4044">
        <v>1</v>
      </c>
      <c r="AZ4044" t="s">
        <v>389</v>
      </c>
      <c r="BA4044">
        <v>10000</v>
      </c>
      <c r="BB4044" t="s">
        <v>434</v>
      </c>
      <c r="BC4044" t="s">
        <v>442</v>
      </c>
      <c r="BD4044">
        <v>10000</v>
      </c>
      <c r="BE4044">
        <v>0</v>
      </c>
      <c r="BF4044" t="s">
        <v>361</v>
      </c>
      <c r="BG4044">
        <v>0</v>
      </c>
      <c r="BN4044">
        <v>20900020</v>
      </c>
      <c r="GY4044">
        <v>0</v>
      </c>
      <c r="GZ4044">
        <v>0</v>
      </c>
      <c r="HA4044" t="s">
        <v>373</v>
      </c>
      <c r="HB4044">
        <v>0</v>
      </c>
      <c r="HC4044">
        <v>0</v>
      </c>
      <c r="HD4044">
        <v>0</v>
      </c>
      <c r="HE4044" t="b">
        <v>0</v>
      </c>
      <c r="HF4044">
        <v>15000</v>
      </c>
      <c r="HG4044" t="b">
        <v>1</v>
      </c>
      <c r="HH4044">
        <v>0</v>
      </c>
      <c r="HI4044">
        <v>0</v>
      </c>
      <c r="HJ4044">
        <v>0</v>
      </c>
      <c r="HK4044">
        <v>0</v>
      </c>
      <c r="HL4044" t="b">
        <v>0</v>
      </c>
      <c r="HM4044">
        <v>0</v>
      </c>
      <c r="HN4044">
        <v>0</v>
      </c>
      <c r="HO4044">
        <v>0</v>
      </c>
      <c r="HP4044" t="s">
        <v>363</v>
      </c>
      <c r="HQ4044">
        <v>0</v>
      </c>
      <c r="HR4044">
        <v>0</v>
      </c>
      <c r="HS4044">
        <v>0</v>
      </c>
      <c r="HT4044">
        <v>0</v>
      </c>
      <c r="HU4044" t="b">
        <v>0</v>
      </c>
      <c r="HV4044">
        <v>0</v>
      </c>
      <c r="HW4044" t="b">
        <v>0</v>
      </c>
      <c r="HX4044" t="b">
        <v>1</v>
      </c>
    </row>
    <row r="4045" spans="2:232">
      <c r="B4045" s="34">
        <f>10000000+INDEX(编号表!$B:$B,MATCH(D4045,编号表!$A:$A,0))*10000+J4045</f>
        <v>11860021</v>
      </c>
      <c r="C4045" s="22" t="s">
        <v>2550</v>
      </c>
      <c r="D4045" s="22" t="s">
        <v>2550</v>
      </c>
      <c r="E4045" s="41" t="s">
        <v>492</v>
      </c>
      <c r="F4045" s="41" t="s">
        <v>2272</v>
      </c>
      <c r="G4045" s="41" t="s">
        <v>363</v>
      </c>
      <c r="H4045" s="41" t="b">
        <v>0</v>
      </c>
      <c r="I4045" s="41" t="b">
        <v>0</v>
      </c>
      <c r="J4045" s="41">
        <v>21</v>
      </c>
      <c r="K4045" s="41" t="str">
        <f t="shared" si="83"/>
        <v>118600</v>
      </c>
      <c r="L4045" s="41" t="s">
        <v>777</v>
      </c>
      <c r="O4045" t="s">
        <v>2551</v>
      </c>
      <c r="P4045">
        <v>12221033</v>
      </c>
      <c r="Q4045">
        <v>0</v>
      </c>
      <c r="R4045">
        <v>0</v>
      </c>
      <c r="S4045">
        <v>0</v>
      </c>
      <c r="U4045">
        <v>0</v>
      </c>
      <c r="V4045">
        <v>0</v>
      </c>
      <c r="W4045">
        <v>600</v>
      </c>
      <c r="X4045">
        <v>600</v>
      </c>
      <c r="Y4045" t="s">
        <v>363</v>
      </c>
      <c r="Z4045" t="s">
        <v>372</v>
      </c>
      <c r="AA4045" t="s">
        <v>442</v>
      </c>
      <c r="AB4045">
        <v>1</v>
      </c>
      <c r="AC4045">
        <v>0</v>
      </c>
      <c r="AD4045" t="b">
        <v>1</v>
      </c>
      <c r="AE4045" t="s">
        <v>358</v>
      </c>
      <c r="AF4045">
        <v>1</v>
      </c>
      <c r="AZ4045" t="s">
        <v>389</v>
      </c>
      <c r="BA4045">
        <v>10000</v>
      </c>
      <c r="BB4045" t="s">
        <v>434</v>
      </c>
      <c r="BC4045" t="s">
        <v>442</v>
      </c>
      <c r="BD4045">
        <v>10000</v>
      </c>
      <c r="BE4045">
        <v>0</v>
      </c>
      <c r="BF4045" t="s">
        <v>361</v>
      </c>
      <c r="BG4045">
        <v>0</v>
      </c>
      <c r="BN4045">
        <v>20900021</v>
      </c>
      <c r="GY4045">
        <v>0</v>
      </c>
      <c r="GZ4045">
        <v>0</v>
      </c>
      <c r="HA4045" t="s">
        <v>373</v>
      </c>
      <c r="HB4045">
        <v>0</v>
      </c>
      <c r="HC4045">
        <v>0</v>
      </c>
      <c r="HD4045">
        <v>0</v>
      </c>
      <c r="HE4045" t="b">
        <v>0</v>
      </c>
      <c r="HF4045">
        <v>15000</v>
      </c>
      <c r="HG4045" t="b">
        <v>1</v>
      </c>
      <c r="HH4045">
        <v>0</v>
      </c>
      <c r="HI4045">
        <v>0</v>
      </c>
      <c r="HJ4045">
        <v>0</v>
      </c>
      <c r="HK4045">
        <v>0</v>
      </c>
      <c r="HL4045" t="b">
        <v>0</v>
      </c>
      <c r="HM4045">
        <v>0</v>
      </c>
      <c r="HN4045">
        <v>0</v>
      </c>
      <c r="HO4045">
        <v>0</v>
      </c>
      <c r="HP4045" t="s">
        <v>363</v>
      </c>
      <c r="HQ4045">
        <v>0</v>
      </c>
      <c r="HR4045">
        <v>0</v>
      </c>
      <c r="HS4045">
        <v>0</v>
      </c>
      <c r="HT4045">
        <v>0</v>
      </c>
      <c r="HU4045" t="b">
        <v>0</v>
      </c>
      <c r="HV4045">
        <v>0</v>
      </c>
      <c r="HW4045" t="b">
        <v>0</v>
      </c>
      <c r="HX4045" t="b">
        <v>1</v>
      </c>
    </row>
    <row r="4046" spans="2:232">
      <c r="B4046" s="34">
        <f>10000000+INDEX(编号表!$B:$B,MATCH(D4046,编号表!$A:$A,0))*10000+J4046</f>
        <v>11870001</v>
      </c>
      <c r="C4046" s="22" t="s">
        <v>2552</v>
      </c>
      <c r="D4046" s="22" t="s">
        <v>2552</v>
      </c>
      <c r="E4046" s="41" t="s">
        <v>492</v>
      </c>
      <c r="F4046" s="41" t="s">
        <v>2248</v>
      </c>
      <c r="G4046" s="41" t="s">
        <v>363</v>
      </c>
      <c r="H4046" s="41" t="b">
        <v>0</v>
      </c>
      <c r="I4046" s="41" t="b">
        <v>0</v>
      </c>
      <c r="J4046" s="41">
        <v>1</v>
      </c>
      <c r="K4046" s="41" t="str">
        <f t="shared" si="83"/>
        <v>118700</v>
      </c>
      <c r="L4046" s="41" t="s">
        <v>353</v>
      </c>
      <c r="O4046" t="s">
        <v>2553</v>
      </c>
      <c r="P4046">
        <v>12221034</v>
      </c>
      <c r="Q4046">
        <v>0</v>
      </c>
      <c r="R4046">
        <v>0</v>
      </c>
      <c r="S4046">
        <v>0</v>
      </c>
      <c r="U4046">
        <v>0</v>
      </c>
      <c r="V4046">
        <v>0</v>
      </c>
      <c r="W4046">
        <v>600</v>
      </c>
      <c r="X4046">
        <v>600</v>
      </c>
      <c r="Y4046" t="s">
        <v>363</v>
      </c>
      <c r="Z4046" t="s">
        <v>372</v>
      </c>
      <c r="AA4046" t="s">
        <v>442</v>
      </c>
      <c r="AB4046">
        <v>1</v>
      </c>
      <c r="AC4046">
        <v>0</v>
      </c>
      <c r="AD4046" t="b">
        <v>1</v>
      </c>
      <c r="AE4046" t="s">
        <v>358</v>
      </c>
      <c r="AF4046">
        <v>1</v>
      </c>
      <c r="AZ4046" t="s">
        <v>389</v>
      </c>
      <c r="BA4046">
        <v>10000</v>
      </c>
      <c r="BB4046" t="s">
        <v>434</v>
      </c>
      <c r="BC4046" t="s">
        <v>442</v>
      </c>
      <c r="BD4046">
        <v>10000</v>
      </c>
      <c r="BE4046">
        <v>0</v>
      </c>
      <c r="BF4046" t="s">
        <v>361</v>
      </c>
      <c r="BG4046">
        <v>0</v>
      </c>
      <c r="BN4046">
        <v>20910001</v>
      </c>
      <c r="GY4046">
        <v>0</v>
      </c>
      <c r="GZ4046">
        <v>0</v>
      </c>
      <c r="HA4046" t="s">
        <v>373</v>
      </c>
      <c r="HB4046">
        <v>0</v>
      </c>
      <c r="HC4046">
        <v>0</v>
      </c>
      <c r="HD4046">
        <v>0</v>
      </c>
      <c r="HE4046" t="b">
        <v>0</v>
      </c>
      <c r="HF4046">
        <v>20000</v>
      </c>
      <c r="HG4046" t="b">
        <v>1</v>
      </c>
      <c r="HH4046">
        <v>0</v>
      </c>
      <c r="HI4046">
        <v>0</v>
      </c>
      <c r="HJ4046">
        <v>0</v>
      </c>
      <c r="HK4046">
        <v>0</v>
      </c>
      <c r="HL4046" t="b">
        <v>0</v>
      </c>
      <c r="HM4046">
        <v>0</v>
      </c>
      <c r="HN4046">
        <v>0</v>
      </c>
      <c r="HO4046">
        <v>0</v>
      </c>
      <c r="HP4046" t="s">
        <v>363</v>
      </c>
      <c r="HQ4046">
        <v>0</v>
      </c>
      <c r="HR4046">
        <v>0</v>
      </c>
      <c r="HS4046">
        <v>0</v>
      </c>
      <c r="HT4046">
        <v>0</v>
      </c>
      <c r="HU4046" t="b">
        <v>0</v>
      </c>
      <c r="HV4046">
        <v>0</v>
      </c>
      <c r="HW4046" t="b">
        <v>0</v>
      </c>
      <c r="HX4046" t="b">
        <v>1</v>
      </c>
    </row>
    <row r="4047" spans="2:232">
      <c r="B4047" s="34">
        <f>10000000+INDEX(编号表!$B:$B,MATCH(D4047,编号表!$A:$A,0))*10000+J4047</f>
        <v>11870002</v>
      </c>
      <c r="C4047" s="22" t="s">
        <v>2552</v>
      </c>
      <c r="D4047" s="22" t="s">
        <v>2552</v>
      </c>
      <c r="E4047" s="41" t="s">
        <v>492</v>
      </c>
      <c r="F4047" s="41" t="s">
        <v>2248</v>
      </c>
      <c r="G4047" s="41" t="s">
        <v>363</v>
      </c>
      <c r="H4047" s="41" t="b">
        <v>0</v>
      </c>
      <c r="I4047" s="41" t="b">
        <v>0</v>
      </c>
      <c r="J4047" s="41">
        <v>2</v>
      </c>
      <c r="K4047" s="41" t="str">
        <f t="shared" si="83"/>
        <v>118700</v>
      </c>
      <c r="L4047" s="41" t="s">
        <v>860</v>
      </c>
      <c r="O4047" t="s">
        <v>2553</v>
      </c>
      <c r="P4047">
        <v>12221034</v>
      </c>
      <c r="Q4047">
        <v>0</v>
      </c>
      <c r="R4047">
        <v>0</v>
      </c>
      <c r="S4047">
        <v>0</v>
      </c>
      <c r="U4047">
        <v>0</v>
      </c>
      <c r="V4047">
        <v>0</v>
      </c>
      <c r="W4047">
        <v>600</v>
      </c>
      <c r="X4047">
        <v>600</v>
      </c>
      <c r="Y4047" t="s">
        <v>363</v>
      </c>
      <c r="Z4047" t="s">
        <v>372</v>
      </c>
      <c r="AA4047" t="s">
        <v>442</v>
      </c>
      <c r="AB4047">
        <v>1</v>
      </c>
      <c r="AC4047">
        <v>0</v>
      </c>
      <c r="AD4047" t="b">
        <v>1</v>
      </c>
      <c r="AE4047" t="s">
        <v>358</v>
      </c>
      <c r="AF4047">
        <v>1</v>
      </c>
      <c r="AZ4047" t="s">
        <v>389</v>
      </c>
      <c r="BA4047">
        <v>10000</v>
      </c>
      <c r="BB4047" t="s">
        <v>434</v>
      </c>
      <c r="BC4047" t="s">
        <v>442</v>
      </c>
      <c r="BD4047">
        <v>10000</v>
      </c>
      <c r="BE4047">
        <v>0</v>
      </c>
      <c r="BF4047" t="s">
        <v>361</v>
      </c>
      <c r="BG4047">
        <v>0</v>
      </c>
      <c r="BN4047">
        <v>20910002</v>
      </c>
      <c r="GY4047">
        <v>0</v>
      </c>
      <c r="GZ4047">
        <v>0</v>
      </c>
      <c r="HA4047" t="s">
        <v>373</v>
      </c>
      <c r="HB4047">
        <v>0</v>
      </c>
      <c r="HC4047">
        <v>0</v>
      </c>
      <c r="HD4047">
        <v>0</v>
      </c>
      <c r="HE4047" t="b">
        <v>0</v>
      </c>
      <c r="HF4047">
        <v>20000</v>
      </c>
      <c r="HG4047" t="b">
        <v>1</v>
      </c>
      <c r="HH4047">
        <v>0</v>
      </c>
      <c r="HI4047">
        <v>0</v>
      </c>
      <c r="HJ4047">
        <v>0</v>
      </c>
      <c r="HK4047">
        <v>0</v>
      </c>
      <c r="HL4047" t="b">
        <v>0</v>
      </c>
      <c r="HM4047">
        <v>0</v>
      </c>
      <c r="HN4047">
        <v>0</v>
      </c>
      <c r="HO4047">
        <v>0</v>
      </c>
      <c r="HP4047" t="s">
        <v>363</v>
      </c>
      <c r="HQ4047">
        <v>0</v>
      </c>
      <c r="HR4047">
        <v>0</v>
      </c>
      <c r="HS4047">
        <v>0</v>
      </c>
      <c r="HT4047">
        <v>0</v>
      </c>
      <c r="HU4047" t="b">
        <v>0</v>
      </c>
      <c r="HV4047">
        <v>0</v>
      </c>
      <c r="HW4047" t="b">
        <v>0</v>
      </c>
      <c r="HX4047" t="b">
        <v>1</v>
      </c>
    </row>
    <row r="4048" spans="2:232">
      <c r="B4048" s="34">
        <f>10000000+INDEX(编号表!$B:$B,MATCH(D4048,编号表!$A:$A,0))*10000+J4048</f>
        <v>11870003</v>
      </c>
      <c r="C4048" s="22" t="s">
        <v>2552</v>
      </c>
      <c r="D4048" s="22" t="s">
        <v>2552</v>
      </c>
      <c r="E4048" s="41" t="s">
        <v>492</v>
      </c>
      <c r="F4048" s="41" t="s">
        <v>2248</v>
      </c>
      <c r="G4048" s="41" t="s">
        <v>363</v>
      </c>
      <c r="H4048" s="41" t="b">
        <v>0</v>
      </c>
      <c r="I4048" s="41" t="b">
        <v>0</v>
      </c>
      <c r="J4048" s="41">
        <v>3</v>
      </c>
      <c r="K4048" s="41" t="str">
        <f t="shared" si="83"/>
        <v>118700</v>
      </c>
      <c r="L4048" s="41" t="s">
        <v>777</v>
      </c>
      <c r="O4048" t="s">
        <v>2553</v>
      </c>
      <c r="P4048">
        <v>12221034</v>
      </c>
      <c r="Q4048">
        <v>0</v>
      </c>
      <c r="R4048">
        <v>0</v>
      </c>
      <c r="S4048">
        <v>0</v>
      </c>
      <c r="U4048">
        <v>0</v>
      </c>
      <c r="V4048">
        <v>0</v>
      </c>
      <c r="W4048">
        <v>600</v>
      </c>
      <c r="X4048">
        <v>600</v>
      </c>
      <c r="Y4048" t="s">
        <v>363</v>
      </c>
      <c r="Z4048" t="s">
        <v>372</v>
      </c>
      <c r="AA4048" t="s">
        <v>442</v>
      </c>
      <c r="AB4048">
        <v>1</v>
      </c>
      <c r="AC4048">
        <v>0</v>
      </c>
      <c r="AD4048" t="b">
        <v>1</v>
      </c>
      <c r="AE4048" t="s">
        <v>358</v>
      </c>
      <c r="AF4048">
        <v>1</v>
      </c>
      <c r="AZ4048" t="s">
        <v>389</v>
      </c>
      <c r="BA4048">
        <v>10000</v>
      </c>
      <c r="BB4048" t="s">
        <v>434</v>
      </c>
      <c r="BC4048" t="s">
        <v>442</v>
      </c>
      <c r="BD4048">
        <v>10000</v>
      </c>
      <c r="BE4048">
        <v>0</v>
      </c>
      <c r="BF4048" t="s">
        <v>361</v>
      </c>
      <c r="BG4048">
        <v>0</v>
      </c>
      <c r="BN4048">
        <v>20910003</v>
      </c>
      <c r="GY4048">
        <v>0</v>
      </c>
      <c r="GZ4048">
        <v>0</v>
      </c>
      <c r="HA4048" t="s">
        <v>373</v>
      </c>
      <c r="HB4048">
        <v>0</v>
      </c>
      <c r="HC4048">
        <v>0</v>
      </c>
      <c r="HD4048">
        <v>0</v>
      </c>
      <c r="HE4048" t="b">
        <v>0</v>
      </c>
      <c r="HF4048">
        <v>20000</v>
      </c>
      <c r="HG4048" t="b">
        <v>1</v>
      </c>
      <c r="HH4048">
        <v>0</v>
      </c>
      <c r="HI4048">
        <v>0</v>
      </c>
      <c r="HJ4048">
        <v>0</v>
      </c>
      <c r="HK4048">
        <v>0</v>
      </c>
      <c r="HL4048" t="b">
        <v>0</v>
      </c>
      <c r="HM4048">
        <v>0</v>
      </c>
      <c r="HN4048">
        <v>0</v>
      </c>
      <c r="HO4048">
        <v>0</v>
      </c>
      <c r="HP4048" t="s">
        <v>363</v>
      </c>
      <c r="HQ4048">
        <v>0</v>
      </c>
      <c r="HR4048">
        <v>0</v>
      </c>
      <c r="HS4048">
        <v>0</v>
      </c>
      <c r="HT4048">
        <v>0</v>
      </c>
      <c r="HU4048" t="b">
        <v>0</v>
      </c>
      <c r="HV4048">
        <v>0</v>
      </c>
      <c r="HW4048" t="b">
        <v>0</v>
      </c>
      <c r="HX4048" t="b">
        <v>1</v>
      </c>
    </row>
    <row r="4049" spans="2:232">
      <c r="B4049" s="34">
        <f>10000000+INDEX(编号表!$B:$B,MATCH(D4049,编号表!$A:$A,0))*10000+J4049</f>
        <v>11870004</v>
      </c>
      <c r="C4049" s="22" t="s">
        <v>2552</v>
      </c>
      <c r="D4049" s="22" t="s">
        <v>2552</v>
      </c>
      <c r="E4049" s="41" t="s">
        <v>492</v>
      </c>
      <c r="F4049" s="41" t="s">
        <v>2252</v>
      </c>
      <c r="G4049" s="41" t="s">
        <v>363</v>
      </c>
      <c r="H4049" s="41" t="b">
        <v>0</v>
      </c>
      <c r="I4049" s="41" t="b">
        <v>0</v>
      </c>
      <c r="J4049" s="41">
        <v>4</v>
      </c>
      <c r="K4049" s="41" t="str">
        <f t="shared" si="83"/>
        <v>118700</v>
      </c>
      <c r="L4049" s="41" t="s">
        <v>353</v>
      </c>
      <c r="O4049" t="s">
        <v>2553</v>
      </c>
      <c r="P4049">
        <v>12221034</v>
      </c>
      <c r="Q4049">
        <v>0</v>
      </c>
      <c r="R4049">
        <v>0</v>
      </c>
      <c r="S4049">
        <v>0</v>
      </c>
      <c r="U4049">
        <v>0</v>
      </c>
      <c r="V4049">
        <v>0</v>
      </c>
      <c r="W4049">
        <v>600</v>
      </c>
      <c r="X4049">
        <v>600</v>
      </c>
      <c r="Y4049" t="s">
        <v>363</v>
      </c>
      <c r="Z4049" t="s">
        <v>372</v>
      </c>
      <c r="AA4049" t="s">
        <v>442</v>
      </c>
      <c r="AB4049">
        <v>1</v>
      </c>
      <c r="AC4049">
        <v>0</v>
      </c>
      <c r="AD4049" t="b">
        <v>1</v>
      </c>
      <c r="AE4049" t="s">
        <v>358</v>
      </c>
      <c r="AF4049">
        <v>1</v>
      </c>
      <c r="AZ4049" t="s">
        <v>389</v>
      </c>
      <c r="BA4049">
        <v>10000</v>
      </c>
      <c r="BB4049" t="s">
        <v>434</v>
      </c>
      <c r="BC4049" t="s">
        <v>442</v>
      </c>
      <c r="BD4049">
        <v>10000</v>
      </c>
      <c r="BE4049">
        <v>0</v>
      </c>
      <c r="BF4049" t="s">
        <v>361</v>
      </c>
      <c r="BG4049">
        <v>0</v>
      </c>
      <c r="BN4049">
        <v>20910004</v>
      </c>
      <c r="GY4049">
        <v>0</v>
      </c>
      <c r="GZ4049">
        <v>0</v>
      </c>
      <c r="HA4049" t="s">
        <v>373</v>
      </c>
      <c r="HB4049">
        <v>0</v>
      </c>
      <c r="HC4049">
        <v>0</v>
      </c>
      <c r="HD4049">
        <v>0</v>
      </c>
      <c r="HE4049" t="b">
        <v>0</v>
      </c>
      <c r="HF4049">
        <v>20000</v>
      </c>
      <c r="HG4049" t="b">
        <v>1</v>
      </c>
      <c r="HH4049">
        <v>0</v>
      </c>
      <c r="HI4049">
        <v>0</v>
      </c>
      <c r="HJ4049">
        <v>0</v>
      </c>
      <c r="HK4049">
        <v>0</v>
      </c>
      <c r="HL4049" t="b">
        <v>0</v>
      </c>
      <c r="HM4049">
        <v>0</v>
      </c>
      <c r="HN4049">
        <v>0</v>
      </c>
      <c r="HO4049">
        <v>0</v>
      </c>
      <c r="HP4049" t="s">
        <v>363</v>
      </c>
      <c r="HQ4049">
        <v>0</v>
      </c>
      <c r="HR4049">
        <v>0</v>
      </c>
      <c r="HS4049">
        <v>0</v>
      </c>
      <c r="HT4049">
        <v>0</v>
      </c>
      <c r="HU4049" t="b">
        <v>0</v>
      </c>
      <c r="HV4049">
        <v>0</v>
      </c>
      <c r="HW4049" t="b">
        <v>0</v>
      </c>
      <c r="HX4049" t="b">
        <v>1</v>
      </c>
    </row>
    <row r="4050" spans="2:232">
      <c r="B4050" s="34">
        <f>10000000+INDEX(编号表!$B:$B,MATCH(D4050,编号表!$A:$A,0))*10000+J4050</f>
        <v>11870005</v>
      </c>
      <c r="C4050" s="22" t="s">
        <v>2552</v>
      </c>
      <c r="D4050" s="22" t="s">
        <v>2552</v>
      </c>
      <c r="E4050" s="41" t="s">
        <v>492</v>
      </c>
      <c r="F4050" s="41" t="s">
        <v>2252</v>
      </c>
      <c r="G4050" s="41" t="s">
        <v>363</v>
      </c>
      <c r="H4050" s="41" t="b">
        <v>0</v>
      </c>
      <c r="I4050" s="41" t="b">
        <v>0</v>
      </c>
      <c r="J4050" s="41">
        <v>5</v>
      </c>
      <c r="K4050" s="41" t="str">
        <f t="shared" si="83"/>
        <v>118700</v>
      </c>
      <c r="L4050" s="41" t="s">
        <v>860</v>
      </c>
      <c r="O4050" t="s">
        <v>2553</v>
      </c>
      <c r="P4050">
        <v>12221034</v>
      </c>
      <c r="Q4050">
        <v>0</v>
      </c>
      <c r="R4050">
        <v>0</v>
      </c>
      <c r="S4050">
        <v>0</v>
      </c>
      <c r="U4050">
        <v>0</v>
      </c>
      <c r="V4050">
        <v>0</v>
      </c>
      <c r="W4050">
        <v>600</v>
      </c>
      <c r="X4050">
        <v>600</v>
      </c>
      <c r="Y4050" t="s">
        <v>363</v>
      </c>
      <c r="Z4050" t="s">
        <v>372</v>
      </c>
      <c r="AA4050" t="s">
        <v>442</v>
      </c>
      <c r="AB4050">
        <v>1</v>
      </c>
      <c r="AC4050">
        <v>0</v>
      </c>
      <c r="AD4050" t="b">
        <v>1</v>
      </c>
      <c r="AE4050" t="s">
        <v>358</v>
      </c>
      <c r="AF4050">
        <v>1</v>
      </c>
      <c r="AZ4050" t="s">
        <v>389</v>
      </c>
      <c r="BA4050">
        <v>10000</v>
      </c>
      <c r="BB4050" t="s">
        <v>434</v>
      </c>
      <c r="BC4050" t="s">
        <v>442</v>
      </c>
      <c r="BD4050">
        <v>10000</v>
      </c>
      <c r="BE4050">
        <v>0</v>
      </c>
      <c r="BF4050" t="s">
        <v>361</v>
      </c>
      <c r="BG4050">
        <v>0</v>
      </c>
      <c r="BN4050">
        <v>20910005</v>
      </c>
      <c r="GY4050">
        <v>0</v>
      </c>
      <c r="GZ4050">
        <v>0</v>
      </c>
      <c r="HA4050" t="s">
        <v>373</v>
      </c>
      <c r="HB4050">
        <v>0</v>
      </c>
      <c r="HC4050">
        <v>0</v>
      </c>
      <c r="HD4050">
        <v>0</v>
      </c>
      <c r="HE4050" t="b">
        <v>0</v>
      </c>
      <c r="HF4050">
        <v>20000</v>
      </c>
      <c r="HG4050" t="b">
        <v>1</v>
      </c>
      <c r="HH4050">
        <v>0</v>
      </c>
      <c r="HI4050">
        <v>0</v>
      </c>
      <c r="HJ4050">
        <v>0</v>
      </c>
      <c r="HK4050">
        <v>0</v>
      </c>
      <c r="HL4050" t="b">
        <v>0</v>
      </c>
      <c r="HM4050">
        <v>0</v>
      </c>
      <c r="HN4050">
        <v>0</v>
      </c>
      <c r="HO4050">
        <v>0</v>
      </c>
      <c r="HP4050" t="s">
        <v>363</v>
      </c>
      <c r="HQ4050">
        <v>0</v>
      </c>
      <c r="HR4050">
        <v>0</v>
      </c>
      <c r="HS4050">
        <v>0</v>
      </c>
      <c r="HT4050">
        <v>0</v>
      </c>
      <c r="HU4050" t="b">
        <v>0</v>
      </c>
      <c r="HV4050">
        <v>0</v>
      </c>
      <c r="HW4050" t="b">
        <v>0</v>
      </c>
      <c r="HX4050" t="b">
        <v>1</v>
      </c>
    </row>
    <row r="4051" spans="2:232">
      <c r="B4051" s="34">
        <f>10000000+INDEX(编号表!$B:$B,MATCH(D4051,编号表!$A:$A,0))*10000+J4051</f>
        <v>11870006</v>
      </c>
      <c r="C4051" s="22" t="s">
        <v>2552</v>
      </c>
      <c r="D4051" s="22" t="s">
        <v>2552</v>
      </c>
      <c r="E4051" s="41" t="s">
        <v>492</v>
      </c>
      <c r="F4051" s="41" t="s">
        <v>2252</v>
      </c>
      <c r="G4051" s="41" t="s">
        <v>363</v>
      </c>
      <c r="H4051" s="41" t="b">
        <v>0</v>
      </c>
      <c r="I4051" s="41" t="b">
        <v>0</v>
      </c>
      <c r="J4051" s="41">
        <v>6</v>
      </c>
      <c r="K4051" s="41" t="str">
        <f t="shared" si="83"/>
        <v>118700</v>
      </c>
      <c r="L4051" s="41" t="s">
        <v>777</v>
      </c>
      <c r="O4051" t="s">
        <v>2553</v>
      </c>
      <c r="P4051">
        <v>12221034</v>
      </c>
      <c r="Q4051">
        <v>0</v>
      </c>
      <c r="R4051">
        <v>0</v>
      </c>
      <c r="S4051">
        <v>0</v>
      </c>
      <c r="U4051">
        <v>0</v>
      </c>
      <c r="V4051">
        <v>0</v>
      </c>
      <c r="W4051">
        <v>600</v>
      </c>
      <c r="X4051">
        <v>600</v>
      </c>
      <c r="Y4051" t="s">
        <v>363</v>
      </c>
      <c r="Z4051" t="s">
        <v>372</v>
      </c>
      <c r="AA4051" t="s">
        <v>442</v>
      </c>
      <c r="AB4051">
        <v>1</v>
      </c>
      <c r="AC4051">
        <v>0</v>
      </c>
      <c r="AD4051" t="b">
        <v>1</v>
      </c>
      <c r="AE4051" t="s">
        <v>358</v>
      </c>
      <c r="AF4051">
        <v>1</v>
      </c>
      <c r="AZ4051" t="s">
        <v>389</v>
      </c>
      <c r="BA4051">
        <v>10000</v>
      </c>
      <c r="BB4051" t="s">
        <v>434</v>
      </c>
      <c r="BC4051" t="s">
        <v>442</v>
      </c>
      <c r="BD4051">
        <v>10000</v>
      </c>
      <c r="BE4051">
        <v>0</v>
      </c>
      <c r="BF4051" t="s">
        <v>361</v>
      </c>
      <c r="BG4051">
        <v>0</v>
      </c>
      <c r="BN4051">
        <v>20910006</v>
      </c>
      <c r="GY4051">
        <v>0</v>
      </c>
      <c r="GZ4051">
        <v>0</v>
      </c>
      <c r="HA4051" t="s">
        <v>373</v>
      </c>
      <c r="HB4051">
        <v>0</v>
      </c>
      <c r="HC4051">
        <v>0</v>
      </c>
      <c r="HD4051">
        <v>0</v>
      </c>
      <c r="HE4051" t="b">
        <v>0</v>
      </c>
      <c r="HF4051">
        <v>20000</v>
      </c>
      <c r="HG4051" t="b">
        <v>1</v>
      </c>
      <c r="HH4051">
        <v>0</v>
      </c>
      <c r="HI4051">
        <v>0</v>
      </c>
      <c r="HJ4051">
        <v>0</v>
      </c>
      <c r="HK4051">
        <v>0</v>
      </c>
      <c r="HL4051" t="b">
        <v>0</v>
      </c>
      <c r="HM4051">
        <v>0</v>
      </c>
      <c r="HN4051">
        <v>0</v>
      </c>
      <c r="HO4051">
        <v>0</v>
      </c>
      <c r="HP4051" t="s">
        <v>363</v>
      </c>
      <c r="HQ4051">
        <v>0</v>
      </c>
      <c r="HR4051">
        <v>0</v>
      </c>
      <c r="HS4051">
        <v>0</v>
      </c>
      <c r="HT4051">
        <v>0</v>
      </c>
      <c r="HU4051" t="b">
        <v>0</v>
      </c>
      <c r="HV4051">
        <v>0</v>
      </c>
      <c r="HW4051" t="b">
        <v>0</v>
      </c>
      <c r="HX4051" t="b">
        <v>1</v>
      </c>
    </row>
    <row r="4052" spans="2:232">
      <c r="B4052" s="34">
        <f>10000000+INDEX(编号表!$B:$B,MATCH(D4052,编号表!$A:$A,0))*10000+J4052</f>
        <v>11870007</v>
      </c>
      <c r="C4052" s="22" t="s">
        <v>2552</v>
      </c>
      <c r="D4052" s="22" t="s">
        <v>2552</v>
      </c>
      <c r="E4052" s="41" t="s">
        <v>492</v>
      </c>
      <c r="F4052" s="41" t="s">
        <v>2256</v>
      </c>
      <c r="G4052" s="41" t="s">
        <v>363</v>
      </c>
      <c r="H4052" s="41" t="b">
        <v>0</v>
      </c>
      <c r="I4052" s="41" t="b">
        <v>0</v>
      </c>
      <c r="J4052" s="41">
        <v>7</v>
      </c>
      <c r="K4052" s="41" t="str">
        <f t="shared" si="83"/>
        <v>118700</v>
      </c>
      <c r="L4052" s="41" t="s">
        <v>353</v>
      </c>
      <c r="O4052" t="s">
        <v>2553</v>
      </c>
      <c r="P4052">
        <v>12221034</v>
      </c>
      <c r="Q4052">
        <v>0</v>
      </c>
      <c r="R4052">
        <v>0</v>
      </c>
      <c r="S4052">
        <v>0</v>
      </c>
      <c r="U4052">
        <v>0</v>
      </c>
      <c r="V4052">
        <v>0</v>
      </c>
      <c r="W4052">
        <v>600</v>
      </c>
      <c r="X4052">
        <v>600</v>
      </c>
      <c r="Y4052" t="s">
        <v>363</v>
      </c>
      <c r="Z4052" t="s">
        <v>372</v>
      </c>
      <c r="AA4052" t="s">
        <v>442</v>
      </c>
      <c r="AB4052">
        <v>1</v>
      </c>
      <c r="AC4052">
        <v>0</v>
      </c>
      <c r="AD4052" t="b">
        <v>1</v>
      </c>
      <c r="AE4052" t="s">
        <v>358</v>
      </c>
      <c r="AF4052">
        <v>1</v>
      </c>
      <c r="AZ4052" t="s">
        <v>389</v>
      </c>
      <c r="BA4052">
        <v>10000</v>
      </c>
      <c r="BB4052" t="s">
        <v>434</v>
      </c>
      <c r="BC4052" t="s">
        <v>442</v>
      </c>
      <c r="BD4052">
        <v>10000</v>
      </c>
      <c r="BE4052">
        <v>0</v>
      </c>
      <c r="BF4052" t="s">
        <v>361</v>
      </c>
      <c r="BG4052">
        <v>0</v>
      </c>
      <c r="BN4052">
        <v>20910007</v>
      </c>
      <c r="GY4052">
        <v>0</v>
      </c>
      <c r="GZ4052">
        <v>0</v>
      </c>
      <c r="HA4052" t="s">
        <v>373</v>
      </c>
      <c r="HB4052">
        <v>0</v>
      </c>
      <c r="HC4052">
        <v>0</v>
      </c>
      <c r="HD4052">
        <v>0</v>
      </c>
      <c r="HE4052" t="b">
        <v>0</v>
      </c>
      <c r="HF4052">
        <v>20000</v>
      </c>
      <c r="HG4052" t="b">
        <v>1</v>
      </c>
      <c r="HH4052">
        <v>0</v>
      </c>
      <c r="HI4052">
        <v>0</v>
      </c>
      <c r="HJ4052">
        <v>0</v>
      </c>
      <c r="HK4052">
        <v>0</v>
      </c>
      <c r="HL4052" t="b">
        <v>0</v>
      </c>
      <c r="HM4052">
        <v>0</v>
      </c>
      <c r="HN4052">
        <v>0</v>
      </c>
      <c r="HO4052">
        <v>0</v>
      </c>
      <c r="HP4052" t="s">
        <v>363</v>
      </c>
      <c r="HQ4052">
        <v>0</v>
      </c>
      <c r="HR4052">
        <v>0</v>
      </c>
      <c r="HS4052">
        <v>0</v>
      </c>
      <c r="HT4052">
        <v>0</v>
      </c>
      <c r="HU4052" t="b">
        <v>0</v>
      </c>
      <c r="HV4052">
        <v>0</v>
      </c>
      <c r="HW4052" t="b">
        <v>0</v>
      </c>
      <c r="HX4052" t="b">
        <v>1</v>
      </c>
    </row>
    <row r="4053" spans="2:232">
      <c r="B4053" s="34">
        <f>10000000+INDEX(编号表!$B:$B,MATCH(D4053,编号表!$A:$A,0))*10000+J4053</f>
        <v>11870008</v>
      </c>
      <c r="C4053" s="22" t="s">
        <v>2552</v>
      </c>
      <c r="D4053" s="22" t="s">
        <v>2552</v>
      </c>
      <c r="E4053" s="41" t="s">
        <v>492</v>
      </c>
      <c r="F4053" s="41" t="s">
        <v>2256</v>
      </c>
      <c r="G4053" s="41" t="s">
        <v>363</v>
      </c>
      <c r="H4053" s="41" t="b">
        <v>0</v>
      </c>
      <c r="I4053" s="41" t="b">
        <v>0</v>
      </c>
      <c r="J4053" s="41">
        <v>8</v>
      </c>
      <c r="K4053" s="41" t="str">
        <f t="shared" si="83"/>
        <v>118700</v>
      </c>
      <c r="L4053" s="41" t="s">
        <v>860</v>
      </c>
      <c r="O4053" t="s">
        <v>2553</v>
      </c>
      <c r="P4053">
        <v>12221034</v>
      </c>
      <c r="Q4053">
        <v>0</v>
      </c>
      <c r="R4053">
        <v>0</v>
      </c>
      <c r="S4053">
        <v>0</v>
      </c>
      <c r="U4053">
        <v>0</v>
      </c>
      <c r="V4053">
        <v>0</v>
      </c>
      <c r="W4053">
        <v>600</v>
      </c>
      <c r="X4053">
        <v>600</v>
      </c>
      <c r="Y4053" t="s">
        <v>363</v>
      </c>
      <c r="Z4053" t="s">
        <v>372</v>
      </c>
      <c r="AA4053" t="s">
        <v>442</v>
      </c>
      <c r="AB4053">
        <v>1</v>
      </c>
      <c r="AC4053">
        <v>0</v>
      </c>
      <c r="AD4053" t="b">
        <v>1</v>
      </c>
      <c r="AE4053" t="s">
        <v>358</v>
      </c>
      <c r="AF4053">
        <v>1</v>
      </c>
      <c r="AZ4053" t="s">
        <v>389</v>
      </c>
      <c r="BA4053">
        <v>10000</v>
      </c>
      <c r="BB4053" t="s">
        <v>434</v>
      </c>
      <c r="BC4053" t="s">
        <v>442</v>
      </c>
      <c r="BD4053">
        <v>10000</v>
      </c>
      <c r="BE4053">
        <v>0</v>
      </c>
      <c r="BF4053" t="s">
        <v>361</v>
      </c>
      <c r="BG4053">
        <v>0</v>
      </c>
      <c r="BN4053">
        <v>20910008</v>
      </c>
      <c r="GY4053">
        <v>0</v>
      </c>
      <c r="GZ4053">
        <v>0</v>
      </c>
      <c r="HA4053" t="s">
        <v>373</v>
      </c>
      <c r="HB4053">
        <v>0</v>
      </c>
      <c r="HC4053">
        <v>0</v>
      </c>
      <c r="HD4053">
        <v>0</v>
      </c>
      <c r="HE4053" t="b">
        <v>0</v>
      </c>
      <c r="HF4053">
        <v>20000</v>
      </c>
      <c r="HG4053" t="b">
        <v>1</v>
      </c>
      <c r="HH4053">
        <v>0</v>
      </c>
      <c r="HI4053">
        <v>0</v>
      </c>
      <c r="HJ4053">
        <v>0</v>
      </c>
      <c r="HK4053">
        <v>0</v>
      </c>
      <c r="HL4053" t="b">
        <v>0</v>
      </c>
      <c r="HM4053">
        <v>0</v>
      </c>
      <c r="HN4053">
        <v>0</v>
      </c>
      <c r="HO4053">
        <v>0</v>
      </c>
      <c r="HP4053" t="s">
        <v>363</v>
      </c>
      <c r="HQ4053">
        <v>0</v>
      </c>
      <c r="HR4053">
        <v>0</v>
      </c>
      <c r="HS4053">
        <v>0</v>
      </c>
      <c r="HT4053">
        <v>0</v>
      </c>
      <c r="HU4053" t="b">
        <v>0</v>
      </c>
      <c r="HV4053">
        <v>0</v>
      </c>
      <c r="HW4053" t="b">
        <v>0</v>
      </c>
      <c r="HX4053" t="b">
        <v>1</v>
      </c>
    </row>
    <row r="4054" spans="2:232">
      <c r="B4054" s="34">
        <f>10000000+INDEX(编号表!$B:$B,MATCH(D4054,编号表!$A:$A,0))*10000+J4054</f>
        <v>11870009</v>
      </c>
      <c r="C4054" s="22" t="s">
        <v>2552</v>
      </c>
      <c r="D4054" s="22" t="s">
        <v>2552</v>
      </c>
      <c r="E4054" s="41" t="s">
        <v>492</v>
      </c>
      <c r="F4054" s="41" t="s">
        <v>2256</v>
      </c>
      <c r="G4054" s="41" t="s">
        <v>363</v>
      </c>
      <c r="H4054" s="41" t="b">
        <v>0</v>
      </c>
      <c r="I4054" s="41" t="b">
        <v>0</v>
      </c>
      <c r="J4054" s="41">
        <v>9</v>
      </c>
      <c r="K4054" s="41" t="str">
        <f t="shared" si="83"/>
        <v>118700</v>
      </c>
      <c r="L4054" s="41" t="s">
        <v>777</v>
      </c>
      <c r="O4054" t="s">
        <v>2553</v>
      </c>
      <c r="P4054">
        <v>12221034</v>
      </c>
      <c r="Q4054">
        <v>0</v>
      </c>
      <c r="R4054">
        <v>0</v>
      </c>
      <c r="S4054">
        <v>0</v>
      </c>
      <c r="U4054">
        <v>0</v>
      </c>
      <c r="V4054">
        <v>0</v>
      </c>
      <c r="W4054">
        <v>600</v>
      </c>
      <c r="X4054">
        <v>600</v>
      </c>
      <c r="Y4054" t="s">
        <v>363</v>
      </c>
      <c r="Z4054" t="s">
        <v>372</v>
      </c>
      <c r="AA4054" t="s">
        <v>442</v>
      </c>
      <c r="AB4054">
        <v>1</v>
      </c>
      <c r="AC4054">
        <v>0</v>
      </c>
      <c r="AD4054" t="b">
        <v>1</v>
      </c>
      <c r="AE4054" t="s">
        <v>358</v>
      </c>
      <c r="AF4054">
        <v>1</v>
      </c>
      <c r="AZ4054" t="s">
        <v>389</v>
      </c>
      <c r="BA4054">
        <v>10000</v>
      </c>
      <c r="BB4054" t="s">
        <v>434</v>
      </c>
      <c r="BC4054" t="s">
        <v>442</v>
      </c>
      <c r="BD4054">
        <v>10000</v>
      </c>
      <c r="BE4054">
        <v>0</v>
      </c>
      <c r="BF4054" t="s">
        <v>361</v>
      </c>
      <c r="BG4054">
        <v>0</v>
      </c>
      <c r="BN4054">
        <v>20910009</v>
      </c>
      <c r="GY4054">
        <v>0</v>
      </c>
      <c r="GZ4054">
        <v>0</v>
      </c>
      <c r="HA4054" t="s">
        <v>373</v>
      </c>
      <c r="HB4054">
        <v>0</v>
      </c>
      <c r="HC4054">
        <v>0</v>
      </c>
      <c r="HD4054">
        <v>0</v>
      </c>
      <c r="HE4054" t="b">
        <v>0</v>
      </c>
      <c r="HF4054">
        <v>20000</v>
      </c>
      <c r="HG4054" t="b">
        <v>1</v>
      </c>
      <c r="HH4054">
        <v>0</v>
      </c>
      <c r="HI4054">
        <v>0</v>
      </c>
      <c r="HJ4054">
        <v>0</v>
      </c>
      <c r="HK4054">
        <v>0</v>
      </c>
      <c r="HL4054" t="b">
        <v>0</v>
      </c>
      <c r="HM4054">
        <v>0</v>
      </c>
      <c r="HN4054">
        <v>0</v>
      </c>
      <c r="HO4054">
        <v>0</v>
      </c>
      <c r="HP4054" t="s">
        <v>363</v>
      </c>
      <c r="HQ4054">
        <v>0</v>
      </c>
      <c r="HR4054">
        <v>0</v>
      </c>
      <c r="HS4054">
        <v>0</v>
      </c>
      <c r="HT4054">
        <v>0</v>
      </c>
      <c r="HU4054" t="b">
        <v>0</v>
      </c>
      <c r="HV4054">
        <v>0</v>
      </c>
      <c r="HW4054" t="b">
        <v>0</v>
      </c>
      <c r="HX4054" t="b">
        <v>1</v>
      </c>
    </row>
    <row r="4055" spans="2:232">
      <c r="B4055" s="34">
        <f>10000000+INDEX(编号表!$B:$B,MATCH(D4055,编号表!$A:$A,0))*10000+J4055</f>
        <v>11870010</v>
      </c>
      <c r="C4055" s="22" t="s">
        <v>2552</v>
      </c>
      <c r="D4055" s="22" t="s">
        <v>2552</v>
      </c>
      <c r="E4055" s="41" t="s">
        <v>492</v>
      </c>
      <c r="F4055" s="41" t="s">
        <v>2260</v>
      </c>
      <c r="G4055" s="41" t="s">
        <v>363</v>
      </c>
      <c r="H4055" s="41" t="b">
        <v>0</v>
      </c>
      <c r="I4055" s="41" t="b">
        <v>0</v>
      </c>
      <c r="J4055" s="41">
        <v>10</v>
      </c>
      <c r="K4055" s="41" t="str">
        <f t="shared" si="83"/>
        <v>118700</v>
      </c>
      <c r="L4055" s="41" t="s">
        <v>353</v>
      </c>
      <c r="O4055" t="s">
        <v>2553</v>
      </c>
      <c r="P4055">
        <v>12221034</v>
      </c>
      <c r="Q4055">
        <v>0</v>
      </c>
      <c r="R4055">
        <v>0</v>
      </c>
      <c r="S4055">
        <v>0</v>
      </c>
      <c r="U4055">
        <v>0</v>
      </c>
      <c r="V4055">
        <v>0</v>
      </c>
      <c r="W4055">
        <v>600</v>
      </c>
      <c r="X4055">
        <v>600</v>
      </c>
      <c r="Y4055" t="s">
        <v>363</v>
      </c>
      <c r="Z4055" t="s">
        <v>372</v>
      </c>
      <c r="AA4055" t="s">
        <v>442</v>
      </c>
      <c r="AB4055">
        <v>1</v>
      </c>
      <c r="AC4055">
        <v>0</v>
      </c>
      <c r="AD4055" t="b">
        <v>1</v>
      </c>
      <c r="AE4055" t="s">
        <v>358</v>
      </c>
      <c r="AF4055">
        <v>1</v>
      </c>
      <c r="AZ4055" t="s">
        <v>389</v>
      </c>
      <c r="BA4055">
        <v>10000</v>
      </c>
      <c r="BB4055" t="s">
        <v>434</v>
      </c>
      <c r="BC4055" t="s">
        <v>442</v>
      </c>
      <c r="BD4055">
        <v>10000</v>
      </c>
      <c r="BE4055">
        <v>0</v>
      </c>
      <c r="BF4055" t="s">
        <v>361</v>
      </c>
      <c r="BG4055">
        <v>0</v>
      </c>
      <c r="BN4055">
        <v>20910010</v>
      </c>
      <c r="GY4055">
        <v>0</v>
      </c>
      <c r="GZ4055">
        <v>0</v>
      </c>
      <c r="HA4055" t="s">
        <v>373</v>
      </c>
      <c r="HB4055">
        <v>0</v>
      </c>
      <c r="HC4055">
        <v>0</v>
      </c>
      <c r="HD4055">
        <v>0</v>
      </c>
      <c r="HE4055" t="b">
        <v>0</v>
      </c>
      <c r="HF4055">
        <v>20000</v>
      </c>
      <c r="HG4055" t="b">
        <v>1</v>
      </c>
      <c r="HH4055">
        <v>0</v>
      </c>
      <c r="HI4055">
        <v>0</v>
      </c>
      <c r="HJ4055">
        <v>0</v>
      </c>
      <c r="HK4055">
        <v>0</v>
      </c>
      <c r="HL4055" t="b">
        <v>0</v>
      </c>
      <c r="HM4055">
        <v>0</v>
      </c>
      <c r="HN4055">
        <v>0</v>
      </c>
      <c r="HO4055">
        <v>0</v>
      </c>
      <c r="HP4055" t="s">
        <v>363</v>
      </c>
      <c r="HQ4055">
        <v>0</v>
      </c>
      <c r="HR4055">
        <v>0</v>
      </c>
      <c r="HS4055">
        <v>0</v>
      </c>
      <c r="HT4055">
        <v>0</v>
      </c>
      <c r="HU4055" t="b">
        <v>0</v>
      </c>
      <c r="HV4055">
        <v>0</v>
      </c>
      <c r="HW4055" t="b">
        <v>0</v>
      </c>
      <c r="HX4055" t="b">
        <v>1</v>
      </c>
    </row>
    <row r="4056" spans="2:232">
      <c r="B4056" s="34">
        <f>10000000+INDEX(编号表!$B:$B,MATCH(D4056,编号表!$A:$A,0))*10000+J4056</f>
        <v>11870011</v>
      </c>
      <c r="C4056" s="22" t="s">
        <v>2552</v>
      </c>
      <c r="D4056" s="22" t="s">
        <v>2552</v>
      </c>
      <c r="E4056" s="41" t="s">
        <v>492</v>
      </c>
      <c r="F4056" s="41" t="s">
        <v>2260</v>
      </c>
      <c r="G4056" s="41" t="s">
        <v>363</v>
      </c>
      <c r="H4056" s="41" t="b">
        <v>0</v>
      </c>
      <c r="I4056" s="41" t="b">
        <v>0</v>
      </c>
      <c r="J4056" s="41">
        <v>11</v>
      </c>
      <c r="K4056" s="41" t="str">
        <f t="shared" si="83"/>
        <v>118700</v>
      </c>
      <c r="L4056" s="41" t="s">
        <v>860</v>
      </c>
      <c r="O4056" t="s">
        <v>2553</v>
      </c>
      <c r="P4056">
        <v>12221034</v>
      </c>
      <c r="Q4056">
        <v>0</v>
      </c>
      <c r="R4056">
        <v>0</v>
      </c>
      <c r="S4056">
        <v>0</v>
      </c>
      <c r="U4056">
        <v>0</v>
      </c>
      <c r="V4056">
        <v>0</v>
      </c>
      <c r="W4056">
        <v>600</v>
      </c>
      <c r="X4056">
        <v>600</v>
      </c>
      <c r="Y4056" t="s">
        <v>363</v>
      </c>
      <c r="Z4056" t="s">
        <v>372</v>
      </c>
      <c r="AA4056" t="s">
        <v>442</v>
      </c>
      <c r="AB4056">
        <v>1</v>
      </c>
      <c r="AC4056">
        <v>0</v>
      </c>
      <c r="AD4056" t="b">
        <v>1</v>
      </c>
      <c r="AE4056" t="s">
        <v>358</v>
      </c>
      <c r="AF4056">
        <v>1</v>
      </c>
      <c r="AZ4056" t="s">
        <v>389</v>
      </c>
      <c r="BA4056">
        <v>10000</v>
      </c>
      <c r="BB4056" t="s">
        <v>434</v>
      </c>
      <c r="BC4056" t="s">
        <v>442</v>
      </c>
      <c r="BD4056">
        <v>10000</v>
      </c>
      <c r="BE4056">
        <v>0</v>
      </c>
      <c r="BF4056" t="s">
        <v>361</v>
      </c>
      <c r="BG4056">
        <v>0</v>
      </c>
      <c r="BN4056">
        <v>20910011</v>
      </c>
      <c r="GY4056">
        <v>0</v>
      </c>
      <c r="GZ4056">
        <v>0</v>
      </c>
      <c r="HA4056" t="s">
        <v>373</v>
      </c>
      <c r="HB4056">
        <v>0</v>
      </c>
      <c r="HC4056">
        <v>0</v>
      </c>
      <c r="HD4056">
        <v>0</v>
      </c>
      <c r="HE4056" t="b">
        <v>0</v>
      </c>
      <c r="HF4056">
        <v>20000</v>
      </c>
      <c r="HG4056" t="b">
        <v>1</v>
      </c>
      <c r="HH4056">
        <v>0</v>
      </c>
      <c r="HI4056">
        <v>0</v>
      </c>
      <c r="HJ4056">
        <v>0</v>
      </c>
      <c r="HK4056">
        <v>0</v>
      </c>
      <c r="HL4056" t="b">
        <v>0</v>
      </c>
      <c r="HM4056">
        <v>0</v>
      </c>
      <c r="HN4056">
        <v>0</v>
      </c>
      <c r="HO4056">
        <v>0</v>
      </c>
      <c r="HP4056" t="s">
        <v>363</v>
      </c>
      <c r="HQ4056">
        <v>0</v>
      </c>
      <c r="HR4056">
        <v>0</v>
      </c>
      <c r="HS4056">
        <v>0</v>
      </c>
      <c r="HT4056">
        <v>0</v>
      </c>
      <c r="HU4056" t="b">
        <v>0</v>
      </c>
      <c r="HV4056">
        <v>0</v>
      </c>
      <c r="HW4056" t="b">
        <v>0</v>
      </c>
      <c r="HX4056" t="b">
        <v>1</v>
      </c>
    </row>
    <row r="4057" spans="2:232">
      <c r="B4057" s="34">
        <f>10000000+INDEX(编号表!$B:$B,MATCH(D4057,编号表!$A:$A,0))*10000+J4057</f>
        <v>11870012</v>
      </c>
      <c r="C4057" s="22" t="s">
        <v>2552</v>
      </c>
      <c r="D4057" s="22" t="s">
        <v>2552</v>
      </c>
      <c r="E4057" s="41" t="s">
        <v>492</v>
      </c>
      <c r="F4057" s="41" t="s">
        <v>2260</v>
      </c>
      <c r="G4057" s="41" t="s">
        <v>363</v>
      </c>
      <c r="H4057" s="41" t="b">
        <v>0</v>
      </c>
      <c r="I4057" s="41" t="b">
        <v>0</v>
      </c>
      <c r="J4057" s="41">
        <v>12</v>
      </c>
      <c r="K4057" s="41" t="str">
        <f t="shared" si="83"/>
        <v>118700</v>
      </c>
      <c r="L4057" s="41" t="s">
        <v>777</v>
      </c>
      <c r="O4057" t="s">
        <v>2553</v>
      </c>
      <c r="P4057">
        <v>12221034</v>
      </c>
      <c r="Q4057">
        <v>0</v>
      </c>
      <c r="R4057">
        <v>0</v>
      </c>
      <c r="S4057">
        <v>0</v>
      </c>
      <c r="U4057">
        <v>0</v>
      </c>
      <c r="V4057">
        <v>0</v>
      </c>
      <c r="W4057">
        <v>600</v>
      </c>
      <c r="X4057">
        <v>600</v>
      </c>
      <c r="Y4057" t="s">
        <v>363</v>
      </c>
      <c r="Z4057" t="s">
        <v>372</v>
      </c>
      <c r="AA4057" t="s">
        <v>442</v>
      </c>
      <c r="AB4057">
        <v>1</v>
      </c>
      <c r="AC4057">
        <v>0</v>
      </c>
      <c r="AD4057" t="b">
        <v>1</v>
      </c>
      <c r="AE4057" t="s">
        <v>358</v>
      </c>
      <c r="AF4057">
        <v>1</v>
      </c>
      <c r="AZ4057" t="s">
        <v>389</v>
      </c>
      <c r="BA4057">
        <v>10000</v>
      </c>
      <c r="BB4057" t="s">
        <v>434</v>
      </c>
      <c r="BC4057" t="s">
        <v>442</v>
      </c>
      <c r="BD4057">
        <v>10000</v>
      </c>
      <c r="BE4057">
        <v>0</v>
      </c>
      <c r="BF4057" t="s">
        <v>361</v>
      </c>
      <c r="BG4057">
        <v>0</v>
      </c>
      <c r="BN4057">
        <v>20910012</v>
      </c>
      <c r="GY4057">
        <v>0</v>
      </c>
      <c r="GZ4057">
        <v>0</v>
      </c>
      <c r="HA4057" t="s">
        <v>373</v>
      </c>
      <c r="HB4057">
        <v>0</v>
      </c>
      <c r="HC4057">
        <v>0</v>
      </c>
      <c r="HD4057">
        <v>0</v>
      </c>
      <c r="HE4057" t="b">
        <v>0</v>
      </c>
      <c r="HF4057">
        <v>20000</v>
      </c>
      <c r="HG4057" t="b">
        <v>1</v>
      </c>
      <c r="HH4057">
        <v>0</v>
      </c>
      <c r="HI4057">
        <v>0</v>
      </c>
      <c r="HJ4057">
        <v>0</v>
      </c>
      <c r="HK4057">
        <v>0</v>
      </c>
      <c r="HL4057" t="b">
        <v>0</v>
      </c>
      <c r="HM4057">
        <v>0</v>
      </c>
      <c r="HN4057">
        <v>0</v>
      </c>
      <c r="HO4057">
        <v>0</v>
      </c>
      <c r="HP4057" t="s">
        <v>363</v>
      </c>
      <c r="HQ4057">
        <v>0</v>
      </c>
      <c r="HR4057">
        <v>0</v>
      </c>
      <c r="HS4057">
        <v>0</v>
      </c>
      <c r="HT4057">
        <v>0</v>
      </c>
      <c r="HU4057" t="b">
        <v>0</v>
      </c>
      <c r="HV4057">
        <v>0</v>
      </c>
      <c r="HW4057" t="b">
        <v>0</v>
      </c>
      <c r="HX4057" t="b">
        <v>1</v>
      </c>
    </row>
    <row r="4058" spans="2:232">
      <c r="B4058" s="34">
        <f>10000000+INDEX(编号表!$B:$B,MATCH(D4058,编号表!$A:$A,0))*10000+J4058</f>
        <v>11870013</v>
      </c>
      <c r="C4058" s="22" t="s">
        <v>2552</v>
      </c>
      <c r="D4058" s="22" t="s">
        <v>2552</v>
      </c>
      <c r="E4058" s="41" t="s">
        <v>492</v>
      </c>
      <c r="F4058" s="41" t="s">
        <v>2264</v>
      </c>
      <c r="G4058" s="41" t="s">
        <v>363</v>
      </c>
      <c r="H4058" s="41" t="b">
        <v>0</v>
      </c>
      <c r="I4058" s="41" t="b">
        <v>0</v>
      </c>
      <c r="J4058" s="41">
        <v>13</v>
      </c>
      <c r="K4058" s="41" t="str">
        <f t="shared" si="83"/>
        <v>118700</v>
      </c>
      <c r="L4058" s="41" t="s">
        <v>353</v>
      </c>
      <c r="O4058" t="s">
        <v>2553</v>
      </c>
      <c r="P4058">
        <v>12221034</v>
      </c>
      <c r="Q4058">
        <v>0</v>
      </c>
      <c r="R4058">
        <v>0</v>
      </c>
      <c r="S4058">
        <v>0</v>
      </c>
      <c r="U4058">
        <v>0</v>
      </c>
      <c r="V4058">
        <v>0</v>
      </c>
      <c r="W4058">
        <v>600</v>
      </c>
      <c r="X4058">
        <v>600</v>
      </c>
      <c r="Y4058" t="s">
        <v>363</v>
      </c>
      <c r="Z4058" t="s">
        <v>372</v>
      </c>
      <c r="AA4058" t="s">
        <v>442</v>
      </c>
      <c r="AB4058">
        <v>1</v>
      </c>
      <c r="AC4058">
        <v>0</v>
      </c>
      <c r="AD4058" t="b">
        <v>1</v>
      </c>
      <c r="AE4058" t="s">
        <v>358</v>
      </c>
      <c r="AF4058">
        <v>1</v>
      </c>
      <c r="AZ4058" t="s">
        <v>389</v>
      </c>
      <c r="BA4058">
        <v>10000</v>
      </c>
      <c r="BB4058" t="s">
        <v>434</v>
      </c>
      <c r="BC4058" t="s">
        <v>442</v>
      </c>
      <c r="BD4058">
        <v>10000</v>
      </c>
      <c r="BE4058">
        <v>0</v>
      </c>
      <c r="BF4058" t="s">
        <v>361</v>
      </c>
      <c r="BG4058">
        <v>0</v>
      </c>
      <c r="BN4058">
        <v>20910013</v>
      </c>
      <c r="GY4058">
        <v>0</v>
      </c>
      <c r="GZ4058">
        <v>0</v>
      </c>
      <c r="HA4058" t="s">
        <v>373</v>
      </c>
      <c r="HB4058">
        <v>0</v>
      </c>
      <c r="HC4058">
        <v>0</v>
      </c>
      <c r="HD4058">
        <v>0</v>
      </c>
      <c r="HE4058" t="b">
        <v>0</v>
      </c>
      <c r="HF4058">
        <v>20000</v>
      </c>
      <c r="HG4058" t="b">
        <v>1</v>
      </c>
      <c r="HH4058">
        <v>0</v>
      </c>
      <c r="HI4058">
        <v>0</v>
      </c>
      <c r="HJ4058">
        <v>0</v>
      </c>
      <c r="HK4058">
        <v>0</v>
      </c>
      <c r="HL4058" t="b">
        <v>0</v>
      </c>
      <c r="HM4058">
        <v>0</v>
      </c>
      <c r="HN4058">
        <v>0</v>
      </c>
      <c r="HO4058">
        <v>0</v>
      </c>
      <c r="HP4058" t="s">
        <v>363</v>
      </c>
      <c r="HQ4058">
        <v>0</v>
      </c>
      <c r="HR4058">
        <v>0</v>
      </c>
      <c r="HS4058">
        <v>0</v>
      </c>
      <c r="HT4058">
        <v>0</v>
      </c>
      <c r="HU4058" t="b">
        <v>0</v>
      </c>
      <c r="HV4058">
        <v>0</v>
      </c>
      <c r="HW4058" t="b">
        <v>0</v>
      </c>
      <c r="HX4058" t="b">
        <v>1</v>
      </c>
    </row>
    <row r="4059" spans="2:232">
      <c r="B4059" s="34">
        <f>10000000+INDEX(编号表!$B:$B,MATCH(D4059,编号表!$A:$A,0))*10000+J4059</f>
        <v>11870014</v>
      </c>
      <c r="C4059" s="22" t="s">
        <v>2552</v>
      </c>
      <c r="D4059" s="22" t="s">
        <v>2552</v>
      </c>
      <c r="E4059" s="41" t="s">
        <v>492</v>
      </c>
      <c r="F4059" s="41" t="s">
        <v>2264</v>
      </c>
      <c r="G4059" s="41" t="s">
        <v>363</v>
      </c>
      <c r="H4059" s="41" t="b">
        <v>0</v>
      </c>
      <c r="I4059" s="41" t="b">
        <v>0</v>
      </c>
      <c r="J4059" s="41">
        <v>14</v>
      </c>
      <c r="K4059" s="41" t="str">
        <f t="shared" si="83"/>
        <v>118700</v>
      </c>
      <c r="L4059" s="41" t="s">
        <v>860</v>
      </c>
      <c r="O4059" t="s">
        <v>2553</v>
      </c>
      <c r="P4059">
        <v>12221034</v>
      </c>
      <c r="Q4059">
        <v>0</v>
      </c>
      <c r="R4059">
        <v>0</v>
      </c>
      <c r="S4059">
        <v>0</v>
      </c>
      <c r="U4059">
        <v>0</v>
      </c>
      <c r="V4059">
        <v>0</v>
      </c>
      <c r="W4059">
        <v>600</v>
      </c>
      <c r="X4059">
        <v>600</v>
      </c>
      <c r="Y4059" t="s">
        <v>363</v>
      </c>
      <c r="Z4059" t="s">
        <v>372</v>
      </c>
      <c r="AA4059" t="s">
        <v>442</v>
      </c>
      <c r="AB4059">
        <v>1</v>
      </c>
      <c r="AC4059">
        <v>0</v>
      </c>
      <c r="AD4059" t="b">
        <v>1</v>
      </c>
      <c r="AE4059" t="s">
        <v>358</v>
      </c>
      <c r="AF4059">
        <v>1</v>
      </c>
      <c r="AZ4059" t="s">
        <v>389</v>
      </c>
      <c r="BA4059">
        <v>10000</v>
      </c>
      <c r="BB4059" t="s">
        <v>434</v>
      </c>
      <c r="BC4059" t="s">
        <v>442</v>
      </c>
      <c r="BD4059">
        <v>10000</v>
      </c>
      <c r="BE4059">
        <v>0</v>
      </c>
      <c r="BF4059" t="s">
        <v>361</v>
      </c>
      <c r="BG4059">
        <v>0</v>
      </c>
      <c r="BN4059">
        <v>20910014</v>
      </c>
      <c r="GY4059">
        <v>0</v>
      </c>
      <c r="GZ4059">
        <v>0</v>
      </c>
      <c r="HA4059" t="s">
        <v>373</v>
      </c>
      <c r="HB4059">
        <v>0</v>
      </c>
      <c r="HC4059">
        <v>0</v>
      </c>
      <c r="HD4059">
        <v>0</v>
      </c>
      <c r="HE4059" t="b">
        <v>0</v>
      </c>
      <c r="HF4059">
        <v>20000</v>
      </c>
      <c r="HG4059" t="b">
        <v>1</v>
      </c>
      <c r="HH4059">
        <v>0</v>
      </c>
      <c r="HI4059">
        <v>0</v>
      </c>
      <c r="HJ4059">
        <v>0</v>
      </c>
      <c r="HK4059">
        <v>0</v>
      </c>
      <c r="HL4059" t="b">
        <v>0</v>
      </c>
      <c r="HM4059">
        <v>0</v>
      </c>
      <c r="HN4059">
        <v>0</v>
      </c>
      <c r="HO4059">
        <v>0</v>
      </c>
      <c r="HP4059" t="s">
        <v>363</v>
      </c>
      <c r="HQ4059">
        <v>0</v>
      </c>
      <c r="HR4059">
        <v>0</v>
      </c>
      <c r="HS4059">
        <v>0</v>
      </c>
      <c r="HT4059">
        <v>0</v>
      </c>
      <c r="HU4059" t="b">
        <v>0</v>
      </c>
      <c r="HV4059">
        <v>0</v>
      </c>
      <c r="HW4059" t="b">
        <v>0</v>
      </c>
      <c r="HX4059" t="b">
        <v>1</v>
      </c>
    </row>
    <row r="4060" spans="2:232">
      <c r="B4060" s="34">
        <f>10000000+INDEX(编号表!$B:$B,MATCH(D4060,编号表!$A:$A,0))*10000+J4060</f>
        <v>11870015</v>
      </c>
      <c r="C4060" s="22" t="s">
        <v>2552</v>
      </c>
      <c r="D4060" s="22" t="s">
        <v>2552</v>
      </c>
      <c r="E4060" s="41" t="s">
        <v>492</v>
      </c>
      <c r="F4060" s="41" t="s">
        <v>2264</v>
      </c>
      <c r="G4060" s="41" t="s">
        <v>363</v>
      </c>
      <c r="H4060" s="41" t="b">
        <v>0</v>
      </c>
      <c r="I4060" s="41" t="b">
        <v>0</v>
      </c>
      <c r="J4060" s="41">
        <v>15</v>
      </c>
      <c r="K4060" s="41" t="str">
        <f t="shared" si="83"/>
        <v>118700</v>
      </c>
      <c r="L4060" s="41" t="s">
        <v>777</v>
      </c>
      <c r="O4060" t="s">
        <v>2553</v>
      </c>
      <c r="P4060">
        <v>12221034</v>
      </c>
      <c r="Q4060">
        <v>0</v>
      </c>
      <c r="R4060">
        <v>0</v>
      </c>
      <c r="S4060">
        <v>0</v>
      </c>
      <c r="U4060">
        <v>0</v>
      </c>
      <c r="V4060">
        <v>0</v>
      </c>
      <c r="W4060">
        <v>600</v>
      </c>
      <c r="X4060">
        <v>600</v>
      </c>
      <c r="Y4060" t="s">
        <v>363</v>
      </c>
      <c r="Z4060" t="s">
        <v>372</v>
      </c>
      <c r="AA4060" t="s">
        <v>442</v>
      </c>
      <c r="AB4060">
        <v>1</v>
      </c>
      <c r="AC4060">
        <v>0</v>
      </c>
      <c r="AD4060" t="b">
        <v>1</v>
      </c>
      <c r="AE4060" t="s">
        <v>358</v>
      </c>
      <c r="AF4060">
        <v>1</v>
      </c>
      <c r="AZ4060" t="s">
        <v>389</v>
      </c>
      <c r="BA4060">
        <v>10000</v>
      </c>
      <c r="BB4060" t="s">
        <v>434</v>
      </c>
      <c r="BC4060" t="s">
        <v>442</v>
      </c>
      <c r="BD4060">
        <v>10000</v>
      </c>
      <c r="BE4060">
        <v>0</v>
      </c>
      <c r="BF4060" t="s">
        <v>361</v>
      </c>
      <c r="BG4060">
        <v>0</v>
      </c>
      <c r="BN4060">
        <v>20910015</v>
      </c>
      <c r="GY4060">
        <v>0</v>
      </c>
      <c r="GZ4060">
        <v>0</v>
      </c>
      <c r="HA4060" t="s">
        <v>373</v>
      </c>
      <c r="HB4060">
        <v>0</v>
      </c>
      <c r="HC4060">
        <v>0</v>
      </c>
      <c r="HD4060">
        <v>0</v>
      </c>
      <c r="HE4060" t="b">
        <v>0</v>
      </c>
      <c r="HF4060">
        <v>20000</v>
      </c>
      <c r="HG4060" t="b">
        <v>1</v>
      </c>
      <c r="HH4060">
        <v>0</v>
      </c>
      <c r="HI4060">
        <v>0</v>
      </c>
      <c r="HJ4060">
        <v>0</v>
      </c>
      <c r="HK4060">
        <v>0</v>
      </c>
      <c r="HL4060" t="b">
        <v>0</v>
      </c>
      <c r="HM4060">
        <v>0</v>
      </c>
      <c r="HN4060">
        <v>0</v>
      </c>
      <c r="HO4060">
        <v>0</v>
      </c>
      <c r="HP4060" t="s">
        <v>363</v>
      </c>
      <c r="HQ4060">
        <v>0</v>
      </c>
      <c r="HR4060">
        <v>0</v>
      </c>
      <c r="HS4060">
        <v>0</v>
      </c>
      <c r="HT4060">
        <v>0</v>
      </c>
      <c r="HU4060" t="b">
        <v>0</v>
      </c>
      <c r="HV4060">
        <v>0</v>
      </c>
      <c r="HW4060" t="b">
        <v>0</v>
      </c>
      <c r="HX4060" t="b">
        <v>1</v>
      </c>
    </row>
    <row r="4061" spans="2:232">
      <c r="B4061" s="34">
        <f>10000000+INDEX(编号表!$B:$B,MATCH(D4061,编号表!$A:$A,0))*10000+J4061</f>
        <v>11870016</v>
      </c>
      <c r="C4061" s="22" t="s">
        <v>2552</v>
      </c>
      <c r="D4061" s="22" t="s">
        <v>2552</v>
      </c>
      <c r="E4061" s="41" t="s">
        <v>492</v>
      </c>
      <c r="F4061" s="41" t="s">
        <v>2268</v>
      </c>
      <c r="G4061" s="41" t="s">
        <v>363</v>
      </c>
      <c r="H4061" s="41" t="b">
        <v>0</v>
      </c>
      <c r="I4061" s="41" t="b">
        <v>0</v>
      </c>
      <c r="J4061" s="41">
        <v>16</v>
      </c>
      <c r="K4061" s="41" t="str">
        <f t="shared" si="83"/>
        <v>118700</v>
      </c>
      <c r="L4061" s="41" t="s">
        <v>353</v>
      </c>
      <c r="O4061" t="s">
        <v>2553</v>
      </c>
      <c r="P4061">
        <v>12221034</v>
      </c>
      <c r="Q4061">
        <v>0</v>
      </c>
      <c r="R4061">
        <v>0</v>
      </c>
      <c r="S4061">
        <v>0</v>
      </c>
      <c r="U4061">
        <v>0</v>
      </c>
      <c r="V4061">
        <v>0</v>
      </c>
      <c r="W4061">
        <v>600</v>
      </c>
      <c r="X4061">
        <v>600</v>
      </c>
      <c r="Y4061" t="s">
        <v>363</v>
      </c>
      <c r="Z4061" t="s">
        <v>372</v>
      </c>
      <c r="AA4061" t="s">
        <v>442</v>
      </c>
      <c r="AB4061">
        <v>1</v>
      </c>
      <c r="AC4061">
        <v>0</v>
      </c>
      <c r="AD4061" t="b">
        <v>1</v>
      </c>
      <c r="AE4061" t="s">
        <v>358</v>
      </c>
      <c r="AF4061">
        <v>1</v>
      </c>
      <c r="AZ4061" t="s">
        <v>389</v>
      </c>
      <c r="BA4061">
        <v>10000</v>
      </c>
      <c r="BB4061" t="s">
        <v>434</v>
      </c>
      <c r="BC4061" t="s">
        <v>442</v>
      </c>
      <c r="BD4061">
        <v>10000</v>
      </c>
      <c r="BE4061">
        <v>0</v>
      </c>
      <c r="BF4061" t="s">
        <v>361</v>
      </c>
      <c r="BG4061">
        <v>0</v>
      </c>
      <c r="BN4061">
        <v>20910016</v>
      </c>
      <c r="GY4061">
        <v>0</v>
      </c>
      <c r="GZ4061">
        <v>0</v>
      </c>
      <c r="HA4061" t="s">
        <v>373</v>
      </c>
      <c r="HB4061">
        <v>0</v>
      </c>
      <c r="HC4061">
        <v>0</v>
      </c>
      <c r="HD4061">
        <v>0</v>
      </c>
      <c r="HE4061" t="b">
        <v>0</v>
      </c>
      <c r="HF4061">
        <v>20000</v>
      </c>
      <c r="HG4061" t="b">
        <v>1</v>
      </c>
      <c r="HH4061">
        <v>0</v>
      </c>
      <c r="HI4061">
        <v>0</v>
      </c>
      <c r="HJ4061">
        <v>0</v>
      </c>
      <c r="HK4061">
        <v>0</v>
      </c>
      <c r="HL4061" t="b">
        <v>0</v>
      </c>
      <c r="HM4061">
        <v>0</v>
      </c>
      <c r="HN4061">
        <v>0</v>
      </c>
      <c r="HO4061">
        <v>0</v>
      </c>
      <c r="HP4061" t="s">
        <v>363</v>
      </c>
      <c r="HQ4061">
        <v>0</v>
      </c>
      <c r="HR4061">
        <v>0</v>
      </c>
      <c r="HS4061">
        <v>0</v>
      </c>
      <c r="HT4061">
        <v>0</v>
      </c>
      <c r="HU4061" t="b">
        <v>0</v>
      </c>
      <c r="HV4061">
        <v>0</v>
      </c>
      <c r="HW4061" t="b">
        <v>0</v>
      </c>
      <c r="HX4061" t="b">
        <v>1</v>
      </c>
    </row>
    <row r="4062" spans="2:232">
      <c r="B4062" s="34">
        <f>10000000+INDEX(编号表!$B:$B,MATCH(D4062,编号表!$A:$A,0))*10000+J4062</f>
        <v>11870017</v>
      </c>
      <c r="C4062" s="22" t="s">
        <v>2552</v>
      </c>
      <c r="D4062" s="22" t="s">
        <v>2552</v>
      </c>
      <c r="E4062" s="41" t="s">
        <v>492</v>
      </c>
      <c r="F4062" s="41" t="s">
        <v>2268</v>
      </c>
      <c r="G4062" s="41" t="s">
        <v>363</v>
      </c>
      <c r="H4062" s="41" t="b">
        <v>0</v>
      </c>
      <c r="I4062" s="41" t="b">
        <v>0</v>
      </c>
      <c r="J4062" s="41">
        <v>17</v>
      </c>
      <c r="K4062" s="41" t="str">
        <f t="shared" si="83"/>
        <v>118700</v>
      </c>
      <c r="L4062" s="41" t="s">
        <v>860</v>
      </c>
      <c r="O4062" t="s">
        <v>2553</v>
      </c>
      <c r="P4062">
        <v>12221034</v>
      </c>
      <c r="Q4062">
        <v>0</v>
      </c>
      <c r="R4062">
        <v>0</v>
      </c>
      <c r="S4062">
        <v>0</v>
      </c>
      <c r="U4062">
        <v>0</v>
      </c>
      <c r="V4062">
        <v>0</v>
      </c>
      <c r="W4062">
        <v>600</v>
      </c>
      <c r="X4062">
        <v>600</v>
      </c>
      <c r="Y4062" t="s">
        <v>363</v>
      </c>
      <c r="Z4062" t="s">
        <v>372</v>
      </c>
      <c r="AA4062" t="s">
        <v>442</v>
      </c>
      <c r="AB4062">
        <v>1</v>
      </c>
      <c r="AC4062">
        <v>0</v>
      </c>
      <c r="AD4062" t="b">
        <v>1</v>
      </c>
      <c r="AE4062" t="s">
        <v>358</v>
      </c>
      <c r="AF4062">
        <v>1</v>
      </c>
      <c r="AZ4062" t="s">
        <v>389</v>
      </c>
      <c r="BA4062">
        <v>10000</v>
      </c>
      <c r="BB4062" t="s">
        <v>434</v>
      </c>
      <c r="BC4062" t="s">
        <v>442</v>
      </c>
      <c r="BD4062">
        <v>10000</v>
      </c>
      <c r="BE4062">
        <v>0</v>
      </c>
      <c r="BF4062" t="s">
        <v>361</v>
      </c>
      <c r="BG4062">
        <v>0</v>
      </c>
      <c r="BN4062">
        <v>20910017</v>
      </c>
      <c r="GY4062">
        <v>0</v>
      </c>
      <c r="GZ4062">
        <v>0</v>
      </c>
      <c r="HA4062" t="s">
        <v>373</v>
      </c>
      <c r="HB4062">
        <v>0</v>
      </c>
      <c r="HC4062">
        <v>0</v>
      </c>
      <c r="HD4062">
        <v>0</v>
      </c>
      <c r="HE4062" t="b">
        <v>0</v>
      </c>
      <c r="HF4062">
        <v>20000</v>
      </c>
      <c r="HG4062" t="b">
        <v>1</v>
      </c>
      <c r="HH4062">
        <v>0</v>
      </c>
      <c r="HI4062">
        <v>0</v>
      </c>
      <c r="HJ4062">
        <v>0</v>
      </c>
      <c r="HK4062">
        <v>0</v>
      </c>
      <c r="HL4062" t="b">
        <v>0</v>
      </c>
      <c r="HM4062">
        <v>0</v>
      </c>
      <c r="HN4062">
        <v>0</v>
      </c>
      <c r="HO4062">
        <v>0</v>
      </c>
      <c r="HP4062" t="s">
        <v>363</v>
      </c>
      <c r="HQ4062">
        <v>0</v>
      </c>
      <c r="HR4062">
        <v>0</v>
      </c>
      <c r="HS4062">
        <v>0</v>
      </c>
      <c r="HT4062">
        <v>0</v>
      </c>
      <c r="HU4062" t="b">
        <v>0</v>
      </c>
      <c r="HV4062">
        <v>0</v>
      </c>
      <c r="HW4062" t="b">
        <v>0</v>
      </c>
      <c r="HX4062" t="b">
        <v>1</v>
      </c>
    </row>
    <row r="4063" spans="2:232">
      <c r="B4063" s="34">
        <f>10000000+INDEX(编号表!$B:$B,MATCH(D4063,编号表!$A:$A,0))*10000+J4063</f>
        <v>11870018</v>
      </c>
      <c r="C4063" s="22" t="s">
        <v>2552</v>
      </c>
      <c r="D4063" s="22" t="s">
        <v>2552</v>
      </c>
      <c r="E4063" s="41" t="s">
        <v>492</v>
      </c>
      <c r="F4063" s="41" t="s">
        <v>2268</v>
      </c>
      <c r="G4063" s="41" t="s">
        <v>363</v>
      </c>
      <c r="H4063" s="41" t="b">
        <v>0</v>
      </c>
      <c r="I4063" s="41" t="b">
        <v>0</v>
      </c>
      <c r="J4063" s="41">
        <v>18</v>
      </c>
      <c r="K4063" s="41" t="str">
        <f t="shared" si="83"/>
        <v>118700</v>
      </c>
      <c r="L4063" s="41" t="s">
        <v>777</v>
      </c>
      <c r="O4063" t="s">
        <v>2553</v>
      </c>
      <c r="P4063">
        <v>12221034</v>
      </c>
      <c r="Q4063">
        <v>0</v>
      </c>
      <c r="R4063">
        <v>0</v>
      </c>
      <c r="S4063">
        <v>0</v>
      </c>
      <c r="U4063">
        <v>0</v>
      </c>
      <c r="V4063">
        <v>0</v>
      </c>
      <c r="W4063">
        <v>600</v>
      </c>
      <c r="X4063">
        <v>600</v>
      </c>
      <c r="Y4063" t="s">
        <v>363</v>
      </c>
      <c r="Z4063" t="s">
        <v>372</v>
      </c>
      <c r="AA4063" t="s">
        <v>442</v>
      </c>
      <c r="AB4063">
        <v>1</v>
      </c>
      <c r="AC4063">
        <v>0</v>
      </c>
      <c r="AD4063" t="b">
        <v>1</v>
      </c>
      <c r="AE4063" t="s">
        <v>358</v>
      </c>
      <c r="AF4063">
        <v>1</v>
      </c>
      <c r="AZ4063" t="s">
        <v>389</v>
      </c>
      <c r="BA4063">
        <v>10000</v>
      </c>
      <c r="BB4063" t="s">
        <v>434</v>
      </c>
      <c r="BC4063" t="s">
        <v>442</v>
      </c>
      <c r="BD4063">
        <v>10000</v>
      </c>
      <c r="BE4063">
        <v>0</v>
      </c>
      <c r="BF4063" t="s">
        <v>361</v>
      </c>
      <c r="BG4063">
        <v>0</v>
      </c>
      <c r="BN4063">
        <v>20910018</v>
      </c>
      <c r="GY4063">
        <v>0</v>
      </c>
      <c r="GZ4063">
        <v>0</v>
      </c>
      <c r="HA4063" t="s">
        <v>373</v>
      </c>
      <c r="HB4063">
        <v>0</v>
      </c>
      <c r="HC4063">
        <v>0</v>
      </c>
      <c r="HD4063">
        <v>0</v>
      </c>
      <c r="HE4063" t="b">
        <v>0</v>
      </c>
      <c r="HF4063">
        <v>20000</v>
      </c>
      <c r="HG4063" t="b">
        <v>1</v>
      </c>
      <c r="HH4063">
        <v>0</v>
      </c>
      <c r="HI4063">
        <v>0</v>
      </c>
      <c r="HJ4063">
        <v>0</v>
      </c>
      <c r="HK4063">
        <v>0</v>
      </c>
      <c r="HL4063" t="b">
        <v>0</v>
      </c>
      <c r="HM4063">
        <v>0</v>
      </c>
      <c r="HN4063">
        <v>0</v>
      </c>
      <c r="HO4063">
        <v>0</v>
      </c>
      <c r="HP4063" t="s">
        <v>363</v>
      </c>
      <c r="HQ4063">
        <v>0</v>
      </c>
      <c r="HR4063">
        <v>0</v>
      </c>
      <c r="HS4063">
        <v>0</v>
      </c>
      <c r="HT4063">
        <v>0</v>
      </c>
      <c r="HU4063" t="b">
        <v>0</v>
      </c>
      <c r="HV4063">
        <v>0</v>
      </c>
      <c r="HW4063" t="b">
        <v>0</v>
      </c>
      <c r="HX4063" t="b">
        <v>1</v>
      </c>
    </row>
    <row r="4064" spans="2:232">
      <c r="B4064" s="34">
        <f>10000000+INDEX(编号表!$B:$B,MATCH(D4064,编号表!$A:$A,0))*10000+J4064</f>
        <v>11870019</v>
      </c>
      <c r="C4064" s="22" t="s">
        <v>2552</v>
      </c>
      <c r="D4064" s="22" t="s">
        <v>2552</v>
      </c>
      <c r="E4064" s="41" t="s">
        <v>492</v>
      </c>
      <c r="F4064" s="41" t="s">
        <v>2272</v>
      </c>
      <c r="G4064" s="41" t="s">
        <v>363</v>
      </c>
      <c r="H4064" s="41" t="b">
        <v>0</v>
      </c>
      <c r="I4064" s="41" t="b">
        <v>0</v>
      </c>
      <c r="J4064" s="41">
        <v>19</v>
      </c>
      <c r="K4064" s="41" t="str">
        <f t="shared" si="83"/>
        <v>118700</v>
      </c>
      <c r="L4064" s="41" t="s">
        <v>353</v>
      </c>
      <c r="O4064" t="s">
        <v>2553</v>
      </c>
      <c r="P4064">
        <v>12221034</v>
      </c>
      <c r="Q4064">
        <v>0</v>
      </c>
      <c r="R4064">
        <v>0</v>
      </c>
      <c r="S4064">
        <v>0</v>
      </c>
      <c r="U4064">
        <v>0</v>
      </c>
      <c r="V4064">
        <v>0</v>
      </c>
      <c r="W4064">
        <v>600</v>
      </c>
      <c r="X4064">
        <v>600</v>
      </c>
      <c r="Y4064" t="s">
        <v>363</v>
      </c>
      <c r="Z4064" t="s">
        <v>372</v>
      </c>
      <c r="AA4064" t="s">
        <v>442</v>
      </c>
      <c r="AB4064">
        <v>1</v>
      </c>
      <c r="AC4064">
        <v>0</v>
      </c>
      <c r="AD4064" t="b">
        <v>1</v>
      </c>
      <c r="AE4064" t="s">
        <v>358</v>
      </c>
      <c r="AF4064">
        <v>1</v>
      </c>
      <c r="AZ4064" t="s">
        <v>389</v>
      </c>
      <c r="BA4064">
        <v>10000</v>
      </c>
      <c r="BB4064" t="s">
        <v>434</v>
      </c>
      <c r="BC4064" t="s">
        <v>442</v>
      </c>
      <c r="BD4064">
        <v>10000</v>
      </c>
      <c r="BE4064">
        <v>0</v>
      </c>
      <c r="BF4064" t="s">
        <v>361</v>
      </c>
      <c r="BG4064">
        <v>0</v>
      </c>
      <c r="BN4064">
        <v>20910019</v>
      </c>
      <c r="GY4064">
        <v>0</v>
      </c>
      <c r="GZ4064">
        <v>0</v>
      </c>
      <c r="HA4064" t="s">
        <v>373</v>
      </c>
      <c r="HB4064">
        <v>0</v>
      </c>
      <c r="HC4064">
        <v>0</v>
      </c>
      <c r="HD4064">
        <v>0</v>
      </c>
      <c r="HE4064" t="b">
        <v>0</v>
      </c>
      <c r="HF4064">
        <v>20000</v>
      </c>
      <c r="HG4064" t="b">
        <v>1</v>
      </c>
      <c r="HH4064">
        <v>0</v>
      </c>
      <c r="HI4064">
        <v>0</v>
      </c>
      <c r="HJ4064">
        <v>0</v>
      </c>
      <c r="HK4064">
        <v>0</v>
      </c>
      <c r="HL4064" t="b">
        <v>0</v>
      </c>
      <c r="HM4064">
        <v>0</v>
      </c>
      <c r="HN4064">
        <v>0</v>
      </c>
      <c r="HO4064">
        <v>0</v>
      </c>
      <c r="HP4064" t="s">
        <v>363</v>
      </c>
      <c r="HQ4064">
        <v>0</v>
      </c>
      <c r="HR4064">
        <v>0</v>
      </c>
      <c r="HS4064">
        <v>0</v>
      </c>
      <c r="HT4064">
        <v>0</v>
      </c>
      <c r="HU4064" t="b">
        <v>0</v>
      </c>
      <c r="HV4064">
        <v>0</v>
      </c>
      <c r="HW4064" t="b">
        <v>0</v>
      </c>
      <c r="HX4064" t="b">
        <v>1</v>
      </c>
    </row>
    <row r="4065" spans="2:232">
      <c r="B4065" s="34">
        <f>10000000+INDEX(编号表!$B:$B,MATCH(D4065,编号表!$A:$A,0))*10000+J4065</f>
        <v>11870020</v>
      </c>
      <c r="C4065" s="22" t="s">
        <v>2552</v>
      </c>
      <c r="D4065" s="22" t="s">
        <v>2552</v>
      </c>
      <c r="E4065" s="41" t="s">
        <v>492</v>
      </c>
      <c r="F4065" s="41" t="s">
        <v>2272</v>
      </c>
      <c r="G4065" s="41" t="s">
        <v>363</v>
      </c>
      <c r="H4065" s="41" t="b">
        <v>0</v>
      </c>
      <c r="I4065" s="41" t="b">
        <v>0</v>
      </c>
      <c r="J4065" s="41">
        <v>20</v>
      </c>
      <c r="K4065" s="41" t="str">
        <f t="shared" si="83"/>
        <v>118700</v>
      </c>
      <c r="L4065" s="41" t="s">
        <v>860</v>
      </c>
      <c r="O4065" t="s">
        <v>2553</v>
      </c>
      <c r="P4065">
        <v>12221034</v>
      </c>
      <c r="Q4065">
        <v>0</v>
      </c>
      <c r="R4065">
        <v>0</v>
      </c>
      <c r="S4065">
        <v>0</v>
      </c>
      <c r="U4065">
        <v>0</v>
      </c>
      <c r="V4065">
        <v>0</v>
      </c>
      <c r="W4065">
        <v>600</v>
      </c>
      <c r="X4065">
        <v>600</v>
      </c>
      <c r="Y4065" t="s">
        <v>363</v>
      </c>
      <c r="Z4065" t="s">
        <v>372</v>
      </c>
      <c r="AA4065" t="s">
        <v>442</v>
      </c>
      <c r="AB4065">
        <v>1</v>
      </c>
      <c r="AC4065">
        <v>0</v>
      </c>
      <c r="AD4065" t="b">
        <v>1</v>
      </c>
      <c r="AE4065" t="s">
        <v>358</v>
      </c>
      <c r="AF4065">
        <v>1</v>
      </c>
      <c r="AZ4065" t="s">
        <v>389</v>
      </c>
      <c r="BA4065">
        <v>10000</v>
      </c>
      <c r="BB4065" t="s">
        <v>434</v>
      </c>
      <c r="BC4065" t="s">
        <v>442</v>
      </c>
      <c r="BD4065">
        <v>10000</v>
      </c>
      <c r="BE4065">
        <v>0</v>
      </c>
      <c r="BF4065" t="s">
        <v>361</v>
      </c>
      <c r="BG4065">
        <v>0</v>
      </c>
      <c r="BN4065">
        <v>20910020</v>
      </c>
      <c r="GY4065">
        <v>0</v>
      </c>
      <c r="GZ4065">
        <v>0</v>
      </c>
      <c r="HA4065" t="s">
        <v>373</v>
      </c>
      <c r="HB4065">
        <v>0</v>
      </c>
      <c r="HC4065">
        <v>0</v>
      </c>
      <c r="HD4065">
        <v>0</v>
      </c>
      <c r="HE4065" t="b">
        <v>0</v>
      </c>
      <c r="HF4065">
        <v>20000</v>
      </c>
      <c r="HG4065" t="b">
        <v>1</v>
      </c>
      <c r="HH4065">
        <v>0</v>
      </c>
      <c r="HI4065">
        <v>0</v>
      </c>
      <c r="HJ4065">
        <v>0</v>
      </c>
      <c r="HK4065">
        <v>0</v>
      </c>
      <c r="HL4065" t="b">
        <v>0</v>
      </c>
      <c r="HM4065">
        <v>0</v>
      </c>
      <c r="HN4065">
        <v>0</v>
      </c>
      <c r="HO4065">
        <v>0</v>
      </c>
      <c r="HP4065" t="s">
        <v>363</v>
      </c>
      <c r="HQ4065">
        <v>0</v>
      </c>
      <c r="HR4065">
        <v>0</v>
      </c>
      <c r="HS4065">
        <v>0</v>
      </c>
      <c r="HT4065">
        <v>0</v>
      </c>
      <c r="HU4065" t="b">
        <v>0</v>
      </c>
      <c r="HV4065">
        <v>0</v>
      </c>
      <c r="HW4065" t="b">
        <v>0</v>
      </c>
      <c r="HX4065" t="b">
        <v>1</v>
      </c>
    </row>
    <row r="4066" spans="2:232">
      <c r="B4066" s="34">
        <f>10000000+INDEX(编号表!$B:$B,MATCH(D4066,编号表!$A:$A,0))*10000+J4066</f>
        <v>11870021</v>
      </c>
      <c r="C4066" s="22" t="s">
        <v>2552</v>
      </c>
      <c r="D4066" s="22" t="s">
        <v>2552</v>
      </c>
      <c r="E4066" s="41" t="s">
        <v>492</v>
      </c>
      <c r="F4066" s="41" t="s">
        <v>2272</v>
      </c>
      <c r="G4066" s="41" t="s">
        <v>363</v>
      </c>
      <c r="H4066" s="41" t="b">
        <v>0</v>
      </c>
      <c r="I4066" s="41" t="b">
        <v>0</v>
      </c>
      <c r="J4066" s="41">
        <v>21</v>
      </c>
      <c r="K4066" s="41" t="str">
        <f t="shared" si="83"/>
        <v>118700</v>
      </c>
      <c r="L4066" s="41" t="s">
        <v>777</v>
      </c>
      <c r="O4066" t="s">
        <v>2553</v>
      </c>
      <c r="P4066">
        <v>12221034</v>
      </c>
      <c r="Q4066">
        <v>0</v>
      </c>
      <c r="R4066">
        <v>0</v>
      </c>
      <c r="S4066">
        <v>0</v>
      </c>
      <c r="U4066">
        <v>0</v>
      </c>
      <c r="V4066">
        <v>0</v>
      </c>
      <c r="W4066">
        <v>600</v>
      </c>
      <c r="X4066">
        <v>600</v>
      </c>
      <c r="Y4066" t="s">
        <v>363</v>
      </c>
      <c r="Z4066" t="s">
        <v>372</v>
      </c>
      <c r="AA4066" t="s">
        <v>442</v>
      </c>
      <c r="AB4066">
        <v>1</v>
      </c>
      <c r="AC4066">
        <v>0</v>
      </c>
      <c r="AD4066" t="b">
        <v>1</v>
      </c>
      <c r="AE4066" t="s">
        <v>358</v>
      </c>
      <c r="AF4066">
        <v>1</v>
      </c>
      <c r="AZ4066" t="s">
        <v>389</v>
      </c>
      <c r="BA4066">
        <v>10000</v>
      </c>
      <c r="BB4066" t="s">
        <v>434</v>
      </c>
      <c r="BC4066" t="s">
        <v>442</v>
      </c>
      <c r="BD4066">
        <v>10000</v>
      </c>
      <c r="BE4066">
        <v>0</v>
      </c>
      <c r="BF4066" t="s">
        <v>361</v>
      </c>
      <c r="BG4066">
        <v>0</v>
      </c>
      <c r="BN4066">
        <v>20910021</v>
      </c>
      <c r="GY4066">
        <v>0</v>
      </c>
      <c r="GZ4066">
        <v>0</v>
      </c>
      <c r="HA4066" t="s">
        <v>373</v>
      </c>
      <c r="HB4066">
        <v>0</v>
      </c>
      <c r="HC4066">
        <v>0</v>
      </c>
      <c r="HD4066">
        <v>0</v>
      </c>
      <c r="HE4066" t="b">
        <v>0</v>
      </c>
      <c r="HF4066">
        <v>20000</v>
      </c>
      <c r="HG4066" t="b">
        <v>1</v>
      </c>
      <c r="HH4066">
        <v>0</v>
      </c>
      <c r="HI4066">
        <v>0</v>
      </c>
      <c r="HJ4066">
        <v>0</v>
      </c>
      <c r="HK4066">
        <v>0</v>
      </c>
      <c r="HL4066" t="b">
        <v>0</v>
      </c>
      <c r="HM4066">
        <v>0</v>
      </c>
      <c r="HN4066">
        <v>0</v>
      </c>
      <c r="HO4066">
        <v>0</v>
      </c>
      <c r="HP4066" t="s">
        <v>363</v>
      </c>
      <c r="HQ4066">
        <v>0</v>
      </c>
      <c r="HR4066">
        <v>0</v>
      </c>
      <c r="HS4066">
        <v>0</v>
      </c>
      <c r="HT4066">
        <v>0</v>
      </c>
      <c r="HU4066" t="b">
        <v>0</v>
      </c>
      <c r="HV4066">
        <v>0</v>
      </c>
      <c r="HW4066" t="b">
        <v>0</v>
      </c>
      <c r="HX4066" t="b">
        <v>1</v>
      </c>
    </row>
    <row r="4067" spans="2:232">
      <c r="B4067" s="34">
        <f>10000000+INDEX(编号表!$B:$B,MATCH(D4067,编号表!$A:$A,0))*10000+J4067</f>
        <v>11880001</v>
      </c>
      <c r="C4067" s="22" t="s">
        <v>2554</v>
      </c>
      <c r="D4067" s="22" t="s">
        <v>2554</v>
      </c>
      <c r="E4067" s="41" t="s">
        <v>492</v>
      </c>
      <c r="F4067" s="41" t="s">
        <v>2248</v>
      </c>
      <c r="G4067" s="41" t="s">
        <v>363</v>
      </c>
      <c r="H4067" s="41" t="b">
        <v>0</v>
      </c>
      <c r="I4067" s="41" t="b">
        <v>0</v>
      </c>
      <c r="J4067" s="41">
        <v>1</v>
      </c>
      <c r="K4067" s="41" t="str">
        <f t="shared" si="83"/>
        <v>118800</v>
      </c>
      <c r="L4067" s="41" t="s">
        <v>353</v>
      </c>
      <c r="O4067" t="s">
        <v>2555</v>
      </c>
      <c r="P4067">
        <v>12221035</v>
      </c>
      <c r="Q4067">
        <v>0</v>
      </c>
      <c r="R4067">
        <v>0</v>
      </c>
      <c r="S4067">
        <v>0</v>
      </c>
      <c r="U4067">
        <v>0</v>
      </c>
      <c r="V4067">
        <v>0</v>
      </c>
      <c r="W4067">
        <v>600</v>
      </c>
      <c r="X4067">
        <v>600</v>
      </c>
      <c r="Y4067" t="s">
        <v>363</v>
      </c>
      <c r="Z4067"/>
      <c r="AA4067"/>
      <c r="AB4067"/>
      <c r="AC4067"/>
      <c r="AD4067"/>
      <c r="AE4067"/>
      <c r="AZ4067" t="s">
        <v>389</v>
      </c>
      <c r="BA4067">
        <v>10000</v>
      </c>
      <c r="BB4067" t="s">
        <v>2556</v>
      </c>
      <c r="BC4067" t="s">
        <v>442</v>
      </c>
      <c r="BD4067">
        <v>10000</v>
      </c>
      <c r="BE4067">
        <v>0</v>
      </c>
      <c r="BF4067" t="s">
        <v>361</v>
      </c>
      <c r="BG4067">
        <v>0</v>
      </c>
      <c r="CB4067">
        <v>160</v>
      </c>
      <c r="GY4067">
        <v>0</v>
      </c>
      <c r="GZ4067">
        <v>0</v>
      </c>
      <c r="HA4067" t="s">
        <v>373</v>
      </c>
      <c r="HB4067">
        <v>0</v>
      </c>
      <c r="HC4067">
        <v>0</v>
      </c>
      <c r="HD4067">
        <v>0</v>
      </c>
      <c r="HE4067" t="b">
        <v>0</v>
      </c>
      <c r="HF4067">
        <v>10000</v>
      </c>
      <c r="HG4067" t="b">
        <v>1</v>
      </c>
      <c r="HH4067">
        <v>0</v>
      </c>
      <c r="HI4067">
        <v>0</v>
      </c>
      <c r="HJ4067">
        <v>0</v>
      </c>
      <c r="HK4067">
        <v>0</v>
      </c>
      <c r="HL4067" t="b">
        <v>0</v>
      </c>
      <c r="HM4067">
        <v>0</v>
      </c>
      <c r="HN4067">
        <v>0</v>
      </c>
      <c r="HO4067">
        <v>0</v>
      </c>
      <c r="HP4067" t="s">
        <v>363</v>
      </c>
      <c r="HQ4067">
        <v>0</v>
      </c>
      <c r="HR4067">
        <v>0</v>
      </c>
      <c r="HS4067">
        <v>0</v>
      </c>
      <c r="HT4067">
        <v>0</v>
      </c>
      <c r="HU4067" t="b">
        <v>0</v>
      </c>
      <c r="HV4067">
        <v>0</v>
      </c>
      <c r="HW4067" t="b">
        <v>0</v>
      </c>
      <c r="HX4067" t="b">
        <v>0</v>
      </c>
    </row>
    <row r="4068" spans="2:232">
      <c r="B4068" s="34">
        <f>10000000+INDEX(编号表!$B:$B,MATCH(D4068,编号表!$A:$A,0))*10000+J4068</f>
        <v>11880002</v>
      </c>
      <c r="C4068" s="22" t="s">
        <v>2554</v>
      </c>
      <c r="D4068" s="22" t="s">
        <v>2554</v>
      </c>
      <c r="E4068" s="41" t="s">
        <v>492</v>
      </c>
      <c r="F4068" s="41" t="s">
        <v>2248</v>
      </c>
      <c r="G4068" s="41" t="s">
        <v>363</v>
      </c>
      <c r="H4068" s="41" t="b">
        <v>0</v>
      </c>
      <c r="I4068" s="41" t="b">
        <v>0</v>
      </c>
      <c r="J4068" s="41">
        <v>2</v>
      </c>
      <c r="K4068" s="41" t="str">
        <f t="shared" si="83"/>
        <v>118800</v>
      </c>
      <c r="L4068" s="41" t="s">
        <v>860</v>
      </c>
      <c r="O4068" t="s">
        <v>2555</v>
      </c>
      <c r="P4068">
        <v>12221035</v>
      </c>
      <c r="Q4068">
        <v>0</v>
      </c>
      <c r="R4068">
        <v>0</v>
      </c>
      <c r="S4068">
        <v>0</v>
      </c>
      <c r="U4068">
        <v>0</v>
      </c>
      <c r="V4068">
        <v>0</v>
      </c>
      <c r="W4068">
        <v>600</v>
      </c>
      <c r="X4068">
        <v>600</v>
      </c>
      <c r="Y4068" t="s">
        <v>363</v>
      </c>
      <c r="Z4068"/>
      <c r="AA4068"/>
      <c r="AB4068"/>
      <c r="AC4068"/>
      <c r="AD4068"/>
      <c r="AE4068"/>
      <c r="AZ4068" t="s">
        <v>389</v>
      </c>
      <c r="BA4068">
        <v>10000</v>
      </c>
      <c r="BB4068" t="s">
        <v>2556</v>
      </c>
      <c r="BC4068" t="s">
        <v>442</v>
      </c>
      <c r="BD4068">
        <v>10000</v>
      </c>
      <c r="BE4068">
        <v>0</v>
      </c>
      <c r="BF4068" t="s">
        <v>361</v>
      </c>
      <c r="BG4068">
        <v>0</v>
      </c>
      <c r="CB4068">
        <v>160</v>
      </c>
      <c r="GY4068">
        <v>0</v>
      </c>
      <c r="GZ4068">
        <v>0</v>
      </c>
      <c r="HA4068" t="s">
        <v>373</v>
      </c>
      <c r="HB4068">
        <v>0</v>
      </c>
      <c r="HC4068">
        <v>0</v>
      </c>
      <c r="HD4068">
        <v>0</v>
      </c>
      <c r="HE4068" t="b">
        <v>0</v>
      </c>
      <c r="HF4068">
        <v>10000</v>
      </c>
      <c r="HG4068" t="b">
        <v>1</v>
      </c>
      <c r="HH4068">
        <v>0</v>
      </c>
      <c r="HI4068">
        <v>0</v>
      </c>
      <c r="HJ4068">
        <v>0</v>
      </c>
      <c r="HK4068">
        <v>0</v>
      </c>
      <c r="HL4068" t="b">
        <v>0</v>
      </c>
      <c r="HM4068">
        <v>0</v>
      </c>
      <c r="HN4068">
        <v>0</v>
      </c>
      <c r="HO4068">
        <v>0</v>
      </c>
      <c r="HP4068" t="s">
        <v>363</v>
      </c>
      <c r="HQ4068">
        <v>0</v>
      </c>
      <c r="HR4068">
        <v>0</v>
      </c>
      <c r="HS4068">
        <v>0</v>
      </c>
      <c r="HT4068">
        <v>0</v>
      </c>
      <c r="HU4068" t="b">
        <v>0</v>
      </c>
      <c r="HV4068">
        <v>0</v>
      </c>
      <c r="HW4068" t="b">
        <v>0</v>
      </c>
      <c r="HX4068" t="b">
        <v>0</v>
      </c>
    </row>
    <row r="4069" spans="2:232">
      <c r="B4069" s="34">
        <f>10000000+INDEX(编号表!$B:$B,MATCH(D4069,编号表!$A:$A,0))*10000+J4069</f>
        <v>11880003</v>
      </c>
      <c r="C4069" s="22" t="s">
        <v>2554</v>
      </c>
      <c r="D4069" s="22" t="s">
        <v>2554</v>
      </c>
      <c r="E4069" s="41" t="s">
        <v>492</v>
      </c>
      <c r="F4069" s="41" t="s">
        <v>2248</v>
      </c>
      <c r="G4069" s="41" t="s">
        <v>363</v>
      </c>
      <c r="H4069" s="41" t="b">
        <v>0</v>
      </c>
      <c r="I4069" s="41" t="b">
        <v>0</v>
      </c>
      <c r="J4069" s="41">
        <v>3</v>
      </c>
      <c r="K4069" s="41" t="str">
        <f t="shared" si="83"/>
        <v>118800</v>
      </c>
      <c r="L4069" s="41" t="s">
        <v>777</v>
      </c>
      <c r="O4069" t="s">
        <v>2555</v>
      </c>
      <c r="P4069">
        <v>12221035</v>
      </c>
      <c r="Q4069">
        <v>0</v>
      </c>
      <c r="R4069">
        <v>0</v>
      </c>
      <c r="S4069">
        <v>0</v>
      </c>
      <c r="U4069">
        <v>0</v>
      </c>
      <c r="V4069">
        <v>0</v>
      </c>
      <c r="W4069">
        <v>600</v>
      </c>
      <c r="X4069">
        <v>600</v>
      </c>
      <c r="Y4069" t="s">
        <v>363</v>
      </c>
      <c r="Z4069"/>
      <c r="AA4069"/>
      <c r="AB4069"/>
      <c r="AC4069"/>
      <c r="AD4069"/>
      <c r="AE4069"/>
      <c r="AZ4069" t="s">
        <v>389</v>
      </c>
      <c r="BA4069">
        <v>10000</v>
      </c>
      <c r="BB4069" t="s">
        <v>2556</v>
      </c>
      <c r="BC4069" t="s">
        <v>442</v>
      </c>
      <c r="BD4069">
        <v>10000</v>
      </c>
      <c r="BE4069">
        <v>0</v>
      </c>
      <c r="BF4069" t="s">
        <v>361</v>
      </c>
      <c r="BG4069">
        <v>0</v>
      </c>
      <c r="CB4069">
        <v>160</v>
      </c>
      <c r="GY4069">
        <v>0</v>
      </c>
      <c r="GZ4069">
        <v>0</v>
      </c>
      <c r="HA4069" t="s">
        <v>373</v>
      </c>
      <c r="HB4069">
        <v>0</v>
      </c>
      <c r="HC4069">
        <v>0</v>
      </c>
      <c r="HD4069">
        <v>0</v>
      </c>
      <c r="HE4069" t="b">
        <v>0</v>
      </c>
      <c r="HF4069">
        <v>10000</v>
      </c>
      <c r="HG4069" t="b">
        <v>1</v>
      </c>
      <c r="HH4069">
        <v>0</v>
      </c>
      <c r="HI4069">
        <v>0</v>
      </c>
      <c r="HJ4069">
        <v>0</v>
      </c>
      <c r="HK4069">
        <v>0</v>
      </c>
      <c r="HL4069" t="b">
        <v>0</v>
      </c>
      <c r="HM4069">
        <v>0</v>
      </c>
      <c r="HN4069">
        <v>0</v>
      </c>
      <c r="HO4069">
        <v>0</v>
      </c>
      <c r="HP4069" t="s">
        <v>363</v>
      </c>
      <c r="HQ4069">
        <v>0</v>
      </c>
      <c r="HR4069">
        <v>0</v>
      </c>
      <c r="HS4069">
        <v>0</v>
      </c>
      <c r="HT4069">
        <v>0</v>
      </c>
      <c r="HU4069" t="b">
        <v>0</v>
      </c>
      <c r="HV4069">
        <v>0</v>
      </c>
      <c r="HW4069" t="b">
        <v>0</v>
      </c>
      <c r="HX4069" t="b">
        <v>0</v>
      </c>
    </row>
    <row r="4070" spans="2:232">
      <c r="B4070" s="34">
        <f>10000000+INDEX(编号表!$B:$B,MATCH(D4070,编号表!$A:$A,0))*10000+J4070</f>
        <v>11880004</v>
      </c>
      <c r="C4070" s="22" t="s">
        <v>2554</v>
      </c>
      <c r="D4070" s="22" t="s">
        <v>2554</v>
      </c>
      <c r="E4070" s="41" t="s">
        <v>492</v>
      </c>
      <c r="F4070" s="41" t="s">
        <v>2252</v>
      </c>
      <c r="G4070" s="41" t="s">
        <v>363</v>
      </c>
      <c r="H4070" s="41" t="b">
        <v>0</v>
      </c>
      <c r="I4070" s="41" t="b">
        <v>0</v>
      </c>
      <c r="J4070" s="41">
        <v>4</v>
      </c>
      <c r="K4070" s="41" t="str">
        <f t="shared" si="83"/>
        <v>118800</v>
      </c>
      <c r="L4070" s="41" t="s">
        <v>353</v>
      </c>
      <c r="O4070" t="s">
        <v>2555</v>
      </c>
      <c r="P4070">
        <v>12221035</v>
      </c>
      <c r="Q4070">
        <v>0</v>
      </c>
      <c r="R4070">
        <v>0</v>
      </c>
      <c r="S4070">
        <v>0</v>
      </c>
      <c r="U4070">
        <v>0</v>
      </c>
      <c r="V4070">
        <v>0</v>
      </c>
      <c r="W4070">
        <v>600</v>
      </c>
      <c r="X4070">
        <v>600</v>
      </c>
      <c r="Y4070" t="s">
        <v>363</v>
      </c>
      <c r="Z4070"/>
      <c r="AA4070"/>
      <c r="AB4070"/>
      <c r="AC4070"/>
      <c r="AD4070"/>
      <c r="AE4070"/>
      <c r="AZ4070" t="s">
        <v>389</v>
      </c>
      <c r="BA4070">
        <v>10000</v>
      </c>
      <c r="BB4070" t="s">
        <v>2556</v>
      </c>
      <c r="BC4070" t="s">
        <v>442</v>
      </c>
      <c r="BD4070">
        <v>10000</v>
      </c>
      <c r="BE4070">
        <v>0</v>
      </c>
      <c r="BF4070" t="s">
        <v>361</v>
      </c>
      <c r="BG4070">
        <v>0</v>
      </c>
      <c r="CB4070">
        <v>160</v>
      </c>
      <c r="GY4070">
        <v>0</v>
      </c>
      <c r="GZ4070">
        <v>0</v>
      </c>
      <c r="HA4070" t="s">
        <v>373</v>
      </c>
      <c r="HB4070">
        <v>0</v>
      </c>
      <c r="HC4070">
        <v>0</v>
      </c>
      <c r="HD4070">
        <v>0</v>
      </c>
      <c r="HE4070" t="b">
        <v>0</v>
      </c>
      <c r="HF4070">
        <v>10000</v>
      </c>
      <c r="HG4070" t="b">
        <v>1</v>
      </c>
      <c r="HH4070">
        <v>0</v>
      </c>
      <c r="HI4070">
        <v>0</v>
      </c>
      <c r="HJ4070">
        <v>0</v>
      </c>
      <c r="HK4070">
        <v>0</v>
      </c>
      <c r="HL4070" t="b">
        <v>0</v>
      </c>
      <c r="HM4070">
        <v>0</v>
      </c>
      <c r="HN4070">
        <v>0</v>
      </c>
      <c r="HO4070">
        <v>0</v>
      </c>
      <c r="HP4070" t="s">
        <v>363</v>
      </c>
      <c r="HQ4070">
        <v>0</v>
      </c>
      <c r="HR4070">
        <v>0</v>
      </c>
      <c r="HS4070">
        <v>0</v>
      </c>
      <c r="HT4070">
        <v>0</v>
      </c>
      <c r="HU4070" t="b">
        <v>0</v>
      </c>
      <c r="HV4070">
        <v>0</v>
      </c>
      <c r="HW4070" t="b">
        <v>0</v>
      </c>
      <c r="HX4070" t="b">
        <v>0</v>
      </c>
    </row>
    <row r="4071" spans="2:232">
      <c r="B4071" s="34">
        <f>10000000+INDEX(编号表!$B:$B,MATCH(D4071,编号表!$A:$A,0))*10000+J4071</f>
        <v>11880005</v>
      </c>
      <c r="C4071" s="22" t="s">
        <v>2554</v>
      </c>
      <c r="D4071" s="22" t="s">
        <v>2554</v>
      </c>
      <c r="E4071" s="41" t="s">
        <v>492</v>
      </c>
      <c r="F4071" s="41" t="s">
        <v>2252</v>
      </c>
      <c r="G4071" s="41" t="s">
        <v>363</v>
      </c>
      <c r="H4071" s="41" t="b">
        <v>0</v>
      </c>
      <c r="I4071" s="41" t="b">
        <v>0</v>
      </c>
      <c r="J4071" s="41">
        <v>5</v>
      </c>
      <c r="K4071" s="41" t="str">
        <f t="shared" si="83"/>
        <v>118800</v>
      </c>
      <c r="L4071" s="41" t="s">
        <v>860</v>
      </c>
      <c r="O4071" t="s">
        <v>2555</v>
      </c>
      <c r="P4071">
        <v>12221035</v>
      </c>
      <c r="Q4071">
        <v>0</v>
      </c>
      <c r="R4071">
        <v>0</v>
      </c>
      <c r="S4071">
        <v>0</v>
      </c>
      <c r="U4071">
        <v>0</v>
      </c>
      <c r="V4071">
        <v>0</v>
      </c>
      <c r="W4071">
        <v>600</v>
      </c>
      <c r="X4071">
        <v>600</v>
      </c>
      <c r="Y4071" t="s">
        <v>363</v>
      </c>
      <c r="Z4071"/>
      <c r="AA4071"/>
      <c r="AB4071"/>
      <c r="AC4071"/>
      <c r="AD4071"/>
      <c r="AE4071"/>
      <c r="AZ4071" t="s">
        <v>389</v>
      </c>
      <c r="BA4071">
        <v>10000</v>
      </c>
      <c r="BB4071" t="s">
        <v>2556</v>
      </c>
      <c r="BC4071" t="s">
        <v>442</v>
      </c>
      <c r="BD4071">
        <v>10000</v>
      </c>
      <c r="BE4071">
        <v>0</v>
      </c>
      <c r="BF4071" t="s">
        <v>361</v>
      </c>
      <c r="BG4071">
        <v>0</v>
      </c>
      <c r="CB4071">
        <v>160</v>
      </c>
      <c r="GY4071">
        <v>0</v>
      </c>
      <c r="GZ4071">
        <v>0</v>
      </c>
      <c r="HA4071" t="s">
        <v>373</v>
      </c>
      <c r="HB4071">
        <v>0</v>
      </c>
      <c r="HC4071">
        <v>0</v>
      </c>
      <c r="HD4071">
        <v>0</v>
      </c>
      <c r="HE4071" t="b">
        <v>0</v>
      </c>
      <c r="HF4071">
        <v>10000</v>
      </c>
      <c r="HG4071" t="b">
        <v>1</v>
      </c>
      <c r="HH4071">
        <v>0</v>
      </c>
      <c r="HI4071">
        <v>0</v>
      </c>
      <c r="HJ4071">
        <v>0</v>
      </c>
      <c r="HK4071">
        <v>0</v>
      </c>
      <c r="HL4071" t="b">
        <v>0</v>
      </c>
      <c r="HM4071">
        <v>0</v>
      </c>
      <c r="HN4071">
        <v>0</v>
      </c>
      <c r="HO4071">
        <v>0</v>
      </c>
      <c r="HP4071" t="s">
        <v>363</v>
      </c>
      <c r="HQ4071">
        <v>0</v>
      </c>
      <c r="HR4071">
        <v>0</v>
      </c>
      <c r="HS4071">
        <v>0</v>
      </c>
      <c r="HT4071">
        <v>0</v>
      </c>
      <c r="HU4071" t="b">
        <v>0</v>
      </c>
      <c r="HV4071">
        <v>0</v>
      </c>
      <c r="HW4071" t="b">
        <v>0</v>
      </c>
      <c r="HX4071" t="b">
        <v>0</v>
      </c>
    </row>
    <row r="4072" spans="2:232">
      <c r="B4072" s="34">
        <f>10000000+INDEX(编号表!$B:$B,MATCH(D4072,编号表!$A:$A,0))*10000+J4072</f>
        <v>11880006</v>
      </c>
      <c r="C4072" s="22" t="s">
        <v>2554</v>
      </c>
      <c r="D4072" s="22" t="s">
        <v>2554</v>
      </c>
      <c r="E4072" s="41" t="s">
        <v>492</v>
      </c>
      <c r="F4072" s="41" t="s">
        <v>2252</v>
      </c>
      <c r="G4072" s="41" t="s">
        <v>363</v>
      </c>
      <c r="H4072" s="41" t="b">
        <v>0</v>
      </c>
      <c r="I4072" s="41" t="b">
        <v>0</v>
      </c>
      <c r="J4072" s="41">
        <v>6</v>
      </c>
      <c r="K4072" s="41" t="str">
        <f t="shared" si="83"/>
        <v>118800</v>
      </c>
      <c r="L4072" s="41" t="s">
        <v>777</v>
      </c>
      <c r="O4072" t="s">
        <v>2555</v>
      </c>
      <c r="P4072">
        <v>12221035</v>
      </c>
      <c r="Q4072">
        <v>0</v>
      </c>
      <c r="R4072">
        <v>0</v>
      </c>
      <c r="S4072">
        <v>0</v>
      </c>
      <c r="U4072">
        <v>0</v>
      </c>
      <c r="V4072">
        <v>0</v>
      </c>
      <c r="W4072">
        <v>600</v>
      </c>
      <c r="X4072">
        <v>600</v>
      </c>
      <c r="Y4072" t="s">
        <v>363</v>
      </c>
      <c r="Z4072"/>
      <c r="AA4072"/>
      <c r="AB4072"/>
      <c r="AC4072"/>
      <c r="AD4072"/>
      <c r="AE4072"/>
      <c r="AZ4072" t="s">
        <v>389</v>
      </c>
      <c r="BA4072">
        <v>10000</v>
      </c>
      <c r="BB4072" t="s">
        <v>2556</v>
      </c>
      <c r="BC4072" t="s">
        <v>442</v>
      </c>
      <c r="BD4072">
        <v>10000</v>
      </c>
      <c r="BE4072">
        <v>0</v>
      </c>
      <c r="BF4072" t="s">
        <v>361</v>
      </c>
      <c r="BG4072">
        <v>0</v>
      </c>
      <c r="CB4072">
        <v>160</v>
      </c>
      <c r="GY4072">
        <v>0</v>
      </c>
      <c r="GZ4072">
        <v>0</v>
      </c>
      <c r="HA4072" t="s">
        <v>373</v>
      </c>
      <c r="HB4072">
        <v>0</v>
      </c>
      <c r="HC4072">
        <v>0</v>
      </c>
      <c r="HD4072">
        <v>0</v>
      </c>
      <c r="HE4072" t="b">
        <v>0</v>
      </c>
      <c r="HF4072">
        <v>10000</v>
      </c>
      <c r="HG4072" t="b">
        <v>1</v>
      </c>
      <c r="HH4072">
        <v>0</v>
      </c>
      <c r="HI4072">
        <v>0</v>
      </c>
      <c r="HJ4072">
        <v>0</v>
      </c>
      <c r="HK4072">
        <v>0</v>
      </c>
      <c r="HL4072" t="b">
        <v>0</v>
      </c>
      <c r="HM4072">
        <v>0</v>
      </c>
      <c r="HN4072">
        <v>0</v>
      </c>
      <c r="HO4072">
        <v>0</v>
      </c>
      <c r="HP4072" t="s">
        <v>363</v>
      </c>
      <c r="HQ4072">
        <v>0</v>
      </c>
      <c r="HR4072">
        <v>0</v>
      </c>
      <c r="HS4072">
        <v>0</v>
      </c>
      <c r="HT4072">
        <v>0</v>
      </c>
      <c r="HU4072" t="b">
        <v>0</v>
      </c>
      <c r="HV4072">
        <v>0</v>
      </c>
      <c r="HW4072" t="b">
        <v>0</v>
      </c>
      <c r="HX4072" t="b">
        <v>0</v>
      </c>
    </row>
    <row r="4073" spans="2:232">
      <c r="B4073" s="34">
        <f>10000000+INDEX(编号表!$B:$B,MATCH(D4073,编号表!$A:$A,0))*10000+J4073</f>
        <v>11880007</v>
      </c>
      <c r="C4073" s="22" t="s">
        <v>2554</v>
      </c>
      <c r="D4073" s="22" t="s">
        <v>2554</v>
      </c>
      <c r="E4073" s="41" t="s">
        <v>492</v>
      </c>
      <c r="F4073" s="41" t="s">
        <v>2256</v>
      </c>
      <c r="G4073" s="41" t="s">
        <v>363</v>
      </c>
      <c r="H4073" s="41" t="b">
        <v>0</v>
      </c>
      <c r="I4073" s="41" t="b">
        <v>0</v>
      </c>
      <c r="J4073" s="41">
        <v>7</v>
      </c>
      <c r="K4073" s="41" t="str">
        <f t="shared" si="83"/>
        <v>118800</v>
      </c>
      <c r="L4073" s="41" t="s">
        <v>353</v>
      </c>
      <c r="O4073" t="s">
        <v>2555</v>
      </c>
      <c r="P4073">
        <v>12221035</v>
      </c>
      <c r="Q4073">
        <v>0</v>
      </c>
      <c r="R4073">
        <v>0</v>
      </c>
      <c r="S4073">
        <v>0</v>
      </c>
      <c r="U4073">
        <v>0</v>
      </c>
      <c r="V4073">
        <v>0</v>
      </c>
      <c r="W4073">
        <v>600</v>
      </c>
      <c r="X4073">
        <v>600</v>
      </c>
      <c r="Y4073" t="s">
        <v>363</v>
      </c>
      <c r="Z4073"/>
      <c r="AA4073"/>
      <c r="AB4073"/>
      <c r="AC4073"/>
      <c r="AD4073"/>
      <c r="AE4073"/>
      <c r="AZ4073" t="s">
        <v>389</v>
      </c>
      <c r="BA4073">
        <v>10000</v>
      </c>
      <c r="BB4073" t="s">
        <v>2556</v>
      </c>
      <c r="BC4073" t="s">
        <v>442</v>
      </c>
      <c r="BD4073">
        <v>10000</v>
      </c>
      <c r="BE4073">
        <v>0</v>
      </c>
      <c r="BF4073" t="s">
        <v>361</v>
      </c>
      <c r="BG4073">
        <v>0</v>
      </c>
      <c r="CB4073">
        <v>160</v>
      </c>
      <c r="GY4073">
        <v>0</v>
      </c>
      <c r="GZ4073">
        <v>0</v>
      </c>
      <c r="HA4073" t="s">
        <v>373</v>
      </c>
      <c r="HB4073">
        <v>0</v>
      </c>
      <c r="HC4073">
        <v>0</v>
      </c>
      <c r="HD4073">
        <v>0</v>
      </c>
      <c r="HE4073" t="b">
        <v>0</v>
      </c>
      <c r="HF4073">
        <v>10000</v>
      </c>
      <c r="HG4073" t="b">
        <v>1</v>
      </c>
      <c r="HH4073">
        <v>0</v>
      </c>
      <c r="HI4073">
        <v>0</v>
      </c>
      <c r="HJ4073">
        <v>0</v>
      </c>
      <c r="HK4073">
        <v>0</v>
      </c>
      <c r="HL4073" t="b">
        <v>0</v>
      </c>
      <c r="HM4073">
        <v>0</v>
      </c>
      <c r="HN4073">
        <v>0</v>
      </c>
      <c r="HO4073">
        <v>0</v>
      </c>
      <c r="HP4073" t="s">
        <v>363</v>
      </c>
      <c r="HQ4073">
        <v>0</v>
      </c>
      <c r="HR4073">
        <v>0</v>
      </c>
      <c r="HS4073">
        <v>0</v>
      </c>
      <c r="HT4073">
        <v>0</v>
      </c>
      <c r="HU4073" t="b">
        <v>0</v>
      </c>
      <c r="HV4073">
        <v>0</v>
      </c>
      <c r="HW4073" t="b">
        <v>0</v>
      </c>
      <c r="HX4073" t="b">
        <v>0</v>
      </c>
    </row>
    <row r="4074" spans="2:232">
      <c r="B4074" s="34">
        <f>10000000+INDEX(编号表!$B:$B,MATCH(D4074,编号表!$A:$A,0))*10000+J4074</f>
        <v>11880008</v>
      </c>
      <c r="C4074" s="22" t="s">
        <v>2554</v>
      </c>
      <c r="D4074" s="22" t="s">
        <v>2554</v>
      </c>
      <c r="E4074" s="41" t="s">
        <v>492</v>
      </c>
      <c r="F4074" s="41" t="s">
        <v>2256</v>
      </c>
      <c r="G4074" s="41" t="s">
        <v>363</v>
      </c>
      <c r="H4074" s="41" t="b">
        <v>0</v>
      </c>
      <c r="I4074" s="41" t="b">
        <v>0</v>
      </c>
      <c r="J4074" s="41">
        <v>8</v>
      </c>
      <c r="K4074" s="41" t="str">
        <f t="shared" si="83"/>
        <v>118800</v>
      </c>
      <c r="L4074" s="41" t="s">
        <v>860</v>
      </c>
      <c r="O4074" t="s">
        <v>2555</v>
      </c>
      <c r="P4074">
        <v>12221035</v>
      </c>
      <c r="Q4074">
        <v>0</v>
      </c>
      <c r="R4074">
        <v>0</v>
      </c>
      <c r="S4074">
        <v>0</v>
      </c>
      <c r="U4074">
        <v>0</v>
      </c>
      <c r="V4074">
        <v>0</v>
      </c>
      <c r="W4074">
        <v>600</v>
      </c>
      <c r="X4074">
        <v>600</v>
      </c>
      <c r="Y4074" t="s">
        <v>363</v>
      </c>
      <c r="Z4074"/>
      <c r="AA4074"/>
      <c r="AB4074"/>
      <c r="AC4074"/>
      <c r="AD4074"/>
      <c r="AE4074"/>
      <c r="AZ4074" t="s">
        <v>389</v>
      </c>
      <c r="BA4074">
        <v>10000</v>
      </c>
      <c r="BB4074" t="s">
        <v>2556</v>
      </c>
      <c r="BC4074" t="s">
        <v>442</v>
      </c>
      <c r="BD4074">
        <v>10000</v>
      </c>
      <c r="BE4074">
        <v>0</v>
      </c>
      <c r="BF4074" t="s">
        <v>361</v>
      </c>
      <c r="BG4074">
        <v>0</v>
      </c>
      <c r="CB4074">
        <v>160</v>
      </c>
      <c r="GY4074">
        <v>0</v>
      </c>
      <c r="GZ4074">
        <v>0</v>
      </c>
      <c r="HA4074" t="s">
        <v>373</v>
      </c>
      <c r="HB4074">
        <v>0</v>
      </c>
      <c r="HC4074">
        <v>0</v>
      </c>
      <c r="HD4074">
        <v>0</v>
      </c>
      <c r="HE4074" t="b">
        <v>0</v>
      </c>
      <c r="HF4074">
        <v>10000</v>
      </c>
      <c r="HG4074" t="b">
        <v>1</v>
      </c>
      <c r="HH4074">
        <v>0</v>
      </c>
      <c r="HI4074">
        <v>0</v>
      </c>
      <c r="HJ4074">
        <v>0</v>
      </c>
      <c r="HK4074">
        <v>0</v>
      </c>
      <c r="HL4074" t="b">
        <v>0</v>
      </c>
      <c r="HM4074">
        <v>0</v>
      </c>
      <c r="HN4074">
        <v>0</v>
      </c>
      <c r="HO4074">
        <v>0</v>
      </c>
      <c r="HP4074" t="s">
        <v>363</v>
      </c>
      <c r="HQ4074">
        <v>0</v>
      </c>
      <c r="HR4074">
        <v>0</v>
      </c>
      <c r="HS4074">
        <v>0</v>
      </c>
      <c r="HT4074">
        <v>0</v>
      </c>
      <c r="HU4074" t="b">
        <v>0</v>
      </c>
      <c r="HV4074">
        <v>0</v>
      </c>
      <c r="HW4074" t="b">
        <v>0</v>
      </c>
      <c r="HX4074" t="b">
        <v>0</v>
      </c>
    </row>
    <row r="4075" spans="2:232">
      <c r="B4075" s="34">
        <f>10000000+INDEX(编号表!$B:$B,MATCH(D4075,编号表!$A:$A,0))*10000+J4075</f>
        <v>11880009</v>
      </c>
      <c r="C4075" s="22" t="s">
        <v>2554</v>
      </c>
      <c r="D4075" s="22" t="s">
        <v>2554</v>
      </c>
      <c r="E4075" s="41" t="s">
        <v>492</v>
      </c>
      <c r="F4075" s="41" t="s">
        <v>2256</v>
      </c>
      <c r="G4075" s="41" t="s">
        <v>363</v>
      </c>
      <c r="H4075" s="41" t="b">
        <v>0</v>
      </c>
      <c r="I4075" s="41" t="b">
        <v>0</v>
      </c>
      <c r="J4075" s="41">
        <v>9</v>
      </c>
      <c r="K4075" s="41" t="str">
        <f t="shared" si="83"/>
        <v>118800</v>
      </c>
      <c r="L4075" s="41" t="s">
        <v>777</v>
      </c>
      <c r="O4075" t="s">
        <v>2555</v>
      </c>
      <c r="P4075">
        <v>12221035</v>
      </c>
      <c r="Q4075">
        <v>0</v>
      </c>
      <c r="R4075">
        <v>0</v>
      </c>
      <c r="S4075">
        <v>0</v>
      </c>
      <c r="U4075">
        <v>0</v>
      </c>
      <c r="V4075">
        <v>0</v>
      </c>
      <c r="W4075">
        <v>600</v>
      </c>
      <c r="X4075">
        <v>600</v>
      </c>
      <c r="Y4075" t="s">
        <v>363</v>
      </c>
      <c r="Z4075"/>
      <c r="AA4075"/>
      <c r="AB4075"/>
      <c r="AC4075"/>
      <c r="AD4075"/>
      <c r="AE4075"/>
      <c r="AZ4075" t="s">
        <v>389</v>
      </c>
      <c r="BA4075">
        <v>10000</v>
      </c>
      <c r="BB4075" t="s">
        <v>2556</v>
      </c>
      <c r="BC4075" t="s">
        <v>442</v>
      </c>
      <c r="BD4075">
        <v>10000</v>
      </c>
      <c r="BE4075">
        <v>0</v>
      </c>
      <c r="BF4075" t="s">
        <v>361</v>
      </c>
      <c r="BG4075">
        <v>0</v>
      </c>
      <c r="CB4075">
        <v>160</v>
      </c>
      <c r="GY4075">
        <v>0</v>
      </c>
      <c r="GZ4075">
        <v>0</v>
      </c>
      <c r="HA4075" t="s">
        <v>373</v>
      </c>
      <c r="HB4075">
        <v>0</v>
      </c>
      <c r="HC4075">
        <v>0</v>
      </c>
      <c r="HD4075">
        <v>0</v>
      </c>
      <c r="HE4075" t="b">
        <v>0</v>
      </c>
      <c r="HF4075">
        <v>10000</v>
      </c>
      <c r="HG4075" t="b">
        <v>1</v>
      </c>
      <c r="HH4075">
        <v>0</v>
      </c>
      <c r="HI4075">
        <v>0</v>
      </c>
      <c r="HJ4075">
        <v>0</v>
      </c>
      <c r="HK4075">
        <v>0</v>
      </c>
      <c r="HL4075" t="b">
        <v>0</v>
      </c>
      <c r="HM4075">
        <v>0</v>
      </c>
      <c r="HN4075">
        <v>0</v>
      </c>
      <c r="HO4075">
        <v>0</v>
      </c>
      <c r="HP4075" t="s">
        <v>363</v>
      </c>
      <c r="HQ4075">
        <v>0</v>
      </c>
      <c r="HR4075">
        <v>0</v>
      </c>
      <c r="HS4075">
        <v>0</v>
      </c>
      <c r="HT4075">
        <v>0</v>
      </c>
      <c r="HU4075" t="b">
        <v>0</v>
      </c>
      <c r="HV4075">
        <v>0</v>
      </c>
      <c r="HW4075" t="b">
        <v>0</v>
      </c>
      <c r="HX4075" t="b">
        <v>0</v>
      </c>
    </row>
    <row r="4076" spans="2:232">
      <c r="B4076" s="34">
        <f>10000000+INDEX(编号表!$B:$B,MATCH(D4076,编号表!$A:$A,0))*10000+J4076</f>
        <v>11880010</v>
      </c>
      <c r="C4076" s="22" t="s">
        <v>2554</v>
      </c>
      <c r="D4076" s="22" t="s">
        <v>2554</v>
      </c>
      <c r="E4076" s="41" t="s">
        <v>492</v>
      </c>
      <c r="F4076" s="41" t="s">
        <v>2260</v>
      </c>
      <c r="G4076" s="41" t="s">
        <v>363</v>
      </c>
      <c r="H4076" s="41" t="b">
        <v>0</v>
      </c>
      <c r="I4076" s="41" t="b">
        <v>0</v>
      </c>
      <c r="J4076" s="41">
        <v>10</v>
      </c>
      <c r="K4076" s="41" t="str">
        <f t="shared" si="83"/>
        <v>118800</v>
      </c>
      <c r="L4076" s="41" t="s">
        <v>353</v>
      </c>
      <c r="O4076" t="s">
        <v>2555</v>
      </c>
      <c r="P4076">
        <v>12221035</v>
      </c>
      <c r="Q4076">
        <v>0</v>
      </c>
      <c r="R4076">
        <v>0</v>
      </c>
      <c r="S4076">
        <v>0</v>
      </c>
      <c r="U4076">
        <v>0</v>
      </c>
      <c r="V4076">
        <v>0</v>
      </c>
      <c r="W4076">
        <v>600</v>
      </c>
      <c r="X4076">
        <v>600</v>
      </c>
      <c r="Y4076" t="s">
        <v>363</v>
      </c>
      <c r="Z4076"/>
      <c r="AA4076"/>
      <c r="AB4076"/>
      <c r="AC4076"/>
      <c r="AD4076"/>
      <c r="AE4076"/>
      <c r="AZ4076" t="s">
        <v>389</v>
      </c>
      <c r="BA4076">
        <v>10000</v>
      </c>
      <c r="BB4076" t="s">
        <v>2556</v>
      </c>
      <c r="BC4076" t="s">
        <v>442</v>
      </c>
      <c r="BD4076">
        <v>10000</v>
      </c>
      <c r="BE4076">
        <v>0</v>
      </c>
      <c r="BF4076" t="s">
        <v>361</v>
      </c>
      <c r="BG4076">
        <v>0</v>
      </c>
      <c r="CB4076">
        <v>160</v>
      </c>
      <c r="GY4076">
        <v>0</v>
      </c>
      <c r="GZ4076">
        <v>0</v>
      </c>
      <c r="HA4076" t="s">
        <v>373</v>
      </c>
      <c r="HB4076">
        <v>0</v>
      </c>
      <c r="HC4076">
        <v>0</v>
      </c>
      <c r="HD4076">
        <v>0</v>
      </c>
      <c r="HE4076" t="b">
        <v>0</v>
      </c>
      <c r="HF4076">
        <v>10000</v>
      </c>
      <c r="HG4076" t="b">
        <v>1</v>
      </c>
      <c r="HH4076">
        <v>0</v>
      </c>
      <c r="HI4076">
        <v>0</v>
      </c>
      <c r="HJ4076">
        <v>0</v>
      </c>
      <c r="HK4076">
        <v>0</v>
      </c>
      <c r="HL4076" t="b">
        <v>0</v>
      </c>
      <c r="HM4076">
        <v>0</v>
      </c>
      <c r="HN4076">
        <v>0</v>
      </c>
      <c r="HO4076">
        <v>0</v>
      </c>
      <c r="HP4076" t="s">
        <v>363</v>
      </c>
      <c r="HQ4076">
        <v>0</v>
      </c>
      <c r="HR4076">
        <v>0</v>
      </c>
      <c r="HS4076">
        <v>0</v>
      </c>
      <c r="HT4076">
        <v>0</v>
      </c>
      <c r="HU4076" t="b">
        <v>0</v>
      </c>
      <c r="HV4076">
        <v>0</v>
      </c>
      <c r="HW4076" t="b">
        <v>0</v>
      </c>
      <c r="HX4076" t="b">
        <v>0</v>
      </c>
    </row>
    <row r="4077" spans="2:232">
      <c r="B4077" s="34">
        <f>10000000+INDEX(编号表!$B:$B,MATCH(D4077,编号表!$A:$A,0))*10000+J4077</f>
        <v>11880011</v>
      </c>
      <c r="C4077" s="22" t="s">
        <v>2554</v>
      </c>
      <c r="D4077" s="22" t="s">
        <v>2554</v>
      </c>
      <c r="E4077" s="41" t="s">
        <v>492</v>
      </c>
      <c r="F4077" s="41" t="s">
        <v>2260</v>
      </c>
      <c r="G4077" s="41" t="s">
        <v>363</v>
      </c>
      <c r="H4077" s="41" t="b">
        <v>0</v>
      </c>
      <c r="I4077" s="41" t="b">
        <v>0</v>
      </c>
      <c r="J4077" s="41">
        <v>11</v>
      </c>
      <c r="K4077" s="41" t="str">
        <f t="shared" si="83"/>
        <v>118800</v>
      </c>
      <c r="L4077" s="41" t="s">
        <v>860</v>
      </c>
      <c r="O4077" t="s">
        <v>2555</v>
      </c>
      <c r="P4077">
        <v>12221035</v>
      </c>
      <c r="Q4077">
        <v>0</v>
      </c>
      <c r="R4077">
        <v>0</v>
      </c>
      <c r="S4077">
        <v>0</v>
      </c>
      <c r="U4077">
        <v>0</v>
      </c>
      <c r="V4077">
        <v>0</v>
      </c>
      <c r="W4077">
        <v>600</v>
      </c>
      <c r="X4077">
        <v>600</v>
      </c>
      <c r="Y4077" t="s">
        <v>363</v>
      </c>
      <c r="Z4077"/>
      <c r="AA4077"/>
      <c r="AB4077"/>
      <c r="AC4077"/>
      <c r="AD4077"/>
      <c r="AE4077"/>
      <c r="AZ4077" t="s">
        <v>389</v>
      </c>
      <c r="BA4077">
        <v>10000</v>
      </c>
      <c r="BB4077" t="s">
        <v>2556</v>
      </c>
      <c r="BC4077" t="s">
        <v>442</v>
      </c>
      <c r="BD4077">
        <v>10000</v>
      </c>
      <c r="BE4077">
        <v>0</v>
      </c>
      <c r="BF4077" t="s">
        <v>361</v>
      </c>
      <c r="BG4077">
        <v>0</v>
      </c>
      <c r="CB4077">
        <v>160</v>
      </c>
      <c r="GY4077">
        <v>0</v>
      </c>
      <c r="GZ4077">
        <v>0</v>
      </c>
      <c r="HA4077" t="s">
        <v>373</v>
      </c>
      <c r="HB4077">
        <v>0</v>
      </c>
      <c r="HC4077">
        <v>0</v>
      </c>
      <c r="HD4077">
        <v>0</v>
      </c>
      <c r="HE4077" t="b">
        <v>0</v>
      </c>
      <c r="HF4077">
        <v>10000</v>
      </c>
      <c r="HG4077" t="b">
        <v>1</v>
      </c>
      <c r="HH4077">
        <v>0</v>
      </c>
      <c r="HI4077">
        <v>0</v>
      </c>
      <c r="HJ4077">
        <v>0</v>
      </c>
      <c r="HK4077">
        <v>0</v>
      </c>
      <c r="HL4077" t="b">
        <v>0</v>
      </c>
      <c r="HM4077">
        <v>0</v>
      </c>
      <c r="HN4077">
        <v>0</v>
      </c>
      <c r="HO4077">
        <v>0</v>
      </c>
      <c r="HP4077" t="s">
        <v>363</v>
      </c>
      <c r="HQ4077">
        <v>0</v>
      </c>
      <c r="HR4077">
        <v>0</v>
      </c>
      <c r="HS4077">
        <v>0</v>
      </c>
      <c r="HT4077">
        <v>0</v>
      </c>
      <c r="HU4077" t="b">
        <v>0</v>
      </c>
      <c r="HV4077">
        <v>0</v>
      </c>
      <c r="HW4077" t="b">
        <v>0</v>
      </c>
      <c r="HX4077" t="b">
        <v>0</v>
      </c>
    </row>
    <row r="4078" spans="2:232">
      <c r="B4078" s="34">
        <f>10000000+INDEX(编号表!$B:$B,MATCH(D4078,编号表!$A:$A,0))*10000+J4078</f>
        <v>11880012</v>
      </c>
      <c r="C4078" s="22" t="s">
        <v>2554</v>
      </c>
      <c r="D4078" s="22" t="s">
        <v>2554</v>
      </c>
      <c r="E4078" s="41" t="s">
        <v>492</v>
      </c>
      <c r="F4078" s="41" t="s">
        <v>2260</v>
      </c>
      <c r="G4078" s="41" t="s">
        <v>363</v>
      </c>
      <c r="H4078" s="41" t="b">
        <v>0</v>
      </c>
      <c r="I4078" s="41" t="b">
        <v>0</v>
      </c>
      <c r="J4078" s="41">
        <v>12</v>
      </c>
      <c r="K4078" s="41" t="str">
        <f t="shared" si="83"/>
        <v>118800</v>
      </c>
      <c r="L4078" s="41" t="s">
        <v>777</v>
      </c>
      <c r="O4078" t="s">
        <v>2555</v>
      </c>
      <c r="P4078">
        <v>12221035</v>
      </c>
      <c r="Q4078">
        <v>0</v>
      </c>
      <c r="R4078">
        <v>0</v>
      </c>
      <c r="S4078">
        <v>0</v>
      </c>
      <c r="U4078">
        <v>0</v>
      </c>
      <c r="V4078">
        <v>0</v>
      </c>
      <c r="W4078">
        <v>600</v>
      </c>
      <c r="X4078">
        <v>600</v>
      </c>
      <c r="Y4078" t="s">
        <v>363</v>
      </c>
      <c r="Z4078"/>
      <c r="AA4078"/>
      <c r="AB4078"/>
      <c r="AC4078"/>
      <c r="AD4078"/>
      <c r="AE4078"/>
      <c r="AZ4078" t="s">
        <v>389</v>
      </c>
      <c r="BA4078">
        <v>10000</v>
      </c>
      <c r="BB4078" t="s">
        <v>2556</v>
      </c>
      <c r="BC4078" t="s">
        <v>442</v>
      </c>
      <c r="BD4078">
        <v>10000</v>
      </c>
      <c r="BE4078">
        <v>0</v>
      </c>
      <c r="BF4078" t="s">
        <v>361</v>
      </c>
      <c r="BG4078">
        <v>0</v>
      </c>
      <c r="CB4078">
        <v>160</v>
      </c>
      <c r="GY4078">
        <v>0</v>
      </c>
      <c r="GZ4078">
        <v>0</v>
      </c>
      <c r="HA4078" t="s">
        <v>373</v>
      </c>
      <c r="HB4078">
        <v>0</v>
      </c>
      <c r="HC4078">
        <v>0</v>
      </c>
      <c r="HD4078">
        <v>0</v>
      </c>
      <c r="HE4078" t="b">
        <v>0</v>
      </c>
      <c r="HF4078">
        <v>10000</v>
      </c>
      <c r="HG4078" t="b">
        <v>1</v>
      </c>
      <c r="HH4078">
        <v>0</v>
      </c>
      <c r="HI4078">
        <v>0</v>
      </c>
      <c r="HJ4078">
        <v>0</v>
      </c>
      <c r="HK4078">
        <v>0</v>
      </c>
      <c r="HL4078" t="b">
        <v>0</v>
      </c>
      <c r="HM4078">
        <v>0</v>
      </c>
      <c r="HN4078">
        <v>0</v>
      </c>
      <c r="HO4078">
        <v>0</v>
      </c>
      <c r="HP4078" t="s">
        <v>363</v>
      </c>
      <c r="HQ4078">
        <v>0</v>
      </c>
      <c r="HR4078">
        <v>0</v>
      </c>
      <c r="HS4078">
        <v>0</v>
      </c>
      <c r="HT4078">
        <v>0</v>
      </c>
      <c r="HU4078" t="b">
        <v>0</v>
      </c>
      <c r="HV4078">
        <v>0</v>
      </c>
      <c r="HW4078" t="b">
        <v>0</v>
      </c>
      <c r="HX4078" t="b">
        <v>0</v>
      </c>
    </row>
    <row r="4079" spans="2:232">
      <c r="B4079" s="34">
        <f>10000000+INDEX(编号表!$B:$B,MATCH(D4079,编号表!$A:$A,0))*10000+J4079</f>
        <v>11880013</v>
      </c>
      <c r="C4079" s="22" t="s">
        <v>2554</v>
      </c>
      <c r="D4079" s="22" t="s">
        <v>2554</v>
      </c>
      <c r="E4079" s="41" t="s">
        <v>492</v>
      </c>
      <c r="F4079" s="41" t="s">
        <v>2264</v>
      </c>
      <c r="G4079" s="41" t="s">
        <v>363</v>
      </c>
      <c r="H4079" s="41" t="b">
        <v>0</v>
      </c>
      <c r="I4079" s="41" t="b">
        <v>0</v>
      </c>
      <c r="J4079" s="41">
        <v>13</v>
      </c>
      <c r="K4079" s="41" t="str">
        <f t="shared" si="83"/>
        <v>118800</v>
      </c>
      <c r="L4079" s="41" t="s">
        <v>353</v>
      </c>
      <c r="O4079" t="s">
        <v>2555</v>
      </c>
      <c r="P4079">
        <v>12221035</v>
      </c>
      <c r="Q4079">
        <v>0</v>
      </c>
      <c r="R4079">
        <v>0</v>
      </c>
      <c r="S4079">
        <v>0</v>
      </c>
      <c r="U4079">
        <v>0</v>
      </c>
      <c r="V4079">
        <v>0</v>
      </c>
      <c r="W4079">
        <v>600</v>
      </c>
      <c r="X4079">
        <v>600</v>
      </c>
      <c r="Y4079" t="s">
        <v>363</v>
      </c>
      <c r="Z4079"/>
      <c r="AA4079"/>
      <c r="AB4079"/>
      <c r="AC4079"/>
      <c r="AD4079"/>
      <c r="AE4079"/>
      <c r="AZ4079" t="s">
        <v>389</v>
      </c>
      <c r="BA4079">
        <v>10000</v>
      </c>
      <c r="BB4079" t="s">
        <v>2556</v>
      </c>
      <c r="BC4079" t="s">
        <v>442</v>
      </c>
      <c r="BD4079">
        <v>10000</v>
      </c>
      <c r="BE4079">
        <v>0</v>
      </c>
      <c r="BF4079" t="s">
        <v>361</v>
      </c>
      <c r="BG4079">
        <v>0</v>
      </c>
      <c r="CB4079">
        <v>160</v>
      </c>
      <c r="GY4079">
        <v>0</v>
      </c>
      <c r="GZ4079">
        <v>0</v>
      </c>
      <c r="HA4079" t="s">
        <v>373</v>
      </c>
      <c r="HB4079">
        <v>0</v>
      </c>
      <c r="HC4079">
        <v>0</v>
      </c>
      <c r="HD4079">
        <v>0</v>
      </c>
      <c r="HE4079" t="b">
        <v>0</v>
      </c>
      <c r="HF4079">
        <v>10000</v>
      </c>
      <c r="HG4079" t="b">
        <v>1</v>
      </c>
      <c r="HH4079">
        <v>0</v>
      </c>
      <c r="HI4079">
        <v>0</v>
      </c>
      <c r="HJ4079">
        <v>0</v>
      </c>
      <c r="HK4079">
        <v>0</v>
      </c>
      <c r="HL4079" t="b">
        <v>0</v>
      </c>
      <c r="HM4079">
        <v>0</v>
      </c>
      <c r="HN4079">
        <v>0</v>
      </c>
      <c r="HO4079">
        <v>0</v>
      </c>
      <c r="HP4079" t="s">
        <v>363</v>
      </c>
      <c r="HQ4079">
        <v>0</v>
      </c>
      <c r="HR4079">
        <v>0</v>
      </c>
      <c r="HS4079">
        <v>0</v>
      </c>
      <c r="HT4079">
        <v>0</v>
      </c>
      <c r="HU4079" t="b">
        <v>0</v>
      </c>
      <c r="HV4079">
        <v>0</v>
      </c>
      <c r="HW4079" t="b">
        <v>0</v>
      </c>
      <c r="HX4079" t="b">
        <v>0</v>
      </c>
    </row>
    <row r="4080" spans="2:232">
      <c r="B4080" s="34">
        <f>10000000+INDEX(编号表!$B:$B,MATCH(D4080,编号表!$A:$A,0))*10000+J4080</f>
        <v>11880014</v>
      </c>
      <c r="C4080" s="22" t="s">
        <v>2554</v>
      </c>
      <c r="D4080" s="22" t="s">
        <v>2554</v>
      </c>
      <c r="E4080" s="41" t="s">
        <v>492</v>
      </c>
      <c r="F4080" s="41" t="s">
        <v>2264</v>
      </c>
      <c r="G4080" s="41" t="s">
        <v>363</v>
      </c>
      <c r="H4080" s="41" t="b">
        <v>0</v>
      </c>
      <c r="I4080" s="41" t="b">
        <v>0</v>
      </c>
      <c r="J4080" s="41">
        <v>14</v>
      </c>
      <c r="K4080" s="41" t="str">
        <f t="shared" si="83"/>
        <v>118800</v>
      </c>
      <c r="L4080" s="41" t="s">
        <v>860</v>
      </c>
      <c r="O4080" t="s">
        <v>2555</v>
      </c>
      <c r="P4080">
        <v>12221035</v>
      </c>
      <c r="Q4080">
        <v>0</v>
      </c>
      <c r="R4080">
        <v>0</v>
      </c>
      <c r="S4080">
        <v>0</v>
      </c>
      <c r="U4080">
        <v>0</v>
      </c>
      <c r="V4080">
        <v>0</v>
      </c>
      <c r="W4080">
        <v>600</v>
      </c>
      <c r="X4080">
        <v>600</v>
      </c>
      <c r="Y4080" t="s">
        <v>363</v>
      </c>
      <c r="Z4080"/>
      <c r="AA4080"/>
      <c r="AB4080"/>
      <c r="AC4080"/>
      <c r="AD4080"/>
      <c r="AE4080"/>
      <c r="AZ4080" t="s">
        <v>389</v>
      </c>
      <c r="BA4080">
        <v>10000</v>
      </c>
      <c r="BB4080" t="s">
        <v>2556</v>
      </c>
      <c r="BC4080" t="s">
        <v>442</v>
      </c>
      <c r="BD4080">
        <v>10000</v>
      </c>
      <c r="BE4080">
        <v>0</v>
      </c>
      <c r="BF4080" t="s">
        <v>361</v>
      </c>
      <c r="BG4080">
        <v>0</v>
      </c>
      <c r="CB4080">
        <v>160</v>
      </c>
      <c r="GY4080">
        <v>0</v>
      </c>
      <c r="GZ4080">
        <v>0</v>
      </c>
      <c r="HA4080" t="s">
        <v>373</v>
      </c>
      <c r="HB4080">
        <v>0</v>
      </c>
      <c r="HC4080">
        <v>0</v>
      </c>
      <c r="HD4080">
        <v>0</v>
      </c>
      <c r="HE4080" t="b">
        <v>0</v>
      </c>
      <c r="HF4080">
        <v>10000</v>
      </c>
      <c r="HG4080" t="b">
        <v>1</v>
      </c>
      <c r="HH4080">
        <v>0</v>
      </c>
      <c r="HI4080">
        <v>0</v>
      </c>
      <c r="HJ4080">
        <v>0</v>
      </c>
      <c r="HK4080">
        <v>0</v>
      </c>
      <c r="HL4080" t="b">
        <v>0</v>
      </c>
      <c r="HM4080">
        <v>0</v>
      </c>
      <c r="HN4080">
        <v>0</v>
      </c>
      <c r="HO4080">
        <v>0</v>
      </c>
      <c r="HP4080" t="s">
        <v>363</v>
      </c>
      <c r="HQ4080">
        <v>0</v>
      </c>
      <c r="HR4080">
        <v>0</v>
      </c>
      <c r="HS4080">
        <v>0</v>
      </c>
      <c r="HT4080">
        <v>0</v>
      </c>
      <c r="HU4080" t="b">
        <v>0</v>
      </c>
      <c r="HV4080">
        <v>0</v>
      </c>
      <c r="HW4080" t="b">
        <v>0</v>
      </c>
      <c r="HX4080" t="b">
        <v>0</v>
      </c>
    </row>
    <row r="4081" spans="2:232">
      <c r="B4081" s="34">
        <f>10000000+INDEX(编号表!$B:$B,MATCH(D4081,编号表!$A:$A,0))*10000+J4081</f>
        <v>11880015</v>
      </c>
      <c r="C4081" s="22" t="s">
        <v>2554</v>
      </c>
      <c r="D4081" s="22" t="s">
        <v>2554</v>
      </c>
      <c r="E4081" s="41" t="s">
        <v>492</v>
      </c>
      <c r="F4081" s="41" t="s">
        <v>2264</v>
      </c>
      <c r="G4081" s="41" t="s">
        <v>363</v>
      </c>
      <c r="H4081" s="41" t="b">
        <v>0</v>
      </c>
      <c r="I4081" s="41" t="b">
        <v>0</v>
      </c>
      <c r="J4081" s="41">
        <v>15</v>
      </c>
      <c r="K4081" s="41" t="str">
        <f t="shared" si="83"/>
        <v>118800</v>
      </c>
      <c r="L4081" s="41" t="s">
        <v>777</v>
      </c>
      <c r="O4081" t="s">
        <v>2555</v>
      </c>
      <c r="P4081">
        <v>12221035</v>
      </c>
      <c r="Q4081">
        <v>0</v>
      </c>
      <c r="R4081">
        <v>0</v>
      </c>
      <c r="S4081">
        <v>0</v>
      </c>
      <c r="U4081">
        <v>0</v>
      </c>
      <c r="V4081">
        <v>0</v>
      </c>
      <c r="W4081">
        <v>600</v>
      </c>
      <c r="X4081">
        <v>600</v>
      </c>
      <c r="Y4081" t="s">
        <v>363</v>
      </c>
      <c r="Z4081"/>
      <c r="AA4081"/>
      <c r="AB4081"/>
      <c r="AC4081"/>
      <c r="AD4081"/>
      <c r="AE4081"/>
      <c r="AZ4081" t="s">
        <v>389</v>
      </c>
      <c r="BA4081">
        <v>10000</v>
      </c>
      <c r="BB4081" t="s">
        <v>2556</v>
      </c>
      <c r="BC4081" t="s">
        <v>442</v>
      </c>
      <c r="BD4081">
        <v>10000</v>
      </c>
      <c r="BE4081">
        <v>0</v>
      </c>
      <c r="BF4081" t="s">
        <v>361</v>
      </c>
      <c r="BG4081">
        <v>0</v>
      </c>
      <c r="CB4081">
        <v>160</v>
      </c>
      <c r="GY4081">
        <v>0</v>
      </c>
      <c r="GZ4081">
        <v>0</v>
      </c>
      <c r="HA4081" t="s">
        <v>373</v>
      </c>
      <c r="HB4081">
        <v>0</v>
      </c>
      <c r="HC4081">
        <v>0</v>
      </c>
      <c r="HD4081">
        <v>0</v>
      </c>
      <c r="HE4081" t="b">
        <v>0</v>
      </c>
      <c r="HF4081">
        <v>10000</v>
      </c>
      <c r="HG4081" t="b">
        <v>1</v>
      </c>
      <c r="HH4081">
        <v>0</v>
      </c>
      <c r="HI4081">
        <v>0</v>
      </c>
      <c r="HJ4081">
        <v>0</v>
      </c>
      <c r="HK4081">
        <v>0</v>
      </c>
      <c r="HL4081" t="b">
        <v>0</v>
      </c>
      <c r="HM4081">
        <v>0</v>
      </c>
      <c r="HN4081">
        <v>0</v>
      </c>
      <c r="HO4081">
        <v>0</v>
      </c>
      <c r="HP4081" t="s">
        <v>363</v>
      </c>
      <c r="HQ4081">
        <v>0</v>
      </c>
      <c r="HR4081">
        <v>0</v>
      </c>
      <c r="HS4081">
        <v>0</v>
      </c>
      <c r="HT4081">
        <v>0</v>
      </c>
      <c r="HU4081" t="b">
        <v>0</v>
      </c>
      <c r="HV4081">
        <v>0</v>
      </c>
      <c r="HW4081" t="b">
        <v>0</v>
      </c>
      <c r="HX4081" t="b">
        <v>0</v>
      </c>
    </row>
    <row r="4082" spans="2:232">
      <c r="B4082" s="34">
        <f>10000000+INDEX(编号表!$B:$B,MATCH(D4082,编号表!$A:$A,0))*10000+J4082</f>
        <v>11880016</v>
      </c>
      <c r="C4082" s="22" t="s">
        <v>2554</v>
      </c>
      <c r="D4082" s="22" t="s">
        <v>2554</v>
      </c>
      <c r="E4082" s="41" t="s">
        <v>492</v>
      </c>
      <c r="F4082" s="41" t="s">
        <v>2268</v>
      </c>
      <c r="G4082" s="41" t="s">
        <v>363</v>
      </c>
      <c r="H4082" s="41" t="b">
        <v>0</v>
      </c>
      <c r="I4082" s="41" t="b">
        <v>0</v>
      </c>
      <c r="J4082" s="41">
        <v>16</v>
      </c>
      <c r="K4082" s="41" t="str">
        <f t="shared" si="83"/>
        <v>118800</v>
      </c>
      <c r="L4082" s="41" t="s">
        <v>353</v>
      </c>
      <c r="O4082" t="s">
        <v>2555</v>
      </c>
      <c r="P4082">
        <v>12221035</v>
      </c>
      <c r="Q4082">
        <v>0</v>
      </c>
      <c r="R4082">
        <v>0</v>
      </c>
      <c r="S4082">
        <v>0</v>
      </c>
      <c r="U4082">
        <v>0</v>
      </c>
      <c r="V4082">
        <v>0</v>
      </c>
      <c r="W4082">
        <v>600</v>
      </c>
      <c r="X4082">
        <v>600</v>
      </c>
      <c r="Y4082" t="s">
        <v>363</v>
      </c>
      <c r="Z4082"/>
      <c r="AA4082"/>
      <c r="AB4082"/>
      <c r="AC4082"/>
      <c r="AD4082"/>
      <c r="AE4082"/>
      <c r="AZ4082" t="s">
        <v>389</v>
      </c>
      <c r="BA4082">
        <v>10000</v>
      </c>
      <c r="BB4082" t="s">
        <v>2556</v>
      </c>
      <c r="BC4082" t="s">
        <v>442</v>
      </c>
      <c r="BD4082">
        <v>10000</v>
      </c>
      <c r="BE4082">
        <v>0</v>
      </c>
      <c r="BF4082" t="s">
        <v>361</v>
      </c>
      <c r="BG4082">
        <v>0</v>
      </c>
      <c r="CB4082">
        <v>160</v>
      </c>
      <c r="GY4082">
        <v>0</v>
      </c>
      <c r="GZ4082">
        <v>0</v>
      </c>
      <c r="HA4082" t="s">
        <v>373</v>
      </c>
      <c r="HB4082">
        <v>0</v>
      </c>
      <c r="HC4082">
        <v>0</v>
      </c>
      <c r="HD4082">
        <v>0</v>
      </c>
      <c r="HE4082" t="b">
        <v>0</v>
      </c>
      <c r="HF4082">
        <v>10000</v>
      </c>
      <c r="HG4082" t="b">
        <v>1</v>
      </c>
      <c r="HH4082">
        <v>0</v>
      </c>
      <c r="HI4082">
        <v>0</v>
      </c>
      <c r="HJ4082">
        <v>0</v>
      </c>
      <c r="HK4082">
        <v>0</v>
      </c>
      <c r="HL4082" t="b">
        <v>0</v>
      </c>
      <c r="HM4082">
        <v>0</v>
      </c>
      <c r="HN4082">
        <v>0</v>
      </c>
      <c r="HO4082">
        <v>0</v>
      </c>
      <c r="HP4082" t="s">
        <v>363</v>
      </c>
      <c r="HQ4082">
        <v>0</v>
      </c>
      <c r="HR4082">
        <v>0</v>
      </c>
      <c r="HS4082">
        <v>0</v>
      </c>
      <c r="HT4082">
        <v>0</v>
      </c>
      <c r="HU4082" t="b">
        <v>0</v>
      </c>
      <c r="HV4082">
        <v>0</v>
      </c>
      <c r="HW4082" t="b">
        <v>0</v>
      </c>
      <c r="HX4082" t="b">
        <v>0</v>
      </c>
    </row>
    <row r="4083" spans="2:232">
      <c r="B4083" s="34">
        <f>10000000+INDEX(编号表!$B:$B,MATCH(D4083,编号表!$A:$A,0))*10000+J4083</f>
        <v>11880017</v>
      </c>
      <c r="C4083" s="22" t="s">
        <v>2554</v>
      </c>
      <c r="D4083" s="22" t="s">
        <v>2554</v>
      </c>
      <c r="E4083" s="41" t="s">
        <v>492</v>
      </c>
      <c r="F4083" s="41" t="s">
        <v>2268</v>
      </c>
      <c r="G4083" s="41" t="s">
        <v>363</v>
      </c>
      <c r="H4083" s="41" t="b">
        <v>0</v>
      </c>
      <c r="I4083" s="41" t="b">
        <v>0</v>
      </c>
      <c r="J4083" s="41">
        <v>17</v>
      </c>
      <c r="K4083" s="41" t="str">
        <f t="shared" si="83"/>
        <v>118800</v>
      </c>
      <c r="L4083" s="41" t="s">
        <v>860</v>
      </c>
      <c r="O4083" t="s">
        <v>2555</v>
      </c>
      <c r="P4083">
        <v>12221035</v>
      </c>
      <c r="Q4083">
        <v>0</v>
      </c>
      <c r="R4083">
        <v>0</v>
      </c>
      <c r="S4083">
        <v>0</v>
      </c>
      <c r="U4083">
        <v>0</v>
      </c>
      <c r="V4083">
        <v>0</v>
      </c>
      <c r="W4083">
        <v>600</v>
      </c>
      <c r="X4083">
        <v>600</v>
      </c>
      <c r="Y4083" t="s">
        <v>363</v>
      </c>
      <c r="Z4083"/>
      <c r="AA4083"/>
      <c r="AB4083"/>
      <c r="AC4083"/>
      <c r="AD4083"/>
      <c r="AE4083"/>
      <c r="AZ4083" t="s">
        <v>389</v>
      </c>
      <c r="BA4083">
        <v>10000</v>
      </c>
      <c r="BB4083" t="s">
        <v>2556</v>
      </c>
      <c r="BC4083" t="s">
        <v>442</v>
      </c>
      <c r="BD4083">
        <v>10000</v>
      </c>
      <c r="BE4083">
        <v>0</v>
      </c>
      <c r="BF4083" t="s">
        <v>361</v>
      </c>
      <c r="BG4083">
        <v>0</v>
      </c>
      <c r="CB4083">
        <v>160</v>
      </c>
      <c r="GY4083">
        <v>0</v>
      </c>
      <c r="GZ4083">
        <v>0</v>
      </c>
      <c r="HA4083" t="s">
        <v>373</v>
      </c>
      <c r="HB4083">
        <v>0</v>
      </c>
      <c r="HC4083">
        <v>0</v>
      </c>
      <c r="HD4083">
        <v>0</v>
      </c>
      <c r="HE4083" t="b">
        <v>0</v>
      </c>
      <c r="HF4083">
        <v>10000</v>
      </c>
      <c r="HG4083" t="b">
        <v>1</v>
      </c>
      <c r="HH4083">
        <v>0</v>
      </c>
      <c r="HI4083">
        <v>0</v>
      </c>
      <c r="HJ4083">
        <v>0</v>
      </c>
      <c r="HK4083">
        <v>0</v>
      </c>
      <c r="HL4083" t="b">
        <v>0</v>
      </c>
      <c r="HM4083">
        <v>0</v>
      </c>
      <c r="HN4083">
        <v>0</v>
      </c>
      <c r="HO4083">
        <v>0</v>
      </c>
      <c r="HP4083" t="s">
        <v>363</v>
      </c>
      <c r="HQ4083">
        <v>0</v>
      </c>
      <c r="HR4083">
        <v>0</v>
      </c>
      <c r="HS4083">
        <v>0</v>
      </c>
      <c r="HT4083">
        <v>0</v>
      </c>
      <c r="HU4083" t="b">
        <v>0</v>
      </c>
      <c r="HV4083">
        <v>0</v>
      </c>
      <c r="HW4083" t="b">
        <v>0</v>
      </c>
      <c r="HX4083" t="b">
        <v>0</v>
      </c>
    </row>
    <row r="4084" spans="2:232">
      <c r="B4084" s="34">
        <f>10000000+INDEX(编号表!$B:$B,MATCH(D4084,编号表!$A:$A,0))*10000+J4084</f>
        <v>11880018</v>
      </c>
      <c r="C4084" s="22" t="s">
        <v>2554</v>
      </c>
      <c r="D4084" s="22" t="s">
        <v>2554</v>
      </c>
      <c r="E4084" s="41" t="s">
        <v>492</v>
      </c>
      <c r="F4084" s="41" t="s">
        <v>2268</v>
      </c>
      <c r="G4084" s="41" t="s">
        <v>363</v>
      </c>
      <c r="H4084" s="41" t="b">
        <v>0</v>
      </c>
      <c r="I4084" s="41" t="b">
        <v>0</v>
      </c>
      <c r="J4084" s="41">
        <v>18</v>
      </c>
      <c r="K4084" s="41" t="str">
        <f t="shared" si="83"/>
        <v>118800</v>
      </c>
      <c r="L4084" s="41" t="s">
        <v>777</v>
      </c>
      <c r="O4084" t="s">
        <v>2555</v>
      </c>
      <c r="P4084">
        <v>12221035</v>
      </c>
      <c r="Q4084">
        <v>0</v>
      </c>
      <c r="R4084">
        <v>0</v>
      </c>
      <c r="S4084">
        <v>0</v>
      </c>
      <c r="U4084">
        <v>0</v>
      </c>
      <c r="V4084">
        <v>0</v>
      </c>
      <c r="W4084">
        <v>600</v>
      </c>
      <c r="X4084">
        <v>600</v>
      </c>
      <c r="Y4084" t="s">
        <v>363</v>
      </c>
      <c r="Z4084"/>
      <c r="AA4084"/>
      <c r="AB4084"/>
      <c r="AC4084"/>
      <c r="AD4084"/>
      <c r="AE4084"/>
      <c r="AZ4084" t="s">
        <v>389</v>
      </c>
      <c r="BA4084">
        <v>10000</v>
      </c>
      <c r="BB4084" t="s">
        <v>2556</v>
      </c>
      <c r="BC4084" t="s">
        <v>442</v>
      </c>
      <c r="BD4084">
        <v>10000</v>
      </c>
      <c r="BE4084">
        <v>0</v>
      </c>
      <c r="BF4084" t="s">
        <v>361</v>
      </c>
      <c r="BG4084">
        <v>0</v>
      </c>
      <c r="CB4084">
        <v>160</v>
      </c>
      <c r="GY4084">
        <v>0</v>
      </c>
      <c r="GZ4084">
        <v>0</v>
      </c>
      <c r="HA4084" t="s">
        <v>373</v>
      </c>
      <c r="HB4084">
        <v>0</v>
      </c>
      <c r="HC4084">
        <v>0</v>
      </c>
      <c r="HD4084">
        <v>0</v>
      </c>
      <c r="HE4084" t="b">
        <v>0</v>
      </c>
      <c r="HF4084">
        <v>10000</v>
      </c>
      <c r="HG4084" t="b">
        <v>1</v>
      </c>
      <c r="HH4084">
        <v>0</v>
      </c>
      <c r="HI4084">
        <v>0</v>
      </c>
      <c r="HJ4084">
        <v>0</v>
      </c>
      <c r="HK4084">
        <v>0</v>
      </c>
      <c r="HL4084" t="b">
        <v>0</v>
      </c>
      <c r="HM4084">
        <v>0</v>
      </c>
      <c r="HN4084">
        <v>0</v>
      </c>
      <c r="HO4084">
        <v>0</v>
      </c>
      <c r="HP4084" t="s">
        <v>363</v>
      </c>
      <c r="HQ4084">
        <v>0</v>
      </c>
      <c r="HR4084">
        <v>0</v>
      </c>
      <c r="HS4084">
        <v>0</v>
      </c>
      <c r="HT4084">
        <v>0</v>
      </c>
      <c r="HU4084" t="b">
        <v>0</v>
      </c>
      <c r="HV4084">
        <v>0</v>
      </c>
      <c r="HW4084" t="b">
        <v>0</v>
      </c>
      <c r="HX4084" t="b">
        <v>0</v>
      </c>
    </row>
    <row r="4085" spans="2:232">
      <c r="B4085" s="34">
        <f>10000000+INDEX(编号表!$B:$B,MATCH(D4085,编号表!$A:$A,0))*10000+J4085</f>
        <v>11880019</v>
      </c>
      <c r="C4085" s="22" t="s">
        <v>2554</v>
      </c>
      <c r="D4085" s="22" t="s">
        <v>2554</v>
      </c>
      <c r="E4085" s="41" t="s">
        <v>492</v>
      </c>
      <c r="F4085" s="41" t="s">
        <v>2272</v>
      </c>
      <c r="G4085" s="41" t="s">
        <v>363</v>
      </c>
      <c r="H4085" s="41" t="b">
        <v>0</v>
      </c>
      <c r="I4085" s="41" t="b">
        <v>0</v>
      </c>
      <c r="J4085" s="41">
        <v>19</v>
      </c>
      <c r="K4085" s="41" t="str">
        <f t="shared" si="83"/>
        <v>118800</v>
      </c>
      <c r="L4085" s="41" t="s">
        <v>353</v>
      </c>
      <c r="O4085" t="s">
        <v>2555</v>
      </c>
      <c r="P4085">
        <v>12221035</v>
      </c>
      <c r="Q4085">
        <v>0</v>
      </c>
      <c r="R4085">
        <v>0</v>
      </c>
      <c r="S4085">
        <v>0</v>
      </c>
      <c r="U4085">
        <v>0</v>
      </c>
      <c r="V4085">
        <v>0</v>
      </c>
      <c r="W4085">
        <v>600</v>
      </c>
      <c r="X4085">
        <v>600</v>
      </c>
      <c r="Y4085" t="s">
        <v>363</v>
      </c>
      <c r="Z4085"/>
      <c r="AA4085"/>
      <c r="AB4085"/>
      <c r="AC4085"/>
      <c r="AD4085"/>
      <c r="AE4085"/>
      <c r="AZ4085" t="s">
        <v>389</v>
      </c>
      <c r="BA4085">
        <v>10000</v>
      </c>
      <c r="BB4085" t="s">
        <v>2556</v>
      </c>
      <c r="BC4085" t="s">
        <v>442</v>
      </c>
      <c r="BD4085">
        <v>10000</v>
      </c>
      <c r="BE4085">
        <v>0</v>
      </c>
      <c r="BF4085" t="s">
        <v>361</v>
      </c>
      <c r="BG4085">
        <v>0</v>
      </c>
      <c r="CB4085">
        <v>160</v>
      </c>
      <c r="GY4085">
        <v>0</v>
      </c>
      <c r="GZ4085">
        <v>0</v>
      </c>
      <c r="HA4085" t="s">
        <v>373</v>
      </c>
      <c r="HB4085">
        <v>0</v>
      </c>
      <c r="HC4085">
        <v>0</v>
      </c>
      <c r="HD4085">
        <v>0</v>
      </c>
      <c r="HE4085" t="b">
        <v>0</v>
      </c>
      <c r="HF4085">
        <v>10000</v>
      </c>
      <c r="HG4085" t="b">
        <v>1</v>
      </c>
      <c r="HH4085">
        <v>0</v>
      </c>
      <c r="HI4085">
        <v>0</v>
      </c>
      <c r="HJ4085">
        <v>0</v>
      </c>
      <c r="HK4085">
        <v>0</v>
      </c>
      <c r="HL4085" t="b">
        <v>0</v>
      </c>
      <c r="HM4085">
        <v>0</v>
      </c>
      <c r="HN4085">
        <v>0</v>
      </c>
      <c r="HO4085">
        <v>0</v>
      </c>
      <c r="HP4085" t="s">
        <v>363</v>
      </c>
      <c r="HQ4085">
        <v>0</v>
      </c>
      <c r="HR4085">
        <v>0</v>
      </c>
      <c r="HS4085">
        <v>0</v>
      </c>
      <c r="HT4085">
        <v>0</v>
      </c>
      <c r="HU4085" t="b">
        <v>0</v>
      </c>
      <c r="HV4085">
        <v>0</v>
      </c>
      <c r="HW4085" t="b">
        <v>0</v>
      </c>
      <c r="HX4085" t="b">
        <v>0</v>
      </c>
    </row>
    <row r="4086" spans="2:232">
      <c r="B4086" s="34">
        <f>10000000+INDEX(编号表!$B:$B,MATCH(D4086,编号表!$A:$A,0))*10000+J4086</f>
        <v>11880020</v>
      </c>
      <c r="C4086" s="22" t="s">
        <v>2554</v>
      </c>
      <c r="D4086" s="22" t="s">
        <v>2554</v>
      </c>
      <c r="E4086" s="41" t="s">
        <v>492</v>
      </c>
      <c r="F4086" s="41" t="s">
        <v>2272</v>
      </c>
      <c r="G4086" s="41" t="s">
        <v>363</v>
      </c>
      <c r="H4086" s="41" t="b">
        <v>0</v>
      </c>
      <c r="I4086" s="41" t="b">
        <v>0</v>
      </c>
      <c r="J4086" s="41">
        <v>20</v>
      </c>
      <c r="K4086" s="41" t="str">
        <f t="shared" si="83"/>
        <v>118800</v>
      </c>
      <c r="L4086" s="41" t="s">
        <v>860</v>
      </c>
      <c r="O4086" t="s">
        <v>2555</v>
      </c>
      <c r="P4086">
        <v>12221035</v>
      </c>
      <c r="Q4086">
        <v>0</v>
      </c>
      <c r="R4086">
        <v>0</v>
      </c>
      <c r="S4086">
        <v>0</v>
      </c>
      <c r="U4086">
        <v>0</v>
      </c>
      <c r="V4086">
        <v>0</v>
      </c>
      <c r="W4086">
        <v>600</v>
      </c>
      <c r="X4086">
        <v>600</v>
      </c>
      <c r="Y4086" t="s">
        <v>363</v>
      </c>
      <c r="Z4086"/>
      <c r="AA4086"/>
      <c r="AB4086"/>
      <c r="AC4086"/>
      <c r="AD4086"/>
      <c r="AE4086"/>
      <c r="AZ4086" t="s">
        <v>389</v>
      </c>
      <c r="BA4086">
        <v>10000</v>
      </c>
      <c r="BB4086" t="s">
        <v>2556</v>
      </c>
      <c r="BC4086" t="s">
        <v>442</v>
      </c>
      <c r="BD4086">
        <v>10000</v>
      </c>
      <c r="BE4086">
        <v>0</v>
      </c>
      <c r="BF4086" t="s">
        <v>361</v>
      </c>
      <c r="BG4086">
        <v>0</v>
      </c>
      <c r="CB4086">
        <v>160</v>
      </c>
      <c r="GY4086">
        <v>0</v>
      </c>
      <c r="GZ4086">
        <v>0</v>
      </c>
      <c r="HA4086" t="s">
        <v>373</v>
      </c>
      <c r="HB4086">
        <v>0</v>
      </c>
      <c r="HC4086">
        <v>0</v>
      </c>
      <c r="HD4086">
        <v>0</v>
      </c>
      <c r="HE4086" t="b">
        <v>0</v>
      </c>
      <c r="HF4086">
        <v>10000</v>
      </c>
      <c r="HG4086" t="b">
        <v>1</v>
      </c>
      <c r="HH4086">
        <v>0</v>
      </c>
      <c r="HI4086">
        <v>0</v>
      </c>
      <c r="HJ4086">
        <v>0</v>
      </c>
      <c r="HK4086">
        <v>0</v>
      </c>
      <c r="HL4086" t="b">
        <v>0</v>
      </c>
      <c r="HM4086">
        <v>0</v>
      </c>
      <c r="HN4086">
        <v>0</v>
      </c>
      <c r="HO4086">
        <v>0</v>
      </c>
      <c r="HP4086" t="s">
        <v>363</v>
      </c>
      <c r="HQ4086">
        <v>0</v>
      </c>
      <c r="HR4086">
        <v>0</v>
      </c>
      <c r="HS4086">
        <v>0</v>
      </c>
      <c r="HT4086">
        <v>0</v>
      </c>
      <c r="HU4086" t="b">
        <v>0</v>
      </c>
      <c r="HV4086">
        <v>0</v>
      </c>
      <c r="HW4086" t="b">
        <v>0</v>
      </c>
      <c r="HX4086" t="b">
        <v>0</v>
      </c>
    </row>
    <row r="4087" spans="2:232">
      <c r="B4087" s="34">
        <f>10000000+INDEX(编号表!$B:$B,MATCH(D4087,编号表!$A:$A,0))*10000+J4087</f>
        <v>11880021</v>
      </c>
      <c r="C4087" s="22" t="s">
        <v>2554</v>
      </c>
      <c r="D4087" s="22" t="s">
        <v>2554</v>
      </c>
      <c r="E4087" s="41" t="s">
        <v>492</v>
      </c>
      <c r="F4087" s="41" t="s">
        <v>2272</v>
      </c>
      <c r="G4087" s="41" t="s">
        <v>363</v>
      </c>
      <c r="H4087" s="41" t="b">
        <v>0</v>
      </c>
      <c r="I4087" s="41" t="b">
        <v>0</v>
      </c>
      <c r="J4087" s="41">
        <v>21</v>
      </c>
      <c r="K4087" s="41" t="str">
        <f t="shared" si="83"/>
        <v>118800</v>
      </c>
      <c r="L4087" s="41" t="s">
        <v>777</v>
      </c>
      <c r="O4087" t="s">
        <v>2555</v>
      </c>
      <c r="P4087">
        <v>12221035</v>
      </c>
      <c r="Q4087">
        <v>0</v>
      </c>
      <c r="R4087">
        <v>0</v>
      </c>
      <c r="S4087">
        <v>0</v>
      </c>
      <c r="U4087">
        <v>0</v>
      </c>
      <c r="V4087">
        <v>0</v>
      </c>
      <c r="W4087">
        <v>600</v>
      </c>
      <c r="X4087">
        <v>600</v>
      </c>
      <c r="Y4087" t="s">
        <v>363</v>
      </c>
      <c r="Z4087"/>
      <c r="AA4087"/>
      <c r="AB4087"/>
      <c r="AC4087"/>
      <c r="AD4087"/>
      <c r="AE4087"/>
      <c r="AZ4087" t="s">
        <v>389</v>
      </c>
      <c r="BA4087">
        <v>10000</v>
      </c>
      <c r="BB4087" t="s">
        <v>2556</v>
      </c>
      <c r="BC4087" t="s">
        <v>442</v>
      </c>
      <c r="BD4087">
        <v>10000</v>
      </c>
      <c r="BE4087">
        <v>0</v>
      </c>
      <c r="BF4087" t="s">
        <v>361</v>
      </c>
      <c r="BG4087">
        <v>0</v>
      </c>
      <c r="CB4087">
        <v>160</v>
      </c>
      <c r="GY4087">
        <v>0</v>
      </c>
      <c r="GZ4087">
        <v>0</v>
      </c>
      <c r="HA4087" t="s">
        <v>373</v>
      </c>
      <c r="HB4087">
        <v>0</v>
      </c>
      <c r="HC4087">
        <v>0</v>
      </c>
      <c r="HD4087">
        <v>0</v>
      </c>
      <c r="HE4087" t="b">
        <v>0</v>
      </c>
      <c r="HF4087">
        <v>10000</v>
      </c>
      <c r="HG4087" t="b">
        <v>1</v>
      </c>
      <c r="HH4087">
        <v>0</v>
      </c>
      <c r="HI4087">
        <v>0</v>
      </c>
      <c r="HJ4087">
        <v>0</v>
      </c>
      <c r="HK4087">
        <v>0</v>
      </c>
      <c r="HL4087" t="b">
        <v>0</v>
      </c>
      <c r="HM4087">
        <v>0</v>
      </c>
      <c r="HN4087">
        <v>0</v>
      </c>
      <c r="HO4087">
        <v>0</v>
      </c>
      <c r="HP4087" t="s">
        <v>363</v>
      </c>
      <c r="HQ4087">
        <v>0</v>
      </c>
      <c r="HR4087">
        <v>0</v>
      </c>
      <c r="HS4087">
        <v>0</v>
      </c>
      <c r="HT4087">
        <v>0</v>
      </c>
      <c r="HU4087" t="b">
        <v>0</v>
      </c>
      <c r="HV4087">
        <v>0</v>
      </c>
      <c r="HW4087" t="b">
        <v>0</v>
      </c>
      <c r="HX4087" t="b">
        <v>0</v>
      </c>
    </row>
    <row r="4088" spans="2:232">
      <c r="B4088" s="34">
        <f>10000000+INDEX(编号表!$B:$B,MATCH(D4088,编号表!$A:$A,0))*10000+J4088</f>
        <v>11890001</v>
      </c>
      <c r="C4088" s="22" t="s">
        <v>2557</v>
      </c>
      <c r="D4088" s="22" t="s">
        <v>2557</v>
      </c>
      <c r="E4088" s="41" t="s">
        <v>492</v>
      </c>
      <c r="F4088" s="41" t="s">
        <v>2248</v>
      </c>
      <c r="G4088" s="41" t="s">
        <v>363</v>
      </c>
      <c r="H4088" s="41" t="b">
        <v>0</v>
      </c>
      <c r="I4088" s="41" t="b">
        <v>0</v>
      </c>
      <c r="J4088" s="41">
        <v>1</v>
      </c>
      <c r="K4088" s="41" t="str">
        <f t="shared" si="83"/>
        <v>118900</v>
      </c>
      <c r="L4088" s="41" t="s">
        <v>353</v>
      </c>
      <c r="O4088" t="s">
        <v>2558</v>
      </c>
      <c r="P4088">
        <v>12221036</v>
      </c>
    </row>
    <row r="4089" spans="2:232">
      <c r="B4089" s="34">
        <f>10000000+INDEX(编号表!$B:$B,MATCH(D4089,编号表!$A:$A,0))*10000+J4089</f>
        <v>11890002</v>
      </c>
      <c r="C4089" s="22" t="s">
        <v>2557</v>
      </c>
      <c r="D4089" s="22" t="s">
        <v>2557</v>
      </c>
      <c r="E4089" s="41" t="s">
        <v>492</v>
      </c>
      <c r="F4089" s="41" t="s">
        <v>2248</v>
      </c>
      <c r="G4089" s="41" t="s">
        <v>363</v>
      </c>
      <c r="H4089" s="41" t="b">
        <v>0</v>
      </c>
      <c r="I4089" s="41" t="b">
        <v>0</v>
      </c>
      <c r="J4089" s="41">
        <v>2</v>
      </c>
      <c r="K4089" s="41" t="str">
        <f t="shared" si="83"/>
        <v>118900</v>
      </c>
      <c r="L4089" s="41" t="s">
        <v>860</v>
      </c>
      <c r="O4089" t="s">
        <v>2558</v>
      </c>
      <c r="P4089">
        <v>12221036</v>
      </c>
    </row>
    <row r="4090" spans="2:232">
      <c r="B4090" s="34">
        <f>10000000+INDEX(编号表!$B:$B,MATCH(D4090,编号表!$A:$A,0))*10000+J4090</f>
        <v>11890003</v>
      </c>
      <c r="C4090" s="22" t="s">
        <v>2557</v>
      </c>
      <c r="D4090" s="22" t="s">
        <v>2557</v>
      </c>
      <c r="E4090" s="41" t="s">
        <v>492</v>
      </c>
      <c r="F4090" s="41" t="s">
        <v>2248</v>
      </c>
      <c r="G4090" s="41" t="s">
        <v>363</v>
      </c>
      <c r="H4090" s="41" t="b">
        <v>0</v>
      </c>
      <c r="I4090" s="41" t="b">
        <v>0</v>
      </c>
      <c r="J4090" s="41">
        <v>3</v>
      </c>
      <c r="K4090" s="41" t="str">
        <f t="shared" si="83"/>
        <v>118900</v>
      </c>
      <c r="L4090" s="41" t="s">
        <v>777</v>
      </c>
      <c r="O4090" t="s">
        <v>2558</v>
      </c>
      <c r="P4090">
        <v>12221036</v>
      </c>
    </row>
    <row r="4091" spans="2:232">
      <c r="B4091" s="34">
        <f>10000000+INDEX(编号表!$B:$B,MATCH(D4091,编号表!$A:$A,0))*10000+J4091</f>
        <v>11890004</v>
      </c>
      <c r="C4091" s="22" t="s">
        <v>2557</v>
      </c>
      <c r="D4091" s="22" t="s">
        <v>2557</v>
      </c>
      <c r="E4091" s="41" t="s">
        <v>492</v>
      </c>
      <c r="F4091" s="41" t="s">
        <v>2252</v>
      </c>
      <c r="G4091" s="41" t="s">
        <v>363</v>
      </c>
      <c r="H4091" s="41" t="b">
        <v>0</v>
      </c>
      <c r="I4091" s="41" t="b">
        <v>0</v>
      </c>
      <c r="J4091" s="41">
        <v>4</v>
      </c>
      <c r="K4091" s="41" t="str">
        <f t="shared" si="83"/>
        <v>118900</v>
      </c>
      <c r="L4091" s="41" t="s">
        <v>353</v>
      </c>
      <c r="O4091" t="s">
        <v>2558</v>
      </c>
      <c r="P4091">
        <v>12221036</v>
      </c>
    </row>
    <row r="4092" spans="2:232">
      <c r="B4092" s="34">
        <f>10000000+INDEX(编号表!$B:$B,MATCH(D4092,编号表!$A:$A,0))*10000+J4092</f>
        <v>11890005</v>
      </c>
      <c r="C4092" s="22" t="s">
        <v>2557</v>
      </c>
      <c r="D4092" s="22" t="s">
        <v>2557</v>
      </c>
      <c r="E4092" s="41" t="s">
        <v>492</v>
      </c>
      <c r="F4092" s="41" t="s">
        <v>2252</v>
      </c>
      <c r="G4092" s="41" t="s">
        <v>363</v>
      </c>
      <c r="H4092" s="41" t="b">
        <v>0</v>
      </c>
      <c r="I4092" s="41" t="b">
        <v>0</v>
      </c>
      <c r="J4092" s="41">
        <v>5</v>
      </c>
      <c r="K4092" s="41" t="str">
        <f t="shared" si="83"/>
        <v>118900</v>
      </c>
      <c r="L4092" s="41" t="s">
        <v>860</v>
      </c>
      <c r="O4092" t="s">
        <v>2558</v>
      </c>
      <c r="P4092">
        <v>12221036</v>
      </c>
    </row>
    <row r="4093" spans="2:232">
      <c r="B4093" s="34">
        <f>10000000+INDEX(编号表!$B:$B,MATCH(D4093,编号表!$A:$A,0))*10000+J4093</f>
        <v>11890006</v>
      </c>
      <c r="C4093" s="22" t="s">
        <v>2557</v>
      </c>
      <c r="D4093" s="22" t="s">
        <v>2557</v>
      </c>
      <c r="E4093" s="41" t="s">
        <v>492</v>
      </c>
      <c r="F4093" s="41" t="s">
        <v>2252</v>
      </c>
      <c r="G4093" s="41" t="s">
        <v>363</v>
      </c>
      <c r="H4093" s="41" t="b">
        <v>0</v>
      </c>
      <c r="I4093" s="41" t="b">
        <v>0</v>
      </c>
      <c r="J4093" s="41">
        <v>6</v>
      </c>
      <c r="K4093" s="41" t="str">
        <f t="shared" si="83"/>
        <v>118900</v>
      </c>
      <c r="L4093" s="41" t="s">
        <v>777</v>
      </c>
      <c r="O4093" t="s">
        <v>2558</v>
      </c>
      <c r="P4093">
        <v>12221036</v>
      </c>
    </row>
    <row r="4094" spans="2:232">
      <c r="B4094" s="34">
        <f>10000000+INDEX(编号表!$B:$B,MATCH(D4094,编号表!$A:$A,0))*10000+J4094</f>
        <v>11890007</v>
      </c>
      <c r="C4094" s="22" t="s">
        <v>2557</v>
      </c>
      <c r="D4094" s="22" t="s">
        <v>2557</v>
      </c>
      <c r="E4094" s="41" t="s">
        <v>492</v>
      </c>
      <c r="F4094" s="41" t="s">
        <v>2256</v>
      </c>
      <c r="G4094" s="41" t="s">
        <v>363</v>
      </c>
      <c r="H4094" s="41" t="b">
        <v>0</v>
      </c>
      <c r="I4094" s="41" t="b">
        <v>0</v>
      </c>
      <c r="J4094" s="41">
        <v>7</v>
      </c>
      <c r="K4094" s="41" t="str">
        <f t="shared" si="83"/>
        <v>118900</v>
      </c>
      <c r="L4094" s="41" t="s">
        <v>353</v>
      </c>
      <c r="O4094" t="s">
        <v>2558</v>
      </c>
      <c r="P4094">
        <v>12221036</v>
      </c>
    </row>
    <row r="4095" spans="2:232">
      <c r="B4095" s="34">
        <f>10000000+INDEX(编号表!$B:$B,MATCH(D4095,编号表!$A:$A,0))*10000+J4095</f>
        <v>11890008</v>
      </c>
      <c r="C4095" s="22" t="s">
        <v>2557</v>
      </c>
      <c r="D4095" s="22" t="s">
        <v>2557</v>
      </c>
      <c r="E4095" s="41" t="s">
        <v>492</v>
      </c>
      <c r="F4095" s="41" t="s">
        <v>2256</v>
      </c>
      <c r="G4095" s="41" t="s">
        <v>363</v>
      </c>
      <c r="H4095" s="41" t="b">
        <v>0</v>
      </c>
      <c r="I4095" s="41" t="b">
        <v>0</v>
      </c>
      <c r="J4095" s="41">
        <v>8</v>
      </c>
      <c r="K4095" s="41" t="str">
        <f t="shared" si="83"/>
        <v>118900</v>
      </c>
      <c r="L4095" s="41" t="s">
        <v>860</v>
      </c>
      <c r="O4095" t="s">
        <v>2558</v>
      </c>
      <c r="P4095">
        <v>12221036</v>
      </c>
    </row>
    <row r="4096" spans="2:232">
      <c r="B4096" s="34">
        <f>10000000+INDEX(编号表!$B:$B,MATCH(D4096,编号表!$A:$A,0))*10000+J4096</f>
        <v>11890009</v>
      </c>
      <c r="C4096" s="22" t="s">
        <v>2557</v>
      </c>
      <c r="D4096" s="22" t="s">
        <v>2557</v>
      </c>
      <c r="E4096" s="41" t="s">
        <v>492</v>
      </c>
      <c r="F4096" s="41" t="s">
        <v>2256</v>
      </c>
      <c r="G4096" s="41" t="s">
        <v>363</v>
      </c>
      <c r="H4096" s="41" t="b">
        <v>0</v>
      </c>
      <c r="I4096" s="41" t="b">
        <v>0</v>
      </c>
      <c r="J4096" s="41">
        <v>9</v>
      </c>
      <c r="K4096" s="41" t="str">
        <f t="shared" si="83"/>
        <v>118900</v>
      </c>
      <c r="L4096" s="41" t="s">
        <v>777</v>
      </c>
      <c r="O4096" t="s">
        <v>2558</v>
      </c>
      <c r="P4096">
        <v>12221036</v>
      </c>
    </row>
    <row r="4097" spans="2:232">
      <c r="B4097" s="34">
        <f>10000000+INDEX(编号表!$B:$B,MATCH(D4097,编号表!$A:$A,0))*10000+J4097</f>
        <v>11890010</v>
      </c>
      <c r="C4097" s="22" t="s">
        <v>2557</v>
      </c>
      <c r="D4097" s="22" t="s">
        <v>2557</v>
      </c>
      <c r="E4097" s="41" t="s">
        <v>492</v>
      </c>
      <c r="F4097" s="41" t="s">
        <v>2260</v>
      </c>
      <c r="G4097" s="41" t="s">
        <v>363</v>
      </c>
      <c r="H4097" s="41" t="b">
        <v>0</v>
      </c>
      <c r="I4097" s="41" t="b">
        <v>0</v>
      </c>
      <c r="J4097" s="41">
        <v>10</v>
      </c>
      <c r="K4097" s="41" t="str">
        <f t="shared" si="83"/>
        <v>118900</v>
      </c>
      <c r="L4097" s="41" t="s">
        <v>353</v>
      </c>
      <c r="O4097" t="s">
        <v>2558</v>
      </c>
      <c r="P4097">
        <v>12221036</v>
      </c>
    </row>
    <row r="4098" spans="2:232">
      <c r="B4098" s="34">
        <f>10000000+INDEX(编号表!$B:$B,MATCH(D4098,编号表!$A:$A,0))*10000+J4098</f>
        <v>11890011</v>
      </c>
      <c r="C4098" s="22" t="s">
        <v>2557</v>
      </c>
      <c r="D4098" s="22" t="s">
        <v>2557</v>
      </c>
      <c r="E4098" s="41" t="s">
        <v>492</v>
      </c>
      <c r="F4098" s="41" t="s">
        <v>2260</v>
      </c>
      <c r="G4098" s="41" t="s">
        <v>363</v>
      </c>
      <c r="H4098" s="41" t="b">
        <v>0</v>
      </c>
      <c r="I4098" s="41" t="b">
        <v>0</v>
      </c>
      <c r="J4098" s="41">
        <v>11</v>
      </c>
      <c r="K4098" s="41" t="str">
        <f t="shared" si="83"/>
        <v>118900</v>
      </c>
      <c r="L4098" s="41" t="s">
        <v>860</v>
      </c>
      <c r="O4098" t="s">
        <v>2558</v>
      </c>
      <c r="P4098">
        <v>12221036</v>
      </c>
    </row>
    <row r="4099" spans="2:232">
      <c r="B4099" s="34">
        <f>10000000+INDEX(编号表!$B:$B,MATCH(D4099,编号表!$A:$A,0))*10000+J4099</f>
        <v>11890012</v>
      </c>
      <c r="C4099" s="22" t="s">
        <v>2557</v>
      </c>
      <c r="D4099" s="22" t="s">
        <v>2557</v>
      </c>
      <c r="E4099" s="41" t="s">
        <v>492</v>
      </c>
      <c r="F4099" s="41" t="s">
        <v>2260</v>
      </c>
      <c r="G4099" s="41" t="s">
        <v>363</v>
      </c>
      <c r="H4099" s="41" t="b">
        <v>0</v>
      </c>
      <c r="I4099" s="41" t="b">
        <v>0</v>
      </c>
      <c r="J4099" s="41">
        <v>12</v>
      </c>
      <c r="K4099" s="41" t="str">
        <f t="shared" si="83"/>
        <v>118900</v>
      </c>
      <c r="L4099" s="41" t="s">
        <v>777</v>
      </c>
      <c r="O4099" t="s">
        <v>2558</v>
      </c>
      <c r="P4099">
        <v>12221036</v>
      </c>
    </row>
    <row r="4100" spans="2:232">
      <c r="B4100" s="34">
        <f>10000000+INDEX(编号表!$B:$B,MATCH(D4100,编号表!$A:$A,0))*10000+J4100</f>
        <v>11890013</v>
      </c>
      <c r="C4100" s="22" t="s">
        <v>2557</v>
      </c>
      <c r="D4100" s="22" t="s">
        <v>2557</v>
      </c>
      <c r="E4100" s="41" t="s">
        <v>492</v>
      </c>
      <c r="F4100" s="41" t="s">
        <v>2264</v>
      </c>
      <c r="G4100" s="41" t="s">
        <v>363</v>
      </c>
      <c r="H4100" s="41" t="b">
        <v>0</v>
      </c>
      <c r="I4100" s="41" t="b">
        <v>0</v>
      </c>
      <c r="J4100" s="41">
        <v>13</v>
      </c>
      <c r="K4100" s="41" t="str">
        <f t="shared" ref="K4100:K4163" si="84">LEFT(B4100,6)</f>
        <v>118900</v>
      </c>
      <c r="L4100" s="41" t="s">
        <v>353</v>
      </c>
      <c r="O4100" t="s">
        <v>2558</v>
      </c>
      <c r="P4100">
        <v>12221036</v>
      </c>
    </row>
    <row r="4101" spans="2:232">
      <c r="B4101" s="34">
        <f>10000000+INDEX(编号表!$B:$B,MATCH(D4101,编号表!$A:$A,0))*10000+J4101</f>
        <v>11890014</v>
      </c>
      <c r="C4101" s="22" t="s">
        <v>2557</v>
      </c>
      <c r="D4101" s="22" t="s">
        <v>2557</v>
      </c>
      <c r="E4101" s="41" t="s">
        <v>492</v>
      </c>
      <c r="F4101" s="41" t="s">
        <v>2264</v>
      </c>
      <c r="G4101" s="41" t="s">
        <v>363</v>
      </c>
      <c r="H4101" s="41" t="b">
        <v>0</v>
      </c>
      <c r="I4101" s="41" t="b">
        <v>0</v>
      </c>
      <c r="J4101" s="41">
        <v>14</v>
      </c>
      <c r="K4101" s="41" t="str">
        <f t="shared" si="84"/>
        <v>118900</v>
      </c>
      <c r="L4101" s="41" t="s">
        <v>860</v>
      </c>
      <c r="O4101" t="s">
        <v>2558</v>
      </c>
      <c r="P4101">
        <v>12221036</v>
      </c>
    </row>
    <row r="4102" spans="2:232">
      <c r="B4102" s="34">
        <f>10000000+INDEX(编号表!$B:$B,MATCH(D4102,编号表!$A:$A,0))*10000+J4102</f>
        <v>11890015</v>
      </c>
      <c r="C4102" s="22" t="s">
        <v>2557</v>
      </c>
      <c r="D4102" s="22" t="s">
        <v>2557</v>
      </c>
      <c r="E4102" s="41" t="s">
        <v>492</v>
      </c>
      <c r="F4102" s="41" t="s">
        <v>2264</v>
      </c>
      <c r="G4102" s="41" t="s">
        <v>363</v>
      </c>
      <c r="H4102" s="41" t="b">
        <v>0</v>
      </c>
      <c r="I4102" s="41" t="b">
        <v>0</v>
      </c>
      <c r="J4102" s="41">
        <v>15</v>
      </c>
      <c r="K4102" s="41" t="str">
        <f t="shared" si="84"/>
        <v>118900</v>
      </c>
      <c r="L4102" s="41" t="s">
        <v>777</v>
      </c>
      <c r="O4102" t="s">
        <v>2558</v>
      </c>
      <c r="P4102">
        <v>12221036</v>
      </c>
    </row>
    <row r="4103" spans="2:232">
      <c r="B4103" s="34">
        <f>10000000+INDEX(编号表!$B:$B,MATCH(D4103,编号表!$A:$A,0))*10000+J4103</f>
        <v>11890016</v>
      </c>
      <c r="C4103" s="22" t="s">
        <v>2557</v>
      </c>
      <c r="D4103" s="22" t="s">
        <v>2557</v>
      </c>
      <c r="E4103" s="41" t="s">
        <v>492</v>
      </c>
      <c r="F4103" s="41" t="s">
        <v>2268</v>
      </c>
      <c r="G4103" s="41" t="s">
        <v>363</v>
      </c>
      <c r="H4103" s="41" t="b">
        <v>0</v>
      </c>
      <c r="I4103" s="41" t="b">
        <v>0</v>
      </c>
      <c r="J4103" s="41">
        <v>16</v>
      </c>
      <c r="K4103" s="41" t="str">
        <f t="shared" si="84"/>
        <v>118900</v>
      </c>
      <c r="L4103" s="41" t="s">
        <v>353</v>
      </c>
      <c r="O4103" t="s">
        <v>2558</v>
      </c>
      <c r="P4103">
        <v>12221036</v>
      </c>
    </row>
    <row r="4104" spans="2:232">
      <c r="B4104" s="34">
        <f>10000000+INDEX(编号表!$B:$B,MATCH(D4104,编号表!$A:$A,0))*10000+J4104</f>
        <v>11890017</v>
      </c>
      <c r="C4104" s="22" t="s">
        <v>2557</v>
      </c>
      <c r="D4104" s="22" t="s">
        <v>2557</v>
      </c>
      <c r="E4104" s="41" t="s">
        <v>492</v>
      </c>
      <c r="F4104" s="41" t="s">
        <v>2268</v>
      </c>
      <c r="G4104" s="41" t="s">
        <v>363</v>
      </c>
      <c r="H4104" s="41" t="b">
        <v>0</v>
      </c>
      <c r="I4104" s="41" t="b">
        <v>0</v>
      </c>
      <c r="J4104" s="41">
        <v>17</v>
      </c>
      <c r="K4104" s="41" t="str">
        <f t="shared" si="84"/>
        <v>118900</v>
      </c>
      <c r="L4104" s="41" t="s">
        <v>860</v>
      </c>
      <c r="O4104" t="s">
        <v>2558</v>
      </c>
      <c r="P4104">
        <v>12221036</v>
      </c>
    </row>
    <row r="4105" spans="2:232">
      <c r="B4105" s="34">
        <f>10000000+INDEX(编号表!$B:$B,MATCH(D4105,编号表!$A:$A,0))*10000+J4105</f>
        <v>11890018</v>
      </c>
      <c r="C4105" s="22" t="s">
        <v>2557</v>
      </c>
      <c r="D4105" s="22" t="s">
        <v>2557</v>
      </c>
      <c r="E4105" s="41" t="s">
        <v>492</v>
      </c>
      <c r="F4105" s="41" t="s">
        <v>2268</v>
      </c>
      <c r="G4105" s="41" t="s">
        <v>363</v>
      </c>
      <c r="H4105" s="41" t="b">
        <v>0</v>
      </c>
      <c r="I4105" s="41" t="b">
        <v>0</v>
      </c>
      <c r="J4105" s="41">
        <v>18</v>
      </c>
      <c r="K4105" s="41" t="str">
        <f t="shared" si="84"/>
        <v>118900</v>
      </c>
      <c r="L4105" s="41" t="s">
        <v>777</v>
      </c>
      <c r="O4105" t="s">
        <v>2558</v>
      </c>
      <c r="P4105">
        <v>12221036</v>
      </c>
    </row>
    <row r="4106" spans="2:232">
      <c r="B4106" s="34">
        <f>10000000+INDEX(编号表!$B:$B,MATCH(D4106,编号表!$A:$A,0))*10000+J4106</f>
        <v>11890019</v>
      </c>
      <c r="C4106" s="22" t="s">
        <v>2557</v>
      </c>
      <c r="D4106" s="22" t="s">
        <v>2557</v>
      </c>
      <c r="E4106" s="41" t="s">
        <v>492</v>
      </c>
      <c r="F4106" s="41" t="s">
        <v>2272</v>
      </c>
      <c r="G4106" s="41" t="s">
        <v>363</v>
      </c>
      <c r="H4106" s="41" t="b">
        <v>0</v>
      </c>
      <c r="I4106" s="41" t="b">
        <v>0</v>
      </c>
      <c r="J4106" s="41">
        <v>19</v>
      </c>
      <c r="K4106" s="41" t="str">
        <f t="shared" si="84"/>
        <v>118900</v>
      </c>
      <c r="L4106" s="41" t="s">
        <v>353</v>
      </c>
      <c r="O4106" t="s">
        <v>2558</v>
      </c>
      <c r="P4106">
        <v>12221036</v>
      </c>
    </row>
    <row r="4107" spans="2:232">
      <c r="B4107" s="34">
        <f>10000000+INDEX(编号表!$B:$B,MATCH(D4107,编号表!$A:$A,0))*10000+J4107</f>
        <v>11890020</v>
      </c>
      <c r="C4107" s="22" t="s">
        <v>2557</v>
      </c>
      <c r="D4107" s="22" t="s">
        <v>2557</v>
      </c>
      <c r="E4107" s="41" t="s">
        <v>492</v>
      </c>
      <c r="F4107" s="41" t="s">
        <v>2272</v>
      </c>
      <c r="G4107" s="41" t="s">
        <v>363</v>
      </c>
      <c r="H4107" s="41" t="b">
        <v>0</v>
      </c>
      <c r="I4107" s="41" t="b">
        <v>0</v>
      </c>
      <c r="J4107" s="41">
        <v>20</v>
      </c>
      <c r="K4107" s="41" t="str">
        <f t="shared" si="84"/>
        <v>118900</v>
      </c>
      <c r="L4107" s="41" t="s">
        <v>860</v>
      </c>
      <c r="O4107" t="s">
        <v>2558</v>
      </c>
      <c r="P4107">
        <v>12221036</v>
      </c>
    </row>
    <row r="4108" spans="2:232">
      <c r="B4108" s="34">
        <f>10000000+INDEX(编号表!$B:$B,MATCH(D4108,编号表!$A:$A,0))*10000+J4108</f>
        <v>11890021</v>
      </c>
      <c r="C4108" s="22" t="s">
        <v>2557</v>
      </c>
      <c r="D4108" s="22" t="s">
        <v>2557</v>
      </c>
      <c r="E4108" s="41" t="s">
        <v>492</v>
      </c>
      <c r="F4108" s="41" t="s">
        <v>2272</v>
      </c>
      <c r="G4108" s="41" t="s">
        <v>363</v>
      </c>
      <c r="H4108" s="41" t="b">
        <v>0</v>
      </c>
      <c r="I4108" s="41" t="b">
        <v>0</v>
      </c>
      <c r="J4108" s="41">
        <v>21</v>
      </c>
      <c r="K4108" s="41" t="str">
        <f t="shared" si="84"/>
        <v>118900</v>
      </c>
      <c r="L4108" s="41" t="s">
        <v>777</v>
      </c>
      <c r="O4108" t="s">
        <v>2558</v>
      </c>
      <c r="P4108">
        <v>12221036</v>
      </c>
    </row>
    <row r="4109" spans="2:232">
      <c r="B4109" s="34">
        <f>10000000+INDEX(编号表!$B:$B,MATCH(D4109,编号表!$A:$A,0))*10000+J4109</f>
        <v>11900001</v>
      </c>
      <c r="C4109" s="22" t="s">
        <v>2559</v>
      </c>
      <c r="D4109" s="22" t="s">
        <v>2559</v>
      </c>
      <c r="E4109" s="41" t="s">
        <v>492</v>
      </c>
      <c r="F4109" s="41" t="s">
        <v>2248</v>
      </c>
      <c r="G4109" s="41" t="s">
        <v>363</v>
      </c>
      <c r="H4109" s="41" t="b">
        <v>0</v>
      </c>
      <c r="I4109" s="41" t="b">
        <v>0</v>
      </c>
      <c r="J4109" s="41">
        <v>1</v>
      </c>
      <c r="K4109" s="41" t="str">
        <f t="shared" si="84"/>
        <v>119000</v>
      </c>
      <c r="L4109" s="41" t="s">
        <v>353</v>
      </c>
      <c r="O4109" t="s">
        <v>2560</v>
      </c>
      <c r="P4109">
        <v>12221037</v>
      </c>
      <c r="Q4109">
        <v>0</v>
      </c>
      <c r="R4109">
        <v>0</v>
      </c>
      <c r="S4109">
        <v>0</v>
      </c>
      <c r="U4109">
        <v>0</v>
      </c>
      <c r="V4109">
        <v>0</v>
      </c>
      <c r="W4109">
        <v>600</v>
      </c>
      <c r="X4109">
        <v>600</v>
      </c>
      <c r="Y4109" t="s">
        <v>363</v>
      </c>
      <c r="Z4109"/>
      <c r="AA4109"/>
      <c r="AB4109"/>
      <c r="AC4109"/>
      <c r="AD4109"/>
      <c r="AE4109"/>
      <c r="AZ4109" t="s">
        <v>389</v>
      </c>
      <c r="BA4109">
        <v>10000</v>
      </c>
      <c r="BB4109" t="s">
        <v>2561</v>
      </c>
      <c r="BC4109" t="s">
        <v>442</v>
      </c>
      <c r="BD4109">
        <v>10000</v>
      </c>
      <c r="BE4109">
        <v>0</v>
      </c>
      <c r="BF4109" t="s">
        <v>361</v>
      </c>
      <c r="BG4109">
        <v>0</v>
      </c>
      <c r="BV4109">
        <v>120000</v>
      </c>
      <c r="GY4109">
        <v>0</v>
      </c>
      <c r="GZ4109">
        <v>0</v>
      </c>
      <c r="HA4109" t="s">
        <v>373</v>
      </c>
      <c r="HB4109">
        <v>0</v>
      </c>
      <c r="HC4109">
        <v>0</v>
      </c>
      <c r="HD4109">
        <v>0</v>
      </c>
      <c r="HE4109" t="b">
        <v>0</v>
      </c>
      <c r="HF4109">
        <v>10000</v>
      </c>
      <c r="HG4109" t="b">
        <v>1</v>
      </c>
      <c r="HH4109">
        <v>0</v>
      </c>
      <c r="HI4109">
        <v>0</v>
      </c>
      <c r="HJ4109">
        <v>0</v>
      </c>
      <c r="HK4109">
        <v>0</v>
      </c>
      <c r="HL4109" t="b">
        <v>0</v>
      </c>
      <c r="HM4109">
        <v>0</v>
      </c>
      <c r="HN4109">
        <v>0</v>
      </c>
      <c r="HO4109">
        <v>0</v>
      </c>
      <c r="HP4109" t="s">
        <v>363</v>
      </c>
      <c r="HQ4109">
        <v>0</v>
      </c>
      <c r="HR4109">
        <v>0</v>
      </c>
      <c r="HS4109">
        <v>0</v>
      </c>
      <c r="HT4109">
        <v>0</v>
      </c>
      <c r="HU4109" t="b">
        <v>0</v>
      </c>
      <c r="HV4109">
        <v>0</v>
      </c>
      <c r="HW4109" t="b">
        <v>0</v>
      </c>
      <c r="HX4109" t="b">
        <v>0</v>
      </c>
    </row>
    <row r="4110" spans="2:232">
      <c r="B4110" s="34">
        <f>10000000+INDEX(编号表!$B:$B,MATCH(D4110,编号表!$A:$A,0))*10000+J4110</f>
        <v>11900002</v>
      </c>
      <c r="C4110" s="22" t="s">
        <v>2559</v>
      </c>
      <c r="D4110" s="22" t="s">
        <v>2559</v>
      </c>
      <c r="E4110" s="41" t="s">
        <v>492</v>
      </c>
      <c r="F4110" s="41" t="s">
        <v>2248</v>
      </c>
      <c r="G4110" s="41" t="s">
        <v>363</v>
      </c>
      <c r="H4110" s="41" t="b">
        <v>0</v>
      </c>
      <c r="I4110" s="41" t="b">
        <v>0</v>
      </c>
      <c r="J4110" s="41">
        <v>2</v>
      </c>
      <c r="K4110" s="41" t="str">
        <f t="shared" si="84"/>
        <v>119000</v>
      </c>
      <c r="L4110" s="41" t="s">
        <v>860</v>
      </c>
      <c r="O4110" t="s">
        <v>2560</v>
      </c>
      <c r="P4110">
        <v>12221037</v>
      </c>
      <c r="Q4110">
        <v>0</v>
      </c>
      <c r="R4110">
        <v>0</v>
      </c>
      <c r="S4110">
        <v>0</v>
      </c>
      <c r="U4110">
        <v>0</v>
      </c>
      <c r="V4110">
        <v>0</v>
      </c>
      <c r="W4110">
        <v>600</v>
      </c>
      <c r="X4110">
        <v>600</v>
      </c>
      <c r="Y4110" t="s">
        <v>363</v>
      </c>
      <c r="Z4110"/>
      <c r="AA4110"/>
      <c r="AB4110"/>
      <c r="AC4110"/>
      <c r="AD4110"/>
      <c r="AE4110"/>
      <c r="AZ4110" t="s">
        <v>389</v>
      </c>
      <c r="BA4110">
        <v>10000</v>
      </c>
      <c r="BB4110" t="s">
        <v>2561</v>
      </c>
      <c r="BC4110" t="s">
        <v>442</v>
      </c>
      <c r="BD4110">
        <v>10000</v>
      </c>
      <c r="BE4110">
        <v>0</v>
      </c>
      <c r="BF4110" t="s">
        <v>361</v>
      </c>
      <c r="BG4110">
        <v>0</v>
      </c>
      <c r="BV4110">
        <v>120000</v>
      </c>
      <c r="GY4110">
        <v>0</v>
      </c>
      <c r="GZ4110">
        <v>0</v>
      </c>
      <c r="HA4110" t="s">
        <v>373</v>
      </c>
      <c r="HB4110">
        <v>0</v>
      </c>
      <c r="HC4110">
        <v>0</v>
      </c>
      <c r="HD4110">
        <v>0</v>
      </c>
      <c r="HE4110" t="b">
        <v>0</v>
      </c>
      <c r="HF4110">
        <v>10000</v>
      </c>
      <c r="HG4110" t="b">
        <v>1</v>
      </c>
      <c r="HH4110">
        <v>0</v>
      </c>
      <c r="HI4110">
        <v>0</v>
      </c>
      <c r="HJ4110">
        <v>0</v>
      </c>
      <c r="HK4110">
        <v>0</v>
      </c>
      <c r="HL4110" t="b">
        <v>0</v>
      </c>
      <c r="HM4110">
        <v>0</v>
      </c>
      <c r="HN4110">
        <v>0</v>
      </c>
      <c r="HO4110">
        <v>0</v>
      </c>
      <c r="HP4110" t="s">
        <v>363</v>
      </c>
      <c r="HQ4110">
        <v>0</v>
      </c>
      <c r="HR4110">
        <v>0</v>
      </c>
      <c r="HS4110">
        <v>0</v>
      </c>
      <c r="HT4110">
        <v>0</v>
      </c>
      <c r="HU4110" t="b">
        <v>0</v>
      </c>
      <c r="HV4110">
        <v>0</v>
      </c>
      <c r="HW4110" t="b">
        <v>0</v>
      </c>
      <c r="HX4110" t="b">
        <v>0</v>
      </c>
    </row>
    <row r="4111" spans="2:232">
      <c r="B4111" s="34">
        <f>10000000+INDEX(编号表!$B:$B,MATCH(D4111,编号表!$A:$A,0))*10000+J4111</f>
        <v>11900003</v>
      </c>
      <c r="C4111" s="22" t="s">
        <v>2559</v>
      </c>
      <c r="D4111" s="22" t="s">
        <v>2559</v>
      </c>
      <c r="E4111" s="41" t="s">
        <v>492</v>
      </c>
      <c r="F4111" s="41" t="s">
        <v>2248</v>
      </c>
      <c r="G4111" s="41" t="s">
        <v>363</v>
      </c>
      <c r="H4111" s="41" t="b">
        <v>0</v>
      </c>
      <c r="I4111" s="41" t="b">
        <v>0</v>
      </c>
      <c r="J4111" s="41">
        <v>3</v>
      </c>
      <c r="K4111" s="41" t="str">
        <f t="shared" si="84"/>
        <v>119000</v>
      </c>
      <c r="L4111" s="41" t="s">
        <v>777</v>
      </c>
      <c r="O4111" t="s">
        <v>2560</v>
      </c>
      <c r="P4111">
        <v>12221037</v>
      </c>
      <c r="Q4111">
        <v>0</v>
      </c>
      <c r="R4111">
        <v>0</v>
      </c>
      <c r="S4111">
        <v>0</v>
      </c>
      <c r="U4111">
        <v>0</v>
      </c>
      <c r="V4111">
        <v>0</v>
      </c>
      <c r="W4111">
        <v>600</v>
      </c>
      <c r="X4111">
        <v>600</v>
      </c>
      <c r="Y4111" t="s">
        <v>363</v>
      </c>
      <c r="Z4111"/>
      <c r="AA4111"/>
      <c r="AB4111"/>
      <c r="AC4111"/>
      <c r="AD4111"/>
      <c r="AE4111"/>
      <c r="AZ4111" t="s">
        <v>389</v>
      </c>
      <c r="BA4111">
        <v>10000</v>
      </c>
      <c r="BB4111" t="s">
        <v>2561</v>
      </c>
      <c r="BC4111" t="s">
        <v>442</v>
      </c>
      <c r="BD4111">
        <v>10000</v>
      </c>
      <c r="BE4111">
        <v>0</v>
      </c>
      <c r="BF4111" t="s">
        <v>361</v>
      </c>
      <c r="BG4111">
        <v>0</v>
      </c>
      <c r="BV4111">
        <v>120000</v>
      </c>
      <c r="GY4111">
        <v>0</v>
      </c>
      <c r="GZ4111">
        <v>0</v>
      </c>
      <c r="HA4111" t="s">
        <v>373</v>
      </c>
      <c r="HB4111">
        <v>0</v>
      </c>
      <c r="HC4111">
        <v>0</v>
      </c>
      <c r="HD4111">
        <v>0</v>
      </c>
      <c r="HE4111" t="b">
        <v>0</v>
      </c>
      <c r="HF4111">
        <v>10000</v>
      </c>
      <c r="HG4111" t="b">
        <v>1</v>
      </c>
      <c r="HH4111">
        <v>0</v>
      </c>
      <c r="HI4111">
        <v>0</v>
      </c>
      <c r="HJ4111">
        <v>0</v>
      </c>
      <c r="HK4111">
        <v>0</v>
      </c>
      <c r="HL4111" t="b">
        <v>0</v>
      </c>
      <c r="HM4111">
        <v>0</v>
      </c>
      <c r="HN4111">
        <v>0</v>
      </c>
      <c r="HO4111">
        <v>0</v>
      </c>
      <c r="HP4111" t="s">
        <v>363</v>
      </c>
      <c r="HQ4111">
        <v>0</v>
      </c>
      <c r="HR4111">
        <v>0</v>
      </c>
      <c r="HS4111">
        <v>0</v>
      </c>
      <c r="HT4111">
        <v>0</v>
      </c>
      <c r="HU4111" t="b">
        <v>0</v>
      </c>
      <c r="HV4111">
        <v>0</v>
      </c>
      <c r="HW4111" t="b">
        <v>0</v>
      </c>
      <c r="HX4111" t="b">
        <v>0</v>
      </c>
    </row>
    <row r="4112" spans="2:232">
      <c r="B4112" s="34">
        <f>10000000+INDEX(编号表!$B:$B,MATCH(D4112,编号表!$A:$A,0))*10000+J4112</f>
        <v>11900004</v>
      </c>
      <c r="C4112" s="22" t="s">
        <v>2559</v>
      </c>
      <c r="D4112" s="22" t="s">
        <v>2559</v>
      </c>
      <c r="E4112" s="41" t="s">
        <v>492</v>
      </c>
      <c r="F4112" s="41" t="s">
        <v>2252</v>
      </c>
      <c r="G4112" s="41" t="s">
        <v>363</v>
      </c>
      <c r="H4112" s="41" t="b">
        <v>0</v>
      </c>
      <c r="I4112" s="41" t="b">
        <v>0</v>
      </c>
      <c r="J4112" s="41">
        <v>4</v>
      </c>
      <c r="K4112" s="41" t="str">
        <f t="shared" si="84"/>
        <v>119000</v>
      </c>
      <c r="L4112" s="41" t="s">
        <v>353</v>
      </c>
      <c r="O4112" t="s">
        <v>2560</v>
      </c>
      <c r="P4112">
        <v>12221037</v>
      </c>
      <c r="Q4112">
        <v>0</v>
      </c>
      <c r="R4112">
        <v>0</v>
      </c>
      <c r="S4112">
        <v>0</v>
      </c>
      <c r="U4112">
        <v>0</v>
      </c>
      <c r="V4112">
        <v>0</v>
      </c>
      <c r="W4112">
        <v>600</v>
      </c>
      <c r="X4112">
        <v>600</v>
      </c>
      <c r="Y4112" t="s">
        <v>363</v>
      </c>
      <c r="Z4112"/>
      <c r="AA4112"/>
      <c r="AB4112"/>
      <c r="AC4112"/>
      <c r="AD4112"/>
      <c r="AE4112"/>
      <c r="AZ4112" t="s">
        <v>389</v>
      </c>
      <c r="BA4112">
        <v>10000</v>
      </c>
      <c r="BB4112" t="s">
        <v>2561</v>
      </c>
      <c r="BC4112" t="s">
        <v>442</v>
      </c>
      <c r="BD4112">
        <v>10000</v>
      </c>
      <c r="BE4112">
        <v>0</v>
      </c>
      <c r="BF4112" t="s">
        <v>361</v>
      </c>
      <c r="BG4112">
        <v>0</v>
      </c>
      <c r="BV4112">
        <v>120000</v>
      </c>
      <c r="GY4112">
        <v>0</v>
      </c>
      <c r="GZ4112">
        <v>0</v>
      </c>
      <c r="HA4112" t="s">
        <v>373</v>
      </c>
      <c r="HB4112">
        <v>0</v>
      </c>
      <c r="HC4112">
        <v>0</v>
      </c>
      <c r="HD4112">
        <v>0</v>
      </c>
      <c r="HE4112" t="b">
        <v>0</v>
      </c>
      <c r="HF4112">
        <v>10000</v>
      </c>
      <c r="HG4112" t="b">
        <v>1</v>
      </c>
      <c r="HH4112">
        <v>0</v>
      </c>
      <c r="HI4112">
        <v>0</v>
      </c>
      <c r="HJ4112">
        <v>0</v>
      </c>
      <c r="HK4112">
        <v>0</v>
      </c>
      <c r="HL4112" t="b">
        <v>0</v>
      </c>
      <c r="HM4112">
        <v>0</v>
      </c>
      <c r="HN4112">
        <v>0</v>
      </c>
      <c r="HO4112">
        <v>0</v>
      </c>
      <c r="HP4112" t="s">
        <v>363</v>
      </c>
      <c r="HQ4112">
        <v>0</v>
      </c>
      <c r="HR4112">
        <v>0</v>
      </c>
      <c r="HS4112">
        <v>0</v>
      </c>
      <c r="HT4112">
        <v>0</v>
      </c>
      <c r="HU4112" t="b">
        <v>0</v>
      </c>
      <c r="HV4112">
        <v>0</v>
      </c>
      <c r="HW4112" t="b">
        <v>0</v>
      </c>
      <c r="HX4112" t="b">
        <v>0</v>
      </c>
    </row>
    <row r="4113" spans="2:232">
      <c r="B4113" s="34">
        <f>10000000+INDEX(编号表!$B:$B,MATCH(D4113,编号表!$A:$A,0))*10000+J4113</f>
        <v>11900005</v>
      </c>
      <c r="C4113" s="22" t="s">
        <v>2559</v>
      </c>
      <c r="D4113" s="22" t="s">
        <v>2559</v>
      </c>
      <c r="E4113" s="41" t="s">
        <v>492</v>
      </c>
      <c r="F4113" s="41" t="s">
        <v>2252</v>
      </c>
      <c r="G4113" s="41" t="s">
        <v>363</v>
      </c>
      <c r="H4113" s="41" t="b">
        <v>0</v>
      </c>
      <c r="I4113" s="41" t="b">
        <v>0</v>
      </c>
      <c r="J4113" s="41">
        <v>5</v>
      </c>
      <c r="K4113" s="41" t="str">
        <f t="shared" si="84"/>
        <v>119000</v>
      </c>
      <c r="L4113" s="41" t="s">
        <v>860</v>
      </c>
      <c r="O4113" t="s">
        <v>2560</v>
      </c>
      <c r="P4113">
        <v>12221037</v>
      </c>
      <c r="Q4113">
        <v>0</v>
      </c>
      <c r="R4113">
        <v>0</v>
      </c>
      <c r="S4113">
        <v>0</v>
      </c>
      <c r="U4113">
        <v>0</v>
      </c>
      <c r="V4113">
        <v>0</v>
      </c>
      <c r="W4113">
        <v>600</v>
      </c>
      <c r="X4113">
        <v>600</v>
      </c>
      <c r="Y4113" t="s">
        <v>363</v>
      </c>
      <c r="Z4113"/>
      <c r="AA4113"/>
      <c r="AB4113"/>
      <c r="AC4113"/>
      <c r="AD4113"/>
      <c r="AE4113"/>
      <c r="AZ4113" t="s">
        <v>389</v>
      </c>
      <c r="BA4113">
        <v>10000</v>
      </c>
      <c r="BB4113" t="s">
        <v>2561</v>
      </c>
      <c r="BC4113" t="s">
        <v>442</v>
      </c>
      <c r="BD4113">
        <v>10000</v>
      </c>
      <c r="BE4113">
        <v>0</v>
      </c>
      <c r="BF4113" t="s">
        <v>361</v>
      </c>
      <c r="BG4113">
        <v>0</v>
      </c>
      <c r="BV4113">
        <v>120000</v>
      </c>
      <c r="GY4113">
        <v>0</v>
      </c>
      <c r="GZ4113">
        <v>0</v>
      </c>
      <c r="HA4113" t="s">
        <v>373</v>
      </c>
      <c r="HB4113">
        <v>0</v>
      </c>
      <c r="HC4113">
        <v>0</v>
      </c>
      <c r="HD4113">
        <v>0</v>
      </c>
      <c r="HE4113" t="b">
        <v>0</v>
      </c>
      <c r="HF4113">
        <v>10000</v>
      </c>
      <c r="HG4113" t="b">
        <v>1</v>
      </c>
      <c r="HH4113">
        <v>0</v>
      </c>
      <c r="HI4113">
        <v>0</v>
      </c>
      <c r="HJ4113">
        <v>0</v>
      </c>
      <c r="HK4113">
        <v>0</v>
      </c>
      <c r="HL4113" t="b">
        <v>0</v>
      </c>
      <c r="HM4113">
        <v>0</v>
      </c>
      <c r="HN4113">
        <v>0</v>
      </c>
      <c r="HO4113">
        <v>0</v>
      </c>
      <c r="HP4113" t="s">
        <v>363</v>
      </c>
      <c r="HQ4113">
        <v>0</v>
      </c>
      <c r="HR4113">
        <v>0</v>
      </c>
      <c r="HS4113">
        <v>0</v>
      </c>
      <c r="HT4113">
        <v>0</v>
      </c>
      <c r="HU4113" t="b">
        <v>0</v>
      </c>
      <c r="HV4113">
        <v>0</v>
      </c>
      <c r="HW4113" t="b">
        <v>0</v>
      </c>
      <c r="HX4113" t="b">
        <v>0</v>
      </c>
    </row>
    <row r="4114" spans="2:232">
      <c r="B4114" s="34">
        <f>10000000+INDEX(编号表!$B:$B,MATCH(D4114,编号表!$A:$A,0))*10000+J4114</f>
        <v>11900006</v>
      </c>
      <c r="C4114" s="22" t="s">
        <v>2559</v>
      </c>
      <c r="D4114" s="22" t="s">
        <v>2559</v>
      </c>
      <c r="E4114" s="41" t="s">
        <v>492</v>
      </c>
      <c r="F4114" s="41" t="s">
        <v>2252</v>
      </c>
      <c r="G4114" s="41" t="s">
        <v>363</v>
      </c>
      <c r="H4114" s="41" t="b">
        <v>0</v>
      </c>
      <c r="I4114" s="41" t="b">
        <v>0</v>
      </c>
      <c r="J4114" s="41">
        <v>6</v>
      </c>
      <c r="K4114" s="41" t="str">
        <f t="shared" si="84"/>
        <v>119000</v>
      </c>
      <c r="L4114" s="41" t="s">
        <v>777</v>
      </c>
      <c r="O4114" t="s">
        <v>2560</v>
      </c>
      <c r="P4114">
        <v>12221037</v>
      </c>
      <c r="Q4114">
        <v>0</v>
      </c>
      <c r="R4114">
        <v>0</v>
      </c>
      <c r="S4114">
        <v>0</v>
      </c>
      <c r="U4114">
        <v>0</v>
      </c>
      <c r="V4114">
        <v>0</v>
      </c>
      <c r="W4114">
        <v>600</v>
      </c>
      <c r="X4114">
        <v>600</v>
      </c>
      <c r="Y4114" t="s">
        <v>363</v>
      </c>
      <c r="Z4114"/>
      <c r="AA4114"/>
      <c r="AB4114"/>
      <c r="AC4114"/>
      <c r="AD4114"/>
      <c r="AE4114"/>
      <c r="AZ4114" t="s">
        <v>389</v>
      </c>
      <c r="BA4114">
        <v>10000</v>
      </c>
      <c r="BB4114" t="s">
        <v>2561</v>
      </c>
      <c r="BC4114" t="s">
        <v>442</v>
      </c>
      <c r="BD4114">
        <v>10000</v>
      </c>
      <c r="BE4114">
        <v>0</v>
      </c>
      <c r="BF4114" t="s">
        <v>361</v>
      </c>
      <c r="BG4114">
        <v>0</v>
      </c>
      <c r="BV4114">
        <v>120000</v>
      </c>
      <c r="GY4114">
        <v>0</v>
      </c>
      <c r="GZ4114">
        <v>0</v>
      </c>
      <c r="HA4114" t="s">
        <v>373</v>
      </c>
      <c r="HB4114">
        <v>0</v>
      </c>
      <c r="HC4114">
        <v>0</v>
      </c>
      <c r="HD4114">
        <v>0</v>
      </c>
      <c r="HE4114" t="b">
        <v>0</v>
      </c>
      <c r="HF4114">
        <v>10000</v>
      </c>
      <c r="HG4114" t="b">
        <v>1</v>
      </c>
      <c r="HH4114">
        <v>0</v>
      </c>
      <c r="HI4114">
        <v>0</v>
      </c>
      <c r="HJ4114">
        <v>0</v>
      </c>
      <c r="HK4114">
        <v>0</v>
      </c>
      <c r="HL4114" t="b">
        <v>0</v>
      </c>
      <c r="HM4114">
        <v>0</v>
      </c>
      <c r="HN4114">
        <v>0</v>
      </c>
      <c r="HO4114">
        <v>0</v>
      </c>
      <c r="HP4114" t="s">
        <v>363</v>
      </c>
      <c r="HQ4114">
        <v>0</v>
      </c>
      <c r="HR4114">
        <v>0</v>
      </c>
      <c r="HS4114">
        <v>0</v>
      </c>
      <c r="HT4114">
        <v>0</v>
      </c>
      <c r="HU4114" t="b">
        <v>0</v>
      </c>
      <c r="HV4114">
        <v>0</v>
      </c>
      <c r="HW4114" t="b">
        <v>0</v>
      </c>
      <c r="HX4114" t="b">
        <v>0</v>
      </c>
    </row>
    <row r="4115" spans="2:232">
      <c r="B4115" s="34">
        <f>10000000+INDEX(编号表!$B:$B,MATCH(D4115,编号表!$A:$A,0))*10000+J4115</f>
        <v>11900007</v>
      </c>
      <c r="C4115" s="22" t="s">
        <v>2559</v>
      </c>
      <c r="D4115" s="22" t="s">
        <v>2559</v>
      </c>
      <c r="E4115" s="41" t="s">
        <v>492</v>
      </c>
      <c r="F4115" s="41" t="s">
        <v>2256</v>
      </c>
      <c r="G4115" s="41" t="s">
        <v>363</v>
      </c>
      <c r="H4115" s="41" t="b">
        <v>0</v>
      </c>
      <c r="I4115" s="41" t="b">
        <v>0</v>
      </c>
      <c r="J4115" s="41">
        <v>7</v>
      </c>
      <c r="K4115" s="41" t="str">
        <f t="shared" si="84"/>
        <v>119000</v>
      </c>
      <c r="L4115" s="41" t="s">
        <v>353</v>
      </c>
      <c r="O4115" t="s">
        <v>2560</v>
      </c>
      <c r="P4115">
        <v>12221037</v>
      </c>
      <c r="Q4115">
        <v>0</v>
      </c>
      <c r="R4115">
        <v>0</v>
      </c>
      <c r="S4115">
        <v>0</v>
      </c>
      <c r="U4115">
        <v>0</v>
      </c>
      <c r="V4115">
        <v>0</v>
      </c>
      <c r="W4115">
        <v>600</v>
      </c>
      <c r="X4115">
        <v>600</v>
      </c>
      <c r="Y4115" t="s">
        <v>363</v>
      </c>
      <c r="Z4115"/>
      <c r="AA4115"/>
      <c r="AB4115"/>
      <c r="AC4115"/>
      <c r="AD4115"/>
      <c r="AE4115"/>
      <c r="AZ4115" t="s">
        <v>389</v>
      </c>
      <c r="BA4115">
        <v>10000</v>
      </c>
      <c r="BB4115" t="s">
        <v>2561</v>
      </c>
      <c r="BC4115" t="s">
        <v>442</v>
      </c>
      <c r="BD4115">
        <v>10000</v>
      </c>
      <c r="BE4115">
        <v>0</v>
      </c>
      <c r="BF4115" t="s">
        <v>361</v>
      </c>
      <c r="BG4115">
        <v>0</v>
      </c>
      <c r="BV4115">
        <v>120000</v>
      </c>
      <c r="GY4115">
        <v>0</v>
      </c>
      <c r="GZ4115">
        <v>0</v>
      </c>
      <c r="HA4115" t="s">
        <v>373</v>
      </c>
      <c r="HB4115">
        <v>0</v>
      </c>
      <c r="HC4115">
        <v>0</v>
      </c>
      <c r="HD4115">
        <v>0</v>
      </c>
      <c r="HE4115" t="b">
        <v>0</v>
      </c>
      <c r="HF4115">
        <v>10000</v>
      </c>
      <c r="HG4115" t="b">
        <v>1</v>
      </c>
      <c r="HH4115">
        <v>0</v>
      </c>
      <c r="HI4115">
        <v>0</v>
      </c>
      <c r="HJ4115">
        <v>0</v>
      </c>
      <c r="HK4115">
        <v>0</v>
      </c>
      <c r="HL4115" t="b">
        <v>0</v>
      </c>
      <c r="HM4115">
        <v>0</v>
      </c>
      <c r="HN4115">
        <v>0</v>
      </c>
      <c r="HO4115">
        <v>0</v>
      </c>
      <c r="HP4115" t="s">
        <v>363</v>
      </c>
      <c r="HQ4115">
        <v>0</v>
      </c>
      <c r="HR4115">
        <v>0</v>
      </c>
      <c r="HS4115">
        <v>0</v>
      </c>
      <c r="HT4115">
        <v>0</v>
      </c>
      <c r="HU4115" t="b">
        <v>0</v>
      </c>
      <c r="HV4115">
        <v>0</v>
      </c>
      <c r="HW4115" t="b">
        <v>0</v>
      </c>
      <c r="HX4115" t="b">
        <v>0</v>
      </c>
    </row>
    <row r="4116" spans="2:232">
      <c r="B4116" s="34">
        <f>10000000+INDEX(编号表!$B:$B,MATCH(D4116,编号表!$A:$A,0))*10000+J4116</f>
        <v>11900008</v>
      </c>
      <c r="C4116" s="22" t="s">
        <v>2559</v>
      </c>
      <c r="D4116" s="22" t="s">
        <v>2559</v>
      </c>
      <c r="E4116" s="41" t="s">
        <v>492</v>
      </c>
      <c r="F4116" s="41" t="s">
        <v>2256</v>
      </c>
      <c r="G4116" s="41" t="s">
        <v>363</v>
      </c>
      <c r="H4116" s="41" t="b">
        <v>0</v>
      </c>
      <c r="I4116" s="41" t="b">
        <v>0</v>
      </c>
      <c r="J4116" s="41">
        <v>8</v>
      </c>
      <c r="K4116" s="41" t="str">
        <f t="shared" si="84"/>
        <v>119000</v>
      </c>
      <c r="L4116" s="41" t="s">
        <v>860</v>
      </c>
      <c r="O4116" t="s">
        <v>2560</v>
      </c>
      <c r="P4116">
        <v>12221037</v>
      </c>
      <c r="Q4116">
        <v>0</v>
      </c>
      <c r="R4116">
        <v>0</v>
      </c>
      <c r="S4116">
        <v>0</v>
      </c>
      <c r="U4116">
        <v>0</v>
      </c>
      <c r="V4116">
        <v>0</v>
      </c>
      <c r="W4116">
        <v>600</v>
      </c>
      <c r="X4116">
        <v>600</v>
      </c>
      <c r="Y4116" t="s">
        <v>363</v>
      </c>
      <c r="Z4116"/>
      <c r="AA4116"/>
      <c r="AB4116"/>
      <c r="AC4116"/>
      <c r="AD4116"/>
      <c r="AE4116"/>
      <c r="AZ4116" t="s">
        <v>389</v>
      </c>
      <c r="BA4116">
        <v>10000</v>
      </c>
      <c r="BB4116" t="s">
        <v>2561</v>
      </c>
      <c r="BC4116" t="s">
        <v>442</v>
      </c>
      <c r="BD4116">
        <v>10000</v>
      </c>
      <c r="BE4116">
        <v>0</v>
      </c>
      <c r="BF4116" t="s">
        <v>361</v>
      </c>
      <c r="BG4116">
        <v>0</v>
      </c>
      <c r="BV4116">
        <v>120000</v>
      </c>
      <c r="GY4116">
        <v>0</v>
      </c>
      <c r="GZ4116">
        <v>0</v>
      </c>
      <c r="HA4116" t="s">
        <v>373</v>
      </c>
      <c r="HB4116">
        <v>0</v>
      </c>
      <c r="HC4116">
        <v>0</v>
      </c>
      <c r="HD4116">
        <v>0</v>
      </c>
      <c r="HE4116" t="b">
        <v>0</v>
      </c>
      <c r="HF4116">
        <v>10000</v>
      </c>
      <c r="HG4116" t="b">
        <v>1</v>
      </c>
      <c r="HH4116">
        <v>0</v>
      </c>
      <c r="HI4116">
        <v>0</v>
      </c>
      <c r="HJ4116">
        <v>0</v>
      </c>
      <c r="HK4116">
        <v>0</v>
      </c>
      <c r="HL4116" t="b">
        <v>0</v>
      </c>
      <c r="HM4116">
        <v>0</v>
      </c>
      <c r="HN4116">
        <v>0</v>
      </c>
      <c r="HO4116">
        <v>0</v>
      </c>
      <c r="HP4116" t="s">
        <v>363</v>
      </c>
      <c r="HQ4116">
        <v>0</v>
      </c>
      <c r="HR4116">
        <v>0</v>
      </c>
      <c r="HS4116">
        <v>0</v>
      </c>
      <c r="HT4116">
        <v>0</v>
      </c>
      <c r="HU4116" t="b">
        <v>0</v>
      </c>
      <c r="HV4116">
        <v>0</v>
      </c>
      <c r="HW4116" t="b">
        <v>0</v>
      </c>
      <c r="HX4116" t="b">
        <v>0</v>
      </c>
    </row>
    <row r="4117" spans="2:232">
      <c r="B4117" s="34">
        <f>10000000+INDEX(编号表!$B:$B,MATCH(D4117,编号表!$A:$A,0))*10000+J4117</f>
        <v>11900009</v>
      </c>
      <c r="C4117" s="22" t="s">
        <v>2559</v>
      </c>
      <c r="D4117" s="22" t="s">
        <v>2559</v>
      </c>
      <c r="E4117" s="41" t="s">
        <v>492</v>
      </c>
      <c r="F4117" s="41" t="s">
        <v>2256</v>
      </c>
      <c r="G4117" s="41" t="s">
        <v>363</v>
      </c>
      <c r="H4117" s="41" t="b">
        <v>0</v>
      </c>
      <c r="I4117" s="41" t="b">
        <v>0</v>
      </c>
      <c r="J4117" s="41">
        <v>9</v>
      </c>
      <c r="K4117" s="41" t="str">
        <f t="shared" si="84"/>
        <v>119000</v>
      </c>
      <c r="L4117" s="41" t="s">
        <v>777</v>
      </c>
      <c r="O4117" t="s">
        <v>2560</v>
      </c>
      <c r="P4117">
        <v>12221037</v>
      </c>
      <c r="Q4117">
        <v>0</v>
      </c>
      <c r="R4117">
        <v>0</v>
      </c>
      <c r="S4117">
        <v>0</v>
      </c>
      <c r="U4117">
        <v>0</v>
      </c>
      <c r="V4117">
        <v>0</v>
      </c>
      <c r="W4117">
        <v>600</v>
      </c>
      <c r="X4117">
        <v>600</v>
      </c>
      <c r="Y4117" t="s">
        <v>363</v>
      </c>
      <c r="Z4117"/>
      <c r="AA4117"/>
      <c r="AB4117"/>
      <c r="AC4117"/>
      <c r="AD4117"/>
      <c r="AE4117"/>
      <c r="AZ4117" t="s">
        <v>389</v>
      </c>
      <c r="BA4117">
        <v>10000</v>
      </c>
      <c r="BB4117" t="s">
        <v>2561</v>
      </c>
      <c r="BC4117" t="s">
        <v>442</v>
      </c>
      <c r="BD4117">
        <v>10000</v>
      </c>
      <c r="BE4117">
        <v>0</v>
      </c>
      <c r="BF4117" t="s">
        <v>361</v>
      </c>
      <c r="BG4117">
        <v>0</v>
      </c>
      <c r="BV4117">
        <v>120000</v>
      </c>
      <c r="GY4117">
        <v>0</v>
      </c>
      <c r="GZ4117">
        <v>0</v>
      </c>
      <c r="HA4117" t="s">
        <v>373</v>
      </c>
      <c r="HB4117">
        <v>0</v>
      </c>
      <c r="HC4117">
        <v>0</v>
      </c>
      <c r="HD4117">
        <v>0</v>
      </c>
      <c r="HE4117" t="b">
        <v>0</v>
      </c>
      <c r="HF4117">
        <v>10000</v>
      </c>
      <c r="HG4117" t="b">
        <v>1</v>
      </c>
      <c r="HH4117">
        <v>0</v>
      </c>
      <c r="HI4117">
        <v>0</v>
      </c>
      <c r="HJ4117">
        <v>0</v>
      </c>
      <c r="HK4117">
        <v>0</v>
      </c>
      <c r="HL4117" t="b">
        <v>0</v>
      </c>
      <c r="HM4117">
        <v>0</v>
      </c>
      <c r="HN4117">
        <v>0</v>
      </c>
      <c r="HO4117">
        <v>0</v>
      </c>
      <c r="HP4117" t="s">
        <v>363</v>
      </c>
      <c r="HQ4117">
        <v>0</v>
      </c>
      <c r="HR4117">
        <v>0</v>
      </c>
      <c r="HS4117">
        <v>0</v>
      </c>
      <c r="HT4117">
        <v>0</v>
      </c>
      <c r="HU4117" t="b">
        <v>0</v>
      </c>
      <c r="HV4117">
        <v>0</v>
      </c>
      <c r="HW4117" t="b">
        <v>0</v>
      </c>
      <c r="HX4117" t="b">
        <v>0</v>
      </c>
    </row>
    <row r="4118" spans="2:232">
      <c r="B4118" s="34">
        <f>10000000+INDEX(编号表!$B:$B,MATCH(D4118,编号表!$A:$A,0))*10000+J4118</f>
        <v>11900010</v>
      </c>
      <c r="C4118" s="22" t="s">
        <v>2559</v>
      </c>
      <c r="D4118" s="22" t="s">
        <v>2559</v>
      </c>
      <c r="E4118" s="41" t="s">
        <v>492</v>
      </c>
      <c r="F4118" s="41" t="s">
        <v>2260</v>
      </c>
      <c r="G4118" s="41" t="s">
        <v>363</v>
      </c>
      <c r="H4118" s="41" t="b">
        <v>0</v>
      </c>
      <c r="I4118" s="41" t="b">
        <v>0</v>
      </c>
      <c r="J4118" s="41">
        <v>10</v>
      </c>
      <c r="K4118" s="41" t="str">
        <f t="shared" si="84"/>
        <v>119000</v>
      </c>
      <c r="L4118" s="41" t="s">
        <v>353</v>
      </c>
      <c r="O4118" t="s">
        <v>2560</v>
      </c>
      <c r="P4118">
        <v>12221037</v>
      </c>
      <c r="Q4118">
        <v>0</v>
      </c>
      <c r="R4118">
        <v>0</v>
      </c>
      <c r="S4118">
        <v>0</v>
      </c>
      <c r="U4118">
        <v>0</v>
      </c>
      <c r="V4118">
        <v>0</v>
      </c>
      <c r="W4118">
        <v>600</v>
      </c>
      <c r="X4118">
        <v>600</v>
      </c>
      <c r="Y4118" t="s">
        <v>363</v>
      </c>
      <c r="Z4118"/>
      <c r="AA4118"/>
      <c r="AB4118"/>
      <c r="AC4118"/>
      <c r="AD4118"/>
      <c r="AE4118"/>
      <c r="AZ4118" t="s">
        <v>389</v>
      </c>
      <c r="BA4118">
        <v>10000</v>
      </c>
      <c r="BB4118" t="s">
        <v>2561</v>
      </c>
      <c r="BC4118" t="s">
        <v>442</v>
      </c>
      <c r="BD4118">
        <v>10000</v>
      </c>
      <c r="BE4118">
        <v>0</v>
      </c>
      <c r="BF4118" t="s">
        <v>361</v>
      </c>
      <c r="BG4118">
        <v>0</v>
      </c>
      <c r="BV4118">
        <v>120000</v>
      </c>
      <c r="GY4118">
        <v>0</v>
      </c>
      <c r="GZ4118">
        <v>0</v>
      </c>
      <c r="HA4118" t="s">
        <v>373</v>
      </c>
      <c r="HB4118">
        <v>0</v>
      </c>
      <c r="HC4118">
        <v>0</v>
      </c>
      <c r="HD4118">
        <v>0</v>
      </c>
      <c r="HE4118" t="b">
        <v>0</v>
      </c>
      <c r="HF4118">
        <v>10000</v>
      </c>
      <c r="HG4118" t="b">
        <v>1</v>
      </c>
      <c r="HH4118">
        <v>0</v>
      </c>
      <c r="HI4118">
        <v>0</v>
      </c>
      <c r="HJ4118">
        <v>0</v>
      </c>
      <c r="HK4118">
        <v>0</v>
      </c>
      <c r="HL4118" t="b">
        <v>0</v>
      </c>
      <c r="HM4118">
        <v>0</v>
      </c>
      <c r="HN4118">
        <v>0</v>
      </c>
      <c r="HO4118">
        <v>0</v>
      </c>
      <c r="HP4118" t="s">
        <v>363</v>
      </c>
      <c r="HQ4118">
        <v>0</v>
      </c>
      <c r="HR4118">
        <v>0</v>
      </c>
      <c r="HS4118">
        <v>0</v>
      </c>
      <c r="HT4118">
        <v>0</v>
      </c>
      <c r="HU4118" t="b">
        <v>0</v>
      </c>
      <c r="HV4118">
        <v>0</v>
      </c>
      <c r="HW4118" t="b">
        <v>0</v>
      </c>
      <c r="HX4118" t="b">
        <v>0</v>
      </c>
    </row>
    <row r="4119" spans="2:232">
      <c r="B4119" s="34">
        <f>10000000+INDEX(编号表!$B:$B,MATCH(D4119,编号表!$A:$A,0))*10000+J4119</f>
        <v>11900011</v>
      </c>
      <c r="C4119" s="22" t="s">
        <v>2559</v>
      </c>
      <c r="D4119" s="22" t="s">
        <v>2559</v>
      </c>
      <c r="E4119" s="41" t="s">
        <v>492</v>
      </c>
      <c r="F4119" s="41" t="s">
        <v>2260</v>
      </c>
      <c r="G4119" s="41" t="s">
        <v>363</v>
      </c>
      <c r="H4119" s="41" t="b">
        <v>0</v>
      </c>
      <c r="I4119" s="41" t="b">
        <v>0</v>
      </c>
      <c r="J4119" s="41">
        <v>11</v>
      </c>
      <c r="K4119" s="41" t="str">
        <f t="shared" si="84"/>
        <v>119000</v>
      </c>
      <c r="L4119" s="41" t="s">
        <v>860</v>
      </c>
      <c r="O4119" t="s">
        <v>2560</v>
      </c>
      <c r="P4119">
        <v>12221037</v>
      </c>
      <c r="Q4119">
        <v>0</v>
      </c>
      <c r="R4119">
        <v>0</v>
      </c>
      <c r="S4119">
        <v>0</v>
      </c>
      <c r="U4119">
        <v>0</v>
      </c>
      <c r="V4119">
        <v>0</v>
      </c>
      <c r="W4119">
        <v>600</v>
      </c>
      <c r="X4119">
        <v>600</v>
      </c>
      <c r="Y4119" t="s">
        <v>363</v>
      </c>
      <c r="Z4119"/>
      <c r="AA4119"/>
      <c r="AB4119"/>
      <c r="AC4119"/>
      <c r="AD4119"/>
      <c r="AE4119"/>
      <c r="AZ4119" t="s">
        <v>389</v>
      </c>
      <c r="BA4119">
        <v>10000</v>
      </c>
      <c r="BB4119" t="s">
        <v>2561</v>
      </c>
      <c r="BC4119" t="s">
        <v>442</v>
      </c>
      <c r="BD4119">
        <v>10000</v>
      </c>
      <c r="BE4119">
        <v>0</v>
      </c>
      <c r="BF4119" t="s">
        <v>361</v>
      </c>
      <c r="BG4119">
        <v>0</v>
      </c>
      <c r="BV4119">
        <v>120000</v>
      </c>
      <c r="GY4119">
        <v>0</v>
      </c>
      <c r="GZ4119">
        <v>0</v>
      </c>
      <c r="HA4119" t="s">
        <v>373</v>
      </c>
      <c r="HB4119">
        <v>0</v>
      </c>
      <c r="HC4119">
        <v>0</v>
      </c>
      <c r="HD4119">
        <v>0</v>
      </c>
      <c r="HE4119" t="b">
        <v>0</v>
      </c>
      <c r="HF4119">
        <v>10000</v>
      </c>
      <c r="HG4119" t="b">
        <v>1</v>
      </c>
      <c r="HH4119">
        <v>0</v>
      </c>
      <c r="HI4119">
        <v>0</v>
      </c>
      <c r="HJ4119">
        <v>0</v>
      </c>
      <c r="HK4119">
        <v>0</v>
      </c>
      <c r="HL4119" t="b">
        <v>0</v>
      </c>
      <c r="HM4119">
        <v>0</v>
      </c>
      <c r="HN4119">
        <v>0</v>
      </c>
      <c r="HO4119">
        <v>0</v>
      </c>
      <c r="HP4119" t="s">
        <v>363</v>
      </c>
      <c r="HQ4119">
        <v>0</v>
      </c>
      <c r="HR4119">
        <v>0</v>
      </c>
      <c r="HS4119">
        <v>0</v>
      </c>
      <c r="HT4119">
        <v>0</v>
      </c>
      <c r="HU4119" t="b">
        <v>0</v>
      </c>
      <c r="HV4119">
        <v>0</v>
      </c>
      <c r="HW4119" t="b">
        <v>0</v>
      </c>
      <c r="HX4119" t="b">
        <v>0</v>
      </c>
    </row>
    <row r="4120" spans="2:232">
      <c r="B4120" s="34">
        <f>10000000+INDEX(编号表!$B:$B,MATCH(D4120,编号表!$A:$A,0))*10000+J4120</f>
        <v>11900012</v>
      </c>
      <c r="C4120" s="22" t="s">
        <v>2559</v>
      </c>
      <c r="D4120" s="22" t="s">
        <v>2559</v>
      </c>
      <c r="E4120" s="41" t="s">
        <v>492</v>
      </c>
      <c r="F4120" s="41" t="s">
        <v>2260</v>
      </c>
      <c r="G4120" s="41" t="s">
        <v>363</v>
      </c>
      <c r="H4120" s="41" t="b">
        <v>0</v>
      </c>
      <c r="I4120" s="41" t="b">
        <v>0</v>
      </c>
      <c r="J4120" s="41">
        <v>12</v>
      </c>
      <c r="K4120" s="41" t="str">
        <f t="shared" si="84"/>
        <v>119000</v>
      </c>
      <c r="L4120" s="41" t="s">
        <v>777</v>
      </c>
      <c r="O4120" t="s">
        <v>2560</v>
      </c>
      <c r="P4120">
        <v>12221037</v>
      </c>
      <c r="Q4120">
        <v>0</v>
      </c>
      <c r="R4120">
        <v>0</v>
      </c>
      <c r="S4120">
        <v>0</v>
      </c>
      <c r="U4120">
        <v>0</v>
      </c>
      <c r="V4120">
        <v>0</v>
      </c>
      <c r="W4120">
        <v>600</v>
      </c>
      <c r="X4120">
        <v>600</v>
      </c>
      <c r="Y4120" t="s">
        <v>363</v>
      </c>
      <c r="Z4120"/>
      <c r="AA4120"/>
      <c r="AB4120"/>
      <c r="AC4120"/>
      <c r="AD4120"/>
      <c r="AE4120"/>
      <c r="AZ4120" t="s">
        <v>389</v>
      </c>
      <c r="BA4120">
        <v>10000</v>
      </c>
      <c r="BB4120" t="s">
        <v>2561</v>
      </c>
      <c r="BC4120" t="s">
        <v>442</v>
      </c>
      <c r="BD4120">
        <v>10000</v>
      </c>
      <c r="BE4120">
        <v>0</v>
      </c>
      <c r="BF4120" t="s">
        <v>361</v>
      </c>
      <c r="BG4120">
        <v>0</v>
      </c>
      <c r="BV4120">
        <v>120000</v>
      </c>
      <c r="GY4120">
        <v>0</v>
      </c>
      <c r="GZ4120">
        <v>0</v>
      </c>
      <c r="HA4120" t="s">
        <v>373</v>
      </c>
      <c r="HB4120">
        <v>0</v>
      </c>
      <c r="HC4120">
        <v>0</v>
      </c>
      <c r="HD4120">
        <v>0</v>
      </c>
      <c r="HE4120" t="b">
        <v>0</v>
      </c>
      <c r="HF4120">
        <v>10000</v>
      </c>
      <c r="HG4120" t="b">
        <v>1</v>
      </c>
      <c r="HH4120">
        <v>0</v>
      </c>
      <c r="HI4120">
        <v>0</v>
      </c>
      <c r="HJ4120">
        <v>0</v>
      </c>
      <c r="HK4120">
        <v>0</v>
      </c>
      <c r="HL4120" t="b">
        <v>0</v>
      </c>
      <c r="HM4120">
        <v>0</v>
      </c>
      <c r="HN4120">
        <v>0</v>
      </c>
      <c r="HO4120">
        <v>0</v>
      </c>
      <c r="HP4120" t="s">
        <v>363</v>
      </c>
      <c r="HQ4120">
        <v>0</v>
      </c>
      <c r="HR4120">
        <v>0</v>
      </c>
      <c r="HS4120">
        <v>0</v>
      </c>
      <c r="HT4120">
        <v>0</v>
      </c>
      <c r="HU4120" t="b">
        <v>0</v>
      </c>
      <c r="HV4120">
        <v>0</v>
      </c>
      <c r="HW4120" t="b">
        <v>0</v>
      </c>
      <c r="HX4120" t="b">
        <v>0</v>
      </c>
    </row>
    <row r="4121" spans="2:232">
      <c r="B4121" s="34">
        <f>10000000+INDEX(编号表!$B:$B,MATCH(D4121,编号表!$A:$A,0))*10000+J4121</f>
        <v>11900013</v>
      </c>
      <c r="C4121" s="22" t="s">
        <v>2559</v>
      </c>
      <c r="D4121" s="22" t="s">
        <v>2559</v>
      </c>
      <c r="E4121" s="41" t="s">
        <v>492</v>
      </c>
      <c r="F4121" s="41" t="s">
        <v>2264</v>
      </c>
      <c r="G4121" s="41" t="s">
        <v>363</v>
      </c>
      <c r="H4121" s="41" t="b">
        <v>0</v>
      </c>
      <c r="I4121" s="41" t="b">
        <v>0</v>
      </c>
      <c r="J4121" s="41">
        <v>13</v>
      </c>
      <c r="K4121" s="41" t="str">
        <f t="shared" si="84"/>
        <v>119000</v>
      </c>
      <c r="L4121" s="41" t="s">
        <v>353</v>
      </c>
      <c r="O4121" t="s">
        <v>2560</v>
      </c>
      <c r="P4121">
        <v>12221037</v>
      </c>
      <c r="Q4121">
        <v>0</v>
      </c>
      <c r="R4121">
        <v>0</v>
      </c>
      <c r="S4121">
        <v>0</v>
      </c>
      <c r="U4121">
        <v>0</v>
      </c>
      <c r="V4121">
        <v>0</v>
      </c>
      <c r="W4121">
        <v>600</v>
      </c>
      <c r="X4121">
        <v>600</v>
      </c>
      <c r="Y4121" t="s">
        <v>363</v>
      </c>
      <c r="Z4121"/>
      <c r="AA4121"/>
      <c r="AB4121"/>
      <c r="AC4121"/>
      <c r="AD4121"/>
      <c r="AE4121"/>
      <c r="AZ4121" t="s">
        <v>389</v>
      </c>
      <c r="BA4121">
        <v>10000</v>
      </c>
      <c r="BB4121" t="s">
        <v>2561</v>
      </c>
      <c r="BC4121" t="s">
        <v>442</v>
      </c>
      <c r="BD4121">
        <v>10000</v>
      </c>
      <c r="BE4121">
        <v>0</v>
      </c>
      <c r="BF4121" t="s">
        <v>361</v>
      </c>
      <c r="BG4121">
        <v>0</v>
      </c>
      <c r="BV4121">
        <v>120000</v>
      </c>
      <c r="GY4121">
        <v>0</v>
      </c>
      <c r="GZ4121">
        <v>0</v>
      </c>
      <c r="HA4121" t="s">
        <v>373</v>
      </c>
      <c r="HB4121">
        <v>0</v>
      </c>
      <c r="HC4121">
        <v>0</v>
      </c>
      <c r="HD4121">
        <v>0</v>
      </c>
      <c r="HE4121" t="b">
        <v>0</v>
      </c>
      <c r="HF4121">
        <v>10000</v>
      </c>
      <c r="HG4121" t="b">
        <v>1</v>
      </c>
      <c r="HH4121">
        <v>0</v>
      </c>
      <c r="HI4121">
        <v>0</v>
      </c>
      <c r="HJ4121">
        <v>0</v>
      </c>
      <c r="HK4121">
        <v>0</v>
      </c>
      <c r="HL4121" t="b">
        <v>0</v>
      </c>
      <c r="HM4121">
        <v>0</v>
      </c>
      <c r="HN4121">
        <v>0</v>
      </c>
      <c r="HO4121">
        <v>0</v>
      </c>
      <c r="HP4121" t="s">
        <v>363</v>
      </c>
      <c r="HQ4121">
        <v>0</v>
      </c>
      <c r="HR4121">
        <v>0</v>
      </c>
      <c r="HS4121">
        <v>0</v>
      </c>
      <c r="HT4121">
        <v>0</v>
      </c>
      <c r="HU4121" t="b">
        <v>0</v>
      </c>
      <c r="HV4121">
        <v>0</v>
      </c>
      <c r="HW4121" t="b">
        <v>0</v>
      </c>
      <c r="HX4121" t="b">
        <v>0</v>
      </c>
    </row>
    <row r="4122" spans="2:232">
      <c r="B4122" s="34">
        <f>10000000+INDEX(编号表!$B:$B,MATCH(D4122,编号表!$A:$A,0))*10000+J4122</f>
        <v>11900014</v>
      </c>
      <c r="C4122" s="22" t="s">
        <v>2559</v>
      </c>
      <c r="D4122" s="22" t="s">
        <v>2559</v>
      </c>
      <c r="E4122" s="41" t="s">
        <v>492</v>
      </c>
      <c r="F4122" s="41" t="s">
        <v>2264</v>
      </c>
      <c r="G4122" s="41" t="s">
        <v>363</v>
      </c>
      <c r="H4122" s="41" t="b">
        <v>0</v>
      </c>
      <c r="I4122" s="41" t="b">
        <v>0</v>
      </c>
      <c r="J4122" s="41">
        <v>14</v>
      </c>
      <c r="K4122" s="41" t="str">
        <f t="shared" si="84"/>
        <v>119000</v>
      </c>
      <c r="L4122" s="41" t="s">
        <v>860</v>
      </c>
      <c r="O4122" t="s">
        <v>2560</v>
      </c>
      <c r="P4122">
        <v>12221037</v>
      </c>
      <c r="Q4122">
        <v>0</v>
      </c>
      <c r="R4122">
        <v>0</v>
      </c>
      <c r="S4122">
        <v>0</v>
      </c>
      <c r="U4122">
        <v>0</v>
      </c>
      <c r="V4122">
        <v>0</v>
      </c>
      <c r="W4122">
        <v>600</v>
      </c>
      <c r="X4122">
        <v>600</v>
      </c>
      <c r="Y4122" t="s">
        <v>363</v>
      </c>
      <c r="Z4122"/>
      <c r="AA4122"/>
      <c r="AB4122"/>
      <c r="AC4122"/>
      <c r="AD4122"/>
      <c r="AE4122"/>
      <c r="AZ4122" t="s">
        <v>389</v>
      </c>
      <c r="BA4122">
        <v>10000</v>
      </c>
      <c r="BB4122" t="s">
        <v>2561</v>
      </c>
      <c r="BC4122" t="s">
        <v>442</v>
      </c>
      <c r="BD4122">
        <v>10000</v>
      </c>
      <c r="BE4122">
        <v>0</v>
      </c>
      <c r="BF4122" t="s">
        <v>361</v>
      </c>
      <c r="BG4122">
        <v>0</v>
      </c>
      <c r="BV4122">
        <v>120000</v>
      </c>
      <c r="GY4122">
        <v>0</v>
      </c>
      <c r="GZ4122">
        <v>0</v>
      </c>
      <c r="HA4122" t="s">
        <v>373</v>
      </c>
      <c r="HB4122">
        <v>0</v>
      </c>
      <c r="HC4122">
        <v>0</v>
      </c>
      <c r="HD4122">
        <v>0</v>
      </c>
      <c r="HE4122" t="b">
        <v>0</v>
      </c>
      <c r="HF4122">
        <v>10000</v>
      </c>
      <c r="HG4122" t="b">
        <v>1</v>
      </c>
      <c r="HH4122">
        <v>0</v>
      </c>
      <c r="HI4122">
        <v>0</v>
      </c>
      <c r="HJ4122">
        <v>0</v>
      </c>
      <c r="HK4122">
        <v>0</v>
      </c>
      <c r="HL4122" t="b">
        <v>0</v>
      </c>
      <c r="HM4122">
        <v>0</v>
      </c>
      <c r="HN4122">
        <v>0</v>
      </c>
      <c r="HO4122">
        <v>0</v>
      </c>
      <c r="HP4122" t="s">
        <v>363</v>
      </c>
      <c r="HQ4122">
        <v>0</v>
      </c>
      <c r="HR4122">
        <v>0</v>
      </c>
      <c r="HS4122">
        <v>0</v>
      </c>
      <c r="HT4122">
        <v>0</v>
      </c>
      <c r="HU4122" t="b">
        <v>0</v>
      </c>
      <c r="HV4122">
        <v>0</v>
      </c>
      <c r="HW4122" t="b">
        <v>0</v>
      </c>
      <c r="HX4122" t="b">
        <v>0</v>
      </c>
    </row>
    <row r="4123" spans="2:232">
      <c r="B4123" s="34">
        <f>10000000+INDEX(编号表!$B:$B,MATCH(D4123,编号表!$A:$A,0))*10000+J4123</f>
        <v>11900015</v>
      </c>
      <c r="C4123" s="22" t="s">
        <v>2559</v>
      </c>
      <c r="D4123" s="22" t="s">
        <v>2559</v>
      </c>
      <c r="E4123" s="41" t="s">
        <v>492</v>
      </c>
      <c r="F4123" s="41" t="s">
        <v>2264</v>
      </c>
      <c r="G4123" s="41" t="s">
        <v>363</v>
      </c>
      <c r="H4123" s="41" t="b">
        <v>0</v>
      </c>
      <c r="I4123" s="41" t="b">
        <v>0</v>
      </c>
      <c r="J4123" s="41">
        <v>15</v>
      </c>
      <c r="K4123" s="41" t="str">
        <f t="shared" si="84"/>
        <v>119000</v>
      </c>
      <c r="L4123" s="41" t="s">
        <v>777</v>
      </c>
      <c r="O4123" t="s">
        <v>2560</v>
      </c>
      <c r="P4123">
        <v>12221037</v>
      </c>
      <c r="Q4123">
        <v>0</v>
      </c>
      <c r="R4123">
        <v>0</v>
      </c>
      <c r="S4123">
        <v>0</v>
      </c>
      <c r="U4123">
        <v>0</v>
      </c>
      <c r="V4123">
        <v>0</v>
      </c>
      <c r="W4123">
        <v>600</v>
      </c>
      <c r="X4123">
        <v>600</v>
      </c>
      <c r="Y4123" t="s">
        <v>363</v>
      </c>
      <c r="Z4123"/>
      <c r="AA4123"/>
      <c r="AB4123"/>
      <c r="AC4123"/>
      <c r="AD4123"/>
      <c r="AE4123"/>
      <c r="AZ4123" t="s">
        <v>389</v>
      </c>
      <c r="BA4123">
        <v>10000</v>
      </c>
      <c r="BB4123" t="s">
        <v>2561</v>
      </c>
      <c r="BC4123" t="s">
        <v>442</v>
      </c>
      <c r="BD4123">
        <v>10000</v>
      </c>
      <c r="BE4123">
        <v>0</v>
      </c>
      <c r="BF4123" t="s">
        <v>361</v>
      </c>
      <c r="BG4123">
        <v>0</v>
      </c>
      <c r="BV4123">
        <v>120000</v>
      </c>
      <c r="GY4123">
        <v>0</v>
      </c>
      <c r="GZ4123">
        <v>0</v>
      </c>
      <c r="HA4123" t="s">
        <v>373</v>
      </c>
      <c r="HB4123">
        <v>0</v>
      </c>
      <c r="HC4123">
        <v>0</v>
      </c>
      <c r="HD4123">
        <v>0</v>
      </c>
      <c r="HE4123" t="b">
        <v>0</v>
      </c>
      <c r="HF4123">
        <v>10000</v>
      </c>
      <c r="HG4123" t="b">
        <v>1</v>
      </c>
      <c r="HH4123">
        <v>0</v>
      </c>
      <c r="HI4123">
        <v>0</v>
      </c>
      <c r="HJ4123">
        <v>0</v>
      </c>
      <c r="HK4123">
        <v>0</v>
      </c>
      <c r="HL4123" t="b">
        <v>0</v>
      </c>
      <c r="HM4123">
        <v>0</v>
      </c>
      <c r="HN4123">
        <v>0</v>
      </c>
      <c r="HO4123">
        <v>0</v>
      </c>
      <c r="HP4123" t="s">
        <v>363</v>
      </c>
      <c r="HQ4123">
        <v>0</v>
      </c>
      <c r="HR4123">
        <v>0</v>
      </c>
      <c r="HS4123">
        <v>0</v>
      </c>
      <c r="HT4123">
        <v>0</v>
      </c>
      <c r="HU4123" t="b">
        <v>0</v>
      </c>
      <c r="HV4123">
        <v>0</v>
      </c>
      <c r="HW4123" t="b">
        <v>0</v>
      </c>
      <c r="HX4123" t="b">
        <v>0</v>
      </c>
    </row>
    <row r="4124" spans="2:232">
      <c r="B4124" s="34">
        <f>10000000+INDEX(编号表!$B:$B,MATCH(D4124,编号表!$A:$A,0))*10000+J4124</f>
        <v>11900016</v>
      </c>
      <c r="C4124" s="22" t="s">
        <v>2559</v>
      </c>
      <c r="D4124" s="22" t="s">
        <v>2559</v>
      </c>
      <c r="E4124" s="41" t="s">
        <v>492</v>
      </c>
      <c r="F4124" s="41" t="s">
        <v>2268</v>
      </c>
      <c r="G4124" s="41" t="s">
        <v>363</v>
      </c>
      <c r="H4124" s="41" t="b">
        <v>0</v>
      </c>
      <c r="I4124" s="41" t="b">
        <v>0</v>
      </c>
      <c r="J4124" s="41">
        <v>16</v>
      </c>
      <c r="K4124" s="41" t="str">
        <f t="shared" si="84"/>
        <v>119000</v>
      </c>
      <c r="L4124" s="41" t="s">
        <v>353</v>
      </c>
      <c r="O4124" t="s">
        <v>2560</v>
      </c>
      <c r="P4124">
        <v>12221037</v>
      </c>
      <c r="Q4124">
        <v>0</v>
      </c>
      <c r="R4124">
        <v>0</v>
      </c>
      <c r="S4124">
        <v>0</v>
      </c>
      <c r="U4124">
        <v>0</v>
      </c>
      <c r="V4124">
        <v>0</v>
      </c>
      <c r="W4124">
        <v>600</v>
      </c>
      <c r="X4124">
        <v>600</v>
      </c>
      <c r="Y4124" t="s">
        <v>363</v>
      </c>
      <c r="Z4124"/>
      <c r="AA4124"/>
      <c r="AB4124"/>
      <c r="AC4124"/>
      <c r="AD4124"/>
      <c r="AE4124"/>
      <c r="AZ4124" t="s">
        <v>389</v>
      </c>
      <c r="BA4124">
        <v>10000</v>
      </c>
      <c r="BB4124" t="s">
        <v>2561</v>
      </c>
      <c r="BC4124" t="s">
        <v>442</v>
      </c>
      <c r="BD4124">
        <v>10000</v>
      </c>
      <c r="BE4124">
        <v>0</v>
      </c>
      <c r="BF4124" t="s">
        <v>361</v>
      </c>
      <c r="BG4124">
        <v>0</v>
      </c>
      <c r="BV4124">
        <v>120000</v>
      </c>
      <c r="GY4124">
        <v>0</v>
      </c>
      <c r="GZ4124">
        <v>0</v>
      </c>
      <c r="HA4124" t="s">
        <v>373</v>
      </c>
      <c r="HB4124">
        <v>0</v>
      </c>
      <c r="HC4124">
        <v>0</v>
      </c>
      <c r="HD4124">
        <v>0</v>
      </c>
      <c r="HE4124" t="b">
        <v>0</v>
      </c>
      <c r="HF4124">
        <v>10000</v>
      </c>
      <c r="HG4124" t="b">
        <v>1</v>
      </c>
      <c r="HH4124">
        <v>0</v>
      </c>
      <c r="HI4124">
        <v>0</v>
      </c>
      <c r="HJ4124">
        <v>0</v>
      </c>
      <c r="HK4124">
        <v>0</v>
      </c>
      <c r="HL4124" t="b">
        <v>0</v>
      </c>
      <c r="HM4124">
        <v>0</v>
      </c>
      <c r="HN4124">
        <v>0</v>
      </c>
      <c r="HO4124">
        <v>0</v>
      </c>
      <c r="HP4124" t="s">
        <v>363</v>
      </c>
      <c r="HQ4124">
        <v>0</v>
      </c>
      <c r="HR4124">
        <v>0</v>
      </c>
      <c r="HS4124">
        <v>0</v>
      </c>
      <c r="HT4124">
        <v>0</v>
      </c>
      <c r="HU4124" t="b">
        <v>0</v>
      </c>
      <c r="HV4124">
        <v>0</v>
      </c>
      <c r="HW4124" t="b">
        <v>0</v>
      </c>
      <c r="HX4124" t="b">
        <v>0</v>
      </c>
    </row>
    <row r="4125" spans="2:232">
      <c r="B4125" s="34">
        <f>10000000+INDEX(编号表!$B:$B,MATCH(D4125,编号表!$A:$A,0))*10000+J4125</f>
        <v>11900017</v>
      </c>
      <c r="C4125" s="22" t="s">
        <v>2559</v>
      </c>
      <c r="D4125" s="22" t="s">
        <v>2559</v>
      </c>
      <c r="E4125" s="41" t="s">
        <v>492</v>
      </c>
      <c r="F4125" s="41" t="s">
        <v>2268</v>
      </c>
      <c r="G4125" s="41" t="s">
        <v>363</v>
      </c>
      <c r="H4125" s="41" t="b">
        <v>0</v>
      </c>
      <c r="I4125" s="41" t="b">
        <v>0</v>
      </c>
      <c r="J4125" s="41">
        <v>17</v>
      </c>
      <c r="K4125" s="41" t="str">
        <f t="shared" si="84"/>
        <v>119000</v>
      </c>
      <c r="L4125" s="41" t="s">
        <v>860</v>
      </c>
      <c r="O4125" t="s">
        <v>2560</v>
      </c>
      <c r="P4125">
        <v>12221037</v>
      </c>
      <c r="Q4125">
        <v>0</v>
      </c>
      <c r="R4125">
        <v>0</v>
      </c>
      <c r="S4125">
        <v>0</v>
      </c>
      <c r="U4125">
        <v>0</v>
      </c>
      <c r="V4125">
        <v>0</v>
      </c>
      <c r="W4125">
        <v>600</v>
      </c>
      <c r="X4125">
        <v>600</v>
      </c>
      <c r="Y4125" t="s">
        <v>363</v>
      </c>
      <c r="Z4125"/>
      <c r="AA4125"/>
      <c r="AB4125"/>
      <c r="AC4125"/>
      <c r="AD4125"/>
      <c r="AE4125"/>
      <c r="AZ4125" t="s">
        <v>389</v>
      </c>
      <c r="BA4125">
        <v>10000</v>
      </c>
      <c r="BB4125" t="s">
        <v>2561</v>
      </c>
      <c r="BC4125" t="s">
        <v>442</v>
      </c>
      <c r="BD4125">
        <v>10000</v>
      </c>
      <c r="BE4125">
        <v>0</v>
      </c>
      <c r="BF4125" t="s">
        <v>361</v>
      </c>
      <c r="BG4125">
        <v>0</v>
      </c>
      <c r="BV4125">
        <v>120000</v>
      </c>
      <c r="GY4125">
        <v>0</v>
      </c>
      <c r="GZ4125">
        <v>0</v>
      </c>
      <c r="HA4125" t="s">
        <v>373</v>
      </c>
      <c r="HB4125">
        <v>0</v>
      </c>
      <c r="HC4125">
        <v>0</v>
      </c>
      <c r="HD4125">
        <v>0</v>
      </c>
      <c r="HE4125" t="b">
        <v>0</v>
      </c>
      <c r="HF4125">
        <v>10000</v>
      </c>
      <c r="HG4125" t="b">
        <v>1</v>
      </c>
      <c r="HH4125">
        <v>0</v>
      </c>
      <c r="HI4125">
        <v>0</v>
      </c>
      <c r="HJ4125">
        <v>0</v>
      </c>
      <c r="HK4125">
        <v>0</v>
      </c>
      <c r="HL4125" t="b">
        <v>0</v>
      </c>
      <c r="HM4125">
        <v>0</v>
      </c>
      <c r="HN4125">
        <v>0</v>
      </c>
      <c r="HO4125">
        <v>0</v>
      </c>
      <c r="HP4125" t="s">
        <v>363</v>
      </c>
      <c r="HQ4125">
        <v>0</v>
      </c>
      <c r="HR4125">
        <v>0</v>
      </c>
      <c r="HS4125">
        <v>0</v>
      </c>
      <c r="HT4125">
        <v>0</v>
      </c>
      <c r="HU4125" t="b">
        <v>0</v>
      </c>
      <c r="HV4125">
        <v>0</v>
      </c>
      <c r="HW4125" t="b">
        <v>0</v>
      </c>
      <c r="HX4125" t="b">
        <v>0</v>
      </c>
    </row>
    <row r="4126" spans="2:232">
      <c r="B4126" s="34">
        <f>10000000+INDEX(编号表!$B:$B,MATCH(D4126,编号表!$A:$A,0))*10000+J4126</f>
        <v>11900018</v>
      </c>
      <c r="C4126" s="22" t="s">
        <v>2559</v>
      </c>
      <c r="D4126" s="22" t="s">
        <v>2559</v>
      </c>
      <c r="E4126" s="41" t="s">
        <v>492</v>
      </c>
      <c r="F4126" s="41" t="s">
        <v>2268</v>
      </c>
      <c r="G4126" s="41" t="s">
        <v>363</v>
      </c>
      <c r="H4126" s="41" t="b">
        <v>0</v>
      </c>
      <c r="I4126" s="41" t="b">
        <v>0</v>
      </c>
      <c r="J4126" s="41">
        <v>18</v>
      </c>
      <c r="K4126" s="41" t="str">
        <f t="shared" si="84"/>
        <v>119000</v>
      </c>
      <c r="L4126" s="41" t="s">
        <v>777</v>
      </c>
      <c r="O4126" t="s">
        <v>2560</v>
      </c>
      <c r="P4126">
        <v>12221037</v>
      </c>
      <c r="Q4126">
        <v>0</v>
      </c>
      <c r="R4126">
        <v>0</v>
      </c>
      <c r="S4126">
        <v>0</v>
      </c>
      <c r="U4126">
        <v>0</v>
      </c>
      <c r="V4126">
        <v>0</v>
      </c>
      <c r="W4126">
        <v>600</v>
      </c>
      <c r="X4126">
        <v>600</v>
      </c>
      <c r="Y4126" t="s">
        <v>363</v>
      </c>
      <c r="Z4126"/>
      <c r="AA4126"/>
      <c r="AB4126"/>
      <c r="AC4126"/>
      <c r="AD4126"/>
      <c r="AE4126"/>
      <c r="AZ4126" t="s">
        <v>389</v>
      </c>
      <c r="BA4126">
        <v>10000</v>
      </c>
      <c r="BB4126" t="s">
        <v>2561</v>
      </c>
      <c r="BC4126" t="s">
        <v>442</v>
      </c>
      <c r="BD4126">
        <v>10000</v>
      </c>
      <c r="BE4126">
        <v>0</v>
      </c>
      <c r="BF4126" t="s">
        <v>361</v>
      </c>
      <c r="BG4126">
        <v>0</v>
      </c>
      <c r="BV4126">
        <v>120000</v>
      </c>
      <c r="GY4126">
        <v>0</v>
      </c>
      <c r="GZ4126">
        <v>0</v>
      </c>
      <c r="HA4126" t="s">
        <v>373</v>
      </c>
      <c r="HB4126">
        <v>0</v>
      </c>
      <c r="HC4126">
        <v>0</v>
      </c>
      <c r="HD4126">
        <v>0</v>
      </c>
      <c r="HE4126" t="b">
        <v>0</v>
      </c>
      <c r="HF4126">
        <v>10000</v>
      </c>
      <c r="HG4126" t="b">
        <v>1</v>
      </c>
      <c r="HH4126">
        <v>0</v>
      </c>
      <c r="HI4126">
        <v>0</v>
      </c>
      <c r="HJ4126">
        <v>0</v>
      </c>
      <c r="HK4126">
        <v>0</v>
      </c>
      <c r="HL4126" t="b">
        <v>0</v>
      </c>
      <c r="HM4126">
        <v>0</v>
      </c>
      <c r="HN4126">
        <v>0</v>
      </c>
      <c r="HO4126">
        <v>0</v>
      </c>
      <c r="HP4126" t="s">
        <v>363</v>
      </c>
      <c r="HQ4126">
        <v>0</v>
      </c>
      <c r="HR4126">
        <v>0</v>
      </c>
      <c r="HS4126">
        <v>0</v>
      </c>
      <c r="HT4126">
        <v>0</v>
      </c>
      <c r="HU4126" t="b">
        <v>0</v>
      </c>
      <c r="HV4126">
        <v>0</v>
      </c>
      <c r="HW4126" t="b">
        <v>0</v>
      </c>
      <c r="HX4126" t="b">
        <v>0</v>
      </c>
    </row>
    <row r="4127" spans="2:232">
      <c r="B4127" s="34">
        <f>10000000+INDEX(编号表!$B:$B,MATCH(D4127,编号表!$A:$A,0))*10000+J4127</f>
        <v>11900019</v>
      </c>
      <c r="C4127" s="22" t="s">
        <v>2559</v>
      </c>
      <c r="D4127" s="22" t="s">
        <v>2559</v>
      </c>
      <c r="E4127" s="41" t="s">
        <v>492</v>
      </c>
      <c r="F4127" s="41" t="s">
        <v>2272</v>
      </c>
      <c r="G4127" s="41" t="s">
        <v>363</v>
      </c>
      <c r="H4127" s="41" t="b">
        <v>0</v>
      </c>
      <c r="I4127" s="41" t="b">
        <v>0</v>
      </c>
      <c r="J4127" s="41">
        <v>19</v>
      </c>
      <c r="K4127" s="41" t="str">
        <f t="shared" si="84"/>
        <v>119000</v>
      </c>
      <c r="L4127" s="41" t="s">
        <v>353</v>
      </c>
      <c r="O4127" t="s">
        <v>2560</v>
      </c>
      <c r="P4127">
        <v>12221037</v>
      </c>
      <c r="Q4127">
        <v>0</v>
      </c>
      <c r="R4127">
        <v>0</v>
      </c>
      <c r="S4127">
        <v>0</v>
      </c>
      <c r="U4127">
        <v>0</v>
      </c>
      <c r="V4127">
        <v>0</v>
      </c>
      <c r="W4127">
        <v>600</v>
      </c>
      <c r="X4127">
        <v>600</v>
      </c>
      <c r="Y4127" t="s">
        <v>363</v>
      </c>
      <c r="Z4127"/>
      <c r="AA4127"/>
      <c r="AB4127"/>
      <c r="AC4127"/>
      <c r="AD4127"/>
      <c r="AE4127"/>
      <c r="AZ4127" t="s">
        <v>389</v>
      </c>
      <c r="BA4127">
        <v>10000</v>
      </c>
      <c r="BB4127" t="s">
        <v>2561</v>
      </c>
      <c r="BC4127" t="s">
        <v>442</v>
      </c>
      <c r="BD4127">
        <v>10000</v>
      </c>
      <c r="BE4127">
        <v>0</v>
      </c>
      <c r="BF4127" t="s">
        <v>361</v>
      </c>
      <c r="BG4127">
        <v>0</v>
      </c>
      <c r="BV4127">
        <v>120000</v>
      </c>
      <c r="GY4127">
        <v>0</v>
      </c>
      <c r="GZ4127">
        <v>0</v>
      </c>
      <c r="HA4127" t="s">
        <v>373</v>
      </c>
      <c r="HB4127">
        <v>0</v>
      </c>
      <c r="HC4127">
        <v>0</v>
      </c>
      <c r="HD4127">
        <v>0</v>
      </c>
      <c r="HE4127" t="b">
        <v>0</v>
      </c>
      <c r="HF4127">
        <v>10000</v>
      </c>
      <c r="HG4127" t="b">
        <v>1</v>
      </c>
      <c r="HH4127">
        <v>0</v>
      </c>
      <c r="HI4127">
        <v>0</v>
      </c>
      <c r="HJ4127">
        <v>0</v>
      </c>
      <c r="HK4127">
        <v>0</v>
      </c>
      <c r="HL4127" t="b">
        <v>0</v>
      </c>
      <c r="HM4127">
        <v>0</v>
      </c>
      <c r="HN4127">
        <v>0</v>
      </c>
      <c r="HO4127">
        <v>0</v>
      </c>
      <c r="HP4127" t="s">
        <v>363</v>
      </c>
      <c r="HQ4127">
        <v>0</v>
      </c>
      <c r="HR4127">
        <v>0</v>
      </c>
      <c r="HS4127">
        <v>0</v>
      </c>
      <c r="HT4127">
        <v>0</v>
      </c>
      <c r="HU4127" t="b">
        <v>0</v>
      </c>
      <c r="HV4127">
        <v>0</v>
      </c>
      <c r="HW4127" t="b">
        <v>0</v>
      </c>
      <c r="HX4127" t="b">
        <v>0</v>
      </c>
    </row>
    <row r="4128" spans="2:232">
      <c r="B4128" s="34">
        <f>10000000+INDEX(编号表!$B:$B,MATCH(D4128,编号表!$A:$A,0))*10000+J4128</f>
        <v>11900020</v>
      </c>
      <c r="C4128" s="22" t="s">
        <v>2559</v>
      </c>
      <c r="D4128" s="22" t="s">
        <v>2559</v>
      </c>
      <c r="E4128" s="41" t="s">
        <v>492</v>
      </c>
      <c r="F4128" s="41" t="s">
        <v>2272</v>
      </c>
      <c r="G4128" s="41" t="s">
        <v>363</v>
      </c>
      <c r="H4128" s="41" t="b">
        <v>0</v>
      </c>
      <c r="I4128" s="41" t="b">
        <v>0</v>
      </c>
      <c r="J4128" s="41">
        <v>20</v>
      </c>
      <c r="K4128" s="41" t="str">
        <f t="shared" si="84"/>
        <v>119000</v>
      </c>
      <c r="L4128" s="41" t="s">
        <v>860</v>
      </c>
      <c r="O4128" t="s">
        <v>2560</v>
      </c>
      <c r="P4128">
        <v>12221037</v>
      </c>
      <c r="Q4128">
        <v>0</v>
      </c>
      <c r="R4128">
        <v>0</v>
      </c>
      <c r="S4128">
        <v>0</v>
      </c>
      <c r="U4128">
        <v>0</v>
      </c>
      <c r="V4128">
        <v>0</v>
      </c>
      <c r="W4128">
        <v>600</v>
      </c>
      <c r="X4128">
        <v>600</v>
      </c>
      <c r="Y4128" t="s">
        <v>363</v>
      </c>
      <c r="Z4128"/>
      <c r="AA4128"/>
      <c r="AB4128"/>
      <c r="AC4128"/>
      <c r="AD4128"/>
      <c r="AE4128"/>
      <c r="AZ4128" t="s">
        <v>389</v>
      </c>
      <c r="BA4128">
        <v>10000</v>
      </c>
      <c r="BB4128" t="s">
        <v>2561</v>
      </c>
      <c r="BC4128" t="s">
        <v>442</v>
      </c>
      <c r="BD4128">
        <v>10000</v>
      </c>
      <c r="BE4128">
        <v>0</v>
      </c>
      <c r="BF4128" t="s">
        <v>361</v>
      </c>
      <c r="BG4128">
        <v>0</v>
      </c>
      <c r="BV4128">
        <v>120000</v>
      </c>
      <c r="GY4128">
        <v>0</v>
      </c>
      <c r="GZ4128">
        <v>0</v>
      </c>
      <c r="HA4128" t="s">
        <v>373</v>
      </c>
      <c r="HB4128">
        <v>0</v>
      </c>
      <c r="HC4128">
        <v>0</v>
      </c>
      <c r="HD4128">
        <v>0</v>
      </c>
      <c r="HE4128" t="b">
        <v>0</v>
      </c>
      <c r="HF4128">
        <v>10000</v>
      </c>
      <c r="HG4128" t="b">
        <v>1</v>
      </c>
      <c r="HH4128">
        <v>0</v>
      </c>
      <c r="HI4128">
        <v>0</v>
      </c>
      <c r="HJ4128">
        <v>0</v>
      </c>
      <c r="HK4128">
        <v>0</v>
      </c>
      <c r="HL4128" t="b">
        <v>0</v>
      </c>
      <c r="HM4128">
        <v>0</v>
      </c>
      <c r="HN4128">
        <v>0</v>
      </c>
      <c r="HO4128">
        <v>0</v>
      </c>
      <c r="HP4128" t="s">
        <v>363</v>
      </c>
      <c r="HQ4128">
        <v>0</v>
      </c>
      <c r="HR4128">
        <v>0</v>
      </c>
      <c r="HS4128">
        <v>0</v>
      </c>
      <c r="HT4128">
        <v>0</v>
      </c>
      <c r="HU4128" t="b">
        <v>0</v>
      </c>
      <c r="HV4128">
        <v>0</v>
      </c>
      <c r="HW4128" t="b">
        <v>0</v>
      </c>
      <c r="HX4128" t="b">
        <v>0</v>
      </c>
    </row>
    <row r="4129" spans="2:232">
      <c r="B4129" s="34">
        <f>10000000+INDEX(编号表!$B:$B,MATCH(D4129,编号表!$A:$A,0))*10000+J4129</f>
        <v>11900021</v>
      </c>
      <c r="C4129" s="22" t="s">
        <v>2559</v>
      </c>
      <c r="D4129" s="22" t="s">
        <v>2559</v>
      </c>
      <c r="E4129" s="41" t="s">
        <v>492</v>
      </c>
      <c r="F4129" s="41" t="s">
        <v>2272</v>
      </c>
      <c r="G4129" s="41" t="s">
        <v>363</v>
      </c>
      <c r="H4129" s="41" t="b">
        <v>0</v>
      </c>
      <c r="I4129" s="41" t="b">
        <v>0</v>
      </c>
      <c r="J4129" s="41">
        <v>21</v>
      </c>
      <c r="K4129" s="41" t="str">
        <f t="shared" si="84"/>
        <v>119000</v>
      </c>
      <c r="L4129" s="41" t="s">
        <v>777</v>
      </c>
      <c r="O4129" t="s">
        <v>2560</v>
      </c>
      <c r="P4129">
        <v>12221037</v>
      </c>
      <c r="Q4129">
        <v>0</v>
      </c>
      <c r="R4129">
        <v>0</v>
      </c>
      <c r="S4129">
        <v>0</v>
      </c>
      <c r="U4129">
        <v>0</v>
      </c>
      <c r="V4129">
        <v>0</v>
      </c>
      <c r="W4129">
        <v>600</v>
      </c>
      <c r="X4129">
        <v>600</v>
      </c>
      <c r="Y4129" t="s">
        <v>363</v>
      </c>
      <c r="Z4129"/>
      <c r="AA4129"/>
      <c r="AB4129"/>
      <c r="AC4129"/>
      <c r="AD4129"/>
      <c r="AE4129"/>
      <c r="AZ4129" t="s">
        <v>389</v>
      </c>
      <c r="BA4129">
        <v>10000</v>
      </c>
      <c r="BB4129" t="s">
        <v>2561</v>
      </c>
      <c r="BC4129" t="s">
        <v>442</v>
      </c>
      <c r="BD4129">
        <v>10000</v>
      </c>
      <c r="BE4129">
        <v>0</v>
      </c>
      <c r="BF4129" t="s">
        <v>361</v>
      </c>
      <c r="BG4129">
        <v>0</v>
      </c>
      <c r="BV4129">
        <v>120000</v>
      </c>
      <c r="GY4129">
        <v>0</v>
      </c>
      <c r="GZ4129">
        <v>0</v>
      </c>
      <c r="HA4129" t="s">
        <v>373</v>
      </c>
      <c r="HB4129">
        <v>0</v>
      </c>
      <c r="HC4129">
        <v>0</v>
      </c>
      <c r="HD4129">
        <v>0</v>
      </c>
      <c r="HE4129" t="b">
        <v>0</v>
      </c>
      <c r="HF4129">
        <v>10000</v>
      </c>
      <c r="HG4129" t="b">
        <v>1</v>
      </c>
      <c r="HH4129">
        <v>0</v>
      </c>
      <c r="HI4129">
        <v>0</v>
      </c>
      <c r="HJ4129">
        <v>0</v>
      </c>
      <c r="HK4129">
        <v>0</v>
      </c>
      <c r="HL4129" t="b">
        <v>0</v>
      </c>
      <c r="HM4129">
        <v>0</v>
      </c>
      <c r="HN4129">
        <v>0</v>
      </c>
      <c r="HO4129">
        <v>0</v>
      </c>
      <c r="HP4129" t="s">
        <v>363</v>
      </c>
      <c r="HQ4129">
        <v>0</v>
      </c>
      <c r="HR4129">
        <v>0</v>
      </c>
      <c r="HS4129">
        <v>0</v>
      </c>
      <c r="HT4129">
        <v>0</v>
      </c>
      <c r="HU4129" t="b">
        <v>0</v>
      </c>
      <c r="HV4129">
        <v>0</v>
      </c>
      <c r="HW4129" t="b">
        <v>0</v>
      </c>
      <c r="HX4129" t="b">
        <v>0</v>
      </c>
    </row>
    <row r="4130" spans="2:232">
      <c r="B4130" s="34">
        <f>10000000+INDEX(编号表!$B:$B,MATCH(D4130,编号表!$A:$A,0))*10000+J4130</f>
        <v>11910001</v>
      </c>
      <c r="C4130" s="22" t="s">
        <v>2562</v>
      </c>
      <c r="D4130" s="22" t="s">
        <v>2562</v>
      </c>
      <c r="E4130" s="41" t="s">
        <v>492</v>
      </c>
      <c r="F4130" s="41" t="s">
        <v>2248</v>
      </c>
      <c r="G4130" s="41" t="s">
        <v>363</v>
      </c>
      <c r="H4130" s="41" t="b">
        <v>0</v>
      </c>
      <c r="I4130" s="41" t="b">
        <v>0</v>
      </c>
      <c r="J4130" s="41">
        <v>1</v>
      </c>
      <c r="K4130" s="41" t="str">
        <f t="shared" si="84"/>
        <v>119100</v>
      </c>
      <c r="L4130" s="41" t="s">
        <v>353</v>
      </c>
      <c r="O4130" t="s">
        <v>2563</v>
      </c>
      <c r="P4130">
        <v>12221038</v>
      </c>
      <c r="Q4130">
        <v>0</v>
      </c>
      <c r="R4130">
        <v>0</v>
      </c>
      <c r="S4130">
        <v>0</v>
      </c>
      <c r="U4130">
        <v>0</v>
      </c>
      <c r="V4130">
        <v>0</v>
      </c>
      <c r="W4130">
        <v>600</v>
      </c>
      <c r="X4130">
        <v>600</v>
      </c>
      <c r="Y4130" t="s">
        <v>419</v>
      </c>
      <c r="Z4130" t="s">
        <v>420</v>
      </c>
      <c r="AA4130" t="s">
        <v>357</v>
      </c>
      <c r="AB4130">
        <v>0</v>
      </c>
      <c r="AC4130">
        <v>1</v>
      </c>
      <c r="AD4130" t="b">
        <v>0</v>
      </c>
      <c r="AE4130" t="s">
        <v>358</v>
      </c>
      <c r="AZ4130" t="s">
        <v>389</v>
      </c>
      <c r="BA4130">
        <v>10000</v>
      </c>
      <c r="BB4130" t="s">
        <v>434</v>
      </c>
      <c r="BC4130" t="s">
        <v>357</v>
      </c>
      <c r="BD4130">
        <v>10000</v>
      </c>
      <c r="BE4130">
        <v>0</v>
      </c>
      <c r="BF4130" t="s">
        <v>361</v>
      </c>
      <c r="BG4130">
        <v>0</v>
      </c>
      <c r="BN4130">
        <v>20940001</v>
      </c>
      <c r="GY4130">
        <v>0</v>
      </c>
      <c r="GZ4130">
        <v>0</v>
      </c>
      <c r="HA4130" t="s">
        <v>373</v>
      </c>
      <c r="HB4130">
        <v>0</v>
      </c>
      <c r="HC4130">
        <v>0</v>
      </c>
      <c r="HD4130">
        <v>0</v>
      </c>
      <c r="HE4130" t="b">
        <v>0</v>
      </c>
      <c r="HF4130">
        <v>3000</v>
      </c>
      <c r="HG4130" t="b">
        <v>1</v>
      </c>
      <c r="HH4130">
        <v>0</v>
      </c>
      <c r="HI4130">
        <v>0</v>
      </c>
      <c r="HJ4130">
        <v>0</v>
      </c>
      <c r="HK4130">
        <v>0</v>
      </c>
      <c r="HL4130" t="b">
        <v>0</v>
      </c>
      <c r="HM4130">
        <v>0</v>
      </c>
      <c r="HN4130">
        <v>0</v>
      </c>
      <c r="HO4130">
        <v>0</v>
      </c>
      <c r="HP4130" t="s">
        <v>363</v>
      </c>
      <c r="HQ4130">
        <v>0</v>
      </c>
      <c r="HR4130">
        <v>0</v>
      </c>
      <c r="HS4130">
        <v>0</v>
      </c>
      <c r="HT4130">
        <v>0</v>
      </c>
      <c r="HU4130" t="b">
        <v>0</v>
      </c>
      <c r="HV4130">
        <v>0</v>
      </c>
      <c r="HW4130" t="b">
        <v>0</v>
      </c>
      <c r="HX4130" t="b">
        <v>0</v>
      </c>
    </row>
    <row r="4131" spans="2:232">
      <c r="B4131" s="34">
        <f>10000000+INDEX(编号表!$B:$B,MATCH(D4131,编号表!$A:$A,0))*10000+J4131</f>
        <v>11910002</v>
      </c>
      <c r="C4131" s="22" t="s">
        <v>2562</v>
      </c>
      <c r="D4131" s="22" t="s">
        <v>2562</v>
      </c>
      <c r="E4131" s="41" t="s">
        <v>492</v>
      </c>
      <c r="F4131" s="41" t="s">
        <v>2248</v>
      </c>
      <c r="G4131" s="41" t="s">
        <v>363</v>
      </c>
      <c r="H4131" s="41" t="b">
        <v>0</v>
      </c>
      <c r="I4131" s="41" t="b">
        <v>0</v>
      </c>
      <c r="J4131" s="41">
        <v>2</v>
      </c>
      <c r="K4131" s="41" t="str">
        <f t="shared" si="84"/>
        <v>119100</v>
      </c>
      <c r="L4131" s="41" t="s">
        <v>860</v>
      </c>
      <c r="O4131" t="s">
        <v>2563</v>
      </c>
      <c r="P4131">
        <v>12221038</v>
      </c>
      <c r="Q4131">
        <v>0</v>
      </c>
      <c r="R4131">
        <v>0</v>
      </c>
      <c r="S4131">
        <v>0</v>
      </c>
      <c r="U4131">
        <v>0</v>
      </c>
      <c r="V4131">
        <v>0</v>
      </c>
      <c r="W4131">
        <v>600</v>
      </c>
      <c r="X4131">
        <v>600</v>
      </c>
      <c r="Y4131" t="s">
        <v>419</v>
      </c>
      <c r="Z4131" t="s">
        <v>420</v>
      </c>
      <c r="AA4131" t="s">
        <v>357</v>
      </c>
      <c r="AB4131">
        <v>0</v>
      </c>
      <c r="AC4131">
        <v>1</v>
      </c>
      <c r="AD4131" t="b">
        <v>0</v>
      </c>
      <c r="AE4131" t="s">
        <v>358</v>
      </c>
      <c r="AZ4131" t="s">
        <v>389</v>
      </c>
      <c r="BA4131">
        <v>10000</v>
      </c>
      <c r="BB4131" t="s">
        <v>434</v>
      </c>
      <c r="BC4131" t="s">
        <v>357</v>
      </c>
      <c r="BD4131">
        <v>10000</v>
      </c>
      <c r="BE4131">
        <v>0</v>
      </c>
      <c r="BF4131" t="s">
        <v>361</v>
      </c>
      <c r="BG4131">
        <v>0</v>
      </c>
      <c r="BN4131">
        <v>20940002</v>
      </c>
      <c r="GY4131">
        <v>0</v>
      </c>
      <c r="GZ4131">
        <v>0</v>
      </c>
      <c r="HA4131" t="s">
        <v>373</v>
      </c>
      <c r="HB4131">
        <v>0</v>
      </c>
      <c r="HC4131">
        <v>0</v>
      </c>
      <c r="HD4131">
        <v>0</v>
      </c>
      <c r="HE4131" t="b">
        <v>0</v>
      </c>
      <c r="HF4131">
        <v>3000</v>
      </c>
      <c r="HG4131" t="b">
        <v>1</v>
      </c>
      <c r="HH4131">
        <v>0</v>
      </c>
      <c r="HI4131">
        <v>0</v>
      </c>
      <c r="HJ4131">
        <v>0</v>
      </c>
      <c r="HK4131">
        <v>0</v>
      </c>
      <c r="HL4131" t="b">
        <v>0</v>
      </c>
      <c r="HM4131">
        <v>0</v>
      </c>
      <c r="HN4131">
        <v>0</v>
      </c>
      <c r="HO4131">
        <v>0</v>
      </c>
      <c r="HP4131" t="s">
        <v>363</v>
      </c>
      <c r="HQ4131">
        <v>0</v>
      </c>
      <c r="HR4131">
        <v>0</v>
      </c>
      <c r="HS4131">
        <v>0</v>
      </c>
      <c r="HT4131">
        <v>0</v>
      </c>
      <c r="HU4131" t="b">
        <v>0</v>
      </c>
      <c r="HV4131">
        <v>0</v>
      </c>
      <c r="HW4131" t="b">
        <v>0</v>
      </c>
      <c r="HX4131" t="b">
        <v>0</v>
      </c>
    </row>
    <row r="4132" spans="2:232">
      <c r="B4132" s="34">
        <f>10000000+INDEX(编号表!$B:$B,MATCH(D4132,编号表!$A:$A,0))*10000+J4132</f>
        <v>11910003</v>
      </c>
      <c r="C4132" s="22" t="s">
        <v>2562</v>
      </c>
      <c r="D4132" s="22" t="s">
        <v>2562</v>
      </c>
      <c r="E4132" s="41" t="s">
        <v>492</v>
      </c>
      <c r="F4132" s="41" t="s">
        <v>2248</v>
      </c>
      <c r="G4132" s="41" t="s">
        <v>363</v>
      </c>
      <c r="H4132" s="41" t="b">
        <v>0</v>
      </c>
      <c r="I4132" s="41" t="b">
        <v>0</v>
      </c>
      <c r="J4132" s="41">
        <v>3</v>
      </c>
      <c r="K4132" s="41" t="str">
        <f t="shared" si="84"/>
        <v>119100</v>
      </c>
      <c r="L4132" s="41" t="s">
        <v>777</v>
      </c>
      <c r="O4132" t="s">
        <v>2563</v>
      </c>
      <c r="P4132">
        <v>12221038</v>
      </c>
      <c r="Q4132">
        <v>0</v>
      </c>
      <c r="R4132">
        <v>0</v>
      </c>
      <c r="S4132">
        <v>0</v>
      </c>
      <c r="U4132">
        <v>0</v>
      </c>
      <c r="V4132">
        <v>0</v>
      </c>
      <c r="W4132">
        <v>600</v>
      </c>
      <c r="X4132">
        <v>600</v>
      </c>
      <c r="Y4132" t="s">
        <v>419</v>
      </c>
      <c r="Z4132" t="s">
        <v>420</v>
      </c>
      <c r="AA4132" t="s">
        <v>357</v>
      </c>
      <c r="AB4132">
        <v>0</v>
      </c>
      <c r="AC4132">
        <v>1</v>
      </c>
      <c r="AD4132" t="b">
        <v>0</v>
      </c>
      <c r="AE4132" t="s">
        <v>358</v>
      </c>
      <c r="AZ4132" t="s">
        <v>389</v>
      </c>
      <c r="BA4132">
        <v>10000</v>
      </c>
      <c r="BB4132" t="s">
        <v>434</v>
      </c>
      <c r="BC4132" t="s">
        <v>357</v>
      </c>
      <c r="BD4132">
        <v>10000</v>
      </c>
      <c r="BE4132">
        <v>0</v>
      </c>
      <c r="BF4132" t="s">
        <v>361</v>
      </c>
      <c r="BG4132">
        <v>0</v>
      </c>
      <c r="BN4132">
        <v>20940003</v>
      </c>
      <c r="GY4132">
        <v>0</v>
      </c>
      <c r="GZ4132">
        <v>0</v>
      </c>
      <c r="HA4132" t="s">
        <v>373</v>
      </c>
      <c r="HB4132">
        <v>0</v>
      </c>
      <c r="HC4132">
        <v>0</v>
      </c>
      <c r="HD4132">
        <v>0</v>
      </c>
      <c r="HE4132" t="b">
        <v>0</v>
      </c>
      <c r="HF4132">
        <v>3000</v>
      </c>
      <c r="HG4132" t="b">
        <v>1</v>
      </c>
      <c r="HH4132">
        <v>0</v>
      </c>
      <c r="HI4132">
        <v>0</v>
      </c>
      <c r="HJ4132">
        <v>0</v>
      </c>
      <c r="HK4132">
        <v>0</v>
      </c>
      <c r="HL4132" t="b">
        <v>0</v>
      </c>
      <c r="HM4132">
        <v>0</v>
      </c>
      <c r="HN4132">
        <v>0</v>
      </c>
      <c r="HO4132">
        <v>0</v>
      </c>
      <c r="HP4132" t="s">
        <v>363</v>
      </c>
      <c r="HQ4132">
        <v>0</v>
      </c>
      <c r="HR4132">
        <v>0</v>
      </c>
      <c r="HS4132">
        <v>0</v>
      </c>
      <c r="HT4132">
        <v>0</v>
      </c>
      <c r="HU4132" t="b">
        <v>0</v>
      </c>
      <c r="HV4132">
        <v>0</v>
      </c>
      <c r="HW4132" t="b">
        <v>0</v>
      </c>
      <c r="HX4132" t="b">
        <v>0</v>
      </c>
    </row>
    <row r="4133" spans="2:232">
      <c r="B4133" s="34">
        <f>10000000+INDEX(编号表!$B:$B,MATCH(D4133,编号表!$A:$A,0))*10000+J4133</f>
        <v>11910004</v>
      </c>
      <c r="C4133" s="22" t="s">
        <v>2562</v>
      </c>
      <c r="D4133" s="22" t="s">
        <v>2562</v>
      </c>
      <c r="E4133" s="41" t="s">
        <v>492</v>
      </c>
      <c r="F4133" s="41" t="s">
        <v>2252</v>
      </c>
      <c r="G4133" s="41" t="s">
        <v>363</v>
      </c>
      <c r="H4133" s="41" t="b">
        <v>0</v>
      </c>
      <c r="I4133" s="41" t="b">
        <v>0</v>
      </c>
      <c r="J4133" s="41">
        <v>4</v>
      </c>
      <c r="K4133" s="41" t="str">
        <f t="shared" si="84"/>
        <v>119100</v>
      </c>
      <c r="L4133" s="41" t="s">
        <v>353</v>
      </c>
      <c r="O4133" t="s">
        <v>2563</v>
      </c>
      <c r="P4133">
        <v>12221038</v>
      </c>
      <c r="Q4133">
        <v>0</v>
      </c>
      <c r="R4133">
        <v>0</v>
      </c>
      <c r="S4133">
        <v>0</v>
      </c>
      <c r="U4133">
        <v>0</v>
      </c>
      <c r="V4133">
        <v>0</v>
      </c>
      <c r="W4133">
        <v>600</v>
      </c>
      <c r="X4133">
        <v>600</v>
      </c>
      <c r="Y4133" t="s">
        <v>419</v>
      </c>
      <c r="Z4133" t="s">
        <v>420</v>
      </c>
      <c r="AA4133" t="s">
        <v>357</v>
      </c>
      <c r="AB4133">
        <v>0</v>
      </c>
      <c r="AC4133">
        <v>1</v>
      </c>
      <c r="AD4133" t="b">
        <v>0</v>
      </c>
      <c r="AE4133" t="s">
        <v>358</v>
      </c>
      <c r="AZ4133" t="s">
        <v>389</v>
      </c>
      <c r="BA4133">
        <v>10000</v>
      </c>
      <c r="BB4133" t="s">
        <v>434</v>
      </c>
      <c r="BC4133" t="s">
        <v>357</v>
      </c>
      <c r="BD4133">
        <v>10000</v>
      </c>
      <c r="BE4133">
        <v>0</v>
      </c>
      <c r="BF4133" t="s">
        <v>361</v>
      </c>
      <c r="BG4133">
        <v>0</v>
      </c>
      <c r="BN4133">
        <v>20940004</v>
      </c>
      <c r="GY4133">
        <v>0</v>
      </c>
      <c r="GZ4133">
        <v>0</v>
      </c>
      <c r="HA4133" t="s">
        <v>373</v>
      </c>
      <c r="HB4133">
        <v>0</v>
      </c>
      <c r="HC4133">
        <v>0</v>
      </c>
      <c r="HD4133">
        <v>0</v>
      </c>
      <c r="HE4133" t="b">
        <v>0</v>
      </c>
      <c r="HF4133">
        <v>3000</v>
      </c>
      <c r="HG4133" t="b">
        <v>1</v>
      </c>
      <c r="HH4133">
        <v>0</v>
      </c>
      <c r="HI4133">
        <v>0</v>
      </c>
      <c r="HJ4133">
        <v>0</v>
      </c>
      <c r="HK4133">
        <v>0</v>
      </c>
      <c r="HL4133" t="b">
        <v>0</v>
      </c>
      <c r="HM4133">
        <v>0</v>
      </c>
      <c r="HN4133">
        <v>0</v>
      </c>
      <c r="HO4133">
        <v>0</v>
      </c>
      <c r="HP4133" t="s">
        <v>363</v>
      </c>
      <c r="HQ4133">
        <v>0</v>
      </c>
      <c r="HR4133">
        <v>0</v>
      </c>
      <c r="HS4133">
        <v>0</v>
      </c>
      <c r="HT4133">
        <v>0</v>
      </c>
      <c r="HU4133" t="b">
        <v>0</v>
      </c>
      <c r="HV4133">
        <v>0</v>
      </c>
      <c r="HW4133" t="b">
        <v>0</v>
      </c>
      <c r="HX4133" t="b">
        <v>0</v>
      </c>
    </row>
    <row r="4134" spans="2:232">
      <c r="B4134" s="34">
        <f>10000000+INDEX(编号表!$B:$B,MATCH(D4134,编号表!$A:$A,0))*10000+J4134</f>
        <v>11910005</v>
      </c>
      <c r="C4134" s="22" t="s">
        <v>2562</v>
      </c>
      <c r="D4134" s="22" t="s">
        <v>2562</v>
      </c>
      <c r="E4134" s="41" t="s">
        <v>492</v>
      </c>
      <c r="F4134" s="41" t="s">
        <v>2252</v>
      </c>
      <c r="G4134" s="41" t="s">
        <v>363</v>
      </c>
      <c r="H4134" s="41" t="b">
        <v>0</v>
      </c>
      <c r="I4134" s="41" t="b">
        <v>0</v>
      </c>
      <c r="J4134" s="41">
        <v>5</v>
      </c>
      <c r="K4134" s="41" t="str">
        <f t="shared" si="84"/>
        <v>119100</v>
      </c>
      <c r="L4134" s="41" t="s">
        <v>860</v>
      </c>
      <c r="O4134" t="s">
        <v>2563</v>
      </c>
      <c r="P4134">
        <v>12221038</v>
      </c>
      <c r="Q4134">
        <v>0</v>
      </c>
      <c r="R4134">
        <v>0</v>
      </c>
      <c r="S4134">
        <v>0</v>
      </c>
      <c r="U4134">
        <v>0</v>
      </c>
      <c r="V4134">
        <v>0</v>
      </c>
      <c r="W4134">
        <v>600</v>
      </c>
      <c r="X4134">
        <v>600</v>
      </c>
      <c r="Y4134" t="s">
        <v>419</v>
      </c>
      <c r="Z4134" t="s">
        <v>420</v>
      </c>
      <c r="AA4134" t="s">
        <v>357</v>
      </c>
      <c r="AB4134">
        <v>0</v>
      </c>
      <c r="AC4134">
        <v>1</v>
      </c>
      <c r="AD4134" t="b">
        <v>0</v>
      </c>
      <c r="AE4134" t="s">
        <v>358</v>
      </c>
      <c r="AZ4134" t="s">
        <v>389</v>
      </c>
      <c r="BA4134">
        <v>10000</v>
      </c>
      <c r="BB4134" t="s">
        <v>434</v>
      </c>
      <c r="BC4134" t="s">
        <v>357</v>
      </c>
      <c r="BD4134">
        <v>10000</v>
      </c>
      <c r="BE4134">
        <v>0</v>
      </c>
      <c r="BF4134" t="s">
        <v>361</v>
      </c>
      <c r="BG4134">
        <v>0</v>
      </c>
      <c r="BN4134">
        <v>20940005</v>
      </c>
      <c r="GY4134">
        <v>0</v>
      </c>
      <c r="GZ4134">
        <v>0</v>
      </c>
      <c r="HA4134" t="s">
        <v>373</v>
      </c>
      <c r="HB4134">
        <v>0</v>
      </c>
      <c r="HC4134">
        <v>0</v>
      </c>
      <c r="HD4134">
        <v>0</v>
      </c>
      <c r="HE4134" t="b">
        <v>0</v>
      </c>
      <c r="HF4134">
        <v>3000</v>
      </c>
      <c r="HG4134" t="b">
        <v>1</v>
      </c>
      <c r="HH4134">
        <v>0</v>
      </c>
      <c r="HI4134">
        <v>0</v>
      </c>
      <c r="HJ4134">
        <v>0</v>
      </c>
      <c r="HK4134">
        <v>0</v>
      </c>
      <c r="HL4134" t="b">
        <v>0</v>
      </c>
      <c r="HM4134">
        <v>0</v>
      </c>
      <c r="HN4134">
        <v>0</v>
      </c>
      <c r="HO4134">
        <v>0</v>
      </c>
      <c r="HP4134" t="s">
        <v>363</v>
      </c>
      <c r="HQ4134">
        <v>0</v>
      </c>
      <c r="HR4134">
        <v>0</v>
      </c>
      <c r="HS4134">
        <v>0</v>
      </c>
      <c r="HT4134">
        <v>0</v>
      </c>
      <c r="HU4134" t="b">
        <v>0</v>
      </c>
      <c r="HV4134">
        <v>0</v>
      </c>
      <c r="HW4134" t="b">
        <v>0</v>
      </c>
      <c r="HX4134" t="b">
        <v>0</v>
      </c>
    </row>
    <row r="4135" spans="2:232">
      <c r="B4135" s="34">
        <f>10000000+INDEX(编号表!$B:$B,MATCH(D4135,编号表!$A:$A,0))*10000+J4135</f>
        <v>11910006</v>
      </c>
      <c r="C4135" s="22" t="s">
        <v>2562</v>
      </c>
      <c r="D4135" s="22" t="s">
        <v>2562</v>
      </c>
      <c r="E4135" s="41" t="s">
        <v>492</v>
      </c>
      <c r="F4135" s="41" t="s">
        <v>2252</v>
      </c>
      <c r="G4135" s="41" t="s">
        <v>363</v>
      </c>
      <c r="H4135" s="41" t="b">
        <v>0</v>
      </c>
      <c r="I4135" s="41" t="b">
        <v>0</v>
      </c>
      <c r="J4135" s="41">
        <v>6</v>
      </c>
      <c r="K4135" s="41" t="str">
        <f t="shared" si="84"/>
        <v>119100</v>
      </c>
      <c r="L4135" s="41" t="s">
        <v>777</v>
      </c>
      <c r="O4135" t="s">
        <v>2563</v>
      </c>
      <c r="P4135">
        <v>12221038</v>
      </c>
      <c r="Q4135">
        <v>0</v>
      </c>
      <c r="R4135">
        <v>0</v>
      </c>
      <c r="S4135">
        <v>0</v>
      </c>
      <c r="U4135">
        <v>0</v>
      </c>
      <c r="V4135">
        <v>0</v>
      </c>
      <c r="W4135">
        <v>600</v>
      </c>
      <c r="X4135">
        <v>600</v>
      </c>
      <c r="Y4135" t="s">
        <v>419</v>
      </c>
      <c r="Z4135" t="s">
        <v>420</v>
      </c>
      <c r="AA4135" t="s">
        <v>357</v>
      </c>
      <c r="AB4135">
        <v>0</v>
      </c>
      <c r="AC4135">
        <v>1</v>
      </c>
      <c r="AD4135" t="b">
        <v>0</v>
      </c>
      <c r="AE4135" t="s">
        <v>358</v>
      </c>
      <c r="AZ4135" t="s">
        <v>389</v>
      </c>
      <c r="BA4135">
        <v>10000</v>
      </c>
      <c r="BB4135" t="s">
        <v>434</v>
      </c>
      <c r="BC4135" t="s">
        <v>357</v>
      </c>
      <c r="BD4135">
        <v>10000</v>
      </c>
      <c r="BE4135">
        <v>0</v>
      </c>
      <c r="BF4135" t="s">
        <v>361</v>
      </c>
      <c r="BG4135">
        <v>0</v>
      </c>
      <c r="BN4135">
        <v>20940006</v>
      </c>
      <c r="GY4135">
        <v>0</v>
      </c>
      <c r="GZ4135">
        <v>0</v>
      </c>
      <c r="HA4135" t="s">
        <v>373</v>
      </c>
      <c r="HB4135">
        <v>0</v>
      </c>
      <c r="HC4135">
        <v>0</v>
      </c>
      <c r="HD4135">
        <v>0</v>
      </c>
      <c r="HE4135" t="b">
        <v>0</v>
      </c>
      <c r="HF4135">
        <v>3000</v>
      </c>
      <c r="HG4135" t="b">
        <v>1</v>
      </c>
      <c r="HH4135">
        <v>0</v>
      </c>
      <c r="HI4135">
        <v>0</v>
      </c>
      <c r="HJ4135">
        <v>0</v>
      </c>
      <c r="HK4135">
        <v>0</v>
      </c>
      <c r="HL4135" t="b">
        <v>0</v>
      </c>
      <c r="HM4135">
        <v>0</v>
      </c>
      <c r="HN4135">
        <v>0</v>
      </c>
      <c r="HO4135">
        <v>0</v>
      </c>
      <c r="HP4135" t="s">
        <v>363</v>
      </c>
      <c r="HQ4135">
        <v>0</v>
      </c>
      <c r="HR4135">
        <v>0</v>
      </c>
      <c r="HS4135">
        <v>0</v>
      </c>
      <c r="HT4135">
        <v>0</v>
      </c>
      <c r="HU4135" t="b">
        <v>0</v>
      </c>
      <c r="HV4135">
        <v>0</v>
      </c>
      <c r="HW4135" t="b">
        <v>0</v>
      </c>
      <c r="HX4135" t="b">
        <v>0</v>
      </c>
    </row>
    <row r="4136" spans="2:232">
      <c r="B4136" s="34">
        <f>10000000+INDEX(编号表!$B:$B,MATCH(D4136,编号表!$A:$A,0))*10000+J4136</f>
        <v>11910007</v>
      </c>
      <c r="C4136" s="22" t="s">
        <v>2562</v>
      </c>
      <c r="D4136" s="22" t="s">
        <v>2562</v>
      </c>
      <c r="E4136" s="41" t="s">
        <v>492</v>
      </c>
      <c r="F4136" s="41" t="s">
        <v>2256</v>
      </c>
      <c r="G4136" s="41" t="s">
        <v>363</v>
      </c>
      <c r="H4136" s="41" t="b">
        <v>0</v>
      </c>
      <c r="I4136" s="41" t="b">
        <v>0</v>
      </c>
      <c r="J4136" s="41">
        <v>7</v>
      </c>
      <c r="K4136" s="41" t="str">
        <f t="shared" si="84"/>
        <v>119100</v>
      </c>
      <c r="L4136" s="41" t="s">
        <v>353</v>
      </c>
      <c r="O4136" t="s">
        <v>2563</v>
      </c>
      <c r="P4136">
        <v>12221038</v>
      </c>
      <c r="Q4136">
        <v>0</v>
      </c>
      <c r="R4136">
        <v>0</v>
      </c>
      <c r="S4136">
        <v>0</v>
      </c>
      <c r="U4136">
        <v>0</v>
      </c>
      <c r="V4136">
        <v>0</v>
      </c>
      <c r="W4136">
        <v>600</v>
      </c>
      <c r="X4136">
        <v>600</v>
      </c>
      <c r="Y4136" t="s">
        <v>419</v>
      </c>
      <c r="Z4136" t="s">
        <v>420</v>
      </c>
      <c r="AA4136" t="s">
        <v>357</v>
      </c>
      <c r="AB4136">
        <v>0</v>
      </c>
      <c r="AC4136">
        <v>1</v>
      </c>
      <c r="AD4136" t="b">
        <v>0</v>
      </c>
      <c r="AE4136" t="s">
        <v>358</v>
      </c>
      <c r="AZ4136" t="s">
        <v>389</v>
      </c>
      <c r="BA4136">
        <v>10000</v>
      </c>
      <c r="BB4136" t="s">
        <v>434</v>
      </c>
      <c r="BC4136" t="s">
        <v>357</v>
      </c>
      <c r="BD4136">
        <v>10000</v>
      </c>
      <c r="BE4136">
        <v>0</v>
      </c>
      <c r="BF4136" t="s">
        <v>361</v>
      </c>
      <c r="BG4136">
        <v>0</v>
      </c>
      <c r="BN4136">
        <v>20940007</v>
      </c>
      <c r="GY4136">
        <v>0</v>
      </c>
      <c r="GZ4136">
        <v>0</v>
      </c>
      <c r="HA4136" t="s">
        <v>373</v>
      </c>
      <c r="HB4136">
        <v>0</v>
      </c>
      <c r="HC4136">
        <v>0</v>
      </c>
      <c r="HD4136">
        <v>0</v>
      </c>
      <c r="HE4136" t="b">
        <v>0</v>
      </c>
      <c r="HF4136">
        <v>3000</v>
      </c>
      <c r="HG4136" t="b">
        <v>1</v>
      </c>
      <c r="HH4136">
        <v>0</v>
      </c>
      <c r="HI4136">
        <v>0</v>
      </c>
      <c r="HJ4136">
        <v>0</v>
      </c>
      <c r="HK4136">
        <v>0</v>
      </c>
      <c r="HL4136" t="b">
        <v>0</v>
      </c>
      <c r="HM4136">
        <v>0</v>
      </c>
      <c r="HN4136">
        <v>0</v>
      </c>
      <c r="HO4136">
        <v>0</v>
      </c>
      <c r="HP4136" t="s">
        <v>363</v>
      </c>
      <c r="HQ4136">
        <v>0</v>
      </c>
      <c r="HR4136">
        <v>0</v>
      </c>
      <c r="HS4136">
        <v>0</v>
      </c>
      <c r="HT4136">
        <v>0</v>
      </c>
      <c r="HU4136" t="b">
        <v>0</v>
      </c>
      <c r="HV4136">
        <v>0</v>
      </c>
      <c r="HW4136" t="b">
        <v>0</v>
      </c>
      <c r="HX4136" t="b">
        <v>0</v>
      </c>
    </row>
    <row r="4137" spans="2:232">
      <c r="B4137" s="34">
        <f>10000000+INDEX(编号表!$B:$B,MATCH(D4137,编号表!$A:$A,0))*10000+J4137</f>
        <v>11910008</v>
      </c>
      <c r="C4137" s="22" t="s">
        <v>2562</v>
      </c>
      <c r="D4137" s="22" t="s">
        <v>2562</v>
      </c>
      <c r="E4137" s="41" t="s">
        <v>492</v>
      </c>
      <c r="F4137" s="41" t="s">
        <v>2256</v>
      </c>
      <c r="G4137" s="41" t="s">
        <v>363</v>
      </c>
      <c r="H4137" s="41" t="b">
        <v>0</v>
      </c>
      <c r="I4137" s="41" t="b">
        <v>0</v>
      </c>
      <c r="J4137" s="41">
        <v>8</v>
      </c>
      <c r="K4137" s="41" t="str">
        <f t="shared" si="84"/>
        <v>119100</v>
      </c>
      <c r="L4137" s="41" t="s">
        <v>860</v>
      </c>
      <c r="O4137" t="s">
        <v>2563</v>
      </c>
      <c r="P4137">
        <v>12221038</v>
      </c>
      <c r="Q4137">
        <v>0</v>
      </c>
      <c r="R4137">
        <v>0</v>
      </c>
      <c r="S4137">
        <v>0</v>
      </c>
      <c r="U4137">
        <v>0</v>
      </c>
      <c r="V4137">
        <v>0</v>
      </c>
      <c r="W4137">
        <v>600</v>
      </c>
      <c r="X4137">
        <v>600</v>
      </c>
      <c r="Y4137" t="s">
        <v>419</v>
      </c>
      <c r="Z4137" t="s">
        <v>420</v>
      </c>
      <c r="AA4137" t="s">
        <v>357</v>
      </c>
      <c r="AB4137">
        <v>0</v>
      </c>
      <c r="AC4137">
        <v>1</v>
      </c>
      <c r="AD4137" t="b">
        <v>0</v>
      </c>
      <c r="AE4137" t="s">
        <v>358</v>
      </c>
      <c r="AZ4137" t="s">
        <v>389</v>
      </c>
      <c r="BA4137">
        <v>10000</v>
      </c>
      <c r="BB4137" t="s">
        <v>434</v>
      </c>
      <c r="BC4137" t="s">
        <v>357</v>
      </c>
      <c r="BD4137">
        <v>10000</v>
      </c>
      <c r="BE4137">
        <v>0</v>
      </c>
      <c r="BF4137" t="s">
        <v>361</v>
      </c>
      <c r="BG4137">
        <v>0</v>
      </c>
      <c r="BN4137">
        <v>20940008</v>
      </c>
      <c r="GY4137">
        <v>0</v>
      </c>
      <c r="GZ4137">
        <v>0</v>
      </c>
      <c r="HA4137" t="s">
        <v>373</v>
      </c>
      <c r="HB4137">
        <v>0</v>
      </c>
      <c r="HC4137">
        <v>0</v>
      </c>
      <c r="HD4137">
        <v>0</v>
      </c>
      <c r="HE4137" t="b">
        <v>0</v>
      </c>
      <c r="HF4137">
        <v>3000</v>
      </c>
      <c r="HG4137" t="b">
        <v>1</v>
      </c>
      <c r="HH4137">
        <v>0</v>
      </c>
      <c r="HI4137">
        <v>0</v>
      </c>
      <c r="HJ4137">
        <v>0</v>
      </c>
      <c r="HK4137">
        <v>0</v>
      </c>
      <c r="HL4137" t="b">
        <v>0</v>
      </c>
      <c r="HM4137">
        <v>0</v>
      </c>
      <c r="HN4137">
        <v>0</v>
      </c>
      <c r="HO4137">
        <v>0</v>
      </c>
      <c r="HP4137" t="s">
        <v>363</v>
      </c>
      <c r="HQ4137">
        <v>0</v>
      </c>
      <c r="HR4137">
        <v>0</v>
      </c>
      <c r="HS4137">
        <v>0</v>
      </c>
      <c r="HT4137">
        <v>0</v>
      </c>
      <c r="HU4137" t="b">
        <v>0</v>
      </c>
      <c r="HV4137">
        <v>0</v>
      </c>
      <c r="HW4137" t="b">
        <v>0</v>
      </c>
      <c r="HX4137" t="b">
        <v>0</v>
      </c>
    </row>
    <row r="4138" spans="2:232">
      <c r="B4138" s="34">
        <f>10000000+INDEX(编号表!$B:$B,MATCH(D4138,编号表!$A:$A,0))*10000+J4138</f>
        <v>11910009</v>
      </c>
      <c r="C4138" s="22" t="s">
        <v>2562</v>
      </c>
      <c r="D4138" s="22" t="s">
        <v>2562</v>
      </c>
      <c r="E4138" s="41" t="s">
        <v>492</v>
      </c>
      <c r="F4138" s="41" t="s">
        <v>2256</v>
      </c>
      <c r="G4138" s="41" t="s">
        <v>363</v>
      </c>
      <c r="H4138" s="41" t="b">
        <v>0</v>
      </c>
      <c r="I4138" s="41" t="b">
        <v>0</v>
      </c>
      <c r="J4138" s="41">
        <v>9</v>
      </c>
      <c r="K4138" s="41" t="str">
        <f t="shared" si="84"/>
        <v>119100</v>
      </c>
      <c r="L4138" s="41" t="s">
        <v>777</v>
      </c>
      <c r="O4138" t="s">
        <v>2563</v>
      </c>
      <c r="P4138">
        <v>12221038</v>
      </c>
      <c r="Q4138">
        <v>0</v>
      </c>
      <c r="R4138">
        <v>0</v>
      </c>
      <c r="S4138">
        <v>0</v>
      </c>
      <c r="U4138">
        <v>0</v>
      </c>
      <c r="V4138">
        <v>0</v>
      </c>
      <c r="W4138">
        <v>600</v>
      </c>
      <c r="X4138">
        <v>600</v>
      </c>
      <c r="Y4138" t="s">
        <v>419</v>
      </c>
      <c r="Z4138" t="s">
        <v>420</v>
      </c>
      <c r="AA4138" t="s">
        <v>357</v>
      </c>
      <c r="AB4138">
        <v>0</v>
      </c>
      <c r="AC4138">
        <v>1</v>
      </c>
      <c r="AD4138" t="b">
        <v>0</v>
      </c>
      <c r="AE4138" t="s">
        <v>358</v>
      </c>
      <c r="AZ4138" t="s">
        <v>389</v>
      </c>
      <c r="BA4138">
        <v>10000</v>
      </c>
      <c r="BB4138" t="s">
        <v>434</v>
      </c>
      <c r="BC4138" t="s">
        <v>357</v>
      </c>
      <c r="BD4138">
        <v>10000</v>
      </c>
      <c r="BE4138">
        <v>0</v>
      </c>
      <c r="BF4138" t="s">
        <v>361</v>
      </c>
      <c r="BG4138">
        <v>0</v>
      </c>
      <c r="BN4138">
        <v>20940009</v>
      </c>
      <c r="GY4138">
        <v>0</v>
      </c>
      <c r="GZ4138">
        <v>0</v>
      </c>
      <c r="HA4138" t="s">
        <v>373</v>
      </c>
      <c r="HB4138">
        <v>0</v>
      </c>
      <c r="HC4138">
        <v>0</v>
      </c>
      <c r="HD4138">
        <v>0</v>
      </c>
      <c r="HE4138" t="b">
        <v>0</v>
      </c>
      <c r="HF4138">
        <v>3000</v>
      </c>
      <c r="HG4138" t="b">
        <v>1</v>
      </c>
      <c r="HH4138">
        <v>0</v>
      </c>
      <c r="HI4138">
        <v>0</v>
      </c>
      <c r="HJ4138">
        <v>0</v>
      </c>
      <c r="HK4138">
        <v>0</v>
      </c>
      <c r="HL4138" t="b">
        <v>0</v>
      </c>
      <c r="HM4138">
        <v>0</v>
      </c>
      <c r="HN4138">
        <v>0</v>
      </c>
      <c r="HO4138">
        <v>0</v>
      </c>
      <c r="HP4138" t="s">
        <v>363</v>
      </c>
      <c r="HQ4138">
        <v>0</v>
      </c>
      <c r="HR4138">
        <v>0</v>
      </c>
      <c r="HS4138">
        <v>0</v>
      </c>
      <c r="HT4138">
        <v>0</v>
      </c>
      <c r="HU4138" t="b">
        <v>0</v>
      </c>
      <c r="HV4138">
        <v>0</v>
      </c>
      <c r="HW4138" t="b">
        <v>0</v>
      </c>
      <c r="HX4138" t="b">
        <v>0</v>
      </c>
    </row>
    <row r="4139" spans="2:232">
      <c r="B4139" s="34">
        <f>10000000+INDEX(编号表!$B:$B,MATCH(D4139,编号表!$A:$A,0))*10000+J4139</f>
        <v>11910010</v>
      </c>
      <c r="C4139" s="22" t="s">
        <v>2562</v>
      </c>
      <c r="D4139" s="22" t="s">
        <v>2562</v>
      </c>
      <c r="E4139" s="41" t="s">
        <v>492</v>
      </c>
      <c r="F4139" s="41" t="s">
        <v>2260</v>
      </c>
      <c r="G4139" s="41" t="s">
        <v>363</v>
      </c>
      <c r="H4139" s="41" t="b">
        <v>0</v>
      </c>
      <c r="I4139" s="41" t="b">
        <v>0</v>
      </c>
      <c r="J4139" s="41">
        <v>10</v>
      </c>
      <c r="K4139" s="41" t="str">
        <f t="shared" si="84"/>
        <v>119100</v>
      </c>
      <c r="L4139" s="41" t="s">
        <v>353</v>
      </c>
      <c r="O4139" t="s">
        <v>2563</v>
      </c>
      <c r="P4139">
        <v>12221038</v>
      </c>
      <c r="Q4139">
        <v>0</v>
      </c>
      <c r="R4139">
        <v>0</v>
      </c>
      <c r="S4139">
        <v>0</v>
      </c>
      <c r="U4139">
        <v>0</v>
      </c>
      <c r="V4139">
        <v>0</v>
      </c>
      <c r="W4139">
        <v>600</v>
      </c>
      <c r="X4139">
        <v>600</v>
      </c>
      <c r="Y4139" t="s">
        <v>419</v>
      </c>
      <c r="Z4139" t="s">
        <v>420</v>
      </c>
      <c r="AA4139" t="s">
        <v>357</v>
      </c>
      <c r="AB4139">
        <v>0</v>
      </c>
      <c r="AC4139">
        <v>1</v>
      </c>
      <c r="AD4139" t="b">
        <v>0</v>
      </c>
      <c r="AE4139" t="s">
        <v>358</v>
      </c>
      <c r="AZ4139" t="s">
        <v>389</v>
      </c>
      <c r="BA4139">
        <v>10000</v>
      </c>
      <c r="BB4139" t="s">
        <v>434</v>
      </c>
      <c r="BC4139" t="s">
        <v>357</v>
      </c>
      <c r="BD4139">
        <v>10000</v>
      </c>
      <c r="BE4139">
        <v>0</v>
      </c>
      <c r="BF4139" t="s">
        <v>361</v>
      </c>
      <c r="BG4139">
        <v>0</v>
      </c>
      <c r="BN4139">
        <v>20940010</v>
      </c>
      <c r="GY4139">
        <v>0</v>
      </c>
      <c r="GZ4139">
        <v>0</v>
      </c>
      <c r="HA4139" t="s">
        <v>373</v>
      </c>
      <c r="HB4139">
        <v>0</v>
      </c>
      <c r="HC4139">
        <v>0</v>
      </c>
      <c r="HD4139">
        <v>0</v>
      </c>
      <c r="HE4139" t="b">
        <v>0</v>
      </c>
      <c r="HF4139">
        <v>3000</v>
      </c>
      <c r="HG4139" t="b">
        <v>1</v>
      </c>
      <c r="HH4139">
        <v>0</v>
      </c>
      <c r="HI4139">
        <v>0</v>
      </c>
      <c r="HJ4139">
        <v>0</v>
      </c>
      <c r="HK4139">
        <v>0</v>
      </c>
      <c r="HL4139" t="b">
        <v>0</v>
      </c>
      <c r="HM4139">
        <v>0</v>
      </c>
      <c r="HN4139">
        <v>0</v>
      </c>
      <c r="HO4139">
        <v>0</v>
      </c>
      <c r="HP4139" t="s">
        <v>363</v>
      </c>
      <c r="HQ4139">
        <v>0</v>
      </c>
      <c r="HR4139">
        <v>0</v>
      </c>
      <c r="HS4139">
        <v>0</v>
      </c>
      <c r="HT4139">
        <v>0</v>
      </c>
      <c r="HU4139" t="b">
        <v>0</v>
      </c>
      <c r="HV4139">
        <v>0</v>
      </c>
      <c r="HW4139" t="b">
        <v>0</v>
      </c>
      <c r="HX4139" t="b">
        <v>0</v>
      </c>
    </row>
    <row r="4140" spans="2:232">
      <c r="B4140" s="34">
        <f>10000000+INDEX(编号表!$B:$B,MATCH(D4140,编号表!$A:$A,0))*10000+J4140</f>
        <v>11910011</v>
      </c>
      <c r="C4140" s="22" t="s">
        <v>2562</v>
      </c>
      <c r="D4140" s="22" t="s">
        <v>2562</v>
      </c>
      <c r="E4140" s="41" t="s">
        <v>492</v>
      </c>
      <c r="F4140" s="41" t="s">
        <v>2260</v>
      </c>
      <c r="G4140" s="41" t="s">
        <v>363</v>
      </c>
      <c r="H4140" s="41" t="b">
        <v>0</v>
      </c>
      <c r="I4140" s="41" t="b">
        <v>0</v>
      </c>
      <c r="J4140" s="41">
        <v>11</v>
      </c>
      <c r="K4140" s="41" t="str">
        <f t="shared" si="84"/>
        <v>119100</v>
      </c>
      <c r="L4140" s="41" t="s">
        <v>860</v>
      </c>
      <c r="O4140" t="s">
        <v>2563</v>
      </c>
      <c r="P4140">
        <v>12221038</v>
      </c>
      <c r="Q4140">
        <v>0</v>
      </c>
      <c r="R4140">
        <v>0</v>
      </c>
      <c r="S4140">
        <v>0</v>
      </c>
      <c r="U4140">
        <v>0</v>
      </c>
      <c r="V4140">
        <v>0</v>
      </c>
      <c r="W4140">
        <v>600</v>
      </c>
      <c r="X4140">
        <v>600</v>
      </c>
      <c r="Y4140" t="s">
        <v>419</v>
      </c>
      <c r="Z4140" t="s">
        <v>420</v>
      </c>
      <c r="AA4140" t="s">
        <v>357</v>
      </c>
      <c r="AB4140">
        <v>0</v>
      </c>
      <c r="AC4140">
        <v>1</v>
      </c>
      <c r="AD4140" t="b">
        <v>0</v>
      </c>
      <c r="AE4140" t="s">
        <v>358</v>
      </c>
      <c r="AZ4140" t="s">
        <v>389</v>
      </c>
      <c r="BA4140">
        <v>10000</v>
      </c>
      <c r="BB4140" t="s">
        <v>434</v>
      </c>
      <c r="BC4140" t="s">
        <v>357</v>
      </c>
      <c r="BD4140">
        <v>10000</v>
      </c>
      <c r="BE4140">
        <v>0</v>
      </c>
      <c r="BF4140" t="s">
        <v>361</v>
      </c>
      <c r="BG4140">
        <v>0</v>
      </c>
      <c r="BN4140">
        <v>20940011</v>
      </c>
      <c r="GY4140">
        <v>0</v>
      </c>
      <c r="GZ4140">
        <v>0</v>
      </c>
      <c r="HA4140" t="s">
        <v>373</v>
      </c>
      <c r="HB4140">
        <v>0</v>
      </c>
      <c r="HC4140">
        <v>0</v>
      </c>
      <c r="HD4140">
        <v>0</v>
      </c>
      <c r="HE4140" t="b">
        <v>0</v>
      </c>
      <c r="HF4140">
        <v>3000</v>
      </c>
      <c r="HG4140" t="b">
        <v>1</v>
      </c>
      <c r="HH4140">
        <v>0</v>
      </c>
      <c r="HI4140">
        <v>0</v>
      </c>
      <c r="HJ4140">
        <v>0</v>
      </c>
      <c r="HK4140">
        <v>0</v>
      </c>
      <c r="HL4140" t="b">
        <v>0</v>
      </c>
      <c r="HM4140">
        <v>0</v>
      </c>
      <c r="HN4140">
        <v>0</v>
      </c>
      <c r="HO4140">
        <v>0</v>
      </c>
      <c r="HP4140" t="s">
        <v>363</v>
      </c>
      <c r="HQ4140">
        <v>0</v>
      </c>
      <c r="HR4140">
        <v>0</v>
      </c>
      <c r="HS4140">
        <v>0</v>
      </c>
      <c r="HT4140">
        <v>0</v>
      </c>
      <c r="HU4140" t="b">
        <v>0</v>
      </c>
      <c r="HV4140">
        <v>0</v>
      </c>
      <c r="HW4140" t="b">
        <v>0</v>
      </c>
      <c r="HX4140" t="b">
        <v>0</v>
      </c>
    </row>
    <row r="4141" spans="2:232">
      <c r="B4141" s="34">
        <f>10000000+INDEX(编号表!$B:$B,MATCH(D4141,编号表!$A:$A,0))*10000+J4141</f>
        <v>11910012</v>
      </c>
      <c r="C4141" s="22" t="s">
        <v>2562</v>
      </c>
      <c r="D4141" s="22" t="s">
        <v>2562</v>
      </c>
      <c r="E4141" s="41" t="s">
        <v>492</v>
      </c>
      <c r="F4141" s="41" t="s">
        <v>2260</v>
      </c>
      <c r="G4141" s="41" t="s">
        <v>363</v>
      </c>
      <c r="H4141" s="41" t="b">
        <v>0</v>
      </c>
      <c r="I4141" s="41" t="b">
        <v>0</v>
      </c>
      <c r="J4141" s="41">
        <v>12</v>
      </c>
      <c r="K4141" s="41" t="str">
        <f t="shared" si="84"/>
        <v>119100</v>
      </c>
      <c r="L4141" s="41" t="s">
        <v>777</v>
      </c>
      <c r="O4141" t="s">
        <v>2563</v>
      </c>
      <c r="P4141">
        <v>12221038</v>
      </c>
      <c r="Q4141">
        <v>0</v>
      </c>
      <c r="R4141">
        <v>0</v>
      </c>
      <c r="S4141">
        <v>0</v>
      </c>
      <c r="U4141">
        <v>0</v>
      </c>
      <c r="V4141">
        <v>0</v>
      </c>
      <c r="W4141">
        <v>600</v>
      </c>
      <c r="X4141">
        <v>600</v>
      </c>
      <c r="Y4141" t="s">
        <v>419</v>
      </c>
      <c r="Z4141" t="s">
        <v>420</v>
      </c>
      <c r="AA4141" t="s">
        <v>357</v>
      </c>
      <c r="AB4141">
        <v>0</v>
      </c>
      <c r="AC4141">
        <v>1</v>
      </c>
      <c r="AD4141" t="b">
        <v>0</v>
      </c>
      <c r="AE4141" t="s">
        <v>358</v>
      </c>
      <c r="AZ4141" t="s">
        <v>389</v>
      </c>
      <c r="BA4141">
        <v>10000</v>
      </c>
      <c r="BB4141" t="s">
        <v>434</v>
      </c>
      <c r="BC4141" t="s">
        <v>357</v>
      </c>
      <c r="BD4141">
        <v>10000</v>
      </c>
      <c r="BE4141">
        <v>0</v>
      </c>
      <c r="BF4141" t="s">
        <v>361</v>
      </c>
      <c r="BG4141">
        <v>0</v>
      </c>
      <c r="BN4141">
        <v>20940012</v>
      </c>
      <c r="GY4141">
        <v>0</v>
      </c>
      <c r="GZ4141">
        <v>0</v>
      </c>
      <c r="HA4141" t="s">
        <v>373</v>
      </c>
      <c r="HB4141">
        <v>0</v>
      </c>
      <c r="HC4141">
        <v>0</v>
      </c>
      <c r="HD4141">
        <v>0</v>
      </c>
      <c r="HE4141" t="b">
        <v>0</v>
      </c>
      <c r="HF4141">
        <v>3000</v>
      </c>
      <c r="HG4141" t="b">
        <v>1</v>
      </c>
      <c r="HH4141">
        <v>0</v>
      </c>
      <c r="HI4141">
        <v>0</v>
      </c>
      <c r="HJ4141">
        <v>0</v>
      </c>
      <c r="HK4141">
        <v>0</v>
      </c>
      <c r="HL4141" t="b">
        <v>0</v>
      </c>
      <c r="HM4141">
        <v>0</v>
      </c>
      <c r="HN4141">
        <v>0</v>
      </c>
      <c r="HO4141">
        <v>0</v>
      </c>
      <c r="HP4141" t="s">
        <v>363</v>
      </c>
      <c r="HQ4141">
        <v>0</v>
      </c>
      <c r="HR4141">
        <v>0</v>
      </c>
      <c r="HS4141">
        <v>0</v>
      </c>
      <c r="HT4141">
        <v>0</v>
      </c>
      <c r="HU4141" t="b">
        <v>0</v>
      </c>
      <c r="HV4141">
        <v>0</v>
      </c>
      <c r="HW4141" t="b">
        <v>0</v>
      </c>
      <c r="HX4141" t="b">
        <v>0</v>
      </c>
    </row>
    <row r="4142" spans="2:232">
      <c r="B4142" s="34">
        <f>10000000+INDEX(编号表!$B:$B,MATCH(D4142,编号表!$A:$A,0))*10000+J4142</f>
        <v>11910013</v>
      </c>
      <c r="C4142" s="22" t="s">
        <v>2562</v>
      </c>
      <c r="D4142" s="22" t="s">
        <v>2562</v>
      </c>
      <c r="E4142" s="41" t="s">
        <v>492</v>
      </c>
      <c r="F4142" s="41" t="s">
        <v>2264</v>
      </c>
      <c r="G4142" s="41" t="s">
        <v>363</v>
      </c>
      <c r="H4142" s="41" t="b">
        <v>0</v>
      </c>
      <c r="I4142" s="41" t="b">
        <v>0</v>
      </c>
      <c r="J4142" s="41">
        <v>13</v>
      </c>
      <c r="K4142" s="41" t="str">
        <f t="shared" si="84"/>
        <v>119100</v>
      </c>
      <c r="L4142" s="41" t="s">
        <v>353</v>
      </c>
      <c r="O4142" t="s">
        <v>2563</v>
      </c>
      <c r="P4142">
        <v>12221038</v>
      </c>
      <c r="Q4142">
        <v>0</v>
      </c>
      <c r="R4142">
        <v>0</v>
      </c>
      <c r="S4142">
        <v>0</v>
      </c>
      <c r="U4142">
        <v>0</v>
      </c>
      <c r="V4142">
        <v>0</v>
      </c>
      <c r="W4142">
        <v>600</v>
      </c>
      <c r="X4142">
        <v>600</v>
      </c>
      <c r="Y4142" t="s">
        <v>419</v>
      </c>
      <c r="Z4142" t="s">
        <v>420</v>
      </c>
      <c r="AA4142" t="s">
        <v>357</v>
      </c>
      <c r="AB4142">
        <v>0</v>
      </c>
      <c r="AC4142">
        <v>1</v>
      </c>
      <c r="AD4142" t="b">
        <v>0</v>
      </c>
      <c r="AE4142" t="s">
        <v>358</v>
      </c>
      <c r="AZ4142" t="s">
        <v>389</v>
      </c>
      <c r="BA4142">
        <v>10000</v>
      </c>
      <c r="BB4142" t="s">
        <v>434</v>
      </c>
      <c r="BC4142" t="s">
        <v>357</v>
      </c>
      <c r="BD4142">
        <v>10000</v>
      </c>
      <c r="BE4142">
        <v>0</v>
      </c>
      <c r="BF4142" t="s">
        <v>361</v>
      </c>
      <c r="BG4142">
        <v>0</v>
      </c>
      <c r="BN4142">
        <v>20940013</v>
      </c>
      <c r="GY4142">
        <v>0</v>
      </c>
      <c r="GZ4142">
        <v>0</v>
      </c>
      <c r="HA4142" t="s">
        <v>373</v>
      </c>
      <c r="HB4142">
        <v>0</v>
      </c>
      <c r="HC4142">
        <v>0</v>
      </c>
      <c r="HD4142">
        <v>0</v>
      </c>
      <c r="HE4142" t="b">
        <v>0</v>
      </c>
      <c r="HF4142">
        <v>3000</v>
      </c>
      <c r="HG4142" t="b">
        <v>1</v>
      </c>
      <c r="HH4142">
        <v>0</v>
      </c>
      <c r="HI4142">
        <v>0</v>
      </c>
      <c r="HJ4142">
        <v>0</v>
      </c>
      <c r="HK4142">
        <v>0</v>
      </c>
      <c r="HL4142" t="b">
        <v>0</v>
      </c>
      <c r="HM4142">
        <v>0</v>
      </c>
      <c r="HN4142">
        <v>0</v>
      </c>
      <c r="HO4142">
        <v>0</v>
      </c>
      <c r="HP4142" t="s">
        <v>363</v>
      </c>
      <c r="HQ4142">
        <v>0</v>
      </c>
      <c r="HR4142">
        <v>0</v>
      </c>
      <c r="HS4142">
        <v>0</v>
      </c>
      <c r="HT4142">
        <v>0</v>
      </c>
      <c r="HU4142" t="b">
        <v>0</v>
      </c>
      <c r="HV4142">
        <v>0</v>
      </c>
      <c r="HW4142" t="b">
        <v>0</v>
      </c>
      <c r="HX4142" t="b">
        <v>0</v>
      </c>
    </row>
    <row r="4143" spans="2:232">
      <c r="B4143" s="34">
        <f>10000000+INDEX(编号表!$B:$B,MATCH(D4143,编号表!$A:$A,0))*10000+J4143</f>
        <v>11910014</v>
      </c>
      <c r="C4143" s="22" t="s">
        <v>2562</v>
      </c>
      <c r="D4143" s="22" t="s">
        <v>2562</v>
      </c>
      <c r="E4143" s="41" t="s">
        <v>492</v>
      </c>
      <c r="F4143" s="41" t="s">
        <v>2264</v>
      </c>
      <c r="G4143" s="41" t="s">
        <v>363</v>
      </c>
      <c r="H4143" s="41" t="b">
        <v>0</v>
      </c>
      <c r="I4143" s="41" t="b">
        <v>0</v>
      </c>
      <c r="J4143" s="41">
        <v>14</v>
      </c>
      <c r="K4143" s="41" t="str">
        <f t="shared" si="84"/>
        <v>119100</v>
      </c>
      <c r="L4143" s="41" t="s">
        <v>860</v>
      </c>
      <c r="O4143" t="s">
        <v>2563</v>
      </c>
      <c r="P4143">
        <v>12221038</v>
      </c>
      <c r="Q4143">
        <v>0</v>
      </c>
      <c r="R4143">
        <v>0</v>
      </c>
      <c r="S4143">
        <v>0</v>
      </c>
      <c r="U4143">
        <v>0</v>
      </c>
      <c r="V4143">
        <v>0</v>
      </c>
      <c r="W4143">
        <v>600</v>
      </c>
      <c r="X4143">
        <v>600</v>
      </c>
      <c r="Y4143" t="s">
        <v>419</v>
      </c>
      <c r="Z4143" t="s">
        <v>420</v>
      </c>
      <c r="AA4143" t="s">
        <v>357</v>
      </c>
      <c r="AB4143">
        <v>0</v>
      </c>
      <c r="AC4143">
        <v>1</v>
      </c>
      <c r="AD4143" t="b">
        <v>0</v>
      </c>
      <c r="AE4143" t="s">
        <v>358</v>
      </c>
      <c r="AZ4143" t="s">
        <v>389</v>
      </c>
      <c r="BA4143">
        <v>10000</v>
      </c>
      <c r="BB4143" t="s">
        <v>434</v>
      </c>
      <c r="BC4143" t="s">
        <v>357</v>
      </c>
      <c r="BD4143">
        <v>10000</v>
      </c>
      <c r="BE4143">
        <v>0</v>
      </c>
      <c r="BF4143" t="s">
        <v>361</v>
      </c>
      <c r="BG4143">
        <v>0</v>
      </c>
      <c r="BN4143">
        <v>20940014</v>
      </c>
      <c r="GY4143">
        <v>0</v>
      </c>
      <c r="GZ4143">
        <v>0</v>
      </c>
      <c r="HA4143" t="s">
        <v>373</v>
      </c>
      <c r="HB4143">
        <v>0</v>
      </c>
      <c r="HC4143">
        <v>0</v>
      </c>
      <c r="HD4143">
        <v>0</v>
      </c>
      <c r="HE4143" t="b">
        <v>0</v>
      </c>
      <c r="HF4143">
        <v>3000</v>
      </c>
      <c r="HG4143" t="b">
        <v>1</v>
      </c>
      <c r="HH4143">
        <v>0</v>
      </c>
      <c r="HI4143">
        <v>0</v>
      </c>
      <c r="HJ4143">
        <v>0</v>
      </c>
      <c r="HK4143">
        <v>0</v>
      </c>
      <c r="HL4143" t="b">
        <v>0</v>
      </c>
      <c r="HM4143">
        <v>0</v>
      </c>
      <c r="HN4143">
        <v>0</v>
      </c>
      <c r="HO4143">
        <v>0</v>
      </c>
      <c r="HP4143" t="s">
        <v>363</v>
      </c>
      <c r="HQ4143">
        <v>0</v>
      </c>
      <c r="HR4143">
        <v>0</v>
      </c>
      <c r="HS4143">
        <v>0</v>
      </c>
      <c r="HT4143">
        <v>0</v>
      </c>
      <c r="HU4143" t="b">
        <v>0</v>
      </c>
      <c r="HV4143">
        <v>0</v>
      </c>
      <c r="HW4143" t="b">
        <v>0</v>
      </c>
      <c r="HX4143" t="b">
        <v>0</v>
      </c>
    </row>
    <row r="4144" spans="2:232">
      <c r="B4144" s="34">
        <f>10000000+INDEX(编号表!$B:$B,MATCH(D4144,编号表!$A:$A,0))*10000+J4144</f>
        <v>11910015</v>
      </c>
      <c r="C4144" s="22" t="s">
        <v>2562</v>
      </c>
      <c r="D4144" s="22" t="s">
        <v>2562</v>
      </c>
      <c r="E4144" s="41" t="s">
        <v>492</v>
      </c>
      <c r="F4144" s="41" t="s">
        <v>2264</v>
      </c>
      <c r="G4144" s="41" t="s">
        <v>363</v>
      </c>
      <c r="H4144" s="41" t="b">
        <v>0</v>
      </c>
      <c r="I4144" s="41" t="b">
        <v>0</v>
      </c>
      <c r="J4144" s="41">
        <v>15</v>
      </c>
      <c r="K4144" s="41" t="str">
        <f t="shared" si="84"/>
        <v>119100</v>
      </c>
      <c r="L4144" s="41" t="s">
        <v>777</v>
      </c>
      <c r="O4144" t="s">
        <v>2563</v>
      </c>
      <c r="P4144">
        <v>12221038</v>
      </c>
      <c r="Q4144">
        <v>0</v>
      </c>
      <c r="R4144">
        <v>0</v>
      </c>
      <c r="S4144">
        <v>0</v>
      </c>
      <c r="U4144">
        <v>0</v>
      </c>
      <c r="V4144">
        <v>0</v>
      </c>
      <c r="W4144">
        <v>600</v>
      </c>
      <c r="X4144">
        <v>600</v>
      </c>
      <c r="Y4144" t="s">
        <v>419</v>
      </c>
      <c r="Z4144" t="s">
        <v>420</v>
      </c>
      <c r="AA4144" t="s">
        <v>357</v>
      </c>
      <c r="AB4144">
        <v>0</v>
      </c>
      <c r="AC4144">
        <v>1</v>
      </c>
      <c r="AD4144" t="b">
        <v>0</v>
      </c>
      <c r="AE4144" t="s">
        <v>358</v>
      </c>
      <c r="AZ4144" t="s">
        <v>389</v>
      </c>
      <c r="BA4144">
        <v>10000</v>
      </c>
      <c r="BB4144" t="s">
        <v>434</v>
      </c>
      <c r="BC4144" t="s">
        <v>357</v>
      </c>
      <c r="BD4144">
        <v>10000</v>
      </c>
      <c r="BE4144">
        <v>0</v>
      </c>
      <c r="BF4144" t="s">
        <v>361</v>
      </c>
      <c r="BG4144">
        <v>0</v>
      </c>
      <c r="BN4144">
        <v>20940015</v>
      </c>
      <c r="GY4144">
        <v>0</v>
      </c>
      <c r="GZ4144">
        <v>0</v>
      </c>
      <c r="HA4144" t="s">
        <v>373</v>
      </c>
      <c r="HB4144">
        <v>0</v>
      </c>
      <c r="HC4144">
        <v>0</v>
      </c>
      <c r="HD4144">
        <v>0</v>
      </c>
      <c r="HE4144" t="b">
        <v>0</v>
      </c>
      <c r="HF4144">
        <v>3000</v>
      </c>
      <c r="HG4144" t="b">
        <v>1</v>
      </c>
      <c r="HH4144">
        <v>0</v>
      </c>
      <c r="HI4144">
        <v>0</v>
      </c>
      <c r="HJ4144">
        <v>0</v>
      </c>
      <c r="HK4144">
        <v>0</v>
      </c>
      <c r="HL4144" t="b">
        <v>0</v>
      </c>
      <c r="HM4144">
        <v>0</v>
      </c>
      <c r="HN4144">
        <v>0</v>
      </c>
      <c r="HO4144">
        <v>0</v>
      </c>
      <c r="HP4144" t="s">
        <v>363</v>
      </c>
      <c r="HQ4144">
        <v>0</v>
      </c>
      <c r="HR4144">
        <v>0</v>
      </c>
      <c r="HS4144">
        <v>0</v>
      </c>
      <c r="HT4144">
        <v>0</v>
      </c>
      <c r="HU4144" t="b">
        <v>0</v>
      </c>
      <c r="HV4144">
        <v>0</v>
      </c>
      <c r="HW4144" t="b">
        <v>0</v>
      </c>
      <c r="HX4144" t="b">
        <v>0</v>
      </c>
    </row>
    <row r="4145" spans="2:232">
      <c r="B4145" s="34">
        <f>10000000+INDEX(编号表!$B:$B,MATCH(D4145,编号表!$A:$A,0))*10000+J4145</f>
        <v>11910016</v>
      </c>
      <c r="C4145" s="22" t="s">
        <v>2562</v>
      </c>
      <c r="D4145" s="22" t="s">
        <v>2562</v>
      </c>
      <c r="E4145" s="41" t="s">
        <v>492</v>
      </c>
      <c r="F4145" s="41" t="s">
        <v>2268</v>
      </c>
      <c r="G4145" s="41" t="s">
        <v>363</v>
      </c>
      <c r="H4145" s="41" t="b">
        <v>0</v>
      </c>
      <c r="I4145" s="41" t="b">
        <v>0</v>
      </c>
      <c r="J4145" s="41">
        <v>16</v>
      </c>
      <c r="K4145" s="41" t="str">
        <f t="shared" si="84"/>
        <v>119100</v>
      </c>
      <c r="L4145" s="41" t="s">
        <v>353</v>
      </c>
      <c r="O4145" t="s">
        <v>2563</v>
      </c>
      <c r="P4145">
        <v>12221038</v>
      </c>
      <c r="Q4145">
        <v>0</v>
      </c>
      <c r="R4145">
        <v>0</v>
      </c>
      <c r="S4145">
        <v>0</v>
      </c>
      <c r="U4145">
        <v>0</v>
      </c>
      <c r="V4145">
        <v>0</v>
      </c>
      <c r="W4145">
        <v>600</v>
      </c>
      <c r="X4145">
        <v>600</v>
      </c>
      <c r="Y4145" t="s">
        <v>419</v>
      </c>
      <c r="Z4145" t="s">
        <v>420</v>
      </c>
      <c r="AA4145" t="s">
        <v>357</v>
      </c>
      <c r="AB4145">
        <v>0</v>
      </c>
      <c r="AC4145">
        <v>1</v>
      </c>
      <c r="AD4145" t="b">
        <v>0</v>
      </c>
      <c r="AE4145" t="s">
        <v>358</v>
      </c>
      <c r="AZ4145" t="s">
        <v>389</v>
      </c>
      <c r="BA4145">
        <v>10000</v>
      </c>
      <c r="BB4145" t="s">
        <v>434</v>
      </c>
      <c r="BC4145" t="s">
        <v>357</v>
      </c>
      <c r="BD4145">
        <v>10000</v>
      </c>
      <c r="BE4145">
        <v>0</v>
      </c>
      <c r="BF4145" t="s">
        <v>361</v>
      </c>
      <c r="BG4145">
        <v>0</v>
      </c>
      <c r="BN4145">
        <v>20940016</v>
      </c>
      <c r="GY4145">
        <v>0</v>
      </c>
      <c r="GZ4145">
        <v>0</v>
      </c>
      <c r="HA4145" t="s">
        <v>373</v>
      </c>
      <c r="HB4145">
        <v>0</v>
      </c>
      <c r="HC4145">
        <v>0</v>
      </c>
      <c r="HD4145">
        <v>0</v>
      </c>
      <c r="HE4145" t="b">
        <v>0</v>
      </c>
      <c r="HF4145">
        <v>3000</v>
      </c>
      <c r="HG4145" t="b">
        <v>1</v>
      </c>
      <c r="HH4145">
        <v>0</v>
      </c>
      <c r="HI4145">
        <v>0</v>
      </c>
      <c r="HJ4145">
        <v>0</v>
      </c>
      <c r="HK4145">
        <v>0</v>
      </c>
      <c r="HL4145" t="b">
        <v>0</v>
      </c>
      <c r="HM4145">
        <v>0</v>
      </c>
      <c r="HN4145">
        <v>0</v>
      </c>
      <c r="HO4145">
        <v>0</v>
      </c>
      <c r="HP4145" t="s">
        <v>363</v>
      </c>
      <c r="HQ4145">
        <v>0</v>
      </c>
      <c r="HR4145">
        <v>0</v>
      </c>
      <c r="HS4145">
        <v>0</v>
      </c>
      <c r="HT4145">
        <v>0</v>
      </c>
      <c r="HU4145" t="b">
        <v>0</v>
      </c>
      <c r="HV4145">
        <v>0</v>
      </c>
      <c r="HW4145" t="b">
        <v>0</v>
      </c>
      <c r="HX4145" t="b">
        <v>0</v>
      </c>
    </row>
    <row r="4146" spans="2:232">
      <c r="B4146" s="34">
        <f>10000000+INDEX(编号表!$B:$B,MATCH(D4146,编号表!$A:$A,0))*10000+J4146</f>
        <v>11910017</v>
      </c>
      <c r="C4146" s="22" t="s">
        <v>2562</v>
      </c>
      <c r="D4146" s="22" t="s">
        <v>2562</v>
      </c>
      <c r="E4146" s="41" t="s">
        <v>492</v>
      </c>
      <c r="F4146" s="41" t="s">
        <v>2268</v>
      </c>
      <c r="G4146" s="41" t="s">
        <v>363</v>
      </c>
      <c r="H4146" s="41" t="b">
        <v>0</v>
      </c>
      <c r="I4146" s="41" t="b">
        <v>0</v>
      </c>
      <c r="J4146" s="41">
        <v>17</v>
      </c>
      <c r="K4146" s="41" t="str">
        <f t="shared" si="84"/>
        <v>119100</v>
      </c>
      <c r="L4146" s="41" t="s">
        <v>860</v>
      </c>
      <c r="O4146" t="s">
        <v>2563</v>
      </c>
      <c r="P4146">
        <v>12221038</v>
      </c>
      <c r="Q4146">
        <v>0</v>
      </c>
      <c r="R4146">
        <v>0</v>
      </c>
      <c r="S4146">
        <v>0</v>
      </c>
      <c r="U4146">
        <v>0</v>
      </c>
      <c r="V4146">
        <v>0</v>
      </c>
      <c r="W4146">
        <v>600</v>
      </c>
      <c r="X4146">
        <v>600</v>
      </c>
      <c r="Y4146" t="s">
        <v>419</v>
      </c>
      <c r="Z4146" t="s">
        <v>420</v>
      </c>
      <c r="AA4146" t="s">
        <v>357</v>
      </c>
      <c r="AB4146">
        <v>0</v>
      </c>
      <c r="AC4146">
        <v>1</v>
      </c>
      <c r="AD4146" t="b">
        <v>0</v>
      </c>
      <c r="AE4146" t="s">
        <v>358</v>
      </c>
      <c r="AZ4146" t="s">
        <v>389</v>
      </c>
      <c r="BA4146">
        <v>10000</v>
      </c>
      <c r="BB4146" t="s">
        <v>434</v>
      </c>
      <c r="BC4146" t="s">
        <v>357</v>
      </c>
      <c r="BD4146">
        <v>10000</v>
      </c>
      <c r="BE4146">
        <v>0</v>
      </c>
      <c r="BF4146" t="s">
        <v>361</v>
      </c>
      <c r="BG4146">
        <v>0</v>
      </c>
      <c r="BN4146">
        <v>20940017</v>
      </c>
      <c r="GY4146">
        <v>0</v>
      </c>
      <c r="GZ4146">
        <v>0</v>
      </c>
      <c r="HA4146" t="s">
        <v>373</v>
      </c>
      <c r="HB4146">
        <v>0</v>
      </c>
      <c r="HC4146">
        <v>0</v>
      </c>
      <c r="HD4146">
        <v>0</v>
      </c>
      <c r="HE4146" t="b">
        <v>0</v>
      </c>
      <c r="HF4146">
        <v>3000</v>
      </c>
      <c r="HG4146" t="b">
        <v>1</v>
      </c>
      <c r="HH4146">
        <v>0</v>
      </c>
      <c r="HI4146">
        <v>0</v>
      </c>
      <c r="HJ4146">
        <v>0</v>
      </c>
      <c r="HK4146">
        <v>0</v>
      </c>
      <c r="HL4146" t="b">
        <v>0</v>
      </c>
      <c r="HM4146">
        <v>0</v>
      </c>
      <c r="HN4146">
        <v>0</v>
      </c>
      <c r="HO4146">
        <v>0</v>
      </c>
      <c r="HP4146" t="s">
        <v>363</v>
      </c>
      <c r="HQ4146">
        <v>0</v>
      </c>
      <c r="HR4146">
        <v>0</v>
      </c>
      <c r="HS4146">
        <v>0</v>
      </c>
      <c r="HT4146">
        <v>0</v>
      </c>
      <c r="HU4146" t="b">
        <v>0</v>
      </c>
      <c r="HV4146">
        <v>0</v>
      </c>
      <c r="HW4146" t="b">
        <v>0</v>
      </c>
      <c r="HX4146" t="b">
        <v>0</v>
      </c>
    </row>
    <row r="4147" spans="2:232">
      <c r="B4147" s="34">
        <f>10000000+INDEX(编号表!$B:$B,MATCH(D4147,编号表!$A:$A,0))*10000+J4147</f>
        <v>11910018</v>
      </c>
      <c r="C4147" s="22" t="s">
        <v>2562</v>
      </c>
      <c r="D4147" s="22" t="s">
        <v>2562</v>
      </c>
      <c r="E4147" s="41" t="s">
        <v>492</v>
      </c>
      <c r="F4147" s="41" t="s">
        <v>2268</v>
      </c>
      <c r="G4147" s="41" t="s">
        <v>363</v>
      </c>
      <c r="H4147" s="41" t="b">
        <v>0</v>
      </c>
      <c r="I4147" s="41" t="b">
        <v>0</v>
      </c>
      <c r="J4147" s="41">
        <v>18</v>
      </c>
      <c r="K4147" s="41" t="str">
        <f t="shared" si="84"/>
        <v>119100</v>
      </c>
      <c r="L4147" s="41" t="s">
        <v>777</v>
      </c>
      <c r="O4147" t="s">
        <v>2563</v>
      </c>
      <c r="P4147">
        <v>12221038</v>
      </c>
      <c r="Q4147">
        <v>0</v>
      </c>
      <c r="R4147">
        <v>0</v>
      </c>
      <c r="S4147">
        <v>0</v>
      </c>
      <c r="U4147">
        <v>0</v>
      </c>
      <c r="V4147">
        <v>0</v>
      </c>
      <c r="W4147">
        <v>600</v>
      </c>
      <c r="X4147">
        <v>600</v>
      </c>
      <c r="Y4147" t="s">
        <v>419</v>
      </c>
      <c r="Z4147" t="s">
        <v>420</v>
      </c>
      <c r="AA4147" t="s">
        <v>357</v>
      </c>
      <c r="AB4147">
        <v>0</v>
      </c>
      <c r="AC4147">
        <v>1</v>
      </c>
      <c r="AD4147" t="b">
        <v>0</v>
      </c>
      <c r="AE4147" t="s">
        <v>358</v>
      </c>
      <c r="AZ4147" t="s">
        <v>389</v>
      </c>
      <c r="BA4147">
        <v>10000</v>
      </c>
      <c r="BB4147" t="s">
        <v>434</v>
      </c>
      <c r="BC4147" t="s">
        <v>357</v>
      </c>
      <c r="BD4147">
        <v>10000</v>
      </c>
      <c r="BE4147">
        <v>0</v>
      </c>
      <c r="BF4147" t="s">
        <v>361</v>
      </c>
      <c r="BG4147">
        <v>0</v>
      </c>
      <c r="BN4147">
        <v>20940018</v>
      </c>
      <c r="GY4147">
        <v>0</v>
      </c>
      <c r="GZ4147">
        <v>0</v>
      </c>
      <c r="HA4147" t="s">
        <v>373</v>
      </c>
      <c r="HB4147">
        <v>0</v>
      </c>
      <c r="HC4147">
        <v>0</v>
      </c>
      <c r="HD4147">
        <v>0</v>
      </c>
      <c r="HE4147" t="b">
        <v>0</v>
      </c>
      <c r="HF4147">
        <v>3000</v>
      </c>
      <c r="HG4147" t="b">
        <v>1</v>
      </c>
      <c r="HH4147">
        <v>0</v>
      </c>
      <c r="HI4147">
        <v>0</v>
      </c>
      <c r="HJ4147">
        <v>0</v>
      </c>
      <c r="HK4147">
        <v>0</v>
      </c>
      <c r="HL4147" t="b">
        <v>0</v>
      </c>
      <c r="HM4147">
        <v>0</v>
      </c>
      <c r="HN4147">
        <v>0</v>
      </c>
      <c r="HO4147">
        <v>0</v>
      </c>
      <c r="HP4147" t="s">
        <v>363</v>
      </c>
      <c r="HQ4147">
        <v>0</v>
      </c>
      <c r="HR4147">
        <v>0</v>
      </c>
      <c r="HS4147">
        <v>0</v>
      </c>
      <c r="HT4147">
        <v>0</v>
      </c>
      <c r="HU4147" t="b">
        <v>0</v>
      </c>
      <c r="HV4147">
        <v>0</v>
      </c>
      <c r="HW4147" t="b">
        <v>0</v>
      </c>
      <c r="HX4147" t="b">
        <v>0</v>
      </c>
    </row>
    <row r="4148" spans="2:232">
      <c r="B4148" s="34">
        <f>10000000+INDEX(编号表!$B:$B,MATCH(D4148,编号表!$A:$A,0))*10000+J4148</f>
        <v>11910019</v>
      </c>
      <c r="C4148" s="22" t="s">
        <v>2562</v>
      </c>
      <c r="D4148" s="22" t="s">
        <v>2562</v>
      </c>
      <c r="E4148" s="41" t="s">
        <v>492</v>
      </c>
      <c r="F4148" s="41" t="s">
        <v>2272</v>
      </c>
      <c r="G4148" s="41" t="s">
        <v>363</v>
      </c>
      <c r="H4148" s="41" t="b">
        <v>0</v>
      </c>
      <c r="I4148" s="41" t="b">
        <v>0</v>
      </c>
      <c r="J4148" s="41">
        <v>19</v>
      </c>
      <c r="K4148" s="41" t="str">
        <f t="shared" si="84"/>
        <v>119100</v>
      </c>
      <c r="L4148" s="41" t="s">
        <v>353</v>
      </c>
      <c r="O4148" t="s">
        <v>2563</v>
      </c>
      <c r="P4148">
        <v>12221038</v>
      </c>
      <c r="Q4148">
        <v>0</v>
      </c>
      <c r="R4148">
        <v>0</v>
      </c>
      <c r="S4148">
        <v>0</v>
      </c>
      <c r="U4148">
        <v>0</v>
      </c>
      <c r="V4148">
        <v>0</v>
      </c>
      <c r="W4148">
        <v>600</v>
      </c>
      <c r="X4148">
        <v>600</v>
      </c>
      <c r="Y4148" t="s">
        <v>419</v>
      </c>
      <c r="Z4148" t="s">
        <v>420</v>
      </c>
      <c r="AA4148" t="s">
        <v>357</v>
      </c>
      <c r="AB4148">
        <v>0</v>
      </c>
      <c r="AC4148">
        <v>1</v>
      </c>
      <c r="AD4148" t="b">
        <v>0</v>
      </c>
      <c r="AE4148" t="s">
        <v>358</v>
      </c>
      <c r="AZ4148" t="s">
        <v>389</v>
      </c>
      <c r="BA4148">
        <v>10000</v>
      </c>
      <c r="BB4148" t="s">
        <v>434</v>
      </c>
      <c r="BC4148" t="s">
        <v>357</v>
      </c>
      <c r="BD4148">
        <v>10000</v>
      </c>
      <c r="BE4148">
        <v>0</v>
      </c>
      <c r="BF4148" t="s">
        <v>361</v>
      </c>
      <c r="BG4148">
        <v>0</v>
      </c>
      <c r="BN4148">
        <v>20940019</v>
      </c>
      <c r="GY4148">
        <v>0</v>
      </c>
      <c r="GZ4148">
        <v>0</v>
      </c>
      <c r="HA4148" t="s">
        <v>373</v>
      </c>
      <c r="HB4148">
        <v>0</v>
      </c>
      <c r="HC4148">
        <v>0</v>
      </c>
      <c r="HD4148">
        <v>0</v>
      </c>
      <c r="HE4148" t="b">
        <v>0</v>
      </c>
      <c r="HF4148">
        <v>3000</v>
      </c>
      <c r="HG4148" t="b">
        <v>1</v>
      </c>
      <c r="HH4148">
        <v>0</v>
      </c>
      <c r="HI4148">
        <v>0</v>
      </c>
      <c r="HJ4148">
        <v>0</v>
      </c>
      <c r="HK4148">
        <v>0</v>
      </c>
      <c r="HL4148" t="b">
        <v>0</v>
      </c>
      <c r="HM4148">
        <v>0</v>
      </c>
      <c r="HN4148">
        <v>0</v>
      </c>
      <c r="HO4148">
        <v>0</v>
      </c>
      <c r="HP4148" t="s">
        <v>363</v>
      </c>
      <c r="HQ4148">
        <v>0</v>
      </c>
      <c r="HR4148">
        <v>0</v>
      </c>
      <c r="HS4148">
        <v>0</v>
      </c>
      <c r="HT4148">
        <v>0</v>
      </c>
      <c r="HU4148" t="b">
        <v>0</v>
      </c>
      <c r="HV4148">
        <v>0</v>
      </c>
      <c r="HW4148" t="b">
        <v>0</v>
      </c>
      <c r="HX4148" t="b">
        <v>0</v>
      </c>
    </row>
    <row r="4149" spans="2:232">
      <c r="B4149" s="34">
        <f>10000000+INDEX(编号表!$B:$B,MATCH(D4149,编号表!$A:$A,0))*10000+J4149</f>
        <v>11910020</v>
      </c>
      <c r="C4149" s="22" t="s">
        <v>2562</v>
      </c>
      <c r="D4149" s="22" t="s">
        <v>2562</v>
      </c>
      <c r="E4149" s="41" t="s">
        <v>492</v>
      </c>
      <c r="F4149" s="41" t="s">
        <v>2272</v>
      </c>
      <c r="G4149" s="41" t="s">
        <v>363</v>
      </c>
      <c r="H4149" s="41" t="b">
        <v>0</v>
      </c>
      <c r="I4149" s="41" t="b">
        <v>0</v>
      </c>
      <c r="J4149" s="41">
        <v>20</v>
      </c>
      <c r="K4149" s="41" t="str">
        <f t="shared" si="84"/>
        <v>119100</v>
      </c>
      <c r="L4149" s="41" t="s">
        <v>860</v>
      </c>
      <c r="O4149" t="s">
        <v>2563</v>
      </c>
      <c r="P4149">
        <v>12221038</v>
      </c>
      <c r="Q4149">
        <v>0</v>
      </c>
      <c r="R4149">
        <v>0</v>
      </c>
      <c r="S4149">
        <v>0</v>
      </c>
      <c r="U4149">
        <v>0</v>
      </c>
      <c r="V4149">
        <v>0</v>
      </c>
      <c r="W4149">
        <v>600</v>
      </c>
      <c r="X4149">
        <v>600</v>
      </c>
      <c r="Y4149" t="s">
        <v>419</v>
      </c>
      <c r="Z4149" t="s">
        <v>420</v>
      </c>
      <c r="AA4149" t="s">
        <v>357</v>
      </c>
      <c r="AB4149">
        <v>0</v>
      </c>
      <c r="AC4149">
        <v>1</v>
      </c>
      <c r="AD4149" t="b">
        <v>0</v>
      </c>
      <c r="AE4149" t="s">
        <v>358</v>
      </c>
      <c r="AZ4149" t="s">
        <v>389</v>
      </c>
      <c r="BA4149">
        <v>10000</v>
      </c>
      <c r="BB4149" t="s">
        <v>434</v>
      </c>
      <c r="BC4149" t="s">
        <v>357</v>
      </c>
      <c r="BD4149">
        <v>10000</v>
      </c>
      <c r="BE4149">
        <v>0</v>
      </c>
      <c r="BF4149" t="s">
        <v>361</v>
      </c>
      <c r="BG4149">
        <v>0</v>
      </c>
      <c r="BN4149">
        <v>20940020</v>
      </c>
      <c r="GY4149">
        <v>0</v>
      </c>
      <c r="GZ4149">
        <v>0</v>
      </c>
      <c r="HA4149" t="s">
        <v>373</v>
      </c>
      <c r="HB4149">
        <v>0</v>
      </c>
      <c r="HC4149">
        <v>0</v>
      </c>
      <c r="HD4149">
        <v>0</v>
      </c>
      <c r="HE4149" t="b">
        <v>0</v>
      </c>
      <c r="HF4149">
        <v>3000</v>
      </c>
      <c r="HG4149" t="b">
        <v>1</v>
      </c>
      <c r="HH4149">
        <v>0</v>
      </c>
      <c r="HI4149">
        <v>0</v>
      </c>
      <c r="HJ4149">
        <v>0</v>
      </c>
      <c r="HK4149">
        <v>0</v>
      </c>
      <c r="HL4149" t="b">
        <v>0</v>
      </c>
      <c r="HM4149">
        <v>0</v>
      </c>
      <c r="HN4149">
        <v>0</v>
      </c>
      <c r="HO4149">
        <v>0</v>
      </c>
      <c r="HP4149" t="s">
        <v>363</v>
      </c>
      <c r="HQ4149">
        <v>0</v>
      </c>
      <c r="HR4149">
        <v>0</v>
      </c>
      <c r="HS4149">
        <v>0</v>
      </c>
      <c r="HT4149">
        <v>0</v>
      </c>
      <c r="HU4149" t="b">
        <v>0</v>
      </c>
      <c r="HV4149">
        <v>0</v>
      </c>
      <c r="HW4149" t="b">
        <v>0</v>
      </c>
      <c r="HX4149" t="b">
        <v>0</v>
      </c>
    </row>
    <row r="4150" spans="2:232">
      <c r="B4150" s="34">
        <f>10000000+INDEX(编号表!$B:$B,MATCH(D4150,编号表!$A:$A,0))*10000+J4150</f>
        <v>11910021</v>
      </c>
      <c r="C4150" s="22" t="s">
        <v>2562</v>
      </c>
      <c r="D4150" s="22" t="s">
        <v>2562</v>
      </c>
      <c r="E4150" s="41" t="s">
        <v>492</v>
      </c>
      <c r="F4150" s="41" t="s">
        <v>2272</v>
      </c>
      <c r="G4150" s="41" t="s">
        <v>363</v>
      </c>
      <c r="H4150" s="41" t="b">
        <v>0</v>
      </c>
      <c r="I4150" s="41" t="b">
        <v>0</v>
      </c>
      <c r="J4150" s="41">
        <v>21</v>
      </c>
      <c r="K4150" s="41" t="str">
        <f t="shared" si="84"/>
        <v>119100</v>
      </c>
      <c r="L4150" s="41" t="s">
        <v>777</v>
      </c>
      <c r="O4150" t="s">
        <v>2563</v>
      </c>
      <c r="P4150">
        <v>12221038</v>
      </c>
      <c r="Q4150">
        <v>0</v>
      </c>
      <c r="R4150">
        <v>0</v>
      </c>
      <c r="S4150">
        <v>0</v>
      </c>
      <c r="U4150">
        <v>0</v>
      </c>
      <c r="V4150">
        <v>0</v>
      </c>
      <c r="W4150">
        <v>600</v>
      </c>
      <c r="X4150">
        <v>600</v>
      </c>
      <c r="Y4150" t="s">
        <v>419</v>
      </c>
      <c r="Z4150" t="s">
        <v>420</v>
      </c>
      <c r="AA4150" t="s">
        <v>357</v>
      </c>
      <c r="AB4150">
        <v>0</v>
      </c>
      <c r="AC4150">
        <v>1</v>
      </c>
      <c r="AD4150" t="b">
        <v>0</v>
      </c>
      <c r="AE4150" t="s">
        <v>358</v>
      </c>
      <c r="AZ4150" t="s">
        <v>389</v>
      </c>
      <c r="BA4150">
        <v>10000</v>
      </c>
      <c r="BB4150" t="s">
        <v>434</v>
      </c>
      <c r="BC4150" t="s">
        <v>357</v>
      </c>
      <c r="BD4150">
        <v>10000</v>
      </c>
      <c r="BE4150">
        <v>0</v>
      </c>
      <c r="BF4150" t="s">
        <v>361</v>
      </c>
      <c r="BG4150">
        <v>0</v>
      </c>
      <c r="BN4150">
        <v>20940021</v>
      </c>
      <c r="GY4150">
        <v>0</v>
      </c>
      <c r="GZ4150">
        <v>0</v>
      </c>
      <c r="HA4150" t="s">
        <v>373</v>
      </c>
      <c r="HB4150">
        <v>0</v>
      </c>
      <c r="HC4150">
        <v>0</v>
      </c>
      <c r="HD4150">
        <v>0</v>
      </c>
      <c r="HE4150" t="b">
        <v>0</v>
      </c>
      <c r="HF4150">
        <v>3000</v>
      </c>
      <c r="HG4150" t="b">
        <v>1</v>
      </c>
      <c r="HH4150">
        <v>0</v>
      </c>
      <c r="HI4150">
        <v>0</v>
      </c>
      <c r="HJ4150">
        <v>0</v>
      </c>
      <c r="HK4150">
        <v>0</v>
      </c>
      <c r="HL4150" t="b">
        <v>0</v>
      </c>
      <c r="HM4150">
        <v>0</v>
      </c>
      <c r="HN4150">
        <v>0</v>
      </c>
      <c r="HO4150">
        <v>0</v>
      </c>
      <c r="HP4150" t="s">
        <v>363</v>
      </c>
      <c r="HQ4150">
        <v>0</v>
      </c>
      <c r="HR4150">
        <v>0</v>
      </c>
      <c r="HS4150">
        <v>0</v>
      </c>
      <c r="HT4150">
        <v>0</v>
      </c>
      <c r="HU4150" t="b">
        <v>0</v>
      </c>
      <c r="HV4150">
        <v>0</v>
      </c>
      <c r="HW4150" t="b">
        <v>0</v>
      </c>
      <c r="HX4150" t="b">
        <v>0</v>
      </c>
    </row>
    <row r="4151" spans="2:232">
      <c r="B4151" s="34">
        <f>10000000+INDEX(编号表!$B:$B,MATCH(D4151,编号表!$A:$A,0))*10000+J4151</f>
        <v>11920001</v>
      </c>
      <c r="C4151" s="22" t="s">
        <v>2564</v>
      </c>
      <c r="D4151" s="22" t="s">
        <v>2564</v>
      </c>
      <c r="E4151" s="41" t="s">
        <v>492</v>
      </c>
      <c r="F4151" s="41" t="s">
        <v>2248</v>
      </c>
      <c r="G4151" s="41" t="s">
        <v>363</v>
      </c>
      <c r="H4151" s="41" t="b">
        <v>0</v>
      </c>
      <c r="I4151" s="41" t="b">
        <v>0</v>
      </c>
      <c r="J4151" s="41">
        <v>1</v>
      </c>
      <c r="K4151" s="41" t="str">
        <f t="shared" si="84"/>
        <v>119200</v>
      </c>
      <c r="L4151" s="41" t="s">
        <v>353</v>
      </c>
      <c r="O4151" t="s">
        <v>2565</v>
      </c>
      <c r="P4151">
        <v>12221039</v>
      </c>
      <c r="Q4151">
        <v>0</v>
      </c>
      <c r="R4151">
        <v>0</v>
      </c>
      <c r="S4151">
        <v>0</v>
      </c>
      <c r="U4151">
        <v>0</v>
      </c>
      <c r="V4151">
        <v>0</v>
      </c>
      <c r="W4151">
        <v>600</v>
      </c>
      <c r="X4151">
        <v>600</v>
      </c>
      <c r="Y4151" t="s">
        <v>363</v>
      </c>
      <c r="Z4151"/>
      <c r="AA4151"/>
      <c r="AB4151"/>
      <c r="AC4151"/>
      <c r="AD4151"/>
      <c r="AE4151"/>
      <c r="AZ4151" t="s">
        <v>389</v>
      </c>
      <c r="BA4151">
        <v>10000</v>
      </c>
      <c r="BB4151" t="s">
        <v>2566</v>
      </c>
      <c r="BC4151" t="s">
        <v>442</v>
      </c>
      <c r="BD4151">
        <v>10000</v>
      </c>
      <c r="BE4151">
        <v>0</v>
      </c>
      <c r="BF4151" t="s">
        <v>361</v>
      </c>
      <c r="BG4151">
        <v>0</v>
      </c>
      <c r="CB4151">
        <v>1200</v>
      </c>
      <c r="GY4151">
        <v>0</v>
      </c>
      <c r="GZ4151">
        <v>0</v>
      </c>
      <c r="HA4151" t="s">
        <v>373</v>
      </c>
      <c r="HB4151">
        <v>0</v>
      </c>
      <c r="HC4151">
        <v>0</v>
      </c>
      <c r="HD4151">
        <v>0</v>
      </c>
      <c r="HE4151" t="b">
        <v>0</v>
      </c>
      <c r="HF4151">
        <v>30000</v>
      </c>
      <c r="HG4151" t="b">
        <v>1</v>
      </c>
      <c r="HH4151">
        <v>0</v>
      </c>
      <c r="HI4151">
        <v>0</v>
      </c>
      <c r="HJ4151">
        <v>0</v>
      </c>
      <c r="HK4151">
        <v>0</v>
      </c>
      <c r="HL4151" t="b">
        <v>0</v>
      </c>
      <c r="HM4151">
        <v>0</v>
      </c>
      <c r="HN4151">
        <v>0</v>
      </c>
      <c r="HO4151">
        <v>0</v>
      </c>
      <c r="HP4151" t="s">
        <v>363</v>
      </c>
      <c r="HQ4151">
        <v>0</v>
      </c>
      <c r="HR4151">
        <v>0</v>
      </c>
      <c r="HS4151">
        <v>0</v>
      </c>
      <c r="HT4151">
        <v>0</v>
      </c>
      <c r="HU4151" t="b">
        <v>0</v>
      </c>
      <c r="HV4151">
        <v>0</v>
      </c>
      <c r="HW4151" t="b">
        <v>0</v>
      </c>
      <c r="HX4151" t="b">
        <v>0</v>
      </c>
    </row>
    <row r="4152" spans="2:232">
      <c r="B4152" s="34">
        <f>10000000+INDEX(编号表!$B:$B,MATCH(D4152,编号表!$A:$A,0))*10000+J4152</f>
        <v>11920002</v>
      </c>
      <c r="C4152" s="22" t="s">
        <v>2564</v>
      </c>
      <c r="D4152" s="22" t="s">
        <v>2564</v>
      </c>
      <c r="E4152" s="41" t="s">
        <v>492</v>
      </c>
      <c r="F4152" s="41" t="s">
        <v>2248</v>
      </c>
      <c r="G4152" s="41" t="s">
        <v>363</v>
      </c>
      <c r="H4152" s="41" t="b">
        <v>0</v>
      </c>
      <c r="I4152" s="41" t="b">
        <v>0</v>
      </c>
      <c r="J4152" s="41">
        <v>2</v>
      </c>
      <c r="K4152" s="41" t="str">
        <f t="shared" si="84"/>
        <v>119200</v>
      </c>
      <c r="L4152" s="41" t="s">
        <v>860</v>
      </c>
      <c r="O4152" t="s">
        <v>2565</v>
      </c>
      <c r="P4152">
        <v>12221039</v>
      </c>
      <c r="Q4152">
        <v>0</v>
      </c>
      <c r="R4152">
        <v>0</v>
      </c>
      <c r="S4152">
        <v>0</v>
      </c>
      <c r="U4152">
        <v>0</v>
      </c>
      <c r="V4152">
        <v>0</v>
      </c>
      <c r="W4152">
        <v>600</v>
      </c>
      <c r="X4152">
        <v>600</v>
      </c>
      <c r="Y4152" t="s">
        <v>363</v>
      </c>
      <c r="Z4152"/>
      <c r="AA4152"/>
      <c r="AB4152"/>
      <c r="AC4152"/>
      <c r="AD4152"/>
      <c r="AE4152"/>
      <c r="AZ4152" t="s">
        <v>389</v>
      </c>
      <c r="BA4152">
        <v>10000</v>
      </c>
      <c r="BB4152" t="s">
        <v>2566</v>
      </c>
      <c r="BC4152" t="s">
        <v>442</v>
      </c>
      <c r="BD4152">
        <v>10000</v>
      </c>
      <c r="BE4152">
        <v>0</v>
      </c>
      <c r="BF4152" t="s">
        <v>361</v>
      </c>
      <c r="BG4152">
        <v>0</v>
      </c>
      <c r="CB4152">
        <v>1200</v>
      </c>
      <c r="GY4152">
        <v>0</v>
      </c>
      <c r="GZ4152">
        <v>0</v>
      </c>
      <c r="HA4152" t="s">
        <v>373</v>
      </c>
      <c r="HB4152">
        <v>0</v>
      </c>
      <c r="HC4152">
        <v>0</v>
      </c>
      <c r="HD4152">
        <v>0</v>
      </c>
      <c r="HE4152" t="b">
        <v>0</v>
      </c>
      <c r="HF4152">
        <v>30000</v>
      </c>
      <c r="HG4152" t="b">
        <v>1</v>
      </c>
      <c r="HH4152">
        <v>0</v>
      </c>
      <c r="HI4152">
        <v>0</v>
      </c>
      <c r="HJ4152">
        <v>0</v>
      </c>
      <c r="HK4152">
        <v>0</v>
      </c>
      <c r="HL4152" t="b">
        <v>0</v>
      </c>
      <c r="HM4152">
        <v>0</v>
      </c>
      <c r="HN4152">
        <v>0</v>
      </c>
      <c r="HO4152">
        <v>0</v>
      </c>
      <c r="HP4152" t="s">
        <v>363</v>
      </c>
      <c r="HQ4152">
        <v>0</v>
      </c>
      <c r="HR4152">
        <v>0</v>
      </c>
      <c r="HS4152">
        <v>0</v>
      </c>
      <c r="HT4152">
        <v>0</v>
      </c>
      <c r="HU4152" t="b">
        <v>0</v>
      </c>
      <c r="HV4152">
        <v>0</v>
      </c>
      <c r="HW4152" t="b">
        <v>0</v>
      </c>
      <c r="HX4152" t="b">
        <v>0</v>
      </c>
    </row>
    <row r="4153" spans="2:232">
      <c r="B4153" s="34">
        <f>10000000+INDEX(编号表!$B:$B,MATCH(D4153,编号表!$A:$A,0))*10000+J4153</f>
        <v>11920003</v>
      </c>
      <c r="C4153" s="22" t="s">
        <v>2564</v>
      </c>
      <c r="D4153" s="22" t="s">
        <v>2564</v>
      </c>
      <c r="E4153" s="41" t="s">
        <v>492</v>
      </c>
      <c r="F4153" s="41" t="s">
        <v>2248</v>
      </c>
      <c r="G4153" s="41" t="s">
        <v>363</v>
      </c>
      <c r="H4153" s="41" t="b">
        <v>0</v>
      </c>
      <c r="I4153" s="41" t="b">
        <v>0</v>
      </c>
      <c r="J4153" s="41">
        <v>3</v>
      </c>
      <c r="K4153" s="41" t="str">
        <f t="shared" si="84"/>
        <v>119200</v>
      </c>
      <c r="L4153" s="41" t="s">
        <v>777</v>
      </c>
      <c r="O4153" t="s">
        <v>2565</v>
      </c>
      <c r="P4153">
        <v>12221039</v>
      </c>
      <c r="Q4153">
        <v>0</v>
      </c>
      <c r="R4153">
        <v>0</v>
      </c>
      <c r="S4153">
        <v>0</v>
      </c>
      <c r="U4153">
        <v>0</v>
      </c>
      <c r="V4153">
        <v>0</v>
      </c>
      <c r="W4153">
        <v>600</v>
      </c>
      <c r="X4153">
        <v>600</v>
      </c>
      <c r="Y4153" t="s">
        <v>363</v>
      </c>
      <c r="Z4153"/>
      <c r="AA4153"/>
      <c r="AB4153"/>
      <c r="AC4153"/>
      <c r="AD4153"/>
      <c r="AE4153"/>
      <c r="AZ4153" t="s">
        <v>389</v>
      </c>
      <c r="BA4153">
        <v>10000</v>
      </c>
      <c r="BB4153" t="s">
        <v>2566</v>
      </c>
      <c r="BC4153" t="s">
        <v>442</v>
      </c>
      <c r="BD4153">
        <v>10000</v>
      </c>
      <c r="BE4153">
        <v>0</v>
      </c>
      <c r="BF4153" t="s">
        <v>361</v>
      </c>
      <c r="BG4153">
        <v>0</v>
      </c>
      <c r="CB4153">
        <v>1200</v>
      </c>
      <c r="GY4153">
        <v>0</v>
      </c>
      <c r="GZ4153">
        <v>0</v>
      </c>
      <c r="HA4153" t="s">
        <v>373</v>
      </c>
      <c r="HB4153">
        <v>0</v>
      </c>
      <c r="HC4153">
        <v>0</v>
      </c>
      <c r="HD4153">
        <v>0</v>
      </c>
      <c r="HE4153" t="b">
        <v>0</v>
      </c>
      <c r="HF4153">
        <v>30000</v>
      </c>
      <c r="HG4153" t="b">
        <v>1</v>
      </c>
      <c r="HH4153">
        <v>0</v>
      </c>
      <c r="HI4153">
        <v>0</v>
      </c>
      <c r="HJ4153">
        <v>0</v>
      </c>
      <c r="HK4153">
        <v>0</v>
      </c>
      <c r="HL4153" t="b">
        <v>0</v>
      </c>
      <c r="HM4153">
        <v>0</v>
      </c>
      <c r="HN4153">
        <v>0</v>
      </c>
      <c r="HO4153">
        <v>0</v>
      </c>
      <c r="HP4153" t="s">
        <v>363</v>
      </c>
      <c r="HQ4153">
        <v>0</v>
      </c>
      <c r="HR4153">
        <v>0</v>
      </c>
      <c r="HS4153">
        <v>0</v>
      </c>
      <c r="HT4153">
        <v>0</v>
      </c>
      <c r="HU4153" t="b">
        <v>0</v>
      </c>
      <c r="HV4153">
        <v>0</v>
      </c>
      <c r="HW4153" t="b">
        <v>0</v>
      </c>
      <c r="HX4153" t="b">
        <v>0</v>
      </c>
    </row>
    <row r="4154" spans="2:232">
      <c r="B4154" s="34">
        <f>10000000+INDEX(编号表!$B:$B,MATCH(D4154,编号表!$A:$A,0))*10000+J4154</f>
        <v>11920004</v>
      </c>
      <c r="C4154" s="22" t="s">
        <v>2564</v>
      </c>
      <c r="D4154" s="22" t="s">
        <v>2564</v>
      </c>
      <c r="E4154" s="41" t="s">
        <v>492</v>
      </c>
      <c r="F4154" s="41" t="s">
        <v>2252</v>
      </c>
      <c r="G4154" s="41" t="s">
        <v>363</v>
      </c>
      <c r="H4154" s="41" t="b">
        <v>0</v>
      </c>
      <c r="I4154" s="41" t="b">
        <v>0</v>
      </c>
      <c r="J4154" s="41">
        <v>4</v>
      </c>
      <c r="K4154" s="41" t="str">
        <f t="shared" si="84"/>
        <v>119200</v>
      </c>
      <c r="L4154" s="41" t="s">
        <v>353</v>
      </c>
      <c r="O4154" t="s">
        <v>2565</v>
      </c>
      <c r="P4154">
        <v>12221039</v>
      </c>
      <c r="Q4154">
        <v>0</v>
      </c>
      <c r="R4154">
        <v>0</v>
      </c>
      <c r="S4154">
        <v>0</v>
      </c>
      <c r="U4154">
        <v>0</v>
      </c>
      <c r="V4154">
        <v>0</v>
      </c>
      <c r="W4154">
        <v>600</v>
      </c>
      <c r="X4154">
        <v>600</v>
      </c>
      <c r="Y4154" t="s">
        <v>363</v>
      </c>
      <c r="Z4154"/>
      <c r="AA4154"/>
      <c r="AB4154"/>
      <c r="AC4154"/>
      <c r="AD4154"/>
      <c r="AE4154"/>
      <c r="AZ4154" t="s">
        <v>389</v>
      </c>
      <c r="BA4154">
        <v>10000</v>
      </c>
      <c r="BB4154" t="s">
        <v>2566</v>
      </c>
      <c r="BC4154" t="s">
        <v>442</v>
      </c>
      <c r="BD4154">
        <v>10000</v>
      </c>
      <c r="BE4154">
        <v>0</v>
      </c>
      <c r="BF4154" t="s">
        <v>361</v>
      </c>
      <c r="BG4154">
        <v>0</v>
      </c>
      <c r="CB4154">
        <v>1200</v>
      </c>
      <c r="GY4154">
        <v>0</v>
      </c>
      <c r="GZ4154">
        <v>0</v>
      </c>
      <c r="HA4154" t="s">
        <v>373</v>
      </c>
      <c r="HB4154">
        <v>0</v>
      </c>
      <c r="HC4154">
        <v>0</v>
      </c>
      <c r="HD4154">
        <v>0</v>
      </c>
      <c r="HE4154" t="b">
        <v>0</v>
      </c>
      <c r="HF4154">
        <v>30000</v>
      </c>
      <c r="HG4154" t="b">
        <v>1</v>
      </c>
      <c r="HH4154">
        <v>0</v>
      </c>
      <c r="HI4154">
        <v>0</v>
      </c>
      <c r="HJ4154">
        <v>0</v>
      </c>
      <c r="HK4154">
        <v>0</v>
      </c>
      <c r="HL4154" t="b">
        <v>0</v>
      </c>
      <c r="HM4154">
        <v>0</v>
      </c>
      <c r="HN4154">
        <v>0</v>
      </c>
      <c r="HO4154">
        <v>0</v>
      </c>
      <c r="HP4154" t="s">
        <v>363</v>
      </c>
      <c r="HQ4154">
        <v>0</v>
      </c>
      <c r="HR4154">
        <v>0</v>
      </c>
      <c r="HS4154">
        <v>0</v>
      </c>
      <c r="HT4154">
        <v>0</v>
      </c>
      <c r="HU4154" t="b">
        <v>0</v>
      </c>
      <c r="HV4154">
        <v>0</v>
      </c>
      <c r="HW4154" t="b">
        <v>0</v>
      </c>
      <c r="HX4154" t="b">
        <v>0</v>
      </c>
    </row>
    <row r="4155" spans="2:232">
      <c r="B4155" s="34">
        <f>10000000+INDEX(编号表!$B:$B,MATCH(D4155,编号表!$A:$A,0))*10000+J4155</f>
        <v>11920005</v>
      </c>
      <c r="C4155" s="22" t="s">
        <v>2564</v>
      </c>
      <c r="D4155" s="22" t="s">
        <v>2564</v>
      </c>
      <c r="E4155" s="41" t="s">
        <v>492</v>
      </c>
      <c r="F4155" s="41" t="s">
        <v>2252</v>
      </c>
      <c r="G4155" s="41" t="s">
        <v>363</v>
      </c>
      <c r="H4155" s="41" t="b">
        <v>0</v>
      </c>
      <c r="I4155" s="41" t="b">
        <v>0</v>
      </c>
      <c r="J4155" s="41">
        <v>5</v>
      </c>
      <c r="K4155" s="41" t="str">
        <f t="shared" si="84"/>
        <v>119200</v>
      </c>
      <c r="L4155" s="41" t="s">
        <v>860</v>
      </c>
      <c r="O4155" t="s">
        <v>2565</v>
      </c>
      <c r="P4155">
        <v>12221039</v>
      </c>
      <c r="Q4155">
        <v>0</v>
      </c>
      <c r="R4155">
        <v>0</v>
      </c>
      <c r="S4155">
        <v>0</v>
      </c>
      <c r="U4155">
        <v>0</v>
      </c>
      <c r="V4155">
        <v>0</v>
      </c>
      <c r="W4155">
        <v>600</v>
      </c>
      <c r="X4155">
        <v>600</v>
      </c>
      <c r="Y4155" t="s">
        <v>363</v>
      </c>
      <c r="Z4155"/>
      <c r="AA4155"/>
      <c r="AB4155"/>
      <c r="AC4155"/>
      <c r="AD4155"/>
      <c r="AE4155"/>
      <c r="AZ4155" t="s">
        <v>389</v>
      </c>
      <c r="BA4155">
        <v>10000</v>
      </c>
      <c r="BB4155" t="s">
        <v>2566</v>
      </c>
      <c r="BC4155" t="s">
        <v>442</v>
      </c>
      <c r="BD4155">
        <v>10000</v>
      </c>
      <c r="BE4155">
        <v>0</v>
      </c>
      <c r="BF4155" t="s">
        <v>361</v>
      </c>
      <c r="BG4155">
        <v>0</v>
      </c>
      <c r="CB4155">
        <v>1200</v>
      </c>
      <c r="GY4155">
        <v>0</v>
      </c>
      <c r="GZ4155">
        <v>0</v>
      </c>
      <c r="HA4155" t="s">
        <v>373</v>
      </c>
      <c r="HB4155">
        <v>0</v>
      </c>
      <c r="HC4155">
        <v>0</v>
      </c>
      <c r="HD4155">
        <v>0</v>
      </c>
      <c r="HE4155" t="b">
        <v>0</v>
      </c>
      <c r="HF4155">
        <v>30000</v>
      </c>
      <c r="HG4155" t="b">
        <v>1</v>
      </c>
      <c r="HH4155">
        <v>0</v>
      </c>
      <c r="HI4155">
        <v>0</v>
      </c>
      <c r="HJ4155">
        <v>0</v>
      </c>
      <c r="HK4155">
        <v>0</v>
      </c>
      <c r="HL4155" t="b">
        <v>0</v>
      </c>
      <c r="HM4155">
        <v>0</v>
      </c>
      <c r="HN4155">
        <v>0</v>
      </c>
      <c r="HO4155">
        <v>0</v>
      </c>
      <c r="HP4155" t="s">
        <v>363</v>
      </c>
      <c r="HQ4155">
        <v>0</v>
      </c>
      <c r="HR4155">
        <v>0</v>
      </c>
      <c r="HS4155">
        <v>0</v>
      </c>
      <c r="HT4155">
        <v>0</v>
      </c>
      <c r="HU4155" t="b">
        <v>0</v>
      </c>
      <c r="HV4155">
        <v>0</v>
      </c>
      <c r="HW4155" t="b">
        <v>0</v>
      </c>
      <c r="HX4155" t="b">
        <v>0</v>
      </c>
    </row>
    <row r="4156" spans="2:232">
      <c r="B4156" s="34">
        <f>10000000+INDEX(编号表!$B:$B,MATCH(D4156,编号表!$A:$A,0))*10000+J4156</f>
        <v>11920006</v>
      </c>
      <c r="C4156" s="22" t="s">
        <v>2564</v>
      </c>
      <c r="D4156" s="22" t="s">
        <v>2564</v>
      </c>
      <c r="E4156" s="41" t="s">
        <v>492</v>
      </c>
      <c r="F4156" s="41" t="s">
        <v>2252</v>
      </c>
      <c r="G4156" s="41" t="s">
        <v>363</v>
      </c>
      <c r="H4156" s="41" t="b">
        <v>0</v>
      </c>
      <c r="I4156" s="41" t="b">
        <v>0</v>
      </c>
      <c r="J4156" s="41">
        <v>6</v>
      </c>
      <c r="K4156" s="41" t="str">
        <f t="shared" si="84"/>
        <v>119200</v>
      </c>
      <c r="L4156" s="41" t="s">
        <v>777</v>
      </c>
      <c r="O4156" t="s">
        <v>2565</v>
      </c>
      <c r="P4156">
        <v>12221039</v>
      </c>
      <c r="Q4156">
        <v>0</v>
      </c>
      <c r="R4156">
        <v>0</v>
      </c>
      <c r="S4156">
        <v>0</v>
      </c>
      <c r="U4156">
        <v>0</v>
      </c>
      <c r="V4156">
        <v>0</v>
      </c>
      <c r="W4156">
        <v>600</v>
      </c>
      <c r="X4156">
        <v>600</v>
      </c>
      <c r="Y4156" t="s">
        <v>363</v>
      </c>
      <c r="Z4156"/>
      <c r="AA4156"/>
      <c r="AB4156"/>
      <c r="AC4156"/>
      <c r="AD4156"/>
      <c r="AE4156"/>
      <c r="AZ4156" t="s">
        <v>389</v>
      </c>
      <c r="BA4156">
        <v>10000</v>
      </c>
      <c r="BB4156" t="s">
        <v>2566</v>
      </c>
      <c r="BC4156" t="s">
        <v>442</v>
      </c>
      <c r="BD4156">
        <v>10000</v>
      </c>
      <c r="BE4156">
        <v>0</v>
      </c>
      <c r="BF4156" t="s">
        <v>361</v>
      </c>
      <c r="BG4156">
        <v>0</v>
      </c>
      <c r="CB4156">
        <v>1200</v>
      </c>
      <c r="GY4156">
        <v>0</v>
      </c>
      <c r="GZ4156">
        <v>0</v>
      </c>
      <c r="HA4156" t="s">
        <v>373</v>
      </c>
      <c r="HB4156">
        <v>0</v>
      </c>
      <c r="HC4156">
        <v>0</v>
      </c>
      <c r="HD4156">
        <v>0</v>
      </c>
      <c r="HE4156" t="b">
        <v>0</v>
      </c>
      <c r="HF4156">
        <v>30000</v>
      </c>
      <c r="HG4156" t="b">
        <v>1</v>
      </c>
      <c r="HH4156">
        <v>0</v>
      </c>
      <c r="HI4156">
        <v>0</v>
      </c>
      <c r="HJ4156">
        <v>0</v>
      </c>
      <c r="HK4156">
        <v>0</v>
      </c>
      <c r="HL4156" t="b">
        <v>0</v>
      </c>
      <c r="HM4156">
        <v>0</v>
      </c>
      <c r="HN4156">
        <v>0</v>
      </c>
      <c r="HO4156">
        <v>0</v>
      </c>
      <c r="HP4156" t="s">
        <v>363</v>
      </c>
      <c r="HQ4156">
        <v>0</v>
      </c>
      <c r="HR4156">
        <v>0</v>
      </c>
      <c r="HS4156">
        <v>0</v>
      </c>
      <c r="HT4156">
        <v>0</v>
      </c>
      <c r="HU4156" t="b">
        <v>0</v>
      </c>
      <c r="HV4156">
        <v>0</v>
      </c>
      <c r="HW4156" t="b">
        <v>0</v>
      </c>
      <c r="HX4156" t="b">
        <v>0</v>
      </c>
    </row>
    <row r="4157" spans="2:232">
      <c r="B4157" s="34">
        <f>10000000+INDEX(编号表!$B:$B,MATCH(D4157,编号表!$A:$A,0))*10000+J4157</f>
        <v>11920007</v>
      </c>
      <c r="C4157" s="22" t="s">
        <v>2564</v>
      </c>
      <c r="D4157" s="22" t="s">
        <v>2564</v>
      </c>
      <c r="E4157" s="41" t="s">
        <v>492</v>
      </c>
      <c r="F4157" s="41" t="s">
        <v>2256</v>
      </c>
      <c r="G4157" s="41" t="s">
        <v>363</v>
      </c>
      <c r="H4157" s="41" t="b">
        <v>0</v>
      </c>
      <c r="I4157" s="41" t="b">
        <v>0</v>
      </c>
      <c r="J4157" s="41">
        <v>7</v>
      </c>
      <c r="K4157" s="41" t="str">
        <f t="shared" si="84"/>
        <v>119200</v>
      </c>
      <c r="L4157" s="41" t="s">
        <v>353</v>
      </c>
      <c r="O4157" t="s">
        <v>2565</v>
      </c>
      <c r="P4157">
        <v>12221039</v>
      </c>
      <c r="Q4157">
        <v>0</v>
      </c>
      <c r="R4157">
        <v>0</v>
      </c>
      <c r="S4157">
        <v>0</v>
      </c>
      <c r="U4157">
        <v>0</v>
      </c>
      <c r="V4157">
        <v>0</v>
      </c>
      <c r="W4157">
        <v>600</v>
      </c>
      <c r="X4157">
        <v>600</v>
      </c>
      <c r="Y4157" t="s">
        <v>363</v>
      </c>
      <c r="Z4157"/>
      <c r="AA4157"/>
      <c r="AB4157"/>
      <c r="AC4157"/>
      <c r="AD4157"/>
      <c r="AE4157"/>
      <c r="AZ4157" t="s">
        <v>389</v>
      </c>
      <c r="BA4157">
        <v>10000</v>
      </c>
      <c r="BB4157" t="s">
        <v>2566</v>
      </c>
      <c r="BC4157" t="s">
        <v>442</v>
      </c>
      <c r="BD4157">
        <v>10000</v>
      </c>
      <c r="BE4157">
        <v>0</v>
      </c>
      <c r="BF4157" t="s">
        <v>361</v>
      </c>
      <c r="BG4157">
        <v>0</v>
      </c>
      <c r="CB4157">
        <v>1200</v>
      </c>
      <c r="GY4157">
        <v>0</v>
      </c>
      <c r="GZ4157">
        <v>0</v>
      </c>
      <c r="HA4157" t="s">
        <v>373</v>
      </c>
      <c r="HB4157">
        <v>0</v>
      </c>
      <c r="HC4157">
        <v>0</v>
      </c>
      <c r="HD4157">
        <v>0</v>
      </c>
      <c r="HE4157" t="b">
        <v>0</v>
      </c>
      <c r="HF4157">
        <v>30000</v>
      </c>
      <c r="HG4157" t="b">
        <v>1</v>
      </c>
      <c r="HH4157">
        <v>0</v>
      </c>
      <c r="HI4157">
        <v>0</v>
      </c>
      <c r="HJ4157">
        <v>0</v>
      </c>
      <c r="HK4157">
        <v>0</v>
      </c>
      <c r="HL4157" t="b">
        <v>0</v>
      </c>
      <c r="HM4157">
        <v>0</v>
      </c>
      <c r="HN4157">
        <v>0</v>
      </c>
      <c r="HO4157">
        <v>0</v>
      </c>
      <c r="HP4157" t="s">
        <v>363</v>
      </c>
      <c r="HQ4157">
        <v>0</v>
      </c>
      <c r="HR4157">
        <v>0</v>
      </c>
      <c r="HS4157">
        <v>0</v>
      </c>
      <c r="HT4157">
        <v>0</v>
      </c>
      <c r="HU4157" t="b">
        <v>0</v>
      </c>
      <c r="HV4157">
        <v>0</v>
      </c>
      <c r="HW4157" t="b">
        <v>0</v>
      </c>
      <c r="HX4157" t="b">
        <v>0</v>
      </c>
    </row>
    <row r="4158" spans="2:232">
      <c r="B4158" s="34">
        <f>10000000+INDEX(编号表!$B:$B,MATCH(D4158,编号表!$A:$A,0))*10000+J4158</f>
        <v>11920008</v>
      </c>
      <c r="C4158" s="22" t="s">
        <v>2564</v>
      </c>
      <c r="D4158" s="22" t="s">
        <v>2564</v>
      </c>
      <c r="E4158" s="41" t="s">
        <v>492</v>
      </c>
      <c r="F4158" s="41" t="s">
        <v>2256</v>
      </c>
      <c r="G4158" s="41" t="s">
        <v>363</v>
      </c>
      <c r="H4158" s="41" t="b">
        <v>0</v>
      </c>
      <c r="I4158" s="41" t="b">
        <v>0</v>
      </c>
      <c r="J4158" s="41">
        <v>8</v>
      </c>
      <c r="K4158" s="41" t="str">
        <f t="shared" si="84"/>
        <v>119200</v>
      </c>
      <c r="L4158" s="41" t="s">
        <v>860</v>
      </c>
      <c r="O4158" t="s">
        <v>2565</v>
      </c>
      <c r="P4158">
        <v>12221039</v>
      </c>
      <c r="Q4158">
        <v>0</v>
      </c>
      <c r="R4158">
        <v>0</v>
      </c>
      <c r="S4158">
        <v>0</v>
      </c>
      <c r="U4158">
        <v>0</v>
      </c>
      <c r="V4158">
        <v>0</v>
      </c>
      <c r="W4158">
        <v>600</v>
      </c>
      <c r="X4158">
        <v>600</v>
      </c>
      <c r="Y4158" t="s">
        <v>363</v>
      </c>
      <c r="Z4158"/>
      <c r="AA4158"/>
      <c r="AB4158"/>
      <c r="AC4158"/>
      <c r="AD4158"/>
      <c r="AE4158"/>
      <c r="AZ4158" t="s">
        <v>389</v>
      </c>
      <c r="BA4158">
        <v>10000</v>
      </c>
      <c r="BB4158" t="s">
        <v>2566</v>
      </c>
      <c r="BC4158" t="s">
        <v>442</v>
      </c>
      <c r="BD4158">
        <v>10000</v>
      </c>
      <c r="BE4158">
        <v>0</v>
      </c>
      <c r="BF4158" t="s">
        <v>361</v>
      </c>
      <c r="BG4158">
        <v>0</v>
      </c>
      <c r="CB4158">
        <v>1200</v>
      </c>
      <c r="GY4158">
        <v>0</v>
      </c>
      <c r="GZ4158">
        <v>0</v>
      </c>
      <c r="HA4158" t="s">
        <v>373</v>
      </c>
      <c r="HB4158">
        <v>0</v>
      </c>
      <c r="HC4158">
        <v>0</v>
      </c>
      <c r="HD4158">
        <v>0</v>
      </c>
      <c r="HE4158" t="b">
        <v>0</v>
      </c>
      <c r="HF4158">
        <v>30000</v>
      </c>
      <c r="HG4158" t="b">
        <v>1</v>
      </c>
      <c r="HH4158">
        <v>0</v>
      </c>
      <c r="HI4158">
        <v>0</v>
      </c>
      <c r="HJ4158">
        <v>0</v>
      </c>
      <c r="HK4158">
        <v>0</v>
      </c>
      <c r="HL4158" t="b">
        <v>0</v>
      </c>
      <c r="HM4158">
        <v>0</v>
      </c>
      <c r="HN4158">
        <v>0</v>
      </c>
      <c r="HO4158">
        <v>0</v>
      </c>
      <c r="HP4158" t="s">
        <v>363</v>
      </c>
      <c r="HQ4158">
        <v>0</v>
      </c>
      <c r="HR4158">
        <v>0</v>
      </c>
      <c r="HS4158">
        <v>0</v>
      </c>
      <c r="HT4158">
        <v>0</v>
      </c>
      <c r="HU4158" t="b">
        <v>0</v>
      </c>
      <c r="HV4158">
        <v>0</v>
      </c>
      <c r="HW4158" t="b">
        <v>0</v>
      </c>
      <c r="HX4158" t="b">
        <v>0</v>
      </c>
    </row>
    <row r="4159" spans="2:232">
      <c r="B4159" s="34">
        <f>10000000+INDEX(编号表!$B:$B,MATCH(D4159,编号表!$A:$A,0))*10000+J4159</f>
        <v>11920009</v>
      </c>
      <c r="C4159" s="22" t="s">
        <v>2564</v>
      </c>
      <c r="D4159" s="22" t="s">
        <v>2564</v>
      </c>
      <c r="E4159" s="41" t="s">
        <v>492</v>
      </c>
      <c r="F4159" s="41" t="s">
        <v>2256</v>
      </c>
      <c r="G4159" s="41" t="s">
        <v>363</v>
      </c>
      <c r="H4159" s="41" t="b">
        <v>0</v>
      </c>
      <c r="I4159" s="41" t="b">
        <v>0</v>
      </c>
      <c r="J4159" s="41">
        <v>9</v>
      </c>
      <c r="K4159" s="41" t="str">
        <f t="shared" si="84"/>
        <v>119200</v>
      </c>
      <c r="L4159" s="41" t="s">
        <v>777</v>
      </c>
      <c r="O4159" t="s">
        <v>2565</v>
      </c>
      <c r="P4159">
        <v>12221039</v>
      </c>
      <c r="Q4159">
        <v>0</v>
      </c>
      <c r="R4159">
        <v>0</v>
      </c>
      <c r="S4159">
        <v>0</v>
      </c>
      <c r="U4159">
        <v>0</v>
      </c>
      <c r="V4159">
        <v>0</v>
      </c>
      <c r="W4159">
        <v>600</v>
      </c>
      <c r="X4159">
        <v>600</v>
      </c>
      <c r="Y4159" t="s">
        <v>363</v>
      </c>
      <c r="Z4159"/>
      <c r="AA4159"/>
      <c r="AB4159"/>
      <c r="AC4159"/>
      <c r="AD4159"/>
      <c r="AE4159"/>
      <c r="AZ4159" t="s">
        <v>389</v>
      </c>
      <c r="BA4159">
        <v>10000</v>
      </c>
      <c r="BB4159" t="s">
        <v>2566</v>
      </c>
      <c r="BC4159" t="s">
        <v>442</v>
      </c>
      <c r="BD4159">
        <v>10000</v>
      </c>
      <c r="BE4159">
        <v>0</v>
      </c>
      <c r="BF4159" t="s">
        <v>361</v>
      </c>
      <c r="BG4159">
        <v>0</v>
      </c>
      <c r="CB4159">
        <v>1200</v>
      </c>
      <c r="GY4159">
        <v>0</v>
      </c>
      <c r="GZ4159">
        <v>0</v>
      </c>
      <c r="HA4159" t="s">
        <v>373</v>
      </c>
      <c r="HB4159">
        <v>0</v>
      </c>
      <c r="HC4159">
        <v>0</v>
      </c>
      <c r="HD4159">
        <v>0</v>
      </c>
      <c r="HE4159" t="b">
        <v>0</v>
      </c>
      <c r="HF4159">
        <v>30000</v>
      </c>
      <c r="HG4159" t="b">
        <v>1</v>
      </c>
      <c r="HH4159">
        <v>0</v>
      </c>
      <c r="HI4159">
        <v>0</v>
      </c>
      <c r="HJ4159">
        <v>0</v>
      </c>
      <c r="HK4159">
        <v>0</v>
      </c>
      <c r="HL4159" t="b">
        <v>0</v>
      </c>
      <c r="HM4159">
        <v>0</v>
      </c>
      <c r="HN4159">
        <v>0</v>
      </c>
      <c r="HO4159">
        <v>0</v>
      </c>
      <c r="HP4159" t="s">
        <v>363</v>
      </c>
      <c r="HQ4159">
        <v>0</v>
      </c>
      <c r="HR4159">
        <v>0</v>
      </c>
      <c r="HS4159">
        <v>0</v>
      </c>
      <c r="HT4159">
        <v>0</v>
      </c>
      <c r="HU4159" t="b">
        <v>0</v>
      </c>
      <c r="HV4159">
        <v>0</v>
      </c>
      <c r="HW4159" t="b">
        <v>0</v>
      </c>
      <c r="HX4159" t="b">
        <v>0</v>
      </c>
    </row>
    <row r="4160" spans="2:232">
      <c r="B4160" s="34">
        <f>10000000+INDEX(编号表!$B:$B,MATCH(D4160,编号表!$A:$A,0))*10000+J4160</f>
        <v>11920010</v>
      </c>
      <c r="C4160" s="22" t="s">
        <v>2564</v>
      </c>
      <c r="D4160" s="22" t="s">
        <v>2564</v>
      </c>
      <c r="E4160" s="41" t="s">
        <v>492</v>
      </c>
      <c r="F4160" s="41" t="s">
        <v>2260</v>
      </c>
      <c r="G4160" s="41" t="s">
        <v>363</v>
      </c>
      <c r="H4160" s="41" t="b">
        <v>0</v>
      </c>
      <c r="I4160" s="41" t="b">
        <v>0</v>
      </c>
      <c r="J4160" s="41">
        <v>10</v>
      </c>
      <c r="K4160" s="41" t="str">
        <f t="shared" si="84"/>
        <v>119200</v>
      </c>
      <c r="L4160" s="41" t="s">
        <v>353</v>
      </c>
      <c r="O4160" t="s">
        <v>2565</v>
      </c>
      <c r="P4160">
        <v>12221039</v>
      </c>
      <c r="Q4160">
        <v>0</v>
      </c>
      <c r="R4160">
        <v>0</v>
      </c>
      <c r="S4160">
        <v>0</v>
      </c>
      <c r="U4160">
        <v>0</v>
      </c>
      <c r="V4160">
        <v>0</v>
      </c>
      <c r="W4160">
        <v>600</v>
      </c>
      <c r="X4160">
        <v>600</v>
      </c>
      <c r="Y4160" t="s">
        <v>363</v>
      </c>
      <c r="Z4160"/>
      <c r="AA4160"/>
      <c r="AB4160"/>
      <c r="AC4160"/>
      <c r="AD4160"/>
      <c r="AE4160"/>
      <c r="AZ4160" t="s">
        <v>389</v>
      </c>
      <c r="BA4160">
        <v>10000</v>
      </c>
      <c r="BB4160" t="s">
        <v>2566</v>
      </c>
      <c r="BC4160" t="s">
        <v>442</v>
      </c>
      <c r="BD4160">
        <v>10000</v>
      </c>
      <c r="BE4160">
        <v>0</v>
      </c>
      <c r="BF4160" t="s">
        <v>361</v>
      </c>
      <c r="BG4160">
        <v>0</v>
      </c>
      <c r="CB4160">
        <v>1200</v>
      </c>
      <c r="GY4160">
        <v>0</v>
      </c>
      <c r="GZ4160">
        <v>0</v>
      </c>
      <c r="HA4160" t="s">
        <v>373</v>
      </c>
      <c r="HB4160">
        <v>0</v>
      </c>
      <c r="HC4160">
        <v>0</v>
      </c>
      <c r="HD4160">
        <v>0</v>
      </c>
      <c r="HE4160" t="b">
        <v>0</v>
      </c>
      <c r="HF4160">
        <v>30000</v>
      </c>
      <c r="HG4160" t="b">
        <v>1</v>
      </c>
      <c r="HH4160">
        <v>0</v>
      </c>
      <c r="HI4160">
        <v>0</v>
      </c>
      <c r="HJ4160">
        <v>0</v>
      </c>
      <c r="HK4160">
        <v>0</v>
      </c>
      <c r="HL4160" t="b">
        <v>0</v>
      </c>
      <c r="HM4160">
        <v>0</v>
      </c>
      <c r="HN4160">
        <v>0</v>
      </c>
      <c r="HO4160">
        <v>0</v>
      </c>
      <c r="HP4160" t="s">
        <v>363</v>
      </c>
      <c r="HQ4160">
        <v>0</v>
      </c>
      <c r="HR4160">
        <v>0</v>
      </c>
      <c r="HS4160">
        <v>0</v>
      </c>
      <c r="HT4160">
        <v>0</v>
      </c>
      <c r="HU4160" t="b">
        <v>0</v>
      </c>
      <c r="HV4160">
        <v>0</v>
      </c>
      <c r="HW4160" t="b">
        <v>0</v>
      </c>
      <c r="HX4160" t="b">
        <v>0</v>
      </c>
    </row>
    <row r="4161" spans="2:232">
      <c r="B4161" s="34">
        <f>10000000+INDEX(编号表!$B:$B,MATCH(D4161,编号表!$A:$A,0))*10000+J4161</f>
        <v>11920011</v>
      </c>
      <c r="C4161" s="22" t="s">
        <v>2564</v>
      </c>
      <c r="D4161" s="22" t="s">
        <v>2564</v>
      </c>
      <c r="E4161" s="41" t="s">
        <v>492</v>
      </c>
      <c r="F4161" s="41" t="s">
        <v>2260</v>
      </c>
      <c r="G4161" s="41" t="s">
        <v>363</v>
      </c>
      <c r="H4161" s="41" t="b">
        <v>0</v>
      </c>
      <c r="I4161" s="41" t="b">
        <v>0</v>
      </c>
      <c r="J4161" s="41">
        <v>11</v>
      </c>
      <c r="K4161" s="41" t="str">
        <f t="shared" si="84"/>
        <v>119200</v>
      </c>
      <c r="L4161" s="41" t="s">
        <v>860</v>
      </c>
      <c r="O4161" t="s">
        <v>2565</v>
      </c>
      <c r="P4161">
        <v>12221039</v>
      </c>
      <c r="Q4161">
        <v>0</v>
      </c>
      <c r="R4161">
        <v>0</v>
      </c>
      <c r="S4161">
        <v>0</v>
      </c>
      <c r="U4161">
        <v>0</v>
      </c>
      <c r="V4161">
        <v>0</v>
      </c>
      <c r="W4161">
        <v>600</v>
      </c>
      <c r="X4161">
        <v>600</v>
      </c>
      <c r="Y4161" t="s">
        <v>363</v>
      </c>
      <c r="Z4161"/>
      <c r="AA4161"/>
      <c r="AB4161"/>
      <c r="AC4161"/>
      <c r="AD4161"/>
      <c r="AE4161"/>
      <c r="AZ4161" t="s">
        <v>389</v>
      </c>
      <c r="BA4161">
        <v>10000</v>
      </c>
      <c r="BB4161" t="s">
        <v>2566</v>
      </c>
      <c r="BC4161" t="s">
        <v>442</v>
      </c>
      <c r="BD4161">
        <v>10000</v>
      </c>
      <c r="BE4161">
        <v>0</v>
      </c>
      <c r="BF4161" t="s">
        <v>361</v>
      </c>
      <c r="BG4161">
        <v>0</v>
      </c>
      <c r="CB4161">
        <v>1200</v>
      </c>
      <c r="GY4161">
        <v>0</v>
      </c>
      <c r="GZ4161">
        <v>0</v>
      </c>
      <c r="HA4161" t="s">
        <v>373</v>
      </c>
      <c r="HB4161">
        <v>0</v>
      </c>
      <c r="HC4161">
        <v>0</v>
      </c>
      <c r="HD4161">
        <v>0</v>
      </c>
      <c r="HE4161" t="b">
        <v>0</v>
      </c>
      <c r="HF4161">
        <v>30000</v>
      </c>
      <c r="HG4161" t="b">
        <v>1</v>
      </c>
      <c r="HH4161">
        <v>0</v>
      </c>
      <c r="HI4161">
        <v>0</v>
      </c>
      <c r="HJ4161">
        <v>0</v>
      </c>
      <c r="HK4161">
        <v>0</v>
      </c>
      <c r="HL4161" t="b">
        <v>0</v>
      </c>
      <c r="HM4161">
        <v>0</v>
      </c>
      <c r="HN4161">
        <v>0</v>
      </c>
      <c r="HO4161">
        <v>0</v>
      </c>
      <c r="HP4161" t="s">
        <v>363</v>
      </c>
      <c r="HQ4161">
        <v>0</v>
      </c>
      <c r="HR4161">
        <v>0</v>
      </c>
      <c r="HS4161">
        <v>0</v>
      </c>
      <c r="HT4161">
        <v>0</v>
      </c>
      <c r="HU4161" t="b">
        <v>0</v>
      </c>
      <c r="HV4161">
        <v>0</v>
      </c>
      <c r="HW4161" t="b">
        <v>0</v>
      </c>
      <c r="HX4161" t="b">
        <v>0</v>
      </c>
    </row>
    <row r="4162" spans="2:232">
      <c r="B4162" s="34">
        <f>10000000+INDEX(编号表!$B:$B,MATCH(D4162,编号表!$A:$A,0))*10000+J4162</f>
        <v>11920012</v>
      </c>
      <c r="C4162" s="22" t="s">
        <v>2564</v>
      </c>
      <c r="D4162" s="22" t="s">
        <v>2564</v>
      </c>
      <c r="E4162" s="41" t="s">
        <v>492</v>
      </c>
      <c r="F4162" s="41" t="s">
        <v>2260</v>
      </c>
      <c r="G4162" s="41" t="s">
        <v>363</v>
      </c>
      <c r="H4162" s="41" t="b">
        <v>0</v>
      </c>
      <c r="I4162" s="41" t="b">
        <v>0</v>
      </c>
      <c r="J4162" s="41">
        <v>12</v>
      </c>
      <c r="K4162" s="41" t="str">
        <f t="shared" si="84"/>
        <v>119200</v>
      </c>
      <c r="L4162" s="41" t="s">
        <v>777</v>
      </c>
      <c r="O4162" t="s">
        <v>2565</v>
      </c>
      <c r="P4162">
        <v>12221039</v>
      </c>
      <c r="Q4162">
        <v>0</v>
      </c>
      <c r="R4162">
        <v>0</v>
      </c>
      <c r="S4162">
        <v>0</v>
      </c>
      <c r="U4162">
        <v>0</v>
      </c>
      <c r="V4162">
        <v>0</v>
      </c>
      <c r="W4162">
        <v>600</v>
      </c>
      <c r="X4162">
        <v>600</v>
      </c>
      <c r="Y4162" t="s">
        <v>363</v>
      </c>
      <c r="Z4162"/>
      <c r="AA4162"/>
      <c r="AB4162"/>
      <c r="AC4162"/>
      <c r="AD4162"/>
      <c r="AE4162"/>
      <c r="AZ4162" t="s">
        <v>389</v>
      </c>
      <c r="BA4162">
        <v>10000</v>
      </c>
      <c r="BB4162" t="s">
        <v>2566</v>
      </c>
      <c r="BC4162" t="s">
        <v>442</v>
      </c>
      <c r="BD4162">
        <v>10000</v>
      </c>
      <c r="BE4162">
        <v>0</v>
      </c>
      <c r="BF4162" t="s">
        <v>361</v>
      </c>
      <c r="BG4162">
        <v>0</v>
      </c>
      <c r="CB4162">
        <v>1200</v>
      </c>
      <c r="GY4162">
        <v>0</v>
      </c>
      <c r="GZ4162">
        <v>0</v>
      </c>
      <c r="HA4162" t="s">
        <v>373</v>
      </c>
      <c r="HB4162">
        <v>0</v>
      </c>
      <c r="HC4162">
        <v>0</v>
      </c>
      <c r="HD4162">
        <v>0</v>
      </c>
      <c r="HE4162" t="b">
        <v>0</v>
      </c>
      <c r="HF4162">
        <v>30000</v>
      </c>
      <c r="HG4162" t="b">
        <v>1</v>
      </c>
      <c r="HH4162">
        <v>0</v>
      </c>
      <c r="HI4162">
        <v>0</v>
      </c>
      <c r="HJ4162">
        <v>0</v>
      </c>
      <c r="HK4162">
        <v>0</v>
      </c>
      <c r="HL4162" t="b">
        <v>0</v>
      </c>
      <c r="HM4162">
        <v>0</v>
      </c>
      <c r="HN4162">
        <v>0</v>
      </c>
      <c r="HO4162">
        <v>0</v>
      </c>
      <c r="HP4162" t="s">
        <v>363</v>
      </c>
      <c r="HQ4162">
        <v>0</v>
      </c>
      <c r="HR4162">
        <v>0</v>
      </c>
      <c r="HS4162">
        <v>0</v>
      </c>
      <c r="HT4162">
        <v>0</v>
      </c>
      <c r="HU4162" t="b">
        <v>0</v>
      </c>
      <c r="HV4162">
        <v>0</v>
      </c>
      <c r="HW4162" t="b">
        <v>0</v>
      </c>
      <c r="HX4162" t="b">
        <v>0</v>
      </c>
    </row>
    <row r="4163" spans="2:232">
      <c r="B4163" s="34">
        <f>10000000+INDEX(编号表!$B:$B,MATCH(D4163,编号表!$A:$A,0))*10000+J4163</f>
        <v>11920013</v>
      </c>
      <c r="C4163" s="22" t="s">
        <v>2564</v>
      </c>
      <c r="D4163" s="22" t="s">
        <v>2564</v>
      </c>
      <c r="E4163" s="41" t="s">
        <v>492</v>
      </c>
      <c r="F4163" s="41" t="s">
        <v>2264</v>
      </c>
      <c r="G4163" s="41" t="s">
        <v>363</v>
      </c>
      <c r="H4163" s="41" t="b">
        <v>0</v>
      </c>
      <c r="I4163" s="41" t="b">
        <v>0</v>
      </c>
      <c r="J4163" s="41">
        <v>13</v>
      </c>
      <c r="K4163" s="41" t="str">
        <f t="shared" si="84"/>
        <v>119200</v>
      </c>
      <c r="L4163" s="41" t="s">
        <v>353</v>
      </c>
      <c r="O4163" t="s">
        <v>2565</v>
      </c>
      <c r="P4163">
        <v>12221039</v>
      </c>
      <c r="Q4163">
        <v>0</v>
      </c>
      <c r="R4163">
        <v>0</v>
      </c>
      <c r="S4163">
        <v>0</v>
      </c>
      <c r="U4163">
        <v>0</v>
      </c>
      <c r="V4163">
        <v>0</v>
      </c>
      <c r="W4163">
        <v>600</v>
      </c>
      <c r="X4163">
        <v>600</v>
      </c>
      <c r="Y4163" t="s">
        <v>363</v>
      </c>
      <c r="Z4163"/>
      <c r="AA4163"/>
      <c r="AB4163"/>
      <c r="AC4163"/>
      <c r="AD4163"/>
      <c r="AE4163"/>
      <c r="AZ4163" t="s">
        <v>389</v>
      </c>
      <c r="BA4163">
        <v>10000</v>
      </c>
      <c r="BB4163" t="s">
        <v>2566</v>
      </c>
      <c r="BC4163" t="s">
        <v>442</v>
      </c>
      <c r="BD4163">
        <v>10000</v>
      </c>
      <c r="BE4163">
        <v>0</v>
      </c>
      <c r="BF4163" t="s">
        <v>361</v>
      </c>
      <c r="BG4163">
        <v>0</v>
      </c>
      <c r="CB4163">
        <v>1200</v>
      </c>
      <c r="GY4163">
        <v>0</v>
      </c>
      <c r="GZ4163">
        <v>0</v>
      </c>
      <c r="HA4163" t="s">
        <v>373</v>
      </c>
      <c r="HB4163">
        <v>0</v>
      </c>
      <c r="HC4163">
        <v>0</v>
      </c>
      <c r="HD4163">
        <v>0</v>
      </c>
      <c r="HE4163" t="b">
        <v>0</v>
      </c>
      <c r="HF4163">
        <v>30000</v>
      </c>
      <c r="HG4163" t="b">
        <v>1</v>
      </c>
      <c r="HH4163">
        <v>0</v>
      </c>
      <c r="HI4163">
        <v>0</v>
      </c>
      <c r="HJ4163">
        <v>0</v>
      </c>
      <c r="HK4163">
        <v>0</v>
      </c>
      <c r="HL4163" t="b">
        <v>0</v>
      </c>
      <c r="HM4163">
        <v>0</v>
      </c>
      <c r="HN4163">
        <v>0</v>
      </c>
      <c r="HO4163">
        <v>0</v>
      </c>
      <c r="HP4163" t="s">
        <v>363</v>
      </c>
      <c r="HQ4163">
        <v>0</v>
      </c>
      <c r="HR4163">
        <v>0</v>
      </c>
      <c r="HS4163">
        <v>0</v>
      </c>
      <c r="HT4163">
        <v>0</v>
      </c>
      <c r="HU4163" t="b">
        <v>0</v>
      </c>
      <c r="HV4163">
        <v>0</v>
      </c>
      <c r="HW4163" t="b">
        <v>0</v>
      </c>
      <c r="HX4163" t="b">
        <v>0</v>
      </c>
    </row>
    <row r="4164" spans="2:232">
      <c r="B4164" s="34">
        <f>10000000+INDEX(编号表!$B:$B,MATCH(D4164,编号表!$A:$A,0))*10000+J4164</f>
        <v>11920014</v>
      </c>
      <c r="C4164" s="22" t="s">
        <v>2564</v>
      </c>
      <c r="D4164" s="22" t="s">
        <v>2564</v>
      </c>
      <c r="E4164" s="41" t="s">
        <v>492</v>
      </c>
      <c r="F4164" s="41" t="s">
        <v>2264</v>
      </c>
      <c r="G4164" s="41" t="s">
        <v>363</v>
      </c>
      <c r="H4164" s="41" t="b">
        <v>0</v>
      </c>
      <c r="I4164" s="41" t="b">
        <v>0</v>
      </c>
      <c r="J4164" s="41">
        <v>14</v>
      </c>
      <c r="K4164" s="41" t="str">
        <f t="shared" ref="K4164:K4227" si="85">LEFT(B4164,6)</f>
        <v>119200</v>
      </c>
      <c r="L4164" s="41" t="s">
        <v>860</v>
      </c>
      <c r="O4164" t="s">
        <v>2565</v>
      </c>
      <c r="P4164">
        <v>12221039</v>
      </c>
      <c r="Q4164">
        <v>0</v>
      </c>
      <c r="R4164">
        <v>0</v>
      </c>
      <c r="S4164">
        <v>0</v>
      </c>
      <c r="U4164">
        <v>0</v>
      </c>
      <c r="V4164">
        <v>0</v>
      </c>
      <c r="W4164">
        <v>600</v>
      </c>
      <c r="X4164">
        <v>600</v>
      </c>
      <c r="Y4164" t="s">
        <v>363</v>
      </c>
      <c r="Z4164"/>
      <c r="AA4164"/>
      <c r="AB4164"/>
      <c r="AC4164"/>
      <c r="AD4164"/>
      <c r="AE4164"/>
      <c r="AZ4164" t="s">
        <v>389</v>
      </c>
      <c r="BA4164">
        <v>10000</v>
      </c>
      <c r="BB4164" t="s">
        <v>2566</v>
      </c>
      <c r="BC4164" t="s">
        <v>442</v>
      </c>
      <c r="BD4164">
        <v>10000</v>
      </c>
      <c r="BE4164">
        <v>0</v>
      </c>
      <c r="BF4164" t="s">
        <v>361</v>
      </c>
      <c r="BG4164">
        <v>0</v>
      </c>
      <c r="CB4164">
        <v>1200</v>
      </c>
      <c r="GY4164">
        <v>0</v>
      </c>
      <c r="GZ4164">
        <v>0</v>
      </c>
      <c r="HA4164" t="s">
        <v>373</v>
      </c>
      <c r="HB4164">
        <v>0</v>
      </c>
      <c r="HC4164">
        <v>0</v>
      </c>
      <c r="HD4164">
        <v>0</v>
      </c>
      <c r="HE4164" t="b">
        <v>0</v>
      </c>
      <c r="HF4164">
        <v>30000</v>
      </c>
      <c r="HG4164" t="b">
        <v>1</v>
      </c>
      <c r="HH4164">
        <v>0</v>
      </c>
      <c r="HI4164">
        <v>0</v>
      </c>
      <c r="HJ4164">
        <v>0</v>
      </c>
      <c r="HK4164">
        <v>0</v>
      </c>
      <c r="HL4164" t="b">
        <v>0</v>
      </c>
      <c r="HM4164">
        <v>0</v>
      </c>
      <c r="HN4164">
        <v>0</v>
      </c>
      <c r="HO4164">
        <v>0</v>
      </c>
      <c r="HP4164" t="s">
        <v>363</v>
      </c>
      <c r="HQ4164">
        <v>0</v>
      </c>
      <c r="HR4164">
        <v>0</v>
      </c>
      <c r="HS4164">
        <v>0</v>
      </c>
      <c r="HT4164">
        <v>0</v>
      </c>
      <c r="HU4164" t="b">
        <v>0</v>
      </c>
      <c r="HV4164">
        <v>0</v>
      </c>
      <c r="HW4164" t="b">
        <v>0</v>
      </c>
      <c r="HX4164" t="b">
        <v>0</v>
      </c>
    </row>
    <row r="4165" spans="2:232">
      <c r="B4165" s="34">
        <f>10000000+INDEX(编号表!$B:$B,MATCH(D4165,编号表!$A:$A,0))*10000+J4165</f>
        <v>11920015</v>
      </c>
      <c r="C4165" s="22" t="s">
        <v>2564</v>
      </c>
      <c r="D4165" s="22" t="s">
        <v>2564</v>
      </c>
      <c r="E4165" s="41" t="s">
        <v>492</v>
      </c>
      <c r="F4165" s="41" t="s">
        <v>2264</v>
      </c>
      <c r="G4165" s="41" t="s">
        <v>363</v>
      </c>
      <c r="H4165" s="41" t="b">
        <v>0</v>
      </c>
      <c r="I4165" s="41" t="b">
        <v>0</v>
      </c>
      <c r="J4165" s="41">
        <v>15</v>
      </c>
      <c r="K4165" s="41" t="str">
        <f t="shared" si="85"/>
        <v>119200</v>
      </c>
      <c r="L4165" s="41" t="s">
        <v>777</v>
      </c>
      <c r="O4165" t="s">
        <v>2565</v>
      </c>
      <c r="P4165">
        <v>12221039</v>
      </c>
      <c r="Q4165">
        <v>0</v>
      </c>
      <c r="R4165">
        <v>0</v>
      </c>
      <c r="S4165">
        <v>0</v>
      </c>
      <c r="U4165">
        <v>0</v>
      </c>
      <c r="V4165">
        <v>0</v>
      </c>
      <c r="W4165">
        <v>600</v>
      </c>
      <c r="X4165">
        <v>600</v>
      </c>
      <c r="Y4165" t="s">
        <v>363</v>
      </c>
      <c r="Z4165"/>
      <c r="AA4165"/>
      <c r="AB4165"/>
      <c r="AC4165"/>
      <c r="AD4165"/>
      <c r="AE4165"/>
      <c r="AZ4165" t="s">
        <v>389</v>
      </c>
      <c r="BA4165">
        <v>10000</v>
      </c>
      <c r="BB4165" t="s">
        <v>2566</v>
      </c>
      <c r="BC4165" t="s">
        <v>442</v>
      </c>
      <c r="BD4165">
        <v>10000</v>
      </c>
      <c r="BE4165">
        <v>0</v>
      </c>
      <c r="BF4165" t="s">
        <v>361</v>
      </c>
      <c r="BG4165">
        <v>0</v>
      </c>
      <c r="CB4165">
        <v>1200</v>
      </c>
      <c r="GY4165">
        <v>0</v>
      </c>
      <c r="GZ4165">
        <v>0</v>
      </c>
      <c r="HA4165" t="s">
        <v>373</v>
      </c>
      <c r="HB4165">
        <v>0</v>
      </c>
      <c r="HC4165">
        <v>0</v>
      </c>
      <c r="HD4165">
        <v>0</v>
      </c>
      <c r="HE4165" t="b">
        <v>0</v>
      </c>
      <c r="HF4165">
        <v>30000</v>
      </c>
      <c r="HG4165" t="b">
        <v>1</v>
      </c>
      <c r="HH4165">
        <v>0</v>
      </c>
      <c r="HI4165">
        <v>0</v>
      </c>
      <c r="HJ4165">
        <v>0</v>
      </c>
      <c r="HK4165">
        <v>0</v>
      </c>
      <c r="HL4165" t="b">
        <v>0</v>
      </c>
      <c r="HM4165">
        <v>0</v>
      </c>
      <c r="HN4165">
        <v>0</v>
      </c>
      <c r="HO4165">
        <v>0</v>
      </c>
      <c r="HP4165" t="s">
        <v>363</v>
      </c>
      <c r="HQ4165">
        <v>0</v>
      </c>
      <c r="HR4165">
        <v>0</v>
      </c>
      <c r="HS4165">
        <v>0</v>
      </c>
      <c r="HT4165">
        <v>0</v>
      </c>
      <c r="HU4165" t="b">
        <v>0</v>
      </c>
      <c r="HV4165">
        <v>0</v>
      </c>
      <c r="HW4165" t="b">
        <v>0</v>
      </c>
      <c r="HX4165" t="b">
        <v>0</v>
      </c>
    </row>
    <row r="4166" spans="2:232">
      <c r="B4166" s="34">
        <f>10000000+INDEX(编号表!$B:$B,MATCH(D4166,编号表!$A:$A,0))*10000+J4166</f>
        <v>11920016</v>
      </c>
      <c r="C4166" s="22" t="s">
        <v>2564</v>
      </c>
      <c r="D4166" s="22" t="s">
        <v>2564</v>
      </c>
      <c r="E4166" s="41" t="s">
        <v>492</v>
      </c>
      <c r="F4166" s="41" t="s">
        <v>2268</v>
      </c>
      <c r="G4166" s="41" t="s">
        <v>363</v>
      </c>
      <c r="H4166" s="41" t="b">
        <v>0</v>
      </c>
      <c r="I4166" s="41" t="b">
        <v>0</v>
      </c>
      <c r="J4166" s="41">
        <v>16</v>
      </c>
      <c r="K4166" s="41" t="str">
        <f t="shared" si="85"/>
        <v>119200</v>
      </c>
      <c r="L4166" s="41" t="s">
        <v>353</v>
      </c>
      <c r="O4166" t="s">
        <v>2565</v>
      </c>
      <c r="P4166">
        <v>12221039</v>
      </c>
      <c r="Q4166">
        <v>0</v>
      </c>
      <c r="R4166">
        <v>0</v>
      </c>
      <c r="S4166">
        <v>0</v>
      </c>
      <c r="U4166">
        <v>0</v>
      </c>
      <c r="V4166">
        <v>0</v>
      </c>
      <c r="W4166">
        <v>600</v>
      </c>
      <c r="X4166">
        <v>600</v>
      </c>
      <c r="Y4166" t="s">
        <v>363</v>
      </c>
      <c r="Z4166"/>
      <c r="AA4166"/>
      <c r="AB4166"/>
      <c r="AC4166"/>
      <c r="AD4166"/>
      <c r="AE4166"/>
      <c r="AZ4166" t="s">
        <v>389</v>
      </c>
      <c r="BA4166">
        <v>10000</v>
      </c>
      <c r="BB4166" t="s">
        <v>2566</v>
      </c>
      <c r="BC4166" t="s">
        <v>442</v>
      </c>
      <c r="BD4166">
        <v>10000</v>
      </c>
      <c r="BE4166">
        <v>0</v>
      </c>
      <c r="BF4166" t="s">
        <v>361</v>
      </c>
      <c r="BG4166">
        <v>0</v>
      </c>
      <c r="CB4166">
        <v>1200</v>
      </c>
      <c r="GY4166">
        <v>0</v>
      </c>
      <c r="GZ4166">
        <v>0</v>
      </c>
      <c r="HA4166" t="s">
        <v>373</v>
      </c>
      <c r="HB4166">
        <v>0</v>
      </c>
      <c r="HC4166">
        <v>0</v>
      </c>
      <c r="HD4166">
        <v>0</v>
      </c>
      <c r="HE4166" t="b">
        <v>0</v>
      </c>
      <c r="HF4166">
        <v>30000</v>
      </c>
      <c r="HG4166" t="b">
        <v>1</v>
      </c>
      <c r="HH4166">
        <v>0</v>
      </c>
      <c r="HI4166">
        <v>0</v>
      </c>
      <c r="HJ4166">
        <v>0</v>
      </c>
      <c r="HK4166">
        <v>0</v>
      </c>
      <c r="HL4166" t="b">
        <v>0</v>
      </c>
      <c r="HM4166">
        <v>0</v>
      </c>
      <c r="HN4166">
        <v>0</v>
      </c>
      <c r="HO4166">
        <v>0</v>
      </c>
      <c r="HP4166" t="s">
        <v>363</v>
      </c>
      <c r="HQ4166">
        <v>0</v>
      </c>
      <c r="HR4166">
        <v>0</v>
      </c>
      <c r="HS4166">
        <v>0</v>
      </c>
      <c r="HT4166">
        <v>0</v>
      </c>
      <c r="HU4166" t="b">
        <v>0</v>
      </c>
      <c r="HV4166">
        <v>0</v>
      </c>
      <c r="HW4166" t="b">
        <v>0</v>
      </c>
      <c r="HX4166" t="b">
        <v>0</v>
      </c>
    </row>
    <row r="4167" spans="2:232">
      <c r="B4167" s="34">
        <f>10000000+INDEX(编号表!$B:$B,MATCH(D4167,编号表!$A:$A,0))*10000+J4167</f>
        <v>11920017</v>
      </c>
      <c r="C4167" s="22" t="s">
        <v>2564</v>
      </c>
      <c r="D4167" s="22" t="s">
        <v>2564</v>
      </c>
      <c r="E4167" s="41" t="s">
        <v>492</v>
      </c>
      <c r="F4167" s="41" t="s">
        <v>2268</v>
      </c>
      <c r="G4167" s="41" t="s">
        <v>363</v>
      </c>
      <c r="H4167" s="41" t="b">
        <v>0</v>
      </c>
      <c r="I4167" s="41" t="b">
        <v>0</v>
      </c>
      <c r="J4167" s="41">
        <v>17</v>
      </c>
      <c r="K4167" s="41" t="str">
        <f t="shared" si="85"/>
        <v>119200</v>
      </c>
      <c r="L4167" s="41" t="s">
        <v>860</v>
      </c>
      <c r="O4167" t="s">
        <v>2565</v>
      </c>
      <c r="P4167">
        <v>12221039</v>
      </c>
      <c r="Q4167">
        <v>0</v>
      </c>
      <c r="R4167">
        <v>0</v>
      </c>
      <c r="S4167">
        <v>0</v>
      </c>
      <c r="U4167">
        <v>0</v>
      </c>
      <c r="V4167">
        <v>0</v>
      </c>
      <c r="W4167">
        <v>600</v>
      </c>
      <c r="X4167">
        <v>600</v>
      </c>
      <c r="Y4167" t="s">
        <v>363</v>
      </c>
      <c r="Z4167"/>
      <c r="AA4167"/>
      <c r="AB4167"/>
      <c r="AC4167"/>
      <c r="AD4167"/>
      <c r="AE4167"/>
      <c r="AZ4167" t="s">
        <v>389</v>
      </c>
      <c r="BA4167">
        <v>10000</v>
      </c>
      <c r="BB4167" t="s">
        <v>2566</v>
      </c>
      <c r="BC4167" t="s">
        <v>442</v>
      </c>
      <c r="BD4167">
        <v>10000</v>
      </c>
      <c r="BE4167">
        <v>0</v>
      </c>
      <c r="BF4167" t="s">
        <v>361</v>
      </c>
      <c r="BG4167">
        <v>0</v>
      </c>
      <c r="CB4167">
        <v>1200</v>
      </c>
      <c r="GY4167">
        <v>0</v>
      </c>
      <c r="GZ4167">
        <v>0</v>
      </c>
      <c r="HA4167" t="s">
        <v>373</v>
      </c>
      <c r="HB4167">
        <v>0</v>
      </c>
      <c r="HC4167">
        <v>0</v>
      </c>
      <c r="HD4167">
        <v>0</v>
      </c>
      <c r="HE4167" t="b">
        <v>0</v>
      </c>
      <c r="HF4167">
        <v>30000</v>
      </c>
      <c r="HG4167" t="b">
        <v>1</v>
      </c>
      <c r="HH4167">
        <v>0</v>
      </c>
      <c r="HI4167">
        <v>0</v>
      </c>
      <c r="HJ4167">
        <v>0</v>
      </c>
      <c r="HK4167">
        <v>0</v>
      </c>
      <c r="HL4167" t="b">
        <v>0</v>
      </c>
      <c r="HM4167">
        <v>0</v>
      </c>
      <c r="HN4167">
        <v>0</v>
      </c>
      <c r="HO4167">
        <v>0</v>
      </c>
      <c r="HP4167" t="s">
        <v>363</v>
      </c>
      <c r="HQ4167">
        <v>0</v>
      </c>
      <c r="HR4167">
        <v>0</v>
      </c>
      <c r="HS4167">
        <v>0</v>
      </c>
      <c r="HT4167">
        <v>0</v>
      </c>
      <c r="HU4167" t="b">
        <v>0</v>
      </c>
      <c r="HV4167">
        <v>0</v>
      </c>
      <c r="HW4167" t="b">
        <v>0</v>
      </c>
      <c r="HX4167" t="b">
        <v>0</v>
      </c>
    </row>
    <row r="4168" spans="2:232">
      <c r="B4168" s="34">
        <f>10000000+INDEX(编号表!$B:$B,MATCH(D4168,编号表!$A:$A,0))*10000+J4168</f>
        <v>11920018</v>
      </c>
      <c r="C4168" s="22" t="s">
        <v>2564</v>
      </c>
      <c r="D4168" s="22" t="s">
        <v>2564</v>
      </c>
      <c r="E4168" s="41" t="s">
        <v>492</v>
      </c>
      <c r="F4168" s="41" t="s">
        <v>2268</v>
      </c>
      <c r="G4168" s="41" t="s">
        <v>363</v>
      </c>
      <c r="H4168" s="41" t="b">
        <v>0</v>
      </c>
      <c r="I4168" s="41" t="b">
        <v>0</v>
      </c>
      <c r="J4168" s="41">
        <v>18</v>
      </c>
      <c r="K4168" s="41" t="str">
        <f t="shared" si="85"/>
        <v>119200</v>
      </c>
      <c r="L4168" s="41" t="s">
        <v>777</v>
      </c>
      <c r="O4168" t="s">
        <v>2565</v>
      </c>
      <c r="P4168">
        <v>12221039</v>
      </c>
      <c r="Q4168">
        <v>0</v>
      </c>
      <c r="R4168">
        <v>0</v>
      </c>
      <c r="S4168">
        <v>0</v>
      </c>
      <c r="U4168">
        <v>0</v>
      </c>
      <c r="V4168">
        <v>0</v>
      </c>
      <c r="W4168">
        <v>600</v>
      </c>
      <c r="X4168">
        <v>600</v>
      </c>
      <c r="Y4168" t="s">
        <v>363</v>
      </c>
      <c r="Z4168"/>
      <c r="AA4168"/>
      <c r="AB4168"/>
      <c r="AC4168"/>
      <c r="AD4168"/>
      <c r="AE4168"/>
      <c r="AZ4168" t="s">
        <v>389</v>
      </c>
      <c r="BA4168">
        <v>10000</v>
      </c>
      <c r="BB4168" t="s">
        <v>2566</v>
      </c>
      <c r="BC4168" t="s">
        <v>442</v>
      </c>
      <c r="BD4168">
        <v>10000</v>
      </c>
      <c r="BE4168">
        <v>0</v>
      </c>
      <c r="BF4168" t="s">
        <v>361</v>
      </c>
      <c r="BG4168">
        <v>0</v>
      </c>
      <c r="CB4168">
        <v>1200</v>
      </c>
      <c r="GY4168">
        <v>0</v>
      </c>
      <c r="GZ4168">
        <v>0</v>
      </c>
      <c r="HA4168" t="s">
        <v>373</v>
      </c>
      <c r="HB4168">
        <v>0</v>
      </c>
      <c r="HC4168">
        <v>0</v>
      </c>
      <c r="HD4168">
        <v>0</v>
      </c>
      <c r="HE4168" t="b">
        <v>0</v>
      </c>
      <c r="HF4168">
        <v>30000</v>
      </c>
      <c r="HG4168" t="b">
        <v>1</v>
      </c>
      <c r="HH4168">
        <v>0</v>
      </c>
      <c r="HI4168">
        <v>0</v>
      </c>
      <c r="HJ4168">
        <v>0</v>
      </c>
      <c r="HK4168">
        <v>0</v>
      </c>
      <c r="HL4168" t="b">
        <v>0</v>
      </c>
      <c r="HM4168">
        <v>0</v>
      </c>
      <c r="HN4168">
        <v>0</v>
      </c>
      <c r="HO4168">
        <v>0</v>
      </c>
      <c r="HP4168" t="s">
        <v>363</v>
      </c>
      <c r="HQ4168">
        <v>0</v>
      </c>
      <c r="HR4168">
        <v>0</v>
      </c>
      <c r="HS4168">
        <v>0</v>
      </c>
      <c r="HT4168">
        <v>0</v>
      </c>
      <c r="HU4168" t="b">
        <v>0</v>
      </c>
      <c r="HV4168">
        <v>0</v>
      </c>
      <c r="HW4168" t="b">
        <v>0</v>
      </c>
      <c r="HX4168" t="b">
        <v>0</v>
      </c>
    </row>
    <row r="4169" spans="2:232">
      <c r="B4169" s="34">
        <f>10000000+INDEX(编号表!$B:$B,MATCH(D4169,编号表!$A:$A,0))*10000+J4169</f>
        <v>11920019</v>
      </c>
      <c r="C4169" s="22" t="s">
        <v>2564</v>
      </c>
      <c r="D4169" s="22" t="s">
        <v>2564</v>
      </c>
      <c r="E4169" s="41" t="s">
        <v>492</v>
      </c>
      <c r="F4169" s="41" t="s">
        <v>2272</v>
      </c>
      <c r="G4169" s="41" t="s">
        <v>363</v>
      </c>
      <c r="H4169" s="41" t="b">
        <v>0</v>
      </c>
      <c r="I4169" s="41" t="b">
        <v>0</v>
      </c>
      <c r="J4169" s="41">
        <v>19</v>
      </c>
      <c r="K4169" s="41" t="str">
        <f t="shared" si="85"/>
        <v>119200</v>
      </c>
      <c r="L4169" s="41" t="s">
        <v>353</v>
      </c>
      <c r="O4169" t="s">
        <v>2565</v>
      </c>
      <c r="P4169">
        <v>12221039</v>
      </c>
      <c r="Q4169">
        <v>0</v>
      </c>
      <c r="R4169">
        <v>0</v>
      </c>
      <c r="S4169">
        <v>0</v>
      </c>
      <c r="U4169">
        <v>0</v>
      </c>
      <c r="V4169">
        <v>0</v>
      </c>
      <c r="W4169">
        <v>600</v>
      </c>
      <c r="X4169">
        <v>600</v>
      </c>
      <c r="Y4169" t="s">
        <v>363</v>
      </c>
      <c r="Z4169"/>
      <c r="AA4169"/>
      <c r="AB4169"/>
      <c r="AC4169"/>
      <c r="AD4169"/>
      <c r="AE4169"/>
      <c r="AZ4169" t="s">
        <v>389</v>
      </c>
      <c r="BA4169">
        <v>10000</v>
      </c>
      <c r="BB4169" t="s">
        <v>2566</v>
      </c>
      <c r="BC4169" t="s">
        <v>442</v>
      </c>
      <c r="BD4169">
        <v>10000</v>
      </c>
      <c r="BE4169">
        <v>0</v>
      </c>
      <c r="BF4169" t="s">
        <v>361</v>
      </c>
      <c r="BG4169">
        <v>0</v>
      </c>
      <c r="CB4169">
        <v>1200</v>
      </c>
      <c r="GY4169">
        <v>0</v>
      </c>
      <c r="GZ4169">
        <v>0</v>
      </c>
      <c r="HA4169" t="s">
        <v>373</v>
      </c>
      <c r="HB4169">
        <v>0</v>
      </c>
      <c r="HC4169">
        <v>0</v>
      </c>
      <c r="HD4169">
        <v>0</v>
      </c>
      <c r="HE4169" t="b">
        <v>0</v>
      </c>
      <c r="HF4169">
        <v>30000</v>
      </c>
      <c r="HG4169" t="b">
        <v>1</v>
      </c>
      <c r="HH4169">
        <v>0</v>
      </c>
      <c r="HI4169">
        <v>0</v>
      </c>
      <c r="HJ4169">
        <v>0</v>
      </c>
      <c r="HK4169">
        <v>0</v>
      </c>
      <c r="HL4169" t="b">
        <v>0</v>
      </c>
      <c r="HM4169">
        <v>0</v>
      </c>
      <c r="HN4169">
        <v>0</v>
      </c>
      <c r="HO4169">
        <v>0</v>
      </c>
      <c r="HP4169" t="s">
        <v>363</v>
      </c>
      <c r="HQ4169">
        <v>0</v>
      </c>
      <c r="HR4169">
        <v>0</v>
      </c>
      <c r="HS4169">
        <v>0</v>
      </c>
      <c r="HT4169">
        <v>0</v>
      </c>
      <c r="HU4169" t="b">
        <v>0</v>
      </c>
      <c r="HV4169">
        <v>0</v>
      </c>
      <c r="HW4169" t="b">
        <v>0</v>
      </c>
      <c r="HX4169" t="b">
        <v>0</v>
      </c>
    </row>
    <row r="4170" spans="2:232">
      <c r="B4170" s="34">
        <f>10000000+INDEX(编号表!$B:$B,MATCH(D4170,编号表!$A:$A,0))*10000+J4170</f>
        <v>11920020</v>
      </c>
      <c r="C4170" s="22" t="s">
        <v>2564</v>
      </c>
      <c r="D4170" s="22" t="s">
        <v>2564</v>
      </c>
      <c r="E4170" s="41" t="s">
        <v>492</v>
      </c>
      <c r="F4170" s="41" t="s">
        <v>2272</v>
      </c>
      <c r="G4170" s="41" t="s">
        <v>363</v>
      </c>
      <c r="H4170" s="41" t="b">
        <v>0</v>
      </c>
      <c r="I4170" s="41" t="b">
        <v>0</v>
      </c>
      <c r="J4170" s="41">
        <v>20</v>
      </c>
      <c r="K4170" s="41" t="str">
        <f t="shared" si="85"/>
        <v>119200</v>
      </c>
      <c r="L4170" s="41" t="s">
        <v>860</v>
      </c>
      <c r="O4170" t="s">
        <v>2565</v>
      </c>
      <c r="P4170">
        <v>12221039</v>
      </c>
      <c r="Q4170">
        <v>0</v>
      </c>
      <c r="R4170">
        <v>0</v>
      </c>
      <c r="S4170">
        <v>0</v>
      </c>
      <c r="U4170">
        <v>0</v>
      </c>
      <c r="V4170">
        <v>0</v>
      </c>
      <c r="W4170">
        <v>600</v>
      </c>
      <c r="X4170">
        <v>600</v>
      </c>
      <c r="Y4170" t="s">
        <v>363</v>
      </c>
      <c r="Z4170"/>
      <c r="AA4170"/>
      <c r="AB4170"/>
      <c r="AC4170"/>
      <c r="AD4170"/>
      <c r="AE4170"/>
      <c r="AZ4170" t="s">
        <v>389</v>
      </c>
      <c r="BA4170">
        <v>10000</v>
      </c>
      <c r="BB4170" t="s">
        <v>2566</v>
      </c>
      <c r="BC4170" t="s">
        <v>442</v>
      </c>
      <c r="BD4170">
        <v>10000</v>
      </c>
      <c r="BE4170">
        <v>0</v>
      </c>
      <c r="BF4170" t="s">
        <v>361</v>
      </c>
      <c r="BG4170">
        <v>0</v>
      </c>
      <c r="CB4170">
        <v>1200</v>
      </c>
      <c r="GY4170">
        <v>0</v>
      </c>
      <c r="GZ4170">
        <v>0</v>
      </c>
      <c r="HA4170" t="s">
        <v>373</v>
      </c>
      <c r="HB4170">
        <v>0</v>
      </c>
      <c r="HC4170">
        <v>0</v>
      </c>
      <c r="HD4170">
        <v>0</v>
      </c>
      <c r="HE4170" t="b">
        <v>0</v>
      </c>
      <c r="HF4170">
        <v>30000</v>
      </c>
      <c r="HG4170" t="b">
        <v>1</v>
      </c>
      <c r="HH4170">
        <v>0</v>
      </c>
      <c r="HI4170">
        <v>0</v>
      </c>
      <c r="HJ4170">
        <v>0</v>
      </c>
      <c r="HK4170">
        <v>0</v>
      </c>
      <c r="HL4170" t="b">
        <v>0</v>
      </c>
      <c r="HM4170">
        <v>0</v>
      </c>
      <c r="HN4170">
        <v>0</v>
      </c>
      <c r="HO4170">
        <v>0</v>
      </c>
      <c r="HP4170" t="s">
        <v>363</v>
      </c>
      <c r="HQ4170">
        <v>0</v>
      </c>
      <c r="HR4170">
        <v>0</v>
      </c>
      <c r="HS4170">
        <v>0</v>
      </c>
      <c r="HT4170">
        <v>0</v>
      </c>
      <c r="HU4170" t="b">
        <v>0</v>
      </c>
      <c r="HV4170">
        <v>0</v>
      </c>
      <c r="HW4170" t="b">
        <v>0</v>
      </c>
      <c r="HX4170" t="b">
        <v>0</v>
      </c>
    </row>
    <row r="4171" spans="2:232">
      <c r="B4171" s="34">
        <f>10000000+INDEX(编号表!$B:$B,MATCH(D4171,编号表!$A:$A,0))*10000+J4171</f>
        <v>11920021</v>
      </c>
      <c r="C4171" s="22" t="s">
        <v>2564</v>
      </c>
      <c r="D4171" s="22" t="s">
        <v>2564</v>
      </c>
      <c r="E4171" s="41" t="s">
        <v>492</v>
      </c>
      <c r="F4171" s="41" t="s">
        <v>2272</v>
      </c>
      <c r="G4171" s="41" t="s">
        <v>363</v>
      </c>
      <c r="H4171" s="41" t="b">
        <v>0</v>
      </c>
      <c r="I4171" s="41" t="b">
        <v>0</v>
      </c>
      <c r="J4171" s="41">
        <v>21</v>
      </c>
      <c r="K4171" s="41" t="str">
        <f t="shared" si="85"/>
        <v>119200</v>
      </c>
      <c r="L4171" s="41" t="s">
        <v>777</v>
      </c>
      <c r="O4171" t="s">
        <v>2565</v>
      </c>
      <c r="P4171">
        <v>12221039</v>
      </c>
      <c r="Q4171">
        <v>0</v>
      </c>
      <c r="R4171">
        <v>0</v>
      </c>
      <c r="S4171">
        <v>0</v>
      </c>
      <c r="U4171">
        <v>0</v>
      </c>
      <c r="V4171">
        <v>0</v>
      </c>
      <c r="W4171">
        <v>600</v>
      </c>
      <c r="X4171">
        <v>600</v>
      </c>
      <c r="Y4171" t="s">
        <v>363</v>
      </c>
      <c r="Z4171"/>
      <c r="AA4171"/>
      <c r="AB4171"/>
      <c r="AC4171"/>
      <c r="AD4171"/>
      <c r="AE4171"/>
      <c r="AZ4171" t="s">
        <v>389</v>
      </c>
      <c r="BA4171">
        <v>10000</v>
      </c>
      <c r="BB4171" t="s">
        <v>2566</v>
      </c>
      <c r="BC4171" t="s">
        <v>442</v>
      </c>
      <c r="BD4171">
        <v>10000</v>
      </c>
      <c r="BE4171">
        <v>0</v>
      </c>
      <c r="BF4171" t="s">
        <v>361</v>
      </c>
      <c r="BG4171">
        <v>0</v>
      </c>
      <c r="CB4171">
        <v>1200</v>
      </c>
      <c r="GY4171">
        <v>0</v>
      </c>
      <c r="GZ4171">
        <v>0</v>
      </c>
      <c r="HA4171" t="s">
        <v>373</v>
      </c>
      <c r="HB4171">
        <v>0</v>
      </c>
      <c r="HC4171">
        <v>0</v>
      </c>
      <c r="HD4171">
        <v>0</v>
      </c>
      <c r="HE4171" t="b">
        <v>0</v>
      </c>
      <c r="HF4171">
        <v>30000</v>
      </c>
      <c r="HG4171" t="b">
        <v>1</v>
      </c>
      <c r="HH4171">
        <v>0</v>
      </c>
      <c r="HI4171">
        <v>0</v>
      </c>
      <c r="HJ4171">
        <v>0</v>
      </c>
      <c r="HK4171">
        <v>0</v>
      </c>
      <c r="HL4171" t="b">
        <v>0</v>
      </c>
      <c r="HM4171">
        <v>0</v>
      </c>
      <c r="HN4171">
        <v>0</v>
      </c>
      <c r="HO4171">
        <v>0</v>
      </c>
      <c r="HP4171" t="s">
        <v>363</v>
      </c>
      <c r="HQ4171">
        <v>0</v>
      </c>
      <c r="HR4171">
        <v>0</v>
      </c>
      <c r="HS4171">
        <v>0</v>
      </c>
      <c r="HT4171">
        <v>0</v>
      </c>
      <c r="HU4171" t="b">
        <v>0</v>
      </c>
      <c r="HV4171">
        <v>0</v>
      </c>
      <c r="HW4171" t="b">
        <v>0</v>
      </c>
      <c r="HX4171" t="b">
        <v>0</v>
      </c>
    </row>
    <row r="4172" spans="2:232">
      <c r="B4172" s="34">
        <f>10000000+INDEX(编号表!$B:$B,MATCH(D4172,编号表!$A:$A,0))*10000+J4172</f>
        <v>11930001</v>
      </c>
      <c r="C4172" s="22" t="s">
        <v>2567</v>
      </c>
      <c r="D4172" s="22" t="s">
        <v>2567</v>
      </c>
      <c r="E4172" s="41" t="s">
        <v>492</v>
      </c>
      <c r="F4172" s="41" t="s">
        <v>2248</v>
      </c>
      <c r="G4172" s="41" t="s">
        <v>363</v>
      </c>
      <c r="H4172" s="41" t="b">
        <v>0</v>
      </c>
      <c r="I4172" s="41" t="b">
        <v>0</v>
      </c>
      <c r="J4172" s="41">
        <v>1</v>
      </c>
      <c r="K4172" s="41" t="str">
        <f t="shared" si="85"/>
        <v>119300</v>
      </c>
      <c r="L4172" s="41" t="s">
        <v>353</v>
      </c>
      <c r="O4172" t="s">
        <v>2568</v>
      </c>
      <c r="P4172">
        <v>12221040</v>
      </c>
      <c r="Q4172">
        <v>0</v>
      </c>
      <c r="R4172">
        <v>0</v>
      </c>
      <c r="S4172">
        <v>0</v>
      </c>
      <c r="U4172">
        <v>0</v>
      </c>
      <c r="V4172">
        <v>0</v>
      </c>
      <c r="W4172">
        <v>600</v>
      </c>
      <c r="X4172">
        <v>600</v>
      </c>
      <c r="Y4172" t="s">
        <v>363</v>
      </c>
      <c r="Z4172" t="s">
        <v>372</v>
      </c>
      <c r="AA4172" t="s">
        <v>442</v>
      </c>
      <c r="AB4172">
        <v>1</v>
      </c>
      <c r="AC4172">
        <v>0</v>
      </c>
      <c r="AD4172" t="b">
        <v>1</v>
      </c>
      <c r="AE4172" t="s">
        <v>358</v>
      </c>
      <c r="AF4172">
        <v>1</v>
      </c>
      <c r="AZ4172" t="s">
        <v>389</v>
      </c>
      <c r="BA4172">
        <v>10000</v>
      </c>
      <c r="BB4172" t="s">
        <v>434</v>
      </c>
      <c r="BC4172" t="s">
        <v>442</v>
      </c>
      <c r="BD4172">
        <v>10000</v>
      </c>
      <c r="BE4172">
        <v>0</v>
      </c>
      <c r="BF4172" t="s">
        <v>361</v>
      </c>
      <c r="BG4172">
        <v>0</v>
      </c>
      <c r="BN4172">
        <v>20920001</v>
      </c>
      <c r="GY4172">
        <v>0</v>
      </c>
      <c r="GZ4172">
        <v>0</v>
      </c>
      <c r="HA4172" t="s">
        <v>373</v>
      </c>
      <c r="HB4172">
        <v>0</v>
      </c>
      <c r="HC4172">
        <v>0</v>
      </c>
      <c r="HD4172">
        <v>0</v>
      </c>
      <c r="HE4172" t="b">
        <v>0</v>
      </c>
      <c r="HF4172">
        <v>60000</v>
      </c>
      <c r="HG4172" t="b">
        <v>1</v>
      </c>
      <c r="HH4172">
        <v>0</v>
      </c>
      <c r="HI4172">
        <v>0</v>
      </c>
      <c r="HJ4172">
        <v>0</v>
      </c>
      <c r="HK4172">
        <v>0</v>
      </c>
      <c r="HL4172" t="b">
        <v>0</v>
      </c>
      <c r="HM4172">
        <v>0</v>
      </c>
      <c r="HN4172">
        <v>0</v>
      </c>
      <c r="HO4172">
        <v>0</v>
      </c>
      <c r="HP4172" t="s">
        <v>363</v>
      </c>
      <c r="HQ4172">
        <v>0</v>
      </c>
      <c r="HR4172">
        <v>0</v>
      </c>
      <c r="HS4172">
        <v>0</v>
      </c>
      <c r="HT4172">
        <v>0</v>
      </c>
      <c r="HU4172" t="b">
        <v>0</v>
      </c>
      <c r="HV4172">
        <v>0</v>
      </c>
      <c r="HW4172" t="b">
        <v>0</v>
      </c>
      <c r="HX4172" t="b">
        <v>1</v>
      </c>
    </row>
    <row r="4173" spans="2:232">
      <c r="B4173" s="34">
        <f>10000000+INDEX(编号表!$B:$B,MATCH(D4173,编号表!$A:$A,0))*10000+J4173</f>
        <v>11930002</v>
      </c>
      <c r="C4173" s="22" t="s">
        <v>2567</v>
      </c>
      <c r="D4173" s="22" t="s">
        <v>2567</v>
      </c>
      <c r="E4173" s="41" t="s">
        <v>492</v>
      </c>
      <c r="F4173" s="41" t="s">
        <v>2248</v>
      </c>
      <c r="G4173" s="41" t="s">
        <v>363</v>
      </c>
      <c r="H4173" s="41" t="b">
        <v>0</v>
      </c>
      <c r="I4173" s="41" t="b">
        <v>0</v>
      </c>
      <c r="J4173" s="41">
        <v>2</v>
      </c>
      <c r="K4173" s="41" t="str">
        <f t="shared" si="85"/>
        <v>119300</v>
      </c>
      <c r="L4173" s="41" t="s">
        <v>860</v>
      </c>
      <c r="O4173" t="s">
        <v>2568</v>
      </c>
      <c r="P4173">
        <v>12221040</v>
      </c>
      <c r="Q4173">
        <v>0</v>
      </c>
      <c r="R4173">
        <v>0</v>
      </c>
      <c r="S4173">
        <v>0</v>
      </c>
      <c r="U4173">
        <v>0</v>
      </c>
      <c r="V4173">
        <v>0</v>
      </c>
      <c r="W4173">
        <v>600</v>
      </c>
      <c r="X4173">
        <v>600</v>
      </c>
      <c r="Y4173" t="s">
        <v>363</v>
      </c>
      <c r="Z4173" t="s">
        <v>372</v>
      </c>
      <c r="AA4173" t="s">
        <v>442</v>
      </c>
      <c r="AB4173">
        <v>1</v>
      </c>
      <c r="AC4173">
        <v>0</v>
      </c>
      <c r="AD4173" t="b">
        <v>1</v>
      </c>
      <c r="AE4173" t="s">
        <v>358</v>
      </c>
      <c r="AF4173">
        <v>1</v>
      </c>
      <c r="AZ4173" t="s">
        <v>389</v>
      </c>
      <c r="BA4173">
        <v>10000</v>
      </c>
      <c r="BB4173" t="s">
        <v>434</v>
      </c>
      <c r="BC4173" t="s">
        <v>442</v>
      </c>
      <c r="BD4173">
        <v>10000</v>
      </c>
      <c r="BE4173">
        <v>0</v>
      </c>
      <c r="BF4173" t="s">
        <v>361</v>
      </c>
      <c r="BG4173">
        <v>0</v>
      </c>
      <c r="BN4173">
        <v>20920002</v>
      </c>
      <c r="GY4173">
        <v>0</v>
      </c>
      <c r="GZ4173">
        <v>0</v>
      </c>
      <c r="HA4173" t="s">
        <v>373</v>
      </c>
      <c r="HB4173">
        <v>0</v>
      </c>
      <c r="HC4173">
        <v>0</v>
      </c>
      <c r="HD4173">
        <v>0</v>
      </c>
      <c r="HE4173" t="b">
        <v>0</v>
      </c>
      <c r="HF4173">
        <v>60000</v>
      </c>
      <c r="HG4173" t="b">
        <v>1</v>
      </c>
      <c r="HH4173">
        <v>0</v>
      </c>
      <c r="HI4173">
        <v>0</v>
      </c>
      <c r="HJ4173">
        <v>0</v>
      </c>
      <c r="HK4173">
        <v>0</v>
      </c>
      <c r="HL4173" t="b">
        <v>0</v>
      </c>
      <c r="HM4173">
        <v>0</v>
      </c>
      <c r="HN4173">
        <v>0</v>
      </c>
      <c r="HO4173">
        <v>0</v>
      </c>
      <c r="HP4173" t="s">
        <v>363</v>
      </c>
      <c r="HQ4173">
        <v>0</v>
      </c>
      <c r="HR4173">
        <v>0</v>
      </c>
      <c r="HS4173">
        <v>0</v>
      </c>
      <c r="HT4173">
        <v>0</v>
      </c>
      <c r="HU4173" t="b">
        <v>0</v>
      </c>
      <c r="HV4173">
        <v>0</v>
      </c>
      <c r="HW4173" t="b">
        <v>0</v>
      </c>
      <c r="HX4173" t="b">
        <v>1</v>
      </c>
    </row>
    <row r="4174" spans="2:232">
      <c r="B4174" s="34">
        <f>10000000+INDEX(编号表!$B:$B,MATCH(D4174,编号表!$A:$A,0))*10000+J4174</f>
        <v>11930003</v>
      </c>
      <c r="C4174" s="22" t="s">
        <v>2567</v>
      </c>
      <c r="D4174" s="22" t="s">
        <v>2567</v>
      </c>
      <c r="E4174" s="41" t="s">
        <v>492</v>
      </c>
      <c r="F4174" s="41" t="s">
        <v>2248</v>
      </c>
      <c r="G4174" s="41" t="s">
        <v>363</v>
      </c>
      <c r="H4174" s="41" t="b">
        <v>0</v>
      </c>
      <c r="I4174" s="41" t="b">
        <v>0</v>
      </c>
      <c r="J4174" s="41">
        <v>3</v>
      </c>
      <c r="K4174" s="41" t="str">
        <f t="shared" si="85"/>
        <v>119300</v>
      </c>
      <c r="L4174" s="41" t="s">
        <v>777</v>
      </c>
      <c r="O4174" t="s">
        <v>2568</v>
      </c>
      <c r="P4174">
        <v>12221040</v>
      </c>
      <c r="Q4174">
        <v>0</v>
      </c>
      <c r="R4174">
        <v>0</v>
      </c>
      <c r="S4174">
        <v>0</v>
      </c>
      <c r="U4174">
        <v>0</v>
      </c>
      <c r="V4174">
        <v>0</v>
      </c>
      <c r="W4174">
        <v>600</v>
      </c>
      <c r="X4174">
        <v>600</v>
      </c>
      <c r="Y4174" t="s">
        <v>363</v>
      </c>
      <c r="Z4174" t="s">
        <v>372</v>
      </c>
      <c r="AA4174" t="s">
        <v>442</v>
      </c>
      <c r="AB4174">
        <v>1</v>
      </c>
      <c r="AC4174">
        <v>0</v>
      </c>
      <c r="AD4174" t="b">
        <v>1</v>
      </c>
      <c r="AE4174" t="s">
        <v>358</v>
      </c>
      <c r="AF4174">
        <v>1</v>
      </c>
      <c r="AZ4174" t="s">
        <v>389</v>
      </c>
      <c r="BA4174">
        <v>10000</v>
      </c>
      <c r="BB4174" t="s">
        <v>434</v>
      </c>
      <c r="BC4174" t="s">
        <v>442</v>
      </c>
      <c r="BD4174">
        <v>10000</v>
      </c>
      <c r="BE4174">
        <v>0</v>
      </c>
      <c r="BF4174" t="s">
        <v>361</v>
      </c>
      <c r="BG4174">
        <v>0</v>
      </c>
      <c r="BN4174">
        <v>20920003</v>
      </c>
      <c r="GY4174">
        <v>0</v>
      </c>
      <c r="GZ4174">
        <v>0</v>
      </c>
      <c r="HA4174" t="s">
        <v>373</v>
      </c>
      <c r="HB4174">
        <v>0</v>
      </c>
      <c r="HC4174">
        <v>0</v>
      </c>
      <c r="HD4174">
        <v>0</v>
      </c>
      <c r="HE4174" t="b">
        <v>0</v>
      </c>
      <c r="HF4174">
        <v>60000</v>
      </c>
      <c r="HG4174" t="b">
        <v>1</v>
      </c>
      <c r="HH4174">
        <v>0</v>
      </c>
      <c r="HI4174">
        <v>0</v>
      </c>
      <c r="HJ4174">
        <v>0</v>
      </c>
      <c r="HK4174">
        <v>0</v>
      </c>
      <c r="HL4174" t="b">
        <v>0</v>
      </c>
      <c r="HM4174">
        <v>0</v>
      </c>
      <c r="HN4174">
        <v>0</v>
      </c>
      <c r="HO4174">
        <v>0</v>
      </c>
      <c r="HP4174" t="s">
        <v>363</v>
      </c>
      <c r="HQ4174">
        <v>0</v>
      </c>
      <c r="HR4174">
        <v>0</v>
      </c>
      <c r="HS4174">
        <v>0</v>
      </c>
      <c r="HT4174">
        <v>0</v>
      </c>
      <c r="HU4174" t="b">
        <v>0</v>
      </c>
      <c r="HV4174">
        <v>0</v>
      </c>
      <c r="HW4174" t="b">
        <v>0</v>
      </c>
      <c r="HX4174" t="b">
        <v>1</v>
      </c>
    </row>
    <row r="4175" spans="2:232">
      <c r="B4175" s="34">
        <f>10000000+INDEX(编号表!$B:$B,MATCH(D4175,编号表!$A:$A,0))*10000+J4175</f>
        <v>11930004</v>
      </c>
      <c r="C4175" s="22" t="s">
        <v>2567</v>
      </c>
      <c r="D4175" s="22" t="s">
        <v>2567</v>
      </c>
      <c r="E4175" s="41" t="s">
        <v>492</v>
      </c>
      <c r="F4175" s="41" t="s">
        <v>2252</v>
      </c>
      <c r="G4175" s="41" t="s">
        <v>363</v>
      </c>
      <c r="H4175" s="41" t="b">
        <v>0</v>
      </c>
      <c r="I4175" s="41" t="b">
        <v>0</v>
      </c>
      <c r="J4175" s="41">
        <v>4</v>
      </c>
      <c r="K4175" s="41" t="str">
        <f t="shared" si="85"/>
        <v>119300</v>
      </c>
      <c r="L4175" s="41" t="s">
        <v>353</v>
      </c>
      <c r="O4175" t="s">
        <v>2568</v>
      </c>
      <c r="P4175">
        <v>12221040</v>
      </c>
      <c r="Q4175">
        <v>0</v>
      </c>
      <c r="R4175">
        <v>0</v>
      </c>
      <c r="S4175">
        <v>0</v>
      </c>
      <c r="U4175">
        <v>0</v>
      </c>
      <c r="V4175">
        <v>0</v>
      </c>
      <c r="W4175">
        <v>600</v>
      </c>
      <c r="X4175">
        <v>600</v>
      </c>
      <c r="Y4175" t="s">
        <v>363</v>
      </c>
      <c r="Z4175" t="s">
        <v>372</v>
      </c>
      <c r="AA4175" t="s">
        <v>442</v>
      </c>
      <c r="AB4175">
        <v>1</v>
      </c>
      <c r="AC4175">
        <v>0</v>
      </c>
      <c r="AD4175" t="b">
        <v>1</v>
      </c>
      <c r="AE4175" t="s">
        <v>358</v>
      </c>
      <c r="AF4175">
        <v>1</v>
      </c>
      <c r="AZ4175" t="s">
        <v>389</v>
      </c>
      <c r="BA4175">
        <v>10000</v>
      </c>
      <c r="BB4175" t="s">
        <v>434</v>
      </c>
      <c r="BC4175" t="s">
        <v>442</v>
      </c>
      <c r="BD4175">
        <v>10000</v>
      </c>
      <c r="BE4175">
        <v>0</v>
      </c>
      <c r="BF4175" t="s">
        <v>361</v>
      </c>
      <c r="BG4175">
        <v>0</v>
      </c>
      <c r="BN4175">
        <v>20920004</v>
      </c>
      <c r="GY4175">
        <v>0</v>
      </c>
      <c r="GZ4175">
        <v>0</v>
      </c>
      <c r="HA4175" t="s">
        <v>373</v>
      </c>
      <c r="HB4175">
        <v>0</v>
      </c>
      <c r="HC4175">
        <v>0</v>
      </c>
      <c r="HD4175">
        <v>0</v>
      </c>
      <c r="HE4175" t="b">
        <v>0</v>
      </c>
      <c r="HF4175">
        <v>60000</v>
      </c>
      <c r="HG4175" t="b">
        <v>1</v>
      </c>
      <c r="HH4175">
        <v>0</v>
      </c>
      <c r="HI4175">
        <v>0</v>
      </c>
      <c r="HJ4175">
        <v>0</v>
      </c>
      <c r="HK4175">
        <v>0</v>
      </c>
      <c r="HL4175" t="b">
        <v>0</v>
      </c>
      <c r="HM4175">
        <v>0</v>
      </c>
      <c r="HN4175">
        <v>0</v>
      </c>
      <c r="HO4175">
        <v>0</v>
      </c>
      <c r="HP4175" t="s">
        <v>363</v>
      </c>
      <c r="HQ4175">
        <v>0</v>
      </c>
      <c r="HR4175">
        <v>0</v>
      </c>
      <c r="HS4175">
        <v>0</v>
      </c>
      <c r="HT4175">
        <v>0</v>
      </c>
      <c r="HU4175" t="b">
        <v>0</v>
      </c>
      <c r="HV4175">
        <v>0</v>
      </c>
      <c r="HW4175" t="b">
        <v>0</v>
      </c>
      <c r="HX4175" t="b">
        <v>1</v>
      </c>
    </row>
    <row r="4176" spans="2:232">
      <c r="B4176" s="34">
        <f>10000000+INDEX(编号表!$B:$B,MATCH(D4176,编号表!$A:$A,0))*10000+J4176</f>
        <v>11930005</v>
      </c>
      <c r="C4176" s="22" t="s">
        <v>2567</v>
      </c>
      <c r="D4176" s="22" t="s">
        <v>2567</v>
      </c>
      <c r="E4176" s="41" t="s">
        <v>492</v>
      </c>
      <c r="F4176" s="41" t="s">
        <v>2252</v>
      </c>
      <c r="G4176" s="41" t="s">
        <v>363</v>
      </c>
      <c r="H4176" s="41" t="b">
        <v>0</v>
      </c>
      <c r="I4176" s="41" t="b">
        <v>0</v>
      </c>
      <c r="J4176" s="41">
        <v>5</v>
      </c>
      <c r="K4176" s="41" t="str">
        <f t="shared" si="85"/>
        <v>119300</v>
      </c>
      <c r="L4176" s="41" t="s">
        <v>860</v>
      </c>
      <c r="O4176" t="s">
        <v>2568</v>
      </c>
      <c r="P4176">
        <v>12221040</v>
      </c>
      <c r="Q4176">
        <v>0</v>
      </c>
      <c r="R4176">
        <v>0</v>
      </c>
      <c r="S4176">
        <v>0</v>
      </c>
      <c r="U4176">
        <v>0</v>
      </c>
      <c r="V4176">
        <v>0</v>
      </c>
      <c r="W4176">
        <v>600</v>
      </c>
      <c r="X4176">
        <v>600</v>
      </c>
      <c r="Y4176" t="s">
        <v>363</v>
      </c>
      <c r="Z4176" t="s">
        <v>372</v>
      </c>
      <c r="AA4176" t="s">
        <v>442</v>
      </c>
      <c r="AB4176">
        <v>1</v>
      </c>
      <c r="AC4176">
        <v>0</v>
      </c>
      <c r="AD4176" t="b">
        <v>1</v>
      </c>
      <c r="AE4176" t="s">
        <v>358</v>
      </c>
      <c r="AF4176">
        <v>1</v>
      </c>
      <c r="AZ4176" t="s">
        <v>389</v>
      </c>
      <c r="BA4176">
        <v>10000</v>
      </c>
      <c r="BB4176" t="s">
        <v>434</v>
      </c>
      <c r="BC4176" t="s">
        <v>442</v>
      </c>
      <c r="BD4176">
        <v>10000</v>
      </c>
      <c r="BE4176">
        <v>0</v>
      </c>
      <c r="BF4176" t="s">
        <v>361</v>
      </c>
      <c r="BG4176">
        <v>0</v>
      </c>
      <c r="BN4176">
        <v>20920005</v>
      </c>
      <c r="GY4176">
        <v>0</v>
      </c>
      <c r="GZ4176">
        <v>0</v>
      </c>
      <c r="HA4176" t="s">
        <v>373</v>
      </c>
      <c r="HB4176">
        <v>0</v>
      </c>
      <c r="HC4176">
        <v>0</v>
      </c>
      <c r="HD4176">
        <v>0</v>
      </c>
      <c r="HE4176" t="b">
        <v>0</v>
      </c>
      <c r="HF4176">
        <v>60000</v>
      </c>
      <c r="HG4176" t="b">
        <v>1</v>
      </c>
      <c r="HH4176">
        <v>0</v>
      </c>
      <c r="HI4176">
        <v>0</v>
      </c>
      <c r="HJ4176">
        <v>0</v>
      </c>
      <c r="HK4176">
        <v>0</v>
      </c>
      <c r="HL4176" t="b">
        <v>0</v>
      </c>
      <c r="HM4176">
        <v>0</v>
      </c>
      <c r="HN4176">
        <v>0</v>
      </c>
      <c r="HO4176">
        <v>0</v>
      </c>
      <c r="HP4176" t="s">
        <v>363</v>
      </c>
      <c r="HQ4176">
        <v>0</v>
      </c>
      <c r="HR4176">
        <v>0</v>
      </c>
      <c r="HS4176">
        <v>0</v>
      </c>
      <c r="HT4176">
        <v>0</v>
      </c>
      <c r="HU4176" t="b">
        <v>0</v>
      </c>
      <c r="HV4176">
        <v>0</v>
      </c>
      <c r="HW4176" t="b">
        <v>0</v>
      </c>
      <c r="HX4176" t="b">
        <v>1</v>
      </c>
    </row>
    <row r="4177" spans="2:232">
      <c r="B4177" s="34">
        <f>10000000+INDEX(编号表!$B:$B,MATCH(D4177,编号表!$A:$A,0))*10000+J4177</f>
        <v>11930006</v>
      </c>
      <c r="C4177" s="22" t="s">
        <v>2567</v>
      </c>
      <c r="D4177" s="22" t="s">
        <v>2567</v>
      </c>
      <c r="E4177" s="41" t="s">
        <v>492</v>
      </c>
      <c r="F4177" s="41" t="s">
        <v>2252</v>
      </c>
      <c r="G4177" s="41" t="s">
        <v>363</v>
      </c>
      <c r="H4177" s="41" t="b">
        <v>0</v>
      </c>
      <c r="I4177" s="41" t="b">
        <v>0</v>
      </c>
      <c r="J4177" s="41">
        <v>6</v>
      </c>
      <c r="K4177" s="41" t="str">
        <f t="shared" si="85"/>
        <v>119300</v>
      </c>
      <c r="L4177" s="41" t="s">
        <v>777</v>
      </c>
      <c r="O4177" t="s">
        <v>2568</v>
      </c>
      <c r="P4177">
        <v>12221040</v>
      </c>
      <c r="Q4177">
        <v>0</v>
      </c>
      <c r="R4177">
        <v>0</v>
      </c>
      <c r="S4177">
        <v>0</v>
      </c>
      <c r="U4177">
        <v>0</v>
      </c>
      <c r="V4177">
        <v>0</v>
      </c>
      <c r="W4177">
        <v>600</v>
      </c>
      <c r="X4177">
        <v>600</v>
      </c>
      <c r="Y4177" t="s">
        <v>363</v>
      </c>
      <c r="Z4177" t="s">
        <v>372</v>
      </c>
      <c r="AA4177" t="s">
        <v>442</v>
      </c>
      <c r="AB4177">
        <v>1</v>
      </c>
      <c r="AC4177">
        <v>0</v>
      </c>
      <c r="AD4177" t="b">
        <v>1</v>
      </c>
      <c r="AE4177" t="s">
        <v>358</v>
      </c>
      <c r="AF4177">
        <v>1</v>
      </c>
      <c r="AZ4177" t="s">
        <v>389</v>
      </c>
      <c r="BA4177">
        <v>10000</v>
      </c>
      <c r="BB4177" t="s">
        <v>434</v>
      </c>
      <c r="BC4177" t="s">
        <v>442</v>
      </c>
      <c r="BD4177">
        <v>10000</v>
      </c>
      <c r="BE4177">
        <v>0</v>
      </c>
      <c r="BF4177" t="s">
        <v>361</v>
      </c>
      <c r="BG4177">
        <v>0</v>
      </c>
      <c r="BN4177">
        <v>20920006</v>
      </c>
      <c r="GY4177">
        <v>0</v>
      </c>
      <c r="GZ4177">
        <v>0</v>
      </c>
      <c r="HA4177" t="s">
        <v>373</v>
      </c>
      <c r="HB4177">
        <v>0</v>
      </c>
      <c r="HC4177">
        <v>0</v>
      </c>
      <c r="HD4177">
        <v>0</v>
      </c>
      <c r="HE4177" t="b">
        <v>0</v>
      </c>
      <c r="HF4177">
        <v>60000</v>
      </c>
      <c r="HG4177" t="b">
        <v>1</v>
      </c>
      <c r="HH4177">
        <v>0</v>
      </c>
      <c r="HI4177">
        <v>0</v>
      </c>
      <c r="HJ4177">
        <v>0</v>
      </c>
      <c r="HK4177">
        <v>0</v>
      </c>
      <c r="HL4177" t="b">
        <v>0</v>
      </c>
      <c r="HM4177">
        <v>0</v>
      </c>
      <c r="HN4177">
        <v>0</v>
      </c>
      <c r="HO4177">
        <v>0</v>
      </c>
      <c r="HP4177" t="s">
        <v>363</v>
      </c>
      <c r="HQ4177">
        <v>0</v>
      </c>
      <c r="HR4177">
        <v>0</v>
      </c>
      <c r="HS4177">
        <v>0</v>
      </c>
      <c r="HT4177">
        <v>0</v>
      </c>
      <c r="HU4177" t="b">
        <v>0</v>
      </c>
      <c r="HV4177">
        <v>0</v>
      </c>
      <c r="HW4177" t="b">
        <v>0</v>
      </c>
      <c r="HX4177" t="b">
        <v>1</v>
      </c>
    </row>
    <row r="4178" spans="2:232">
      <c r="B4178" s="34">
        <f>10000000+INDEX(编号表!$B:$B,MATCH(D4178,编号表!$A:$A,0))*10000+J4178</f>
        <v>11930007</v>
      </c>
      <c r="C4178" s="22" t="s">
        <v>2567</v>
      </c>
      <c r="D4178" s="22" t="s">
        <v>2567</v>
      </c>
      <c r="E4178" s="41" t="s">
        <v>492</v>
      </c>
      <c r="F4178" s="41" t="s">
        <v>2256</v>
      </c>
      <c r="G4178" s="41" t="s">
        <v>363</v>
      </c>
      <c r="H4178" s="41" t="b">
        <v>0</v>
      </c>
      <c r="I4178" s="41" t="b">
        <v>0</v>
      </c>
      <c r="J4178" s="41">
        <v>7</v>
      </c>
      <c r="K4178" s="41" t="str">
        <f t="shared" si="85"/>
        <v>119300</v>
      </c>
      <c r="L4178" s="41" t="s">
        <v>353</v>
      </c>
      <c r="O4178" t="s">
        <v>2568</v>
      </c>
      <c r="P4178">
        <v>12221040</v>
      </c>
      <c r="Q4178">
        <v>0</v>
      </c>
      <c r="R4178">
        <v>0</v>
      </c>
      <c r="S4178">
        <v>0</v>
      </c>
      <c r="U4178">
        <v>0</v>
      </c>
      <c r="V4178">
        <v>0</v>
      </c>
      <c r="W4178">
        <v>600</v>
      </c>
      <c r="X4178">
        <v>600</v>
      </c>
      <c r="Y4178" t="s">
        <v>363</v>
      </c>
      <c r="Z4178" t="s">
        <v>372</v>
      </c>
      <c r="AA4178" t="s">
        <v>442</v>
      </c>
      <c r="AB4178">
        <v>1</v>
      </c>
      <c r="AC4178">
        <v>0</v>
      </c>
      <c r="AD4178" t="b">
        <v>1</v>
      </c>
      <c r="AE4178" t="s">
        <v>358</v>
      </c>
      <c r="AF4178">
        <v>1</v>
      </c>
      <c r="AZ4178" t="s">
        <v>389</v>
      </c>
      <c r="BA4178">
        <v>10000</v>
      </c>
      <c r="BB4178" t="s">
        <v>434</v>
      </c>
      <c r="BC4178" t="s">
        <v>442</v>
      </c>
      <c r="BD4178">
        <v>10000</v>
      </c>
      <c r="BE4178">
        <v>0</v>
      </c>
      <c r="BF4178" t="s">
        <v>361</v>
      </c>
      <c r="BG4178">
        <v>0</v>
      </c>
      <c r="BN4178">
        <v>20920007</v>
      </c>
      <c r="GY4178">
        <v>0</v>
      </c>
      <c r="GZ4178">
        <v>0</v>
      </c>
      <c r="HA4178" t="s">
        <v>373</v>
      </c>
      <c r="HB4178">
        <v>0</v>
      </c>
      <c r="HC4178">
        <v>0</v>
      </c>
      <c r="HD4178">
        <v>0</v>
      </c>
      <c r="HE4178" t="b">
        <v>0</v>
      </c>
      <c r="HF4178">
        <v>60000</v>
      </c>
      <c r="HG4178" t="b">
        <v>1</v>
      </c>
      <c r="HH4178">
        <v>0</v>
      </c>
      <c r="HI4178">
        <v>0</v>
      </c>
      <c r="HJ4178">
        <v>0</v>
      </c>
      <c r="HK4178">
        <v>0</v>
      </c>
      <c r="HL4178" t="b">
        <v>0</v>
      </c>
      <c r="HM4178">
        <v>0</v>
      </c>
      <c r="HN4178">
        <v>0</v>
      </c>
      <c r="HO4178">
        <v>0</v>
      </c>
      <c r="HP4178" t="s">
        <v>363</v>
      </c>
      <c r="HQ4178">
        <v>0</v>
      </c>
      <c r="HR4178">
        <v>0</v>
      </c>
      <c r="HS4178">
        <v>0</v>
      </c>
      <c r="HT4178">
        <v>0</v>
      </c>
      <c r="HU4178" t="b">
        <v>0</v>
      </c>
      <c r="HV4178">
        <v>0</v>
      </c>
      <c r="HW4178" t="b">
        <v>0</v>
      </c>
      <c r="HX4178" t="b">
        <v>1</v>
      </c>
    </row>
    <row r="4179" spans="2:232">
      <c r="B4179" s="34">
        <f>10000000+INDEX(编号表!$B:$B,MATCH(D4179,编号表!$A:$A,0))*10000+J4179</f>
        <v>11930008</v>
      </c>
      <c r="C4179" s="22" t="s">
        <v>2567</v>
      </c>
      <c r="D4179" s="22" t="s">
        <v>2567</v>
      </c>
      <c r="E4179" s="41" t="s">
        <v>492</v>
      </c>
      <c r="F4179" s="41" t="s">
        <v>2256</v>
      </c>
      <c r="G4179" s="41" t="s">
        <v>363</v>
      </c>
      <c r="H4179" s="41" t="b">
        <v>0</v>
      </c>
      <c r="I4179" s="41" t="b">
        <v>0</v>
      </c>
      <c r="J4179" s="41">
        <v>8</v>
      </c>
      <c r="K4179" s="41" t="str">
        <f t="shared" si="85"/>
        <v>119300</v>
      </c>
      <c r="L4179" s="41" t="s">
        <v>860</v>
      </c>
      <c r="O4179" t="s">
        <v>2568</v>
      </c>
      <c r="P4179">
        <v>12221040</v>
      </c>
      <c r="Q4179">
        <v>0</v>
      </c>
      <c r="R4179">
        <v>0</v>
      </c>
      <c r="S4179">
        <v>0</v>
      </c>
      <c r="U4179">
        <v>0</v>
      </c>
      <c r="V4179">
        <v>0</v>
      </c>
      <c r="W4179">
        <v>600</v>
      </c>
      <c r="X4179">
        <v>600</v>
      </c>
      <c r="Y4179" t="s">
        <v>363</v>
      </c>
      <c r="Z4179" t="s">
        <v>372</v>
      </c>
      <c r="AA4179" t="s">
        <v>442</v>
      </c>
      <c r="AB4179">
        <v>1</v>
      </c>
      <c r="AC4179">
        <v>0</v>
      </c>
      <c r="AD4179" t="b">
        <v>1</v>
      </c>
      <c r="AE4179" t="s">
        <v>358</v>
      </c>
      <c r="AF4179">
        <v>1</v>
      </c>
      <c r="AZ4179" t="s">
        <v>389</v>
      </c>
      <c r="BA4179">
        <v>10000</v>
      </c>
      <c r="BB4179" t="s">
        <v>434</v>
      </c>
      <c r="BC4179" t="s">
        <v>442</v>
      </c>
      <c r="BD4179">
        <v>10000</v>
      </c>
      <c r="BE4179">
        <v>0</v>
      </c>
      <c r="BF4179" t="s">
        <v>361</v>
      </c>
      <c r="BG4179">
        <v>0</v>
      </c>
      <c r="BN4179">
        <v>20920008</v>
      </c>
      <c r="GY4179">
        <v>0</v>
      </c>
      <c r="GZ4179">
        <v>0</v>
      </c>
      <c r="HA4179" t="s">
        <v>373</v>
      </c>
      <c r="HB4179">
        <v>0</v>
      </c>
      <c r="HC4179">
        <v>0</v>
      </c>
      <c r="HD4179">
        <v>0</v>
      </c>
      <c r="HE4179" t="b">
        <v>0</v>
      </c>
      <c r="HF4179">
        <v>60000</v>
      </c>
      <c r="HG4179" t="b">
        <v>1</v>
      </c>
      <c r="HH4179">
        <v>0</v>
      </c>
      <c r="HI4179">
        <v>0</v>
      </c>
      <c r="HJ4179">
        <v>0</v>
      </c>
      <c r="HK4179">
        <v>0</v>
      </c>
      <c r="HL4179" t="b">
        <v>0</v>
      </c>
      <c r="HM4179">
        <v>0</v>
      </c>
      <c r="HN4179">
        <v>0</v>
      </c>
      <c r="HO4179">
        <v>0</v>
      </c>
      <c r="HP4179" t="s">
        <v>363</v>
      </c>
      <c r="HQ4179">
        <v>0</v>
      </c>
      <c r="HR4179">
        <v>0</v>
      </c>
      <c r="HS4179">
        <v>0</v>
      </c>
      <c r="HT4179">
        <v>0</v>
      </c>
      <c r="HU4179" t="b">
        <v>0</v>
      </c>
      <c r="HV4179">
        <v>0</v>
      </c>
      <c r="HW4179" t="b">
        <v>0</v>
      </c>
      <c r="HX4179" t="b">
        <v>1</v>
      </c>
    </row>
    <row r="4180" spans="2:232">
      <c r="B4180" s="34">
        <f>10000000+INDEX(编号表!$B:$B,MATCH(D4180,编号表!$A:$A,0))*10000+J4180</f>
        <v>11930009</v>
      </c>
      <c r="C4180" s="22" t="s">
        <v>2567</v>
      </c>
      <c r="D4180" s="22" t="s">
        <v>2567</v>
      </c>
      <c r="E4180" s="41" t="s">
        <v>492</v>
      </c>
      <c r="F4180" s="41" t="s">
        <v>2256</v>
      </c>
      <c r="G4180" s="41" t="s">
        <v>363</v>
      </c>
      <c r="H4180" s="41" t="b">
        <v>0</v>
      </c>
      <c r="I4180" s="41" t="b">
        <v>0</v>
      </c>
      <c r="J4180" s="41">
        <v>9</v>
      </c>
      <c r="K4180" s="41" t="str">
        <f t="shared" si="85"/>
        <v>119300</v>
      </c>
      <c r="L4180" s="41" t="s">
        <v>777</v>
      </c>
      <c r="O4180" t="s">
        <v>2568</v>
      </c>
      <c r="P4180">
        <v>12221040</v>
      </c>
      <c r="Q4180">
        <v>0</v>
      </c>
      <c r="R4180">
        <v>0</v>
      </c>
      <c r="S4180">
        <v>0</v>
      </c>
      <c r="U4180">
        <v>0</v>
      </c>
      <c r="V4180">
        <v>0</v>
      </c>
      <c r="W4180">
        <v>600</v>
      </c>
      <c r="X4180">
        <v>600</v>
      </c>
      <c r="Y4180" t="s">
        <v>363</v>
      </c>
      <c r="Z4180" t="s">
        <v>372</v>
      </c>
      <c r="AA4180" t="s">
        <v>442</v>
      </c>
      <c r="AB4180">
        <v>1</v>
      </c>
      <c r="AC4180">
        <v>0</v>
      </c>
      <c r="AD4180" t="b">
        <v>1</v>
      </c>
      <c r="AE4180" t="s">
        <v>358</v>
      </c>
      <c r="AF4180">
        <v>1</v>
      </c>
      <c r="AZ4180" t="s">
        <v>389</v>
      </c>
      <c r="BA4180">
        <v>10000</v>
      </c>
      <c r="BB4180" t="s">
        <v>434</v>
      </c>
      <c r="BC4180" t="s">
        <v>442</v>
      </c>
      <c r="BD4180">
        <v>10000</v>
      </c>
      <c r="BE4180">
        <v>0</v>
      </c>
      <c r="BF4180" t="s">
        <v>361</v>
      </c>
      <c r="BG4180">
        <v>0</v>
      </c>
      <c r="BN4180">
        <v>20920009</v>
      </c>
      <c r="GY4180">
        <v>0</v>
      </c>
      <c r="GZ4180">
        <v>0</v>
      </c>
      <c r="HA4180" t="s">
        <v>373</v>
      </c>
      <c r="HB4180">
        <v>0</v>
      </c>
      <c r="HC4180">
        <v>0</v>
      </c>
      <c r="HD4180">
        <v>0</v>
      </c>
      <c r="HE4180" t="b">
        <v>0</v>
      </c>
      <c r="HF4180">
        <v>60000</v>
      </c>
      <c r="HG4180" t="b">
        <v>1</v>
      </c>
      <c r="HH4180">
        <v>0</v>
      </c>
      <c r="HI4180">
        <v>0</v>
      </c>
      <c r="HJ4180">
        <v>0</v>
      </c>
      <c r="HK4180">
        <v>0</v>
      </c>
      <c r="HL4180" t="b">
        <v>0</v>
      </c>
      <c r="HM4180">
        <v>0</v>
      </c>
      <c r="HN4180">
        <v>0</v>
      </c>
      <c r="HO4180">
        <v>0</v>
      </c>
      <c r="HP4180" t="s">
        <v>363</v>
      </c>
      <c r="HQ4180">
        <v>0</v>
      </c>
      <c r="HR4180">
        <v>0</v>
      </c>
      <c r="HS4180">
        <v>0</v>
      </c>
      <c r="HT4180">
        <v>0</v>
      </c>
      <c r="HU4180" t="b">
        <v>0</v>
      </c>
      <c r="HV4180">
        <v>0</v>
      </c>
      <c r="HW4180" t="b">
        <v>0</v>
      </c>
      <c r="HX4180" t="b">
        <v>1</v>
      </c>
    </row>
    <row r="4181" spans="2:232">
      <c r="B4181" s="34">
        <f>10000000+INDEX(编号表!$B:$B,MATCH(D4181,编号表!$A:$A,0))*10000+J4181</f>
        <v>11930010</v>
      </c>
      <c r="C4181" s="22" t="s">
        <v>2567</v>
      </c>
      <c r="D4181" s="22" t="s">
        <v>2567</v>
      </c>
      <c r="E4181" s="41" t="s">
        <v>492</v>
      </c>
      <c r="F4181" s="41" t="s">
        <v>2260</v>
      </c>
      <c r="G4181" s="41" t="s">
        <v>363</v>
      </c>
      <c r="H4181" s="41" t="b">
        <v>0</v>
      </c>
      <c r="I4181" s="41" t="b">
        <v>0</v>
      </c>
      <c r="J4181" s="41">
        <v>10</v>
      </c>
      <c r="K4181" s="41" t="str">
        <f t="shared" si="85"/>
        <v>119300</v>
      </c>
      <c r="L4181" s="41" t="s">
        <v>353</v>
      </c>
      <c r="O4181" t="s">
        <v>2568</v>
      </c>
      <c r="P4181">
        <v>12221040</v>
      </c>
      <c r="Q4181">
        <v>0</v>
      </c>
      <c r="R4181">
        <v>0</v>
      </c>
      <c r="S4181">
        <v>0</v>
      </c>
      <c r="U4181">
        <v>0</v>
      </c>
      <c r="V4181">
        <v>0</v>
      </c>
      <c r="W4181">
        <v>600</v>
      </c>
      <c r="X4181">
        <v>600</v>
      </c>
      <c r="Y4181" t="s">
        <v>363</v>
      </c>
      <c r="Z4181" t="s">
        <v>372</v>
      </c>
      <c r="AA4181" t="s">
        <v>442</v>
      </c>
      <c r="AB4181">
        <v>1</v>
      </c>
      <c r="AC4181">
        <v>0</v>
      </c>
      <c r="AD4181" t="b">
        <v>1</v>
      </c>
      <c r="AE4181" t="s">
        <v>358</v>
      </c>
      <c r="AF4181">
        <v>1</v>
      </c>
      <c r="AZ4181" t="s">
        <v>389</v>
      </c>
      <c r="BA4181">
        <v>10000</v>
      </c>
      <c r="BB4181" t="s">
        <v>434</v>
      </c>
      <c r="BC4181" t="s">
        <v>442</v>
      </c>
      <c r="BD4181">
        <v>10000</v>
      </c>
      <c r="BE4181">
        <v>0</v>
      </c>
      <c r="BF4181" t="s">
        <v>361</v>
      </c>
      <c r="BG4181">
        <v>0</v>
      </c>
      <c r="BN4181">
        <v>20920010</v>
      </c>
      <c r="GY4181">
        <v>0</v>
      </c>
      <c r="GZ4181">
        <v>0</v>
      </c>
      <c r="HA4181" t="s">
        <v>373</v>
      </c>
      <c r="HB4181">
        <v>0</v>
      </c>
      <c r="HC4181">
        <v>0</v>
      </c>
      <c r="HD4181">
        <v>0</v>
      </c>
      <c r="HE4181" t="b">
        <v>0</v>
      </c>
      <c r="HF4181">
        <v>60000</v>
      </c>
      <c r="HG4181" t="b">
        <v>1</v>
      </c>
      <c r="HH4181">
        <v>0</v>
      </c>
      <c r="HI4181">
        <v>0</v>
      </c>
      <c r="HJ4181">
        <v>0</v>
      </c>
      <c r="HK4181">
        <v>0</v>
      </c>
      <c r="HL4181" t="b">
        <v>0</v>
      </c>
      <c r="HM4181">
        <v>0</v>
      </c>
      <c r="HN4181">
        <v>0</v>
      </c>
      <c r="HO4181">
        <v>0</v>
      </c>
      <c r="HP4181" t="s">
        <v>363</v>
      </c>
      <c r="HQ4181">
        <v>0</v>
      </c>
      <c r="HR4181">
        <v>0</v>
      </c>
      <c r="HS4181">
        <v>0</v>
      </c>
      <c r="HT4181">
        <v>0</v>
      </c>
      <c r="HU4181" t="b">
        <v>0</v>
      </c>
      <c r="HV4181">
        <v>0</v>
      </c>
      <c r="HW4181" t="b">
        <v>0</v>
      </c>
      <c r="HX4181" t="b">
        <v>1</v>
      </c>
    </row>
    <row r="4182" spans="2:232">
      <c r="B4182" s="34">
        <f>10000000+INDEX(编号表!$B:$B,MATCH(D4182,编号表!$A:$A,0))*10000+J4182</f>
        <v>11930011</v>
      </c>
      <c r="C4182" s="22" t="s">
        <v>2567</v>
      </c>
      <c r="D4182" s="22" t="s">
        <v>2567</v>
      </c>
      <c r="E4182" s="41" t="s">
        <v>492</v>
      </c>
      <c r="F4182" s="41" t="s">
        <v>2260</v>
      </c>
      <c r="G4182" s="41" t="s">
        <v>363</v>
      </c>
      <c r="H4182" s="41" t="b">
        <v>0</v>
      </c>
      <c r="I4182" s="41" t="b">
        <v>0</v>
      </c>
      <c r="J4182" s="41">
        <v>11</v>
      </c>
      <c r="K4182" s="41" t="str">
        <f t="shared" si="85"/>
        <v>119300</v>
      </c>
      <c r="L4182" s="41" t="s">
        <v>860</v>
      </c>
      <c r="O4182" t="s">
        <v>2568</v>
      </c>
      <c r="P4182">
        <v>12221040</v>
      </c>
      <c r="Q4182">
        <v>0</v>
      </c>
      <c r="R4182">
        <v>0</v>
      </c>
      <c r="S4182">
        <v>0</v>
      </c>
      <c r="U4182">
        <v>0</v>
      </c>
      <c r="V4182">
        <v>0</v>
      </c>
      <c r="W4182">
        <v>600</v>
      </c>
      <c r="X4182">
        <v>600</v>
      </c>
      <c r="Y4182" t="s">
        <v>363</v>
      </c>
      <c r="Z4182" t="s">
        <v>372</v>
      </c>
      <c r="AA4182" t="s">
        <v>442</v>
      </c>
      <c r="AB4182">
        <v>1</v>
      </c>
      <c r="AC4182">
        <v>0</v>
      </c>
      <c r="AD4182" t="b">
        <v>1</v>
      </c>
      <c r="AE4182" t="s">
        <v>358</v>
      </c>
      <c r="AF4182">
        <v>1</v>
      </c>
      <c r="AZ4182" t="s">
        <v>389</v>
      </c>
      <c r="BA4182">
        <v>10000</v>
      </c>
      <c r="BB4182" t="s">
        <v>434</v>
      </c>
      <c r="BC4182" t="s">
        <v>442</v>
      </c>
      <c r="BD4182">
        <v>10000</v>
      </c>
      <c r="BE4182">
        <v>0</v>
      </c>
      <c r="BF4182" t="s">
        <v>361</v>
      </c>
      <c r="BG4182">
        <v>0</v>
      </c>
      <c r="BN4182">
        <v>20920011</v>
      </c>
      <c r="GY4182">
        <v>0</v>
      </c>
      <c r="GZ4182">
        <v>0</v>
      </c>
      <c r="HA4182" t="s">
        <v>373</v>
      </c>
      <c r="HB4182">
        <v>0</v>
      </c>
      <c r="HC4182">
        <v>0</v>
      </c>
      <c r="HD4182">
        <v>0</v>
      </c>
      <c r="HE4182" t="b">
        <v>0</v>
      </c>
      <c r="HF4182">
        <v>60000</v>
      </c>
      <c r="HG4182" t="b">
        <v>1</v>
      </c>
      <c r="HH4182">
        <v>0</v>
      </c>
      <c r="HI4182">
        <v>0</v>
      </c>
      <c r="HJ4182">
        <v>0</v>
      </c>
      <c r="HK4182">
        <v>0</v>
      </c>
      <c r="HL4182" t="b">
        <v>0</v>
      </c>
      <c r="HM4182">
        <v>0</v>
      </c>
      <c r="HN4182">
        <v>0</v>
      </c>
      <c r="HO4182">
        <v>0</v>
      </c>
      <c r="HP4182" t="s">
        <v>363</v>
      </c>
      <c r="HQ4182">
        <v>0</v>
      </c>
      <c r="HR4182">
        <v>0</v>
      </c>
      <c r="HS4182">
        <v>0</v>
      </c>
      <c r="HT4182">
        <v>0</v>
      </c>
      <c r="HU4182" t="b">
        <v>0</v>
      </c>
      <c r="HV4182">
        <v>0</v>
      </c>
      <c r="HW4182" t="b">
        <v>0</v>
      </c>
      <c r="HX4182" t="b">
        <v>1</v>
      </c>
    </row>
    <row r="4183" spans="2:232">
      <c r="B4183" s="34">
        <f>10000000+INDEX(编号表!$B:$B,MATCH(D4183,编号表!$A:$A,0))*10000+J4183</f>
        <v>11930012</v>
      </c>
      <c r="C4183" s="22" t="s">
        <v>2567</v>
      </c>
      <c r="D4183" s="22" t="s">
        <v>2567</v>
      </c>
      <c r="E4183" s="41" t="s">
        <v>492</v>
      </c>
      <c r="F4183" s="41" t="s">
        <v>2260</v>
      </c>
      <c r="G4183" s="41" t="s">
        <v>363</v>
      </c>
      <c r="H4183" s="41" t="b">
        <v>0</v>
      </c>
      <c r="I4183" s="41" t="b">
        <v>0</v>
      </c>
      <c r="J4183" s="41">
        <v>12</v>
      </c>
      <c r="K4183" s="41" t="str">
        <f t="shared" si="85"/>
        <v>119300</v>
      </c>
      <c r="L4183" s="41" t="s">
        <v>777</v>
      </c>
      <c r="O4183" t="s">
        <v>2568</v>
      </c>
      <c r="P4183">
        <v>12221040</v>
      </c>
      <c r="Q4183">
        <v>0</v>
      </c>
      <c r="R4183">
        <v>0</v>
      </c>
      <c r="S4183">
        <v>0</v>
      </c>
      <c r="U4183">
        <v>0</v>
      </c>
      <c r="V4183">
        <v>0</v>
      </c>
      <c r="W4183">
        <v>600</v>
      </c>
      <c r="X4183">
        <v>600</v>
      </c>
      <c r="Y4183" t="s">
        <v>363</v>
      </c>
      <c r="Z4183" t="s">
        <v>372</v>
      </c>
      <c r="AA4183" t="s">
        <v>442</v>
      </c>
      <c r="AB4183">
        <v>1</v>
      </c>
      <c r="AC4183">
        <v>0</v>
      </c>
      <c r="AD4183" t="b">
        <v>1</v>
      </c>
      <c r="AE4183" t="s">
        <v>358</v>
      </c>
      <c r="AF4183">
        <v>1</v>
      </c>
      <c r="AZ4183" t="s">
        <v>389</v>
      </c>
      <c r="BA4183">
        <v>10000</v>
      </c>
      <c r="BB4183" t="s">
        <v>434</v>
      </c>
      <c r="BC4183" t="s">
        <v>442</v>
      </c>
      <c r="BD4183">
        <v>10000</v>
      </c>
      <c r="BE4183">
        <v>0</v>
      </c>
      <c r="BF4183" t="s">
        <v>361</v>
      </c>
      <c r="BG4183">
        <v>0</v>
      </c>
      <c r="BN4183">
        <v>20920012</v>
      </c>
      <c r="GY4183">
        <v>0</v>
      </c>
      <c r="GZ4183">
        <v>0</v>
      </c>
      <c r="HA4183" t="s">
        <v>373</v>
      </c>
      <c r="HB4183">
        <v>0</v>
      </c>
      <c r="HC4183">
        <v>0</v>
      </c>
      <c r="HD4183">
        <v>0</v>
      </c>
      <c r="HE4183" t="b">
        <v>0</v>
      </c>
      <c r="HF4183">
        <v>60000</v>
      </c>
      <c r="HG4183" t="b">
        <v>1</v>
      </c>
      <c r="HH4183">
        <v>0</v>
      </c>
      <c r="HI4183">
        <v>0</v>
      </c>
      <c r="HJ4183">
        <v>0</v>
      </c>
      <c r="HK4183">
        <v>0</v>
      </c>
      <c r="HL4183" t="b">
        <v>0</v>
      </c>
      <c r="HM4183">
        <v>0</v>
      </c>
      <c r="HN4183">
        <v>0</v>
      </c>
      <c r="HO4183">
        <v>0</v>
      </c>
      <c r="HP4183" t="s">
        <v>363</v>
      </c>
      <c r="HQ4183">
        <v>0</v>
      </c>
      <c r="HR4183">
        <v>0</v>
      </c>
      <c r="HS4183">
        <v>0</v>
      </c>
      <c r="HT4183">
        <v>0</v>
      </c>
      <c r="HU4183" t="b">
        <v>0</v>
      </c>
      <c r="HV4183">
        <v>0</v>
      </c>
      <c r="HW4183" t="b">
        <v>0</v>
      </c>
      <c r="HX4183" t="b">
        <v>1</v>
      </c>
    </row>
    <row r="4184" spans="2:232">
      <c r="B4184" s="34">
        <f>10000000+INDEX(编号表!$B:$B,MATCH(D4184,编号表!$A:$A,0))*10000+J4184</f>
        <v>11930013</v>
      </c>
      <c r="C4184" s="22" t="s">
        <v>2567</v>
      </c>
      <c r="D4184" s="22" t="s">
        <v>2567</v>
      </c>
      <c r="E4184" s="41" t="s">
        <v>492</v>
      </c>
      <c r="F4184" s="41" t="s">
        <v>2264</v>
      </c>
      <c r="G4184" s="41" t="s">
        <v>363</v>
      </c>
      <c r="H4184" s="41" t="b">
        <v>0</v>
      </c>
      <c r="I4184" s="41" t="b">
        <v>0</v>
      </c>
      <c r="J4184" s="41">
        <v>13</v>
      </c>
      <c r="K4184" s="41" t="str">
        <f t="shared" si="85"/>
        <v>119300</v>
      </c>
      <c r="L4184" s="41" t="s">
        <v>353</v>
      </c>
      <c r="O4184" t="s">
        <v>2568</v>
      </c>
      <c r="P4184">
        <v>12221040</v>
      </c>
      <c r="Q4184">
        <v>0</v>
      </c>
      <c r="R4184">
        <v>0</v>
      </c>
      <c r="S4184">
        <v>0</v>
      </c>
      <c r="U4184">
        <v>0</v>
      </c>
      <c r="V4184">
        <v>0</v>
      </c>
      <c r="W4184">
        <v>600</v>
      </c>
      <c r="X4184">
        <v>600</v>
      </c>
      <c r="Y4184" t="s">
        <v>363</v>
      </c>
      <c r="Z4184" t="s">
        <v>372</v>
      </c>
      <c r="AA4184" t="s">
        <v>442</v>
      </c>
      <c r="AB4184">
        <v>1</v>
      </c>
      <c r="AC4184">
        <v>0</v>
      </c>
      <c r="AD4184" t="b">
        <v>1</v>
      </c>
      <c r="AE4184" t="s">
        <v>358</v>
      </c>
      <c r="AF4184">
        <v>1</v>
      </c>
      <c r="AZ4184" t="s">
        <v>389</v>
      </c>
      <c r="BA4184">
        <v>10000</v>
      </c>
      <c r="BB4184" t="s">
        <v>434</v>
      </c>
      <c r="BC4184" t="s">
        <v>442</v>
      </c>
      <c r="BD4184">
        <v>10000</v>
      </c>
      <c r="BE4184">
        <v>0</v>
      </c>
      <c r="BF4184" t="s">
        <v>361</v>
      </c>
      <c r="BG4184">
        <v>0</v>
      </c>
      <c r="BN4184">
        <v>20920013</v>
      </c>
      <c r="GY4184">
        <v>0</v>
      </c>
      <c r="GZ4184">
        <v>0</v>
      </c>
      <c r="HA4184" t="s">
        <v>373</v>
      </c>
      <c r="HB4184">
        <v>0</v>
      </c>
      <c r="HC4184">
        <v>0</v>
      </c>
      <c r="HD4184">
        <v>0</v>
      </c>
      <c r="HE4184" t="b">
        <v>0</v>
      </c>
      <c r="HF4184">
        <v>60000</v>
      </c>
      <c r="HG4184" t="b">
        <v>1</v>
      </c>
      <c r="HH4184">
        <v>0</v>
      </c>
      <c r="HI4184">
        <v>0</v>
      </c>
      <c r="HJ4184">
        <v>0</v>
      </c>
      <c r="HK4184">
        <v>0</v>
      </c>
      <c r="HL4184" t="b">
        <v>0</v>
      </c>
      <c r="HM4184">
        <v>0</v>
      </c>
      <c r="HN4184">
        <v>0</v>
      </c>
      <c r="HO4184">
        <v>0</v>
      </c>
      <c r="HP4184" t="s">
        <v>363</v>
      </c>
      <c r="HQ4184">
        <v>0</v>
      </c>
      <c r="HR4184">
        <v>0</v>
      </c>
      <c r="HS4184">
        <v>0</v>
      </c>
      <c r="HT4184">
        <v>0</v>
      </c>
      <c r="HU4184" t="b">
        <v>0</v>
      </c>
      <c r="HV4184">
        <v>0</v>
      </c>
      <c r="HW4184" t="b">
        <v>0</v>
      </c>
      <c r="HX4184" t="b">
        <v>1</v>
      </c>
    </row>
    <row r="4185" spans="2:232">
      <c r="B4185" s="34">
        <f>10000000+INDEX(编号表!$B:$B,MATCH(D4185,编号表!$A:$A,0))*10000+J4185</f>
        <v>11930014</v>
      </c>
      <c r="C4185" s="22" t="s">
        <v>2567</v>
      </c>
      <c r="D4185" s="22" t="s">
        <v>2567</v>
      </c>
      <c r="E4185" s="41" t="s">
        <v>492</v>
      </c>
      <c r="F4185" s="41" t="s">
        <v>2264</v>
      </c>
      <c r="G4185" s="41" t="s">
        <v>363</v>
      </c>
      <c r="H4185" s="41" t="b">
        <v>0</v>
      </c>
      <c r="I4185" s="41" t="b">
        <v>0</v>
      </c>
      <c r="J4185" s="41">
        <v>14</v>
      </c>
      <c r="K4185" s="41" t="str">
        <f t="shared" si="85"/>
        <v>119300</v>
      </c>
      <c r="L4185" s="41" t="s">
        <v>860</v>
      </c>
      <c r="O4185" t="s">
        <v>2568</v>
      </c>
      <c r="P4185">
        <v>12221040</v>
      </c>
      <c r="Q4185">
        <v>0</v>
      </c>
      <c r="R4185">
        <v>0</v>
      </c>
      <c r="S4185">
        <v>0</v>
      </c>
      <c r="U4185">
        <v>0</v>
      </c>
      <c r="V4185">
        <v>0</v>
      </c>
      <c r="W4185">
        <v>600</v>
      </c>
      <c r="X4185">
        <v>600</v>
      </c>
      <c r="Y4185" t="s">
        <v>363</v>
      </c>
      <c r="Z4185" t="s">
        <v>372</v>
      </c>
      <c r="AA4185" t="s">
        <v>442</v>
      </c>
      <c r="AB4185">
        <v>1</v>
      </c>
      <c r="AC4185">
        <v>0</v>
      </c>
      <c r="AD4185" t="b">
        <v>1</v>
      </c>
      <c r="AE4185" t="s">
        <v>358</v>
      </c>
      <c r="AF4185">
        <v>1</v>
      </c>
      <c r="AZ4185" t="s">
        <v>389</v>
      </c>
      <c r="BA4185">
        <v>10000</v>
      </c>
      <c r="BB4185" t="s">
        <v>434</v>
      </c>
      <c r="BC4185" t="s">
        <v>442</v>
      </c>
      <c r="BD4185">
        <v>10000</v>
      </c>
      <c r="BE4185">
        <v>0</v>
      </c>
      <c r="BF4185" t="s">
        <v>361</v>
      </c>
      <c r="BG4185">
        <v>0</v>
      </c>
      <c r="BN4185">
        <v>20920014</v>
      </c>
      <c r="GY4185">
        <v>0</v>
      </c>
      <c r="GZ4185">
        <v>0</v>
      </c>
      <c r="HA4185" t="s">
        <v>373</v>
      </c>
      <c r="HB4185">
        <v>0</v>
      </c>
      <c r="HC4185">
        <v>0</v>
      </c>
      <c r="HD4185">
        <v>0</v>
      </c>
      <c r="HE4185" t="b">
        <v>0</v>
      </c>
      <c r="HF4185">
        <v>60000</v>
      </c>
      <c r="HG4185" t="b">
        <v>1</v>
      </c>
      <c r="HH4185">
        <v>0</v>
      </c>
      <c r="HI4185">
        <v>0</v>
      </c>
      <c r="HJ4185">
        <v>0</v>
      </c>
      <c r="HK4185">
        <v>0</v>
      </c>
      <c r="HL4185" t="b">
        <v>0</v>
      </c>
      <c r="HM4185">
        <v>0</v>
      </c>
      <c r="HN4185">
        <v>0</v>
      </c>
      <c r="HO4185">
        <v>0</v>
      </c>
      <c r="HP4185" t="s">
        <v>363</v>
      </c>
      <c r="HQ4185">
        <v>0</v>
      </c>
      <c r="HR4185">
        <v>0</v>
      </c>
      <c r="HS4185">
        <v>0</v>
      </c>
      <c r="HT4185">
        <v>0</v>
      </c>
      <c r="HU4185" t="b">
        <v>0</v>
      </c>
      <c r="HV4185">
        <v>0</v>
      </c>
      <c r="HW4185" t="b">
        <v>0</v>
      </c>
      <c r="HX4185" t="b">
        <v>1</v>
      </c>
    </row>
    <row r="4186" spans="2:232">
      <c r="B4186" s="34">
        <f>10000000+INDEX(编号表!$B:$B,MATCH(D4186,编号表!$A:$A,0))*10000+J4186</f>
        <v>11930015</v>
      </c>
      <c r="C4186" s="22" t="s">
        <v>2567</v>
      </c>
      <c r="D4186" s="22" t="s">
        <v>2567</v>
      </c>
      <c r="E4186" s="41" t="s">
        <v>492</v>
      </c>
      <c r="F4186" s="41" t="s">
        <v>2264</v>
      </c>
      <c r="G4186" s="41" t="s">
        <v>363</v>
      </c>
      <c r="H4186" s="41" t="b">
        <v>0</v>
      </c>
      <c r="I4186" s="41" t="b">
        <v>0</v>
      </c>
      <c r="J4186" s="41">
        <v>15</v>
      </c>
      <c r="K4186" s="41" t="str">
        <f t="shared" si="85"/>
        <v>119300</v>
      </c>
      <c r="L4186" s="41" t="s">
        <v>777</v>
      </c>
      <c r="O4186" t="s">
        <v>2568</v>
      </c>
      <c r="P4186">
        <v>12221040</v>
      </c>
      <c r="Q4186">
        <v>0</v>
      </c>
      <c r="R4186">
        <v>0</v>
      </c>
      <c r="S4186">
        <v>0</v>
      </c>
      <c r="U4186">
        <v>0</v>
      </c>
      <c r="V4186">
        <v>0</v>
      </c>
      <c r="W4186">
        <v>600</v>
      </c>
      <c r="X4186">
        <v>600</v>
      </c>
      <c r="Y4186" t="s">
        <v>363</v>
      </c>
      <c r="Z4186" t="s">
        <v>372</v>
      </c>
      <c r="AA4186" t="s">
        <v>442</v>
      </c>
      <c r="AB4186">
        <v>1</v>
      </c>
      <c r="AC4186">
        <v>0</v>
      </c>
      <c r="AD4186" t="b">
        <v>1</v>
      </c>
      <c r="AE4186" t="s">
        <v>358</v>
      </c>
      <c r="AF4186">
        <v>1</v>
      </c>
      <c r="AZ4186" t="s">
        <v>389</v>
      </c>
      <c r="BA4186">
        <v>10000</v>
      </c>
      <c r="BB4186" t="s">
        <v>434</v>
      </c>
      <c r="BC4186" t="s">
        <v>442</v>
      </c>
      <c r="BD4186">
        <v>10000</v>
      </c>
      <c r="BE4186">
        <v>0</v>
      </c>
      <c r="BF4186" t="s">
        <v>361</v>
      </c>
      <c r="BG4186">
        <v>0</v>
      </c>
      <c r="BN4186">
        <v>20920015</v>
      </c>
      <c r="GY4186">
        <v>0</v>
      </c>
      <c r="GZ4186">
        <v>0</v>
      </c>
      <c r="HA4186" t="s">
        <v>373</v>
      </c>
      <c r="HB4186">
        <v>0</v>
      </c>
      <c r="HC4186">
        <v>0</v>
      </c>
      <c r="HD4186">
        <v>0</v>
      </c>
      <c r="HE4186" t="b">
        <v>0</v>
      </c>
      <c r="HF4186">
        <v>60000</v>
      </c>
      <c r="HG4186" t="b">
        <v>1</v>
      </c>
      <c r="HH4186">
        <v>0</v>
      </c>
      <c r="HI4186">
        <v>0</v>
      </c>
      <c r="HJ4186">
        <v>0</v>
      </c>
      <c r="HK4186">
        <v>0</v>
      </c>
      <c r="HL4186" t="b">
        <v>0</v>
      </c>
      <c r="HM4186">
        <v>0</v>
      </c>
      <c r="HN4186">
        <v>0</v>
      </c>
      <c r="HO4186">
        <v>0</v>
      </c>
      <c r="HP4186" t="s">
        <v>363</v>
      </c>
      <c r="HQ4186">
        <v>0</v>
      </c>
      <c r="HR4186">
        <v>0</v>
      </c>
      <c r="HS4186">
        <v>0</v>
      </c>
      <c r="HT4186">
        <v>0</v>
      </c>
      <c r="HU4186" t="b">
        <v>0</v>
      </c>
      <c r="HV4186">
        <v>0</v>
      </c>
      <c r="HW4186" t="b">
        <v>0</v>
      </c>
      <c r="HX4186" t="b">
        <v>1</v>
      </c>
    </row>
    <row r="4187" spans="2:232">
      <c r="B4187" s="34">
        <f>10000000+INDEX(编号表!$B:$B,MATCH(D4187,编号表!$A:$A,0))*10000+J4187</f>
        <v>11930016</v>
      </c>
      <c r="C4187" s="22" t="s">
        <v>2567</v>
      </c>
      <c r="D4187" s="22" t="s">
        <v>2567</v>
      </c>
      <c r="E4187" s="41" t="s">
        <v>492</v>
      </c>
      <c r="F4187" s="41" t="s">
        <v>2268</v>
      </c>
      <c r="G4187" s="41" t="s">
        <v>363</v>
      </c>
      <c r="H4187" s="41" t="b">
        <v>0</v>
      </c>
      <c r="I4187" s="41" t="b">
        <v>0</v>
      </c>
      <c r="J4187" s="41">
        <v>16</v>
      </c>
      <c r="K4187" s="41" t="str">
        <f t="shared" si="85"/>
        <v>119300</v>
      </c>
      <c r="L4187" s="41" t="s">
        <v>353</v>
      </c>
      <c r="O4187" t="s">
        <v>2568</v>
      </c>
      <c r="P4187">
        <v>12221040</v>
      </c>
      <c r="Q4187">
        <v>0</v>
      </c>
      <c r="R4187">
        <v>0</v>
      </c>
      <c r="S4187">
        <v>0</v>
      </c>
      <c r="U4187">
        <v>0</v>
      </c>
      <c r="V4187">
        <v>0</v>
      </c>
      <c r="W4187">
        <v>600</v>
      </c>
      <c r="X4187">
        <v>600</v>
      </c>
      <c r="Y4187" t="s">
        <v>363</v>
      </c>
      <c r="Z4187" t="s">
        <v>372</v>
      </c>
      <c r="AA4187" t="s">
        <v>442</v>
      </c>
      <c r="AB4187">
        <v>1</v>
      </c>
      <c r="AC4187">
        <v>0</v>
      </c>
      <c r="AD4187" t="b">
        <v>1</v>
      </c>
      <c r="AE4187" t="s">
        <v>358</v>
      </c>
      <c r="AF4187">
        <v>1</v>
      </c>
      <c r="AZ4187" t="s">
        <v>389</v>
      </c>
      <c r="BA4187">
        <v>10000</v>
      </c>
      <c r="BB4187" t="s">
        <v>434</v>
      </c>
      <c r="BC4187" t="s">
        <v>442</v>
      </c>
      <c r="BD4187">
        <v>10000</v>
      </c>
      <c r="BE4187">
        <v>0</v>
      </c>
      <c r="BF4187" t="s">
        <v>361</v>
      </c>
      <c r="BG4187">
        <v>0</v>
      </c>
      <c r="BN4187">
        <v>20920016</v>
      </c>
      <c r="GY4187">
        <v>0</v>
      </c>
      <c r="GZ4187">
        <v>0</v>
      </c>
      <c r="HA4187" t="s">
        <v>373</v>
      </c>
      <c r="HB4187">
        <v>0</v>
      </c>
      <c r="HC4187">
        <v>0</v>
      </c>
      <c r="HD4187">
        <v>0</v>
      </c>
      <c r="HE4187" t="b">
        <v>0</v>
      </c>
      <c r="HF4187">
        <v>60000</v>
      </c>
      <c r="HG4187" t="b">
        <v>1</v>
      </c>
      <c r="HH4187">
        <v>0</v>
      </c>
      <c r="HI4187">
        <v>0</v>
      </c>
      <c r="HJ4187">
        <v>0</v>
      </c>
      <c r="HK4187">
        <v>0</v>
      </c>
      <c r="HL4187" t="b">
        <v>0</v>
      </c>
      <c r="HM4187">
        <v>0</v>
      </c>
      <c r="HN4187">
        <v>0</v>
      </c>
      <c r="HO4187">
        <v>0</v>
      </c>
      <c r="HP4187" t="s">
        <v>363</v>
      </c>
      <c r="HQ4187">
        <v>0</v>
      </c>
      <c r="HR4187">
        <v>0</v>
      </c>
      <c r="HS4187">
        <v>0</v>
      </c>
      <c r="HT4187">
        <v>0</v>
      </c>
      <c r="HU4187" t="b">
        <v>0</v>
      </c>
      <c r="HV4187">
        <v>0</v>
      </c>
      <c r="HW4187" t="b">
        <v>0</v>
      </c>
      <c r="HX4187" t="b">
        <v>1</v>
      </c>
    </row>
    <row r="4188" spans="2:232">
      <c r="B4188" s="34">
        <f>10000000+INDEX(编号表!$B:$B,MATCH(D4188,编号表!$A:$A,0))*10000+J4188</f>
        <v>11930017</v>
      </c>
      <c r="C4188" s="22" t="s">
        <v>2567</v>
      </c>
      <c r="D4188" s="22" t="s">
        <v>2567</v>
      </c>
      <c r="E4188" s="41" t="s">
        <v>492</v>
      </c>
      <c r="F4188" s="41" t="s">
        <v>2268</v>
      </c>
      <c r="G4188" s="41" t="s">
        <v>363</v>
      </c>
      <c r="H4188" s="41" t="b">
        <v>0</v>
      </c>
      <c r="I4188" s="41" t="b">
        <v>0</v>
      </c>
      <c r="J4188" s="41">
        <v>17</v>
      </c>
      <c r="K4188" s="41" t="str">
        <f t="shared" si="85"/>
        <v>119300</v>
      </c>
      <c r="L4188" s="41" t="s">
        <v>860</v>
      </c>
      <c r="O4188" t="s">
        <v>2568</v>
      </c>
      <c r="P4188">
        <v>12221040</v>
      </c>
      <c r="Q4188">
        <v>0</v>
      </c>
      <c r="R4188">
        <v>0</v>
      </c>
      <c r="S4188">
        <v>0</v>
      </c>
      <c r="U4188">
        <v>0</v>
      </c>
      <c r="V4188">
        <v>0</v>
      </c>
      <c r="W4188">
        <v>600</v>
      </c>
      <c r="X4188">
        <v>600</v>
      </c>
      <c r="Y4188" t="s">
        <v>363</v>
      </c>
      <c r="Z4188" t="s">
        <v>372</v>
      </c>
      <c r="AA4188" t="s">
        <v>442</v>
      </c>
      <c r="AB4188">
        <v>1</v>
      </c>
      <c r="AC4188">
        <v>0</v>
      </c>
      <c r="AD4188" t="b">
        <v>1</v>
      </c>
      <c r="AE4188" t="s">
        <v>358</v>
      </c>
      <c r="AF4188">
        <v>1</v>
      </c>
      <c r="AZ4188" t="s">
        <v>389</v>
      </c>
      <c r="BA4188">
        <v>10000</v>
      </c>
      <c r="BB4188" t="s">
        <v>434</v>
      </c>
      <c r="BC4188" t="s">
        <v>442</v>
      </c>
      <c r="BD4188">
        <v>10000</v>
      </c>
      <c r="BE4188">
        <v>0</v>
      </c>
      <c r="BF4188" t="s">
        <v>361</v>
      </c>
      <c r="BG4188">
        <v>0</v>
      </c>
      <c r="BN4188">
        <v>20920017</v>
      </c>
      <c r="GY4188">
        <v>0</v>
      </c>
      <c r="GZ4188">
        <v>0</v>
      </c>
      <c r="HA4188" t="s">
        <v>373</v>
      </c>
      <c r="HB4188">
        <v>0</v>
      </c>
      <c r="HC4188">
        <v>0</v>
      </c>
      <c r="HD4188">
        <v>0</v>
      </c>
      <c r="HE4188" t="b">
        <v>0</v>
      </c>
      <c r="HF4188">
        <v>60000</v>
      </c>
      <c r="HG4188" t="b">
        <v>1</v>
      </c>
      <c r="HH4188">
        <v>0</v>
      </c>
      <c r="HI4188">
        <v>0</v>
      </c>
      <c r="HJ4188">
        <v>0</v>
      </c>
      <c r="HK4188">
        <v>0</v>
      </c>
      <c r="HL4188" t="b">
        <v>0</v>
      </c>
      <c r="HM4188">
        <v>0</v>
      </c>
      <c r="HN4188">
        <v>0</v>
      </c>
      <c r="HO4188">
        <v>0</v>
      </c>
      <c r="HP4188" t="s">
        <v>363</v>
      </c>
      <c r="HQ4188">
        <v>0</v>
      </c>
      <c r="HR4188">
        <v>0</v>
      </c>
      <c r="HS4188">
        <v>0</v>
      </c>
      <c r="HT4188">
        <v>0</v>
      </c>
      <c r="HU4188" t="b">
        <v>0</v>
      </c>
      <c r="HV4188">
        <v>0</v>
      </c>
      <c r="HW4188" t="b">
        <v>0</v>
      </c>
      <c r="HX4188" t="b">
        <v>1</v>
      </c>
    </row>
    <row r="4189" spans="2:232">
      <c r="B4189" s="34">
        <f>10000000+INDEX(编号表!$B:$B,MATCH(D4189,编号表!$A:$A,0))*10000+J4189</f>
        <v>11930018</v>
      </c>
      <c r="C4189" s="22" t="s">
        <v>2567</v>
      </c>
      <c r="D4189" s="22" t="s">
        <v>2567</v>
      </c>
      <c r="E4189" s="41" t="s">
        <v>492</v>
      </c>
      <c r="F4189" s="41" t="s">
        <v>2268</v>
      </c>
      <c r="G4189" s="41" t="s">
        <v>363</v>
      </c>
      <c r="H4189" s="41" t="b">
        <v>0</v>
      </c>
      <c r="I4189" s="41" t="b">
        <v>0</v>
      </c>
      <c r="J4189" s="41">
        <v>18</v>
      </c>
      <c r="K4189" s="41" t="str">
        <f t="shared" si="85"/>
        <v>119300</v>
      </c>
      <c r="L4189" s="41" t="s">
        <v>777</v>
      </c>
      <c r="O4189" t="s">
        <v>2568</v>
      </c>
      <c r="P4189">
        <v>12221040</v>
      </c>
      <c r="Q4189">
        <v>0</v>
      </c>
      <c r="R4189">
        <v>0</v>
      </c>
      <c r="S4189">
        <v>0</v>
      </c>
      <c r="U4189">
        <v>0</v>
      </c>
      <c r="V4189">
        <v>0</v>
      </c>
      <c r="W4189">
        <v>600</v>
      </c>
      <c r="X4189">
        <v>600</v>
      </c>
      <c r="Y4189" t="s">
        <v>363</v>
      </c>
      <c r="Z4189" t="s">
        <v>372</v>
      </c>
      <c r="AA4189" t="s">
        <v>442</v>
      </c>
      <c r="AB4189">
        <v>1</v>
      </c>
      <c r="AC4189">
        <v>0</v>
      </c>
      <c r="AD4189" t="b">
        <v>1</v>
      </c>
      <c r="AE4189" t="s">
        <v>358</v>
      </c>
      <c r="AF4189">
        <v>1</v>
      </c>
      <c r="AZ4189" t="s">
        <v>389</v>
      </c>
      <c r="BA4189">
        <v>10000</v>
      </c>
      <c r="BB4189" t="s">
        <v>434</v>
      </c>
      <c r="BC4189" t="s">
        <v>442</v>
      </c>
      <c r="BD4189">
        <v>10000</v>
      </c>
      <c r="BE4189">
        <v>0</v>
      </c>
      <c r="BF4189" t="s">
        <v>361</v>
      </c>
      <c r="BG4189">
        <v>0</v>
      </c>
      <c r="BN4189">
        <v>20920018</v>
      </c>
      <c r="GY4189">
        <v>0</v>
      </c>
      <c r="GZ4189">
        <v>0</v>
      </c>
      <c r="HA4189" t="s">
        <v>373</v>
      </c>
      <c r="HB4189">
        <v>0</v>
      </c>
      <c r="HC4189">
        <v>0</v>
      </c>
      <c r="HD4189">
        <v>0</v>
      </c>
      <c r="HE4189" t="b">
        <v>0</v>
      </c>
      <c r="HF4189">
        <v>60000</v>
      </c>
      <c r="HG4189" t="b">
        <v>1</v>
      </c>
      <c r="HH4189">
        <v>0</v>
      </c>
      <c r="HI4189">
        <v>0</v>
      </c>
      <c r="HJ4189">
        <v>0</v>
      </c>
      <c r="HK4189">
        <v>0</v>
      </c>
      <c r="HL4189" t="b">
        <v>0</v>
      </c>
      <c r="HM4189">
        <v>0</v>
      </c>
      <c r="HN4189">
        <v>0</v>
      </c>
      <c r="HO4189">
        <v>0</v>
      </c>
      <c r="HP4189" t="s">
        <v>363</v>
      </c>
      <c r="HQ4189">
        <v>0</v>
      </c>
      <c r="HR4189">
        <v>0</v>
      </c>
      <c r="HS4189">
        <v>0</v>
      </c>
      <c r="HT4189">
        <v>0</v>
      </c>
      <c r="HU4189" t="b">
        <v>0</v>
      </c>
      <c r="HV4189">
        <v>0</v>
      </c>
      <c r="HW4189" t="b">
        <v>0</v>
      </c>
      <c r="HX4189" t="b">
        <v>1</v>
      </c>
    </row>
    <row r="4190" spans="2:232">
      <c r="B4190" s="34">
        <f>10000000+INDEX(编号表!$B:$B,MATCH(D4190,编号表!$A:$A,0))*10000+J4190</f>
        <v>11930019</v>
      </c>
      <c r="C4190" s="22" t="s">
        <v>2567</v>
      </c>
      <c r="D4190" s="22" t="s">
        <v>2567</v>
      </c>
      <c r="E4190" s="41" t="s">
        <v>492</v>
      </c>
      <c r="F4190" s="41" t="s">
        <v>2272</v>
      </c>
      <c r="G4190" s="41" t="s">
        <v>363</v>
      </c>
      <c r="H4190" s="41" t="b">
        <v>0</v>
      </c>
      <c r="I4190" s="41" t="b">
        <v>0</v>
      </c>
      <c r="J4190" s="41">
        <v>19</v>
      </c>
      <c r="K4190" s="41" t="str">
        <f t="shared" si="85"/>
        <v>119300</v>
      </c>
      <c r="L4190" s="41" t="s">
        <v>353</v>
      </c>
      <c r="O4190" t="s">
        <v>2568</v>
      </c>
      <c r="P4190">
        <v>12221040</v>
      </c>
      <c r="Q4190">
        <v>0</v>
      </c>
      <c r="R4190">
        <v>0</v>
      </c>
      <c r="S4190">
        <v>0</v>
      </c>
      <c r="U4190">
        <v>0</v>
      </c>
      <c r="V4190">
        <v>0</v>
      </c>
      <c r="W4190">
        <v>600</v>
      </c>
      <c r="X4190">
        <v>600</v>
      </c>
      <c r="Y4190" t="s">
        <v>363</v>
      </c>
      <c r="Z4190" t="s">
        <v>372</v>
      </c>
      <c r="AA4190" t="s">
        <v>442</v>
      </c>
      <c r="AB4190">
        <v>1</v>
      </c>
      <c r="AC4190">
        <v>0</v>
      </c>
      <c r="AD4190" t="b">
        <v>1</v>
      </c>
      <c r="AE4190" t="s">
        <v>358</v>
      </c>
      <c r="AF4190">
        <v>1</v>
      </c>
      <c r="AZ4190" t="s">
        <v>389</v>
      </c>
      <c r="BA4190">
        <v>10000</v>
      </c>
      <c r="BB4190" t="s">
        <v>434</v>
      </c>
      <c r="BC4190" t="s">
        <v>442</v>
      </c>
      <c r="BD4190">
        <v>10000</v>
      </c>
      <c r="BE4190">
        <v>0</v>
      </c>
      <c r="BF4190" t="s">
        <v>361</v>
      </c>
      <c r="BG4190">
        <v>0</v>
      </c>
      <c r="BN4190">
        <v>20920019</v>
      </c>
      <c r="GY4190">
        <v>0</v>
      </c>
      <c r="GZ4190">
        <v>0</v>
      </c>
      <c r="HA4190" t="s">
        <v>373</v>
      </c>
      <c r="HB4190">
        <v>0</v>
      </c>
      <c r="HC4190">
        <v>0</v>
      </c>
      <c r="HD4190">
        <v>0</v>
      </c>
      <c r="HE4190" t="b">
        <v>0</v>
      </c>
      <c r="HF4190">
        <v>60000</v>
      </c>
      <c r="HG4190" t="b">
        <v>1</v>
      </c>
      <c r="HH4190">
        <v>0</v>
      </c>
      <c r="HI4190">
        <v>0</v>
      </c>
      <c r="HJ4190">
        <v>0</v>
      </c>
      <c r="HK4190">
        <v>0</v>
      </c>
      <c r="HL4190" t="b">
        <v>0</v>
      </c>
      <c r="HM4190">
        <v>0</v>
      </c>
      <c r="HN4190">
        <v>0</v>
      </c>
      <c r="HO4190">
        <v>0</v>
      </c>
      <c r="HP4190" t="s">
        <v>363</v>
      </c>
      <c r="HQ4190">
        <v>0</v>
      </c>
      <c r="HR4190">
        <v>0</v>
      </c>
      <c r="HS4190">
        <v>0</v>
      </c>
      <c r="HT4190">
        <v>0</v>
      </c>
      <c r="HU4190" t="b">
        <v>0</v>
      </c>
      <c r="HV4190">
        <v>0</v>
      </c>
      <c r="HW4190" t="b">
        <v>0</v>
      </c>
      <c r="HX4190" t="b">
        <v>1</v>
      </c>
    </row>
    <row r="4191" spans="2:232">
      <c r="B4191" s="34">
        <f>10000000+INDEX(编号表!$B:$B,MATCH(D4191,编号表!$A:$A,0))*10000+J4191</f>
        <v>11930020</v>
      </c>
      <c r="C4191" s="22" t="s">
        <v>2567</v>
      </c>
      <c r="D4191" s="22" t="s">
        <v>2567</v>
      </c>
      <c r="E4191" s="41" t="s">
        <v>492</v>
      </c>
      <c r="F4191" s="41" t="s">
        <v>2272</v>
      </c>
      <c r="G4191" s="41" t="s">
        <v>363</v>
      </c>
      <c r="H4191" s="41" t="b">
        <v>0</v>
      </c>
      <c r="I4191" s="41" t="b">
        <v>0</v>
      </c>
      <c r="J4191" s="41">
        <v>20</v>
      </c>
      <c r="K4191" s="41" t="str">
        <f t="shared" si="85"/>
        <v>119300</v>
      </c>
      <c r="L4191" s="41" t="s">
        <v>860</v>
      </c>
      <c r="O4191" t="s">
        <v>2568</v>
      </c>
      <c r="P4191">
        <v>12221040</v>
      </c>
      <c r="Q4191">
        <v>0</v>
      </c>
      <c r="R4191">
        <v>0</v>
      </c>
      <c r="S4191">
        <v>0</v>
      </c>
      <c r="U4191">
        <v>0</v>
      </c>
      <c r="V4191">
        <v>0</v>
      </c>
      <c r="W4191">
        <v>600</v>
      </c>
      <c r="X4191">
        <v>600</v>
      </c>
      <c r="Y4191" t="s">
        <v>363</v>
      </c>
      <c r="Z4191" t="s">
        <v>372</v>
      </c>
      <c r="AA4191" t="s">
        <v>442</v>
      </c>
      <c r="AB4191">
        <v>1</v>
      </c>
      <c r="AC4191">
        <v>0</v>
      </c>
      <c r="AD4191" t="b">
        <v>1</v>
      </c>
      <c r="AE4191" t="s">
        <v>358</v>
      </c>
      <c r="AF4191">
        <v>1</v>
      </c>
      <c r="AZ4191" t="s">
        <v>389</v>
      </c>
      <c r="BA4191">
        <v>10000</v>
      </c>
      <c r="BB4191" t="s">
        <v>434</v>
      </c>
      <c r="BC4191" t="s">
        <v>442</v>
      </c>
      <c r="BD4191">
        <v>10000</v>
      </c>
      <c r="BE4191">
        <v>0</v>
      </c>
      <c r="BF4191" t="s">
        <v>361</v>
      </c>
      <c r="BG4191">
        <v>0</v>
      </c>
      <c r="BN4191">
        <v>20920020</v>
      </c>
      <c r="GY4191">
        <v>0</v>
      </c>
      <c r="GZ4191">
        <v>0</v>
      </c>
      <c r="HA4191" t="s">
        <v>373</v>
      </c>
      <c r="HB4191">
        <v>0</v>
      </c>
      <c r="HC4191">
        <v>0</v>
      </c>
      <c r="HD4191">
        <v>0</v>
      </c>
      <c r="HE4191" t="b">
        <v>0</v>
      </c>
      <c r="HF4191">
        <v>60000</v>
      </c>
      <c r="HG4191" t="b">
        <v>1</v>
      </c>
      <c r="HH4191">
        <v>0</v>
      </c>
      <c r="HI4191">
        <v>0</v>
      </c>
      <c r="HJ4191">
        <v>0</v>
      </c>
      <c r="HK4191">
        <v>0</v>
      </c>
      <c r="HL4191" t="b">
        <v>0</v>
      </c>
      <c r="HM4191">
        <v>0</v>
      </c>
      <c r="HN4191">
        <v>0</v>
      </c>
      <c r="HO4191">
        <v>0</v>
      </c>
      <c r="HP4191" t="s">
        <v>363</v>
      </c>
      <c r="HQ4191">
        <v>0</v>
      </c>
      <c r="HR4191">
        <v>0</v>
      </c>
      <c r="HS4191">
        <v>0</v>
      </c>
      <c r="HT4191">
        <v>0</v>
      </c>
      <c r="HU4191" t="b">
        <v>0</v>
      </c>
      <c r="HV4191">
        <v>0</v>
      </c>
      <c r="HW4191" t="b">
        <v>0</v>
      </c>
      <c r="HX4191" t="b">
        <v>1</v>
      </c>
    </row>
    <row r="4192" spans="2:232">
      <c r="B4192" s="34">
        <f>10000000+INDEX(编号表!$B:$B,MATCH(D4192,编号表!$A:$A,0))*10000+J4192</f>
        <v>11930021</v>
      </c>
      <c r="C4192" s="22" t="s">
        <v>2567</v>
      </c>
      <c r="D4192" s="22" t="s">
        <v>2567</v>
      </c>
      <c r="E4192" s="41" t="s">
        <v>492</v>
      </c>
      <c r="F4192" s="41" t="s">
        <v>2272</v>
      </c>
      <c r="G4192" s="41" t="s">
        <v>363</v>
      </c>
      <c r="H4192" s="41" t="b">
        <v>0</v>
      </c>
      <c r="I4192" s="41" t="b">
        <v>0</v>
      </c>
      <c r="J4192" s="41">
        <v>21</v>
      </c>
      <c r="K4192" s="41" t="str">
        <f t="shared" si="85"/>
        <v>119300</v>
      </c>
      <c r="L4192" s="41" t="s">
        <v>777</v>
      </c>
      <c r="O4192" t="s">
        <v>2568</v>
      </c>
      <c r="P4192">
        <v>12221040</v>
      </c>
      <c r="Q4192">
        <v>0</v>
      </c>
      <c r="R4192">
        <v>0</v>
      </c>
      <c r="S4192">
        <v>0</v>
      </c>
      <c r="U4192">
        <v>0</v>
      </c>
      <c r="V4192">
        <v>0</v>
      </c>
      <c r="W4192">
        <v>600</v>
      </c>
      <c r="X4192">
        <v>600</v>
      </c>
      <c r="Y4192" t="s">
        <v>363</v>
      </c>
      <c r="Z4192" t="s">
        <v>372</v>
      </c>
      <c r="AA4192" t="s">
        <v>442</v>
      </c>
      <c r="AB4192">
        <v>1</v>
      </c>
      <c r="AC4192">
        <v>0</v>
      </c>
      <c r="AD4192" t="b">
        <v>1</v>
      </c>
      <c r="AE4192" t="s">
        <v>358</v>
      </c>
      <c r="AF4192">
        <v>1</v>
      </c>
      <c r="AZ4192" t="s">
        <v>389</v>
      </c>
      <c r="BA4192">
        <v>10000</v>
      </c>
      <c r="BB4192" t="s">
        <v>434</v>
      </c>
      <c r="BC4192" t="s">
        <v>442</v>
      </c>
      <c r="BD4192">
        <v>10000</v>
      </c>
      <c r="BE4192">
        <v>0</v>
      </c>
      <c r="BF4192" t="s">
        <v>361</v>
      </c>
      <c r="BG4192">
        <v>0</v>
      </c>
      <c r="BN4192">
        <v>20920021</v>
      </c>
      <c r="GY4192">
        <v>0</v>
      </c>
      <c r="GZ4192">
        <v>0</v>
      </c>
      <c r="HA4192" t="s">
        <v>373</v>
      </c>
      <c r="HB4192">
        <v>0</v>
      </c>
      <c r="HC4192">
        <v>0</v>
      </c>
      <c r="HD4192">
        <v>0</v>
      </c>
      <c r="HE4192" t="b">
        <v>0</v>
      </c>
      <c r="HF4192">
        <v>60000</v>
      </c>
      <c r="HG4192" t="b">
        <v>1</v>
      </c>
      <c r="HH4192">
        <v>0</v>
      </c>
      <c r="HI4192">
        <v>0</v>
      </c>
      <c r="HJ4192">
        <v>0</v>
      </c>
      <c r="HK4192">
        <v>0</v>
      </c>
      <c r="HL4192" t="b">
        <v>0</v>
      </c>
      <c r="HM4192">
        <v>0</v>
      </c>
      <c r="HN4192">
        <v>0</v>
      </c>
      <c r="HO4192">
        <v>0</v>
      </c>
      <c r="HP4192" t="s">
        <v>363</v>
      </c>
      <c r="HQ4192">
        <v>0</v>
      </c>
      <c r="HR4192">
        <v>0</v>
      </c>
      <c r="HS4192">
        <v>0</v>
      </c>
      <c r="HT4192">
        <v>0</v>
      </c>
      <c r="HU4192" t="b">
        <v>0</v>
      </c>
      <c r="HV4192">
        <v>0</v>
      </c>
      <c r="HW4192" t="b">
        <v>0</v>
      </c>
      <c r="HX4192" t="b">
        <v>1</v>
      </c>
    </row>
    <row r="4193" spans="2:232">
      <c r="B4193" s="34">
        <f>10000000+INDEX(编号表!$B:$B,MATCH(D4193,编号表!$A:$A,0))*10000+J4193</f>
        <v>11940001</v>
      </c>
      <c r="C4193" s="22" t="s">
        <v>2569</v>
      </c>
      <c r="D4193" s="22" t="s">
        <v>2569</v>
      </c>
      <c r="E4193" s="41" t="s">
        <v>492</v>
      </c>
      <c r="F4193" s="41" t="s">
        <v>2248</v>
      </c>
      <c r="G4193" s="41" t="s">
        <v>363</v>
      </c>
      <c r="H4193" s="41" t="b">
        <v>0</v>
      </c>
      <c r="I4193" s="41" t="b">
        <v>0</v>
      </c>
      <c r="J4193" s="41">
        <v>1</v>
      </c>
      <c r="K4193" s="41" t="str">
        <f t="shared" si="85"/>
        <v>119400</v>
      </c>
      <c r="L4193" s="41" t="s">
        <v>353</v>
      </c>
      <c r="O4193" t="s">
        <v>2570</v>
      </c>
      <c r="P4193">
        <v>12221041</v>
      </c>
      <c r="Q4193">
        <v>0</v>
      </c>
      <c r="R4193">
        <v>0</v>
      </c>
      <c r="S4193">
        <v>0</v>
      </c>
      <c r="U4193">
        <v>0</v>
      </c>
      <c r="V4193">
        <v>0</v>
      </c>
      <c r="W4193">
        <v>600</v>
      </c>
      <c r="X4193">
        <v>600</v>
      </c>
      <c r="Y4193" t="s">
        <v>419</v>
      </c>
      <c r="Z4193" t="s">
        <v>420</v>
      </c>
      <c r="AA4193" t="s">
        <v>357</v>
      </c>
      <c r="AB4193">
        <v>0</v>
      </c>
      <c r="AC4193">
        <v>1</v>
      </c>
      <c r="AD4193" t="b">
        <v>0</v>
      </c>
      <c r="AE4193" t="s">
        <v>358</v>
      </c>
      <c r="AZ4193" t="s">
        <v>389</v>
      </c>
      <c r="BA4193">
        <v>10000</v>
      </c>
      <c r="BB4193" t="s">
        <v>434</v>
      </c>
      <c r="BC4193" t="s">
        <v>357</v>
      </c>
      <c r="BD4193">
        <v>10000</v>
      </c>
      <c r="BE4193">
        <v>0</v>
      </c>
      <c r="BF4193" t="s">
        <v>361</v>
      </c>
      <c r="BG4193">
        <v>0</v>
      </c>
      <c r="BN4193">
        <v>20930001</v>
      </c>
      <c r="DA4193" t="s">
        <v>434</v>
      </c>
      <c r="DB4193" t="s">
        <v>357</v>
      </c>
      <c r="DC4193">
        <v>10000</v>
      </c>
      <c r="DD4193">
        <v>0</v>
      </c>
      <c r="DE4193" t="s">
        <v>361</v>
      </c>
      <c r="DF4193">
        <v>0</v>
      </c>
      <c r="DM4193">
        <v>20930100</v>
      </c>
      <c r="GY4193">
        <v>0</v>
      </c>
      <c r="GZ4193">
        <v>0</v>
      </c>
      <c r="HA4193" t="s">
        <v>373</v>
      </c>
      <c r="HB4193">
        <v>0</v>
      </c>
      <c r="HC4193">
        <v>0</v>
      </c>
      <c r="HD4193">
        <v>0</v>
      </c>
      <c r="HE4193" t="b">
        <v>0</v>
      </c>
      <c r="HF4193">
        <v>60000</v>
      </c>
      <c r="HG4193" t="b">
        <v>1</v>
      </c>
      <c r="HH4193">
        <v>0</v>
      </c>
      <c r="HI4193">
        <v>0</v>
      </c>
      <c r="HJ4193">
        <v>0</v>
      </c>
      <c r="HK4193">
        <v>0</v>
      </c>
      <c r="HL4193" t="b">
        <v>0</v>
      </c>
      <c r="HM4193">
        <v>0</v>
      </c>
      <c r="HN4193">
        <v>0</v>
      </c>
      <c r="HO4193">
        <v>0</v>
      </c>
      <c r="HP4193" t="s">
        <v>363</v>
      </c>
      <c r="HQ4193">
        <v>0</v>
      </c>
      <c r="HR4193">
        <v>0</v>
      </c>
      <c r="HS4193">
        <v>0</v>
      </c>
      <c r="HT4193">
        <v>0</v>
      </c>
      <c r="HU4193" t="b">
        <v>0</v>
      </c>
      <c r="HV4193">
        <v>0</v>
      </c>
      <c r="HW4193" t="b">
        <v>0</v>
      </c>
      <c r="HX4193" t="b">
        <v>0</v>
      </c>
    </row>
    <row r="4194" spans="2:232">
      <c r="B4194" s="34">
        <f>10000000+INDEX(编号表!$B:$B,MATCH(D4194,编号表!$A:$A,0))*10000+J4194</f>
        <v>11940002</v>
      </c>
      <c r="C4194" s="22" t="s">
        <v>2569</v>
      </c>
      <c r="D4194" s="22" t="s">
        <v>2569</v>
      </c>
      <c r="E4194" s="41" t="s">
        <v>492</v>
      </c>
      <c r="F4194" s="41" t="s">
        <v>2248</v>
      </c>
      <c r="G4194" s="41" t="s">
        <v>363</v>
      </c>
      <c r="H4194" s="41" t="b">
        <v>0</v>
      </c>
      <c r="I4194" s="41" t="b">
        <v>0</v>
      </c>
      <c r="J4194" s="41">
        <v>2</v>
      </c>
      <c r="K4194" s="41" t="str">
        <f t="shared" si="85"/>
        <v>119400</v>
      </c>
      <c r="L4194" s="41" t="s">
        <v>860</v>
      </c>
      <c r="O4194" t="s">
        <v>2571</v>
      </c>
      <c r="P4194">
        <v>12221041</v>
      </c>
      <c r="Q4194">
        <v>0</v>
      </c>
      <c r="R4194">
        <v>0</v>
      </c>
      <c r="S4194">
        <v>0</v>
      </c>
      <c r="U4194">
        <v>0</v>
      </c>
      <c r="V4194">
        <v>0</v>
      </c>
      <c r="W4194">
        <v>600</v>
      </c>
      <c r="X4194">
        <v>600</v>
      </c>
      <c r="Y4194" t="s">
        <v>419</v>
      </c>
      <c r="Z4194" t="s">
        <v>420</v>
      </c>
      <c r="AA4194" t="s">
        <v>357</v>
      </c>
      <c r="AB4194">
        <v>0</v>
      </c>
      <c r="AC4194">
        <v>1</v>
      </c>
      <c r="AD4194" t="b">
        <v>0</v>
      </c>
      <c r="AE4194" t="s">
        <v>358</v>
      </c>
      <c r="AZ4194" t="s">
        <v>389</v>
      </c>
      <c r="BA4194">
        <v>10000</v>
      </c>
      <c r="BB4194" t="s">
        <v>434</v>
      </c>
      <c r="BC4194" t="s">
        <v>357</v>
      </c>
      <c r="BD4194">
        <v>10000</v>
      </c>
      <c r="BE4194">
        <v>0</v>
      </c>
      <c r="BF4194" t="s">
        <v>361</v>
      </c>
      <c r="BG4194">
        <v>0</v>
      </c>
      <c r="BN4194">
        <v>20930002</v>
      </c>
      <c r="DA4194" t="s">
        <v>434</v>
      </c>
      <c r="DB4194" t="s">
        <v>357</v>
      </c>
      <c r="DC4194">
        <v>10000</v>
      </c>
      <c r="DD4194">
        <v>0</v>
      </c>
      <c r="DE4194" t="s">
        <v>361</v>
      </c>
      <c r="DF4194">
        <v>0</v>
      </c>
      <c r="DM4194">
        <v>20930101</v>
      </c>
      <c r="GY4194">
        <v>0</v>
      </c>
      <c r="GZ4194">
        <v>0</v>
      </c>
      <c r="HA4194" t="s">
        <v>373</v>
      </c>
      <c r="HB4194">
        <v>0</v>
      </c>
      <c r="HC4194">
        <v>0</v>
      </c>
      <c r="HD4194">
        <v>0</v>
      </c>
      <c r="HE4194" t="b">
        <v>0</v>
      </c>
      <c r="HF4194">
        <v>60000</v>
      </c>
      <c r="HG4194" t="b">
        <v>1</v>
      </c>
      <c r="HH4194">
        <v>0</v>
      </c>
      <c r="HI4194">
        <v>0</v>
      </c>
      <c r="HJ4194">
        <v>0</v>
      </c>
      <c r="HK4194">
        <v>0</v>
      </c>
      <c r="HL4194" t="b">
        <v>0</v>
      </c>
      <c r="HM4194">
        <v>0</v>
      </c>
      <c r="HN4194">
        <v>0</v>
      </c>
      <c r="HO4194">
        <v>0</v>
      </c>
      <c r="HP4194" t="s">
        <v>363</v>
      </c>
      <c r="HQ4194">
        <v>0</v>
      </c>
      <c r="HR4194">
        <v>0</v>
      </c>
      <c r="HS4194">
        <v>0</v>
      </c>
      <c r="HT4194">
        <v>0</v>
      </c>
      <c r="HU4194" t="b">
        <v>0</v>
      </c>
      <c r="HV4194">
        <v>0</v>
      </c>
      <c r="HW4194" t="b">
        <v>0</v>
      </c>
      <c r="HX4194" t="b">
        <v>0</v>
      </c>
    </row>
    <row r="4195" spans="2:232">
      <c r="B4195" s="34">
        <f>10000000+INDEX(编号表!$B:$B,MATCH(D4195,编号表!$A:$A,0))*10000+J4195</f>
        <v>11940003</v>
      </c>
      <c r="C4195" s="22" t="s">
        <v>2569</v>
      </c>
      <c r="D4195" s="22" t="s">
        <v>2569</v>
      </c>
      <c r="E4195" s="41" t="s">
        <v>492</v>
      </c>
      <c r="F4195" s="41" t="s">
        <v>2248</v>
      </c>
      <c r="G4195" s="41" t="s">
        <v>363</v>
      </c>
      <c r="H4195" s="41" t="b">
        <v>0</v>
      </c>
      <c r="I4195" s="41" t="b">
        <v>0</v>
      </c>
      <c r="J4195" s="41">
        <v>3</v>
      </c>
      <c r="K4195" s="41" t="str">
        <f t="shared" si="85"/>
        <v>119400</v>
      </c>
      <c r="L4195" s="41" t="s">
        <v>777</v>
      </c>
      <c r="O4195" t="s">
        <v>2572</v>
      </c>
      <c r="P4195">
        <v>12221041</v>
      </c>
      <c r="Q4195">
        <v>0</v>
      </c>
      <c r="R4195">
        <v>0</v>
      </c>
      <c r="S4195">
        <v>0</v>
      </c>
      <c r="U4195">
        <v>0</v>
      </c>
      <c r="V4195">
        <v>0</v>
      </c>
      <c r="W4195">
        <v>600</v>
      </c>
      <c r="X4195">
        <v>600</v>
      </c>
      <c r="Y4195" t="s">
        <v>419</v>
      </c>
      <c r="Z4195" t="s">
        <v>420</v>
      </c>
      <c r="AA4195" t="s">
        <v>357</v>
      </c>
      <c r="AB4195">
        <v>0</v>
      </c>
      <c r="AC4195">
        <v>1</v>
      </c>
      <c r="AD4195" t="b">
        <v>0</v>
      </c>
      <c r="AE4195" t="s">
        <v>358</v>
      </c>
      <c r="AZ4195" t="s">
        <v>389</v>
      </c>
      <c r="BA4195">
        <v>10000</v>
      </c>
      <c r="BB4195" t="s">
        <v>434</v>
      </c>
      <c r="BC4195" t="s">
        <v>357</v>
      </c>
      <c r="BD4195">
        <v>10000</v>
      </c>
      <c r="BE4195">
        <v>0</v>
      </c>
      <c r="BF4195" t="s">
        <v>361</v>
      </c>
      <c r="BG4195">
        <v>0</v>
      </c>
      <c r="BN4195">
        <v>20930003</v>
      </c>
      <c r="DA4195" t="s">
        <v>434</v>
      </c>
      <c r="DB4195" t="s">
        <v>357</v>
      </c>
      <c r="DC4195">
        <v>10000</v>
      </c>
      <c r="DD4195">
        <v>0</v>
      </c>
      <c r="DE4195" t="s">
        <v>361</v>
      </c>
      <c r="DF4195">
        <v>0</v>
      </c>
      <c r="DM4195">
        <v>20930102</v>
      </c>
      <c r="GY4195">
        <v>0</v>
      </c>
      <c r="GZ4195">
        <v>0</v>
      </c>
      <c r="HA4195" t="s">
        <v>373</v>
      </c>
      <c r="HB4195">
        <v>0</v>
      </c>
      <c r="HC4195">
        <v>0</v>
      </c>
      <c r="HD4195">
        <v>0</v>
      </c>
      <c r="HE4195" t="b">
        <v>0</v>
      </c>
      <c r="HF4195">
        <v>60000</v>
      </c>
      <c r="HG4195" t="b">
        <v>1</v>
      </c>
      <c r="HH4195">
        <v>0</v>
      </c>
      <c r="HI4195">
        <v>0</v>
      </c>
      <c r="HJ4195">
        <v>0</v>
      </c>
      <c r="HK4195">
        <v>0</v>
      </c>
      <c r="HL4195" t="b">
        <v>0</v>
      </c>
      <c r="HM4195">
        <v>0</v>
      </c>
      <c r="HN4195">
        <v>0</v>
      </c>
      <c r="HO4195">
        <v>0</v>
      </c>
      <c r="HP4195" t="s">
        <v>363</v>
      </c>
      <c r="HQ4195">
        <v>0</v>
      </c>
      <c r="HR4195">
        <v>0</v>
      </c>
      <c r="HS4195">
        <v>0</v>
      </c>
      <c r="HT4195">
        <v>0</v>
      </c>
      <c r="HU4195" t="b">
        <v>0</v>
      </c>
      <c r="HV4195">
        <v>0</v>
      </c>
      <c r="HW4195" t="b">
        <v>0</v>
      </c>
      <c r="HX4195" t="b">
        <v>0</v>
      </c>
    </row>
    <row r="4196" spans="2:232">
      <c r="B4196" s="34">
        <f>10000000+INDEX(编号表!$B:$B,MATCH(D4196,编号表!$A:$A,0))*10000+J4196</f>
        <v>11940004</v>
      </c>
      <c r="C4196" s="22" t="s">
        <v>2569</v>
      </c>
      <c r="D4196" s="22" t="s">
        <v>2569</v>
      </c>
      <c r="E4196" s="41" t="s">
        <v>492</v>
      </c>
      <c r="F4196" s="41" t="s">
        <v>2252</v>
      </c>
      <c r="G4196" s="41" t="s">
        <v>363</v>
      </c>
      <c r="H4196" s="41" t="b">
        <v>0</v>
      </c>
      <c r="I4196" s="41" t="b">
        <v>0</v>
      </c>
      <c r="J4196" s="41">
        <v>4</v>
      </c>
      <c r="K4196" s="41" t="str">
        <f t="shared" si="85"/>
        <v>119400</v>
      </c>
      <c r="L4196" s="41" t="s">
        <v>353</v>
      </c>
      <c r="O4196" t="s">
        <v>2570</v>
      </c>
      <c r="P4196">
        <v>12221041</v>
      </c>
      <c r="Q4196">
        <v>0</v>
      </c>
      <c r="R4196">
        <v>0</v>
      </c>
      <c r="S4196">
        <v>0</v>
      </c>
      <c r="U4196">
        <v>0</v>
      </c>
      <c r="V4196">
        <v>0</v>
      </c>
      <c r="W4196">
        <v>600</v>
      </c>
      <c r="X4196">
        <v>600</v>
      </c>
      <c r="Y4196" t="s">
        <v>419</v>
      </c>
      <c r="Z4196" t="s">
        <v>420</v>
      </c>
      <c r="AA4196" t="s">
        <v>357</v>
      </c>
      <c r="AB4196">
        <v>0</v>
      </c>
      <c r="AC4196">
        <v>1</v>
      </c>
      <c r="AD4196" t="b">
        <v>0</v>
      </c>
      <c r="AE4196" t="s">
        <v>358</v>
      </c>
      <c r="AZ4196" t="s">
        <v>389</v>
      </c>
      <c r="BA4196">
        <v>10000</v>
      </c>
      <c r="BB4196" t="s">
        <v>434</v>
      </c>
      <c r="BC4196" t="s">
        <v>357</v>
      </c>
      <c r="BD4196">
        <v>10000</v>
      </c>
      <c r="BE4196">
        <v>0</v>
      </c>
      <c r="BF4196" t="s">
        <v>361</v>
      </c>
      <c r="BG4196">
        <v>0</v>
      </c>
      <c r="BN4196">
        <v>20930004</v>
      </c>
      <c r="DA4196" t="s">
        <v>434</v>
      </c>
      <c r="DB4196" t="s">
        <v>357</v>
      </c>
      <c r="DC4196">
        <v>10000</v>
      </c>
      <c r="DD4196">
        <v>0</v>
      </c>
      <c r="DE4196" t="s">
        <v>361</v>
      </c>
      <c r="DF4196">
        <v>0</v>
      </c>
      <c r="DM4196">
        <v>20930103</v>
      </c>
      <c r="GY4196">
        <v>0</v>
      </c>
      <c r="GZ4196">
        <v>0</v>
      </c>
      <c r="HA4196" t="s">
        <v>373</v>
      </c>
      <c r="HB4196">
        <v>0</v>
      </c>
      <c r="HC4196">
        <v>0</v>
      </c>
      <c r="HD4196">
        <v>0</v>
      </c>
      <c r="HE4196" t="b">
        <v>0</v>
      </c>
      <c r="HF4196">
        <v>60000</v>
      </c>
      <c r="HG4196" t="b">
        <v>1</v>
      </c>
      <c r="HH4196">
        <v>0</v>
      </c>
      <c r="HI4196">
        <v>0</v>
      </c>
      <c r="HJ4196">
        <v>0</v>
      </c>
      <c r="HK4196">
        <v>0</v>
      </c>
      <c r="HL4196" t="b">
        <v>0</v>
      </c>
      <c r="HM4196">
        <v>0</v>
      </c>
      <c r="HN4196">
        <v>0</v>
      </c>
      <c r="HO4196">
        <v>0</v>
      </c>
      <c r="HP4196" t="s">
        <v>363</v>
      </c>
      <c r="HQ4196">
        <v>0</v>
      </c>
      <c r="HR4196">
        <v>0</v>
      </c>
      <c r="HS4196">
        <v>0</v>
      </c>
      <c r="HT4196">
        <v>0</v>
      </c>
      <c r="HU4196" t="b">
        <v>0</v>
      </c>
      <c r="HV4196">
        <v>0</v>
      </c>
      <c r="HW4196" t="b">
        <v>0</v>
      </c>
      <c r="HX4196" t="b">
        <v>0</v>
      </c>
    </row>
    <row r="4197" spans="2:232">
      <c r="B4197" s="34">
        <f>10000000+INDEX(编号表!$B:$B,MATCH(D4197,编号表!$A:$A,0))*10000+J4197</f>
        <v>11940005</v>
      </c>
      <c r="C4197" s="22" t="s">
        <v>2569</v>
      </c>
      <c r="D4197" s="22" t="s">
        <v>2569</v>
      </c>
      <c r="E4197" s="41" t="s">
        <v>492</v>
      </c>
      <c r="F4197" s="41" t="s">
        <v>2252</v>
      </c>
      <c r="G4197" s="41" t="s">
        <v>363</v>
      </c>
      <c r="H4197" s="41" t="b">
        <v>0</v>
      </c>
      <c r="I4197" s="41" t="b">
        <v>0</v>
      </c>
      <c r="J4197" s="41">
        <v>5</v>
      </c>
      <c r="K4197" s="41" t="str">
        <f t="shared" si="85"/>
        <v>119400</v>
      </c>
      <c r="L4197" s="41" t="s">
        <v>860</v>
      </c>
      <c r="O4197" t="s">
        <v>2571</v>
      </c>
      <c r="P4197">
        <v>12221041</v>
      </c>
      <c r="Q4197">
        <v>0</v>
      </c>
      <c r="R4197">
        <v>0</v>
      </c>
      <c r="S4197">
        <v>0</v>
      </c>
      <c r="U4197">
        <v>0</v>
      </c>
      <c r="V4197">
        <v>0</v>
      </c>
      <c r="W4197">
        <v>600</v>
      </c>
      <c r="X4197">
        <v>600</v>
      </c>
      <c r="Y4197" t="s">
        <v>419</v>
      </c>
      <c r="Z4197" t="s">
        <v>420</v>
      </c>
      <c r="AA4197" t="s">
        <v>357</v>
      </c>
      <c r="AB4197">
        <v>0</v>
      </c>
      <c r="AC4197">
        <v>1</v>
      </c>
      <c r="AD4197" t="b">
        <v>0</v>
      </c>
      <c r="AE4197" t="s">
        <v>358</v>
      </c>
      <c r="AZ4197" t="s">
        <v>389</v>
      </c>
      <c r="BA4197">
        <v>10000</v>
      </c>
      <c r="BB4197" t="s">
        <v>434</v>
      </c>
      <c r="BC4197" t="s">
        <v>357</v>
      </c>
      <c r="BD4197">
        <v>10000</v>
      </c>
      <c r="BE4197">
        <v>0</v>
      </c>
      <c r="BF4197" t="s">
        <v>361</v>
      </c>
      <c r="BG4197">
        <v>0</v>
      </c>
      <c r="BN4197">
        <v>20930005</v>
      </c>
      <c r="DA4197" t="s">
        <v>434</v>
      </c>
      <c r="DB4197" t="s">
        <v>357</v>
      </c>
      <c r="DC4197">
        <v>10000</v>
      </c>
      <c r="DD4197">
        <v>0</v>
      </c>
      <c r="DE4197" t="s">
        <v>361</v>
      </c>
      <c r="DF4197">
        <v>0</v>
      </c>
      <c r="DM4197">
        <v>20930104</v>
      </c>
      <c r="GY4197">
        <v>0</v>
      </c>
      <c r="GZ4197">
        <v>0</v>
      </c>
      <c r="HA4197" t="s">
        <v>373</v>
      </c>
      <c r="HB4197">
        <v>0</v>
      </c>
      <c r="HC4197">
        <v>0</v>
      </c>
      <c r="HD4197">
        <v>0</v>
      </c>
      <c r="HE4197" t="b">
        <v>0</v>
      </c>
      <c r="HF4197">
        <v>60000</v>
      </c>
      <c r="HG4197" t="b">
        <v>1</v>
      </c>
      <c r="HH4197">
        <v>0</v>
      </c>
      <c r="HI4197">
        <v>0</v>
      </c>
      <c r="HJ4197">
        <v>0</v>
      </c>
      <c r="HK4197">
        <v>0</v>
      </c>
      <c r="HL4197" t="b">
        <v>0</v>
      </c>
      <c r="HM4197">
        <v>0</v>
      </c>
      <c r="HN4197">
        <v>0</v>
      </c>
      <c r="HO4197">
        <v>0</v>
      </c>
      <c r="HP4197" t="s">
        <v>363</v>
      </c>
      <c r="HQ4197">
        <v>0</v>
      </c>
      <c r="HR4197">
        <v>0</v>
      </c>
      <c r="HS4197">
        <v>0</v>
      </c>
      <c r="HT4197">
        <v>0</v>
      </c>
      <c r="HU4197" t="b">
        <v>0</v>
      </c>
      <c r="HV4197">
        <v>0</v>
      </c>
      <c r="HW4197" t="b">
        <v>0</v>
      </c>
      <c r="HX4197" t="b">
        <v>0</v>
      </c>
    </row>
    <row r="4198" spans="2:232">
      <c r="B4198" s="34">
        <f>10000000+INDEX(编号表!$B:$B,MATCH(D4198,编号表!$A:$A,0))*10000+J4198</f>
        <v>11940006</v>
      </c>
      <c r="C4198" s="22" t="s">
        <v>2569</v>
      </c>
      <c r="D4198" s="22" t="s">
        <v>2569</v>
      </c>
      <c r="E4198" s="41" t="s">
        <v>492</v>
      </c>
      <c r="F4198" s="41" t="s">
        <v>2252</v>
      </c>
      <c r="G4198" s="41" t="s">
        <v>363</v>
      </c>
      <c r="H4198" s="41" t="b">
        <v>0</v>
      </c>
      <c r="I4198" s="41" t="b">
        <v>0</v>
      </c>
      <c r="J4198" s="41">
        <v>6</v>
      </c>
      <c r="K4198" s="41" t="str">
        <f t="shared" si="85"/>
        <v>119400</v>
      </c>
      <c r="L4198" s="41" t="s">
        <v>777</v>
      </c>
      <c r="O4198" t="s">
        <v>2572</v>
      </c>
      <c r="P4198">
        <v>12221041</v>
      </c>
      <c r="Q4198">
        <v>0</v>
      </c>
      <c r="R4198">
        <v>0</v>
      </c>
      <c r="S4198">
        <v>0</v>
      </c>
      <c r="U4198">
        <v>0</v>
      </c>
      <c r="V4198">
        <v>0</v>
      </c>
      <c r="W4198">
        <v>600</v>
      </c>
      <c r="X4198">
        <v>600</v>
      </c>
      <c r="Y4198" t="s">
        <v>419</v>
      </c>
      <c r="Z4198" t="s">
        <v>420</v>
      </c>
      <c r="AA4198" t="s">
        <v>357</v>
      </c>
      <c r="AB4198">
        <v>0</v>
      </c>
      <c r="AC4198">
        <v>1</v>
      </c>
      <c r="AD4198" t="b">
        <v>0</v>
      </c>
      <c r="AE4198" t="s">
        <v>358</v>
      </c>
      <c r="AZ4198" t="s">
        <v>389</v>
      </c>
      <c r="BA4198">
        <v>10000</v>
      </c>
      <c r="BB4198" t="s">
        <v>434</v>
      </c>
      <c r="BC4198" t="s">
        <v>357</v>
      </c>
      <c r="BD4198">
        <v>10000</v>
      </c>
      <c r="BE4198">
        <v>0</v>
      </c>
      <c r="BF4198" t="s">
        <v>361</v>
      </c>
      <c r="BG4198">
        <v>0</v>
      </c>
      <c r="BN4198">
        <v>20930006</v>
      </c>
      <c r="DA4198" t="s">
        <v>434</v>
      </c>
      <c r="DB4198" t="s">
        <v>357</v>
      </c>
      <c r="DC4198">
        <v>10000</v>
      </c>
      <c r="DD4198">
        <v>0</v>
      </c>
      <c r="DE4198" t="s">
        <v>361</v>
      </c>
      <c r="DF4198">
        <v>0</v>
      </c>
      <c r="DM4198">
        <v>20930105</v>
      </c>
      <c r="GY4198">
        <v>0</v>
      </c>
      <c r="GZ4198">
        <v>0</v>
      </c>
      <c r="HA4198" t="s">
        <v>373</v>
      </c>
      <c r="HB4198">
        <v>0</v>
      </c>
      <c r="HC4198">
        <v>0</v>
      </c>
      <c r="HD4198">
        <v>0</v>
      </c>
      <c r="HE4198" t="b">
        <v>0</v>
      </c>
      <c r="HF4198">
        <v>60000</v>
      </c>
      <c r="HG4198" t="b">
        <v>1</v>
      </c>
      <c r="HH4198">
        <v>0</v>
      </c>
      <c r="HI4198">
        <v>0</v>
      </c>
      <c r="HJ4198">
        <v>0</v>
      </c>
      <c r="HK4198">
        <v>0</v>
      </c>
      <c r="HL4198" t="b">
        <v>0</v>
      </c>
      <c r="HM4198">
        <v>0</v>
      </c>
      <c r="HN4198">
        <v>0</v>
      </c>
      <c r="HO4198">
        <v>0</v>
      </c>
      <c r="HP4198" t="s">
        <v>363</v>
      </c>
      <c r="HQ4198">
        <v>0</v>
      </c>
      <c r="HR4198">
        <v>0</v>
      </c>
      <c r="HS4198">
        <v>0</v>
      </c>
      <c r="HT4198">
        <v>0</v>
      </c>
      <c r="HU4198" t="b">
        <v>0</v>
      </c>
      <c r="HV4198">
        <v>0</v>
      </c>
      <c r="HW4198" t="b">
        <v>0</v>
      </c>
      <c r="HX4198" t="b">
        <v>0</v>
      </c>
    </row>
    <row r="4199" spans="2:232">
      <c r="B4199" s="34">
        <f>10000000+INDEX(编号表!$B:$B,MATCH(D4199,编号表!$A:$A,0))*10000+J4199</f>
        <v>11940007</v>
      </c>
      <c r="C4199" s="22" t="s">
        <v>2569</v>
      </c>
      <c r="D4199" s="22" t="s">
        <v>2569</v>
      </c>
      <c r="E4199" s="41" t="s">
        <v>492</v>
      </c>
      <c r="F4199" s="41" t="s">
        <v>2256</v>
      </c>
      <c r="G4199" s="41" t="s">
        <v>363</v>
      </c>
      <c r="H4199" s="41" t="b">
        <v>0</v>
      </c>
      <c r="I4199" s="41" t="b">
        <v>0</v>
      </c>
      <c r="J4199" s="41">
        <v>7</v>
      </c>
      <c r="K4199" s="41" t="str">
        <f t="shared" si="85"/>
        <v>119400</v>
      </c>
      <c r="L4199" s="41" t="s">
        <v>353</v>
      </c>
      <c r="O4199" t="s">
        <v>2570</v>
      </c>
      <c r="P4199">
        <v>12221041</v>
      </c>
      <c r="Q4199">
        <v>0</v>
      </c>
      <c r="R4199">
        <v>0</v>
      </c>
      <c r="S4199">
        <v>0</v>
      </c>
      <c r="U4199">
        <v>0</v>
      </c>
      <c r="V4199">
        <v>0</v>
      </c>
      <c r="W4199">
        <v>600</v>
      </c>
      <c r="X4199">
        <v>600</v>
      </c>
      <c r="Y4199" t="s">
        <v>419</v>
      </c>
      <c r="Z4199" t="s">
        <v>420</v>
      </c>
      <c r="AA4199" t="s">
        <v>357</v>
      </c>
      <c r="AB4199">
        <v>0</v>
      </c>
      <c r="AC4199">
        <v>1</v>
      </c>
      <c r="AD4199" t="b">
        <v>0</v>
      </c>
      <c r="AE4199" t="s">
        <v>358</v>
      </c>
      <c r="AZ4199" t="s">
        <v>389</v>
      </c>
      <c r="BA4199">
        <v>10000</v>
      </c>
      <c r="BB4199" t="s">
        <v>434</v>
      </c>
      <c r="BC4199" t="s">
        <v>357</v>
      </c>
      <c r="BD4199">
        <v>10000</v>
      </c>
      <c r="BE4199">
        <v>0</v>
      </c>
      <c r="BF4199" t="s">
        <v>361</v>
      </c>
      <c r="BG4199">
        <v>0</v>
      </c>
      <c r="BN4199">
        <v>20930007</v>
      </c>
      <c r="DA4199" t="s">
        <v>434</v>
      </c>
      <c r="DB4199" t="s">
        <v>357</v>
      </c>
      <c r="DC4199">
        <v>10000</v>
      </c>
      <c r="DD4199">
        <v>0</v>
      </c>
      <c r="DE4199" t="s">
        <v>361</v>
      </c>
      <c r="DF4199">
        <v>0</v>
      </c>
      <c r="DM4199">
        <v>20930106</v>
      </c>
      <c r="GY4199">
        <v>0</v>
      </c>
      <c r="GZ4199">
        <v>0</v>
      </c>
      <c r="HA4199" t="s">
        <v>373</v>
      </c>
      <c r="HB4199">
        <v>0</v>
      </c>
      <c r="HC4199">
        <v>0</v>
      </c>
      <c r="HD4199">
        <v>0</v>
      </c>
      <c r="HE4199" t="b">
        <v>0</v>
      </c>
      <c r="HF4199">
        <v>60000</v>
      </c>
      <c r="HG4199" t="b">
        <v>1</v>
      </c>
      <c r="HH4199">
        <v>0</v>
      </c>
      <c r="HI4199">
        <v>0</v>
      </c>
      <c r="HJ4199">
        <v>0</v>
      </c>
      <c r="HK4199">
        <v>0</v>
      </c>
      <c r="HL4199" t="b">
        <v>0</v>
      </c>
      <c r="HM4199">
        <v>0</v>
      </c>
      <c r="HN4199">
        <v>0</v>
      </c>
      <c r="HO4199">
        <v>0</v>
      </c>
      <c r="HP4199" t="s">
        <v>363</v>
      </c>
      <c r="HQ4199">
        <v>0</v>
      </c>
      <c r="HR4199">
        <v>0</v>
      </c>
      <c r="HS4199">
        <v>0</v>
      </c>
      <c r="HT4199">
        <v>0</v>
      </c>
      <c r="HU4199" t="b">
        <v>0</v>
      </c>
      <c r="HV4199">
        <v>0</v>
      </c>
      <c r="HW4199" t="b">
        <v>0</v>
      </c>
      <c r="HX4199" t="b">
        <v>0</v>
      </c>
    </row>
    <row r="4200" spans="2:232">
      <c r="B4200" s="34">
        <f>10000000+INDEX(编号表!$B:$B,MATCH(D4200,编号表!$A:$A,0))*10000+J4200</f>
        <v>11940008</v>
      </c>
      <c r="C4200" s="22" t="s">
        <v>2569</v>
      </c>
      <c r="D4200" s="22" t="s">
        <v>2569</v>
      </c>
      <c r="E4200" s="41" t="s">
        <v>492</v>
      </c>
      <c r="F4200" s="41" t="s">
        <v>2256</v>
      </c>
      <c r="G4200" s="41" t="s">
        <v>363</v>
      </c>
      <c r="H4200" s="41" t="b">
        <v>0</v>
      </c>
      <c r="I4200" s="41" t="b">
        <v>0</v>
      </c>
      <c r="J4200" s="41">
        <v>8</v>
      </c>
      <c r="K4200" s="41" t="str">
        <f t="shared" si="85"/>
        <v>119400</v>
      </c>
      <c r="L4200" s="41" t="s">
        <v>860</v>
      </c>
      <c r="O4200" t="s">
        <v>2571</v>
      </c>
      <c r="P4200">
        <v>12221041</v>
      </c>
      <c r="Q4200">
        <v>0</v>
      </c>
      <c r="R4200">
        <v>0</v>
      </c>
      <c r="S4200">
        <v>0</v>
      </c>
      <c r="U4200">
        <v>0</v>
      </c>
      <c r="V4200">
        <v>0</v>
      </c>
      <c r="W4200">
        <v>600</v>
      </c>
      <c r="X4200">
        <v>600</v>
      </c>
      <c r="Y4200" t="s">
        <v>419</v>
      </c>
      <c r="Z4200" t="s">
        <v>420</v>
      </c>
      <c r="AA4200" t="s">
        <v>357</v>
      </c>
      <c r="AB4200">
        <v>0</v>
      </c>
      <c r="AC4200">
        <v>1</v>
      </c>
      <c r="AD4200" t="b">
        <v>0</v>
      </c>
      <c r="AE4200" t="s">
        <v>358</v>
      </c>
      <c r="AZ4200" t="s">
        <v>389</v>
      </c>
      <c r="BA4200">
        <v>10000</v>
      </c>
      <c r="BB4200" t="s">
        <v>434</v>
      </c>
      <c r="BC4200" t="s">
        <v>357</v>
      </c>
      <c r="BD4200">
        <v>10000</v>
      </c>
      <c r="BE4200">
        <v>0</v>
      </c>
      <c r="BF4200" t="s">
        <v>361</v>
      </c>
      <c r="BG4200">
        <v>0</v>
      </c>
      <c r="BN4200">
        <v>20930008</v>
      </c>
      <c r="DA4200" t="s">
        <v>434</v>
      </c>
      <c r="DB4200" t="s">
        <v>357</v>
      </c>
      <c r="DC4200">
        <v>10000</v>
      </c>
      <c r="DD4200">
        <v>0</v>
      </c>
      <c r="DE4200" t="s">
        <v>361</v>
      </c>
      <c r="DF4200">
        <v>0</v>
      </c>
      <c r="DM4200">
        <v>20930107</v>
      </c>
      <c r="GY4200">
        <v>0</v>
      </c>
      <c r="GZ4200">
        <v>0</v>
      </c>
      <c r="HA4200" t="s">
        <v>373</v>
      </c>
      <c r="HB4200">
        <v>0</v>
      </c>
      <c r="HC4200">
        <v>0</v>
      </c>
      <c r="HD4200">
        <v>0</v>
      </c>
      <c r="HE4200" t="b">
        <v>0</v>
      </c>
      <c r="HF4200">
        <v>60000</v>
      </c>
      <c r="HG4200" t="b">
        <v>1</v>
      </c>
      <c r="HH4200">
        <v>0</v>
      </c>
      <c r="HI4200">
        <v>0</v>
      </c>
      <c r="HJ4200">
        <v>0</v>
      </c>
      <c r="HK4200">
        <v>0</v>
      </c>
      <c r="HL4200" t="b">
        <v>0</v>
      </c>
      <c r="HM4200">
        <v>0</v>
      </c>
      <c r="HN4200">
        <v>0</v>
      </c>
      <c r="HO4200">
        <v>0</v>
      </c>
      <c r="HP4200" t="s">
        <v>363</v>
      </c>
      <c r="HQ4200">
        <v>0</v>
      </c>
      <c r="HR4200">
        <v>0</v>
      </c>
      <c r="HS4200">
        <v>0</v>
      </c>
      <c r="HT4200">
        <v>0</v>
      </c>
      <c r="HU4200" t="b">
        <v>0</v>
      </c>
      <c r="HV4200">
        <v>0</v>
      </c>
      <c r="HW4200" t="b">
        <v>0</v>
      </c>
      <c r="HX4200" t="b">
        <v>0</v>
      </c>
    </row>
    <row r="4201" spans="2:232">
      <c r="B4201" s="34">
        <f>10000000+INDEX(编号表!$B:$B,MATCH(D4201,编号表!$A:$A,0))*10000+J4201</f>
        <v>11940009</v>
      </c>
      <c r="C4201" s="22" t="s">
        <v>2569</v>
      </c>
      <c r="D4201" s="22" t="s">
        <v>2569</v>
      </c>
      <c r="E4201" s="41" t="s">
        <v>492</v>
      </c>
      <c r="F4201" s="41" t="s">
        <v>2256</v>
      </c>
      <c r="G4201" s="41" t="s">
        <v>363</v>
      </c>
      <c r="H4201" s="41" t="b">
        <v>0</v>
      </c>
      <c r="I4201" s="41" t="b">
        <v>0</v>
      </c>
      <c r="J4201" s="41">
        <v>9</v>
      </c>
      <c r="K4201" s="41" t="str">
        <f t="shared" si="85"/>
        <v>119400</v>
      </c>
      <c r="L4201" s="41" t="s">
        <v>777</v>
      </c>
      <c r="O4201" t="s">
        <v>2572</v>
      </c>
      <c r="P4201">
        <v>12221041</v>
      </c>
      <c r="Q4201">
        <v>0</v>
      </c>
      <c r="R4201">
        <v>0</v>
      </c>
      <c r="S4201">
        <v>0</v>
      </c>
      <c r="U4201">
        <v>0</v>
      </c>
      <c r="V4201">
        <v>0</v>
      </c>
      <c r="W4201">
        <v>600</v>
      </c>
      <c r="X4201">
        <v>600</v>
      </c>
      <c r="Y4201" t="s">
        <v>419</v>
      </c>
      <c r="Z4201" t="s">
        <v>420</v>
      </c>
      <c r="AA4201" t="s">
        <v>357</v>
      </c>
      <c r="AB4201">
        <v>0</v>
      </c>
      <c r="AC4201">
        <v>1</v>
      </c>
      <c r="AD4201" t="b">
        <v>0</v>
      </c>
      <c r="AE4201" t="s">
        <v>358</v>
      </c>
      <c r="AZ4201" t="s">
        <v>389</v>
      </c>
      <c r="BA4201">
        <v>10000</v>
      </c>
      <c r="BB4201" t="s">
        <v>434</v>
      </c>
      <c r="BC4201" t="s">
        <v>357</v>
      </c>
      <c r="BD4201">
        <v>10000</v>
      </c>
      <c r="BE4201">
        <v>0</v>
      </c>
      <c r="BF4201" t="s">
        <v>361</v>
      </c>
      <c r="BG4201">
        <v>0</v>
      </c>
      <c r="BN4201">
        <v>20930009</v>
      </c>
      <c r="DA4201" t="s">
        <v>434</v>
      </c>
      <c r="DB4201" t="s">
        <v>357</v>
      </c>
      <c r="DC4201">
        <v>10000</v>
      </c>
      <c r="DD4201">
        <v>0</v>
      </c>
      <c r="DE4201" t="s">
        <v>361</v>
      </c>
      <c r="DF4201">
        <v>0</v>
      </c>
      <c r="DM4201">
        <v>20930108</v>
      </c>
      <c r="GY4201">
        <v>0</v>
      </c>
      <c r="GZ4201">
        <v>0</v>
      </c>
      <c r="HA4201" t="s">
        <v>373</v>
      </c>
      <c r="HB4201">
        <v>0</v>
      </c>
      <c r="HC4201">
        <v>0</v>
      </c>
      <c r="HD4201">
        <v>0</v>
      </c>
      <c r="HE4201" t="b">
        <v>0</v>
      </c>
      <c r="HF4201">
        <v>60000</v>
      </c>
      <c r="HG4201" t="b">
        <v>1</v>
      </c>
      <c r="HH4201">
        <v>0</v>
      </c>
      <c r="HI4201">
        <v>0</v>
      </c>
      <c r="HJ4201">
        <v>0</v>
      </c>
      <c r="HK4201">
        <v>0</v>
      </c>
      <c r="HL4201" t="b">
        <v>0</v>
      </c>
      <c r="HM4201">
        <v>0</v>
      </c>
      <c r="HN4201">
        <v>0</v>
      </c>
      <c r="HO4201">
        <v>0</v>
      </c>
      <c r="HP4201" t="s">
        <v>363</v>
      </c>
      <c r="HQ4201">
        <v>0</v>
      </c>
      <c r="HR4201">
        <v>0</v>
      </c>
      <c r="HS4201">
        <v>0</v>
      </c>
      <c r="HT4201">
        <v>0</v>
      </c>
      <c r="HU4201" t="b">
        <v>0</v>
      </c>
      <c r="HV4201">
        <v>0</v>
      </c>
      <c r="HW4201" t="b">
        <v>0</v>
      </c>
      <c r="HX4201" t="b">
        <v>0</v>
      </c>
    </row>
    <row r="4202" spans="2:232">
      <c r="B4202" s="34">
        <f>10000000+INDEX(编号表!$B:$B,MATCH(D4202,编号表!$A:$A,0))*10000+J4202</f>
        <v>11940010</v>
      </c>
      <c r="C4202" s="22" t="s">
        <v>2569</v>
      </c>
      <c r="D4202" s="22" t="s">
        <v>2569</v>
      </c>
      <c r="E4202" s="41" t="s">
        <v>492</v>
      </c>
      <c r="F4202" s="41" t="s">
        <v>2260</v>
      </c>
      <c r="G4202" s="41" t="s">
        <v>363</v>
      </c>
      <c r="H4202" s="41" t="b">
        <v>0</v>
      </c>
      <c r="I4202" s="41" t="b">
        <v>0</v>
      </c>
      <c r="J4202" s="41">
        <v>10</v>
      </c>
      <c r="K4202" s="41" t="str">
        <f t="shared" si="85"/>
        <v>119400</v>
      </c>
      <c r="L4202" s="41" t="s">
        <v>353</v>
      </c>
      <c r="O4202" t="s">
        <v>2570</v>
      </c>
      <c r="P4202">
        <v>12221041</v>
      </c>
      <c r="Q4202">
        <v>0</v>
      </c>
      <c r="R4202">
        <v>0</v>
      </c>
      <c r="S4202">
        <v>0</v>
      </c>
      <c r="U4202">
        <v>0</v>
      </c>
      <c r="V4202">
        <v>0</v>
      </c>
      <c r="W4202">
        <v>600</v>
      </c>
      <c r="X4202">
        <v>600</v>
      </c>
      <c r="Y4202" t="s">
        <v>419</v>
      </c>
      <c r="Z4202" t="s">
        <v>420</v>
      </c>
      <c r="AA4202" t="s">
        <v>357</v>
      </c>
      <c r="AB4202">
        <v>0</v>
      </c>
      <c r="AC4202">
        <v>1</v>
      </c>
      <c r="AD4202" t="b">
        <v>0</v>
      </c>
      <c r="AE4202" t="s">
        <v>358</v>
      </c>
      <c r="AZ4202" t="s">
        <v>389</v>
      </c>
      <c r="BA4202">
        <v>10000</v>
      </c>
      <c r="BB4202" t="s">
        <v>434</v>
      </c>
      <c r="BC4202" t="s">
        <v>357</v>
      </c>
      <c r="BD4202">
        <v>10000</v>
      </c>
      <c r="BE4202">
        <v>0</v>
      </c>
      <c r="BF4202" t="s">
        <v>361</v>
      </c>
      <c r="BG4202">
        <v>0</v>
      </c>
      <c r="BN4202">
        <v>20930010</v>
      </c>
      <c r="DA4202" t="s">
        <v>434</v>
      </c>
      <c r="DB4202" t="s">
        <v>357</v>
      </c>
      <c r="DC4202">
        <v>10000</v>
      </c>
      <c r="DD4202">
        <v>0</v>
      </c>
      <c r="DE4202" t="s">
        <v>361</v>
      </c>
      <c r="DF4202">
        <v>0</v>
      </c>
      <c r="DM4202">
        <v>20930109</v>
      </c>
      <c r="GY4202">
        <v>0</v>
      </c>
      <c r="GZ4202">
        <v>0</v>
      </c>
      <c r="HA4202" t="s">
        <v>373</v>
      </c>
      <c r="HB4202">
        <v>0</v>
      </c>
      <c r="HC4202">
        <v>0</v>
      </c>
      <c r="HD4202">
        <v>0</v>
      </c>
      <c r="HE4202" t="b">
        <v>0</v>
      </c>
      <c r="HF4202">
        <v>60000</v>
      </c>
      <c r="HG4202" t="b">
        <v>1</v>
      </c>
      <c r="HH4202">
        <v>0</v>
      </c>
      <c r="HI4202">
        <v>0</v>
      </c>
      <c r="HJ4202">
        <v>0</v>
      </c>
      <c r="HK4202">
        <v>0</v>
      </c>
      <c r="HL4202" t="b">
        <v>0</v>
      </c>
      <c r="HM4202">
        <v>0</v>
      </c>
      <c r="HN4202">
        <v>0</v>
      </c>
      <c r="HO4202">
        <v>0</v>
      </c>
      <c r="HP4202" t="s">
        <v>363</v>
      </c>
      <c r="HQ4202">
        <v>0</v>
      </c>
      <c r="HR4202">
        <v>0</v>
      </c>
      <c r="HS4202">
        <v>0</v>
      </c>
      <c r="HT4202">
        <v>0</v>
      </c>
      <c r="HU4202" t="b">
        <v>0</v>
      </c>
      <c r="HV4202">
        <v>0</v>
      </c>
      <c r="HW4202" t="b">
        <v>0</v>
      </c>
      <c r="HX4202" t="b">
        <v>0</v>
      </c>
    </row>
    <row r="4203" spans="2:232">
      <c r="B4203" s="34">
        <f>10000000+INDEX(编号表!$B:$B,MATCH(D4203,编号表!$A:$A,0))*10000+J4203</f>
        <v>11940011</v>
      </c>
      <c r="C4203" s="22" t="s">
        <v>2569</v>
      </c>
      <c r="D4203" s="22" t="s">
        <v>2569</v>
      </c>
      <c r="E4203" s="41" t="s">
        <v>492</v>
      </c>
      <c r="F4203" s="41" t="s">
        <v>2260</v>
      </c>
      <c r="G4203" s="41" t="s">
        <v>363</v>
      </c>
      <c r="H4203" s="41" t="b">
        <v>0</v>
      </c>
      <c r="I4203" s="41" t="b">
        <v>0</v>
      </c>
      <c r="J4203" s="41">
        <v>11</v>
      </c>
      <c r="K4203" s="41" t="str">
        <f t="shared" si="85"/>
        <v>119400</v>
      </c>
      <c r="L4203" s="41" t="s">
        <v>860</v>
      </c>
      <c r="O4203" t="s">
        <v>2571</v>
      </c>
      <c r="P4203">
        <v>12221041</v>
      </c>
      <c r="Q4203">
        <v>0</v>
      </c>
      <c r="R4203">
        <v>0</v>
      </c>
      <c r="S4203">
        <v>0</v>
      </c>
      <c r="U4203">
        <v>0</v>
      </c>
      <c r="V4203">
        <v>0</v>
      </c>
      <c r="W4203">
        <v>600</v>
      </c>
      <c r="X4203">
        <v>600</v>
      </c>
      <c r="Y4203" t="s">
        <v>419</v>
      </c>
      <c r="Z4203" t="s">
        <v>420</v>
      </c>
      <c r="AA4203" t="s">
        <v>357</v>
      </c>
      <c r="AB4203">
        <v>0</v>
      </c>
      <c r="AC4203">
        <v>1</v>
      </c>
      <c r="AD4203" t="b">
        <v>0</v>
      </c>
      <c r="AE4203" t="s">
        <v>358</v>
      </c>
      <c r="AZ4203" t="s">
        <v>389</v>
      </c>
      <c r="BA4203">
        <v>10000</v>
      </c>
      <c r="BB4203" t="s">
        <v>434</v>
      </c>
      <c r="BC4203" t="s">
        <v>357</v>
      </c>
      <c r="BD4203">
        <v>10000</v>
      </c>
      <c r="BE4203">
        <v>0</v>
      </c>
      <c r="BF4203" t="s">
        <v>361</v>
      </c>
      <c r="BG4203">
        <v>0</v>
      </c>
      <c r="BN4203">
        <v>20930011</v>
      </c>
      <c r="DA4203" t="s">
        <v>434</v>
      </c>
      <c r="DB4203" t="s">
        <v>357</v>
      </c>
      <c r="DC4203">
        <v>10000</v>
      </c>
      <c r="DD4203">
        <v>0</v>
      </c>
      <c r="DE4203" t="s">
        <v>361</v>
      </c>
      <c r="DF4203">
        <v>0</v>
      </c>
      <c r="DM4203">
        <v>20930110</v>
      </c>
      <c r="GY4203">
        <v>0</v>
      </c>
      <c r="GZ4203">
        <v>0</v>
      </c>
      <c r="HA4203" t="s">
        <v>373</v>
      </c>
      <c r="HB4203">
        <v>0</v>
      </c>
      <c r="HC4203">
        <v>0</v>
      </c>
      <c r="HD4203">
        <v>0</v>
      </c>
      <c r="HE4203" t="b">
        <v>0</v>
      </c>
      <c r="HF4203">
        <v>60000</v>
      </c>
      <c r="HG4203" t="b">
        <v>1</v>
      </c>
      <c r="HH4203">
        <v>0</v>
      </c>
      <c r="HI4203">
        <v>0</v>
      </c>
      <c r="HJ4203">
        <v>0</v>
      </c>
      <c r="HK4203">
        <v>0</v>
      </c>
      <c r="HL4203" t="b">
        <v>0</v>
      </c>
      <c r="HM4203">
        <v>0</v>
      </c>
      <c r="HN4203">
        <v>0</v>
      </c>
      <c r="HO4203">
        <v>0</v>
      </c>
      <c r="HP4203" t="s">
        <v>363</v>
      </c>
      <c r="HQ4203">
        <v>0</v>
      </c>
      <c r="HR4203">
        <v>0</v>
      </c>
      <c r="HS4203">
        <v>0</v>
      </c>
      <c r="HT4203">
        <v>0</v>
      </c>
      <c r="HU4203" t="b">
        <v>0</v>
      </c>
      <c r="HV4203">
        <v>0</v>
      </c>
      <c r="HW4203" t="b">
        <v>0</v>
      </c>
      <c r="HX4203" t="b">
        <v>0</v>
      </c>
    </row>
    <row r="4204" spans="2:232">
      <c r="B4204" s="34">
        <f>10000000+INDEX(编号表!$B:$B,MATCH(D4204,编号表!$A:$A,0))*10000+J4204</f>
        <v>11940012</v>
      </c>
      <c r="C4204" s="22" t="s">
        <v>2569</v>
      </c>
      <c r="D4204" s="22" t="s">
        <v>2569</v>
      </c>
      <c r="E4204" s="41" t="s">
        <v>492</v>
      </c>
      <c r="F4204" s="41" t="s">
        <v>2260</v>
      </c>
      <c r="G4204" s="41" t="s">
        <v>363</v>
      </c>
      <c r="H4204" s="41" t="b">
        <v>0</v>
      </c>
      <c r="I4204" s="41" t="b">
        <v>0</v>
      </c>
      <c r="J4204" s="41">
        <v>12</v>
      </c>
      <c r="K4204" s="41" t="str">
        <f t="shared" si="85"/>
        <v>119400</v>
      </c>
      <c r="L4204" s="41" t="s">
        <v>777</v>
      </c>
      <c r="O4204" t="s">
        <v>2572</v>
      </c>
      <c r="P4204">
        <v>12221041</v>
      </c>
      <c r="Q4204">
        <v>0</v>
      </c>
      <c r="R4204">
        <v>0</v>
      </c>
      <c r="S4204">
        <v>0</v>
      </c>
      <c r="U4204">
        <v>0</v>
      </c>
      <c r="V4204">
        <v>0</v>
      </c>
      <c r="W4204">
        <v>600</v>
      </c>
      <c r="X4204">
        <v>600</v>
      </c>
      <c r="Y4204" t="s">
        <v>419</v>
      </c>
      <c r="Z4204" t="s">
        <v>420</v>
      </c>
      <c r="AA4204" t="s">
        <v>357</v>
      </c>
      <c r="AB4204">
        <v>0</v>
      </c>
      <c r="AC4204">
        <v>1</v>
      </c>
      <c r="AD4204" t="b">
        <v>0</v>
      </c>
      <c r="AE4204" t="s">
        <v>358</v>
      </c>
      <c r="AZ4204" t="s">
        <v>389</v>
      </c>
      <c r="BA4204">
        <v>10000</v>
      </c>
      <c r="BB4204" t="s">
        <v>434</v>
      </c>
      <c r="BC4204" t="s">
        <v>357</v>
      </c>
      <c r="BD4204">
        <v>10000</v>
      </c>
      <c r="BE4204">
        <v>0</v>
      </c>
      <c r="BF4204" t="s">
        <v>361</v>
      </c>
      <c r="BG4204">
        <v>0</v>
      </c>
      <c r="BN4204">
        <v>20930012</v>
      </c>
      <c r="DA4204" t="s">
        <v>434</v>
      </c>
      <c r="DB4204" t="s">
        <v>357</v>
      </c>
      <c r="DC4204">
        <v>10000</v>
      </c>
      <c r="DD4204">
        <v>0</v>
      </c>
      <c r="DE4204" t="s">
        <v>361</v>
      </c>
      <c r="DF4204">
        <v>0</v>
      </c>
      <c r="DM4204">
        <v>20930111</v>
      </c>
      <c r="GY4204">
        <v>0</v>
      </c>
      <c r="GZ4204">
        <v>0</v>
      </c>
      <c r="HA4204" t="s">
        <v>373</v>
      </c>
      <c r="HB4204">
        <v>0</v>
      </c>
      <c r="HC4204">
        <v>0</v>
      </c>
      <c r="HD4204">
        <v>0</v>
      </c>
      <c r="HE4204" t="b">
        <v>0</v>
      </c>
      <c r="HF4204">
        <v>60000</v>
      </c>
      <c r="HG4204" t="b">
        <v>1</v>
      </c>
      <c r="HH4204">
        <v>0</v>
      </c>
      <c r="HI4204">
        <v>0</v>
      </c>
      <c r="HJ4204">
        <v>0</v>
      </c>
      <c r="HK4204">
        <v>0</v>
      </c>
      <c r="HL4204" t="b">
        <v>0</v>
      </c>
      <c r="HM4204">
        <v>0</v>
      </c>
      <c r="HN4204">
        <v>0</v>
      </c>
      <c r="HO4204">
        <v>0</v>
      </c>
      <c r="HP4204" t="s">
        <v>363</v>
      </c>
      <c r="HQ4204">
        <v>0</v>
      </c>
      <c r="HR4204">
        <v>0</v>
      </c>
      <c r="HS4204">
        <v>0</v>
      </c>
      <c r="HT4204">
        <v>0</v>
      </c>
      <c r="HU4204" t="b">
        <v>0</v>
      </c>
      <c r="HV4204">
        <v>0</v>
      </c>
      <c r="HW4204" t="b">
        <v>0</v>
      </c>
      <c r="HX4204" t="b">
        <v>0</v>
      </c>
    </row>
    <row r="4205" spans="2:232">
      <c r="B4205" s="34">
        <f>10000000+INDEX(编号表!$B:$B,MATCH(D4205,编号表!$A:$A,0))*10000+J4205</f>
        <v>11940013</v>
      </c>
      <c r="C4205" s="22" t="s">
        <v>2569</v>
      </c>
      <c r="D4205" s="22" t="s">
        <v>2569</v>
      </c>
      <c r="E4205" s="41" t="s">
        <v>492</v>
      </c>
      <c r="F4205" s="41" t="s">
        <v>2264</v>
      </c>
      <c r="G4205" s="41" t="s">
        <v>363</v>
      </c>
      <c r="H4205" s="41" t="b">
        <v>0</v>
      </c>
      <c r="I4205" s="41" t="b">
        <v>0</v>
      </c>
      <c r="J4205" s="41">
        <v>13</v>
      </c>
      <c r="K4205" s="41" t="str">
        <f t="shared" si="85"/>
        <v>119400</v>
      </c>
      <c r="L4205" s="41" t="s">
        <v>353</v>
      </c>
      <c r="O4205" t="s">
        <v>2570</v>
      </c>
      <c r="P4205">
        <v>12221041</v>
      </c>
      <c r="Q4205">
        <v>0</v>
      </c>
      <c r="R4205">
        <v>0</v>
      </c>
      <c r="S4205">
        <v>0</v>
      </c>
      <c r="U4205">
        <v>0</v>
      </c>
      <c r="V4205">
        <v>0</v>
      </c>
      <c r="W4205">
        <v>600</v>
      </c>
      <c r="X4205">
        <v>600</v>
      </c>
      <c r="Y4205" t="s">
        <v>419</v>
      </c>
      <c r="Z4205" t="s">
        <v>420</v>
      </c>
      <c r="AA4205" t="s">
        <v>357</v>
      </c>
      <c r="AB4205">
        <v>0</v>
      </c>
      <c r="AC4205">
        <v>1</v>
      </c>
      <c r="AD4205" t="b">
        <v>0</v>
      </c>
      <c r="AE4205" t="s">
        <v>358</v>
      </c>
      <c r="AZ4205" t="s">
        <v>389</v>
      </c>
      <c r="BA4205">
        <v>10000</v>
      </c>
      <c r="BB4205" t="s">
        <v>434</v>
      </c>
      <c r="BC4205" t="s">
        <v>357</v>
      </c>
      <c r="BD4205">
        <v>10000</v>
      </c>
      <c r="BE4205">
        <v>0</v>
      </c>
      <c r="BF4205" t="s">
        <v>361</v>
      </c>
      <c r="BG4205">
        <v>0</v>
      </c>
      <c r="BN4205">
        <v>20930013</v>
      </c>
      <c r="DA4205" t="s">
        <v>434</v>
      </c>
      <c r="DB4205" t="s">
        <v>357</v>
      </c>
      <c r="DC4205">
        <v>10000</v>
      </c>
      <c r="DD4205">
        <v>0</v>
      </c>
      <c r="DE4205" t="s">
        <v>361</v>
      </c>
      <c r="DF4205">
        <v>0</v>
      </c>
      <c r="DM4205">
        <v>20930112</v>
      </c>
      <c r="GY4205">
        <v>0</v>
      </c>
      <c r="GZ4205">
        <v>0</v>
      </c>
      <c r="HA4205" t="s">
        <v>373</v>
      </c>
      <c r="HB4205">
        <v>0</v>
      </c>
      <c r="HC4205">
        <v>0</v>
      </c>
      <c r="HD4205">
        <v>0</v>
      </c>
      <c r="HE4205" t="b">
        <v>0</v>
      </c>
      <c r="HF4205">
        <v>60000</v>
      </c>
      <c r="HG4205" t="b">
        <v>1</v>
      </c>
      <c r="HH4205">
        <v>0</v>
      </c>
      <c r="HI4205">
        <v>0</v>
      </c>
      <c r="HJ4205">
        <v>0</v>
      </c>
      <c r="HK4205">
        <v>0</v>
      </c>
      <c r="HL4205" t="b">
        <v>0</v>
      </c>
      <c r="HM4205">
        <v>0</v>
      </c>
      <c r="HN4205">
        <v>0</v>
      </c>
      <c r="HO4205">
        <v>0</v>
      </c>
      <c r="HP4205" t="s">
        <v>363</v>
      </c>
      <c r="HQ4205">
        <v>0</v>
      </c>
      <c r="HR4205">
        <v>0</v>
      </c>
      <c r="HS4205">
        <v>0</v>
      </c>
      <c r="HT4205">
        <v>0</v>
      </c>
      <c r="HU4205" t="b">
        <v>0</v>
      </c>
      <c r="HV4205">
        <v>0</v>
      </c>
      <c r="HW4205" t="b">
        <v>0</v>
      </c>
      <c r="HX4205" t="b">
        <v>0</v>
      </c>
    </row>
    <row r="4206" spans="2:232">
      <c r="B4206" s="34">
        <f>10000000+INDEX(编号表!$B:$B,MATCH(D4206,编号表!$A:$A,0))*10000+J4206</f>
        <v>11940014</v>
      </c>
      <c r="C4206" s="22" t="s">
        <v>2569</v>
      </c>
      <c r="D4206" s="22" t="s">
        <v>2569</v>
      </c>
      <c r="E4206" s="41" t="s">
        <v>492</v>
      </c>
      <c r="F4206" s="41" t="s">
        <v>2264</v>
      </c>
      <c r="G4206" s="41" t="s">
        <v>363</v>
      </c>
      <c r="H4206" s="41" t="b">
        <v>0</v>
      </c>
      <c r="I4206" s="41" t="b">
        <v>0</v>
      </c>
      <c r="J4206" s="41">
        <v>14</v>
      </c>
      <c r="K4206" s="41" t="str">
        <f t="shared" si="85"/>
        <v>119400</v>
      </c>
      <c r="L4206" s="41" t="s">
        <v>860</v>
      </c>
      <c r="O4206" t="s">
        <v>2571</v>
      </c>
      <c r="P4206">
        <v>12221041</v>
      </c>
      <c r="Q4206">
        <v>0</v>
      </c>
      <c r="R4206">
        <v>0</v>
      </c>
      <c r="S4206">
        <v>0</v>
      </c>
      <c r="U4206">
        <v>0</v>
      </c>
      <c r="V4206">
        <v>0</v>
      </c>
      <c r="W4206">
        <v>600</v>
      </c>
      <c r="X4206">
        <v>600</v>
      </c>
      <c r="Y4206" t="s">
        <v>419</v>
      </c>
      <c r="Z4206" t="s">
        <v>420</v>
      </c>
      <c r="AA4206" t="s">
        <v>357</v>
      </c>
      <c r="AB4206">
        <v>0</v>
      </c>
      <c r="AC4206">
        <v>1</v>
      </c>
      <c r="AD4206" t="b">
        <v>0</v>
      </c>
      <c r="AE4206" t="s">
        <v>358</v>
      </c>
      <c r="AZ4206" t="s">
        <v>389</v>
      </c>
      <c r="BA4206">
        <v>10000</v>
      </c>
      <c r="BB4206" t="s">
        <v>434</v>
      </c>
      <c r="BC4206" t="s">
        <v>357</v>
      </c>
      <c r="BD4206">
        <v>10000</v>
      </c>
      <c r="BE4206">
        <v>0</v>
      </c>
      <c r="BF4206" t="s">
        <v>361</v>
      </c>
      <c r="BG4206">
        <v>0</v>
      </c>
      <c r="BN4206">
        <v>20930014</v>
      </c>
      <c r="DA4206" t="s">
        <v>434</v>
      </c>
      <c r="DB4206" t="s">
        <v>357</v>
      </c>
      <c r="DC4206">
        <v>10000</v>
      </c>
      <c r="DD4206">
        <v>0</v>
      </c>
      <c r="DE4206" t="s">
        <v>361</v>
      </c>
      <c r="DF4206">
        <v>0</v>
      </c>
      <c r="DM4206">
        <v>20930113</v>
      </c>
      <c r="GY4206">
        <v>0</v>
      </c>
      <c r="GZ4206">
        <v>0</v>
      </c>
      <c r="HA4206" t="s">
        <v>373</v>
      </c>
      <c r="HB4206">
        <v>0</v>
      </c>
      <c r="HC4206">
        <v>0</v>
      </c>
      <c r="HD4206">
        <v>0</v>
      </c>
      <c r="HE4206" t="b">
        <v>0</v>
      </c>
      <c r="HF4206">
        <v>60000</v>
      </c>
      <c r="HG4206" t="b">
        <v>1</v>
      </c>
      <c r="HH4206">
        <v>0</v>
      </c>
      <c r="HI4206">
        <v>0</v>
      </c>
      <c r="HJ4206">
        <v>0</v>
      </c>
      <c r="HK4206">
        <v>0</v>
      </c>
      <c r="HL4206" t="b">
        <v>0</v>
      </c>
      <c r="HM4206">
        <v>0</v>
      </c>
      <c r="HN4206">
        <v>0</v>
      </c>
      <c r="HO4206">
        <v>0</v>
      </c>
      <c r="HP4206" t="s">
        <v>363</v>
      </c>
      <c r="HQ4206">
        <v>0</v>
      </c>
      <c r="HR4206">
        <v>0</v>
      </c>
      <c r="HS4206">
        <v>0</v>
      </c>
      <c r="HT4206">
        <v>0</v>
      </c>
      <c r="HU4206" t="b">
        <v>0</v>
      </c>
      <c r="HV4206">
        <v>0</v>
      </c>
      <c r="HW4206" t="b">
        <v>0</v>
      </c>
      <c r="HX4206" t="b">
        <v>0</v>
      </c>
    </row>
    <row r="4207" spans="2:232">
      <c r="B4207" s="34">
        <f>10000000+INDEX(编号表!$B:$B,MATCH(D4207,编号表!$A:$A,0))*10000+J4207</f>
        <v>11940015</v>
      </c>
      <c r="C4207" s="22" t="s">
        <v>2569</v>
      </c>
      <c r="D4207" s="22" t="s">
        <v>2569</v>
      </c>
      <c r="E4207" s="41" t="s">
        <v>492</v>
      </c>
      <c r="F4207" s="41" t="s">
        <v>2264</v>
      </c>
      <c r="G4207" s="41" t="s">
        <v>363</v>
      </c>
      <c r="H4207" s="41" t="b">
        <v>0</v>
      </c>
      <c r="I4207" s="41" t="b">
        <v>0</v>
      </c>
      <c r="J4207" s="41">
        <v>15</v>
      </c>
      <c r="K4207" s="41" t="str">
        <f t="shared" si="85"/>
        <v>119400</v>
      </c>
      <c r="L4207" s="41" t="s">
        <v>777</v>
      </c>
      <c r="O4207" t="s">
        <v>2572</v>
      </c>
      <c r="P4207">
        <v>12221041</v>
      </c>
      <c r="Q4207">
        <v>0</v>
      </c>
      <c r="R4207">
        <v>0</v>
      </c>
      <c r="S4207">
        <v>0</v>
      </c>
      <c r="U4207">
        <v>0</v>
      </c>
      <c r="V4207">
        <v>0</v>
      </c>
      <c r="W4207">
        <v>600</v>
      </c>
      <c r="X4207">
        <v>600</v>
      </c>
      <c r="Y4207" t="s">
        <v>419</v>
      </c>
      <c r="Z4207" t="s">
        <v>420</v>
      </c>
      <c r="AA4207" t="s">
        <v>357</v>
      </c>
      <c r="AB4207">
        <v>0</v>
      </c>
      <c r="AC4207">
        <v>1</v>
      </c>
      <c r="AD4207" t="b">
        <v>0</v>
      </c>
      <c r="AE4207" t="s">
        <v>358</v>
      </c>
      <c r="AZ4207" t="s">
        <v>389</v>
      </c>
      <c r="BA4207">
        <v>10000</v>
      </c>
      <c r="BB4207" t="s">
        <v>434</v>
      </c>
      <c r="BC4207" t="s">
        <v>357</v>
      </c>
      <c r="BD4207">
        <v>10000</v>
      </c>
      <c r="BE4207">
        <v>0</v>
      </c>
      <c r="BF4207" t="s">
        <v>361</v>
      </c>
      <c r="BG4207">
        <v>0</v>
      </c>
      <c r="BN4207">
        <v>20930015</v>
      </c>
      <c r="DA4207" t="s">
        <v>434</v>
      </c>
      <c r="DB4207" t="s">
        <v>357</v>
      </c>
      <c r="DC4207">
        <v>10000</v>
      </c>
      <c r="DD4207">
        <v>0</v>
      </c>
      <c r="DE4207" t="s">
        <v>361</v>
      </c>
      <c r="DF4207">
        <v>0</v>
      </c>
      <c r="DM4207">
        <v>20930114</v>
      </c>
      <c r="GY4207">
        <v>0</v>
      </c>
      <c r="GZ4207">
        <v>0</v>
      </c>
      <c r="HA4207" t="s">
        <v>373</v>
      </c>
      <c r="HB4207">
        <v>0</v>
      </c>
      <c r="HC4207">
        <v>0</v>
      </c>
      <c r="HD4207">
        <v>0</v>
      </c>
      <c r="HE4207" t="b">
        <v>0</v>
      </c>
      <c r="HF4207">
        <v>60000</v>
      </c>
      <c r="HG4207" t="b">
        <v>1</v>
      </c>
      <c r="HH4207">
        <v>0</v>
      </c>
      <c r="HI4207">
        <v>0</v>
      </c>
      <c r="HJ4207">
        <v>0</v>
      </c>
      <c r="HK4207">
        <v>0</v>
      </c>
      <c r="HL4207" t="b">
        <v>0</v>
      </c>
      <c r="HM4207">
        <v>0</v>
      </c>
      <c r="HN4207">
        <v>0</v>
      </c>
      <c r="HO4207">
        <v>0</v>
      </c>
      <c r="HP4207" t="s">
        <v>363</v>
      </c>
      <c r="HQ4207">
        <v>0</v>
      </c>
      <c r="HR4207">
        <v>0</v>
      </c>
      <c r="HS4207">
        <v>0</v>
      </c>
      <c r="HT4207">
        <v>0</v>
      </c>
      <c r="HU4207" t="b">
        <v>0</v>
      </c>
      <c r="HV4207">
        <v>0</v>
      </c>
      <c r="HW4207" t="b">
        <v>0</v>
      </c>
      <c r="HX4207" t="b">
        <v>0</v>
      </c>
    </row>
    <row r="4208" spans="2:232">
      <c r="B4208" s="34">
        <f>10000000+INDEX(编号表!$B:$B,MATCH(D4208,编号表!$A:$A,0))*10000+J4208</f>
        <v>11940016</v>
      </c>
      <c r="C4208" s="22" t="s">
        <v>2569</v>
      </c>
      <c r="D4208" s="22" t="s">
        <v>2569</v>
      </c>
      <c r="E4208" s="41" t="s">
        <v>492</v>
      </c>
      <c r="F4208" s="41" t="s">
        <v>2268</v>
      </c>
      <c r="G4208" s="41" t="s">
        <v>363</v>
      </c>
      <c r="H4208" s="41" t="b">
        <v>0</v>
      </c>
      <c r="I4208" s="41" t="b">
        <v>0</v>
      </c>
      <c r="J4208" s="41">
        <v>16</v>
      </c>
      <c r="K4208" s="41" t="str">
        <f t="shared" si="85"/>
        <v>119400</v>
      </c>
      <c r="L4208" s="41" t="s">
        <v>353</v>
      </c>
      <c r="O4208" t="s">
        <v>2570</v>
      </c>
      <c r="P4208">
        <v>12221041</v>
      </c>
      <c r="Q4208">
        <v>0</v>
      </c>
      <c r="R4208">
        <v>0</v>
      </c>
      <c r="S4208">
        <v>0</v>
      </c>
      <c r="U4208">
        <v>0</v>
      </c>
      <c r="V4208">
        <v>0</v>
      </c>
      <c r="W4208">
        <v>600</v>
      </c>
      <c r="X4208">
        <v>600</v>
      </c>
      <c r="Y4208" t="s">
        <v>419</v>
      </c>
      <c r="Z4208" t="s">
        <v>420</v>
      </c>
      <c r="AA4208" t="s">
        <v>357</v>
      </c>
      <c r="AB4208">
        <v>0</v>
      </c>
      <c r="AC4208">
        <v>1</v>
      </c>
      <c r="AD4208" t="b">
        <v>0</v>
      </c>
      <c r="AE4208" t="s">
        <v>358</v>
      </c>
      <c r="AZ4208" t="s">
        <v>389</v>
      </c>
      <c r="BA4208">
        <v>10000</v>
      </c>
      <c r="BB4208" t="s">
        <v>434</v>
      </c>
      <c r="BC4208" t="s">
        <v>357</v>
      </c>
      <c r="BD4208">
        <v>10000</v>
      </c>
      <c r="BE4208">
        <v>0</v>
      </c>
      <c r="BF4208" t="s">
        <v>361</v>
      </c>
      <c r="BG4208">
        <v>0</v>
      </c>
      <c r="BN4208">
        <v>20930016</v>
      </c>
      <c r="DA4208" t="s">
        <v>434</v>
      </c>
      <c r="DB4208" t="s">
        <v>357</v>
      </c>
      <c r="DC4208">
        <v>10000</v>
      </c>
      <c r="DD4208">
        <v>0</v>
      </c>
      <c r="DE4208" t="s">
        <v>361</v>
      </c>
      <c r="DF4208">
        <v>0</v>
      </c>
      <c r="DM4208">
        <v>20930115</v>
      </c>
      <c r="GY4208">
        <v>0</v>
      </c>
      <c r="GZ4208">
        <v>0</v>
      </c>
      <c r="HA4208" t="s">
        <v>373</v>
      </c>
      <c r="HB4208">
        <v>0</v>
      </c>
      <c r="HC4208">
        <v>0</v>
      </c>
      <c r="HD4208">
        <v>0</v>
      </c>
      <c r="HE4208" t="b">
        <v>0</v>
      </c>
      <c r="HF4208">
        <v>60000</v>
      </c>
      <c r="HG4208" t="b">
        <v>1</v>
      </c>
      <c r="HH4208">
        <v>0</v>
      </c>
      <c r="HI4208">
        <v>0</v>
      </c>
      <c r="HJ4208">
        <v>0</v>
      </c>
      <c r="HK4208">
        <v>0</v>
      </c>
      <c r="HL4208" t="b">
        <v>0</v>
      </c>
      <c r="HM4208">
        <v>0</v>
      </c>
      <c r="HN4208">
        <v>0</v>
      </c>
      <c r="HO4208">
        <v>0</v>
      </c>
      <c r="HP4208" t="s">
        <v>363</v>
      </c>
      <c r="HQ4208">
        <v>0</v>
      </c>
      <c r="HR4208">
        <v>0</v>
      </c>
      <c r="HS4208">
        <v>0</v>
      </c>
      <c r="HT4208">
        <v>0</v>
      </c>
      <c r="HU4208" t="b">
        <v>0</v>
      </c>
      <c r="HV4208">
        <v>0</v>
      </c>
      <c r="HW4208" t="b">
        <v>0</v>
      </c>
      <c r="HX4208" t="b">
        <v>0</v>
      </c>
    </row>
    <row r="4209" spans="2:232">
      <c r="B4209" s="34">
        <f>10000000+INDEX(编号表!$B:$B,MATCH(D4209,编号表!$A:$A,0))*10000+J4209</f>
        <v>11940017</v>
      </c>
      <c r="C4209" s="22" t="s">
        <v>2569</v>
      </c>
      <c r="D4209" s="22" t="s">
        <v>2569</v>
      </c>
      <c r="E4209" s="41" t="s">
        <v>492</v>
      </c>
      <c r="F4209" s="41" t="s">
        <v>2268</v>
      </c>
      <c r="G4209" s="41" t="s">
        <v>363</v>
      </c>
      <c r="H4209" s="41" t="b">
        <v>0</v>
      </c>
      <c r="I4209" s="41" t="b">
        <v>0</v>
      </c>
      <c r="J4209" s="41">
        <v>17</v>
      </c>
      <c r="K4209" s="41" t="str">
        <f t="shared" si="85"/>
        <v>119400</v>
      </c>
      <c r="L4209" s="41" t="s">
        <v>860</v>
      </c>
      <c r="O4209" t="s">
        <v>2571</v>
      </c>
      <c r="P4209">
        <v>12221041</v>
      </c>
      <c r="Q4209">
        <v>0</v>
      </c>
      <c r="R4209">
        <v>0</v>
      </c>
      <c r="S4209">
        <v>0</v>
      </c>
      <c r="U4209">
        <v>0</v>
      </c>
      <c r="V4209">
        <v>0</v>
      </c>
      <c r="W4209">
        <v>600</v>
      </c>
      <c r="X4209">
        <v>600</v>
      </c>
      <c r="Y4209" t="s">
        <v>419</v>
      </c>
      <c r="Z4209" t="s">
        <v>420</v>
      </c>
      <c r="AA4209" t="s">
        <v>357</v>
      </c>
      <c r="AB4209">
        <v>0</v>
      </c>
      <c r="AC4209">
        <v>1</v>
      </c>
      <c r="AD4209" t="b">
        <v>0</v>
      </c>
      <c r="AE4209" t="s">
        <v>358</v>
      </c>
      <c r="AZ4209" t="s">
        <v>389</v>
      </c>
      <c r="BA4209">
        <v>10000</v>
      </c>
      <c r="BB4209" t="s">
        <v>434</v>
      </c>
      <c r="BC4209" t="s">
        <v>357</v>
      </c>
      <c r="BD4209">
        <v>10000</v>
      </c>
      <c r="BE4209">
        <v>0</v>
      </c>
      <c r="BF4209" t="s">
        <v>361</v>
      </c>
      <c r="BG4209">
        <v>0</v>
      </c>
      <c r="BN4209">
        <v>20930017</v>
      </c>
      <c r="DA4209" t="s">
        <v>434</v>
      </c>
      <c r="DB4209" t="s">
        <v>357</v>
      </c>
      <c r="DC4209">
        <v>10000</v>
      </c>
      <c r="DD4209">
        <v>0</v>
      </c>
      <c r="DE4209" t="s">
        <v>361</v>
      </c>
      <c r="DF4209">
        <v>0</v>
      </c>
      <c r="DM4209">
        <v>20930116</v>
      </c>
      <c r="GY4209">
        <v>0</v>
      </c>
      <c r="GZ4209">
        <v>0</v>
      </c>
      <c r="HA4209" t="s">
        <v>373</v>
      </c>
      <c r="HB4209">
        <v>0</v>
      </c>
      <c r="HC4209">
        <v>0</v>
      </c>
      <c r="HD4209">
        <v>0</v>
      </c>
      <c r="HE4209" t="b">
        <v>0</v>
      </c>
      <c r="HF4209">
        <v>60000</v>
      </c>
      <c r="HG4209" t="b">
        <v>1</v>
      </c>
      <c r="HH4209">
        <v>0</v>
      </c>
      <c r="HI4209">
        <v>0</v>
      </c>
      <c r="HJ4209">
        <v>0</v>
      </c>
      <c r="HK4209">
        <v>0</v>
      </c>
      <c r="HL4209" t="b">
        <v>0</v>
      </c>
      <c r="HM4209">
        <v>0</v>
      </c>
      <c r="HN4209">
        <v>0</v>
      </c>
      <c r="HO4209">
        <v>0</v>
      </c>
      <c r="HP4209" t="s">
        <v>363</v>
      </c>
      <c r="HQ4209">
        <v>0</v>
      </c>
      <c r="HR4209">
        <v>0</v>
      </c>
      <c r="HS4209">
        <v>0</v>
      </c>
      <c r="HT4209">
        <v>0</v>
      </c>
      <c r="HU4209" t="b">
        <v>0</v>
      </c>
      <c r="HV4209">
        <v>0</v>
      </c>
      <c r="HW4209" t="b">
        <v>0</v>
      </c>
      <c r="HX4209" t="b">
        <v>0</v>
      </c>
    </row>
    <row r="4210" spans="2:232">
      <c r="B4210" s="34">
        <f>10000000+INDEX(编号表!$B:$B,MATCH(D4210,编号表!$A:$A,0))*10000+J4210</f>
        <v>11940018</v>
      </c>
      <c r="C4210" s="22" t="s">
        <v>2569</v>
      </c>
      <c r="D4210" s="22" t="s">
        <v>2569</v>
      </c>
      <c r="E4210" s="41" t="s">
        <v>492</v>
      </c>
      <c r="F4210" s="41" t="s">
        <v>2268</v>
      </c>
      <c r="G4210" s="41" t="s">
        <v>363</v>
      </c>
      <c r="H4210" s="41" t="b">
        <v>0</v>
      </c>
      <c r="I4210" s="41" t="b">
        <v>0</v>
      </c>
      <c r="J4210" s="41">
        <v>18</v>
      </c>
      <c r="K4210" s="41" t="str">
        <f t="shared" si="85"/>
        <v>119400</v>
      </c>
      <c r="L4210" s="41" t="s">
        <v>777</v>
      </c>
      <c r="O4210" t="s">
        <v>2572</v>
      </c>
      <c r="P4210">
        <v>12221041</v>
      </c>
      <c r="Q4210">
        <v>0</v>
      </c>
      <c r="R4210">
        <v>0</v>
      </c>
      <c r="S4210">
        <v>0</v>
      </c>
      <c r="U4210">
        <v>0</v>
      </c>
      <c r="V4210">
        <v>0</v>
      </c>
      <c r="W4210">
        <v>600</v>
      </c>
      <c r="X4210">
        <v>600</v>
      </c>
      <c r="Y4210" t="s">
        <v>419</v>
      </c>
      <c r="Z4210" t="s">
        <v>420</v>
      </c>
      <c r="AA4210" t="s">
        <v>357</v>
      </c>
      <c r="AB4210">
        <v>0</v>
      </c>
      <c r="AC4210">
        <v>1</v>
      </c>
      <c r="AD4210" t="b">
        <v>0</v>
      </c>
      <c r="AE4210" t="s">
        <v>358</v>
      </c>
      <c r="AZ4210" t="s">
        <v>389</v>
      </c>
      <c r="BA4210">
        <v>10000</v>
      </c>
      <c r="BB4210" t="s">
        <v>434</v>
      </c>
      <c r="BC4210" t="s">
        <v>357</v>
      </c>
      <c r="BD4210">
        <v>10000</v>
      </c>
      <c r="BE4210">
        <v>0</v>
      </c>
      <c r="BF4210" t="s">
        <v>361</v>
      </c>
      <c r="BG4210">
        <v>0</v>
      </c>
      <c r="BN4210">
        <v>20930018</v>
      </c>
      <c r="DA4210" t="s">
        <v>434</v>
      </c>
      <c r="DB4210" t="s">
        <v>357</v>
      </c>
      <c r="DC4210">
        <v>10000</v>
      </c>
      <c r="DD4210">
        <v>0</v>
      </c>
      <c r="DE4210" t="s">
        <v>361</v>
      </c>
      <c r="DF4210">
        <v>0</v>
      </c>
      <c r="DM4210">
        <v>20930117</v>
      </c>
      <c r="GY4210">
        <v>0</v>
      </c>
      <c r="GZ4210">
        <v>0</v>
      </c>
      <c r="HA4210" t="s">
        <v>373</v>
      </c>
      <c r="HB4210">
        <v>0</v>
      </c>
      <c r="HC4210">
        <v>0</v>
      </c>
      <c r="HD4210">
        <v>0</v>
      </c>
      <c r="HE4210" t="b">
        <v>0</v>
      </c>
      <c r="HF4210">
        <v>60000</v>
      </c>
      <c r="HG4210" t="b">
        <v>1</v>
      </c>
      <c r="HH4210">
        <v>0</v>
      </c>
      <c r="HI4210">
        <v>0</v>
      </c>
      <c r="HJ4210">
        <v>0</v>
      </c>
      <c r="HK4210">
        <v>0</v>
      </c>
      <c r="HL4210" t="b">
        <v>0</v>
      </c>
      <c r="HM4210">
        <v>0</v>
      </c>
      <c r="HN4210">
        <v>0</v>
      </c>
      <c r="HO4210">
        <v>0</v>
      </c>
      <c r="HP4210" t="s">
        <v>363</v>
      </c>
      <c r="HQ4210">
        <v>0</v>
      </c>
      <c r="HR4210">
        <v>0</v>
      </c>
      <c r="HS4210">
        <v>0</v>
      </c>
      <c r="HT4210">
        <v>0</v>
      </c>
      <c r="HU4210" t="b">
        <v>0</v>
      </c>
      <c r="HV4210">
        <v>0</v>
      </c>
      <c r="HW4210" t="b">
        <v>0</v>
      </c>
      <c r="HX4210" t="b">
        <v>0</v>
      </c>
    </row>
    <row r="4211" spans="2:232">
      <c r="B4211" s="34">
        <f>10000000+INDEX(编号表!$B:$B,MATCH(D4211,编号表!$A:$A,0))*10000+J4211</f>
        <v>11940019</v>
      </c>
      <c r="C4211" s="22" t="s">
        <v>2569</v>
      </c>
      <c r="D4211" s="22" t="s">
        <v>2569</v>
      </c>
      <c r="E4211" s="41" t="s">
        <v>492</v>
      </c>
      <c r="F4211" s="41" t="s">
        <v>2272</v>
      </c>
      <c r="G4211" s="41" t="s">
        <v>363</v>
      </c>
      <c r="H4211" s="41" t="b">
        <v>0</v>
      </c>
      <c r="I4211" s="41" t="b">
        <v>0</v>
      </c>
      <c r="J4211" s="41">
        <v>19</v>
      </c>
      <c r="K4211" s="41" t="str">
        <f t="shared" si="85"/>
        <v>119400</v>
      </c>
      <c r="L4211" s="41" t="s">
        <v>353</v>
      </c>
      <c r="O4211" t="s">
        <v>2570</v>
      </c>
      <c r="P4211">
        <v>12221041</v>
      </c>
      <c r="Q4211">
        <v>0</v>
      </c>
      <c r="R4211">
        <v>0</v>
      </c>
      <c r="S4211">
        <v>0</v>
      </c>
      <c r="U4211">
        <v>0</v>
      </c>
      <c r="V4211">
        <v>0</v>
      </c>
      <c r="W4211">
        <v>600</v>
      </c>
      <c r="X4211">
        <v>600</v>
      </c>
      <c r="Y4211" t="s">
        <v>419</v>
      </c>
      <c r="Z4211" t="s">
        <v>420</v>
      </c>
      <c r="AA4211" t="s">
        <v>357</v>
      </c>
      <c r="AB4211">
        <v>0</v>
      </c>
      <c r="AC4211">
        <v>1</v>
      </c>
      <c r="AD4211" t="b">
        <v>0</v>
      </c>
      <c r="AE4211" t="s">
        <v>358</v>
      </c>
      <c r="AZ4211" t="s">
        <v>389</v>
      </c>
      <c r="BA4211">
        <v>10000</v>
      </c>
      <c r="BB4211" t="s">
        <v>434</v>
      </c>
      <c r="BC4211" t="s">
        <v>357</v>
      </c>
      <c r="BD4211">
        <v>10000</v>
      </c>
      <c r="BE4211">
        <v>0</v>
      </c>
      <c r="BF4211" t="s">
        <v>361</v>
      </c>
      <c r="BG4211">
        <v>0</v>
      </c>
      <c r="BN4211">
        <v>20930019</v>
      </c>
      <c r="DA4211" t="s">
        <v>434</v>
      </c>
      <c r="DB4211" t="s">
        <v>357</v>
      </c>
      <c r="DC4211">
        <v>10000</v>
      </c>
      <c r="DD4211">
        <v>0</v>
      </c>
      <c r="DE4211" t="s">
        <v>361</v>
      </c>
      <c r="DF4211">
        <v>0</v>
      </c>
      <c r="DM4211">
        <v>20930118</v>
      </c>
      <c r="GY4211">
        <v>0</v>
      </c>
      <c r="GZ4211">
        <v>0</v>
      </c>
      <c r="HA4211" t="s">
        <v>373</v>
      </c>
      <c r="HB4211">
        <v>0</v>
      </c>
      <c r="HC4211">
        <v>0</v>
      </c>
      <c r="HD4211">
        <v>0</v>
      </c>
      <c r="HE4211" t="b">
        <v>0</v>
      </c>
      <c r="HF4211">
        <v>60000</v>
      </c>
      <c r="HG4211" t="b">
        <v>1</v>
      </c>
      <c r="HH4211">
        <v>0</v>
      </c>
      <c r="HI4211">
        <v>0</v>
      </c>
      <c r="HJ4211">
        <v>0</v>
      </c>
      <c r="HK4211">
        <v>0</v>
      </c>
      <c r="HL4211" t="b">
        <v>0</v>
      </c>
      <c r="HM4211">
        <v>0</v>
      </c>
      <c r="HN4211">
        <v>0</v>
      </c>
      <c r="HO4211">
        <v>0</v>
      </c>
      <c r="HP4211" t="s">
        <v>363</v>
      </c>
      <c r="HQ4211">
        <v>0</v>
      </c>
      <c r="HR4211">
        <v>0</v>
      </c>
      <c r="HS4211">
        <v>0</v>
      </c>
      <c r="HT4211">
        <v>0</v>
      </c>
      <c r="HU4211" t="b">
        <v>0</v>
      </c>
      <c r="HV4211">
        <v>0</v>
      </c>
      <c r="HW4211" t="b">
        <v>0</v>
      </c>
      <c r="HX4211" t="b">
        <v>0</v>
      </c>
    </row>
    <row r="4212" spans="2:232">
      <c r="B4212" s="34">
        <f>10000000+INDEX(编号表!$B:$B,MATCH(D4212,编号表!$A:$A,0))*10000+J4212</f>
        <v>11940020</v>
      </c>
      <c r="C4212" s="22" t="s">
        <v>2569</v>
      </c>
      <c r="D4212" s="22" t="s">
        <v>2569</v>
      </c>
      <c r="E4212" s="41" t="s">
        <v>492</v>
      </c>
      <c r="F4212" s="41" t="s">
        <v>2272</v>
      </c>
      <c r="G4212" s="41" t="s">
        <v>363</v>
      </c>
      <c r="H4212" s="41" t="b">
        <v>0</v>
      </c>
      <c r="I4212" s="41" t="b">
        <v>0</v>
      </c>
      <c r="J4212" s="41">
        <v>20</v>
      </c>
      <c r="K4212" s="41" t="str">
        <f t="shared" si="85"/>
        <v>119400</v>
      </c>
      <c r="L4212" s="41" t="s">
        <v>860</v>
      </c>
      <c r="O4212" t="s">
        <v>2571</v>
      </c>
      <c r="P4212">
        <v>12221041</v>
      </c>
      <c r="Q4212">
        <v>0</v>
      </c>
      <c r="R4212">
        <v>0</v>
      </c>
      <c r="S4212">
        <v>0</v>
      </c>
      <c r="U4212">
        <v>0</v>
      </c>
      <c r="V4212">
        <v>0</v>
      </c>
      <c r="W4212">
        <v>600</v>
      </c>
      <c r="X4212">
        <v>600</v>
      </c>
      <c r="Y4212" t="s">
        <v>419</v>
      </c>
      <c r="Z4212" t="s">
        <v>420</v>
      </c>
      <c r="AA4212" t="s">
        <v>357</v>
      </c>
      <c r="AB4212">
        <v>0</v>
      </c>
      <c r="AC4212">
        <v>1</v>
      </c>
      <c r="AD4212" t="b">
        <v>0</v>
      </c>
      <c r="AE4212" t="s">
        <v>358</v>
      </c>
      <c r="AZ4212" t="s">
        <v>389</v>
      </c>
      <c r="BA4212">
        <v>10000</v>
      </c>
      <c r="BB4212" t="s">
        <v>434</v>
      </c>
      <c r="BC4212" t="s">
        <v>357</v>
      </c>
      <c r="BD4212">
        <v>10000</v>
      </c>
      <c r="BE4212">
        <v>0</v>
      </c>
      <c r="BF4212" t="s">
        <v>361</v>
      </c>
      <c r="BG4212">
        <v>0</v>
      </c>
      <c r="BN4212">
        <v>20930020</v>
      </c>
      <c r="DA4212" t="s">
        <v>434</v>
      </c>
      <c r="DB4212" t="s">
        <v>357</v>
      </c>
      <c r="DC4212">
        <v>10000</v>
      </c>
      <c r="DD4212">
        <v>0</v>
      </c>
      <c r="DE4212" t="s">
        <v>361</v>
      </c>
      <c r="DF4212">
        <v>0</v>
      </c>
      <c r="DM4212">
        <v>20930119</v>
      </c>
      <c r="GY4212">
        <v>0</v>
      </c>
      <c r="GZ4212">
        <v>0</v>
      </c>
      <c r="HA4212" t="s">
        <v>373</v>
      </c>
      <c r="HB4212">
        <v>0</v>
      </c>
      <c r="HC4212">
        <v>0</v>
      </c>
      <c r="HD4212">
        <v>0</v>
      </c>
      <c r="HE4212" t="b">
        <v>0</v>
      </c>
      <c r="HF4212">
        <v>60000</v>
      </c>
      <c r="HG4212" t="b">
        <v>1</v>
      </c>
      <c r="HH4212">
        <v>0</v>
      </c>
      <c r="HI4212">
        <v>0</v>
      </c>
      <c r="HJ4212">
        <v>0</v>
      </c>
      <c r="HK4212">
        <v>0</v>
      </c>
      <c r="HL4212" t="b">
        <v>0</v>
      </c>
      <c r="HM4212">
        <v>0</v>
      </c>
      <c r="HN4212">
        <v>0</v>
      </c>
      <c r="HO4212">
        <v>0</v>
      </c>
      <c r="HP4212" t="s">
        <v>363</v>
      </c>
      <c r="HQ4212">
        <v>0</v>
      </c>
      <c r="HR4212">
        <v>0</v>
      </c>
      <c r="HS4212">
        <v>0</v>
      </c>
      <c r="HT4212">
        <v>0</v>
      </c>
      <c r="HU4212" t="b">
        <v>0</v>
      </c>
      <c r="HV4212">
        <v>0</v>
      </c>
      <c r="HW4212" t="b">
        <v>0</v>
      </c>
      <c r="HX4212" t="b">
        <v>0</v>
      </c>
    </row>
    <row r="4213" spans="2:232">
      <c r="B4213" s="34">
        <f>10000000+INDEX(编号表!$B:$B,MATCH(D4213,编号表!$A:$A,0))*10000+J4213</f>
        <v>11940021</v>
      </c>
      <c r="C4213" s="22" t="s">
        <v>2569</v>
      </c>
      <c r="D4213" s="22" t="s">
        <v>2569</v>
      </c>
      <c r="E4213" s="41" t="s">
        <v>492</v>
      </c>
      <c r="F4213" s="41" t="s">
        <v>2272</v>
      </c>
      <c r="G4213" s="41" t="s">
        <v>363</v>
      </c>
      <c r="H4213" s="41" t="b">
        <v>0</v>
      </c>
      <c r="I4213" s="41" t="b">
        <v>0</v>
      </c>
      <c r="J4213" s="41">
        <v>21</v>
      </c>
      <c r="K4213" s="41" t="str">
        <f t="shared" si="85"/>
        <v>119400</v>
      </c>
      <c r="L4213" s="41" t="s">
        <v>777</v>
      </c>
      <c r="O4213" t="s">
        <v>2572</v>
      </c>
      <c r="P4213">
        <v>12221041</v>
      </c>
      <c r="Q4213">
        <v>0</v>
      </c>
      <c r="R4213">
        <v>0</v>
      </c>
      <c r="S4213">
        <v>0</v>
      </c>
      <c r="U4213">
        <v>0</v>
      </c>
      <c r="V4213">
        <v>0</v>
      </c>
      <c r="W4213">
        <v>600</v>
      </c>
      <c r="X4213">
        <v>600</v>
      </c>
      <c r="Y4213" t="s">
        <v>419</v>
      </c>
      <c r="Z4213" t="s">
        <v>420</v>
      </c>
      <c r="AA4213" t="s">
        <v>357</v>
      </c>
      <c r="AB4213">
        <v>0</v>
      </c>
      <c r="AC4213">
        <v>1</v>
      </c>
      <c r="AD4213" t="b">
        <v>0</v>
      </c>
      <c r="AE4213" t="s">
        <v>358</v>
      </c>
      <c r="AZ4213" t="s">
        <v>389</v>
      </c>
      <c r="BA4213">
        <v>10000</v>
      </c>
      <c r="BB4213" t="s">
        <v>434</v>
      </c>
      <c r="BC4213" t="s">
        <v>357</v>
      </c>
      <c r="BD4213">
        <v>10000</v>
      </c>
      <c r="BE4213">
        <v>0</v>
      </c>
      <c r="BF4213" t="s">
        <v>361</v>
      </c>
      <c r="BG4213">
        <v>0</v>
      </c>
      <c r="BN4213">
        <v>20930021</v>
      </c>
      <c r="DA4213" t="s">
        <v>434</v>
      </c>
      <c r="DB4213" t="s">
        <v>357</v>
      </c>
      <c r="DC4213">
        <v>10000</v>
      </c>
      <c r="DD4213">
        <v>0</v>
      </c>
      <c r="DE4213" t="s">
        <v>361</v>
      </c>
      <c r="DF4213">
        <v>0</v>
      </c>
      <c r="DM4213">
        <v>20930120</v>
      </c>
      <c r="GY4213">
        <v>0</v>
      </c>
      <c r="GZ4213">
        <v>0</v>
      </c>
      <c r="HA4213" t="s">
        <v>373</v>
      </c>
      <c r="HB4213">
        <v>0</v>
      </c>
      <c r="HC4213">
        <v>0</v>
      </c>
      <c r="HD4213">
        <v>0</v>
      </c>
      <c r="HE4213" t="b">
        <v>0</v>
      </c>
      <c r="HF4213">
        <v>60000</v>
      </c>
      <c r="HG4213" t="b">
        <v>1</v>
      </c>
      <c r="HH4213">
        <v>0</v>
      </c>
      <c r="HI4213">
        <v>0</v>
      </c>
      <c r="HJ4213">
        <v>0</v>
      </c>
      <c r="HK4213">
        <v>0</v>
      </c>
      <c r="HL4213" t="b">
        <v>0</v>
      </c>
      <c r="HM4213">
        <v>0</v>
      </c>
      <c r="HN4213">
        <v>0</v>
      </c>
      <c r="HO4213">
        <v>0</v>
      </c>
      <c r="HP4213" t="s">
        <v>363</v>
      </c>
      <c r="HQ4213">
        <v>0</v>
      </c>
      <c r="HR4213">
        <v>0</v>
      </c>
      <c r="HS4213">
        <v>0</v>
      </c>
      <c r="HT4213">
        <v>0</v>
      </c>
      <c r="HU4213" t="b">
        <v>0</v>
      </c>
      <c r="HV4213">
        <v>0</v>
      </c>
      <c r="HW4213" t="b">
        <v>0</v>
      </c>
      <c r="HX4213" t="b">
        <v>0</v>
      </c>
    </row>
    <row r="4214" spans="2:232">
      <c r="B4214" s="34">
        <f>10000000+INDEX(编号表!$B:$B,MATCH(D4214,编号表!$A:$A,0))*10000+J4214</f>
        <v>11530100</v>
      </c>
      <c r="C4214" s="22" t="s">
        <v>2573</v>
      </c>
      <c r="D4214" s="22" t="s">
        <v>2247</v>
      </c>
      <c r="E4214" s="41" t="s">
        <v>363</v>
      </c>
      <c r="F4214" s="41" t="s">
        <v>2574</v>
      </c>
      <c r="G4214" s="41" t="s">
        <v>403</v>
      </c>
      <c r="H4214" s="41" t="b">
        <v>0</v>
      </c>
      <c r="I4214" s="41" t="b">
        <v>1</v>
      </c>
      <c r="J4214" s="41">
        <v>100</v>
      </c>
      <c r="K4214" s="41" t="str">
        <f t="shared" si="85"/>
        <v>115301</v>
      </c>
      <c r="L4214" s="41" t="s">
        <v>353</v>
      </c>
      <c r="P4214">
        <v>12221000</v>
      </c>
      <c r="Q4214">
        <v>0</v>
      </c>
      <c r="R4214">
        <v>0</v>
      </c>
      <c r="S4214">
        <v>0</v>
      </c>
      <c r="W4214">
        <v>600</v>
      </c>
      <c r="X4214">
        <v>600</v>
      </c>
      <c r="Y4214" t="s">
        <v>419</v>
      </c>
      <c r="Z4214" t="s">
        <v>420</v>
      </c>
      <c r="AA4214" t="s">
        <v>357</v>
      </c>
      <c r="AB4214">
        <v>0</v>
      </c>
      <c r="AC4214">
        <v>1</v>
      </c>
      <c r="AD4214" t="b">
        <v>0</v>
      </c>
      <c r="AE4214" t="s">
        <v>358</v>
      </c>
      <c r="AZ4214" t="s">
        <v>389</v>
      </c>
      <c r="BA4214">
        <v>10000</v>
      </c>
      <c r="BB4214" t="s">
        <v>360</v>
      </c>
      <c r="BC4214" t="s">
        <v>357</v>
      </c>
      <c r="BD4214">
        <v>10000</v>
      </c>
      <c r="BE4214">
        <v>0</v>
      </c>
      <c r="BF4214" t="s">
        <v>361</v>
      </c>
      <c r="BG4214">
        <v>0</v>
      </c>
      <c r="BH4214" t="s">
        <v>389</v>
      </c>
      <c r="BI4214">
        <v>0</v>
      </c>
      <c r="BJ4214">
        <v>120</v>
      </c>
      <c r="BK4214" t="b">
        <v>0</v>
      </c>
      <c r="BL4214">
        <v>0</v>
      </c>
      <c r="BM4214">
        <v>10000</v>
      </c>
      <c r="GY4214">
        <v>0</v>
      </c>
      <c r="GZ4214">
        <v>0</v>
      </c>
      <c r="HF4214">
        <v>0</v>
      </c>
      <c r="HG4214" t="b">
        <v>1</v>
      </c>
      <c r="HU4214" t="b">
        <v>0</v>
      </c>
      <c r="HW4214" t="b">
        <v>0</v>
      </c>
      <c r="HX4214" t="b">
        <v>0</v>
      </c>
    </row>
    <row r="4215" spans="2:232">
      <c r="B4215" s="34">
        <f>10000000+INDEX(编号表!$B:$B,MATCH(D4215,编号表!$A:$A,0))*10000+J4215</f>
        <v>11530101</v>
      </c>
      <c r="C4215" s="22" t="s">
        <v>2573</v>
      </c>
      <c r="D4215" s="22" t="s">
        <v>2247</v>
      </c>
      <c r="E4215" s="41" t="s">
        <v>363</v>
      </c>
      <c r="F4215" s="41" t="s">
        <v>2574</v>
      </c>
      <c r="G4215" s="41" t="s">
        <v>403</v>
      </c>
      <c r="H4215" s="41" t="b">
        <v>0</v>
      </c>
      <c r="I4215" s="41" t="b">
        <v>1</v>
      </c>
      <c r="J4215" s="41">
        <v>101</v>
      </c>
      <c r="K4215" s="41" t="str">
        <f t="shared" si="85"/>
        <v>115301</v>
      </c>
      <c r="L4215" s="41" t="s">
        <v>860</v>
      </c>
      <c r="P4215">
        <v>12221000</v>
      </c>
      <c r="Q4215">
        <v>0</v>
      </c>
      <c r="R4215">
        <v>0</v>
      </c>
      <c r="S4215">
        <v>0</v>
      </c>
      <c r="W4215">
        <v>600</v>
      </c>
      <c r="X4215">
        <v>600</v>
      </c>
      <c r="Y4215" t="s">
        <v>419</v>
      </c>
      <c r="Z4215" t="s">
        <v>420</v>
      </c>
      <c r="AA4215" t="s">
        <v>357</v>
      </c>
      <c r="AB4215">
        <v>0</v>
      </c>
      <c r="AC4215">
        <v>1</v>
      </c>
      <c r="AD4215" t="b">
        <v>0</v>
      </c>
      <c r="AE4215" t="s">
        <v>358</v>
      </c>
      <c r="AZ4215" t="s">
        <v>389</v>
      </c>
      <c r="BA4215">
        <v>10000</v>
      </c>
      <c r="BB4215" t="s">
        <v>360</v>
      </c>
      <c r="BC4215" t="s">
        <v>357</v>
      </c>
      <c r="BD4215">
        <v>10000</v>
      </c>
      <c r="BE4215">
        <v>0</v>
      </c>
      <c r="BF4215" t="s">
        <v>361</v>
      </c>
      <c r="BG4215">
        <v>0</v>
      </c>
      <c r="BH4215" t="s">
        <v>389</v>
      </c>
      <c r="BI4215">
        <v>0</v>
      </c>
      <c r="BJ4215">
        <v>180</v>
      </c>
      <c r="BK4215" t="b">
        <v>0</v>
      </c>
      <c r="BL4215">
        <v>0</v>
      </c>
      <c r="BM4215">
        <v>10000</v>
      </c>
      <c r="GY4215">
        <v>0</v>
      </c>
      <c r="GZ4215">
        <v>0</v>
      </c>
      <c r="HF4215">
        <v>0</v>
      </c>
      <c r="HG4215" t="b">
        <v>1</v>
      </c>
      <c r="HU4215" t="b">
        <v>0</v>
      </c>
      <c r="HW4215" t="b">
        <v>0</v>
      </c>
      <c r="HX4215" t="b">
        <v>0</v>
      </c>
    </row>
    <row r="4216" spans="2:232">
      <c r="B4216" s="34">
        <f>10000000+INDEX(编号表!$B:$B,MATCH(D4216,编号表!$A:$A,0))*10000+J4216</f>
        <v>11530102</v>
      </c>
      <c r="C4216" s="22" t="s">
        <v>2573</v>
      </c>
      <c r="D4216" s="22" t="s">
        <v>2247</v>
      </c>
      <c r="E4216" s="41" t="s">
        <v>363</v>
      </c>
      <c r="F4216" s="41" t="s">
        <v>2574</v>
      </c>
      <c r="G4216" s="41" t="s">
        <v>403</v>
      </c>
      <c r="H4216" s="41" t="b">
        <v>0</v>
      </c>
      <c r="I4216" s="41" t="b">
        <v>1</v>
      </c>
      <c r="J4216" s="41">
        <v>102</v>
      </c>
      <c r="K4216" s="41" t="str">
        <f t="shared" si="85"/>
        <v>115301</v>
      </c>
      <c r="L4216" s="41" t="s">
        <v>777</v>
      </c>
      <c r="P4216">
        <v>12221000</v>
      </c>
      <c r="Q4216">
        <v>0</v>
      </c>
      <c r="R4216">
        <v>0</v>
      </c>
      <c r="S4216">
        <v>0</v>
      </c>
      <c r="W4216">
        <v>600</v>
      </c>
      <c r="X4216">
        <v>600</v>
      </c>
      <c r="Y4216" t="s">
        <v>419</v>
      </c>
      <c r="Z4216" t="s">
        <v>420</v>
      </c>
      <c r="AA4216" t="s">
        <v>357</v>
      </c>
      <c r="AB4216">
        <v>0</v>
      </c>
      <c r="AC4216">
        <v>1</v>
      </c>
      <c r="AD4216" t="b">
        <v>0</v>
      </c>
      <c r="AE4216" t="s">
        <v>358</v>
      </c>
      <c r="AZ4216" t="s">
        <v>389</v>
      </c>
      <c r="BA4216">
        <v>10000</v>
      </c>
      <c r="BB4216" t="s">
        <v>360</v>
      </c>
      <c r="BC4216" t="s">
        <v>357</v>
      </c>
      <c r="BD4216">
        <v>10000</v>
      </c>
      <c r="BE4216">
        <v>0</v>
      </c>
      <c r="BF4216" t="s">
        <v>361</v>
      </c>
      <c r="BG4216">
        <v>0</v>
      </c>
      <c r="BH4216" t="s">
        <v>389</v>
      </c>
      <c r="BI4216">
        <v>0</v>
      </c>
      <c r="BJ4216">
        <v>252</v>
      </c>
      <c r="BK4216" t="b">
        <v>0</v>
      </c>
      <c r="BL4216">
        <v>0</v>
      </c>
      <c r="BM4216">
        <v>10000</v>
      </c>
      <c r="GY4216">
        <v>0</v>
      </c>
      <c r="GZ4216">
        <v>0</v>
      </c>
      <c r="HF4216">
        <v>0</v>
      </c>
      <c r="HG4216" t="b">
        <v>1</v>
      </c>
      <c r="HU4216" t="b">
        <v>0</v>
      </c>
      <c r="HW4216" t="b">
        <v>0</v>
      </c>
      <c r="HX4216" t="b">
        <v>0</v>
      </c>
    </row>
    <row r="4217" spans="2:232">
      <c r="B4217" s="34">
        <f>10000000+INDEX(编号表!$B:$B,MATCH(D4217,编号表!$A:$A,0))*10000+J4217</f>
        <v>11530103</v>
      </c>
      <c r="C4217" s="22" t="s">
        <v>2573</v>
      </c>
      <c r="D4217" s="22" t="s">
        <v>2247</v>
      </c>
      <c r="E4217" s="41" t="s">
        <v>363</v>
      </c>
      <c r="F4217" s="41" t="s">
        <v>2574</v>
      </c>
      <c r="G4217" s="41" t="s">
        <v>403</v>
      </c>
      <c r="H4217" s="41" t="b">
        <v>0</v>
      </c>
      <c r="I4217" s="41" t="b">
        <v>1</v>
      </c>
      <c r="J4217" s="41">
        <v>103</v>
      </c>
      <c r="K4217" s="41" t="str">
        <f t="shared" si="85"/>
        <v>115301</v>
      </c>
      <c r="L4217" s="41" t="s">
        <v>353</v>
      </c>
      <c r="P4217">
        <v>12221000</v>
      </c>
      <c r="Q4217">
        <v>0</v>
      </c>
      <c r="R4217">
        <v>0</v>
      </c>
      <c r="S4217">
        <v>0</v>
      </c>
      <c r="W4217">
        <v>600</v>
      </c>
      <c r="X4217">
        <v>600</v>
      </c>
      <c r="Y4217" t="s">
        <v>419</v>
      </c>
      <c r="Z4217" t="s">
        <v>420</v>
      </c>
      <c r="AA4217" t="s">
        <v>357</v>
      </c>
      <c r="AB4217">
        <v>0</v>
      </c>
      <c r="AC4217">
        <v>1</v>
      </c>
      <c r="AD4217" t="b">
        <v>0</v>
      </c>
      <c r="AE4217" t="s">
        <v>358</v>
      </c>
      <c r="AZ4217" t="s">
        <v>389</v>
      </c>
      <c r="BA4217">
        <v>10000</v>
      </c>
      <c r="BB4217" t="s">
        <v>360</v>
      </c>
      <c r="BC4217" t="s">
        <v>357</v>
      </c>
      <c r="BD4217">
        <v>10000</v>
      </c>
      <c r="BE4217">
        <v>0</v>
      </c>
      <c r="BF4217" t="s">
        <v>361</v>
      </c>
      <c r="BG4217">
        <v>0</v>
      </c>
      <c r="BH4217" t="s">
        <v>389</v>
      </c>
      <c r="BI4217">
        <v>0</v>
      </c>
      <c r="BJ4217">
        <v>576</v>
      </c>
      <c r="BK4217" t="b">
        <v>0</v>
      </c>
      <c r="BL4217">
        <v>0</v>
      </c>
      <c r="BM4217">
        <v>10000</v>
      </c>
      <c r="GY4217">
        <v>0</v>
      </c>
      <c r="GZ4217">
        <v>0</v>
      </c>
      <c r="HF4217">
        <v>0</v>
      </c>
      <c r="HG4217" t="b">
        <v>1</v>
      </c>
      <c r="HU4217" t="b">
        <v>0</v>
      </c>
      <c r="HW4217" t="b">
        <v>0</v>
      </c>
      <c r="HX4217" t="b">
        <v>0</v>
      </c>
    </row>
    <row r="4218" spans="2:232">
      <c r="B4218" s="34">
        <f>10000000+INDEX(编号表!$B:$B,MATCH(D4218,编号表!$A:$A,0))*10000+J4218</f>
        <v>11530104</v>
      </c>
      <c r="C4218" s="22" t="s">
        <v>2573</v>
      </c>
      <c r="D4218" s="22" t="s">
        <v>2247</v>
      </c>
      <c r="E4218" s="41" t="s">
        <v>363</v>
      </c>
      <c r="F4218" s="41" t="s">
        <v>2574</v>
      </c>
      <c r="G4218" s="41" t="s">
        <v>403</v>
      </c>
      <c r="H4218" s="41" t="b">
        <v>0</v>
      </c>
      <c r="I4218" s="41" t="b">
        <v>1</v>
      </c>
      <c r="J4218" s="41">
        <v>104</v>
      </c>
      <c r="K4218" s="41" t="str">
        <f t="shared" si="85"/>
        <v>115301</v>
      </c>
      <c r="L4218" s="41" t="s">
        <v>860</v>
      </c>
      <c r="P4218">
        <v>12221000</v>
      </c>
      <c r="Q4218">
        <v>0</v>
      </c>
      <c r="R4218">
        <v>0</v>
      </c>
      <c r="S4218">
        <v>0</v>
      </c>
      <c r="W4218">
        <v>600</v>
      </c>
      <c r="X4218">
        <v>600</v>
      </c>
      <c r="Y4218" t="s">
        <v>419</v>
      </c>
      <c r="Z4218" t="s">
        <v>420</v>
      </c>
      <c r="AA4218" t="s">
        <v>357</v>
      </c>
      <c r="AB4218">
        <v>0</v>
      </c>
      <c r="AC4218">
        <v>1</v>
      </c>
      <c r="AD4218" t="b">
        <v>0</v>
      </c>
      <c r="AE4218" t="s">
        <v>358</v>
      </c>
      <c r="AZ4218" t="s">
        <v>389</v>
      </c>
      <c r="BA4218">
        <v>10000</v>
      </c>
      <c r="BB4218" t="s">
        <v>360</v>
      </c>
      <c r="BC4218" t="s">
        <v>357</v>
      </c>
      <c r="BD4218">
        <v>10000</v>
      </c>
      <c r="BE4218">
        <v>0</v>
      </c>
      <c r="BF4218" t="s">
        <v>361</v>
      </c>
      <c r="BG4218">
        <v>0</v>
      </c>
      <c r="BH4218" t="s">
        <v>389</v>
      </c>
      <c r="BI4218">
        <v>0</v>
      </c>
      <c r="BJ4218">
        <v>864</v>
      </c>
      <c r="BK4218" t="b">
        <v>0</v>
      </c>
      <c r="BL4218">
        <v>0</v>
      </c>
      <c r="BM4218">
        <v>10000</v>
      </c>
      <c r="GY4218">
        <v>0</v>
      </c>
      <c r="GZ4218">
        <v>0</v>
      </c>
      <c r="HF4218">
        <v>0</v>
      </c>
      <c r="HG4218" t="b">
        <v>1</v>
      </c>
      <c r="HU4218" t="b">
        <v>0</v>
      </c>
      <c r="HW4218" t="b">
        <v>0</v>
      </c>
      <c r="HX4218" t="b">
        <v>0</v>
      </c>
    </row>
    <row r="4219" spans="2:232">
      <c r="B4219" s="34">
        <f>10000000+INDEX(编号表!$B:$B,MATCH(D4219,编号表!$A:$A,0))*10000+J4219</f>
        <v>11530105</v>
      </c>
      <c r="C4219" s="22" t="s">
        <v>2573</v>
      </c>
      <c r="D4219" s="22" t="s">
        <v>2247</v>
      </c>
      <c r="E4219" s="41" t="s">
        <v>363</v>
      </c>
      <c r="F4219" s="41" t="s">
        <v>2574</v>
      </c>
      <c r="G4219" s="41" t="s">
        <v>403</v>
      </c>
      <c r="H4219" s="41" t="b">
        <v>0</v>
      </c>
      <c r="I4219" s="41" t="b">
        <v>1</v>
      </c>
      <c r="J4219" s="41">
        <v>105</v>
      </c>
      <c r="K4219" s="41" t="str">
        <f t="shared" si="85"/>
        <v>115301</v>
      </c>
      <c r="L4219" s="41" t="s">
        <v>777</v>
      </c>
      <c r="P4219">
        <v>12221000</v>
      </c>
      <c r="Q4219">
        <v>0</v>
      </c>
      <c r="R4219">
        <v>0</v>
      </c>
      <c r="S4219">
        <v>0</v>
      </c>
      <c r="W4219">
        <v>600</v>
      </c>
      <c r="X4219">
        <v>600</v>
      </c>
      <c r="Y4219" t="s">
        <v>419</v>
      </c>
      <c r="Z4219" t="s">
        <v>420</v>
      </c>
      <c r="AA4219" t="s">
        <v>357</v>
      </c>
      <c r="AB4219">
        <v>0</v>
      </c>
      <c r="AC4219">
        <v>1</v>
      </c>
      <c r="AD4219" t="b">
        <v>0</v>
      </c>
      <c r="AE4219" t="s">
        <v>358</v>
      </c>
      <c r="AZ4219" t="s">
        <v>389</v>
      </c>
      <c r="BA4219">
        <v>10000</v>
      </c>
      <c r="BB4219" t="s">
        <v>360</v>
      </c>
      <c r="BC4219" t="s">
        <v>357</v>
      </c>
      <c r="BD4219">
        <v>10000</v>
      </c>
      <c r="BE4219">
        <v>0</v>
      </c>
      <c r="BF4219" t="s">
        <v>361</v>
      </c>
      <c r="BG4219">
        <v>0</v>
      </c>
      <c r="BH4219" t="s">
        <v>389</v>
      </c>
      <c r="BI4219">
        <v>0</v>
      </c>
      <c r="BJ4219">
        <v>1209</v>
      </c>
      <c r="BK4219" t="b">
        <v>0</v>
      </c>
      <c r="BL4219">
        <v>0</v>
      </c>
      <c r="BM4219">
        <v>10000</v>
      </c>
      <c r="GY4219">
        <v>0</v>
      </c>
      <c r="GZ4219">
        <v>0</v>
      </c>
      <c r="HF4219">
        <v>0</v>
      </c>
      <c r="HG4219" t="b">
        <v>1</v>
      </c>
      <c r="HU4219" t="b">
        <v>0</v>
      </c>
      <c r="HW4219" t="b">
        <v>0</v>
      </c>
      <c r="HX4219" t="b">
        <v>0</v>
      </c>
    </row>
    <row r="4220" spans="2:232">
      <c r="B4220" s="34">
        <f>10000000+INDEX(编号表!$B:$B,MATCH(D4220,编号表!$A:$A,0))*10000+J4220</f>
        <v>11530106</v>
      </c>
      <c r="C4220" s="22" t="s">
        <v>2573</v>
      </c>
      <c r="D4220" s="22" t="s">
        <v>2247</v>
      </c>
      <c r="E4220" s="41" t="s">
        <v>363</v>
      </c>
      <c r="F4220" s="41" t="s">
        <v>2574</v>
      </c>
      <c r="G4220" s="41" t="s">
        <v>403</v>
      </c>
      <c r="H4220" s="41" t="b">
        <v>0</v>
      </c>
      <c r="I4220" s="41" t="b">
        <v>1</v>
      </c>
      <c r="J4220" s="41">
        <v>106</v>
      </c>
      <c r="K4220" s="41" t="str">
        <f t="shared" si="85"/>
        <v>115301</v>
      </c>
      <c r="L4220" s="41" t="s">
        <v>353</v>
      </c>
      <c r="P4220">
        <v>12221000</v>
      </c>
      <c r="Q4220">
        <v>0</v>
      </c>
      <c r="R4220">
        <v>0</v>
      </c>
      <c r="S4220">
        <v>0</v>
      </c>
      <c r="W4220">
        <v>600</v>
      </c>
      <c r="X4220">
        <v>600</v>
      </c>
      <c r="Y4220" t="s">
        <v>419</v>
      </c>
      <c r="Z4220" t="s">
        <v>420</v>
      </c>
      <c r="AA4220" t="s">
        <v>357</v>
      </c>
      <c r="AB4220">
        <v>0</v>
      </c>
      <c r="AC4220">
        <v>1</v>
      </c>
      <c r="AD4220" t="b">
        <v>0</v>
      </c>
      <c r="AE4220" t="s">
        <v>358</v>
      </c>
      <c r="AZ4220" t="s">
        <v>389</v>
      </c>
      <c r="BA4220">
        <v>10000</v>
      </c>
      <c r="BB4220" t="s">
        <v>360</v>
      </c>
      <c r="BC4220" t="s">
        <v>357</v>
      </c>
      <c r="BD4220">
        <v>10000</v>
      </c>
      <c r="BE4220">
        <v>0</v>
      </c>
      <c r="BF4220" t="s">
        <v>361</v>
      </c>
      <c r="BG4220">
        <v>0</v>
      </c>
      <c r="BH4220" t="s">
        <v>389</v>
      </c>
      <c r="BI4220">
        <v>0</v>
      </c>
      <c r="BJ4220">
        <v>2800</v>
      </c>
      <c r="BK4220" t="b">
        <v>0</v>
      </c>
      <c r="BL4220">
        <v>0</v>
      </c>
      <c r="BM4220">
        <v>10000</v>
      </c>
      <c r="GY4220">
        <v>0</v>
      </c>
      <c r="GZ4220">
        <v>0</v>
      </c>
      <c r="HF4220">
        <v>0</v>
      </c>
      <c r="HG4220" t="b">
        <v>1</v>
      </c>
      <c r="HU4220" t="b">
        <v>0</v>
      </c>
      <c r="HW4220" t="b">
        <v>0</v>
      </c>
      <c r="HX4220" t="b">
        <v>0</v>
      </c>
    </row>
    <row r="4221" spans="2:232">
      <c r="B4221" s="34">
        <f>10000000+INDEX(编号表!$B:$B,MATCH(D4221,编号表!$A:$A,0))*10000+J4221</f>
        <v>11530107</v>
      </c>
      <c r="C4221" s="22" t="s">
        <v>2573</v>
      </c>
      <c r="D4221" s="22" t="s">
        <v>2247</v>
      </c>
      <c r="E4221" s="41" t="s">
        <v>363</v>
      </c>
      <c r="F4221" s="41" t="s">
        <v>2574</v>
      </c>
      <c r="G4221" s="41" t="s">
        <v>403</v>
      </c>
      <c r="H4221" s="41" t="b">
        <v>0</v>
      </c>
      <c r="I4221" s="41" t="b">
        <v>1</v>
      </c>
      <c r="J4221" s="41">
        <v>107</v>
      </c>
      <c r="K4221" s="41" t="str">
        <f t="shared" si="85"/>
        <v>115301</v>
      </c>
      <c r="L4221" s="41" t="s">
        <v>860</v>
      </c>
      <c r="P4221">
        <v>12221000</v>
      </c>
      <c r="Q4221">
        <v>0</v>
      </c>
      <c r="R4221">
        <v>0</v>
      </c>
      <c r="S4221">
        <v>0</v>
      </c>
      <c r="W4221">
        <v>600</v>
      </c>
      <c r="X4221">
        <v>600</v>
      </c>
      <c r="Y4221" t="s">
        <v>419</v>
      </c>
      <c r="Z4221" t="s">
        <v>420</v>
      </c>
      <c r="AA4221" t="s">
        <v>357</v>
      </c>
      <c r="AB4221">
        <v>0</v>
      </c>
      <c r="AC4221">
        <v>1</v>
      </c>
      <c r="AD4221" t="b">
        <v>0</v>
      </c>
      <c r="AE4221" t="s">
        <v>358</v>
      </c>
      <c r="AZ4221" t="s">
        <v>389</v>
      </c>
      <c r="BA4221">
        <v>10000</v>
      </c>
      <c r="BB4221" t="s">
        <v>360</v>
      </c>
      <c r="BC4221" t="s">
        <v>357</v>
      </c>
      <c r="BD4221">
        <v>10000</v>
      </c>
      <c r="BE4221">
        <v>0</v>
      </c>
      <c r="BF4221" t="s">
        <v>361</v>
      </c>
      <c r="BG4221">
        <v>0</v>
      </c>
      <c r="BH4221" t="s">
        <v>389</v>
      </c>
      <c r="BI4221">
        <v>0</v>
      </c>
      <c r="BJ4221">
        <v>4200</v>
      </c>
      <c r="BK4221" t="b">
        <v>0</v>
      </c>
      <c r="BL4221">
        <v>0</v>
      </c>
      <c r="BM4221">
        <v>10000</v>
      </c>
      <c r="GY4221">
        <v>0</v>
      </c>
      <c r="GZ4221">
        <v>0</v>
      </c>
      <c r="HF4221">
        <v>0</v>
      </c>
      <c r="HG4221" t="b">
        <v>1</v>
      </c>
      <c r="HU4221" t="b">
        <v>0</v>
      </c>
      <c r="HW4221" t="b">
        <v>0</v>
      </c>
      <c r="HX4221" t="b">
        <v>0</v>
      </c>
    </row>
    <row r="4222" spans="2:232">
      <c r="B4222" s="34">
        <f>10000000+INDEX(编号表!$B:$B,MATCH(D4222,编号表!$A:$A,0))*10000+J4222</f>
        <v>11530108</v>
      </c>
      <c r="C4222" s="22" t="s">
        <v>2573</v>
      </c>
      <c r="D4222" s="22" t="s">
        <v>2247</v>
      </c>
      <c r="E4222" s="41" t="s">
        <v>363</v>
      </c>
      <c r="F4222" s="41" t="s">
        <v>2574</v>
      </c>
      <c r="G4222" s="41" t="s">
        <v>403</v>
      </c>
      <c r="H4222" s="41" t="b">
        <v>0</v>
      </c>
      <c r="I4222" s="41" t="b">
        <v>1</v>
      </c>
      <c r="J4222" s="41">
        <v>108</v>
      </c>
      <c r="K4222" s="41" t="str">
        <f t="shared" si="85"/>
        <v>115301</v>
      </c>
      <c r="L4222" s="41" t="s">
        <v>777</v>
      </c>
      <c r="P4222">
        <v>12221000</v>
      </c>
      <c r="Q4222">
        <v>0</v>
      </c>
      <c r="R4222">
        <v>0</v>
      </c>
      <c r="S4222">
        <v>0</v>
      </c>
      <c r="W4222">
        <v>600</v>
      </c>
      <c r="X4222">
        <v>600</v>
      </c>
      <c r="Y4222" t="s">
        <v>419</v>
      </c>
      <c r="Z4222" t="s">
        <v>420</v>
      </c>
      <c r="AA4222" t="s">
        <v>357</v>
      </c>
      <c r="AB4222">
        <v>0</v>
      </c>
      <c r="AC4222">
        <v>1</v>
      </c>
      <c r="AD4222" t="b">
        <v>0</v>
      </c>
      <c r="AE4222" t="s">
        <v>358</v>
      </c>
      <c r="AZ4222" t="s">
        <v>389</v>
      </c>
      <c r="BA4222">
        <v>10000</v>
      </c>
      <c r="BB4222" t="s">
        <v>360</v>
      </c>
      <c r="BC4222" t="s">
        <v>357</v>
      </c>
      <c r="BD4222">
        <v>10000</v>
      </c>
      <c r="BE4222">
        <v>0</v>
      </c>
      <c r="BF4222" t="s">
        <v>361</v>
      </c>
      <c r="BG4222">
        <v>0</v>
      </c>
      <c r="BH4222" t="s">
        <v>389</v>
      </c>
      <c r="BI4222">
        <v>0</v>
      </c>
      <c r="BJ4222">
        <v>5880</v>
      </c>
      <c r="BK4222" t="b">
        <v>0</v>
      </c>
      <c r="BL4222">
        <v>0</v>
      </c>
      <c r="BM4222">
        <v>10000</v>
      </c>
      <c r="GY4222">
        <v>0</v>
      </c>
      <c r="GZ4222">
        <v>0</v>
      </c>
      <c r="HF4222">
        <v>0</v>
      </c>
      <c r="HG4222" t="b">
        <v>1</v>
      </c>
      <c r="HU4222" t="b">
        <v>0</v>
      </c>
      <c r="HW4222" t="b">
        <v>0</v>
      </c>
      <c r="HX4222" t="b">
        <v>0</v>
      </c>
    </row>
    <row r="4223" spans="2:232">
      <c r="B4223" s="34">
        <f>10000000+INDEX(编号表!$B:$B,MATCH(D4223,编号表!$A:$A,0))*10000+J4223</f>
        <v>11530109</v>
      </c>
      <c r="C4223" s="22" t="s">
        <v>2573</v>
      </c>
      <c r="D4223" s="22" t="s">
        <v>2247</v>
      </c>
      <c r="E4223" s="41" t="s">
        <v>363</v>
      </c>
      <c r="F4223" s="41" t="s">
        <v>2574</v>
      </c>
      <c r="G4223" s="41" t="s">
        <v>403</v>
      </c>
      <c r="H4223" s="41" t="b">
        <v>0</v>
      </c>
      <c r="I4223" s="41" t="b">
        <v>1</v>
      </c>
      <c r="J4223" s="41">
        <v>109</v>
      </c>
      <c r="K4223" s="41" t="str">
        <f t="shared" si="85"/>
        <v>115301</v>
      </c>
      <c r="L4223" s="41" t="s">
        <v>353</v>
      </c>
      <c r="P4223">
        <v>12221000</v>
      </c>
      <c r="Q4223">
        <v>0</v>
      </c>
      <c r="R4223">
        <v>0</v>
      </c>
      <c r="S4223">
        <v>0</v>
      </c>
      <c r="W4223">
        <v>600</v>
      </c>
      <c r="X4223">
        <v>600</v>
      </c>
      <c r="Y4223" t="s">
        <v>419</v>
      </c>
      <c r="Z4223" t="s">
        <v>420</v>
      </c>
      <c r="AA4223" t="s">
        <v>357</v>
      </c>
      <c r="AB4223">
        <v>0</v>
      </c>
      <c r="AC4223">
        <v>1</v>
      </c>
      <c r="AD4223" t="b">
        <v>0</v>
      </c>
      <c r="AE4223" t="s">
        <v>358</v>
      </c>
      <c r="AZ4223" t="s">
        <v>389</v>
      </c>
      <c r="BA4223">
        <v>10000</v>
      </c>
      <c r="BB4223" t="s">
        <v>360</v>
      </c>
      <c r="BC4223" t="s">
        <v>357</v>
      </c>
      <c r="BD4223">
        <v>10000</v>
      </c>
      <c r="BE4223">
        <v>0</v>
      </c>
      <c r="BF4223" t="s">
        <v>361</v>
      </c>
      <c r="BG4223">
        <v>0</v>
      </c>
      <c r="BH4223" t="s">
        <v>389</v>
      </c>
      <c r="BI4223">
        <v>0</v>
      </c>
      <c r="BJ4223">
        <v>12799</v>
      </c>
      <c r="BK4223" t="b">
        <v>0</v>
      </c>
      <c r="BL4223">
        <v>0</v>
      </c>
      <c r="BM4223">
        <v>10000</v>
      </c>
      <c r="GY4223">
        <v>0</v>
      </c>
      <c r="GZ4223">
        <v>0</v>
      </c>
      <c r="HF4223">
        <v>0</v>
      </c>
      <c r="HG4223" t="b">
        <v>1</v>
      </c>
      <c r="HU4223" t="b">
        <v>0</v>
      </c>
      <c r="HW4223" t="b">
        <v>0</v>
      </c>
      <c r="HX4223" t="b">
        <v>0</v>
      </c>
    </row>
    <row r="4224" spans="2:232">
      <c r="B4224" s="34">
        <f>10000000+INDEX(编号表!$B:$B,MATCH(D4224,编号表!$A:$A,0))*10000+J4224</f>
        <v>11530110</v>
      </c>
      <c r="C4224" s="22" t="s">
        <v>2573</v>
      </c>
      <c r="D4224" s="22" t="s">
        <v>2247</v>
      </c>
      <c r="E4224" s="41" t="s">
        <v>363</v>
      </c>
      <c r="F4224" s="41" t="s">
        <v>2574</v>
      </c>
      <c r="G4224" s="41" t="s">
        <v>403</v>
      </c>
      <c r="H4224" s="41" t="b">
        <v>0</v>
      </c>
      <c r="I4224" s="41" t="b">
        <v>1</v>
      </c>
      <c r="J4224" s="41">
        <v>110</v>
      </c>
      <c r="K4224" s="41" t="str">
        <f t="shared" si="85"/>
        <v>115301</v>
      </c>
      <c r="L4224" s="41" t="s">
        <v>860</v>
      </c>
      <c r="P4224">
        <v>12221000</v>
      </c>
      <c r="Q4224">
        <v>0</v>
      </c>
      <c r="R4224">
        <v>0</v>
      </c>
      <c r="S4224">
        <v>0</v>
      </c>
      <c r="W4224">
        <v>600</v>
      </c>
      <c r="X4224">
        <v>600</v>
      </c>
      <c r="Y4224" t="s">
        <v>419</v>
      </c>
      <c r="Z4224" t="s">
        <v>420</v>
      </c>
      <c r="AA4224" t="s">
        <v>357</v>
      </c>
      <c r="AB4224">
        <v>0</v>
      </c>
      <c r="AC4224">
        <v>1</v>
      </c>
      <c r="AD4224" t="b">
        <v>0</v>
      </c>
      <c r="AE4224" t="s">
        <v>358</v>
      </c>
      <c r="AZ4224" t="s">
        <v>389</v>
      </c>
      <c r="BA4224">
        <v>10000</v>
      </c>
      <c r="BB4224" t="s">
        <v>360</v>
      </c>
      <c r="BC4224" t="s">
        <v>357</v>
      </c>
      <c r="BD4224">
        <v>10000</v>
      </c>
      <c r="BE4224">
        <v>0</v>
      </c>
      <c r="BF4224" t="s">
        <v>361</v>
      </c>
      <c r="BG4224">
        <v>0</v>
      </c>
      <c r="BH4224" t="s">
        <v>389</v>
      </c>
      <c r="BI4224">
        <v>0</v>
      </c>
      <c r="BJ4224">
        <v>19199</v>
      </c>
      <c r="BK4224" t="b">
        <v>0</v>
      </c>
      <c r="BL4224">
        <v>0</v>
      </c>
      <c r="BM4224">
        <v>10000</v>
      </c>
      <c r="GY4224">
        <v>0</v>
      </c>
      <c r="GZ4224">
        <v>0</v>
      </c>
      <c r="HF4224">
        <v>0</v>
      </c>
      <c r="HG4224" t="b">
        <v>1</v>
      </c>
      <c r="HU4224" t="b">
        <v>0</v>
      </c>
      <c r="HW4224" t="b">
        <v>0</v>
      </c>
      <c r="HX4224" t="b">
        <v>0</v>
      </c>
    </row>
    <row r="4225" spans="2:232">
      <c r="B4225" s="34">
        <f>10000000+INDEX(编号表!$B:$B,MATCH(D4225,编号表!$A:$A,0))*10000+J4225</f>
        <v>11530111</v>
      </c>
      <c r="C4225" s="22" t="s">
        <v>2573</v>
      </c>
      <c r="D4225" s="22" t="s">
        <v>2247</v>
      </c>
      <c r="E4225" s="41" t="s">
        <v>363</v>
      </c>
      <c r="F4225" s="41" t="s">
        <v>2574</v>
      </c>
      <c r="G4225" s="41" t="s">
        <v>403</v>
      </c>
      <c r="H4225" s="41" t="b">
        <v>0</v>
      </c>
      <c r="I4225" s="41" t="b">
        <v>1</v>
      </c>
      <c r="J4225" s="41">
        <v>111</v>
      </c>
      <c r="K4225" s="41" t="str">
        <f t="shared" si="85"/>
        <v>115301</v>
      </c>
      <c r="L4225" s="41" t="s">
        <v>777</v>
      </c>
      <c r="P4225">
        <v>12221000</v>
      </c>
      <c r="Q4225">
        <v>0</v>
      </c>
      <c r="R4225">
        <v>0</v>
      </c>
      <c r="S4225">
        <v>0</v>
      </c>
      <c r="W4225">
        <v>600</v>
      </c>
      <c r="X4225">
        <v>600</v>
      </c>
      <c r="Y4225" t="s">
        <v>419</v>
      </c>
      <c r="Z4225" t="s">
        <v>420</v>
      </c>
      <c r="AA4225" t="s">
        <v>357</v>
      </c>
      <c r="AB4225">
        <v>0</v>
      </c>
      <c r="AC4225">
        <v>1</v>
      </c>
      <c r="AD4225" t="b">
        <v>0</v>
      </c>
      <c r="AE4225" t="s">
        <v>358</v>
      </c>
      <c r="AZ4225" t="s">
        <v>389</v>
      </c>
      <c r="BA4225">
        <v>10000</v>
      </c>
      <c r="BB4225" t="s">
        <v>360</v>
      </c>
      <c r="BC4225" t="s">
        <v>357</v>
      </c>
      <c r="BD4225">
        <v>10000</v>
      </c>
      <c r="BE4225">
        <v>0</v>
      </c>
      <c r="BF4225" t="s">
        <v>361</v>
      </c>
      <c r="BG4225">
        <v>0</v>
      </c>
      <c r="BH4225" t="s">
        <v>389</v>
      </c>
      <c r="BI4225">
        <v>0</v>
      </c>
      <c r="BJ4225">
        <v>26879</v>
      </c>
      <c r="BK4225" t="b">
        <v>0</v>
      </c>
      <c r="BL4225">
        <v>0</v>
      </c>
      <c r="BM4225">
        <v>10000</v>
      </c>
      <c r="GY4225">
        <v>0</v>
      </c>
      <c r="GZ4225">
        <v>0</v>
      </c>
      <c r="HF4225">
        <v>0</v>
      </c>
      <c r="HG4225" t="b">
        <v>1</v>
      </c>
      <c r="HU4225" t="b">
        <v>0</v>
      </c>
      <c r="HW4225" t="b">
        <v>0</v>
      </c>
      <c r="HX4225" t="b">
        <v>0</v>
      </c>
    </row>
    <row r="4226" spans="2:232">
      <c r="B4226" s="34">
        <f>10000000+INDEX(编号表!$B:$B,MATCH(D4226,编号表!$A:$A,0))*10000+J4226</f>
        <v>11530112</v>
      </c>
      <c r="C4226" s="22" t="s">
        <v>2573</v>
      </c>
      <c r="D4226" s="22" t="s">
        <v>2247</v>
      </c>
      <c r="E4226" s="41" t="s">
        <v>363</v>
      </c>
      <c r="F4226" s="41" t="s">
        <v>2574</v>
      </c>
      <c r="G4226" s="41" t="s">
        <v>403</v>
      </c>
      <c r="H4226" s="41" t="b">
        <v>0</v>
      </c>
      <c r="I4226" s="41" t="b">
        <v>1</v>
      </c>
      <c r="J4226" s="41">
        <v>112</v>
      </c>
      <c r="K4226" s="41" t="str">
        <f t="shared" si="85"/>
        <v>115301</v>
      </c>
      <c r="L4226" s="41" t="s">
        <v>353</v>
      </c>
      <c r="P4226">
        <v>12221000</v>
      </c>
      <c r="Q4226">
        <v>0</v>
      </c>
      <c r="R4226">
        <v>0</v>
      </c>
      <c r="S4226">
        <v>0</v>
      </c>
      <c r="W4226">
        <v>600</v>
      </c>
      <c r="X4226">
        <v>600</v>
      </c>
      <c r="Y4226" t="s">
        <v>419</v>
      </c>
      <c r="Z4226" t="s">
        <v>420</v>
      </c>
      <c r="AA4226" t="s">
        <v>357</v>
      </c>
      <c r="AB4226">
        <v>0</v>
      </c>
      <c r="AC4226">
        <v>1</v>
      </c>
      <c r="AD4226" t="b">
        <v>0</v>
      </c>
      <c r="AE4226" t="s">
        <v>358</v>
      </c>
      <c r="AZ4226" t="s">
        <v>389</v>
      </c>
      <c r="BA4226">
        <v>10000</v>
      </c>
      <c r="BB4226" t="s">
        <v>360</v>
      </c>
      <c r="BC4226" t="s">
        <v>357</v>
      </c>
      <c r="BD4226">
        <v>10000</v>
      </c>
      <c r="BE4226">
        <v>0</v>
      </c>
      <c r="BF4226" t="s">
        <v>361</v>
      </c>
      <c r="BG4226">
        <v>0</v>
      </c>
      <c r="BH4226" t="s">
        <v>389</v>
      </c>
      <c r="BI4226">
        <v>0</v>
      </c>
      <c r="BJ4226">
        <v>60799</v>
      </c>
      <c r="BK4226" t="b">
        <v>0</v>
      </c>
      <c r="BL4226">
        <v>0</v>
      </c>
      <c r="BM4226">
        <v>10000</v>
      </c>
      <c r="GY4226">
        <v>0</v>
      </c>
      <c r="GZ4226">
        <v>0</v>
      </c>
      <c r="HF4226">
        <v>0</v>
      </c>
      <c r="HG4226" t="b">
        <v>1</v>
      </c>
      <c r="HU4226" t="b">
        <v>0</v>
      </c>
      <c r="HW4226" t="b">
        <v>0</v>
      </c>
      <c r="HX4226" t="b">
        <v>0</v>
      </c>
    </row>
    <row r="4227" spans="2:232">
      <c r="B4227" s="34">
        <f>10000000+INDEX(编号表!$B:$B,MATCH(D4227,编号表!$A:$A,0))*10000+J4227</f>
        <v>11530113</v>
      </c>
      <c r="C4227" s="22" t="s">
        <v>2573</v>
      </c>
      <c r="D4227" s="22" t="s">
        <v>2247</v>
      </c>
      <c r="E4227" s="41" t="s">
        <v>363</v>
      </c>
      <c r="F4227" s="41" t="s">
        <v>2574</v>
      </c>
      <c r="G4227" s="41" t="s">
        <v>403</v>
      </c>
      <c r="H4227" s="41" t="b">
        <v>0</v>
      </c>
      <c r="I4227" s="41" t="b">
        <v>1</v>
      </c>
      <c r="J4227" s="41">
        <v>113</v>
      </c>
      <c r="K4227" s="41" t="str">
        <f t="shared" si="85"/>
        <v>115301</v>
      </c>
      <c r="L4227" s="41" t="s">
        <v>860</v>
      </c>
      <c r="P4227">
        <v>12221000</v>
      </c>
      <c r="Q4227">
        <v>0</v>
      </c>
      <c r="R4227">
        <v>0</v>
      </c>
      <c r="S4227">
        <v>0</v>
      </c>
      <c r="W4227">
        <v>600</v>
      </c>
      <c r="X4227">
        <v>600</v>
      </c>
      <c r="Y4227" t="s">
        <v>419</v>
      </c>
      <c r="Z4227" t="s">
        <v>420</v>
      </c>
      <c r="AA4227" t="s">
        <v>357</v>
      </c>
      <c r="AB4227">
        <v>0</v>
      </c>
      <c r="AC4227">
        <v>1</v>
      </c>
      <c r="AD4227" t="b">
        <v>0</v>
      </c>
      <c r="AE4227" t="s">
        <v>358</v>
      </c>
      <c r="AZ4227" t="s">
        <v>389</v>
      </c>
      <c r="BA4227">
        <v>10000</v>
      </c>
      <c r="BB4227" t="s">
        <v>360</v>
      </c>
      <c r="BC4227" t="s">
        <v>357</v>
      </c>
      <c r="BD4227">
        <v>10000</v>
      </c>
      <c r="BE4227">
        <v>0</v>
      </c>
      <c r="BF4227" t="s">
        <v>361</v>
      </c>
      <c r="BG4227">
        <v>0</v>
      </c>
      <c r="BH4227" t="s">
        <v>389</v>
      </c>
      <c r="BI4227">
        <v>0</v>
      </c>
      <c r="BJ4227">
        <v>91199</v>
      </c>
      <c r="BK4227" t="b">
        <v>0</v>
      </c>
      <c r="BL4227">
        <v>0</v>
      </c>
      <c r="BM4227">
        <v>10000</v>
      </c>
      <c r="GY4227">
        <v>0</v>
      </c>
      <c r="GZ4227">
        <v>0</v>
      </c>
      <c r="HF4227">
        <v>0</v>
      </c>
      <c r="HG4227" t="b">
        <v>1</v>
      </c>
      <c r="HU4227" t="b">
        <v>0</v>
      </c>
      <c r="HW4227" t="b">
        <v>0</v>
      </c>
      <c r="HX4227" t="b">
        <v>0</v>
      </c>
    </row>
    <row r="4228" spans="2:232">
      <c r="B4228" s="34">
        <f>10000000+INDEX(编号表!$B:$B,MATCH(D4228,编号表!$A:$A,0))*10000+J4228</f>
        <v>11530114</v>
      </c>
      <c r="C4228" s="22" t="s">
        <v>2573</v>
      </c>
      <c r="D4228" s="22" t="s">
        <v>2247</v>
      </c>
      <c r="E4228" s="41" t="s">
        <v>363</v>
      </c>
      <c r="F4228" s="41" t="s">
        <v>2574</v>
      </c>
      <c r="G4228" s="41" t="s">
        <v>403</v>
      </c>
      <c r="H4228" s="41" t="b">
        <v>0</v>
      </c>
      <c r="I4228" s="41" t="b">
        <v>1</v>
      </c>
      <c r="J4228" s="41">
        <v>114</v>
      </c>
      <c r="K4228" s="41" t="str">
        <f t="shared" ref="K4228:K4291" si="86">LEFT(B4228,6)</f>
        <v>115301</v>
      </c>
      <c r="L4228" s="41" t="s">
        <v>777</v>
      </c>
      <c r="P4228">
        <v>12221000</v>
      </c>
      <c r="Q4228">
        <v>0</v>
      </c>
      <c r="R4228">
        <v>0</v>
      </c>
      <c r="S4228">
        <v>0</v>
      </c>
      <c r="W4228">
        <v>600</v>
      </c>
      <c r="X4228">
        <v>600</v>
      </c>
      <c r="Y4228" t="s">
        <v>419</v>
      </c>
      <c r="Z4228" t="s">
        <v>420</v>
      </c>
      <c r="AA4228" t="s">
        <v>357</v>
      </c>
      <c r="AB4228">
        <v>0</v>
      </c>
      <c r="AC4228">
        <v>1</v>
      </c>
      <c r="AD4228" t="b">
        <v>0</v>
      </c>
      <c r="AE4228" t="s">
        <v>358</v>
      </c>
      <c r="AZ4228" t="s">
        <v>389</v>
      </c>
      <c r="BA4228">
        <v>10000</v>
      </c>
      <c r="BB4228" t="s">
        <v>360</v>
      </c>
      <c r="BC4228" t="s">
        <v>357</v>
      </c>
      <c r="BD4228">
        <v>10000</v>
      </c>
      <c r="BE4228">
        <v>0</v>
      </c>
      <c r="BF4228" t="s">
        <v>361</v>
      </c>
      <c r="BG4228">
        <v>0</v>
      </c>
      <c r="BH4228" t="s">
        <v>389</v>
      </c>
      <c r="BI4228">
        <v>0</v>
      </c>
      <c r="BJ4228">
        <v>127679</v>
      </c>
      <c r="BK4228" t="b">
        <v>0</v>
      </c>
      <c r="BL4228">
        <v>0</v>
      </c>
      <c r="BM4228">
        <v>10000</v>
      </c>
      <c r="GY4228">
        <v>0</v>
      </c>
      <c r="GZ4228">
        <v>0</v>
      </c>
      <c r="HF4228">
        <v>0</v>
      </c>
      <c r="HG4228" t="b">
        <v>1</v>
      </c>
      <c r="HU4228" t="b">
        <v>0</v>
      </c>
      <c r="HW4228" t="b">
        <v>0</v>
      </c>
      <c r="HX4228" t="b">
        <v>0</v>
      </c>
    </row>
    <row r="4229" spans="2:232">
      <c r="B4229" s="34">
        <f>10000000+INDEX(编号表!$B:$B,MATCH(D4229,编号表!$A:$A,0))*10000+J4229</f>
        <v>11530115</v>
      </c>
      <c r="C4229" s="22" t="s">
        <v>2573</v>
      </c>
      <c r="D4229" s="22" t="s">
        <v>2247</v>
      </c>
      <c r="E4229" s="41" t="s">
        <v>363</v>
      </c>
      <c r="F4229" s="41" t="s">
        <v>2574</v>
      </c>
      <c r="G4229" s="41" t="s">
        <v>403</v>
      </c>
      <c r="H4229" s="41" t="b">
        <v>0</v>
      </c>
      <c r="I4229" s="41" t="b">
        <v>1</v>
      </c>
      <c r="J4229" s="41">
        <v>115</v>
      </c>
      <c r="K4229" s="41" t="str">
        <f t="shared" si="86"/>
        <v>115301</v>
      </c>
      <c r="L4229" s="41" t="s">
        <v>353</v>
      </c>
      <c r="P4229">
        <v>12221000</v>
      </c>
      <c r="Q4229">
        <v>0</v>
      </c>
      <c r="R4229">
        <v>0</v>
      </c>
      <c r="S4229">
        <v>0</v>
      </c>
      <c r="W4229">
        <v>600</v>
      </c>
      <c r="X4229">
        <v>600</v>
      </c>
      <c r="Y4229" t="s">
        <v>419</v>
      </c>
      <c r="Z4229" t="s">
        <v>420</v>
      </c>
      <c r="AA4229" t="s">
        <v>357</v>
      </c>
      <c r="AB4229">
        <v>0</v>
      </c>
      <c r="AC4229">
        <v>1</v>
      </c>
      <c r="AD4229" t="b">
        <v>0</v>
      </c>
      <c r="AE4229" t="s">
        <v>358</v>
      </c>
      <c r="AZ4229" t="s">
        <v>389</v>
      </c>
      <c r="BA4229">
        <v>10000</v>
      </c>
      <c r="BB4229" t="s">
        <v>360</v>
      </c>
      <c r="BC4229" t="s">
        <v>357</v>
      </c>
      <c r="BD4229">
        <v>10000</v>
      </c>
      <c r="BE4229">
        <v>0</v>
      </c>
      <c r="BF4229" t="s">
        <v>361</v>
      </c>
      <c r="BG4229">
        <v>0</v>
      </c>
      <c r="BH4229" t="s">
        <v>389</v>
      </c>
      <c r="BI4229">
        <v>0</v>
      </c>
      <c r="BJ4229">
        <v>272000</v>
      </c>
      <c r="BK4229" t="b">
        <v>0</v>
      </c>
      <c r="BL4229">
        <v>0</v>
      </c>
      <c r="BM4229">
        <v>10000</v>
      </c>
      <c r="GY4229">
        <v>0</v>
      </c>
      <c r="GZ4229">
        <v>0</v>
      </c>
      <c r="HF4229">
        <v>0</v>
      </c>
      <c r="HG4229" t="b">
        <v>1</v>
      </c>
      <c r="HU4229" t="b">
        <v>0</v>
      </c>
      <c r="HW4229" t="b">
        <v>0</v>
      </c>
      <c r="HX4229" t="b">
        <v>0</v>
      </c>
    </row>
    <row r="4230" spans="2:232">
      <c r="B4230" s="34">
        <f>10000000+INDEX(编号表!$B:$B,MATCH(D4230,编号表!$A:$A,0))*10000+J4230</f>
        <v>11530116</v>
      </c>
      <c r="C4230" s="22" t="s">
        <v>2573</v>
      </c>
      <c r="D4230" s="22" t="s">
        <v>2247</v>
      </c>
      <c r="E4230" s="41" t="s">
        <v>363</v>
      </c>
      <c r="F4230" s="41" t="s">
        <v>2574</v>
      </c>
      <c r="G4230" s="41" t="s">
        <v>403</v>
      </c>
      <c r="H4230" s="41" t="b">
        <v>0</v>
      </c>
      <c r="I4230" s="41" t="b">
        <v>1</v>
      </c>
      <c r="J4230" s="41">
        <v>116</v>
      </c>
      <c r="K4230" s="41" t="str">
        <f t="shared" si="86"/>
        <v>115301</v>
      </c>
      <c r="L4230" s="41" t="s">
        <v>860</v>
      </c>
      <c r="P4230">
        <v>12221000</v>
      </c>
      <c r="Q4230">
        <v>0</v>
      </c>
      <c r="R4230">
        <v>0</v>
      </c>
      <c r="S4230">
        <v>0</v>
      </c>
      <c r="W4230">
        <v>600</v>
      </c>
      <c r="X4230">
        <v>600</v>
      </c>
      <c r="Y4230" t="s">
        <v>419</v>
      </c>
      <c r="Z4230" t="s">
        <v>420</v>
      </c>
      <c r="AA4230" t="s">
        <v>357</v>
      </c>
      <c r="AB4230">
        <v>0</v>
      </c>
      <c r="AC4230">
        <v>1</v>
      </c>
      <c r="AD4230" t="b">
        <v>0</v>
      </c>
      <c r="AE4230" t="s">
        <v>358</v>
      </c>
      <c r="AZ4230" t="s">
        <v>389</v>
      </c>
      <c r="BA4230">
        <v>10000</v>
      </c>
      <c r="BB4230" t="s">
        <v>360</v>
      </c>
      <c r="BC4230" t="s">
        <v>357</v>
      </c>
      <c r="BD4230">
        <v>10000</v>
      </c>
      <c r="BE4230">
        <v>0</v>
      </c>
      <c r="BF4230" t="s">
        <v>361</v>
      </c>
      <c r="BG4230">
        <v>0</v>
      </c>
      <c r="BH4230" t="s">
        <v>389</v>
      </c>
      <c r="BI4230">
        <v>0</v>
      </c>
      <c r="BJ4230">
        <v>408000</v>
      </c>
      <c r="BK4230" t="b">
        <v>0</v>
      </c>
      <c r="BL4230">
        <v>0</v>
      </c>
      <c r="BM4230">
        <v>10000</v>
      </c>
      <c r="GY4230">
        <v>0</v>
      </c>
      <c r="GZ4230">
        <v>0</v>
      </c>
      <c r="HF4230">
        <v>0</v>
      </c>
      <c r="HG4230" t="b">
        <v>1</v>
      </c>
      <c r="HU4230" t="b">
        <v>0</v>
      </c>
      <c r="HW4230" t="b">
        <v>0</v>
      </c>
      <c r="HX4230" t="b">
        <v>0</v>
      </c>
    </row>
    <row r="4231" spans="2:232">
      <c r="B4231" s="34">
        <f>10000000+INDEX(编号表!$B:$B,MATCH(D4231,编号表!$A:$A,0))*10000+J4231</f>
        <v>11530117</v>
      </c>
      <c r="C4231" s="22" t="s">
        <v>2573</v>
      </c>
      <c r="D4231" s="22" t="s">
        <v>2247</v>
      </c>
      <c r="E4231" s="41" t="s">
        <v>363</v>
      </c>
      <c r="F4231" s="41" t="s">
        <v>2574</v>
      </c>
      <c r="G4231" s="41" t="s">
        <v>403</v>
      </c>
      <c r="H4231" s="41" t="b">
        <v>0</v>
      </c>
      <c r="I4231" s="41" t="b">
        <v>1</v>
      </c>
      <c r="J4231" s="41">
        <v>117</v>
      </c>
      <c r="K4231" s="41" t="str">
        <f t="shared" si="86"/>
        <v>115301</v>
      </c>
      <c r="L4231" s="41" t="s">
        <v>777</v>
      </c>
      <c r="P4231">
        <v>12221000</v>
      </c>
      <c r="Q4231">
        <v>0</v>
      </c>
      <c r="R4231">
        <v>0</v>
      </c>
      <c r="S4231">
        <v>0</v>
      </c>
      <c r="W4231">
        <v>600</v>
      </c>
      <c r="X4231">
        <v>600</v>
      </c>
      <c r="Y4231" t="s">
        <v>419</v>
      </c>
      <c r="Z4231" t="s">
        <v>420</v>
      </c>
      <c r="AA4231" t="s">
        <v>357</v>
      </c>
      <c r="AB4231">
        <v>0</v>
      </c>
      <c r="AC4231">
        <v>1</v>
      </c>
      <c r="AD4231" t="b">
        <v>0</v>
      </c>
      <c r="AE4231" t="s">
        <v>358</v>
      </c>
      <c r="AZ4231" t="s">
        <v>389</v>
      </c>
      <c r="BA4231">
        <v>10000</v>
      </c>
      <c r="BB4231" t="s">
        <v>360</v>
      </c>
      <c r="BC4231" t="s">
        <v>357</v>
      </c>
      <c r="BD4231">
        <v>10000</v>
      </c>
      <c r="BE4231">
        <v>0</v>
      </c>
      <c r="BF4231" t="s">
        <v>361</v>
      </c>
      <c r="BG4231">
        <v>0</v>
      </c>
      <c r="BH4231" t="s">
        <v>389</v>
      </c>
      <c r="BI4231">
        <v>0</v>
      </c>
      <c r="BJ4231">
        <v>571200</v>
      </c>
      <c r="BK4231" t="b">
        <v>0</v>
      </c>
      <c r="BL4231">
        <v>0</v>
      </c>
      <c r="BM4231">
        <v>10000</v>
      </c>
      <c r="GY4231">
        <v>0</v>
      </c>
      <c r="GZ4231">
        <v>0</v>
      </c>
      <c r="HF4231">
        <v>0</v>
      </c>
      <c r="HG4231" t="b">
        <v>1</v>
      </c>
      <c r="HU4231" t="b">
        <v>0</v>
      </c>
      <c r="HW4231" t="b">
        <v>0</v>
      </c>
      <c r="HX4231" t="b">
        <v>0</v>
      </c>
    </row>
    <row r="4232" spans="2:232">
      <c r="B4232" s="34">
        <f>10000000+INDEX(编号表!$B:$B,MATCH(D4232,编号表!$A:$A,0))*10000+J4232</f>
        <v>11530118</v>
      </c>
      <c r="C4232" s="22" t="s">
        <v>2573</v>
      </c>
      <c r="D4232" s="22" t="s">
        <v>2247</v>
      </c>
      <c r="E4232" s="41" t="s">
        <v>363</v>
      </c>
      <c r="F4232" s="41" t="s">
        <v>2574</v>
      </c>
      <c r="G4232" s="41" t="s">
        <v>403</v>
      </c>
      <c r="H4232" s="41" t="b">
        <v>0</v>
      </c>
      <c r="I4232" s="41" t="b">
        <v>1</v>
      </c>
      <c r="J4232" s="41">
        <v>118</v>
      </c>
      <c r="K4232" s="41" t="str">
        <f t="shared" si="86"/>
        <v>115301</v>
      </c>
      <c r="L4232" s="41" t="s">
        <v>353</v>
      </c>
      <c r="P4232">
        <v>12221000</v>
      </c>
      <c r="Q4232">
        <v>0</v>
      </c>
      <c r="R4232">
        <v>0</v>
      </c>
      <c r="S4232">
        <v>0</v>
      </c>
      <c r="W4232">
        <v>600</v>
      </c>
      <c r="X4232">
        <v>600</v>
      </c>
      <c r="Y4232" t="s">
        <v>419</v>
      </c>
      <c r="Z4232" t="s">
        <v>420</v>
      </c>
      <c r="AA4232" t="s">
        <v>357</v>
      </c>
      <c r="AB4232">
        <v>0</v>
      </c>
      <c r="AC4232">
        <v>1</v>
      </c>
      <c r="AD4232" t="b">
        <v>0</v>
      </c>
      <c r="AE4232" t="s">
        <v>358</v>
      </c>
      <c r="AZ4232" t="s">
        <v>389</v>
      </c>
      <c r="BA4232">
        <v>10000</v>
      </c>
      <c r="BB4232" t="s">
        <v>360</v>
      </c>
      <c r="BC4232" t="s">
        <v>357</v>
      </c>
      <c r="BD4232">
        <v>10000</v>
      </c>
      <c r="BE4232">
        <v>0</v>
      </c>
      <c r="BF4232" t="s">
        <v>361</v>
      </c>
      <c r="BG4232">
        <v>0</v>
      </c>
      <c r="BH4232" t="s">
        <v>389</v>
      </c>
      <c r="BI4232">
        <v>0</v>
      </c>
      <c r="BJ4232">
        <v>1200000</v>
      </c>
      <c r="BK4232" t="b">
        <v>0</v>
      </c>
      <c r="BL4232">
        <v>0</v>
      </c>
      <c r="BM4232">
        <v>10000</v>
      </c>
      <c r="GY4232">
        <v>0</v>
      </c>
      <c r="GZ4232">
        <v>0</v>
      </c>
      <c r="HF4232">
        <v>0</v>
      </c>
      <c r="HG4232" t="b">
        <v>1</v>
      </c>
      <c r="HU4232" t="b">
        <v>0</v>
      </c>
      <c r="HW4232" t="b">
        <v>0</v>
      </c>
      <c r="HX4232" t="b">
        <v>0</v>
      </c>
    </row>
    <row r="4233" spans="2:232">
      <c r="B4233" s="34">
        <f>10000000+INDEX(编号表!$B:$B,MATCH(D4233,编号表!$A:$A,0))*10000+J4233</f>
        <v>11530119</v>
      </c>
      <c r="C4233" s="22" t="s">
        <v>2573</v>
      </c>
      <c r="D4233" s="22" t="s">
        <v>2247</v>
      </c>
      <c r="E4233" s="41" t="s">
        <v>363</v>
      </c>
      <c r="F4233" s="41" t="s">
        <v>2574</v>
      </c>
      <c r="G4233" s="41" t="s">
        <v>403</v>
      </c>
      <c r="H4233" s="41" t="b">
        <v>0</v>
      </c>
      <c r="I4233" s="41" t="b">
        <v>1</v>
      </c>
      <c r="J4233" s="41">
        <v>119</v>
      </c>
      <c r="K4233" s="41" t="str">
        <f t="shared" si="86"/>
        <v>115301</v>
      </c>
      <c r="L4233" s="41" t="s">
        <v>860</v>
      </c>
      <c r="P4233">
        <v>12221000</v>
      </c>
      <c r="Q4233">
        <v>0</v>
      </c>
      <c r="R4233">
        <v>0</v>
      </c>
      <c r="S4233">
        <v>0</v>
      </c>
      <c r="W4233">
        <v>600</v>
      </c>
      <c r="X4233">
        <v>600</v>
      </c>
      <c r="Y4233" t="s">
        <v>419</v>
      </c>
      <c r="Z4233" t="s">
        <v>420</v>
      </c>
      <c r="AA4233" t="s">
        <v>357</v>
      </c>
      <c r="AB4233">
        <v>0</v>
      </c>
      <c r="AC4233">
        <v>1</v>
      </c>
      <c r="AD4233" t="b">
        <v>0</v>
      </c>
      <c r="AE4233" t="s">
        <v>358</v>
      </c>
      <c r="AZ4233" t="s">
        <v>389</v>
      </c>
      <c r="BA4233">
        <v>10000</v>
      </c>
      <c r="BB4233" t="s">
        <v>360</v>
      </c>
      <c r="BC4233" t="s">
        <v>357</v>
      </c>
      <c r="BD4233">
        <v>10000</v>
      </c>
      <c r="BE4233">
        <v>0</v>
      </c>
      <c r="BF4233" t="s">
        <v>361</v>
      </c>
      <c r="BG4233">
        <v>0</v>
      </c>
      <c r="BH4233" t="s">
        <v>389</v>
      </c>
      <c r="BI4233">
        <v>0</v>
      </c>
      <c r="BJ4233">
        <v>1800000</v>
      </c>
      <c r="BK4233" t="b">
        <v>0</v>
      </c>
      <c r="BL4233">
        <v>0</v>
      </c>
      <c r="BM4233">
        <v>10000</v>
      </c>
      <c r="GY4233">
        <v>0</v>
      </c>
      <c r="GZ4233">
        <v>0</v>
      </c>
      <c r="HF4233">
        <v>0</v>
      </c>
      <c r="HG4233" t="b">
        <v>1</v>
      </c>
      <c r="HU4233" t="b">
        <v>0</v>
      </c>
      <c r="HW4233" t="b">
        <v>0</v>
      </c>
      <c r="HX4233" t="b">
        <v>0</v>
      </c>
    </row>
    <row r="4234" spans="2:232">
      <c r="B4234" s="34">
        <f>10000000+INDEX(编号表!$B:$B,MATCH(D4234,编号表!$A:$A,0))*10000+J4234</f>
        <v>11530120</v>
      </c>
      <c r="C4234" s="22" t="s">
        <v>2573</v>
      </c>
      <c r="D4234" s="22" t="s">
        <v>2247</v>
      </c>
      <c r="E4234" s="41" t="s">
        <v>363</v>
      </c>
      <c r="F4234" s="41" t="s">
        <v>2574</v>
      </c>
      <c r="G4234" s="41" t="s">
        <v>403</v>
      </c>
      <c r="H4234" s="41" t="b">
        <v>0</v>
      </c>
      <c r="I4234" s="41" t="b">
        <v>1</v>
      </c>
      <c r="J4234" s="41">
        <v>120</v>
      </c>
      <c r="K4234" s="41" t="str">
        <f t="shared" si="86"/>
        <v>115301</v>
      </c>
      <c r="L4234" s="41" t="s">
        <v>777</v>
      </c>
      <c r="P4234">
        <v>12221000</v>
      </c>
      <c r="Q4234">
        <v>0</v>
      </c>
      <c r="R4234">
        <v>0</v>
      </c>
      <c r="S4234">
        <v>0</v>
      </c>
      <c r="W4234">
        <v>600</v>
      </c>
      <c r="X4234">
        <v>600</v>
      </c>
      <c r="Y4234" t="s">
        <v>419</v>
      </c>
      <c r="Z4234" t="s">
        <v>420</v>
      </c>
      <c r="AA4234" t="s">
        <v>357</v>
      </c>
      <c r="AB4234">
        <v>0</v>
      </c>
      <c r="AC4234">
        <v>1</v>
      </c>
      <c r="AD4234" t="b">
        <v>0</v>
      </c>
      <c r="AE4234" t="s">
        <v>358</v>
      </c>
      <c r="AZ4234" t="s">
        <v>389</v>
      </c>
      <c r="BA4234">
        <v>10000</v>
      </c>
      <c r="BB4234" t="s">
        <v>360</v>
      </c>
      <c r="BC4234" t="s">
        <v>357</v>
      </c>
      <c r="BD4234">
        <v>10000</v>
      </c>
      <c r="BE4234">
        <v>0</v>
      </c>
      <c r="BF4234" t="s">
        <v>361</v>
      </c>
      <c r="BG4234">
        <v>0</v>
      </c>
      <c r="BH4234" t="s">
        <v>389</v>
      </c>
      <c r="BI4234">
        <v>0</v>
      </c>
      <c r="BJ4234">
        <v>2520000</v>
      </c>
      <c r="BK4234" t="b">
        <v>0</v>
      </c>
      <c r="BL4234">
        <v>0</v>
      </c>
      <c r="BM4234">
        <v>10000</v>
      </c>
      <c r="GY4234">
        <v>0</v>
      </c>
      <c r="GZ4234">
        <v>0</v>
      </c>
      <c r="HF4234">
        <v>0</v>
      </c>
      <c r="HG4234" t="b">
        <v>1</v>
      </c>
      <c r="HU4234" t="b">
        <v>0</v>
      </c>
      <c r="HW4234" t="b">
        <v>0</v>
      </c>
      <c r="HX4234" t="b">
        <v>0</v>
      </c>
    </row>
    <row r="4235" spans="2:232">
      <c r="B4235" s="34">
        <f>10000000+INDEX(编号表!$B:$B,MATCH(D4235,编号表!$A:$A,0))*10000+J4235</f>
        <v>11540100</v>
      </c>
      <c r="C4235" s="22" t="s">
        <v>2575</v>
      </c>
      <c r="D4235" s="22" t="s">
        <v>2276</v>
      </c>
      <c r="E4235" s="41" t="s">
        <v>363</v>
      </c>
      <c r="F4235" s="41" t="s">
        <v>2574</v>
      </c>
      <c r="G4235" s="41" t="s">
        <v>403</v>
      </c>
      <c r="H4235" s="41" t="b">
        <v>0</v>
      </c>
      <c r="I4235" s="41" t="b">
        <v>1</v>
      </c>
      <c r="J4235" s="41">
        <v>100</v>
      </c>
      <c r="K4235" s="41" t="str">
        <f t="shared" si="86"/>
        <v>115401</v>
      </c>
      <c r="L4235" s="41" t="s">
        <v>353</v>
      </c>
      <c r="P4235">
        <v>12221001</v>
      </c>
      <c r="Q4235">
        <v>0</v>
      </c>
      <c r="R4235">
        <v>0</v>
      </c>
      <c r="S4235">
        <v>0</v>
      </c>
      <c r="W4235">
        <v>600</v>
      </c>
      <c r="X4235">
        <v>600</v>
      </c>
      <c r="Y4235" t="s">
        <v>363</v>
      </c>
      <c r="Z4235" t="s">
        <v>372</v>
      </c>
      <c r="AA4235" t="s">
        <v>357</v>
      </c>
      <c r="AB4235">
        <v>0</v>
      </c>
      <c r="AC4235">
        <v>8</v>
      </c>
      <c r="AD4235" t="b">
        <v>0</v>
      </c>
      <c r="AE4235" t="s">
        <v>358</v>
      </c>
      <c r="AF4235">
        <v>220</v>
      </c>
      <c r="AZ4235" t="s">
        <v>389</v>
      </c>
      <c r="BA4235">
        <v>10000</v>
      </c>
      <c r="BB4235" t="s">
        <v>360</v>
      </c>
      <c r="BC4235" t="s">
        <v>357</v>
      </c>
      <c r="BD4235">
        <v>10000</v>
      </c>
      <c r="BE4235">
        <v>0</v>
      </c>
      <c r="BF4235" t="s">
        <v>361</v>
      </c>
      <c r="BG4235">
        <v>0</v>
      </c>
      <c r="BH4235" t="s">
        <v>389</v>
      </c>
      <c r="BI4235">
        <v>0</v>
      </c>
      <c r="BJ4235">
        <v>30</v>
      </c>
      <c r="BK4235" t="b">
        <v>0</v>
      </c>
      <c r="BL4235">
        <v>0</v>
      </c>
      <c r="BM4235">
        <v>10000</v>
      </c>
      <c r="GY4235">
        <v>0</v>
      </c>
      <c r="GZ4235">
        <v>0</v>
      </c>
      <c r="HF4235">
        <v>0</v>
      </c>
      <c r="HG4235" t="b">
        <v>1</v>
      </c>
      <c r="HU4235" t="b">
        <v>0</v>
      </c>
      <c r="HW4235" t="b">
        <v>0</v>
      </c>
      <c r="HX4235" t="b">
        <v>0</v>
      </c>
    </row>
    <row r="4236" spans="2:232">
      <c r="B4236" s="34">
        <f>10000000+INDEX(编号表!$B:$B,MATCH(D4236,编号表!$A:$A,0))*10000+J4236</f>
        <v>11540101</v>
      </c>
      <c r="C4236" s="22" t="s">
        <v>2575</v>
      </c>
      <c r="D4236" s="22" t="s">
        <v>2276</v>
      </c>
      <c r="E4236" s="41" t="s">
        <v>363</v>
      </c>
      <c r="F4236" s="41" t="s">
        <v>2574</v>
      </c>
      <c r="G4236" s="41" t="s">
        <v>403</v>
      </c>
      <c r="H4236" s="41" t="b">
        <v>0</v>
      </c>
      <c r="I4236" s="41" t="b">
        <v>1</v>
      </c>
      <c r="J4236" s="41">
        <v>101</v>
      </c>
      <c r="K4236" s="41" t="str">
        <f t="shared" si="86"/>
        <v>115401</v>
      </c>
      <c r="L4236" s="41" t="s">
        <v>860</v>
      </c>
      <c r="P4236">
        <v>12221001</v>
      </c>
      <c r="Q4236">
        <v>0</v>
      </c>
      <c r="R4236">
        <v>0</v>
      </c>
      <c r="S4236">
        <v>0</v>
      </c>
      <c r="W4236">
        <v>600</v>
      </c>
      <c r="X4236">
        <v>600</v>
      </c>
      <c r="Y4236" t="s">
        <v>363</v>
      </c>
      <c r="Z4236" t="s">
        <v>372</v>
      </c>
      <c r="AA4236" t="s">
        <v>357</v>
      </c>
      <c r="AB4236">
        <v>0</v>
      </c>
      <c r="AC4236">
        <v>8</v>
      </c>
      <c r="AD4236" t="b">
        <v>0</v>
      </c>
      <c r="AE4236" t="s">
        <v>358</v>
      </c>
      <c r="AF4236">
        <v>220</v>
      </c>
      <c r="AZ4236" t="s">
        <v>389</v>
      </c>
      <c r="BA4236">
        <v>10000</v>
      </c>
      <c r="BB4236" t="s">
        <v>360</v>
      </c>
      <c r="BC4236" t="s">
        <v>357</v>
      </c>
      <c r="BD4236">
        <v>10000</v>
      </c>
      <c r="BE4236">
        <v>0</v>
      </c>
      <c r="BF4236" t="s">
        <v>361</v>
      </c>
      <c r="BG4236">
        <v>0</v>
      </c>
      <c r="BH4236" t="s">
        <v>389</v>
      </c>
      <c r="BI4236">
        <v>0</v>
      </c>
      <c r="BJ4236">
        <v>45</v>
      </c>
      <c r="BK4236" t="b">
        <v>0</v>
      </c>
      <c r="BL4236">
        <v>0</v>
      </c>
      <c r="BM4236">
        <v>10000</v>
      </c>
      <c r="GY4236">
        <v>0</v>
      </c>
      <c r="GZ4236">
        <v>0</v>
      </c>
      <c r="HF4236">
        <v>0</v>
      </c>
      <c r="HG4236" t="b">
        <v>1</v>
      </c>
      <c r="HU4236" t="b">
        <v>0</v>
      </c>
      <c r="HW4236" t="b">
        <v>0</v>
      </c>
      <c r="HX4236" t="b">
        <v>0</v>
      </c>
    </row>
    <row r="4237" spans="2:232">
      <c r="B4237" s="34">
        <f>10000000+INDEX(编号表!$B:$B,MATCH(D4237,编号表!$A:$A,0))*10000+J4237</f>
        <v>11540102</v>
      </c>
      <c r="C4237" s="22" t="s">
        <v>2575</v>
      </c>
      <c r="D4237" s="22" t="s">
        <v>2276</v>
      </c>
      <c r="E4237" s="41" t="s">
        <v>363</v>
      </c>
      <c r="F4237" s="41" t="s">
        <v>2574</v>
      </c>
      <c r="G4237" s="41" t="s">
        <v>403</v>
      </c>
      <c r="H4237" s="41" t="b">
        <v>0</v>
      </c>
      <c r="I4237" s="41" t="b">
        <v>1</v>
      </c>
      <c r="J4237" s="41">
        <v>102</v>
      </c>
      <c r="K4237" s="41" t="str">
        <f t="shared" si="86"/>
        <v>115401</v>
      </c>
      <c r="L4237" s="41" t="s">
        <v>777</v>
      </c>
      <c r="P4237">
        <v>12221001</v>
      </c>
      <c r="Q4237">
        <v>0</v>
      </c>
      <c r="R4237">
        <v>0</v>
      </c>
      <c r="S4237">
        <v>0</v>
      </c>
      <c r="W4237">
        <v>600</v>
      </c>
      <c r="X4237">
        <v>600</v>
      </c>
      <c r="Y4237" t="s">
        <v>363</v>
      </c>
      <c r="Z4237" t="s">
        <v>372</v>
      </c>
      <c r="AA4237" t="s">
        <v>357</v>
      </c>
      <c r="AB4237">
        <v>0</v>
      </c>
      <c r="AC4237">
        <v>8</v>
      </c>
      <c r="AD4237" t="b">
        <v>0</v>
      </c>
      <c r="AE4237" t="s">
        <v>358</v>
      </c>
      <c r="AF4237">
        <v>220</v>
      </c>
      <c r="AZ4237" t="s">
        <v>389</v>
      </c>
      <c r="BA4237">
        <v>10000</v>
      </c>
      <c r="BB4237" t="s">
        <v>360</v>
      </c>
      <c r="BC4237" t="s">
        <v>357</v>
      </c>
      <c r="BD4237">
        <v>10000</v>
      </c>
      <c r="BE4237">
        <v>0</v>
      </c>
      <c r="BF4237" t="s">
        <v>361</v>
      </c>
      <c r="BG4237">
        <v>0</v>
      </c>
      <c r="BH4237" t="s">
        <v>389</v>
      </c>
      <c r="BI4237">
        <v>0</v>
      </c>
      <c r="BJ4237">
        <v>63</v>
      </c>
      <c r="BK4237" t="b">
        <v>0</v>
      </c>
      <c r="BL4237">
        <v>0</v>
      </c>
      <c r="BM4237">
        <v>10000</v>
      </c>
      <c r="GY4237">
        <v>0</v>
      </c>
      <c r="GZ4237">
        <v>0</v>
      </c>
      <c r="HF4237">
        <v>0</v>
      </c>
      <c r="HG4237" t="b">
        <v>1</v>
      </c>
      <c r="HU4237" t="b">
        <v>0</v>
      </c>
      <c r="HW4237" t="b">
        <v>0</v>
      </c>
      <c r="HX4237" t="b">
        <v>0</v>
      </c>
    </row>
    <row r="4238" spans="2:232">
      <c r="B4238" s="34">
        <f>10000000+INDEX(编号表!$B:$B,MATCH(D4238,编号表!$A:$A,0))*10000+J4238</f>
        <v>11540103</v>
      </c>
      <c r="C4238" s="22" t="s">
        <v>2575</v>
      </c>
      <c r="D4238" s="22" t="s">
        <v>2276</v>
      </c>
      <c r="E4238" s="41" t="s">
        <v>363</v>
      </c>
      <c r="F4238" s="41" t="s">
        <v>2574</v>
      </c>
      <c r="G4238" s="41" t="s">
        <v>403</v>
      </c>
      <c r="H4238" s="41" t="b">
        <v>0</v>
      </c>
      <c r="I4238" s="41" t="b">
        <v>1</v>
      </c>
      <c r="J4238" s="41">
        <v>103</v>
      </c>
      <c r="K4238" s="41" t="str">
        <f t="shared" si="86"/>
        <v>115401</v>
      </c>
      <c r="L4238" s="41" t="s">
        <v>353</v>
      </c>
      <c r="P4238">
        <v>12221001</v>
      </c>
      <c r="Q4238">
        <v>0</v>
      </c>
      <c r="R4238">
        <v>0</v>
      </c>
      <c r="S4238">
        <v>0</v>
      </c>
      <c r="W4238">
        <v>600</v>
      </c>
      <c r="X4238">
        <v>600</v>
      </c>
      <c r="Y4238" t="s">
        <v>363</v>
      </c>
      <c r="Z4238" t="s">
        <v>372</v>
      </c>
      <c r="AA4238" t="s">
        <v>357</v>
      </c>
      <c r="AB4238">
        <v>0</v>
      </c>
      <c r="AC4238">
        <v>8</v>
      </c>
      <c r="AD4238" t="b">
        <v>0</v>
      </c>
      <c r="AE4238" t="s">
        <v>358</v>
      </c>
      <c r="AF4238">
        <v>220</v>
      </c>
      <c r="AZ4238" t="s">
        <v>389</v>
      </c>
      <c r="BA4238">
        <v>10000</v>
      </c>
      <c r="BB4238" t="s">
        <v>360</v>
      </c>
      <c r="BC4238" t="s">
        <v>357</v>
      </c>
      <c r="BD4238">
        <v>10000</v>
      </c>
      <c r="BE4238">
        <v>0</v>
      </c>
      <c r="BF4238" t="s">
        <v>361</v>
      </c>
      <c r="BG4238">
        <v>0</v>
      </c>
      <c r="BH4238" t="s">
        <v>389</v>
      </c>
      <c r="BI4238">
        <v>0</v>
      </c>
      <c r="BJ4238">
        <v>144</v>
      </c>
      <c r="BK4238" t="b">
        <v>0</v>
      </c>
      <c r="BL4238">
        <v>0</v>
      </c>
      <c r="BM4238">
        <v>10000</v>
      </c>
      <c r="GY4238">
        <v>0</v>
      </c>
      <c r="GZ4238">
        <v>0</v>
      </c>
      <c r="HF4238">
        <v>0</v>
      </c>
      <c r="HG4238" t="b">
        <v>1</v>
      </c>
      <c r="HU4238" t="b">
        <v>0</v>
      </c>
      <c r="HW4238" t="b">
        <v>0</v>
      </c>
      <c r="HX4238" t="b">
        <v>0</v>
      </c>
    </row>
    <row r="4239" spans="2:232">
      <c r="B4239" s="34">
        <f>10000000+INDEX(编号表!$B:$B,MATCH(D4239,编号表!$A:$A,0))*10000+J4239</f>
        <v>11540104</v>
      </c>
      <c r="C4239" s="22" t="s">
        <v>2575</v>
      </c>
      <c r="D4239" s="22" t="s">
        <v>2276</v>
      </c>
      <c r="E4239" s="41" t="s">
        <v>363</v>
      </c>
      <c r="F4239" s="41" t="s">
        <v>2574</v>
      </c>
      <c r="G4239" s="41" t="s">
        <v>403</v>
      </c>
      <c r="H4239" s="41" t="b">
        <v>0</v>
      </c>
      <c r="I4239" s="41" t="b">
        <v>1</v>
      </c>
      <c r="J4239" s="41">
        <v>104</v>
      </c>
      <c r="K4239" s="41" t="str">
        <f t="shared" si="86"/>
        <v>115401</v>
      </c>
      <c r="L4239" s="41" t="s">
        <v>860</v>
      </c>
      <c r="P4239">
        <v>12221001</v>
      </c>
      <c r="Q4239">
        <v>0</v>
      </c>
      <c r="R4239">
        <v>0</v>
      </c>
      <c r="S4239">
        <v>0</v>
      </c>
      <c r="W4239">
        <v>600</v>
      </c>
      <c r="X4239">
        <v>600</v>
      </c>
      <c r="Y4239" t="s">
        <v>363</v>
      </c>
      <c r="Z4239" t="s">
        <v>372</v>
      </c>
      <c r="AA4239" t="s">
        <v>357</v>
      </c>
      <c r="AB4239">
        <v>0</v>
      </c>
      <c r="AC4239">
        <v>8</v>
      </c>
      <c r="AD4239" t="b">
        <v>0</v>
      </c>
      <c r="AE4239" t="s">
        <v>358</v>
      </c>
      <c r="AF4239">
        <v>220</v>
      </c>
      <c r="AZ4239" t="s">
        <v>389</v>
      </c>
      <c r="BA4239">
        <v>10000</v>
      </c>
      <c r="BB4239" t="s">
        <v>360</v>
      </c>
      <c r="BC4239" t="s">
        <v>357</v>
      </c>
      <c r="BD4239">
        <v>10000</v>
      </c>
      <c r="BE4239">
        <v>0</v>
      </c>
      <c r="BF4239" t="s">
        <v>361</v>
      </c>
      <c r="BG4239">
        <v>0</v>
      </c>
      <c r="BH4239" t="s">
        <v>389</v>
      </c>
      <c r="BI4239">
        <v>0</v>
      </c>
      <c r="BJ4239">
        <v>216</v>
      </c>
      <c r="BK4239" t="b">
        <v>0</v>
      </c>
      <c r="BL4239">
        <v>0</v>
      </c>
      <c r="BM4239">
        <v>10000</v>
      </c>
      <c r="GY4239">
        <v>0</v>
      </c>
      <c r="GZ4239">
        <v>0</v>
      </c>
      <c r="HF4239">
        <v>0</v>
      </c>
      <c r="HG4239" t="b">
        <v>1</v>
      </c>
      <c r="HU4239" t="b">
        <v>0</v>
      </c>
      <c r="HW4239" t="b">
        <v>0</v>
      </c>
      <c r="HX4239" t="b">
        <v>0</v>
      </c>
    </row>
    <row r="4240" spans="2:232">
      <c r="B4240" s="34">
        <f>10000000+INDEX(编号表!$B:$B,MATCH(D4240,编号表!$A:$A,0))*10000+J4240</f>
        <v>11540105</v>
      </c>
      <c r="C4240" s="22" t="s">
        <v>2575</v>
      </c>
      <c r="D4240" s="22" t="s">
        <v>2276</v>
      </c>
      <c r="E4240" s="41" t="s">
        <v>363</v>
      </c>
      <c r="F4240" s="41" t="s">
        <v>2574</v>
      </c>
      <c r="G4240" s="41" t="s">
        <v>403</v>
      </c>
      <c r="H4240" s="41" t="b">
        <v>0</v>
      </c>
      <c r="I4240" s="41" t="b">
        <v>1</v>
      </c>
      <c r="J4240" s="41">
        <v>105</v>
      </c>
      <c r="K4240" s="41" t="str">
        <f t="shared" si="86"/>
        <v>115401</v>
      </c>
      <c r="L4240" s="41" t="s">
        <v>777</v>
      </c>
      <c r="P4240">
        <v>12221001</v>
      </c>
      <c r="Q4240">
        <v>0</v>
      </c>
      <c r="R4240">
        <v>0</v>
      </c>
      <c r="S4240">
        <v>0</v>
      </c>
      <c r="W4240">
        <v>600</v>
      </c>
      <c r="X4240">
        <v>600</v>
      </c>
      <c r="Y4240" t="s">
        <v>363</v>
      </c>
      <c r="Z4240" t="s">
        <v>372</v>
      </c>
      <c r="AA4240" t="s">
        <v>357</v>
      </c>
      <c r="AB4240">
        <v>0</v>
      </c>
      <c r="AC4240">
        <v>8</v>
      </c>
      <c r="AD4240" t="b">
        <v>0</v>
      </c>
      <c r="AE4240" t="s">
        <v>358</v>
      </c>
      <c r="AF4240">
        <v>220</v>
      </c>
      <c r="AZ4240" t="s">
        <v>389</v>
      </c>
      <c r="BA4240">
        <v>10000</v>
      </c>
      <c r="BB4240" t="s">
        <v>360</v>
      </c>
      <c r="BC4240" t="s">
        <v>357</v>
      </c>
      <c r="BD4240">
        <v>10000</v>
      </c>
      <c r="BE4240">
        <v>0</v>
      </c>
      <c r="BF4240" t="s">
        <v>361</v>
      </c>
      <c r="BG4240">
        <v>0</v>
      </c>
      <c r="BH4240" t="s">
        <v>389</v>
      </c>
      <c r="BI4240">
        <v>0</v>
      </c>
      <c r="BJ4240">
        <v>302</v>
      </c>
      <c r="BK4240" t="b">
        <v>0</v>
      </c>
      <c r="BL4240">
        <v>0</v>
      </c>
      <c r="BM4240">
        <v>10000</v>
      </c>
      <c r="GY4240">
        <v>0</v>
      </c>
      <c r="GZ4240">
        <v>0</v>
      </c>
      <c r="HF4240">
        <v>0</v>
      </c>
      <c r="HG4240" t="b">
        <v>1</v>
      </c>
      <c r="HU4240" t="b">
        <v>0</v>
      </c>
      <c r="HW4240" t="b">
        <v>0</v>
      </c>
      <c r="HX4240" t="b">
        <v>0</v>
      </c>
    </row>
    <row r="4241" spans="2:232">
      <c r="B4241" s="34">
        <f>10000000+INDEX(编号表!$B:$B,MATCH(D4241,编号表!$A:$A,0))*10000+J4241</f>
        <v>11540106</v>
      </c>
      <c r="C4241" s="22" t="s">
        <v>2575</v>
      </c>
      <c r="D4241" s="22" t="s">
        <v>2276</v>
      </c>
      <c r="E4241" s="41" t="s">
        <v>363</v>
      </c>
      <c r="F4241" s="41" t="s">
        <v>2574</v>
      </c>
      <c r="G4241" s="41" t="s">
        <v>403</v>
      </c>
      <c r="H4241" s="41" t="b">
        <v>0</v>
      </c>
      <c r="I4241" s="41" t="b">
        <v>1</v>
      </c>
      <c r="J4241" s="41">
        <v>106</v>
      </c>
      <c r="K4241" s="41" t="str">
        <f t="shared" si="86"/>
        <v>115401</v>
      </c>
      <c r="L4241" s="41" t="s">
        <v>353</v>
      </c>
      <c r="P4241">
        <v>12221001</v>
      </c>
      <c r="Q4241">
        <v>0</v>
      </c>
      <c r="R4241">
        <v>0</v>
      </c>
      <c r="S4241">
        <v>0</v>
      </c>
      <c r="W4241">
        <v>600</v>
      </c>
      <c r="X4241">
        <v>600</v>
      </c>
      <c r="Y4241" t="s">
        <v>363</v>
      </c>
      <c r="Z4241" t="s">
        <v>372</v>
      </c>
      <c r="AA4241" t="s">
        <v>357</v>
      </c>
      <c r="AB4241">
        <v>0</v>
      </c>
      <c r="AC4241">
        <v>8</v>
      </c>
      <c r="AD4241" t="b">
        <v>0</v>
      </c>
      <c r="AE4241" t="s">
        <v>358</v>
      </c>
      <c r="AF4241">
        <v>220</v>
      </c>
      <c r="AZ4241" t="s">
        <v>389</v>
      </c>
      <c r="BA4241">
        <v>10000</v>
      </c>
      <c r="BB4241" t="s">
        <v>360</v>
      </c>
      <c r="BC4241" t="s">
        <v>357</v>
      </c>
      <c r="BD4241">
        <v>10000</v>
      </c>
      <c r="BE4241">
        <v>0</v>
      </c>
      <c r="BF4241" t="s">
        <v>361</v>
      </c>
      <c r="BG4241">
        <v>0</v>
      </c>
      <c r="BH4241" t="s">
        <v>389</v>
      </c>
      <c r="BI4241">
        <v>0</v>
      </c>
      <c r="BJ4241">
        <v>700</v>
      </c>
      <c r="BK4241" t="b">
        <v>0</v>
      </c>
      <c r="BL4241">
        <v>0</v>
      </c>
      <c r="BM4241">
        <v>10000</v>
      </c>
      <c r="GY4241">
        <v>0</v>
      </c>
      <c r="GZ4241">
        <v>0</v>
      </c>
      <c r="HF4241">
        <v>0</v>
      </c>
      <c r="HG4241" t="b">
        <v>1</v>
      </c>
      <c r="HU4241" t="b">
        <v>0</v>
      </c>
      <c r="HW4241" t="b">
        <v>0</v>
      </c>
      <c r="HX4241" t="b">
        <v>0</v>
      </c>
    </row>
    <row r="4242" spans="2:232">
      <c r="B4242" s="34">
        <f>10000000+INDEX(编号表!$B:$B,MATCH(D4242,编号表!$A:$A,0))*10000+J4242</f>
        <v>11540107</v>
      </c>
      <c r="C4242" s="22" t="s">
        <v>2575</v>
      </c>
      <c r="D4242" s="22" t="s">
        <v>2276</v>
      </c>
      <c r="E4242" s="41" t="s">
        <v>363</v>
      </c>
      <c r="F4242" s="41" t="s">
        <v>2574</v>
      </c>
      <c r="G4242" s="41" t="s">
        <v>403</v>
      </c>
      <c r="H4242" s="41" t="b">
        <v>0</v>
      </c>
      <c r="I4242" s="41" t="b">
        <v>1</v>
      </c>
      <c r="J4242" s="41">
        <v>107</v>
      </c>
      <c r="K4242" s="41" t="str">
        <f t="shared" si="86"/>
        <v>115401</v>
      </c>
      <c r="L4242" s="41" t="s">
        <v>860</v>
      </c>
      <c r="P4242">
        <v>12221001</v>
      </c>
      <c r="Q4242">
        <v>0</v>
      </c>
      <c r="R4242">
        <v>0</v>
      </c>
      <c r="S4242">
        <v>0</v>
      </c>
      <c r="W4242">
        <v>600</v>
      </c>
      <c r="X4242">
        <v>600</v>
      </c>
      <c r="Y4242" t="s">
        <v>363</v>
      </c>
      <c r="Z4242" t="s">
        <v>372</v>
      </c>
      <c r="AA4242" t="s">
        <v>357</v>
      </c>
      <c r="AB4242">
        <v>0</v>
      </c>
      <c r="AC4242">
        <v>8</v>
      </c>
      <c r="AD4242" t="b">
        <v>0</v>
      </c>
      <c r="AE4242" t="s">
        <v>358</v>
      </c>
      <c r="AF4242">
        <v>220</v>
      </c>
      <c r="AZ4242" t="s">
        <v>389</v>
      </c>
      <c r="BA4242">
        <v>10000</v>
      </c>
      <c r="BB4242" t="s">
        <v>360</v>
      </c>
      <c r="BC4242" t="s">
        <v>357</v>
      </c>
      <c r="BD4242">
        <v>10000</v>
      </c>
      <c r="BE4242">
        <v>0</v>
      </c>
      <c r="BF4242" t="s">
        <v>361</v>
      </c>
      <c r="BG4242">
        <v>0</v>
      </c>
      <c r="BH4242" t="s">
        <v>389</v>
      </c>
      <c r="BI4242">
        <v>0</v>
      </c>
      <c r="BJ4242">
        <v>1050</v>
      </c>
      <c r="BK4242" t="b">
        <v>0</v>
      </c>
      <c r="BL4242">
        <v>0</v>
      </c>
      <c r="BM4242">
        <v>10000</v>
      </c>
      <c r="GY4242">
        <v>0</v>
      </c>
      <c r="GZ4242">
        <v>0</v>
      </c>
      <c r="HF4242">
        <v>0</v>
      </c>
      <c r="HG4242" t="b">
        <v>1</v>
      </c>
      <c r="HU4242" t="b">
        <v>0</v>
      </c>
      <c r="HW4242" t="b">
        <v>0</v>
      </c>
      <c r="HX4242" t="b">
        <v>0</v>
      </c>
    </row>
    <row r="4243" spans="2:232">
      <c r="B4243" s="34">
        <f>10000000+INDEX(编号表!$B:$B,MATCH(D4243,编号表!$A:$A,0))*10000+J4243</f>
        <v>11540108</v>
      </c>
      <c r="C4243" s="22" t="s">
        <v>2575</v>
      </c>
      <c r="D4243" s="22" t="s">
        <v>2276</v>
      </c>
      <c r="E4243" s="41" t="s">
        <v>363</v>
      </c>
      <c r="F4243" s="41" t="s">
        <v>2574</v>
      </c>
      <c r="G4243" s="41" t="s">
        <v>403</v>
      </c>
      <c r="H4243" s="41" t="b">
        <v>0</v>
      </c>
      <c r="I4243" s="41" t="b">
        <v>1</v>
      </c>
      <c r="J4243" s="41">
        <v>108</v>
      </c>
      <c r="K4243" s="41" t="str">
        <f t="shared" si="86"/>
        <v>115401</v>
      </c>
      <c r="L4243" s="41" t="s">
        <v>777</v>
      </c>
      <c r="P4243">
        <v>12221001</v>
      </c>
      <c r="Q4243">
        <v>0</v>
      </c>
      <c r="R4243">
        <v>0</v>
      </c>
      <c r="S4243">
        <v>0</v>
      </c>
      <c r="W4243">
        <v>600</v>
      </c>
      <c r="X4243">
        <v>600</v>
      </c>
      <c r="Y4243" t="s">
        <v>363</v>
      </c>
      <c r="Z4243" t="s">
        <v>372</v>
      </c>
      <c r="AA4243" t="s">
        <v>357</v>
      </c>
      <c r="AB4243">
        <v>0</v>
      </c>
      <c r="AC4243">
        <v>8</v>
      </c>
      <c r="AD4243" t="b">
        <v>0</v>
      </c>
      <c r="AE4243" t="s">
        <v>358</v>
      </c>
      <c r="AF4243">
        <v>220</v>
      </c>
      <c r="AZ4243" t="s">
        <v>389</v>
      </c>
      <c r="BA4243">
        <v>10000</v>
      </c>
      <c r="BB4243" t="s">
        <v>360</v>
      </c>
      <c r="BC4243" t="s">
        <v>357</v>
      </c>
      <c r="BD4243">
        <v>10000</v>
      </c>
      <c r="BE4243">
        <v>0</v>
      </c>
      <c r="BF4243" t="s">
        <v>361</v>
      </c>
      <c r="BG4243">
        <v>0</v>
      </c>
      <c r="BH4243" t="s">
        <v>389</v>
      </c>
      <c r="BI4243">
        <v>0</v>
      </c>
      <c r="BJ4243">
        <v>1470</v>
      </c>
      <c r="BK4243" t="b">
        <v>0</v>
      </c>
      <c r="BL4243">
        <v>0</v>
      </c>
      <c r="BM4243">
        <v>10000</v>
      </c>
      <c r="GY4243">
        <v>0</v>
      </c>
      <c r="GZ4243">
        <v>0</v>
      </c>
      <c r="HF4243">
        <v>0</v>
      </c>
      <c r="HG4243" t="b">
        <v>1</v>
      </c>
      <c r="HU4243" t="b">
        <v>0</v>
      </c>
      <c r="HW4243" t="b">
        <v>0</v>
      </c>
      <c r="HX4243" t="b">
        <v>0</v>
      </c>
    </row>
    <row r="4244" spans="2:232">
      <c r="B4244" s="34">
        <f>10000000+INDEX(编号表!$B:$B,MATCH(D4244,编号表!$A:$A,0))*10000+J4244</f>
        <v>11540109</v>
      </c>
      <c r="C4244" s="22" t="s">
        <v>2575</v>
      </c>
      <c r="D4244" s="22" t="s">
        <v>2276</v>
      </c>
      <c r="E4244" s="41" t="s">
        <v>363</v>
      </c>
      <c r="F4244" s="41" t="s">
        <v>2574</v>
      </c>
      <c r="G4244" s="41" t="s">
        <v>403</v>
      </c>
      <c r="H4244" s="41" t="b">
        <v>0</v>
      </c>
      <c r="I4244" s="41" t="b">
        <v>1</v>
      </c>
      <c r="J4244" s="41">
        <v>109</v>
      </c>
      <c r="K4244" s="41" t="str">
        <f t="shared" si="86"/>
        <v>115401</v>
      </c>
      <c r="L4244" s="41" t="s">
        <v>353</v>
      </c>
      <c r="P4244">
        <v>12221001</v>
      </c>
      <c r="Q4244">
        <v>0</v>
      </c>
      <c r="R4244">
        <v>0</v>
      </c>
      <c r="S4244">
        <v>0</v>
      </c>
      <c r="W4244">
        <v>600</v>
      </c>
      <c r="X4244">
        <v>600</v>
      </c>
      <c r="Y4244" t="s">
        <v>363</v>
      </c>
      <c r="Z4244" t="s">
        <v>372</v>
      </c>
      <c r="AA4244" t="s">
        <v>357</v>
      </c>
      <c r="AB4244">
        <v>0</v>
      </c>
      <c r="AC4244">
        <v>8</v>
      </c>
      <c r="AD4244" t="b">
        <v>0</v>
      </c>
      <c r="AE4244" t="s">
        <v>358</v>
      </c>
      <c r="AF4244">
        <v>220</v>
      </c>
      <c r="AZ4244" t="s">
        <v>389</v>
      </c>
      <c r="BA4244">
        <v>10000</v>
      </c>
      <c r="BB4244" t="s">
        <v>360</v>
      </c>
      <c r="BC4244" t="s">
        <v>357</v>
      </c>
      <c r="BD4244">
        <v>10000</v>
      </c>
      <c r="BE4244">
        <v>0</v>
      </c>
      <c r="BF4244" t="s">
        <v>361</v>
      </c>
      <c r="BG4244">
        <v>0</v>
      </c>
      <c r="BH4244" t="s">
        <v>389</v>
      </c>
      <c r="BI4244">
        <v>0</v>
      </c>
      <c r="BJ4244">
        <v>3199</v>
      </c>
      <c r="BK4244" t="b">
        <v>0</v>
      </c>
      <c r="BL4244">
        <v>0</v>
      </c>
      <c r="BM4244">
        <v>10000</v>
      </c>
      <c r="GY4244">
        <v>0</v>
      </c>
      <c r="GZ4244">
        <v>0</v>
      </c>
      <c r="HF4244">
        <v>0</v>
      </c>
      <c r="HG4244" t="b">
        <v>1</v>
      </c>
      <c r="HU4244" t="b">
        <v>0</v>
      </c>
      <c r="HW4244" t="b">
        <v>0</v>
      </c>
      <c r="HX4244" t="b">
        <v>0</v>
      </c>
    </row>
    <row r="4245" spans="2:232">
      <c r="B4245" s="34">
        <f>10000000+INDEX(编号表!$B:$B,MATCH(D4245,编号表!$A:$A,0))*10000+J4245</f>
        <v>11540110</v>
      </c>
      <c r="C4245" s="22" t="s">
        <v>2575</v>
      </c>
      <c r="D4245" s="22" t="s">
        <v>2276</v>
      </c>
      <c r="E4245" s="41" t="s">
        <v>363</v>
      </c>
      <c r="F4245" s="41" t="s">
        <v>2574</v>
      </c>
      <c r="G4245" s="41" t="s">
        <v>403</v>
      </c>
      <c r="H4245" s="41" t="b">
        <v>0</v>
      </c>
      <c r="I4245" s="41" t="b">
        <v>1</v>
      </c>
      <c r="J4245" s="41">
        <v>110</v>
      </c>
      <c r="K4245" s="41" t="str">
        <f t="shared" si="86"/>
        <v>115401</v>
      </c>
      <c r="L4245" s="41" t="s">
        <v>860</v>
      </c>
      <c r="P4245">
        <v>12221001</v>
      </c>
      <c r="Q4245">
        <v>0</v>
      </c>
      <c r="R4245">
        <v>0</v>
      </c>
      <c r="S4245">
        <v>0</v>
      </c>
      <c r="W4245">
        <v>600</v>
      </c>
      <c r="X4245">
        <v>600</v>
      </c>
      <c r="Y4245" t="s">
        <v>363</v>
      </c>
      <c r="Z4245" t="s">
        <v>372</v>
      </c>
      <c r="AA4245" t="s">
        <v>357</v>
      </c>
      <c r="AB4245">
        <v>0</v>
      </c>
      <c r="AC4245">
        <v>8</v>
      </c>
      <c r="AD4245" t="b">
        <v>0</v>
      </c>
      <c r="AE4245" t="s">
        <v>358</v>
      </c>
      <c r="AF4245">
        <v>220</v>
      </c>
      <c r="AZ4245" t="s">
        <v>389</v>
      </c>
      <c r="BA4245">
        <v>10000</v>
      </c>
      <c r="BB4245" t="s">
        <v>360</v>
      </c>
      <c r="BC4245" t="s">
        <v>357</v>
      </c>
      <c r="BD4245">
        <v>10000</v>
      </c>
      <c r="BE4245">
        <v>0</v>
      </c>
      <c r="BF4245" t="s">
        <v>361</v>
      </c>
      <c r="BG4245">
        <v>0</v>
      </c>
      <c r="BH4245" t="s">
        <v>389</v>
      </c>
      <c r="BI4245">
        <v>0</v>
      </c>
      <c r="BJ4245">
        <v>4799</v>
      </c>
      <c r="BK4245" t="b">
        <v>0</v>
      </c>
      <c r="BL4245">
        <v>0</v>
      </c>
      <c r="BM4245">
        <v>10000</v>
      </c>
      <c r="GY4245">
        <v>0</v>
      </c>
      <c r="GZ4245">
        <v>0</v>
      </c>
      <c r="HF4245">
        <v>0</v>
      </c>
      <c r="HG4245" t="b">
        <v>1</v>
      </c>
      <c r="HU4245" t="b">
        <v>0</v>
      </c>
      <c r="HW4245" t="b">
        <v>0</v>
      </c>
      <c r="HX4245" t="b">
        <v>0</v>
      </c>
    </row>
    <row r="4246" spans="2:232">
      <c r="B4246" s="34">
        <f>10000000+INDEX(编号表!$B:$B,MATCH(D4246,编号表!$A:$A,0))*10000+J4246</f>
        <v>11540111</v>
      </c>
      <c r="C4246" s="22" t="s">
        <v>2575</v>
      </c>
      <c r="D4246" s="22" t="s">
        <v>2276</v>
      </c>
      <c r="E4246" s="41" t="s">
        <v>363</v>
      </c>
      <c r="F4246" s="41" t="s">
        <v>2574</v>
      </c>
      <c r="G4246" s="41" t="s">
        <v>403</v>
      </c>
      <c r="H4246" s="41" t="b">
        <v>0</v>
      </c>
      <c r="I4246" s="41" t="b">
        <v>1</v>
      </c>
      <c r="J4246" s="41">
        <v>111</v>
      </c>
      <c r="K4246" s="41" t="str">
        <f t="shared" si="86"/>
        <v>115401</v>
      </c>
      <c r="L4246" s="41" t="s">
        <v>777</v>
      </c>
      <c r="P4246">
        <v>12221001</v>
      </c>
      <c r="Q4246">
        <v>0</v>
      </c>
      <c r="R4246">
        <v>0</v>
      </c>
      <c r="S4246">
        <v>0</v>
      </c>
      <c r="W4246">
        <v>600</v>
      </c>
      <c r="X4246">
        <v>600</v>
      </c>
      <c r="Y4246" t="s">
        <v>363</v>
      </c>
      <c r="Z4246" t="s">
        <v>372</v>
      </c>
      <c r="AA4246" t="s">
        <v>357</v>
      </c>
      <c r="AB4246">
        <v>0</v>
      </c>
      <c r="AC4246">
        <v>8</v>
      </c>
      <c r="AD4246" t="b">
        <v>0</v>
      </c>
      <c r="AE4246" t="s">
        <v>358</v>
      </c>
      <c r="AF4246">
        <v>220</v>
      </c>
      <c r="AZ4246" t="s">
        <v>389</v>
      </c>
      <c r="BA4246">
        <v>10000</v>
      </c>
      <c r="BB4246" t="s">
        <v>360</v>
      </c>
      <c r="BC4246" t="s">
        <v>357</v>
      </c>
      <c r="BD4246">
        <v>10000</v>
      </c>
      <c r="BE4246">
        <v>0</v>
      </c>
      <c r="BF4246" t="s">
        <v>361</v>
      </c>
      <c r="BG4246">
        <v>0</v>
      </c>
      <c r="BH4246" t="s">
        <v>389</v>
      </c>
      <c r="BI4246">
        <v>0</v>
      </c>
      <c r="BJ4246">
        <v>6719</v>
      </c>
      <c r="BK4246" t="b">
        <v>0</v>
      </c>
      <c r="BL4246">
        <v>0</v>
      </c>
      <c r="BM4246">
        <v>10000</v>
      </c>
      <c r="GY4246">
        <v>0</v>
      </c>
      <c r="GZ4246">
        <v>0</v>
      </c>
      <c r="HF4246">
        <v>0</v>
      </c>
      <c r="HG4246" t="b">
        <v>1</v>
      </c>
      <c r="HU4246" t="b">
        <v>0</v>
      </c>
      <c r="HW4246" t="b">
        <v>0</v>
      </c>
      <c r="HX4246" t="b">
        <v>0</v>
      </c>
    </row>
    <row r="4247" spans="2:232">
      <c r="B4247" s="34">
        <f>10000000+INDEX(编号表!$B:$B,MATCH(D4247,编号表!$A:$A,0))*10000+J4247</f>
        <v>11540112</v>
      </c>
      <c r="C4247" s="22" t="s">
        <v>2575</v>
      </c>
      <c r="D4247" s="22" t="s">
        <v>2276</v>
      </c>
      <c r="E4247" s="41" t="s">
        <v>363</v>
      </c>
      <c r="F4247" s="41" t="s">
        <v>2574</v>
      </c>
      <c r="G4247" s="41" t="s">
        <v>403</v>
      </c>
      <c r="H4247" s="41" t="b">
        <v>0</v>
      </c>
      <c r="I4247" s="41" t="b">
        <v>1</v>
      </c>
      <c r="J4247" s="41">
        <v>112</v>
      </c>
      <c r="K4247" s="41" t="str">
        <f t="shared" si="86"/>
        <v>115401</v>
      </c>
      <c r="L4247" s="41" t="s">
        <v>353</v>
      </c>
      <c r="P4247">
        <v>12221001</v>
      </c>
      <c r="Q4247">
        <v>0</v>
      </c>
      <c r="R4247">
        <v>0</v>
      </c>
      <c r="S4247">
        <v>0</v>
      </c>
      <c r="W4247">
        <v>600</v>
      </c>
      <c r="X4247">
        <v>600</v>
      </c>
      <c r="Y4247" t="s">
        <v>363</v>
      </c>
      <c r="Z4247" t="s">
        <v>372</v>
      </c>
      <c r="AA4247" t="s">
        <v>357</v>
      </c>
      <c r="AB4247">
        <v>0</v>
      </c>
      <c r="AC4247">
        <v>8</v>
      </c>
      <c r="AD4247" t="b">
        <v>0</v>
      </c>
      <c r="AE4247" t="s">
        <v>358</v>
      </c>
      <c r="AF4247">
        <v>220</v>
      </c>
      <c r="AZ4247" t="s">
        <v>389</v>
      </c>
      <c r="BA4247">
        <v>10000</v>
      </c>
      <c r="BB4247" t="s">
        <v>360</v>
      </c>
      <c r="BC4247" t="s">
        <v>357</v>
      </c>
      <c r="BD4247">
        <v>10000</v>
      </c>
      <c r="BE4247">
        <v>0</v>
      </c>
      <c r="BF4247" t="s">
        <v>361</v>
      </c>
      <c r="BG4247">
        <v>0</v>
      </c>
      <c r="BH4247" t="s">
        <v>389</v>
      </c>
      <c r="BI4247">
        <v>0</v>
      </c>
      <c r="BJ4247">
        <v>15199</v>
      </c>
      <c r="BK4247" t="b">
        <v>0</v>
      </c>
      <c r="BL4247">
        <v>0</v>
      </c>
      <c r="BM4247">
        <v>10000</v>
      </c>
      <c r="GY4247">
        <v>0</v>
      </c>
      <c r="GZ4247">
        <v>0</v>
      </c>
      <c r="HF4247">
        <v>0</v>
      </c>
      <c r="HG4247" t="b">
        <v>1</v>
      </c>
      <c r="HU4247" t="b">
        <v>0</v>
      </c>
      <c r="HW4247" t="b">
        <v>0</v>
      </c>
      <c r="HX4247" t="b">
        <v>0</v>
      </c>
    </row>
    <row r="4248" spans="2:232">
      <c r="B4248" s="34">
        <f>10000000+INDEX(编号表!$B:$B,MATCH(D4248,编号表!$A:$A,0))*10000+J4248</f>
        <v>11540113</v>
      </c>
      <c r="C4248" s="22" t="s">
        <v>2575</v>
      </c>
      <c r="D4248" s="22" t="s">
        <v>2276</v>
      </c>
      <c r="E4248" s="41" t="s">
        <v>363</v>
      </c>
      <c r="F4248" s="41" t="s">
        <v>2574</v>
      </c>
      <c r="G4248" s="41" t="s">
        <v>403</v>
      </c>
      <c r="H4248" s="41" t="b">
        <v>0</v>
      </c>
      <c r="I4248" s="41" t="b">
        <v>1</v>
      </c>
      <c r="J4248" s="41">
        <v>113</v>
      </c>
      <c r="K4248" s="41" t="str">
        <f t="shared" si="86"/>
        <v>115401</v>
      </c>
      <c r="L4248" s="41" t="s">
        <v>860</v>
      </c>
      <c r="P4248">
        <v>12221001</v>
      </c>
      <c r="Q4248">
        <v>0</v>
      </c>
      <c r="R4248">
        <v>0</v>
      </c>
      <c r="S4248">
        <v>0</v>
      </c>
      <c r="W4248">
        <v>600</v>
      </c>
      <c r="X4248">
        <v>600</v>
      </c>
      <c r="Y4248" t="s">
        <v>363</v>
      </c>
      <c r="Z4248" t="s">
        <v>372</v>
      </c>
      <c r="AA4248" t="s">
        <v>357</v>
      </c>
      <c r="AB4248">
        <v>0</v>
      </c>
      <c r="AC4248">
        <v>8</v>
      </c>
      <c r="AD4248" t="b">
        <v>0</v>
      </c>
      <c r="AE4248" t="s">
        <v>358</v>
      </c>
      <c r="AF4248">
        <v>220</v>
      </c>
      <c r="AZ4248" t="s">
        <v>389</v>
      </c>
      <c r="BA4248">
        <v>10000</v>
      </c>
      <c r="BB4248" t="s">
        <v>360</v>
      </c>
      <c r="BC4248" t="s">
        <v>357</v>
      </c>
      <c r="BD4248">
        <v>10000</v>
      </c>
      <c r="BE4248">
        <v>0</v>
      </c>
      <c r="BF4248" t="s">
        <v>361</v>
      </c>
      <c r="BG4248">
        <v>0</v>
      </c>
      <c r="BH4248" t="s">
        <v>389</v>
      </c>
      <c r="BI4248">
        <v>0</v>
      </c>
      <c r="BJ4248">
        <v>22799</v>
      </c>
      <c r="BK4248" t="b">
        <v>0</v>
      </c>
      <c r="BL4248">
        <v>0</v>
      </c>
      <c r="BM4248">
        <v>10000</v>
      </c>
      <c r="GY4248">
        <v>0</v>
      </c>
      <c r="GZ4248">
        <v>0</v>
      </c>
      <c r="HF4248">
        <v>0</v>
      </c>
      <c r="HG4248" t="b">
        <v>1</v>
      </c>
      <c r="HU4248" t="b">
        <v>0</v>
      </c>
      <c r="HW4248" t="b">
        <v>0</v>
      </c>
      <c r="HX4248" t="b">
        <v>0</v>
      </c>
    </row>
    <row r="4249" spans="2:232">
      <c r="B4249" s="34">
        <f>10000000+INDEX(编号表!$B:$B,MATCH(D4249,编号表!$A:$A,0))*10000+J4249</f>
        <v>11540114</v>
      </c>
      <c r="C4249" s="22" t="s">
        <v>2575</v>
      </c>
      <c r="D4249" s="22" t="s">
        <v>2276</v>
      </c>
      <c r="E4249" s="41" t="s">
        <v>363</v>
      </c>
      <c r="F4249" s="41" t="s">
        <v>2574</v>
      </c>
      <c r="G4249" s="41" t="s">
        <v>403</v>
      </c>
      <c r="H4249" s="41" t="b">
        <v>0</v>
      </c>
      <c r="I4249" s="41" t="b">
        <v>1</v>
      </c>
      <c r="J4249" s="41">
        <v>114</v>
      </c>
      <c r="K4249" s="41" t="str">
        <f t="shared" si="86"/>
        <v>115401</v>
      </c>
      <c r="L4249" s="41" t="s">
        <v>777</v>
      </c>
      <c r="P4249">
        <v>12221001</v>
      </c>
      <c r="Q4249">
        <v>0</v>
      </c>
      <c r="R4249">
        <v>0</v>
      </c>
      <c r="S4249">
        <v>0</v>
      </c>
      <c r="W4249">
        <v>600</v>
      </c>
      <c r="X4249">
        <v>600</v>
      </c>
      <c r="Y4249" t="s">
        <v>363</v>
      </c>
      <c r="Z4249" t="s">
        <v>372</v>
      </c>
      <c r="AA4249" t="s">
        <v>357</v>
      </c>
      <c r="AB4249">
        <v>0</v>
      </c>
      <c r="AC4249">
        <v>8</v>
      </c>
      <c r="AD4249" t="b">
        <v>0</v>
      </c>
      <c r="AE4249" t="s">
        <v>358</v>
      </c>
      <c r="AF4249">
        <v>220</v>
      </c>
      <c r="AZ4249" t="s">
        <v>389</v>
      </c>
      <c r="BA4249">
        <v>10000</v>
      </c>
      <c r="BB4249" t="s">
        <v>360</v>
      </c>
      <c r="BC4249" t="s">
        <v>357</v>
      </c>
      <c r="BD4249">
        <v>10000</v>
      </c>
      <c r="BE4249">
        <v>0</v>
      </c>
      <c r="BF4249" t="s">
        <v>361</v>
      </c>
      <c r="BG4249">
        <v>0</v>
      </c>
      <c r="BH4249" t="s">
        <v>389</v>
      </c>
      <c r="BI4249">
        <v>0</v>
      </c>
      <c r="BJ4249">
        <v>31919</v>
      </c>
      <c r="BK4249" t="b">
        <v>0</v>
      </c>
      <c r="BL4249">
        <v>0</v>
      </c>
      <c r="BM4249">
        <v>10000</v>
      </c>
      <c r="GY4249">
        <v>0</v>
      </c>
      <c r="GZ4249">
        <v>0</v>
      </c>
      <c r="HF4249">
        <v>0</v>
      </c>
      <c r="HG4249" t="b">
        <v>1</v>
      </c>
      <c r="HU4249" t="b">
        <v>0</v>
      </c>
      <c r="HW4249" t="b">
        <v>0</v>
      </c>
      <c r="HX4249" t="b">
        <v>0</v>
      </c>
    </row>
    <row r="4250" spans="2:232">
      <c r="B4250" s="34">
        <f>10000000+INDEX(编号表!$B:$B,MATCH(D4250,编号表!$A:$A,0))*10000+J4250</f>
        <v>11540115</v>
      </c>
      <c r="C4250" s="22" t="s">
        <v>2575</v>
      </c>
      <c r="D4250" s="22" t="s">
        <v>2276</v>
      </c>
      <c r="E4250" s="41" t="s">
        <v>363</v>
      </c>
      <c r="F4250" s="41" t="s">
        <v>2574</v>
      </c>
      <c r="G4250" s="41" t="s">
        <v>403</v>
      </c>
      <c r="H4250" s="41" t="b">
        <v>0</v>
      </c>
      <c r="I4250" s="41" t="b">
        <v>1</v>
      </c>
      <c r="J4250" s="41">
        <v>115</v>
      </c>
      <c r="K4250" s="41" t="str">
        <f t="shared" si="86"/>
        <v>115401</v>
      </c>
      <c r="L4250" s="41" t="s">
        <v>353</v>
      </c>
      <c r="P4250">
        <v>12221001</v>
      </c>
      <c r="Q4250">
        <v>0</v>
      </c>
      <c r="R4250">
        <v>0</v>
      </c>
      <c r="S4250">
        <v>0</v>
      </c>
      <c r="W4250">
        <v>600</v>
      </c>
      <c r="X4250">
        <v>600</v>
      </c>
      <c r="Y4250" t="s">
        <v>363</v>
      </c>
      <c r="Z4250" t="s">
        <v>372</v>
      </c>
      <c r="AA4250" t="s">
        <v>357</v>
      </c>
      <c r="AB4250">
        <v>0</v>
      </c>
      <c r="AC4250">
        <v>8</v>
      </c>
      <c r="AD4250" t="b">
        <v>0</v>
      </c>
      <c r="AE4250" t="s">
        <v>358</v>
      </c>
      <c r="AF4250">
        <v>220</v>
      </c>
      <c r="AZ4250" t="s">
        <v>389</v>
      </c>
      <c r="BA4250">
        <v>10000</v>
      </c>
      <c r="BB4250" t="s">
        <v>360</v>
      </c>
      <c r="BC4250" t="s">
        <v>357</v>
      </c>
      <c r="BD4250">
        <v>10000</v>
      </c>
      <c r="BE4250">
        <v>0</v>
      </c>
      <c r="BF4250" t="s">
        <v>361</v>
      </c>
      <c r="BG4250">
        <v>0</v>
      </c>
      <c r="BH4250" t="s">
        <v>389</v>
      </c>
      <c r="BI4250">
        <v>0</v>
      </c>
      <c r="BJ4250">
        <v>68000</v>
      </c>
      <c r="BK4250" t="b">
        <v>0</v>
      </c>
      <c r="BL4250">
        <v>0</v>
      </c>
      <c r="BM4250">
        <v>10000</v>
      </c>
      <c r="GY4250">
        <v>0</v>
      </c>
      <c r="GZ4250">
        <v>0</v>
      </c>
      <c r="HF4250">
        <v>0</v>
      </c>
      <c r="HG4250" t="b">
        <v>1</v>
      </c>
      <c r="HU4250" t="b">
        <v>0</v>
      </c>
      <c r="HW4250" t="b">
        <v>0</v>
      </c>
      <c r="HX4250" t="b">
        <v>0</v>
      </c>
    </row>
    <row r="4251" spans="2:232">
      <c r="B4251" s="34">
        <f>10000000+INDEX(编号表!$B:$B,MATCH(D4251,编号表!$A:$A,0))*10000+J4251</f>
        <v>11540116</v>
      </c>
      <c r="C4251" s="22" t="s">
        <v>2575</v>
      </c>
      <c r="D4251" s="22" t="s">
        <v>2276</v>
      </c>
      <c r="E4251" s="41" t="s">
        <v>363</v>
      </c>
      <c r="F4251" s="41" t="s">
        <v>2574</v>
      </c>
      <c r="G4251" s="41" t="s">
        <v>403</v>
      </c>
      <c r="H4251" s="41" t="b">
        <v>0</v>
      </c>
      <c r="I4251" s="41" t="b">
        <v>1</v>
      </c>
      <c r="J4251" s="41">
        <v>116</v>
      </c>
      <c r="K4251" s="41" t="str">
        <f t="shared" si="86"/>
        <v>115401</v>
      </c>
      <c r="L4251" s="41" t="s">
        <v>860</v>
      </c>
      <c r="P4251">
        <v>12221001</v>
      </c>
      <c r="Q4251">
        <v>0</v>
      </c>
      <c r="R4251">
        <v>0</v>
      </c>
      <c r="S4251">
        <v>0</v>
      </c>
      <c r="W4251">
        <v>600</v>
      </c>
      <c r="X4251">
        <v>600</v>
      </c>
      <c r="Y4251" t="s">
        <v>363</v>
      </c>
      <c r="Z4251" t="s">
        <v>372</v>
      </c>
      <c r="AA4251" t="s">
        <v>357</v>
      </c>
      <c r="AB4251">
        <v>0</v>
      </c>
      <c r="AC4251">
        <v>8</v>
      </c>
      <c r="AD4251" t="b">
        <v>0</v>
      </c>
      <c r="AE4251" t="s">
        <v>358</v>
      </c>
      <c r="AF4251">
        <v>220</v>
      </c>
      <c r="AZ4251" t="s">
        <v>389</v>
      </c>
      <c r="BA4251">
        <v>10000</v>
      </c>
      <c r="BB4251" t="s">
        <v>360</v>
      </c>
      <c r="BC4251" t="s">
        <v>357</v>
      </c>
      <c r="BD4251">
        <v>10000</v>
      </c>
      <c r="BE4251">
        <v>0</v>
      </c>
      <c r="BF4251" t="s">
        <v>361</v>
      </c>
      <c r="BG4251">
        <v>0</v>
      </c>
      <c r="BH4251" t="s">
        <v>389</v>
      </c>
      <c r="BI4251">
        <v>0</v>
      </c>
      <c r="BJ4251">
        <v>102000</v>
      </c>
      <c r="BK4251" t="b">
        <v>0</v>
      </c>
      <c r="BL4251">
        <v>0</v>
      </c>
      <c r="BM4251">
        <v>10000</v>
      </c>
      <c r="GY4251">
        <v>0</v>
      </c>
      <c r="GZ4251">
        <v>0</v>
      </c>
      <c r="HF4251">
        <v>0</v>
      </c>
      <c r="HG4251" t="b">
        <v>1</v>
      </c>
      <c r="HU4251" t="b">
        <v>0</v>
      </c>
      <c r="HW4251" t="b">
        <v>0</v>
      </c>
      <c r="HX4251" t="b">
        <v>0</v>
      </c>
    </row>
    <row r="4252" spans="2:232">
      <c r="B4252" s="34">
        <f>10000000+INDEX(编号表!$B:$B,MATCH(D4252,编号表!$A:$A,0))*10000+J4252</f>
        <v>11540117</v>
      </c>
      <c r="C4252" s="22" t="s">
        <v>2575</v>
      </c>
      <c r="D4252" s="22" t="s">
        <v>2276</v>
      </c>
      <c r="E4252" s="41" t="s">
        <v>363</v>
      </c>
      <c r="F4252" s="41" t="s">
        <v>2574</v>
      </c>
      <c r="G4252" s="41" t="s">
        <v>403</v>
      </c>
      <c r="H4252" s="41" t="b">
        <v>0</v>
      </c>
      <c r="I4252" s="41" t="b">
        <v>1</v>
      </c>
      <c r="J4252" s="41">
        <v>117</v>
      </c>
      <c r="K4252" s="41" t="str">
        <f t="shared" si="86"/>
        <v>115401</v>
      </c>
      <c r="L4252" s="41" t="s">
        <v>777</v>
      </c>
      <c r="P4252">
        <v>12221001</v>
      </c>
      <c r="Q4252">
        <v>0</v>
      </c>
      <c r="R4252">
        <v>0</v>
      </c>
      <c r="S4252">
        <v>0</v>
      </c>
      <c r="W4252">
        <v>600</v>
      </c>
      <c r="X4252">
        <v>600</v>
      </c>
      <c r="Y4252" t="s">
        <v>363</v>
      </c>
      <c r="Z4252" t="s">
        <v>372</v>
      </c>
      <c r="AA4252" t="s">
        <v>357</v>
      </c>
      <c r="AB4252">
        <v>0</v>
      </c>
      <c r="AC4252">
        <v>8</v>
      </c>
      <c r="AD4252" t="b">
        <v>0</v>
      </c>
      <c r="AE4252" t="s">
        <v>358</v>
      </c>
      <c r="AF4252">
        <v>220</v>
      </c>
      <c r="AZ4252" t="s">
        <v>389</v>
      </c>
      <c r="BA4252">
        <v>10000</v>
      </c>
      <c r="BB4252" t="s">
        <v>360</v>
      </c>
      <c r="BC4252" t="s">
        <v>357</v>
      </c>
      <c r="BD4252">
        <v>10000</v>
      </c>
      <c r="BE4252">
        <v>0</v>
      </c>
      <c r="BF4252" t="s">
        <v>361</v>
      </c>
      <c r="BG4252">
        <v>0</v>
      </c>
      <c r="BH4252" t="s">
        <v>389</v>
      </c>
      <c r="BI4252">
        <v>0</v>
      </c>
      <c r="BJ4252">
        <v>142800</v>
      </c>
      <c r="BK4252" t="b">
        <v>0</v>
      </c>
      <c r="BL4252">
        <v>0</v>
      </c>
      <c r="BM4252">
        <v>10000</v>
      </c>
      <c r="GY4252">
        <v>0</v>
      </c>
      <c r="GZ4252">
        <v>0</v>
      </c>
      <c r="HF4252">
        <v>0</v>
      </c>
      <c r="HG4252" t="b">
        <v>1</v>
      </c>
      <c r="HU4252" t="b">
        <v>0</v>
      </c>
      <c r="HW4252" t="b">
        <v>0</v>
      </c>
      <c r="HX4252" t="b">
        <v>0</v>
      </c>
    </row>
    <row r="4253" spans="2:232">
      <c r="B4253" s="34">
        <f>10000000+INDEX(编号表!$B:$B,MATCH(D4253,编号表!$A:$A,0))*10000+J4253</f>
        <v>11540118</v>
      </c>
      <c r="C4253" s="22" t="s">
        <v>2575</v>
      </c>
      <c r="D4253" s="22" t="s">
        <v>2276</v>
      </c>
      <c r="E4253" s="41" t="s">
        <v>363</v>
      </c>
      <c r="F4253" s="41" t="s">
        <v>2574</v>
      </c>
      <c r="G4253" s="41" t="s">
        <v>403</v>
      </c>
      <c r="H4253" s="41" t="b">
        <v>0</v>
      </c>
      <c r="I4253" s="41" t="b">
        <v>1</v>
      </c>
      <c r="J4253" s="41">
        <v>118</v>
      </c>
      <c r="K4253" s="41" t="str">
        <f t="shared" si="86"/>
        <v>115401</v>
      </c>
      <c r="L4253" s="41" t="s">
        <v>353</v>
      </c>
      <c r="P4253">
        <v>12221001</v>
      </c>
      <c r="Q4253">
        <v>0</v>
      </c>
      <c r="R4253">
        <v>0</v>
      </c>
      <c r="S4253">
        <v>0</v>
      </c>
      <c r="W4253">
        <v>600</v>
      </c>
      <c r="X4253">
        <v>600</v>
      </c>
      <c r="Y4253" t="s">
        <v>363</v>
      </c>
      <c r="Z4253" t="s">
        <v>372</v>
      </c>
      <c r="AA4253" t="s">
        <v>357</v>
      </c>
      <c r="AB4253">
        <v>0</v>
      </c>
      <c r="AC4253">
        <v>8</v>
      </c>
      <c r="AD4253" t="b">
        <v>0</v>
      </c>
      <c r="AE4253" t="s">
        <v>358</v>
      </c>
      <c r="AF4253">
        <v>220</v>
      </c>
      <c r="AZ4253" t="s">
        <v>389</v>
      </c>
      <c r="BA4253">
        <v>10000</v>
      </c>
      <c r="BB4253" t="s">
        <v>360</v>
      </c>
      <c r="BC4253" t="s">
        <v>357</v>
      </c>
      <c r="BD4253">
        <v>10000</v>
      </c>
      <c r="BE4253">
        <v>0</v>
      </c>
      <c r="BF4253" t="s">
        <v>361</v>
      </c>
      <c r="BG4253">
        <v>0</v>
      </c>
      <c r="BH4253" t="s">
        <v>389</v>
      </c>
      <c r="BI4253">
        <v>0</v>
      </c>
      <c r="BJ4253">
        <v>300000</v>
      </c>
      <c r="BK4253" t="b">
        <v>0</v>
      </c>
      <c r="BL4253">
        <v>0</v>
      </c>
      <c r="BM4253">
        <v>10000</v>
      </c>
      <c r="GY4253">
        <v>0</v>
      </c>
      <c r="GZ4253">
        <v>0</v>
      </c>
      <c r="HF4253">
        <v>0</v>
      </c>
      <c r="HG4253" t="b">
        <v>1</v>
      </c>
      <c r="HU4253" t="b">
        <v>0</v>
      </c>
      <c r="HW4253" t="b">
        <v>0</v>
      </c>
      <c r="HX4253" t="b">
        <v>0</v>
      </c>
    </row>
    <row r="4254" spans="2:232">
      <c r="B4254" s="34">
        <f>10000000+INDEX(编号表!$B:$B,MATCH(D4254,编号表!$A:$A,0))*10000+J4254</f>
        <v>11540119</v>
      </c>
      <c r="C4254" s="22" t="s">
        <v>2575</v>
      </c>
      <c r="D4254" s="22" t="s">
        <v>2276</v>
      </c>
      <c r="E4254" s="41" t="s">
        <v>363</v>
      </c>
      <c r="F4254" s="41" t="s">
        <v>2574</v>
      </c>
      <c r="G4254" s="41" t="s">
        <v>403</v>
      </c>
      <c r="H4254" s="41" t="b">
        <v>0</v>
      </c>
      <c r="I4254" s="41" t="b">
        <v>1</v>
      </c>
      <c r="J4254" s="41">
        <v>119</v>
      </c>
      <c r="K4254" s="41" t="str">
        <f t="shared" si="86"/>
        <v>115401</v>
      </c>
      <c r="L4254" s="41" t="s">
        <v>860</v>
      </c>
      <c r="P4254">
        <v>12221001</v>
      </c>
      <c r="Q4254">
        <v>0</v>
      </c>
      <c r="R4254">
        <v>0</v>
      </c>
      <c r="S4254">
        <v>0</v>
      </c>
      <c r="W4254">
        <v>600</v>
      </c>
      <c r="X4254">
        <v>600</v>
      </c>
      <c r="Y4254" t="s">
        <v>363</v>
      </c>
      <c r="Z4254" t="s">
        <v>372</v>
      </c>
      <c r="AA4254" t="s">
        <v>357</v>
      </c>
      <c r="AB4254">
        <v>0</v>
      </c>
      <c r="AC4254">
        <v>8</v>
      </c>
      <c r="AD4254" t="b">
        <v>0</v>
      </c>
      <c r="AE4254" t="s">
        <v>358</v>
      </c>
      <c r="AF4254">
        <v>220</v>
      </c>
      <c r="AZ4254" t="s">
        <v>389</v>
      </c>
      <c r="BA4254">
        <v>10000</v>
      </c>
      <c r="BB4254" t="s">
        <v>360</v>
      </c>
      <c r="BC4254" t="s">
        <v>357</v>
      </c>
      <c r="BD4254">
        <v>10000</v>
      </c>
      <c r="BE4254">
        <v>0</v>
      </c>
      <c r="BF4254" t="s">
        <v>361</v>
      </c>
      <c r="BG4254">
        <v>0</v>
      </c>
      <c r="BH4254" t="s">
        <v>389</v>
      </c>
      <c r="BI4254">
        <v>0</v>
      </c>
      <c r="BJ4254">
        <v>450000</v>
      </c>
      <c r="BK4254" t="b">
        <v>0</v>
      </c>
      <c r="BL4254">
        <v>0</v>
      </c>
      <c r="BM4254">
        <v>10000</v>
      </c>
      <c r="GY4254">
        <v>0</v>
      </c>
      <c r="GZ4254">
        <v>0</v>
      </c>
      <c r="HF4254">
        <v>0</v>
      </c>
      <c r="HG4254" t="b">
        <v>1</v>
      </c>
      <c r="HU4254" t="b">
        <v>0</v>
      </c>
      <c r="HW4254" t="b">
        <v>0</v>
      </c>
      <c r="HX4254" t="b">
        <v>0</v>
      </c>
    </row>
    <row r="4255" spans="2:232">
      <c r="B4255" s="34">
        <f>10000000+INDEX(编号表!$B:$B,MATCH(D4255,编号表!$A:$A,0))*10000+J4255</f>
        <v>11540120</v>
      </c>
      <c r="C4255" s="22" t="s">
        <v>2575</v>
      </c>
      <c r="D4255" s="22" t="s">
        <v>2276</v>
      </c>
      <c r="E4255" s="41" t="s">
        <v>363</v>
      </c>
      <c r="F4255" s="41" t="s">
        <v>2574</v>
      </c>
      <c r="G4255" s="41" t="s">
        <v>403</v>
      </c>
      <c r="H4255" s="41" t="b">
        <v>0</v>
      </c>
      <c r="I4255" s="41" t="b">
        <v>1</v>
      </c>
      <c r="J4255" s="41">
        <v>120</v>
      </c>
      <c r="K4255" s="41" t="str">
        <f t="shared" si="86"/>
        <v>115401</v>
      </c>
      <c r="L4255" s="41" t="s">
        <v>777</v>
      </c>
      <c r="P4255">
        <v>12221001</v>
      </c>
      <c r="Q4255">
        <v>0</v>
      </c>
      <c r="R4255">
        <v>0</v>
      </c>
      <c r="S4255">
        <v>0</v>
      </c>
      <c r="W4255">
        <v>600</v>
      </c>
      <c r="X4255">
        <v>600</v>
      </c>
      <c r="Y4255" t="s">
        <v>363</v>
      </c>
      <c r="Z4255" t="s">
        <v>372</v>
      </c>
      <c r="AA4255" t="s">
        <v>357</v>
      </c>
      <c r="AB4255">
        <v>0</v>
      </c>
      <c r="AC4255">
        <v>8</v>
      </c>
      <c r="AD4255" t="b">
        <v>0</v>
      </c>
      <c r="AE4255" t="s">
        <v>358</v>
      </c>
      <c r="AF4255">
        <v>220</v>
      </c>
      <c r="AZ4255" t="s">
        <v>389</v>
      </c>
      <c r="BA4255">
        <v>10000</v>
      </c>
      <c r="BB4255" t="s">
        <v>360</v>
      </c>
      <c r="BC4255" t="s">
        <v>357</v>
      </c>
      <c r="BD4255">
        <v>10000</v>
      </c>
      <c r="BE4255">
        <v>0</v>
      </c>
      <c r="BF4255" t="s">
        <v>361</v>
      </c>
      <c r="BG4255">
        <v>0</v>
      </c>
      <c r="BH4255" t="s">
        <v>389</v>
      </c>
      <c r="BI4255">
        <v>0</v>
      </c>
      <c r="BJ4255">
        <v>630000</v>
      </c>
      <c r="BK4255" t="b">
        <v>0</v>
      </c>
      <c r="BL4255">
        <v>0</v>
      </c>
      <c r="BM4255">
        <v>10000</v>
      </c>
      <c r="GY4255">
        <v>0</v>
      </c>
      <c r="GZ4255">
        <v>0</v>
      </c>
      <c r="HF4255">
        <v>0</v>
      </c>
      <c r="HG4255" t="b">
        <v>1</v>
      </c>
      <c r="HU4255" t="b">
        <v>0</v>
      </c>
      <c r="HW4255" t="b">
        <v>0</v>
      </c>
      <c r="HX4255" t="b">
        <v>0</v>
      </c>
    </row>
    <row r="4256" spans="2:232">
      <c r="B4256" s="34">
        <f>10000000+INDEX(编号表!$B:$B,MATCH(D4256,编号表!$A:$A,0))*10000+J4256</f>
        <v>11550100</v>
      </c>
      <c r="C4256" s="22" t="s">
        <v>2576</v>
      </c>
      <c r="D4256" s="22" t="s">
        <v>2299</v>
      </c>
      <c r="E4256" s="41" t="s">
        <v>363</v>
      </c>
      <c r="F4256" s="41" t="s">
        <v>2574</v>
      </c>
      <c r="G4256" s="41" t="s">
        <v>398</v>
      </c>
      <c r="H4256" s="41" t="b">
        <v>0</v>
      </c>
      <c r="I4256" s="41" t="b">
        <v>1</v>
      </c>
      <c r="J4256" s="41">
        <v>100</v>
      </c>
      <c r="K4256" s="41" t="str">
        <f t="shared" si="86"/>
        <v>115501</v>
      </c>
      <c r="L4256" s="41" t="s">
        <v>353</v>
      </c>
      <c r="P4256">
        <v>12221002</v>
      </c>
      <c r="Q4256">
        <v>0</v>
      </c>
      <c r="R4256">
        <v>0</v>
      </c>
      <c r="S4256">
        <v>0</v>
      </c>
      <c r="W4256">
        <v>600</v>
      </c>
      <c r="X4256">
        <v>600</v>
      </c>
      <c r="Y4256" t="s">
        <v>419</v>
      </c>
      <c r="Z4256" t="s">
        <v>420</v>
      </c>
      <c r="AA4256" t="s">
        <v>357</v>
      </c>
      <c r="AB4256">
        <v>0</v>
      </c>
      <c r="AC4256">
        <v>1</v>
      </c>
      <c r="AD4256" t="b">
        <v>0</v>
      </c>
      <c r="AE4256" t="s">
        <v>358</v>
      </c>
      <c r="AZ4256" t="s">
        <v>389</v>
      </c>
      <c r="BA4256">
        <v>10000</v>
      </c>
      <c r="BB4256" t="s">
        <v>360</v>
      </c>
      <c r="BC4256" t="s">
        <v>357</v>
      </c>
      <c r="BD4256">
        <v>10000</v>
      </c>
      <c r="BE4256">
        <v>0</v>
      </c>
      <c r="BF4256" t="s">
        <v>361</v>
      </c>
      <c r="BG4256">
        <v>0</v>
      </c>
      <c r="BH4256" t="s">
        <v>389</v>
      </c>
      <c r="BI4256">
        <v>0</v>
      </c>
      <c r="BJ4256">
        <v>90</v>
      </c>
      <c r="BK4256" t="b">
        <v>0</v>
      </c>
      <c r="BL4256">
        <v>0</v>
      </c>
      <c r="BM4256">
        <v>10000</v>
      </c>
      <c r="GY4256">
        <v>0</v>
      </c>
      <c r="GZ4256">
        <v>0</v>
      </c>
      <c r="HF4256">
        <v>0</v>
      </c>
      <c r="HG4256" t="b">
        <v>1</v>
      </c>
      <c r="HU4256" t="b">
        <v>0</v>
      </c>
      <c r="HW4256" t="b">
        <v>0</v>
      </c>
      <c r="HX4256" t="b">
        <v>0</v>
      </c>
    </row>
    <row r="4257" spans="2:232">
      <c r="B4257" s="34">
        <f>10000000+INDEX(编号表!$B:$B,MATCH(D4257,编号表!$A:$A,0))*10000+J4257</f>
        <v>11550101</v>
      </c>
      <c r="C4257" s="22" t="s">
        <v>2576</v>
      </c>
      <c r="D4257" s="22" t="s">
        <v>2299</v>
      </c>
      <c r="E4257" s="41" t="s">
        <v>363</v>
      </c>
      <c r="F4257" s="41" t="s">
        <v>2574</v>
      </c>
      <c r="G4257" s="41" t="s">
        <v>398</v>
      </c>
      <c r="H4257" s="41" t="b">
        <v>0</v>
      </c>
      <c r="I4257" s="41" t="b">
        <v>1</v>
      </c>
      <c r="J4257" s="41">
        <v>101</v>
      </c>
      <c r="K4257" s="41" t="str">
        <f t="shared" si="86"/>
        <v>115501</v>
      </c>
      <c r="L4257" s="41" t="s">
        <v>860</v>
      </c>
      <c r="P4257">
        <v>12221002</v>
      </c>
      <c r="Q4257">
        <v>0</v>
      </c>
      <c r="R4257">
        <v>0</v>
      </c>
      <c r="S4257">
        <v>0</v>
      </c>
      <c r="W4257">
        <v>600</v>
      </c>
      <c r="X4257">
        <v>600</v>
      </c>
      <c r="Y4257" t="s">
        <v>419</v>
      </c>
      <c r="Z4257" t="s">
        <v>420</v>
      </c>
      <c r="AA4257" t="s">
        <v>357</v>
      </c>
      <c r="AB4257">
        <v>0</v>
      </c>
      <c r="AC4257">
        <v>1</v>
      </c>
      <c r="AD4257" t="b">
        <v>0</v>
      </c>
      <c r="AE4257" t="s">
        <v>358</v>
      </c>
      <c r="AZ4257" t="s">
        <v>389</v>
      </c>
      <c r="BA4257">
        <v>10000</v>
      </c>
      <c r="BB4257" t="s">
        <v>360</v>
      </c>
      <c r="BC4257" t="s">
        <v>357</v>
      </c>
      <c r="BD4257">
        <v>10000</v>
      </c>
      <c r="BE4257">
        <v>0</v>
      </c>
      <c r="BF4257" t="s">
        <v>361</v>
      </c>
      <c r="BG4257">
        <v>0</v>
      </c>
      <c r="BH4257" t="s">
        <v>389</v>
      </c>
      <c r="BI4257">
        <v>0</v>
      </c>
      <c r="BJ4257">
        <v>135</v>
      </c>
      <c r="BK4257" t="b">
        <v>0</v>
      </c>
      <c r="BL4257">
        <v>0</v>
      </c>
      <c r="BM4257">
        <v>10000</v>
      </c>
      <c r="GY4257">
        <v>0</v>
      </c>
      <c r="GZ4257">
        <v>0</v>
      </c>
      <c r="HF4257">
        <v>0</v>
      </c>
      <c r="HG4257" t="b">
        <v>1</v>
      </c>
      <c r="HU4257" t="b">
        <v>0</v>
      </c>
      <c r="HW4257" t="b">
        <v>0</v>
      </c>
      <c r="HX4257" t="b">
        <v>0</v>
      </c>
    </row>
    <row r="4258" spans="2:232">
      <c r="B4258" s="34">
        <f>10000000+INDEX(编号表!$B:$B,MATCH(D4258,编号表!$A:$A,0))*10000+J4258</f>
        <v>11550102</v>
      </c>
      <c r="C4258" s="22" t="s">
        <v>2576</v>
      </c>
      <c r="D4258" s="22" t="s">
        <v>2299</v>
      </c>
      <c r="E4258" s="41" t="s">
        <v>363</v>
      </c>
      <c r="F4258" s="41" t="s">
        <v>2574</v>
      </c>
      <c r="G4258" s="41" t="s">
        <v>398</v>
      </c>
      <c r="H4258" s="41" t="b">
        <v>0</v>
      </c>
      <c r="I4258" s="41" t="b">
        <v>1</v>
      </c>
      <c r="J4258" s="41">
        <v>102</v>
      </c>
      <c r="K4258" s="41" t="str">
        <f t="shared" si="86"/>
        <v>115501</v>
      </c>
      <c r="L4258" s="41" t="s">
        <v>777</v>
      </c>
      <c r="P4258">
        <v>12221002</v>
      </c>
      <c r="Q4258">
        <v>0</v>
      </c>
      <c r="R4258">
        <v>0</v>
      </c>
      <c r="S4258">
        <v>0</v>
      </c>
      <c r="W4258">
        <v>600</v>
      </c>
      <c r="X4258">
        <v>600</v>
      </c>
      <c r="Y4258" t="s">
        <v>419</v>
      </c>
      <c r="Z4258" t="s">
        <v>420</v>
      </c>
      <c r="AA4258" t="s">
        <v>357</v>
      </c>
      <c r="AB4258">
        <v>0</v>
      </c>
      <c r="AC4258">
        <v>1</v>
      </c>
      <c r="AD4258" t="b">
        <v>0</v>
      </c>
      <c r="AE4258" t="s">
        <v>358</v>
      </c>
      <c r="AZ4258" t="s">
        <v>389</v>
      </c>
      <c r="BA4258">
        <v>10000</v>
      </c>
      <c r="BB4258" t="s">
        <v>360</v>
      </c>
      <c r="BC4258" t="s">
        <v>357</v>
      </c>
      <c r="BD4258">
        <v>10000</v>
      </c>
      <c r="BE4258">
        <v>0</v>
      </c>
      <c r="BF4258" t="s">
        <v>361</v>
      </c>
      <c r="BG4258">
        <v>0</v>
      </c>
      <c r="BH4258" t="s">
        <v>389</v>
      </c>
      <c r="BI4258">
        <v>0</v>
      </c>
      <c r="BJ4258">
        <v>189</v>
      </c>
      <c r="BK4258" t="b">
        <v>0</v>
      </c>
      <c r="BL4258">
        <v>0</v>
      </c>
      <c r="BM4258">
        <v>10000</v>
      </c>
      <c r="GY4258">
        <v>0</v>
      </c>
      <c r="GZ4258">
        <v>0</v>
      </c>
      <c r="HF4258">
        <v>0</v>
      </c>
      <c r="HG4258" t="b">
        <v>1</v>
      </c>
      <c r="HU4258" t="b">
        <v>0</v>
      </c>
      <c r="HW4258" t="b">
        <v>0</v>
      </c>
      <c r="HX4258" t="b">
        <v>0</v>
      </c>
    </row>
    <row r="4259" spans="2:232">
      <c r="B4259" s="34">
        <f>10000000+INDEX(编号表!$B:$B,MATCH(D4259,编号表!$A:$A,0))*10000+J4259</f>
        <v>11550103</v>
      </c>
      <c r="C4259" s="22" t="s">
        <v>2576</v>
      </c>
      <c r="D4259" s="22" t="s">
        <v>2299</v>
      </c>
      <c r="E4259" s="41" t="s">
        <v>363</v>
      </c>
      <c r="F4259" s="41" t="s">
        <v>2574</v>
      </c>
      <c r="G4259" s="41" t="s">
        <v>398</v>
      </c>
      <c r="H4259" s="41" t="b">
        <v>0</v>
      </c>
      <c r="I4259" s="41" t="b">
        <v>1</v>
      </c>
      <c r="J4259" s="41">
        <v>103</v>
      </c>
      <c r="K4259" s="41" t="str">
        <f t="shared" si="86"/>
        <v>115501</v>
      </c>
      <c r="L4259" s="41" t="s">
        <v>353</v>
      </c>
      <c r="P4259">
        <v>12221002</v>
      </c>
      <c r="Q4259">
        <v>0</v>
      </c>
      <c r="R4259">
        <v>0</v>
      </c>
      <c r="S4259">
        <v>0</v>
      </c>
      <c r="W4259">
        <v>600</v>
      </c>
      <c r="X4259">
        <v>600</v>
      </c>
      <c r="Y4259" t="s">
        <v>419</v>
      </c>
      <c r="Z4259" t="s">
        <v>420</v>
      </c>
      <c r="AA4259" t="s">
        <v>357</v>
      </c>
      <c r="AB4259">
        <v>0</v>
      </c>
      <c r="AC4259">
        <v>1</v>
      </c>
      <c r="AD4259" t="b">
        <v>0</v>
      </c>
      <c r="AE4259" t="s">
        <v>358</v>
      </c>
      <c r="AZ4259" t="s">
        <v>389</v>
      </c>
      <c r="BA4259">
        <v>10000</v>
      </c>
      <c r="BB4259" t="s">
        <v>360</v>
      </c>
      <c r="BC4259" t="s">
        <v>357</v>
      </c>
      <c r="BD4259">
        <v>10000</v>
      </c>
      <c r="BE4259">
        <v>0</v>
      </c>
      <c r="BF4259" t="s">
        <v>361</v>
      </c>
      <c r="BG4259">
        <v>0</v>
      </c>
      <c r="BH4259" t="s">
        <v>389</v>
      </c>
      <c r="BI4259">
        <v>0</v>
      </c>
      <c r="BJ4259">
        <v>432</v>
      </c>
      <c r="BK4259" t="b">
        <v>0</v>
      </c>
      <c r="BL4259">
        <v>0</v>
      </c>
      <c r="BM4259">
        <v>10000</v>
      </c>
      <c r="GY4259">
        <v>0</v>
      </c>
      <c r="GZ4259">
        <v>0</v>
      </c>
      <c r="HF4259">
        <v>0</v>
      </c>
      <c r="HG4259" t="b">
        <v>1</v>
      </c>
      <c r="HU4259" t="b">
        <v>0</v>
      </c>
      <c r="HW4259" t="b">
        <v>0</v>
      </c>
      <c r="HX4259" t="b">
        <v>0</v>
      </c>
    </row>
    <row r="4260" spans="2:232">
      <c r="B4260" s="34">
        <f>10000000+INDEX(编号表!$B:$B,MATCH(D4260,编号表!$A:$A,0))*10000+J4260</f>
        <v>11550104</v>
      </c>
      <c r="C4260" s="22" t="s">
        <v>2576</v>
      </c>
      <c r="D4260" s="22" t="s">
        <v>2299</v>
      </c>
      <c r="E4260" s="41" t="s">
        <v>363</v>
      </c>
      <c r="F4260" s="41" t="s">
        <v>2574</v>
      </c>
      <c r="G4260" s="41" t="s">
        <v>398</v>
      </c>
      <c r="H4260" s="41" t="b">
        <v>0</v>
      </c>
      <c r="I4260" s="41" t="b">
        <v>1</v>
      </c>
      <c r="J4260" s="41">
        <v>104</v>
      </c>
      <c r="K4260" s="41" t="str">
        <f t="shared" si="86"/>
        <v>115501</v>
      </c>
      <c r="L4260" s="41" t="s">
        <v>860</v>
      </c>
      <c r="P4260">
        <v>12221002</v>
      </c>
      <c r="Q4260">
        <v>0</v>
      </c>
      <c r="R4260">
        <v>0</v>
      </c>
      <c r="S4260">
        <v>0</v>
      </c>
      <c r="W4260">
        <v>600</v>
      </c>
      <c r="X4260">
        <v>600</v>
      </c>
      <c r="Y4260" t="s">
        <v>419</v>
      </c>
      <c r="Z4260" t="s">
        <v>420</v>
      </c>
      <c r="AA4260" t="s">
        <v>357</v>
      </c>
      <c r="AB4260">
        <v>0</v>
      </c>
      <c r="AC4260">
        <v>1</v>
      </c>
      <c r="AD4260" t="b">
        <v>0</v>
      </c>
      <c r="AE4260" t="s">
        <v>358</v>
      </c>
      <c r="AZ4260" t="s">
        <v>389</v>
      </c>
      <c r="BA4260">
        <v>10000</v>
      </c>
      <c r="BB4260" t="s">
        <v>360</v>
      </c>
      <c r="BC4260" t="s">
        <v>357</v>
      </c>
      <c r="BD4260">
        <v>10000</v>
      </c>
      <c r="BE4260">
        <v>0</v>
      </c>
      <c r="BF4260" t="s">
        <v>361</v>
      </c>
      <c r="BG4260">
        <v>0</v>
      </c>
      <c r="BH4260" t="s">
        <v>389</v>
      </c>
      <c r="BI4260">
        <v>0</v>
      </c>
      <c r="BJ4260">
        <v>648</v>
      </c>
      <c r="BK4260" t="b">
        <v>0</v>
      </c>
      <c r="BL4260">
        <v>0</v>
      </c>
      <c r="BM4260">
        <v>10000</v>
      </c>
      <c r="GY4260">
        <v>0</v>
      </c>
      <c r="GZ4260">
        <v>0</v>
      </c>
      <c r="HF4260">
        <v>0</v>
      </c>
      <c r="HG4260" t="b">
        <v>1</v>
      </c>
      <c r="HU4260" t="b">
        <v>0</v>
      </c>
      <c r="HW4260" t="b">
        <v>0</v>
      </c>
      <c r="HX4260" t="b">
        <v>0</v>
      </c>
    </row>
    <row r="4261" spans="2:232">
      <c r="B4261" s="34">
        <f>10000000+INDEX(编号表!$B:$B,MATCH(D4261,编号表!$A:$A,0))*10000+J4261</f>
        <v>11550105</v>
      </c>
      <c r="C4261" s="22" t="s">
        <v>2576</v>
      </c>
      <c r="D4261" s="22" t="s">
        <v>2299</v>
      </c>
      <c r="E4261" s="41" t="s">
        <v>363</v>
      </c>
      <c r="F4261" s="41" t="s">
        <v>2574</v>
      </c>
      <c r="G4261" s="41" t="s">
        <v>398</v>
      </c>
      <c r="H4261" s="41" t="b">
        <v>0</v>
      </c>
      <c r="I4261" s="41" t="b">
        <v>1</v>
      </c>
      <c r="J4261" s="41">
        <v>105</v>
      </c>
      <c r="K4261" s="41" t="str">
        <f t="shared" si="86"/>
        <v>115501</v>
      </c>
      <c r="L4261" s="41" t="s">
        <v>777</v>
      </c>
      <c r="P4261">
        <v>12221002</v>
      </c>
      <c r="Q4261">
        <v>0</v>
      </c>
      <c r="R4261">
        <v>0</v>
      </c>
      <c r="S4261">
        <v>0</v>
      </c>
      <c r="W4261">
        <v>600</v>
      </c>
      <c r="X4261">
        <v>600</v>
      </c>
      <c r="Y4261" t="s">
        <v>419</v>
      </c>
      <c r="Z4261" t="s">
        <v>420</v>
      </c>
      <c r="AA4261" t="s">
        <v>357</v>
      </c>
      <c r="AB4261">
        <v>0</v>
      </c>
      <c r="AC4261">
        <v>1</v>
      </c>
      <c r="AD4261" t="b">
        <v>0</v>
      </c>
      <c r="AE4261" t="s">
        <v>358</v>
      </c>
      <c r="AZ4261" t="s">
        <v>389</v>
      </c>
      <c r="BA4261">
        <v>10000</v>
      </c>
      <c r="BB4261" t="s">
        <v>360</v>
      </c>
      <c r="BC4261" t="s">
        <v>357</v>
      </c>
      <c r="BD4261">
        <v>10000</v>
      </c>
      <c r="BE4261">
        <v>0</v>
      </c>
      <c r="BF4261" t="s">
        <v>361</v>
      </c>
      <c r="BG4261">
        <v>0</v>
      </c>
      <c r="BH4261" t="s">
        <v>389</v>
      </c>
      <c r="BI4261">
        <v>0</v>
      </c>
      <c r="BJ4261">
        <v>907</v>
      </c>
      <c r="BK4261" t="b">
        <v>0</v>
      </c>
      <c r="BL4261">
        <v>0</v>
      </c>
      <c r="BM4261">
        <v>10000</v>
      </c>
      <c r="GY4261">
        <v>0</v>
      </c>
      <c r="GZ4261">
        <v>0</v>
      </c>
      <c r="HF4261">
        <v>0</v>
      </c>
      <c r="HG4261" t="b">
        <v>1</v>
      </c>
      <c r="HU4261" t="b">
        <v>0</v>
      </c>
      <c r="HW4261" t="b">
        <v>0</v>
      </c>
      <c r="HX4261" t="b">
        <v>0</v>
      </c>
    </row>
    <row r="4262" spans="2:232">
      <c r="B4262" s="34">
        <f>10000000+INDEX(编号表!$B:$B,MATCH(D4262,编号表!$A:$A,0))*10000+J4262</f>
        <v>11550106</v>
      </c>
      <c r="C4262" s="22" t="s">
        <v>2576</v>
      </c>
      <c r="D4262" s="22" t="s">
        <v>2299</v>
      </c>
      <c r="E4262" s="41" t="s">
        <v>363</v>
      </c>
      <c r="F4262" s="41" t="s">
        <v>2574</v>
      </c>
      <c r="G4262" s="41" t="s">
        <v>398</v>
      </c>
      <c r="H4262" s="41" t="b">
        <v>0</v>
      </c>
      <c r="I4262" s="41" t="b">
        <v>1</v>
      </c>
      <c r="J4262" s="41">
        <v>106</v>
      </c>
      <c r="K4262" s="41" t="str">
        <f t="shared" si="86"/>
        <v>115501</v>
      </c>
      <c r="L4262" s="41" t="s">
        <v>353</v>
      </c>
      <c r="P4262">
        <v>12221002</v>
      </c>
      <c r="Q4262">
        <v>0</v>
      </c>
      <c r="R4262">
        <v>0</v>
      </c>
      <c r="S4262">
        <v>0</v>
      </c>
      <c r="W4262">
        <v>600</v>
      </c>
      <c r="X4262">
        <v>600</v>
      </c>
      <c r="Y4262" t="s">
        <v>419</v>
      </c>
      <c r="Z4262" t="s">
        <v>420</v>
      </c>
      <c r="AA4262" t="s">
        <v>357</v>
      </c>
      <c r="AB4262">
        <v>0</v>
      </c>
      <c r="AC4262">
        <v>1</v>
      </c>
      <c r="AD4262" t="b">
        <v>0</v>
      </c>
      <c r="AE4262" t="s">
        <v>358</v>
      </c>
      <c r="AZ4262" t="s">
        <v>389</v>
      </c>
      <c r="BA4262">
        <v>10000</v>
      </c>
      <c r="BB4262" t="s">
        <v>360</v>
      </c>
      <c r="BC4262" t="s">
        <v>357</v>
      </c>
      <c r="BD4262">
        <v>10000</v>
      </c>
      <c r="BE4262">
        <v>0</v>
      </c>
      <c r="BF4262" t="s">
        <v>361</v>
      </c>
      <c r="BG4262">
        <v>0</v>
      </c>
      <c r="BH4262" t="s">
        <v>389</v>
      </c>
      <c r="BI4262">
        <v>0</v>
      </c>
      <c r="BJ4262">
        <v>2100</v>
      </c>
      <c r="BK4262" t="b">
        <v>0</v>
      </c>
      <c r="BL4262">
        <v>0</v>
      </c>
      <c r="BM4262">
        <v>10000</v>
      </c>
      <c r="GY4262">
        <v>0</v>
      </c>
      <c r="GZ4262">
        <v>0</v>
      </c>
      <c r="HF4262">
        <v>0</v>
      </c>
      <c r="HG4262" t="b">
        <v>1</v>
      </c>
      <c r="HU4262" t="b">
        <v>0</v>
      </c>
      <c r="HW4262" t="b">
        <v>0</v>
      </c>
      <c r="HX4262" t="b">
        <v>0</v>
      </c>
    </row>
    <row r="4263" spans="2:232">
      <c r="B4263" s="34">
        <f>10000000+INDEX(编号表!$B:$B,MATCH(D4263,编号表!$A:$A,0))*10000+J4263</f>
        <v>11550107</v>
      </c>
      <c r="C4263" s="22" t="s">
        <v>2576</v>
      </c>
      <c r="D4263" s="22" t="s">
        <v>2299</v>
      </c>
      <c r="E4263" s="41" t="s">
        <v>363</v>
      </c>
      <c r="F4263" s="41" t="s">
        <v>2574</v>
      </c>
      <c r="G4263" s="41" t="s">
        <v>398</v>
      </c>
      <c r="H4263" s="41" t="b">
        <v>0</v>
      </c>
      <c r="I4263" s="41" t="b">
        <v>1</v>
      </c>
      <c r="J4263" s="41">
        <v>107</v>
      </c>
      <c r="K4263" s="41" t="str">
        <f t="shared" si="86"/>
        <v>115501</v>
      </c>
      <c r="L4263" s="41" t="s">
        <v>860</v>
      </c>
      <c r="P4263">
        <v>12221002</v>
      </c>
      <c r="Q4263">
        <v>0</v>
      </c>
      <c r="R4263">
        <v>0</v>
      </c>
      <c r="S4263">
        <v>0</v>
      </c>
      <c r="W4263">
        <v>600</v>
      </c>
      <c r="X4263">
        <v>600</v>
      </c>
      <c r="Y4263" t="s">
        <v>419</v>
      </c>
      <c r="Z4263" t="s">
        <v>420</v>
      </c>
      <c r="AA4263" t="s">
        <v>357</v>
      </c>
      <c r="AB4263">
        <v>0</v>
      </c>
      <c r="AC4263">
        <v>1</v>
      </c>
      <c r="AD4263" t="b">
        <v>0</v>
      </c>
      <c r="AE4263" t="s">
        <v>358</v>
      </c>
      <c r="AZ4263" t="s">
        <v>389</v>
      </c>
      <c r="BA4263">
        <v>10000</v>
      </c>
      <c r="BB4263" t="s">
        <v>360</v>
      </c>
      <c r="BC4263" t="s">
        <v>357</v>
      </c>
      <c r="BD4263">
        <v>10000</v>
      </c>
      <c r="BE4263">
        <v>0</v>
      </c>
      <c r="BF4263" t="s">
        <v>361</v>
      </c>
      <c r="BG4263">
        <v>0</v>
      </c>
      <c r="BH4263" t="s">
        <v>389</v>
      </c>
      <c r="BI4263">
        <v>0</v>
      </c>
      <c r="BJ4263">
        <v>3150</v>
      </c>
      <c r="BK4263" t="b">
        <v>0</v>
      </c>
      <c r="BL4263">
        <v>0</v>
      </c>
      <c r="BM4263">
        <v>10000</v>
      </c>
      <c r="GY4263">
        <v>0</v>
      </c>
      <c r="GZ4263">
        <v>0</v>
      </c>
      <c r="HF4263">
        <v>0</v>
      </c>
      <c r="HG4263" t="b">
        <v>1</v>
      </c>
      <c r="HU4263" t="b">
        <v>0</v>
      </c>
      <c r="HW4263" t="b">
        <v>0</v>
      </c>
      <c r="HX4263" t="b">
        <v>0</v>
      </c>
    </row>
    <row r="4264" spans="2:232">
      <c r="B4264" s="34">
        <f>10000000+INDEX(编号表!$B:$B,MATCH(D4264,编号表!$A:$A,0))*10000+J4264</f>
        <v>11550108</v>
      </c>
      <c r="C4264" s="22" t="s">
        <v>2576</v>
      </c>
      <c r="D4264" s="22" t="s">
        <v>2299</v>
      </c>
      <c r="E4264" s="41" t="s">
        <v>363</v>
      </c>
      <c r="F4264" s="41" t="s">
        <v>2574</v>
      </c>
      <c r="G4264" s="41" t="s">
        <v>398</v>
      </c>
      <c r="H4264" s="41" t="b">
        <v>0</v>
      </c>
      <c r="I4264" s="41" t="b">
        <v>1</v>
      </c>
      <c r="J4264" s="41">
        <v>108</v>
      </c>
      <c r="K4264" s="41" t="str">
        <f t="shared" si="86"/>
        <v>115501</v>
      </c>
      <c r="L4264" s="41" t="s">
        <v>777</v>
      </c>
      <c r="P4264">
        <v>12221002</v>
      </c>
      <c r="Q4264">
        <v>0</v>
      </c>
      <c r="R4264">
        <v>0</v>
      </c>
      <c r="S4264">
        <v>0</v>
      </c>
      <c r="W4264">
        <v>600</v>
      </c>
      <c r="X4264">
        <v>600</v>
      </c>
      <c r="Y4264" t="s">
        <v>419</v>
      </c>
      <c r="Z4264" t="s">
        <v>420</v>
      </c>
      <c r="AA4264" t="s">
        <v>357</v>
      </c>
      <c r="AB4264">
        <v>0</v>
      </c>
      <c r="AC4264">
        <v>1</v>
      </c>
      <c r="AD4264" t="b">
        <v>0</v>
      </c>
      <c r="AE4264" t="s">
        <v>358</v>
      </c>
      <c r="AZ4264" t="s">
        <v>389</v>
      </c>
      <c r="BA4264">
        <v>10000</v>
      </c>
      <c r="BB4264" t="s">
        <v>360</v>
      </c>
      <c r="BC4264" t="s">
        <v>357</v>
      </c>
      <c r="BD4264">
        <v>10000</v>
      </c>
      <c r="BE4264">
        <v>0</v>
      </c>
      <c r="BF4264" t="s">
        <v>361</v>
      </c>
      <c r="BG4264">
        <v>0</v>
      </c>
      <c r="BH4264" t="s">
        <v>389</v>
      </c>
      <c r="BI4264">
        <v>0</v>
      </c>
      <c r="BJ4264">
        <v>4410</v>
      </c>
      <c r="BK4264" t="b">
        <v>0</v>
      </c>
      <c r="BL4264">
        <v>0</v>
      </c>
      <c r="BM4264">
        <v>10000</v>
      </c>
      <c r="GY4264">
        <v>0</v>
      </c>
      <c r="GZ4264">
        <v>0</v>
      </c>
      <c r="HF4264">
        <v>0</v>
      </c>
      <c r="HG4264" t="b">
        <v>1</v>
      </c>
      <c r="HU4264" t="b">
        <v>0</v>
      </c>
      <c r="HW4264" t="b">
        <v>0</v>
      </c>
      <c r="HX4264" t="b">
        <v>0</v>
      </c>
    </row>
    <row r="4265" spans="2:232">
      <c r="B4265" s="34">
        <f>10000000+INDEX(编号表!$B:$B,MATCH(D4265,编号表!$A:$A,0))*10000+J4265</f>
        <v>11550109</v>
      </c>
      <c r="C4265" s="22" t="s">
        <v>2576</v>
      </c>
      <c r="D4265" s="22" t="s">
        <v>2299</v>
      </c>
      <c r="E4265" s="41" t="s">
        <v>363</v>
      </c>
      <c r="F4265" s="41" t="s">
        <v>2574</v>
      </c>
      <c r="G4265" s="41" t="s">
        <v>398</v>
      </c>
      <c r="H4265" s="41" t="b">
        <v>0</v>
      </c>
      <c r="I4265" s="41" t="b">
        <v>1</v>
      </c>
      <c r="J4265" s="41">
        <v>109</v>
      </c>
      <c r="K4265" s="41" t="str">
        <f t="shared" si="86"/>
        <v>115501</v>
      </c>
      <c r="L4265" s="41" t="s">
        <v>353</v>
      </c>
      <c r="P4265">
        <v>12221002</v>
      </c>
      <c r="Q4265">
        <v>0</v>
      </c>
      <c r="R4265">
        <v>0</v>
      </c>
      <c r="S4265">
        <v>0</v>
      </c>
      <c r="W4265">
        <v>600</v>
      </c>
      <c r="X4265">
        <v>600</v>
      </c>
      <c r="Y4265" t="s">
        <v>419</v>
      </c>
      <c r="Z4265" t="s">
        <v>420</v>
      </c>
      <c r="AA4265" t="s">
        <v>357</v>
      </c>
      <c r="AB4265">
        <v>0</v>
      </c>
      <c r="AC4265">
        <v>1</v>
      </c>
      <c r="AD4265" t="b">
        <v>0</v>
      </c>
      <c r="AE4265" t="s">
        <v>358</v>
      </c>
      <c r="AZ4265" t="s">
        <v>389</v>
      </c>
      <c r="BA4265">
        <v>10000</v>
      </c>
      <c r="BB4265" t="s">
        <v>360</v>
      </c>
      <c r="BC4265" t="s">
        <v>357</v>
      </c>
      <c r="BD4265">
        <v>10000</v>
      </c>
      <c r="BE4265">
        <v>0</v>
      </c>
      <c r="BF4265" t="s">
        <v>361</v>
      </c>
      <c r="BG4265">
        <v>0</v>
      </c>
      <c r="BH4265" t="s">
        <v>389</v>
      </c>
      <c r="BI4265">
        <v>0</v>
      </c>
      <c r="BJ4265">
        <v>9600</v>
      </c>
      <c r="BK4265" t="b">
        <v>0</v>
      </c>
      <c r="BL4265">
        <v>0</v>
      </c>
      <c r="BM4265">
        <v>10000</v>
      </c>
      <c r="GY4265">
        <v>0</v>
      </c>
      <c r="GZ4265">
        <v>0</v>
      </c>
      <c r="HF4265">
        <v>0</v>
      </c>
      <c r="HG4265" t="b">
        <v>1</v>
      </c>
      <c r="HU4265" t="b">
        <v>0</v>
      </c>
      <c r="HW4265" t="b">
        <v>0</v>
      </c>
      <c r="HX4265" t="b">
        <v>0</v>
      </c>
    </row>
    <row r="4266" spans="2:232">
      <c r="B4266" s="34">
        <f>10000000+INDEX(编号表!$B:$B,MATCH(D4266,编号表!$A:$A,0))*10000+J4266</f>
        <v>11550110</v>
      </c>
      <c r="C4266" s="22" t="s">
        <v>2576</v>
      </c>
      <c r="D4266" s="22" t="s">
        <v>2299</v>
      </c>
      <c r="E4266" s="41" t="s">
        <v>363</v>
      </c>
      <c r="F4266" s="41" t="s">
        <v>2574</v>
      </c>
      <c r="G4266" s="41" t="s">
        <v>398</v>
      </c>
      <c r="H4266" s="41" t="b">
        <v>0</v>
      </c>
      <c r="I4266" s="41" t="b">
        <v>1</v>
      </c>
      <c r="J4266" s="41">
        <v>110</v>
      </c>
      <c r="K4266" s="41" t="str">
        <f t="shared" si="86"/>
        <v>115501</v>
      </c>
      <c r="L4266" s="41" t="s">
        <v>860</v>
      </c>
      <c r="P4266">
        <v>12221002</v>
      </c>
      <c r="Q4266">
        <v>0</v>
      </c>
      <c r="R4266">
        <v>0</v>
      </c>
      <c r="S4266">
        <v>0</v>
      </c>
      <c r="W4266">
        <v>600</v>
      </c>
      <c r="X4266">
        <v>600</v>
      </c>
      <c r="Y4266" t="s">
        <v>419</v>
      </c>
      <c r="Z4266" t="s">
        <v>420</v>
      </c>
      <c r="AA4266" t="s">
        <v>357</v>
      </c>
      <c r="AB4266">
        <v>0</v>
      </c>
      <c r="AC4266">
        <v>1</v>
      </c>
      <c r="AD4266" t="b">
        <v>0</v>
      </c>
      <c r="AE4266" t="s">
        <v>358</v>
      </c>
      <c r="AZ4266" t="s">
        <v>389</v>
      </c>
      <c r="BA4266">
        <v>10000</v>
      </c>
      <c r="BB4266" t="s">
        <v>360</v>
      </c>
      <c r="BC4266" t="s">
        <v>357</v>
      </c>
      <c r="BD4266">
        <v>10000</v>
      </c>
      <c r="BE4266">
        <v>0</v>
      </c>
      <c r="BF4266" t="s">
        <v>361</v>
      </c>
      <c r="BG4266">
        <v>0</v>
      </c>
      <c r="BH4266" t="s">
        <v>389</v>
      </c>
      <c r="BI4266">
        <v>0</v>
      </c>
      <c r="BJ4266">
        <v>14400</v>
      </c>
      <c r="BK4266" t="b">
        <v>0</v>
      </c>
      <c r="BL4266">
        <v>0</v>
      </c>
      <c r="BM4266">
        <v>10000</v>
      </c>
      <c r="GY4266">
        <v>0</v>
      </c>
      <c r="GZ4266">
        <v>0</v>
      </c>
      <c r="HF4266">
        <v>0</v>
      </c>
      <c r="HG4266" t="b">
        <v>1</v>
      </c>
      <c r="HU4266" t="b">
        <v>0</v>
      </c>
      <c r="HW4266" t="b">
        <v>0</v>
      </c>
      <c r="HX4266" t="b">
        <v>0</v>
      </c>
    </row>
    <row r="4267" spans="2:232">
      <c r="B4267" s="34">
        <f>10000000+INDEX(编号表!$B:$B,MATCH(D4267,编号表!$A:$A,0))*10000+J4267</f>
        <v>11550111</v>
      </c>
      <c r="C4267" s="22" t="s">
        <v>2576</v>
      </c>
      <c r="D4267" s="22" t="s">
        <v>2299</v>
      </c>
      <c r="E4267" s="41" t="s">
        <v>363</v>
      </c>
      <c r="F4267" s="41" t="s">
        <v>2574</v>
      </c>
      <c r="G4267" s="41" t="s">
        <v>398</v>
      </c>
      <c r="H4267" s="41" t="b">
        <v>0</v>
      </c>
      <c r="I4267" s="41" t="b">
        <v>1</v>
      </c>
      <c r="J4267" s="41">
        <v>111</v>
      </c>
      <c r="K4267" s="41" t="str">
        <f t="shared" si="86"/>
        <v>115501</v>
      </c>
      <c r="L4267" s="41" t="s">
        <v>777</v>
      </c>
      <c r="P4267">
        <v>12221002</v>
      </c>
      <c r="Q4267">
        <v>0</v>
      </c>
      <c r="R4267">
        <v>0</v>
      </c>
      <c r="S4267">
        <v>0</v>
      </c>
      <c r="W4267">
        <v>600</v>
      </c>
      <c r="X4267">
        <v>600</v>
      </c>
      <c r="Y4267" t="s">
        <v>419</v>
      </c>
      <c r="Z4267" t="s">
        <v>420</v>
      </c>
      <c r="AA4267" t="s">
        <v>357</v>
      </c>
      <c r="AB4267">
        <v>0</v>
      </c>
      <c r="AC4267">
        <v>1</v>
      </c>
      <c r="AD4267" t="b">
        <v>0</v>
      </c>
      <c r="AE4267" t="s">
        <v>358</v>
      </c>
      <c r="AZ4267" t="s">
        <v>389</v>
      </c>
      <c r="BA4267">
        <v>10000</v>
      </c>
      <c r="BB4267" t="s">
        <v>360</v>
      </c>
      <c r="BC4267" t="s">
        <v>357</v>
      </c>
      <c r="BD4267">
        <v>10000</v>
      </c>
      <c r="BE4267">
        <v>0</v>
      </c>
      <c r="BF4267" t="s">
        <v>361</v>
      </c>
      <c r="BG4267">
        <v>0</v>
      </c>
      <c r="BH4267" t="s">
        <v>389</v>
      </c>
      <c r="BI4267">
        <v>0</v>
      </c>
      <c r="BJ4267">
        <v>20160</v>
      </c>
      <c r="BK4267" t="b">
        <v>0</v>
      </c>
      <c r="BL4267">
        <v>0</v>
      </c>
      <c r="BM4267">
        <v>10000</v>
      </c>
      <c r="GY4267">
        <v>0</v>
      </c>
      <c r="GZ4267">
        <v>0</v>
      </c>
      <c r="HF4267">
        <v>0</v>
      </c>
      <c r="HG4267" t="b">
        <v>1</v>
      </c>
      <c r="HU4267" t="b">
        <v>0</v>
      </c>
      <c r="HW4267" t="b">
        <v>0</v>
      </c>
      <c r="HX4267" t="b">
        <v>0</v>
      </c>
    </row>
    <row r="4268" spans="2:232">
      <c r="B4268" s="34">
        <f>10000000+INDEX(编号表!$B:$B,MATCH(D4268,编号表!$A:$A,0))*10000+J4268</f>
        <v>11550112</v>
      </c>
      <c r="C4268" s="22" t="s">
        <v>2576</v>
      </c>
      <c r="D4268" s="22" t="s">
        <v>2299</v>
      </c>
      <c r="E4268" s="41" t="s">
        <v>363</v>
      </c>
      <c r="F4268" s="41" t="s">
        <v>2574</v>
      </c>
      <c r="G4268" s="41" t="s">
        <v>398</v>
      </c>
      <c r="H4268" s="41" t="b">
        <v>0</v>
      </c>
      <c r="I4268" s="41" t="b">
        <v>1</v>
      </c>
      <c r="J4268" s="41">
        <v>112</v>
      </c>
      <c r="K4268" s="41" t="str">
        <f t="shared" si="86"/>
        <v>115501</v>
      </c>
      <c r="L4268" s="41" t="s">
        <v>353</v>
      </c>
      <c r="P4268">
        <v>12221002</v>
      </c>
      <c r="Q4268">
        <v>0</v>
      </c>
      <c r="R4268">
        <v>0</v>
      </c>
      <c r="S4268">
        <v>0</v>
      </c>
      <c r="W4268">
        <v>600</v>
      </c>
      <c r="X4268">
        <v>600</v>
      </c>
      <c r="Y4268" t="s">
        <v>419</v>
      </c>
      <c r="Z4268" t="s">
        <v>420</v>
      </c>
      <c r="AA4268" t="s">
        <v>357</v>
      </c>
      <c r="AB4268">
        <v>0</v>
      </c>
      <c r="AC4268">
        <v>1</v>
      </c>
      <c r="AD4268" t="b">
        <v>0</v>
      </c>
      <c r="AE4268" t="s">
        <v>358</v>
      </c>
      <c r="AZ4268" t="s">
        <v>389</v>
      </c>
      <c r="BA4268">
        <v>10000</v>
      </c>
      <c r="BB4268" t="s">
        <v>360</v>
      </c>
      <c r="BC4268" t="s">
        <v>357</v>
      </c>
      <c r="BD4268">
        <v>10000</v>
      </c>
      <c r="BE4268">
        <v>0</v>
      </c>
      <c r="BF4268" t="s">
        <v>361</v>
      </c>
      <c r="BG4268">
        <v>0</v>
      </c>
      <c r="BH4268" t="s">
        <v>389</v>
      </c>
      <c r="BI4268">
        <v>0</v>
      </c>
      <c r="BJ4268">
        <v>45600</v>
      </c>
      <c r="BK4268" t="b">
        <v>0</v>
      </c>
      <c r="BL4268">
        <v>0</v>
      </c>
      <c r="BM4268">
        <v>10000</v>
      </c>
      <c r="GY4268">
        <v>0</v>
      </c>
      <c r="GZ4268">
        <v>0</v>
      </c>
      <c r="HF4268">
        <v>0</v>
      </c>
      <c r="HG4268" t="b">
        <v>1</v>
      </c>
      <c r="HU4268" t="b">
        <v>0</v>
      </c>
      <c r="HW4268" t="b">
        <v>0</v>
      </c>
      <c r="HX4268" t="b">
        <v>0</v>
      </c>
    </row>
    <row r="4269" spans="2:232">
      <c r="B4269" s="34">
        <f>10000000+INDEX(编号表!$B:$B,MATCH(D4269,编号表!$A:$A,0))*10000+J4269</f>
        <v>11550113</v>
      </c>
      <c r="C4269" s="22" t="s">
        <v>2576</v>
      </c>
      <c r="D4269" s="22" t="s">
        <v>2299</v>
      </c>
      <c r="E4269" s="41" t="s">
        <v>363</v>
      </c>
      <c r="F4269" s="41" t="s">
        <v>2574</v>
      </c>
      <c r="G4269" s="41" t="s">
        <v>398</v>
      </c>
      <c r="H4269" s="41" t="b">
        <v>0</v>
      </c>
      <c r="I4269" s="41" t="b">
        <v>1</v>
      </c>
      <c r="J4269" s="41">
        <v>113</v>
      </c>
      <c r="K4269" s="41" t="str">
        <f t="shared" si="86"/>
        <v>115501</v>
      </c>
      <c r="L4269" s="41" t="s">
        <v>860</v>
      </c>
      <c r="P4269">
        <v>12221002</v>
      </c>
      <c r="Q4269">
        <v>0</v>
      </c>
      <c r="R4269">
        <v>0</v>
      </c>
      <c r="S4269">
        <v>0</v>
      </c>
      <c r="W4269">
        <v>600</v>
      </c>
      <c r="X4269">
        <v>600</v>
      </c>
      <c r="Y4269" t="s">
        <v>419</v>
      </c>
      <c r="Z4269" t="s">
        <v>420</v>
      </c>
      <c r="AA4269" t="s">
        <v>357</v>
      </c>
      <c r="AB4269">
        <v>0</v>
      </c>
      <c r="AC4269">
        <v>1</v>
      </c>
      <c r="AD4269" t="b">
        <v>0</v>
      </c>
      <c r="AE4269" t="s">
        <v>358</v>
      </c>
      <c r="AZ4269" t="s">
        <v>389</v>
      </c>
      <c r="BA4269">
        <v>10000</v>
      </c>
      <c r="BB4269" t="s">
        <v>360</v>
      </c>
      <c r="BC4269" t="s">
        <v>357</v>
      </c>
      <c r="BD4269">
        <v>10000</v>
      </c>
      <c r="BE4269">
        <v>0</v>
      </c>
      <c r="BF4269" t="s">
        <v>361</v>
      </c>
      <c r="BG4269">
        <v>0</v>
      </c>
      <c r="BH4269" t="s">
        <v>389</v>
      </c>
      <c r="BI4269">
        <v>0</v>
      </c>
      <c r="BJ4269">
        <v>68400</v>
      </c>
      <c r="BK4269" t="b">
        <v>0</v>
      </c>
      <c r="BL4269">
        <v>0</v>
      </c>
      <c r="BM4269">
        <v>10000</v>
      </c>
      <c r="GY4269">
        <v>0</v>
      </c>
      <c r="GZ4269">
        <v>0</v>
      </c>
      <c r="HF4269">
        <v>0</v>
      </c>
      <c r="HG4269" t="b">
        <v>1</v>
      </c>
      <c r="HU4269" t="b">
        <v>0</v>
      </c>
      <c r="HW4269" t="b">
        <v>0</v>
      </c>
      <c r="HX4269" t="b">
        <v>0</v>
      </c>
    </row>
    <row r="4270" spans="2:232">
      <c r="B4270" s="34">
        <f>10000000+INDEX(编号表!$B:$B,MATCH(D4270,编号表!$A:$A,0))*10000+J4270</f>
        <v>11550114</v>
      </c>
      <c r="C4270" s="22" t="s">
        <v>2576</v>
      </c>
      <c r="D4270" s="22" t="s">
        <v>2299</v>
      </c>
      <c r="E4270" s="41" t="s">
        <v>363</v>
      </c>
      <c r="F4270" s="41" t="s">
        <v>2574</v>
      </c>
      <c r="G4270" s="41" t="s">
        <v>398</v>
      </c>
      <c r="H4270" s="41" t="b">
        <v>0</v>
      </c>
      <c r="I4270" s="41" t="b">
        <v>1</v>
      </c>
      <c r="J4270" s="41">
        <v>114</v>
      </c>
      <c r="K4270" s="41" t="str">
        <f t="shared" si="86"/>
        <v>115501</v>
      </c>
      <c r="L4270" s="41" t="s">
        <v>777</v>
      </c>
      <c r="P4270">
        <v>12221002</v>
      </c>
      <c r="Q4270">
        <v>0</v>
      </c>
      <c r="R4270">
        <v>0</v>
      </c>
      <c r="S4270">
        <v>0</v>
      </c>
      <c r="W4270">
        <v>600</v>
      </c>
      <c r="X4270">
        <v>600</v>
      </c>
      <c r="Y4270" t="s">
        <v>419</v>
      </c>
      <c r="Z4270" t="s">
        <v>420</v>
      </c>
      <c r="AA4270" t="s">
        <v>357</v>
      </c>
      <c r="AB4270">
        <v>0</v>
      </c>
      <c r="AC4270">
        <v>1</v>
      </c>
      <c r="AD4270" t="b">
        <v>0</v>
      </c>
      <c r="AE4270" t="s">
        <v>358</v>
      </c>
      <c r="AZ4270" t="s">
        <v>389</v>
      </c>
      <c r="BA4270">
        <v>10000</v>
      </c>
      <c r="BB4270" t="s">
        <v>360</v>
      </c>
      <c r="BC4270" t="s">
        <v>357</v>
      </c>
      <c r="BD4270">
        <v>10000</v>
      </c>
      <c r="BE4270">
        <v>0</v>
      </c>
      <c r="BF4270" t="s">
        <v>361</v>
      </c>
      <c r="BG4270">
        <v>0</v>
      </c>
      <c r="BH4270" t="s">
        <v>389</v>
      </c>
      <c r="BI4270">
        <v>0</v>
      </c>
      <c r="BJ4270">
        <v>95760</v>
      </c>
      <c r="BK4270" t="b">
        <v>0</v>
      </c>
      <c r="BL4270">
        <v>0</v>
      </c>
      <c r="BM4270">
        <v>10000</v>
      </c>
      <c r="GY4270">
        <v>0</v>
      </c>
      <c r="GZ4270">
        <v>0</v>
      </c>
      <c r="HF4270">
        <v>0</v>
      </c>
      <c r="HG4270" t="b">
        <v>1</v>
      </c>
      <c r="HU4270" t="b">
        <v>0</v>
      </c>
      <c r="HW4270" t="b">
        <v>0</v>
      </c>
      <c r="HX4270" t="b">
        <v>0</v>
      </c>
    </row>
    <row r="4271" spans="2:232">
      <c r="B4271" s="34">
        <f>10000000+INDEX(编号表!$B:$B,MATCH(D4271,编号表!$A:$A,0))*10000+J4271</f>
        <v>11550115</v>
      </c>
      <c r="C4271" s="22" t="s">
        <v>2576</v>
      </c>
      <c r="D4271" s="22" t="s">
        <v>2299</v>
      </c>
      <c r="E4271" s="41" t="s">
        <v>363</v>
      </c>
      <c r="F4271" s="41" t="s">
        <v>2574</v>
      </c>
      <c r="G4271" s="41" t="s">
        <v>398</v>
      </c>
      <c r="H4271" s="41" t="b">
        <v>0</v>
      </c>
      <c r="I4271" s="41" t="b">
        <v>1</v>
      </c>
      <c r="J4271" s="41">
        <v>115</v>
      </c>
      <c r="K4271" s="41" t="str">
        <f t="shared" si="86"/>
        <v>115501</v>
      </c>
      <c r="L4271" s="41" t="s">
        <v>353</v>
      </c>
      <c r="P4271">
        <v>12221002</v>
      </c>
      <c r="Q4271">
        <v>0</v>
      </c>
      <c r="R4271">
        <v>0</v>
      </c>
      <c r="S4271">
        <v>0</v>
      </c>
      <c r="W4271">
        <v>600</v>
      </c>
      <c r="X4271">
        <v>600</v>
      </c>
      <c r="Y4271" t="s">
        <v>419</v>
      </c>
      <c r="Z4271" t="s">
        <v>420</v>
      </c>
      <c r="AA4271" t="s">
        <v>357</v>
      </c>
      <c r="AB4271">
        <v>0</v>
      </c>
      <c r="AC4271">
        <v>1</v>
      </c>
      <c r="AD4271" t="b">
        <v>0</v>
      </c>
      <c r="AE4271" t="s">
        <v>358</v>
      </c>
      <c r="AZ4271" t="s">
        <v>389</v>
      </c>
      <c r="BA4271">
        <v>10000</v>
      </c>
      <c r="BB4271" t="s">
        <v>360</v>
      </c>
      <c r="BC4271" t="s">
        <v>357</v>
      </c>
      <c r="BD4271">
        <v>10000</v>
      </c>
      <c r="BE4271">
        <v>0</v>
      </c>
      <c r="BF4271" t="s">
        <v>361</v>
      </c>
      <c r="BG4271">
        <v>0</v>
      </c>
      <c r="BH4271" t="s">
        <v>389</v>
      </c>
      <c r="BI4271">
        <v>0</v>
      </c>
      <c r="BJ4271">
        <v>204000</v>
      </c>
      <c r="BK4271" t="b">
        <v>0</v>
      </c>
      <c r="BL4271">
        <v>0</v>
      </c>
      <c r="BM4271">
        <v>10000</v>
      </c>
      <c r="GY4271">
        <v>0</v>
      </c>
      <c r="GZ4271">
        <v>0</v>
      </c>
      <c r="HF4271">
        <v>0</v>
      </c>
      <c r="HG4271" t="b">
        <v>1</v>
      </c>
      <c r="HU4271" t="b">
        <v>0</v>
      </c>
      <c r="HW4271" t="b">
        <v>0</v>
      </c>
      <c r="HX4271" t="b">
        <v>0</v>
      </c>
    </row>
    <row r="4272" spans="2:232">
      <c r="B4272" s="34">
        <f>10000000+INDEX(编号表!$B:$B,MATCH(D4272,编号表!$A:$A,0))*10000+J4272</f>
        <v>11550116</v>
      </c>
      <c r="C4272" s="22" t="s">
        <v>2576</v>
      </c>
      <c r="D4272" s="22" t="s">
        <v>2299</v>
      </c>
      <c r="E4272" s="41" t="s">
        <v>363</v>
      </c>
      <c r="F4272" s="41" t="s">
        <v>2574</v>
      </c>
      <c r="G4272" s="41" t="s">
        <v>398</v>
      </c>
      <c r="H4272" s="41" t="b">
        <v>0</v>
      </c>
      <c r="I4272" s="41" t="b">
        <v>1</v>
      </c>
      <c r="J4272" s="41">
        <v>116</v>
      </c>
      <c r="K4272" s="41" t="str">
        <f t="shared" si="86"/>
        <v>115501</v>
      </c>
      <c r="L4272" s="41" t="s">
        <v>860</v>
      </c>
      <c r="P4272">
        <v>12221002</v>
      </c>
      <c r="Q4272">
        <v>0</v>
      </c>
      <c r="R4272">
        <v>0</v>
      </c>
      <c r="S4272">
        <v>0</v>
      </c>
      <c r="W4272">
        <v>600</v>
      </c>
      <c r="X4272">
        <v>600</v>
      </c>
      <c r="Y4272" t="s">
        <v>419</v>
      </c>
      <c r="Z4272" t="s">
        <v>420</v>
      </c>
      <c r="AA4272" t="s">
        <v>357</v>
      </c>
      <c r="AB4272">
        <v>0</v>
      </c>
      <c r="AC4272">
        <v>1</v>
      </c>
      <c r="AD4272" t="b">
        <v>0</v>
      </c>
      <c r="AE4272" t="s">
        <v>358</v>
      </c>
      <c r="AZ4272" t="s">
        <v>389</v>
      </c>
      <c r="BA4272">
        <v>10000</v>
      </c>
      <c r="BB4272" t="s">
        <v>360</v>
      </c>
      <c r="BC4272" t="s">
        <v>357</v>
      </c>
      <c r="BD4272">
        <v>10000</v>
      </c>
      <c r="BE4272">
        <v>0</v>
      </c>
      <c r="BF4272" t="s">
        <v>361</v>
      </c>
      <c r="BG4272">
        <v>0</v>
      </c>
      <c r="BH4272" t="s">
        <v>389</v>
      </c>
      <c r="BI4272">
        <v>0</v>
      </c>
      <c r="BJ4272">
        <v>306000</v>
      </c>
      <c r="BK4272" t="b">
        <v>0</v>
      </c>
      <c r="BL4272">
        <v>0</v>
      </c>
      <c r="BM4272">
        <v>10000</v>
      </c>
      <c r="GY4272">
        <v>0</v>
      </c>
      <c r="GZ4272">
        <v>0</v>
      </c>
      <c r="HF4272">
        <v>0</v>
      </c>
      <c r="HG4272" t="b">
        <v>1</v>
      </c>
      <c r="HU4272" t="b">
        <v>0</v>
      </c>
      <c r="HW4272" t="b">
        <v>0</v>
      </c>
      <c r="HX4272" t="b">
        <v>0</v>
      </c>
    </row>
    <row r="4273" spans="2:232">
      <c r="B4273" s="34">
        <f>10000000+INDEX(编号表!$B:$B,MATCH(D4273,编号表!$A:$A,0))*10000+J4273</f>
        <v>11550117</v>
      </c>
      <c r="C4273" s="22" t="s">
        <v>2576</v>
      </c>
      <c r="D4273" s="22" t="s">
        <v>2299</v>
      </c>
      <c r="E4273" s="41" t="s">
        <v>363</v>
      </c>
      <c r="F4273" s="41" t="s">
        <v>2574</v>
      </c>
      <c r="G4273" s="41" t="s">
        <v>398</v>
      </c>
      <c r="H4273" s="41" t="b">
        <v>0</v>
      </c>
      <c r="I4273" s="41" t="b">
        <v>1</v>
      </c>
      <c r="J4273" s="41">
        <v>117</v>
      </c>
      <c r="K4273" s="41" t="str">
        <f t="shared" si="86"/>
        <v>115501</v>
      </c>
      <c r="L4273" s="41" t="s">
        <v>777</v>
      </c>
      <c r="P4273">
        <v>12221002</v>
      </c>
      <c r="Q4273">
        <v>0</v>
      </c>
      <c r="R4273">
        <v>0</v>
      </c>
      <c r="S4273">
        <v>0</v>
      </c>
      <c r="W4273">
        <v>600</v>
      </c>
      <c r="X4273">
        <v>600</v>
      </c>
      <c r="Y4273" t="s">
        <v>419</v>
      </c>
      <c r="Z4273" t="s">
        <v>420</v>
      </c>
      <c r="AA4273" t="s">
        <v>357</v>
      </c>
      <c r="AB4273">
        <v>0</v>
      </c>
      <c r="AC4273">
        <v>1</v>
      </c>
      <c r="AD4273" t="b">
        <v>0</v>
      </c>
      <c r="AE4273" t="s">
        <v>358</v>
      </c>
      <c r="AZ4273" t="s">
        <v>389</v>
      </c>
      <c r="BA4273">
        <v>10000</v>
      </c>
      <c r="BB4273" t="s">
        <v>360</v>
      </c>
      <c r="BC4273" t="s">
        <v>357</v>
      </c>
      <c r="BD4273">
        <v>10000</v>
      </c>
      <c r="BE4273">
        <v>0</v>
      </c>
      <c r="BF4273" t="s">
        <v>361</v>
      </c>
      <c r="BG4273">
        <v>0</v>
      </c>
      <c r="BH4273" t="s">
        <v>389</v>
      </c>
      <c r="BI4273">
        <v>0</v>
      </c>
      <c r="BJ4273">
        <v>428400</v>
      </c>
      <c r="BK4273" t="b">
        <v>0</v>
      </c>
      <c r="BL4273">
        <v>0</v>
      </c>
      <c r="BM4273">
        <v>10000</v>
      </c>
      <c r="GY4273">
        <v>0</v>
      </c>
      <c r="GZ4273">
        <v>0</v>
      </c>
      <c r="HF4273">
        <v>0</v>
      </c>
      <c r="HG4273" t="b">
        <v>1</v>
      </c>
      <c r="HU4273" t="b">
        <v>0</v>
      </c>
      <c r="HW4273" t="b">
        <v>0</v>
      </c>
      <c r="HX4273" t="b">
        <v>0</v>
      </c>
    </row>
    <row r="4274" spans="2:232">
      <c r="B4274" s="34">
        <f>10000000+INDEX(编号表!$B:$B,MATCH(D4274,编号表!$A:$A,0))*10000+J4274</f>
        <v>11550118</v>
      </c>
      <c r="C4274" s="22" t="s">
        <v>2576</v>
      </c>
      <c r="D4274" s="22" t="s">
        <v>2299</v>
      </c>
      <c r="E4274" s="41" t="s">
        <v>363</v>
      </c>
      <c r="F4274" s="41" t="s">
        <v>2574</v>
      </c>
      <c r="G4274" s="41" t="s">
        <v>398</v>
      </c>
      <c r="H4274" s="41" t="b">
        <v>0</v>
      </c>
      <c r="I4274" s="41" t="b">
        <v>1</v>
      </c>
      <c r="J4274" s="41">
        <v>118</v>
      </c>
      <c r="K4274" s="41" t="str">
        <f t="shared" si="86"/>
        <v>115501</v>
      </c>
      <c r="L4274" s="41" t="s">
        <v>353</v>
      </c>
      <c r="P4274">
        <v>12221002</v>
      </c>
      <c r="Q4274">
        <v>0</v>
      </c>
      <c r="R4274">
        <v>0</v>
      </c>
      <c r="S4274">
        <v>0</v>
      </c>
      <c r="W4274">
        <v>600</v>
      </c>
      <c r="X4274">
        <v>600</v>
      </c>
      <c r="Y4274" t="s">
        <v>419</v>
      </c>
      <c r="Z4274" t="s">
        <v>420</v>
      </c>
      <c r="AA4274" t="s">
        <v>357</v>
      </c>
      <c r="AB4274">
        <v>0</v>
      </c>
      <c r="AC4274">
        <v>1</v>
      </c>
      <c r="AD4274" t="b">
        <v>0</v>
      </c>
      <c r="AE4274" t="s">
        <v>358</v>
      </c>
      <c r="AZ4274" t="s">
        <v>389</v>
      </c>
      <c r="BA4274">
        <v>10000</v>
      </c>
      <c r="BB4274" t="s">
        <v>360</v>
      </c>
      <c r="BC4274" t="s">
        <v>357</v>
      </c>
      <c r="BD4274">
        <v>10000</v>
      </c>
      <c r="BE4274">
        <v>0</v>
      </c>
      <c r="BF4274" t="s">
        <v>361</v>
      </c>
      <c r="BG4274">
        <v>0</v>
      </c>
      <c r="BH4274" t="s">
        <v>389</v>
      </c>
      <c r="BI4274">
        <v>0</v>
      </c>
      <c r="BJ4274">
        <v>900000</v>
      </c>
      <c r="BK4274" t="b">
        <v>0</v>
      </c>
      <c r="BL4274">
        <v>0</v>
      </c>
      <c r="BM4274">
        <v>10000</v>
      </c>
      <c r="GY4274">
        <v>0</v>
      </c>
      <c r="GZ4274">
        <v>0</v>
      </c>
      <c r="HF4274">
        <v>0</v>
      </c>
      <c r="HG4274" t="b">
        <v>1</v>
      </c>
      <c r="HU4274" t="b">
        <v>0</v>
      </c>
      <c r="HW4274" t="b">
        <v>0</v>
      </c>
      <c r="HX4274" t="b">
        <v>0</v>
      </c>
    </row>
    <row r="4275" spans="2:232">
      <c r="B4275" s="34">
        <f>10000000+INDEX(编号表!$B:$B,MATCH(D4275,编号表!$A:$A,0))*10000+J4275</f>
        <v>11550119</v>
      </c>
      <c r="C4275" s="22" t="s">
        <v>2576</v>
      </c>
      <c r="D4275" s="22" t="s">
        <v>2299</v>
      </c>
      <c r="E4275" s="41" t="s">
        <v>363</v>
      </c>
      <c r="F4275" s="41" t="s">
        <v>2574</v>
      </c>
      <c r="G4275" s="41" t="s">
        <v>398</v>
      </c>
      <c r="H4275" s="41" t="b">
        <v>0</v>
      </c>
      <c r="I4275" s="41" t="b">
        <v>1</v>
      </c>
      <c r="J4275" s="41">
        <v>119</v>
      </c>
      <c r="K4275" s="41" t="str">
        <f t="shared" si="86"/>
        <v>115501</v>
      </c>
      <c r="L4275" s="41" t="s">
        <v>860</v>
      </c>
      <c r="P4275">
        <v>12221002</v>
      </c>
      <c r="Q4275">
        <v>0</v>
      </c>
      <c r="R4275">
        <v>0</v>
      </c>
      <c r="S4275">
        <v>0</v>
      </c>
      <c r="W4275">
        <v>600</v>
      </c>
      <c r="X4275">
        <v>600</v>
      </c>
      <c r="Y4275" t="s">
        <v>419</v>
      </c>
      <c r="Z4275" t="s">
        <v>420</v>
      </c>
      <c r="AA4275" t="s">
        <v>357</v>
      </c>
      <c r="AB4275">
        <v>0</v>
      </c>
      <c r="AC4275">
        <v>1</v>
      </c>
      <c r="AD4275" t="b">
        <v>0</v>
      </c>
      <c r="AE4275" t="s">
        <v>358</v>
      </c>
      <c r="AZ4275" t="s">
        <v>389</v>
      </c>
      <c r="BA4275">
        <v>10000</v>
      </c>
      <c r="BB4275" t="s">
        <v>360</v>
      </c>
      <c r="BC4275" t="s">
        <v>357</v>
      </c>
      <c r="BD4275">
        <v>10000</v>
      </c>
      <c r="BE4275">
        <v>0</v>
      </c>
      <c r="BF4275" t="s">
        <v>361</v>
      </c>
      <c r="BG4275">
        <v>0</v>
      </c>
      <c r="BH4275" t="s">
        <v>389</v>
      </c>
      <c r="BI4275">
        <v>0</v>
      </c>
      <c r="BJ4275">
        <v>1350000</v>
      </c>
      <c r="BK4275" t="b">
        <v>0</v>
      </c>
      <c r="BL4275">
        <v>0</v>
      </c>
      <c r="BM4275">
        <v>10000</v>
      </c>
      <c r="GY4275">
        <v>0</v>
      </c>
      <c r="GZ4275">
        <v>0</v>
      </c>
      <c r="HF4275">
        <v>0</v>
      </c>
      <c r="HG4275" t="b">
        <v>1</v>
      </c>
      <c r="HU4275" t="b">
        <v>0</v>
      </c>
      <c r="HW4275" t="b">
        <v>0</v>
      </c>
      <c r="HX4275" t="b">
        <v>0</v>
      </c>
    </row>
    <row r="4276" spans="2:232">
      <c r="B4276" s="34">
        <f>10000000+INDEX(编号表!$B:$B,MATCH(D4276,编号表!$A:$A,0))*10000+J4276</f>
        <v>11550120</v>
      </c>
      <c r="C4276" s="22" t="s">
        <v>2576</v>
      </c>
      <c r="D4276" s="22" t="s">
        <v>2299</v>
      </c>
      <c r="E4276" s="41" t="s">
        <v>363</v>
      </c>
      <c r="F4276" s="41" t="s">
        <v>2574</v>
      </c>
      <c r="G4276" s="41" t="s">
        <v>398</v>
      </c>
      <c r="H4276" s="41" t="b">
        <v>0</v>
      </c>
      <c r="I4276" s="41" t="b">
        <v>1</v>
      </c>
      <c r="J4276" s="41">
        <v>120</v>
      </c>
      <c r="K4276" s="41" t="str">
        <f t="shared" si="86"/>
        <v>115501</v>
      </c>
      <c r="L4276" s="41" t="s">
        <v>777</v>
      </c>
      <c r="P4276">
        <v>12221002</v>
      </c>
      <c r="Q4276">
        <v>0</v>
      </c>
      <c r="R4276">
        <v>0</v>
      </c>
      <c r="S4276">
        <v>0</v>
      </c>
      <c r="W4276">
        <v>600</v>
      </c>
      <c r="X4276">
        <v>600</v>
      </c>
      <c r="Y4276" t="s">
        <v>419</v>
      </c>
      <c r="Z4276" t="s">
        <v>420</v>
      </c>
      <c r="AA4276" t="s">
        <v>357</v>
      </c>
      <c r="AB4276">
        <v>0</v>
      </c>
      <c r="AC4276">
        <v>1</v>
      </c>
      <c r="AD4276" t="b">
        <v>0</v>
      </c>
      <c r="AE4276" t="s">
        <v>358</v>
      </c>
      <c r="AZ4276" t="s">
        <v>389</v>
      </c>
      <c r="BA4276">
        <v>10000</v>
      </c>
      <c r="BB4276" t="s">
        <v>360</v>
      </c>
      <c r="BC4276" t="s">
        <v>357</v>
      </c>
      <c r="BD4276">
        <v>10000</v>
      </c>
      <c r="BE4276">
        <v>0</v>
      </c>
      <c r="BF4276" t="s">
        <v>361</v>
      </c>
      <c r="BG4276">
        <v>0</v>
      </c>
      <c r="BH4276" t="s">
        <v>389</v>
      </c>
      <c r="BI4276">
        <v>0</v>
      </c>
      <c r="BJ4276">
        <v>1890000</v>
      </c>
      <c r="BK4276" t="b">
        <v>0</v>
      </c>
      <c r="BL4276">
        <v>0</v>
      </c>
      <c r="BM4276">
        <v>10000</v>
      </c>
      <c r="GY4276">
        <v>0</v>
      </c>
      <c r="GZ4276">
        <v>0</v>
      </c>
      <c r="HF4276">
        <v>0</v>
      </c>
      <c r="HG4276" t="b">
        <v>1</v>
      </c>
      <c r="HU4276" t="b">
        <v>0</v>
      </c>
      <c r="HW4276" t="b">
        <v>0</v>
      </c>
      <c r="HX4276" t="b">
        <v>0</v>
      </c>
    </row>
    <row r="4277" spans="2:232">
      <c r="B4277" s="34">
        <f>10000000+INDEX(编号表!$B:$B,MATCH(D4277,编号表!$A:$A,0))*10000+J4277</f>
        <v>11690100</v>
      </c>
      <c r="C4277" s="22" t="s">
        <v>2577</v>
      </c>
      <c r="D4277" s="22" t="s">
        <v>2433</v>
      </c>
      <c r="E4277" s="41" t="s">
        <v>363</v>
      </c>
      <c r="F4277" s="41" t="s">
        <v>2574</v>
      </c>
      <c r="G4277" s="41" t="s">
        <v>407</v>
      </c>
      <c r="H4277" s="41" t="b">
        <v>0</v>
      </c>
      <c r="I4277" s="41" t="b">
        <v>1</v>
      </c>
      <c r="J4277" s="41">
        <v>100</v>
      </c>
      <c r="K4277" s="41" t="str">
        <f t="shared" si="86"/>
        <v>116901</v>
      </c>
      <c r="L4277" s="41" t="s">
        <v>353</v>
      </c>
      <c r="P4277">
        <v>12221016</v>
      </c>
      <c r="Q4277">
        <v>0</v>
      </c>
      <c r="R4277">
        <v>0</v>
      </c>
      <c r="S4277">
        <v>0</v>
      </c>
      <c r="W4277">
        <v>600</v>
      </c>
      <c r="X4277">
        <v>600</v>
      </c>
      <c r="Y4277" t="s">
        <v>363</v>
      </c>
      <c r="Z4277" t="s">
        <v>372</v>
      </c>
      <c r="AA4277" t="s">
        <v>357</v>
      </c>
      <c r="AB4277">
        <v>0</v>
      </c>
      <c r="AC4277">
        <v>8</v>
      </c>
      <c r="AD4277" t="b">
        <v>0</v>
      </c>
      <c r="AE4277" t="s">
        <v>358</v>
      </c>
      <c r="AF4277">
        <v>220</v>
      </c>
      <c r="AZ4277" t="s">
        <v>389</v>
      </c>
      <c r="BA4277">
        <v>10000</v>
      </c>
      <c r="BB4277" t="s">
        <v>434</v>
      </c>
      <c r="BC4277" t="s">
        <v>357</v>
      </c>
      <c r="BD4277">
        <v>10000</v>
      </c>
      <c r="BE4277">
        <v>0</v>
      </c>
      <c r="BF4277" t="s">
        <v>361</v>
      </c>
      <c r="BG4277">
        <v>0</v>
      </c>
      <c r="BN4277">
        <v>20770100</v>
      </c>
      <c r="GY4277">
        <v>0</v>
      </c>
      <c r="GZ4277">
        <v>0</v>
      </c>
      <c r="HF4277">
        <v>0</v>
      </c>
      <c r="HG4277" t="b">
        <v>1</v>
      </c>
      <c r="HU4277" t="b">
        <v>0</v>
      </c>
      <c r="HW4277" t="b">
        <v>0</v>
      </c>
      <c r="HX4277" t="b">
        <v>0</v>
      </c>
    </row>
    <row r="4278" spans="2:232">
      <c r="B4278" s="34">
        <f>10000000+INDEX(编号表!$B:$B,MATCH(D4278,编号表!$A:$A,0))*10000+J4278</f>
        <v>11690101</v>
      </c>
      <c r="C4278" s="22" t="s">
        <v>2577</v>
      </c>
      <c r="D4278" s="22" t="s">
        <v>2433</v>
      </c>
      <c r="E4278" s="41" t="s">
        <v>363</v>
      </c>
      <c r="F4278" s="41" t="s">
        <v>2574</v>
      </c>
      <c r="G4278" s="41" t="s">
        <v>407</v>
      </c>
      <c r="H4278" s="41" t="b">
        <v>0</v>
      </c>
      <c r="I4278" s="41" t="b">
        <v>1</v>
      </c>
      <c r="J4278" s="41">
        <v>101</v>
      </c>
      <c r="K4278" s="41" t="str">
        <f t="shared" si="86"/>
        <v>116901</v>
      </c>
      <c r="L4278" s="41" t="s">
        <v>860</v>
      </c>
      <c r="P4278">
        <v>12221016</v>
      </c>
      <c r="Q4278">
        <v>0</v>
      </c>
      <c r="R4278">
        <v>0</v>
      </c>
      <c r="S4278">
        <v>0</v>
      </c>
      <c r="W4278">
        <v>600</v>
      </c>
      <c r="X4278">
        <v>600</v>
      </c>
      <c r="Y4278" t="s">
        <v>363</v>
      </c>
      <c r="Z4278" t="s">
        <v>372</v>
      </c>
      <c r="AA4278" t="s">
        <v>357</v>
      </c>
      <c r="AB4278">
        <v>0</v>
      </c>
      <c r="AC4278">
        <v>8</v>
      </c>
      <c r="AD4278" t="b">
        <v>0</v>
      </c>
      <c r="AE4278" t="s">
        <v>358</v>
      </c>
      <c r="AF4278">
        <v>220</v>
      </c>
      <c r="AZ4278" t="s">
        <v>389</v>
      </c>
      <c r="BA4278">
        <v>10000</v>
      </c>
      <c r="BB4278" t="s">
        <v>434</v>
      </c>
      <c r="BC4278" t="s">
        <v>357</v>
      </c>
      <c r="BD4278">
        <v>10000</v>
      </c>
      <c r="BE4278">
        <v>0</v>
      </c>
      <c r="BF4278" t="s">
        <v>361</v>
      </c>
      <c r="BG4278">
        <v>0</v>
      </c>
      <c r="BN4278">
        <v>20770101</v>
      </c>
      <c r="GY4278">
        <v>0</v>
      </c>
      <c r="GZ4278">
        <v>0</v>
      </c>
      <c r="HF4278">
        <v>0</v>
      </c>
      <c r="HG4278" t="b">
        <v>1</v>
      </c>
      <c r="HU4278" t="b">
        <v>0</v>
      </c>
      <c r="HW4278" t="b">
        <v>0</v>
      </c>
      <c r="HX4278" t="b">
        <v>0</v>
      </c>
    </row>
    <row r="4279" spans="2:232">
      <c r="B4279" s="34">
        <f>10000000+INDEX(编号表!$B:$B,MATCH(D4279,编号表!$A:$A,0))*10000+J4279</f>
        <v>11690102</v>
      </c>
      <c r="C4279" s="22" t="s">
        <v>2577</v>
      </c>
      <c r="D4279" s="22" t="s">
        <v>2433</v>
      </c>
      <c r="E4279" s="41" t="s">
        <v>363</v>
      </c>
      <c r="F4279" s="41" t="s">
        <v>2574</v>
      </c>
      <c r="G4279" s="41" t="s">
        <v>407</v>
      </c>
      <c r="H4279" s="41" t="b">
        <v>0</v>
      </c>
      <c r="I4279" s="41" t="b">
        <v>1</v>
      </c>
      <c r="J4279" s="41">
        <v>102</v>
      </c>
      <c r="K4279" s="41" t="str">
        <f t="shared" si="86"/>
        <v>116901</v>
      </c>
      <c r="L4279" s="41" t="s">
        <v>777</v>
      </c>
      <c r="P4279">
        <v>12221016</v>
      </c>
      <c r="Q4279">
        <v>0</v>
      </c>
      <c r="R4279">
        <v>0</v>
      </c>
      <c r="S4279">
        <v>0</v>
      </c>
      <c r="W4279">
        <v>600</v>
      </c>
      <c r="X4279">
        <v>600</v>
      </c>
      <c r="Y4279" t="s">
        <v>363</v>
      </c>
      <c r="Z4279" t="s">
        <v>372</v>
      </c>
      <c r="AA4279" t="s">
        <v>357</v>
      </c>
      <c r="AB4279">
        <v>0</v>
      </c>
      <c r="AC4279">
        <v>8</v>
      </c>
      <c r="AD4279" t="b">
        <v>0</v>
      </c>
      <c r="AE4279" t="s">
        <v>358</v>
      </c>
      <c r="AF4279">
        <v>220</v>
      </c>
      <c r="AZ4279" t="s">
        <v>389</v>
      </c>
      <c r="BA4279">
        <v>10000</v>
      </c>
      <c r="BB4279" t="s">
        <v>434</v>
      </c>
      <c r="BC4279" t="s">
        <v>357</v>
      </c>
      <c r="BD4279">
        <v>10000</v>
      </c>
      <c r="BE4279">
        <v>0</v>
      </c>
      <c r="BF4279" t="s">
        <v>361</v>
      </c>
      <c r="BG4279">
        <v>0</v>
      </c>
      <c r="BN4279">
        <v>20770102</v>
      </c>
      <c r="GY4279">
        <v>0</v>
      </c>
      <c r="GZ4279">
        <v>0</v>
      </c>
      <c r="HF4279">
        <v>0</v>
      </c>
      <c r="HG4279" t="b">
        <v>1</v>
      </c>
      <c r="HU4279" t="b">
        <v>0</v>
      </c>
      <c r="HW4279" t="b">
        <v>0</v>
      </c>
      <c r="HX4279" t="b">
        <v>0</v>
      </c>
    </row>
    <row r="4280" spans="2:232">
      <c r="B4280" s="34">
        <f>10000000+INDEX(编号表!$B:$B,MATCH(D4280,编号表!$A:$A,0))*10000+J4280</f>
        <v>11690103</v>
      </c>
      <c r="C4280" s="22" t="s">
        <v>2577</v>
      </c>
      <c r="D4280" s="22" t="s">
        <v>2433</v>
      </c>
      <c r="E4280" s="41" t="s">
        <v>363</v>
      </c>
      <c r="F4280" s="41" t="s">
        <v>2574</v>
      </c>
      <c r="G4280" s="41" t="s">
        <v>407</v>
      </c>
      <c r="H4280" s="41" t="b">
        <v>0</v>
      </c>
      <c r="I4280" s="41" t="b">
        <v>1</v>
      </c>
      <c r="J4280" s="41">
        <v>103</v>
      </c>
      <c r="K4280" s="41" t="str">
        <f t="shared" si="86"/>
        <v>116901</v>
      </c>
      <c r="L4280" s="41" t="s">
        <v>353</v>
      </c>
      <c r="P4280">
        <v>12221016</v>
      </c>
      <c r="Q4280">
        <v>0</v>
      </c>
      <c r="R4280">
        <v>0</v>
      </c>
      <c r="S4280">
        <v>0</v>
      </c>
      <c r="W4280">
        <v>600</v>
      </c>
      <c r="X4280">
        <v>600</v>
      </c>
      <c r="Y4280" t="s">
        <v>363</v>
      </c>
      <c r="Z4280" t="s">
        <v>372</v>
      </c>
      <c r="AA4280" t="s">
        <v>357</v>
      </c>
      <c r="AB4280">
        <v>0</v>
      </c>
      <c r="AC4280">
        <v>8</v>
      </c>
      <c r="AD4280" t="b">
        <v>0</v>
      </c>
      <c r="AE4280" t="s">
        <v>358</v>
      </c>
      <c r="AF4280">
        <v>220</v>
      </c>
      <c r="AZ4280" t="s">
        <v>389</v>
      </c>
      <c r="BA4280">
        <v>10000</v>
      </c>
      <c r="BB4280" t="s">
        <v>434</v>
      </c>
      <c r="BC4280" t="s">
        <v>357</v>
      </c>
      <c r="BD4280">
        <v>10000</v>
      </c>
      <c r="BE4280">
        <v>0</v>
      </c>
      <c r="BF4280" t="s">
        <v>361</v>
      </c>
      <c r="BG4280">
        <v>0</v>
      </c>
      <c r="BN4280">
        <v>20770103</v>
      </c>
      <c r="GY4280">
        <v>0</v>
      </c>
      <c r="GZ4280">
        <v>0</v>
      </c>
      <c r="HF4280">
        <v>0</v>
      </c>
      <c r="HG4280" t="b">
        <v>1</v>
      </c>
      <c r="HU4280" t="b">
        <v>0</v>
      </c>
      <c r="HW4280" t="b">
        <v>0</v>
      </c>
      <c r="HX4280" t="b">
        <v>0</v>
      </c>
    </row>
    <row r="4281" spans="2:232">
      <c r="B4281" s="34">
        <f>10000000+INDEX(编号表!$B:$B,MATCH(D4281,编号表!$A:$A,0))*10000+J4281</f>
        <v>11690104</v>
      </c>
      <c r="C4281" s="22" t="s">
        <v>2577</v>
      </c>
      <c r="D4281" s="22" t="s">
        <v>2433</v>
      </c>
      <c r="E4281" s="41" t="s">
        <v>363</v>
      </c>
      <c r="F4281" s="41" t="s">
        <v>2574</v>
      </c>
      <c r="G4281" s="41" t="s">
        <v>407</v>
      </c>
      <c r="H4281" s="41" t="b">
        <v>0</v>
      </c>
      <c r="I4281" s="41" t="b">
        <v>1</v>
      </c>
      <c r="J4281" s="41">
        <v>104</v>
      </c>
      <c r="K4281" s="41" t="str">
        <f t="shared" si="86"/>
        <v>116901</v>
      </c>
      <c r="L4281" s="41" t="s">
        <v>860</v>
      </c>
      <c r="P4281">
        <v>12221016</v>
      </c>
      <c r="Q4281">
        <v>0</v>
      </c>
      <c r="R4281">
        <v>0</v>
      </c>
      <c r="S4281">
        <v>0</v>
      </c>
      <c r="W4281">
        <v>600</v>
      </c>
      <c r="X4281">
        <v>600</v>
      </c>
      <c r="Y4281" t="s">
        <v>363</v>
      </c>
      <c r="Z4281" t="s">
        <v>372</v>
      </c>
      <c r="AA4281" t="s">
        <v>357</v>
      </c>
      <c r="AB4281">
        <v>0</v>
      </c>
      <c r="AC4281">
        <v>8</v>
      </c>
      <c r="AD4281" t="b">
        <v>0</v>
      </c>
      <c r="AE4281" t="s">
        <v>358</v>
      </c>
      <c r="AF4281">
        <v>220</v>
      </c>
      <c r="AZ4281" t="s">
        <v>389</v>
      </c>
      <c r="BA4281">
        <v>10000</v>
      </c>
      <c r="BB4281" t="s">
        <v>434</v>
      </c>
      <c r="BC4281" t="s">
        <v>357</v>
      </c>
      <c r="BD4281">
        <v>10000</v>
      </c>
      <c r="BE4281">
        <v>0</v>
      </c>
      <c r="BF4281" t="s">
        <v>361</v>
      </c>
      <c r="BG4281">
        <v>0</v>
      </c>
      <c r="BN4281">
        <v>20770104</v>
      </c>
      <c r="GY4281">
        <v>0</v>
      </c>
      <c r="GZ4281">
        <v>0</v>
      </c>
      <c r="HF4281">
        <v>0</v>
      </c>
      <c r="HG4281" t="b">
        <v>1</v>
      </c>
      <c r="HU4281" t="b">
        <v>0</v>
      </c>
      <c r="HW4281" t="b">
        <v>0</v>
      </c>
      <c r="HX4281" t="b">
        <v>0</v>
      </c>
    </row>
    <row r="4282" spans="2:232">
      <c r="B4282" s="34">
        <f>10000000+INDEX(编号表!$B:$B,MATCH(D4282,编号表!$A:$A,0))*10000+J4282</f>
        <v>11690105</v>
      </c>
      <c r="C4282" s="22" t="s">
        <v>2577</v>
      </c>
      <c r="D4282" s="22" t="s">
        <v>2433</v>
      </c>
      <c r="E4282" s="41" t="s">
        <v>363</v>
      </c>
      <c r="F4282" s="41" t="s">
        <v>2574</v>
      </c>
      <c r="G4282" s="41" t="s">
        <v>407</v>
      </c>
      <c r="H4282" s="41" t="b">
        <v>0</v>
      </c>
      <c r="I4282" s="41" t="b">
        <v>1</v>
      </c>
      <c r="J4282" s="41">
        <v>105</v>
      </c>
      <c r="K4282" s="41" t="str">
        <f t="shared" si="86"/>
        <v>116901</v>
      </c>
      <c r="L4282" s="41" t="s">
        <v>777</v>
      </c>
      <c r="P4282">
        <v>12221016</v>
      </c>
      <c r="Q4282">
        <v>0</v>
      </c>
      <c r="R4282">
        <v>0</v>
      </c>
      <c r="S4282">
        <v>0</v>
      </c>
      <c r="W4282">
        <v>600</v>
      </c>
      <c r="X4282">
        <v>600</v>
      </c>
      <c r="Y4282" t="s">
        <v>363</v>
      </c>
      <c r="Z4282" t="s">
        <v>372</v>
      </c>
      <c r="AA4282" t="s">
        <v>357</v>
      </c>
      <c r="AB4282">
        <v>0</v>
      </c>
      <c r="AC4282">
        <v>8</v>
      </c>
      <c r="AD4282" t="b">
        <v>0</v>
      </c>
      <c r="AE4282" t="s">
        <v>358</v>
      </c>
      <c r="AF4282">
        <v>220</v>
      </c>
      <c r="AZ4282" t="s">
        <v>389</v>
      </c>
      <c r="BA4282">
        <v>10000</v>
      </c>
      <c r="BB4282" t="s">
        <v>434</v>
      </c>
      <c r="BC4282" t="s">
        <v>357</v>
      </c>
      <c r="BD4282">
        <v>10000</v>
      </c>
      <c r="BE4282">
        <v>0</v>
      </c>
      <c r="BF4282" t="s">
        <v>361</v>
      </c>
      <c r="BG4282">
        <v>0</v>
      </c>
      <c r="BN4282">
        <v>20770105</v>
      </c>
      <c r="GY4282">
        <v>0</v>
      </c>
      <c r="GZ4282">
        <v>0</v>
      </c>
      <c r="HF4282">
        <v>0</v>
      </c>
      <c r="HG4282" t="b">
        <v>1</v>
      </c>
      <c r="HU4282" t="b">
        <v>0</v>
      </c>
      <c r="HW4282" t="b">
        <v>0</v>
      </c>
      <c r="HX4282" t="b">
        <v>0</v>
      </c>
    </row>
    <row r="4283" spans="2:232">
      <c r="B4283" s="34">
        <f>10000000+INDEX(编号表!$B:$B,MATCH(D4283,编号表!$A:$A,0))*10000+J4283</f>
        <v>11690106</v>
      </c>
      <c r="C4283" s="22" t="s">
        <v>2577</v>
      </c>
      <c r="D4283" s="22" t="s">
        <v>2433</v>
      </c>
      <c r="E4283" s="41" t="s">
        <v>363</v>
      </c>
      <c r="F4283" s="41" t="s">
        <v>2574</v>
      </c>
      <c r="G4283" s="41" t="s">
        <v>407</v>
      </c>
      <c r="H4283" s="41" t="b">
        <v>0</v>
      </c>
      <c r="I4283" s="41" t="b">
        <v>1</v>
      </c>
      <c r="J4283" s="41">
        <v>106</v>
      </c>
      <c r="K4283" s="41" t="str">
        <f t="shared" si="86"/>
        <v>116901</v>
      </c>
      <c r="L4283" s="41" t="s">
        <v>353</v>
      </c>
      <c r="P4283">
        <v>12221016</v>
      </c>
      <c r="Q4283">
        <v>0</v>
      </c>
      <c r="R4283">
        <v>0</v>
      </c>
      <c r="S4283">
        <v>0</v>
      </c>
      <c r="W4283">
        <v>600</v>
      </c>
      <c r="X4283">
        <v>600</v>
      </c>
      <c r="Y4283" t="s">
        <v>363</v>
      </c>
      <c r="Z4283" t="s">
        <v>372</v>
      </c>
      <c r="AA4283" t="s">
        <v>357</v>
      </c>
      <c r="AB4283">
        <v>0</v>
      </c>
      <c r="AC4283">
        <v>8</v>
      </c>
      <c r="AD4283" t="b">
        <v>0</v>
      </c>
      <c r="AE4283" t="s">
        <v>358</v>
      </c>
      <c r="AF4283">
        <v>220</v>
      </c>
      <c r="AZ4283" t="s">
        <v>389</v>
      </c>
      <c r="BA4283">
        <v>10000</v>
      </c>
      <c r="BB4283" t="s">
        <v>434</v>
      </c>
      <c r="BC4283" t="s">
        <v>357</v>
      </c>
      <c r="BD4283">
        <v>10000</v>
      </c>
      <c r="BE4283">
        <v>0</v>
      </c>
      <c r="BF4283" t="s">
        <v>361</v>
      </c>
      <c r="BG4283">
        <v>0</v>
      </c>
      <c r="BN4283">
        <v>20770106</v>
      </c>
      <c r="GY4283">
        <v>0</v>
      </c>
      <c r="GZ4283">
        <v>0</v>
      </c>
      <c r="HF4283">
        <v>0</v>
      </c>
      <c r="HG4283" t="b">
        <v>1</v>
      </c>
      <c r="HU4283" t="b">
        <v>0</v>
      </c>
      <c r="HW4283" t="b">
        <v>0</v>
      </c>
      <c r="HX4283" t="b">
        <v>0</v>
      </c>
    </row>
    <row r="4284" spans="2:232">
      <c r="B4284" s="34">
        <f>10000000+INDEX(编号表!$B:$B,MATCH(D4284,编号表!$A:$A,0))*10000+J4284</f>
        <v>11690107</v>
      </c>
      <c r="C4284" s="22" t="s">
        <v>2577</v>
      </c>
      <c r="D4284" s="22" t="s">
        <v>2433</v>
      </c>
      <c r="E4284" s="41" t="s">
        <v>363</v>
      </c>
      <c r="F4284" s="41" t="s">
        <v>2574</v>
      </c>
      <c r="G4284" s="41" t="s">
        <v>407</v>
      </c>
      <c r="H4284" s="41" t="b">
        <v>0</v>
      </c>
      <c r="I4284" s="41" t="b">
        <v>1</v>
      </c>
      <c r="J4284" s="41">
        <v>107</v>
      </c>
      <c r="K4284" s="41" t="str">
        <f t="shared" si="86"/>
        <v>116901</v>
      </c>
      <c r="L4284" s="41" t="s">
        <v>860</v>
      </c>
      <c r="P4284">
        <v>12221016</v>
      </c>
      <c r="Q4284">
        <v>0</v>
      </c>
      <c r="R4284">
        <v>0</v>
      </c>
      <c r="S4284">
        <v>0</v>
      </c>
      <c r="W4284">
        <v>600</v>
      </c>
      <c r="X4284">
        <v>600</v>
      </c>
      <c r="Y4284" t="s">
        <v>363</v>
      </c>
      <c r="Z4284" t="s">
        <v>372</v>
      </c>
      <c r="AA4284" t="s">
        <v>357</v>
      </c>
      <c r="AB4284">
        <v>0</v>
      </c>
      <c r="AC4284">
        <v>8</v>
      </c>
      <c r="AD4284" t="b">
        <v>0</v>
      </c>
      <c r="AE4284" t="s">
        <v>358</v>
      </c>
      <c r="AF4284">
        <v>220</v>
      </c>
      <c r="AZ4284" t="s">
        <v>389</v>
      </c>
      <c r="BA4284">
        <v>10000</v>
      </c>
      <c r="BB4284" t="s">
        <v>434</v>
      </c>
      <c r="BC4284" t="s">
        <v>357</v>
      </c>
      <c r="BD4284">
        <v>10000</v>
      </c>
      <c r="BE4284">
        <v>0</v>
      </c>
      <c r="BF4284" t="s">
        <v>361</v>
      </c>
      <c r="BG4284">
        <v>0</v>
      </c>
      <c r="BN4284">
        <v>20770107</v>
      </c>
      <c r="GY4284">
        <v>0</v>
      </c>
      <c r="GZ4284">
        <v>0</v>
      </c>
      <c r="HF4284">
        <v>0</v>
      </c>
      <c r="HG4284" t="b">
        <v>1</v>
      </c>
      <c r="HU4284" t="b">
        <v>0</v>
      </c>
      <c r="HW4284" t="b">
        <v>0</v>
      </c>
      <c r="HX4284" t="b">
        <v>0</v>
      </c>
    </row>
    <row r="4285" spans="2:232">
      <c r="B4285" s="34">
        <f>10000000+INDEX(编号表!$B:$B,MATCH(D4285,编号表!$A:$A,0))*10000+J4285</f>
        <v>11690108</v>
      </c>
      <c r="C4285" s="22" t="s">
        <v>2577</v>
      </c>
      <c r="D4285" s="22" t="s">
        <v>2433</v>
      </c>
      <c r="E4285" s="41" t="s">
        <v>363</v>
      </c>
      <c r="F4285" s="41" t="s">
        <v>2574</v>
      </c>
      <c r="G4285" s="41" t="s">
        <v>407</v>
      </c>
      <c r="H4285" s="41" t="b">
        <v>0</v>
      </c>
      <c r="I4285" s="41" t="b">
        <v>1</v>
      </c>
      <c r="J4285" s="41">
        <v>108</v>
      </c>
      <c r="K4285" s="41" t="str">
        <f t="shared" si="86"/>
        <v>116901</v>
      </c>
      <c r="L4285" s="41" t="s">
        <v>777</v>
      </c>
      <c r="P4285">
        <v>12221016</v>
      </c>
      <c r="Q4285">
        <v>0</v>
      </c>
      <c r="R4285">
        <v>0</v>
      </c>
      <c r="S4285">
        <v>0</v>
      </c>
      <c r="W4285">
        <v>600</v>
      </c>
      <c r="X4285">
        <v>600</v>
      </c>
      <c r="Y4285" t="s">
        <v>363</v>
      </c>
      <c r="Z4285" t="s">
        <v>372</v>
      </c>
      <c r="AA4285" t="s">
        <v>357</v>
      </c>
      <c r="AB4285">
        <v>0</v>
      </c>
      <c r="AC4285">
        <v>8</v>
      </c>
      <c r="AD4285" t="b">
        <v>0</v>
      </c>
      <c r="AE4285" t="s">
        <v>358</v>
      </c>
      <c r="AF4285">
        <v>220</v>
      </c>
      <c r="AZ4285" t="s">
        <v>389</v>
      </c>
      <c r="BA4285">
        <v>10000</v>
      </c>
      <c r="BB4285" t="s">
        <v>434</v>
      </c>
      <c r="BC4285" t="s">
        <v>357</v>
      </c>
      <c r="BD4285">
        <v>10000</v>
      </c>
      <c r="BE4285">
        <v>0</v>
      </c>
      <c r="BF4285" t="s">
        <v>361</v>
      </c>
      <c r="BG4285">
        <v>0</v>
      </c>
      <c r="BN4285">
        <v>20770108</v>
      </c>
      <c r="GY4285">
        <v>0</v>
      </c>
      <c r="GZ4285">
        <v>0</v>
      </c>
      <c r="HF4285">
        <v>0</v>
      </c>
      <c r="HG4285" t="b">
        <v>1</v>
      </c>
      <c r="HU4285" t="b">
        <v>0</v>
      </c>
      <c r="HW4285" t="b">
        <v>0</v>
      </c>
      <c r="HX4285" t="b">
        <v>0</v>
      </c>
    </row>
    <row r="4286" spans="2:232">
      <c r="B4286" s="34">
        <f>10000000+INDEX(编号表!$B:$B,MATCH(D4286,编号表!$A:$A,0))*10000+J4286</f>
        <v>11690109</v>
      </c>
      <c r="C4286" s="22" t="s">
        <v>2577</v>
      </c>
      <c r="D4286" s="22" t="s">
        <v>2433</v>
      </c>
      <c r="E4286" s="41" t="s">
        <v>363</v>
      </c>
      <c r="F4286" s="41" t="s">
        <v>2574</v>
      </c>
      <c r="G4286" s="41" t="s">
        <v>407</v>
      </c>
      <c r="H4286" s="41" t="b">
        <v>0</v>
      </c>
      <c r="I4286" s="41" t="b">
        <v>1</v>
      </c>
      <c r="J4286" s="41">
        <v>109</v>
      </c>
      <c r="K4286" s="41" t="str">
        <f t="shared" si="86"/>
        <v>116901</v>
      </c>
      <c r="L4286" s="41" t="s">
        <v>353</v>
      </c>
      <c r="P4286">
        <v>12221016</v>
      </c>
      <c r="Q4286">
        <v>0</v>
      </c>
      <c r="R4286">
        <v>0</v>
      </c>
      <c r="S4286">
        <v>0</v>
      </c>
      <c r="W4286">
        <v>600</v>
      </c>
      <c r="X4286">
        <v>600</v>
      </c>
      <c r="Y4286" t="s">
        <v>363</v>
      </c>
      <c r="Z4286" t="s">
        <v>372</v>
      </c>
      <c r="AA4286" t="s">
        <v>357</v>
      </c>
      <c r="AB4286">
        <v>0</v>
      </c>
      <c r="AC4286">
        <v>8</v>
      </c>
      <c r="AD4286" t="b">
        <v>0</v>
      </c>
      <c r="AE4286" t="s">
        <v>358</v>
      </c>
      <c r="AF4286">
        <v>220</v>
      </c>
      <c r="AZ4286" t="s">
        <v>389</v>
      </c>
      <c r="BA4286">
        <v>10000</v>
      </c>
      <c r="BB4286" t="s">
        <v>434</v>
      </c>
      <c r="BC4286" t="s">
        <v>357</v>
      </c>
      <c r="BD4286">
        <v>10000</v>
      </c>
      <c r="BE4286">
        <v>0</v>
      </c>
      <c r="BF4286" t="s">
        <v>361</v>
      </c>
      <c r="BG4286">
        <v>0</v>
      </c>
      <c r="BN4286">
        <v>20770109</v>
      </c>
      <c r="GY4286">
        <v>0</v>
      </c>
      <c r="GZ4286">
        <v>0</v>
      </c>
      <c r="HF4286">
        <v>0</v>
      </c>
      <c r="HG4286" t="b">
        <v>1</v>
      </c>
      <c r="HU4286" t="b">
        <v>0</v>
      </c>
      <c r="HW4286" t="b">
        <v>0</v>
      </c>
      <c r="HX4286" t="b">
        <v>0</v>
      </c>
    </row>
    <row r="4287" spans="2:232">
      <c r="B4287" s="34">
        <f>10000000+INDEX(编号表!$B:$B,MATCH(D4287,编号表!$A:$A,0))*10000+J4287</f>
        <v>11690110</v>
      </c>
      <c r="C4287" s="22" t="s">
        <v>2577</v>
      </c>
      <c r="D4287" s="22" t="s">
        <v>2433</v>
      </c>
      <c r="E4287" s="41" t="s">
        <v>363</v>
      </c>
      <c r="F4287" s="41" t="s">
        <v>2574</v>
      </c>
      <c r="G4287" s="41" t="s">
        <v>407</v>
      </c>
      <c r="H4287" s="41" t="b">
        <v>0</v>
      </c>
      <c r="I4287" s="41" t="b">
        <v>1</v>
      </c>
      <c r="J4287" s="41">
        <v>110</v>
      </c>
      <c r="K4287" s="41" t="str">
        <f t="shared" si="86"/>
        <v>116901</v>
      </c>
      <c r="L4287" s="41" t="s">
        <v>860</v>
      </c>
      <c r="P4287">
        <v>12221016</v>
      </c>
      <c r="Q4287">
        <v>0</v>
      </c>
      <c r="R4287">
        <v>0</v>
      </c>
      <c r="S4287">
        <v>0</v>
      </c>
      <c r="W4287">
        <v>600</v>
      </c>
      <c r="X4287">
        <v>600</v>
      </c>
      <c r="Y4287" t="s">
        <v>363</v>
      </c>
      <c r="Z4287" t="s">
        <v>372</v>
      </c>
      <c r="AA4287" t="s">
        <v>357</v>
      </c>
      <c r="AB4287">
        <v>0</v>
      </c>
      <c r="AC4287">
        <v>8</v>
      </c>
      <c r="AD4287" t="b">
        <v>0</v>
      </c>
      <c r="AE4287" t="s">
        <v>358</v>
      </c>
      <c r="AF4287">
        <v>220</v>
      </c>
      <c r="AZ4287" t="s">
        <v>389</v>
      </c>
      <c r="BA4287">
        <v>10000</v>
      </c>
      <c r="BB4287" t="s">
        <v>434</v>
      </c>
      <c r="BC4287" t="s">
        <v>357</v>
      </c>
      <c r="BD4287">
        <v>10000</v>
      </c>
      <c r="BE4287">
        <v>0</v>
      </c>
      <c r="BF4287" t="s">
        <v>361</v>
      </c>
      <c r="BG4287">
        <v>0</v>
      </c>
      <c r="BN4287">
        <v>20770110</v>
      </c>
      <c r="GY4287">
        <v>0</v>
      </c>
      <c r="GZ4287">
        <v>0</v>
      </c>
      <c r="HF4287">
        <v>0</v>
      </c>
      <c r="HG4287" t="b">
        <v>1</v>
      </c>
      <c r="HU4287" t="b">
        <v>0</v>
      </c>
      <c r="HW4287" t="b">
        <v>0</v>
      </c>
      <c r="HX4287" t="b">
        <v>0</v>
      </c>
    </row>
    <row r="4288" spans="2:232">
      <c r="B4288" s="34">
        <f>10000000+INDEX(编号表!$B:$B,MATCH(D4288,编号表!$A:$A,0))*10000+J4288</f>
        <v>11690111</v>
      </c>
      <c r="C4288" s="22" t="s">
        <v>2577</v>
      </c>
      <c r="D4288" s="22" t="s">
        <v>2433</v>
      </c>
      <c r="E4288" s="41" t="s">
        <v>363</v>
      </c>
      <c r="F4288" s="41" t="s">
        <v>2574</v>
      </c>
      <c r="G4288" s="41" t="s">
        <v>407</v>
      </c>
      <c r="H4288" s="41" t="b">
        <v>0</v>
      </c>
      <c r="I4288" s="41" t="b">
        <v>1</v>
      </c>
      <c r="J4288" s="41">
        <v>111</v>
      </c>
      <c r="K4288" s="41" t="str">
        <f t="shared" si="86"/>
        <v>116901</v>
      </c>
      <c r="L4288" s="41" t="s">
        <v>777</v>
      </c>
      <c r="P4288">
        <v>12221016</v>
      </c>
      <c r="Q4288">
        <v>0</v>
      </c>
      <c r="R4288">
        <v>0</v>
      </c>
      <c r="S4288">
        <v>0</v>
      </c>
      <c r="W4288">
        <v>600</v>
      </c>
      <c r="X4288">
        <v>600</v>
      </c>
      <c r="Y4288" t="s">
        <v>363</v>
      </c>
      <c r="Z4288" t="s">
        <v>372</v>
      </c>
      <c r="AA4288" t="s">
        <v>357</v>
      </c>
      <c r="AB4288">
        <v>0</v>
      </c>
      <c r="AC4288">
        <v>8</v>
      </c>
      <c r="AD4288" t="b">
        <v>0</v>
      </c>
      <c r="AE4288" t="s">
        <v>358</v>
      </c>
      <c r="AF4288">
        <v>220</v>
      </c>
      <c r="AZ4288" t="s">
        <v>389</v>
      </c>
      <c r="BA4288">
        <v>10000</v>
      </c>
      <c r="BB4288" t="s">
        <v>434</v>
      </c>
      <c r="BC4288" t="s">
        <v>357</v>
      </c>
      <c r="BD4288">
        <v>10000</v>
      </c>
      <c r="BE4288">
        <v>0</v>
      </c>
      <c r="BF4288" t="s">
        <v>361</v>
      </c>
      <c r="BG4288">
        <v>0</v>
      </c>
      <c r="BN4288">
        <v>20770111</v>
      </c>
      <c r="GY4288">
        <v>0</v>
      </c>
      <c r="GZ4288">
        <v>0</v>
      </c>
      <c r="HF4288">
        <v>0</v>
      </c>
      <c r="HG4288" t="b">
        <v>1</v>
      </c>
      <c r="HU4288" t="b">
        <v>0</v>
      </c>
      <c r="HW4288" t="b">
        <v>0</v>
      </c>
      <c r="HX4288" t="b">
        <v>0</v>
      </c>
    </row>
    <row r="4289" spans="2:232">
      <c r="B4289" s="34">
        <f>10000000+INDEX(编号表!$B:$B,MATCH(D4289,编号表!$A:$A,0))*10000+J4289</f>
        <v>11690112</v>
      </c>
      <c r="C4289" s="22" t="s">
        <v>2577</v>
      </c>
      <c r="D4289" s="22" t="s">
        <v>2433</v>
      </c>
      <c r="E4289" s="41" t="s">
        <v>363</v>
      </c>
      <c r="F4289" s="41" t="s">
        <v>2574</v>
      </c>
      <c r="G4289" s="41" t="s">
        <v>407</v>
      </c>
      <c r="H4289" s="41" t="b">
        <v>0</v>
      </c>
      <c r="I4289" s="41" t="b">
        <v>1</v>
      </c>
      <c r="J4289" s="41">
        <v>112</v>
      </c>
      <c r="K4289" s="41" t="str">
        <f t="shared" si="86"/>
        <v>116901</v>
      </c>
      <c r="L4289" s="41" t="s">
        <v>353</v>
      </c>
      <c r="P4289">
        <v>12221016</v>
      </c>
      <c r="Q4289">
        <v>0</v>
      </c>
      <c r="R4289">
        <v>0</v>
      </c>
      <c r="S4289">
        <v>0</v>
      </c>
      <c r="W4289">
        <v>600</v>
      </c>
      <c r="X4289">
        <v>600</v>
      </c>
      <c r="Y4289" t="s">
        <v>363</v>
      </c>
      <c r="Z4289" t="s">
        <v>372</v>
      </c>
      <c r="AA4289" t="s">
        <v>357</v>
      </c>
      <c r="AB4289">
        <v>0</v>
      </c>
      <c r="AC4289">
        <v>8</v>
      </c>
      <c r="AD4289" t="b">
        <v>0</v>
      </c>
      <c r="AE4289" t="s">
        <v>358</v>
      </c>
      <c r="AF4289">
        <v>220</v>
      </c>
      <c r="AZ4289" t="s">
        <v>389</v>
      </c>
      <c r="BA4289">
        <v>10000</v>
      </c>
      <c r="BB4289" t="s">
        <v>434</v>
      </c>
      <c r="BC4289" t="s">
        <v>357</v>
      </c>
      <c r="BD4289">
        <v>10000</v>
      </c>
      <c r="BE4289">
        <v>0</v>
      </c>
      <c r="BF4289" t="s">
        <v>361</v>
      </c>
      <c r="BG4289">
        <v>0</v>
      </c>
      <c r="BN4289">
        <v>20770112</v>
      </c>
      <c r="GY4289">
        <v>0</v>
      </c>
      <c r="GZ4289">
        <v>0</v>
      </c>
      <c r="HF4289">
        <v>0</v>
      </c>
      <c r="HG4289" t="b">
        <v>1</v>
      </c>
      <c r="HU4289" t="b">
        <v>0</v>
      </c>
      <c r="HW4289" t="b">
        <v>0</v>
      </c>
      <c r="HX4289" t="b">
        <v>0</v>
      </c>
    </row>
    <row r="4290" spans="2:232">
      <c r="B4290" s="34">
        <f>10000000+INDEX(编号表!$B:$B,MATCH(D4290,编号表!$A:$A,0))*10000+J4290</f>
        <v>11690113</v>
      </c>
      <c r="C4290" s="22" t="s">
        <v>2577</v>
      </c>
      <c r="D4290" s="22" t="s">
        <v>2433</v>
      </c>
      <c r="E4290" s="41" t="s">
        <v>363</v>
      </c>
      <c r="F4290" s="41" t="s">
        <v>2574</v>
      </c>
      <c r="G4290" s="41" t="s">
        <v>407</v>
      </c>
      <c r="H4290" s="41" t="b">
        <v>0</v>
      </c>
      <c r="I4290" s="41" t="b">
        <v>1</v>
      </c>
      <c r="J4290" s="41">
        <v>113</v>
      </c>
      <c r="K4290" s="41" t="str">
        <f t="shared" si="86"/>
        <v>116901</v>
      </c>
      <c r="L4290" s="41" t="s">
        <v>860</v>
      </c>
      <c r="P4290">
        <v>12221016</v>
      </c>
      <c r="Q4290">
        <v>0</v>
      </c>
      <c r="R4290">
        <v>0</v>
      </c>
      <c r="S4290">
        <v>0</v>
      </c>
      <c r="W4290">
        <v>600</v>
      </c>
      <c r="X4290">
        <v>600</v>
      </c>
      <c r="Y4290" t="s">
        <v>363</v>
      </c>
      <c r="Z4290" t="s">
        <v>372</v>
      </c>
      <c r="AA4290" t="s">
        <v>357</v>
      </c>
      <c r="AB4290">
        <v>0</v>
      </c>
      <c r="AC4290">
        <v>8</v>
      </c>
      <c r="AD4290" t="b">
        <v>0</v>
      </c>
      <c r="AE4290" t="s">
        <v>358</v>
      </c>
      <c r="AF4290">
        <v>220</v>
      </c>
      <c r="AZ4290" t="s">
        <v>389</v>
      </c>
      <c r="BA4290">
        <v>10000</v>
      </c>
      <c r="BB4290" t="s">
        <v>434</v>
      </c>
      <c r="BC4290" t="s">
        <v>357</v>
      </c>
      <c r="BD4290">
        <v>10000</v>
      </c>
      <c r="BE4290">
        <v>0</v>
      </c>
      <c r="BF4290" t="s">
        <v>361</v>
      </c>
      <c r="BG4290">
        <v>0</v>
      </c>
      <c r="BN4290">
        <v>20770113</v>
      </c>
      <c r="GY4290">
        <v>0</v>
      </c>
      <c r="GZ4290">
        <v>0</v>
      </c>
      <c r="HF4290">
        <v>0</v>
      </c>
      <c r="HG4290" t="b">
        <v>1</v>
      </c>
      <c r="HU4290" t="b">
        <v>0</v>
      </c>
      <c r="HW4290" t="b">
        <v>0</v>
      </c>
      <c r="HX4290" t="b">
        <v>0</v>
      </c>
    </row>
    <row r="4291" spans="2:232">
      <c r="B4291" s="34">
        <f>10000000+INDEX(编号表!$B:$B,MATCH(D4291,编号表!$A:$A,0))*10000+J4291</f>
        <v>11690114</v>
      </c>
      <c r="C4291" s="22" t="s">
        <v>2577</v>
      </c>
      <c r="D4291" s="22" t="s">
        <v>2433</v>
      </c>
      <c r="E4291" s="41" t="s">
        <v>363</v>
      </c>
      <c r="F4291" s="41" t="s">
        <v>2574</v>
      </c>
      <c r="G4291" s="41" t="s">
        <v>407</v>
      </c>
      <c r="H4291" s="41" t="b">
        <v>0</v>
      </c>
      <c r="I4291" s="41" t="b">
        <v>1</v>
      </c>
      <c r="J4291" s="41">
        <v>114</v>
      </c>
      <c r="K4291" s="41" t="str">
        <f t="shared" si="86"/>
        <v>116901</v>
      </c>
      <c r="L4291" s="41" t="s">
        <v>777</v>
      </c>
      <c r="P4291">
        <v>12221016</v>
      </c>
      <c r="Q4291">
        <v>0</v>
      </c>
      <c r="R4291">
        <v>0</v>
      </c>
      <c r="S4291">
        <v>0</v>
      </c>
      <c r="W4291">
        <v>600</v>
      </c>
      <c r="X4291">
        <v>600</v>
      </c>
      <c r="Y4291" t="s">
        <v>363</v>
      </c>
      <c r="Z4291" t="s">
        <v>372</v>
      </c>
      <c r="AA4291" t="s">
        <v>357</v>
      </c>
      <c r="AB4291">
        <v>0</v>
      </c>
      <c r="AC4291">
        <v>8</v>
      </c>
      <c r="AD4291" t="b">
        <v>0</v>
      </c>
      <c r="AE4291" t="s">
        <v>358</v>
      </c>
      <c r="AF4291">
        <v>220</v>
      </c>
      <c r="AZ4291" t="s">
        <v>389</v>
      </c>
      <c r="BA4291">
        <v>10000</v>
      </c>
      <c r="BB4291" t="s">
        <v>434</v>
      </c>
      <c r="BC4291" t="s">
        <v>357</v>
      </c>
      <c r="BD4291">
        <v>10000</v>
      </c>
      <c r="BE4291">
        <v>0</v>
      </c>
      <c r="BF4291" t="s">
        <v>361</v>
      </c>
      <c r="BG4291">
        <v>0</v>
      </c>
      <c r="BN4291">
        <v>20770114</v>
      </c>
      <c r="GY4291">
        <v>0</v>
      </c>
      <c r="GZ4291">
        <v>0</v>
      </c>
      <c r="HF4291">
        <v>0</v>
      </c>
      <c r="HG4291" t="b">
        <v>1</v>
      </c>
      <c r="HU4291" t="b">
        <v>0</v>
      </c>
      <c r="HW4291" t="b">
        <v>0</v>
      </c>
      <c r="HX4291" t="b">
        <v>0</v>
      </c>
    </row>
    <row r="4292" spans="2:232">
      <c r="B4292" s="34">
        <f>10000000+INDEX(编号表!$B:$B,MATCH(D4292,编号表!$A:$A,0))*10000+J4292</f>
        <v>11690115</v>
      </c>
      <c r="C4292" s="22" t="s">
        <v>2577</v>
      </c>
      <c r="D4292" s="22" t="s">
        <v>2433</v>
      </c>
      <c r="E4292" s="41" t="s">
        <v>363</v>
      </c>
      <c r="F4292" s="41" t="s">
        <v>2574</v>
      </c>
      <c r="G4292" s="41" t="s">
        <v>407</v>
      </c>
      <c r="H4292" s="41" t="b">
        <v>0</v>
      </c>
      <c r="I4292" s="41" t="b">
        <v>1</v>
      </c>
      <c r="J4292" s="41">
        <v>115</v>
      </c>
      <c r="K4292" s="41" t="str">
        <f t="shared" ref="K4292:K4297" si="87">LEFT(B4292,6)</f>
        <v>116901</v>
      </c>
      <c r="L4292" s="41" t="s">
        <v>353</v>
      </c>
      <c r="P4292">
        <v>12221016</v>
      </c>
      <c r="Q4292">
        <v>0</v>
      </c>
      <c r="R4292">
        <v>0</v>
      </c>
      <c r="S4292">
        <v>0</v>
      </c>
      <c r="W4292">
        <v>600</v>
      </c>
      <c r="X4292">
        <v>600</v>
      </c>
      <c r="Y4292" t="s">
        <v>363</v>
      </c>
      <c r="Z4292" t="s">
        <v>372</v>
      </c>
      <c r="AA4292" t="s">
        <v>357</v>
      </c>
      <c r="AB4292">
        <v>0</v>
      </c>
      <c r="AC4292">
        <v>8</v>
      </c>
      <c r="AD4292" t="b">
        <v>0</v>
      </c>
      <c r="AE4292" t="s">
        <v>358</v>
      </c>
      <c r="AF4292">
        <v>220</v>
      </c>
      <c r="AZ4292" t="s">
        <v>389</v>
      </c>
      <c r="BA4292">
        <v>10000</v>
      </c>
      <c r="BB4292" t="s">
        <v>434</v>
      </c>
      <c r="BC4292" t="s">
        <v>357</v>
      </c>
      <c r="BD4292">
        <v>10000</v>
      </c>
      <c r="BE4292">
        <v>0</v>
      </c>
      <c r="BF4292" t="s">
        <v>361</v>
      </c>
      <c r="BG4292">
        <v>0</v>
      </c>
      <c r="BN4292">
        <v>20770115</v>
      </c>
      <c r="GY4292">
        <v>0</v>
      </c>
      <c r="GZ4292">
        <v>0</v>
      </c>
      <c r="HF4292">
        <v>0</v>
      </c>
      <c r="HG4292" t="b">
        <v>1</v>
      </c>
      <c r="HU4292" t="b">
        <v>0</v>
      </c>
      <c r="HW4292" t="b">
        <v>0</v>
      </c>
      <c r="HX4292" t="b">
        <v>0</v>
      </c>
    </row>
    <row r="4293" spans="2:232">
      <c r="B4293" s="34">
        <f>10000000+INDEX(编号表!$B:$B,MATCH(D4293,编号表!$A:$A,0))*10000+J4293</f>
        <v>11690116</v>
      </c>
      <c r="C4293" s="22" t="s">
        <v>2577</v>
      </c>
      <c r="D4293" s="22" t="s">
        <v>2433</v>
      </c>
      <c r="E4293" s="41" t="s">
        <v>363</v>
      </c>
      <c r="F4293" s="41" t="s">
        <v>2574</v>
      </c>
      <c r="G4293" s="41" t="s">
        <v>407</v>
      </c>
      <c r="H4293" s="41" t="b">
        <v>0</v>
      </c>
      <c r="I4293" s="41" t="b">
        <v>1</v>
      </c>
      <c r="J4293" s="41">
        <v>116</v>
      </c>
      <c r="K4293" s="41" t="str">
        <f t="shared" si="87"/>
        <v>116901</v>
      </c>
      <c r="L4293" s="41" t="s">
        <v>860</v>
      </c>
      <c r="P4293">
        <v>12221016</v>
      </c>
      <c r="Q4293">
        <v>0</v>
      </c>
      <c r="R4293">
        <v>0</v>
      </c>
      <c r="S4293">
        <v>0</v>
      </c>
      <c r="W4293">
        <v>600</v>
      </c>
      <c r="X4293">
        <v>600</v>
      </c>
      <c r="Y4293" t="s">
        <v>363</v>
      </c>
      <c r="Z4293" t="s">
        <v>372</v>
      </c>
      <c r="AA4293" t="s">
        <v>357</v>
      </c>
      <c r="AB4293">
        <v>0</v>
      </c>
      <c r="AC4293">
        <v>8</v>
      </c>
      <c r="AD4293" t="b">
        <v>0</v>
      </c>
      <c r="AE4293" t="s">
        <v>358</v>
      </c>
      <c r="AF4293">
        <v>220</v>
      </c>
      <c r="AZ4293" t="s">
        <v>389</v>
      </c>
      <c r="BA4293">
        <v>10000</v>
      </c>
      <c r="BB4293" t="s">
        <v>434</v>
      </c>
      <c r="BC4293" t="s">
        <v>357</v>
      </c>
      <c r="BD4293">
        <v>10000</v>
      </c>
      <c r="BE4293">
        <v>0</v>
      </c>
      <c r="BF4293" t="s">
        <v>361</v>
      </c>
      <c r="BG4293">
        <v>0</v>
      </c>
      <c r="BN4293">
        <v>20770116</v>
      </c>
      <c r="GY4293">
        <v>0</v>
      </c>
      <c r="GZ4293">
        <v>0</v>
      </c>
      <c r="HF4293">
        <v>0</v>
      </c>
      <c r="HG4293" t="b">
        <v>1</v>
      </c>
      <c r="HU4293" t="b">
        <v>0</v>
      </c>
      <c r="HW4293" t="b">
        <v>0</v>
      </c>
      <c r="HX4293" t="b">
        <v>0</v>
      </c>
    </row>
    <row r="4294" spans="2:232">
      <c r="B4294" s="34">
        <f>10000000+INDEX(编号表!$B:$B,MATCH(D4294,编号表!$A:$A,0))*10000+J4294</f>
        <v>11690117</v>
      </c>
      <c r="C4294" s="22" t="s">
        <v>2577</v>
      </c>
      <c r="D4294" s="22" t="s">
        <v>2433</v>
      </c>
      <c r="E4294" s="41" t="s">
        <v>363</v>
      </c>
      <c r="F4294" s="41" t="s">
        <v>2574</v>
      </c>
      <c r="G4294" s="41" t="s">
        <v>407</v>
      </c>
      <c r="H4294" s="41" t="b">
        <v>0</v>
      </c>
      <c r="I4294" s="41" t="b">
        <v>1</v>
      </c>
      <c r="J4294" s="41">
        <v>117</v>
      </c>
      <c r="K4294" s="41" t="str">
        <f t="shared" si="87"/>
        <v>116901</v>
      </c>
      <c r="L4294" s="41" t="s">
        <v>777</v>
      </c>
      <c r="P4294">
        <v>12221016</v>
      </c>
      <c r="Q4294">
        <v>0</v>
      </c>
      <c r="R4294">
        <v>0</v>
      </c>
      <c r="S4294">
        <v>0</v>
      </c>
      <c r="W4294">
        <v>600</v>
      </c>
      <c r="X4294">
        <v>600</v>
      </c>
      <c r="Y4294" t="s">
        <v>363</v>
      </c>
      <c r="Z4294" t="s">
        <v>372</v>
      </c>
      <c r="AA4294" t="s">
        <v>357</v>
      </c>
      <c r="AB4294">
        <v>0</v>
      </c>
      <c r="AC4294">
        <v>8</v>
      </c>
      <c r="AD4294" t="b">
        <v>0</v>
      </c>
      <c r="AE4294" t="s">
        <v>358</v>
      </c>
      <c r="AF4294">
        <v>220</v>
      </c>
      <c r="AZ4294" t="s">
        <v>389</v>
      </c>
      <c r="BA4294">
        <v>10000</v>
      </c>
      <c r="BB4294" t="s">
        <v>434</v>
      </c>
      <c r="BC4294" t="s">
        <v>357</v>
      </c>
      <c r="BD4294">
        <v>10000</v>
      </c>
      <c r="BE4294">
        <v>0</v>
      </c>
      <c r="BF4294" t="s">
        <v>361</v>
      </c>
      <c r="BG4294">
        <v>0</v>
      </c>
      <c r="BN4294">
        <v>20770117</v>
      </c>
      <c r="GY4294">
        <v>0</v>
      </c>
      <c r="GZ4294">
        <v>0</v>
      </c>
      <c r="HF4294">
        <v>0</v>
      </c>
      <c r="HG4294" t="b">
        <v>1</v>
      </c>
      <c r="HU4294" t="b">
        <v>0</v>
      </c>
      <c r="HW4294" t="b">
        <v>0</v>
      </c>
      <c r="HX4294" t="b">
        <v>0</v>
      </c>
    </row>
    <row r="4295" spans="2:232">
      <c r="B4295" s="34">
        <f>10000000+INDEX(编号表!$B:$B,MATCH(D4295,编号表!$A:$A,0))*10000+J4295</f>
        <v>11690118</v>
      </c>
      <c r="C4295" s="22" t="s">
        <v>2577</v>
      </c>
      <c r="D4295" s="22" t="s">
        <v>2433</v>
      </c>
      <c r="E4295" s="41" t="s">
        <v>363</v>
      </c>
      <c r="F4295" s="41" t="s">
        <v>2574</v>
      </c>
      <c r="G4295" s="41" t="s">
        <v>407</v>
      </c>
      <c r="H4295" s="41" t="b">
        <v>0</v>
      </c>
      <c r="I4295" s="41" t="b">
        <v>1</v>
      </c>
      <c r="J4295" s="41">
        <v>118</v>
      </c>
      <c r="K4295" s="41" t="str">
        <f t="shared" si="87"/>
        <v>116901</v>
      </c>
      <c r="L4295" s="41" t="s">
        <v>353</v>
      </c>
      <c r="P4295">
        <v>12221016</v>
      </c>
      <c r="Q4295">
        <v>0</v>
      </c>
      <c r="R4295">
        <v>0</v>
      </c>
      <c r="S4295">
        <v>0</v>
      </c>
      <c r="W4295">
        <v>600</v>
      </c>
      <c r="X4295">
        <v>600</v>
      </c>
      <c r="Y4295" t="s">
        <v>363</v>
      </c>
      <c r="Z4295" t="s">
        <v>372</v>
      </c>
      <c r="AA4295" t="s">
        <v>357</v>
      </c>
      <c r="AB4295">
        <v>0</v>
      </c>
      <c r="AC4295">
        <v>8</v>
      </c>
      <c r="AD4295" t="b">
        <v>0</v>
      </c>
      <c r="AE4295" t="s">
        <v>358</v>
      </c>
      <c r="AF4295">
        <v>220</v>
      </c>
      <c r="AZ4295" t="s">
        <v>389</v>
      </c>
      <c r="BA4295">
        <v>10000</v>
      </c>
      <c r="BB4295" t="s">
        <v>434</v>
      </c>
      <c r="BC4295" t="s">
        <v>357</v>
      </c>
      <c r="BD4295">
        <v>10000</v>
      </c>
      <c r="BE4295">
        <v>0</v>
      </c>
      <c r="BF4295" t="s">
        <v>361</v>
      </c>
      <c r="BG4295">
        <v>0</v>
      </c>
      <c r="BN4295">
        <v>20770118</v>
      </c>
      <c r="GY4295">
        <v>0</v>
      </c>
      <c r="GZ4295">
        <v>0</v>
      </c>
      <c r="HF4295">
        <v>0</v>
      </c>
      <c r="HG4295" t="b">
        <v>1</v>
      </c>
      <c r="HU4295" t="b">
        <v>0</v>
      </c>
      <c r="HW4295" t="b">
        <v>0</v>
      </c>
      <c r="HX4295" t="b">
        <v>0</v>
      </c>
    </row>
    <row r="4296" spans="2:232">
      <c r="B4296" s="34">
        <f>10000000+INDEX(编号表!$B:$B,MATCH(D4296,编号表!$A:$A,0))*10000+J4296</f>
        <v>11690119</v>
      </c>
      <c r="C4296" s="22" t="s">
        <v>2577</v>
      </c>
      <c r="D4296" s="22" t="s">
        <v>2433</v>
      </c>
      <c r="E4296" s="41" t="s">
        <v>363</v>
      </c>
      <c r="F4296" s="41" t="s">
        <v>2574</v>
      </c>
      <c r="G4296" s="41" t="s">
        <v>407</v>
      </c>
      <c r="H4296" s="41" t="b">
        <v>0</v>
      </c>
      <c r="I4296" s="41" t="b">
        <v>1</v>
      </c>
      <c r="J4296" s="41">
        <v>119</v>
      </c>
      <c r="K4296" s="41" t="str">
        <f t="shared" si="87"/>
        <v>116901</v>
      </c>
      <c r="L4296" s="41" t="s">
        <v>860</v>
      </c>
      <c r="P4296">
        <v>12221016</v>
      </c>
      <c r="Q4296">
        <v>0</v>
      </c>
      <c r="R4296">
        <v>0</v>
      </c>
      <c r="S4296">
        <v>0</v>
      </c>
      <c r="W4296">
        <v>600</v>
      </c>
      <c r="X4296">
        <v>600</v>
      </c>
      <c r="Y4296" t="s">
        <v>363</v>
      </c>
      <c r="Z4296" t="s">
        <v>372</v>
      </c>
      <c r="AA4296" t="s">
        <v>357</v>
      </c>
      <c r="AB4296">
        <v>0</v>
      </c>
      <c r="AC4296">
        <v>8</v>
      </c>
      <c r="AD4296" t="b">
        <v>0</v>
      </c>
      <c r="AE4296" t="s">
        <v>358</v>
      </c>
      <c r="AF4296">
        <v>220</v>
      </c>
      <c r="AZ4296" t="s">
        <v>389</v>
      </c>
      <c r="BA4296">
        <v>10000</v>
      </c>
      <c r="BB4296" t="s">
        <v>434</v>
      </c>
      <c r="BC4296" t="s">
        <v>357</v>
      </c>
      <c r="BD4296">
        <v>10000</v>
      </c>
      <c r="BE4296">
        <v>0</v>
      </c>
      <c r="BF4296" t="s">
        <v>361</v>
      </c>
      <c r="BG4296">
        <v>0</v>
      </c>
      <c r="BN4296">
        <v>20770119</v>
      </c>
      <c r="GY4296">
        <v>0</v>
      </c>
      <c r="GZ4296">
        <v>0</v>
      </c>
      <c r="HF4296">
        <v>0</v>
      </c>
      <c r="HG4296" t="b">
        <v>1</v>
      </c>
      <c r="HU4296" t="b">
        <v>0</v>
      </c>
      <c r="HW4296" t="b">
        <v>0</v>
      </c>
      <c r="HX4296" t="b">
        <v>0</v>
      </c>
    </row>
    <row r="4297" spans="2:232">
      <c r="B4297" s="34">
        <f>10000000+INDEX(编号表!$B:$B,MATCH(D4297,编号表!$A:$A,0))*10000+J4297</f>
        <v>11690120</v>
      </c>
      <c r="C4297" s="22" t="s">
        <v>2577</v>
      </c>
      <c r="D4297" s="22" t="s">
        <v>2433</v>
      </c>
      <c r="E4297" s="41" t="s">
        <v>363</v>
      </c>
      <c r="F4297" s="41" t="s">
        <v>2574</v>
      </c>
      <c r="G4297" s="41" t="s">
        <v>407</v>
      </c>
      <c r="H4297" s="41" t="b">
        <v>0</v>
      </c>
      <c r="I4297" s="41" t="b">
        <v>1</v>
      </c>
      <c r="J4297" s="41">
        <v>120</v>
      </c>
      <c r="K4297" s="41" t="str">
        <f t="shared" si="87"/>
        <v>116901</v>
      </c>
      <c r="L4297" s="41" t="s">
        <v>777</v>
      </c>
      <c r="P4297">
        <v>12221016</v>
      </c>
      <c r="Q4297">
        <v>0</v>
      </c>
      <c r="R4297">
        <v>0</v>
      </c>
      <c r="S4297">
        <v>0</v>
      </c>
      <c r="W4297">
        <v>600</v>
      </c>
      <c r="X4297">
        <v>600</v>
      </c>
      <c r="Y4297" t="s">
        <v>363</v>
      </c>
      <c r="Z4297" t="s">
        <v>372</v>
      </c>
      <c r="AA4297" t="s">
        <v>357</v>
      </c>
      <c r="AB4297">
        <v>0</v>
      </c>
      <c r="AC4297">
        <v>8</v>
      </c>
      <c r="AD4297" t="b">
        <v>0</v>
      </c>
      <c r="AE4297" t="s">
        <v>358</v>
      </c>
      <c r="AF4297">
        <v>220</v>
      </c>
      <c r="AZ4297" t="s">
        <v>389</v>
      </c>
      <c r="BA4297">
        <v>10000</v>
      </c>
      <c r="BB4297" t="s">
        <v>434</v>
      </c>
      <c r="BC4297" t="s">
        <v>357</v>
      </c>
      <c r="BD4297">
        <v>10000</v>
      </c>
      <c r="BE4297">
        <v>0</v>
      </c>
      <c r="BF4297" t="s">
        <v>361</v>
      </c>
      <c r="BG4297">
        <v>0</v>
      </c>
      <c r="BN4297">
        <v>20770120</v>
      </c>
      <c r="GY4297">
        <v>0</v>
      </c>
      <c r="GZ4297">
        <v>0</v>
      </c>
      <c r="HF4297">
        <v>0</v>
      </c>
      <c r="HG4297" t="b">
        <v>1</v>
      </c>
      <c r="HU4297" t="b">
        <v>0</v>
      </c>
      <c r="HW4297" t="b">
        <v>0</v>
      </c>
      <c r="HX4297" t="b">
        <v>0</v>
      </c>
    </row>
  </sheetData>
  <mergeCells count="22">
    <mergeCell ref="Z1:AL1"/>
    <mergeCell ref="AM1:AY1"/>
    <mergeCell ref="BB1:GX1"/>
    <mergeCell ref="BB2:CZ2"/>
    <mergeCell ref="DA2:EY2"/>
    <mergeCell ref="EZ2:GX2"/>
    <mergeCell ref="Z4:AL4"/>
    <mergeCell ref="AM4:AY4"/>
    <mergeCell ref="BB4:GX4"/>
    <mergeCell ref="Z5:AL5"/>
    <mergeCell ref="AM5:AY5"/>
    <mergeCell ref="BB5:GX5"/>
    <mergeCell ref="HZ1:JR1"/>
    <mergeCell ref="HZ2:ID2"/>
    <mergeCell ref="IE2:II2"/>
    <mergeCell ref="IJ2:IN2"/>
    <mergeCell ref="IO2:IS2"/>
    <mergeCell ref="IT2:IX2"/>
    <mergeCell ref="IY2:JC2"/>
    <mergeCell ref="JD2:JH2"/>
    <mergeCell ref="JI2:JM2"/>
    <mergeCell ref="JN2:JR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>
  <sheetPr/>
  <dimension ref="A1:CL1048"/>
  <sheetViews>
    <sheetView topLeftCell="D1" workbookViewId="0">
      <selection activeCell="Q12" sqref="Q12"/>
    </sheetView>
  </sheetViews>
  <sheetFormatPr defaultColWidth="9" defaultRowHeight="16.5"/>
  <cols>
    <col min="1" max="1" width="9" style="15"/>
    <col min="2" max="2" width="10.3333333333333" style="15"/>
    <col min="3" max="3" width="30" customWidth="1"/>
    <col min="4" max="4" width="27" customWidth="1"/>
    <col min="5" max="5" width="10.0833333333333" style="15" customWidth="1"/>
    <col min="6" max="6" width="9" style="15"/>
    <col min="7" max="7" width="100" customWidth="1"/>
    <col min="8" max="16" width="9" style="15"/>
    <col min="17" max="17" width="29.5" style="15" customWidth="1"/>
    <col min="18" max="20" width="9" style="15"/>
    <col min="21" max="21" width="12.8333333333333" style="15" customWidth="1"/>
    <col min="22" max="23" width="13.4166666666667" style="15" customWidth="1"/>
    <col min="24" max="27" width="9" style="15"/>
    <col min="28" max="28" width="12.8333333333333" style="15" customWidth="1"/>
    <col min="29" max="30" width="13.4166666666667" style="15" customWidth="1"/>
    <col min="31" max="34" width="9" style="15"/>
    <col min="35" max="35" width="12.8333333333333" style="15" customWidth="1"/>
    <col min="36" max="38" width="13.4166666666667" style="15" customWidth="1"/>
    <col min="39" max="86" width="9" style="15"/>
    <col min="87" max="87" width="110" customWidth="1"/>
    <col min="88" max="88" width="15" style="15" customWidth="1"/>
    <col min="89" max="89" width="29" style="15" customWidth="1"/>
    <col width="29" style="15" customWidth="1" min="90" max="90"/>
    <col min="91" max="16384" width="9" style="15"/>
  </cols>
  <sheetData>
    <row r="1" spans="1:89">
      <c r="A1" s="7" t="s">
        <v>0</v>
      </c>
      <c r="B1" s="7" t="s">
        <v>1</v>
      </c>
      <c r="C1" s="7" t="s">
        <v>2</v>
      </c>
      <c r="D1" s="7"/>
      <c r="E1" s="7"/>
      <c r="F1" s="7" t="s">
        <v>2578</v>
      </c>
      <c r="G1" s="7" t="s">
        <v>13</v>
      </c>
      <c r="H1" s="7" t="s">
        <v>9</v>
      </c>
      <c r="I1" s="7" t="s">
        <v>2579</v>
      </c>
      <c r="J1" s="7" t="s">
        <v>2580</v>
      </c>
      <c r="K1" s="7" t="s">
        <v>2581</v>
      </c>
      <c r="L1" s="7" t="s">
        <v>2582</v>
      </c>
      <c r="M1" s="7" t="s">
        <v>86</v>
      </c>
      <c r="N1" s="7" t="s">
        <v>103</v>
      </c>
      <c r="O1" s="7" t="s">
        <v>2583</v>
      </c>
      <c r="P1" s="7" t="s">
        <v>14</v>
      </c>
      <c r="Q1" s="7" t="s">
        <v>2584</v>
      </c>
      <c r="R1" s="7" t="s">
        <v>2585</v>
      </c>
      <c r="S1" s="7" t="s">
        <v>2586</v>
      </c>
      <c r="T1" s="7" t="s">
        <v>2587</v>
      </c>
      <c r="U1" s="23" t="s">
        <v>2588</v>
      </c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J1"/>
      <c r="CK1" t="s">
        <v>2589</v>
      </c>
      <c r="CL1" t="inlineStr" s="7">
        <is>
          <t xml:space="preserve">skill_class</t>
        </is>
      </c>
    </row>
    <row r="2" spans="1:89">
      <c r="A2" s="7" t="s">
        <v>0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25">
        <v>0</v>
      </c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7"/>
      <c r="AK2" s="27"/>
      <c r="AQ2" s="28">
        <v>1</v>
      </c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M2" s="29">
        <v>2</v>
      </c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</row>
    <row r="3" spans="1:89">
      <c r="A3" s="7" t="s">
        <v>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30" t="s">
        <v>55</v>
      </c>
      <c r="V3" s="7" t="s">
        <v>68</v>
      </c>
      <c r="W3" s="7" t="s">
        <v>2590</v>
      </c>
      <c r="X3" s="7" t="s">
        <v>26</v>
      </c>
      <c r="Y3" s="7" t="s">
        <v>2591</v>
      </c>
      <c r="Z3" s="7" t="s">
        <v>2592</v>
      </c>
      <c r="AA3" s="7" t="s">
        <v>2593</v>
      </c>
      <c r="AB3" s="7" t="s">
        <v>2594</v>
      </c>
      <c r="AC3" s="7" t="s">
        <v>79</v>
      </c>
      <c r="AD3" s="7" t="s">
        <v>2595</v>
      </c>
      <c r="AE3" s="7" t="s">
        <v>2596</v>
      </c>
      <c r="AF3" s="7" t="s">
        <v>2597</v>
      </c>
      <c r="AG3" s="7" t="s">
        <v>2598</v>
      </c>
      <c r="AH3" s="7" t="s">
        <v>2599</v>
      </c>
      <c r="AI3" s="7" t="s">
        <v>2600</v>
      </c>
      <c r="AJ3" s="7" t="s">
        <v>2601</v>
      </c>
      <c r="AK3" s="7" t="s">
        <v>2602</v>
      </c>
      <c r="AL3" t="s">
        <v>2603</v>
      </c>
      <c r="AM3" t="s">
        <v>2604</v>
      </c>
      <c r="AN3" t="s">
        <v>2605</v>
      </c>
      <c r="AO3" t="s">
        <v>2606</v>
      </c>
      <c r="AP3" t="s">
        <v>2607</v>
      </c>
      <c r="AQ3" s="7" t="s">
        <v>55</v>
      </c>
      <c r="AR3" s="7" t="s">
        <v>68</v>
      </c>
      <c r="AS3" s="7" t="s">
        <v>2590</v>
      </c>
      <c r="AT3" s="7" t="s">
        <v>26</v>
      </c>
      <c r="AU3" s="7" t="s">
        <v>2591</v>
      </c>
      <c r="AV3" s="29" t="s">
        <v>2592</v>
      </c>
      <c r="AW3" s="29" t="s">
        <v>2593</v>
      </c>
      <c r="AX3" s="29" t="s">
        <v>2594</v>
      </c>
      <c r="AY3" s="29" t="s">
        <v>79</v>
      </c>
      <c r="AZ3" s="29" t="s">
        <v>2595</v>
      </c>
      <c r="BA3" s="29" t="s">
        <v>2596</v>
      </c>
      <c r="BB3" s="29" t="s">
        <v>2597</v>
      </c>
      <c r="BC3" s="29" t="s">
        <v>2598</v>
      </c>
      <c r="BD3" s="29" t="s">
        <v>2599</v>
      </c>
      <c r="BE3" s="29" t="s">
        <v>2600</v>
      </c>
      <c r="BF3" s="29" t="s">
        <v>2601</v>
      </c>
      <c r="BG3" s="29" t="s">
        <v>2602</v>
      </c>
      <c r="BH3" t="s">
        <v>2603</v>
      </c>
      <c r="BI3" t="s">
        <v>2604</v>
      </c>
      <c r="BJ3" t="s">
        <v>2605</v>
      </c>
      <c r="BK3" t="s">
        <v>2606</v>
      </c>
      <c r="BL3" t="s">
        <v>2607</v>
      </c>
      <c r="BM3" s="29" t="s">
        <v>55</v>
      </c>
      <c r="BN3" s="29" t="s">
        <v>68</v>
      </c>
      <c r="BO3" s="29" t="s">
        <v>2590</v>
      </c>
      <c r="BP3" s="29" t="s">
        <v>26</v>
      </c>
      <c r="BQ3" s="29" t="s">
        <v>2591</v>
      </c>
      <c r="BR3" s="29" t="s">
        <v>2592</v>
      </c>
      <c r="BS3" s="29" t="s">
        <v>2593</v>
      </c>
      <c r="BT3" s="29" t="s">
        <v>2594</v>
      </c>
      <c r="BU3" s="29" t="s">
        <v>79</v>
      </c>
      <c r="BV3" s="29" t="s">
        <v>2595</v>
      </c>
      <c r="BW3" s="29" t="s">
        <v>2596</v>
      </c>
      <c r="BX3" s="29" t="s">
        <v>2597</v>
      </c>
      <c r="BY3" s="29" t="s">
        <v>2598</v>
      </c>
      <c r="BZ3" s="29" t="s">
        <v>2599</v>
      </c>
      <c r="CA3" s="29" t="s">
        <v>2600</v>
      </c>
      <c r="CB3" s="29" t="s">
        <v>2601</v>
      </c>
      <c r="CC3" s="29" t="s">
        <v>2602</v>
      </c>
      <c r="CD3" t="s">
        <v>2603</v>
      </c>
      <c r="CE3" t="s">
        <v>2604</v>
      </c>
      <c r="CF3" t="s">
        <v>2605</v>
      </c>
      <c r="CG3" t="s">
        <v>2606</v>
      </c>
      <c r="CH3" t="s">
        <v>2607</v>
      </c>
    </row>
    <row r="4" spans="1:89">
      <c r="A4" s="7" t="s">
        <v>117</v>
      </c>
      <c r="B4" s="7" t="s">
        <v>118</v>
      </c>
      <c r="C4" s="7" t="s">
        <v>119</v>
      </c>
      <c r="D4" s="7"/>
      <c r="E4" s="7" t="s">
        <v>2608</v>
      </c>
      <c r="F4" s="7" t="s">
        <v>118</v>
      </c>
      <c r="G4" s="7" t="s">
        <v>119</v>
      </c>
      <c r="H4" s="7" t="s">
        <v>119</v>
      </c>
      <c r="I4" s="7" t="s">
        <v>122</v>
      </c>
      <c r="J4" s="7" t="s">
        <v>2609</v>
      </c>
      <c r="K4" s="7" t="s">
        <v>2610</v>
      </c>
      <c r="L4" s="7" t="s">
        <v>118</v>
      </c>
      <c r="M4" s="7" t="s">
        <v>118</v>
      </c>
      <c r="N4" s="7" t="s">
        <v>118</v>
      </c>
      <c r="O4" s="7" t="s">
        <v>119</v>
      </c>
      <c r="P4" s="7" t="s">
        <v>118</v>
      </c>
      <c r="Q4" s="7" t="s">
        <v>118</v>
      </c>
      <c r="R4" s="7" t="s">
        <v>2611</v>
      </c>
      <c r="S4" s="7" t="s">
        <v>2612</v>
      </c>
      <c r="T4" s="7" t="s">
        <v>118</v>
      </c>
      <c r="U4" s="23" t="s">
        <v>2613</v>
      </c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J4"/>
      <c r="CK4" t="s">
        <v>119</v>
      </c>
      <c r="CL4" t="inlineStr" s="7">
        <is>
          <t xml:space="preserve">ClassType?</t>
        </is>
      </c>
    </row>
    <row r="5" spans="1:89">
      <c r="A5" s="7" t="s">
        <v>130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28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</row>
    <row r="6" ht="30" customHeight="1" spans="1:89">
      <c r="A6" s="7" t="s">
        <v>133</v>
      </c>
      <c r="B6" s="31" t="s">
        <v>2614</v>
      </c>
      <c r="C6" s="31" t="s">
        <v>2615</v>
      </c>
      <c r="D6" s="31" t="s">
        <v>2616</v>
      </c>
      <c r="E6" s="7" t="s">
        <v>2617</v>
      </c>
      <c r="F6" s="31" t="s">
        <v>2618</v>
      </c>
      <c r="G6" s="7" t="s">
        <v>2619</v>
      </c>
      <c r="H6" s="31" t="s">
        <v>2620</v>
      </c>
      <c r="I6" s="7" t="s">
        <v>2621</v>
      </c>
      <c r="J6" s="7" t="s">
        <v>2622</v>
      </c>
      <c r="K6" s="7" t="s">
        <v>2623</v>
      </c>
      <c r="L6" s="7" t="s">
        <v>2624</v>
      </c>
      <c r="M6" s="7" t="s">
        <v>2625</v>
      </c>
      <c r="N6" s="7" t="s">
        <v>2626</v>
      </c>
      <c r="O6" s="7" t="s">
        <v>2627</v>
      </c>
      <c r="P6" s="7" t="s">
        <v>2628</v>
      </c>
      <c r="Q6" s="7" t="s">
        <v>2629</v>
      </c>
      <c r="R6" s="7" t="s">
        <v>2630</v>
      </c>
      <c r="S6" s="7" t="s">
        <v>2631</v>
      </c>
      <c r="T6" s="7" t="s">
        <v>2632</v>
      </c>
      <c r="U6" s="7" t="s">
        <v>173</v>
      </c>
      <c r="V6" s="7" t="s">
        <v>175</v>
      </c>
      <c r="W6" s="7" t="s">
        <v>2633</v>
      </c>
      <c r="X6" s="7" t="s">
        <v>2634</v>
      </c>
      <c r="Y6" s="7" t="s">
        <v>2635</v>
      </c>
      <c r="Z6" s="7" t="s">
        <v>2636</v>
      </c>
      <c r="AA6" s="7" t="s">
        <v>2637</v>
      </c>
      <c r="AB6" s="7" t="s">
        <v>2638</v>
      </c>
      <c r="AC6" s="7" t="s">
        <v>2639</v>
      </c>
      <c r="AD6" s="7" t="s">
        <v>2640</v>
      </c>
      <c r="AE6" s="7" t="s">
        <v>2641</v>
      </c>
      <c r="AF6" s="7" t="s">
        <v>2642</v>
      </c>
      <c r="AG6" s="7" t="s">
        <v>2643</v>
      </c>
      <c r="AH6" s="7" t="s">
        <v>2644</v>
      </c>
      <c r="AI6" s="7" t="s">
        <v>2645</v>
      </c>
      <c r="AJ6" s="7" t="s">
        <v>2646</v>
      </c>
      <c r="AK6" s="7" t="s">
        <v>2647</v>
      </c>
      <c r="AL6" t="s">
        <v>2648</v>
      </c>
      <c r="AM6" t="s">
        <v>2649</v>
      </c>
      <c r="AN6" t="s">
        <v>2650</v>
      </c>
      <c r="AO6" t="s">
        <v>2651</v>
      </c>
      <c r="AP6" t="s">
        <v>2652</v>
      </c>
      <c r="AQ6" s="7" t="s">
        <v>224</v>
      </c>
      <c r="AR6" s="7" t="s">
        <v>226</v>
      </c>
      <c r="AS6" s="7" t="s">
        <v>2653</v>
      </c>
      <c r="AT6" s="7" t="s">
        <v>2654</v>
      </c>
      <c r="AU6" s="7" t="s">
        <v>2655</v>
      </c>
      <c r="AV6" s="29" t="s">
        <v>2656</v>
      </c>
      <c r="AW6" s="29" t="s">
        <v>2657</v>
      </c>
      <c r="AX6" s="29" t="s">
        <v>2658</v>
      </c>
      <c r="AY6" s="29" t="s">
        <v>2659</v>
      </c>
      <c r="AZ6" s="29" t="s">
        <v>2660</v>
      </c>
      <c r="BA6" s="29" t="s">
        <v>2661</v>
      </c>
      <c r="BB6" s="29" t="s">
        <v>2662</v>
      </c>
      <c r="BC6" s="29" t="s">
        <v>2663</v>
      </c>
      <c r="BD6" s="29" t="s">
        <v>2664</v>
      </c>
      <c r="BE6" s="29" t="s">
        <v>2665</v>
      </c>
      <c r="BF6" s="29" t="s">
        <v>2666</v>
      </c>
      <c r="BG6" s="29" t="s">
        <v>2667</v>
      </c>
      <c r="BH6" t="s">
        <v>2668</v>
      </c>
      <c r="BI6" t="s">
        <v>2669</v>
      </c>
      <c r="BJ6" t="s">
        <v>2670</v>
      </c>
      <c r="BK6" t="s">
        <v>2671</v>
      </c>
      <c r="BL6" t="s">
        <v>2672</v>
      </c>
      <c r="BM6" s="29" t="s">
        <v>273</v>
      </c>
      <c r="BN6" s="29" t="s">
        <v>275</v>
      </c>
      <c r="BO6" s="29" t="s">
        <v>2673</v>
      </c>
      <c r="BP6" s="29" t="s">
        <v>2674</v>
      </c>
      <c r="BQ6" s="29" t="s">
        <v>2675</v>
      </c>
      <c r="BR6" s="29" t="s">
        <v>2676</v>
      </c>
      <c r="BS6" s="29" t="s">
        <v>2677</v>
      </c>
      <c r="BT6" s="29" t="s">
        <v>2678</v>
      </c>
      <c r="BU6" s="29" t="s">
        <v>2679</v>
      </c>
      <c r="BV6" s="29" t="s">
        <v>2680</v>
      </c>
      <c r="BW6" s="29" t="s">
        <v>2681</v>
      </c>
      <c r="BX6" s="29" t="s">
        <v>2682</v>
      </c>
      <c r="BY6" s="29" t="s">
        <v>2683</v>
      </c>
      <c r="BZ6" s="29" t="s">
        <v>2684</v>
      </c>
      <c r="CA6" s="29" t="s">
        <v>2685</v>
      </c>
      <c r="CB6" s="29" t="s">
        <v>2686</v>
      </c>
      <c r="CC6" s="29" t="s">
        <v>2687</v>
      </c>
      <c r="CD6" t="s">
        <v>2688</v>
      </c>
      <c r="CE6" t="s">
        <v>2689</v>
      </c>
      <c r="CF6" t="s">
        <v>2690</v>
      </c>
      <c r="CG6" t="s">
        <v>2691</v>
      </c>
      <c r="CH6" t="s">
        <v>2692</v>
      </c>
      <c r="CI6" t="s">
        <v>348</v>
      </c>
      <c r="CJ6" s="7" t="s">
        <v>2693</v>
      </c>
      <c r="CK6" s="32" t="s">
        <v>2694</v>
      </c>
      <c r="CL6" t="inlineStr" s="38">
        <is>
          <t xml:space="preserve">持续伤害分类
空继承/无0/毒21</t>
        </is>
      </c>
    </row>
    <row r="7" spans="1:89">
      <c r="B7" s="15">
        <f>20000000+INDEX(编号表!$F:$F,MATCH(D7,编号表!$E:$E,0))*10000+F7</f>
        <v>20010001</v>
      </c>
      <c r="C7" s="15" t="s">
        <v>2695</v>
      </c>
      <c r="D7" s="15" t="s">
        <v>2695</v>
      </c>
      <c r="E7" s="15" t="s">
        <v>2696</v>
      </c>
      <c r="F7" s="15">
        <v>1</v>
      </c>
      <c r="G7" s="15" t="s">
        <v>2697</v>
      </c>
      <c r="H7" s="15" t="str">
        <f t="shared" ref="H7:H70" si="0">LEFT(B7,6)</f>
        <v>200100</v>
      </c>
      <c r="I7" s="15">
        <v>1</v>
      </c>
      <c r="J7" s="15" t="s">
        <v>2698</v>
      </c>
      <c r="L7" s="15">
        <v>1</v>
      </c>
      <c r="M7" s="15">
        <v>2000</v>
      </c>
      <c r="N7" s="15">
        <v>0</v>
      </c>
      <c r="Q7" s="7">
        <v>30082</v>
      </c>
      <c r="R7" t="s">
        <v>2699</v>
      </c>
      <c r="S7" s="15" t="s">
        <v>2502</v>
      </c>
      <c r="U7" s="15" t="s">
        <v>2700</v>
      </c>
      <c r="V7" s="15">
        <v>10000</v>
      </c>
      <c r="W7" s="15" t="s">
        <v>2695</v>
      </c>
      <c r="CJ7" s="15">
        <v>10003</v>
      </c>
      <c r="CK7" t="s">
        <v>2695</v>
      </c>
    </row>
    <row r="8" spans="1:89">
      <c r="B8" s="15">
        <f>20000000+INDEX(编号表!$F:$F,MATCH(D8,编号表!$E:$E,0))*10000+F8</f>
        <v>20020001</v>
      </c>
      <c r="C8" s="15" t="s">
        <v>2701</v>
      </c>
      <c r="D8" s="15" t="s">
        <v>2701</v>
      </c>
      <c r="E8" s="15" t="s">
        <v>2696</v>
      </c>
      <c r="F8" s="15">
        <v>1</v>
      </c>
      <c r="G8" s="15" t="s">
        <v>2702</v>
      </c>
      <c r="H8" s="15" t="str">
        <f t="shared" si="0"/>
        <v>200200</v>
      </c>
      <c r="I8" s="15">
        <v>1</v>
      </c>
      <c r="J8" s="15" t="s">
        <v>2698</v>
      </c>
      <c r="L8" s="15">
        <v>1</v>
      </c>
      <c r="M8" s="15">
        <v>2000</v>
      </c>
      <c r="N8" s="15">
        <v>0</v>
      </c>
      <c r="Q8" s="7">
        <v>30058</v>
      </c>
      <c r="S8" s="15" t="s">
        <v>2502</v>
      </c>
      <c r="U8" s="15" t="s">
        <v>2700</v>
      </c>
      <c r="V8" s="15">
        <v>10000</v>
      </c>
      <c r="W8" s="15" t="s">
        <v>2701</v>
      </c>
      <c r="CJ8" s="15">
        <v>10004</v>
      </c>
      <c r="CK8" t="s">
        <v>2701</v>
      </c>
    </row>
    <row r="9" spans="1:89">
      <c r="B9" s="15">
        <f>20000000+INDEX(编号表!$F:$F,MATCH(D9,编号表!$E:$E,0))*10000+F9</f>
        <v>20030001</v>
      </c>
      <c r="C9" s="15" t="s">
        <v>2703</v>
      </c>
      <c r="D9" s="15" t="s">
        <v>2703</v>
      </c>
      <c r="E9" s="15" t="s">
        <v>2696</v>
      </c>
      <c r="F9" s="15">
        <v>1</v>
      </c>
      <c r="G9" s="15" t="s">
        <v>2704</v>
      </c>
      <c r="H9" s="15" t="str">
        <f t="shared" si="0"/>
        <v>200300</v>
      </c>
      <c r="I9" s="15">
        <v>1</v>
      </c>
      <c r="J9" s="15" t="s">
        <v>2698</v>
      </c>
      <c r="L9" s="15">
        <v>1</v>
      </c>
      <c r="M9" s="15">
        <v>2000</v>
      </c>
      <c r="Q9" s="15">
        <v>30060</v>
      </c>
      <c r="R9" t="s">
        <v>2699</v>
      </c>
      <c r="S9" s="15" t="s">
        <v>2502</v>
      </c>
      <c r="U9" s="15" t="s">
        <v>2700</v>
      </c>
      <c r="V9" s="15">
        <v>10000</v>
      </c>
      <c r="W9" s="15" t="s">
        <v>2703</v>
      </c>
      <c r="CJ9" s="15">
        <v>10006</v>
      </c>
      <c r="CK9" t="s">
        <v>2703</v>
      </c>
    </row>
    <row r="10" spans="1:89">
      <c r="B10" s="15">
        <f>20000000+INDEX(编号表!$F:$F,MATCH(D10,编号表!$E:$E,0))*10000+F10</f>
        <v>20040001</v>
      </c>
      <c r="C10" s="15" t="s">
        <v>2705</v>
      </c>
      <c r="D10" s="15" t="s">
        <v>2705</v>
      </c>
      <c r="E10" s="15" t="s">
        <v>2696</v>
      </c>
      <c r="F10" s="15">
        <v>1</v>
      </c>
      <c r="G10" s="15" t="s">
        <v>2706</v>
      </c>
      <c r="H10" s="15" t="str">
        <f t="shared" si="0"/>
        <v>200400</v>
      </c>
      <c r="I10" s="15">
        <v>1</v>
      </c>
      <c r="J10" s="15" t="s">
        <v>2698</v>
      </c>
      <c r="L10" s="15">
        <v>1</v>
      </c>
      <c r="M10" s="15">
        <v>10000</v>
      </c>
      <c r="N10" s="15">
        <v>0</v>
      </c>
      <c r="S10" s="15" t="s">
        <v>2502</v>
      </c>
      <c r="U10" s="15" t="s">
        <v>2707</v>
      </c>
      <c r="V10" s="15">
        <v>10000</v>
      </c>
      <c r="AH10" s="15" t="s">
        <v>2708</v>
      </c>
      <c r="AI10" s="15">
        <v>-2000</v>
      </c>
      <c r="CJ10" s="15">
        <v>10010</v>
      </c>
      <c r="CK10" t="s">
        <v>2705</v>
      </c>
    </row>
    <row r="11" spans="1:89">
      <c r="B11" s="15">
        <f>20000000+INDEX(编号表!$F:$F,MATCH(D11,编号表!$E:$E,0))*10000+F11</f>
        <v>20050001</v>
      </c>
      <c r="C11" s="15" t="s">
        <v>2709</v>
      </c>
      <c r="D11" s="15" t="s">
        <v>2709</v>
      </c>
      <c r="E11" s="15" t="s">
        <v>2696</v>
      </c>
      <c r="F11" s="15">
        <v>1</v>
      </c>
      <c r="G11" s="15" t="s">
        <v>2710</v>
      </c>
      <c r="H11" s="15" t="str">
        <f t="shared" si="0"/>
        <v>200500</v>
      </c>
      <c r="I11" s="15">
        <v>1</v>
      </c>
      <c r="J11" s="15" t="s">
        <v>2698</v>
      </c>
      <c r="L11" s="15">
        <v>1</v>
      </c>
      <c r="M11" s="15">
        <v>12000</v>
      </c>
      <c r="N11" s="15">
        <v>3000</v>
      </c>
      <c r="Q11" s="15">
        <v>30059</v>
      </c>
      <c r="R11" s="15" t="s">
        <v>2699</v>
      </c>
      <c r="S11" s="15" t="s">
        <v>2502</v>
      </c>
      <c r="U11" s="15" t="s">
        <v>2711</v>
      </c>
      <c r="V11" s="15">
        <v>10000</v>
      </c>
      <c r="X11" s="15" t="s">
        <v>389</v>
      </c>
      <c r="Y11" s="15">
        <v>2200</v>
      </c>
      <c r="Z11" s="15">
        <v>2</v>
      </c>
      <c r="AA11" s="15">
        <v>0</v>
      </c>
      <c r="AB11" s="15">
        <v>0</v>
      </c>
      <c r="CJ11" s="15">
        <v>10002</v>
      </c>
      <c r="CK11" t="s">
        <v>2709</v>
      </c>
    </row>
    <row r="12" spans="1:89">
      <c r="B12" s="15">
        <f>20000000+INDEX(编号表!$F:$F,MATCH(D12,编号表!$E:$E,0))*10000+F12</f>
        <v>20050002</v>
      </c>
      <c r="C12" s="15" t="s">
        <v>2709</v>
      </c>
      <c r="D12" s="15" t="s">
        <v>2709</v>
      </c>
      <c r="E12" s="15" t="s">
        <v>2696</v>
      </c>
      <c r="F12" s="15">
        <v>2</v>
      </c>
      <c r="G12" s="15" t="s">
        <v>2710</v>
      </c>
      <c r="H12" s="15" t="str">
        <f t="shared" si="0"/>
        <v>200500</v>
      </c>
      <c r="I12" s="15">
        <v>1</v>
      </c>
      <c r="J12" s="15" t="s">
        <v>2698</v>
      </c>
      <c r="L12" s="15">
        <v>1</v>
      </c>
      <c r="M12" s="15">
        <v>12000</v>
      </c>
      <c r="N12" s="15">
        <v>3000</v>
      </c>
      <c r="Q12" s="15">
        <v>30059</v>
      </c>
      <c r="R12" s="15" t="s">
        <v>2699</v>
      </c>
      <c r="S12" s="15" t="s">
        <v>2502</v>
      </c>
      <c r="U12" s="15" t="s">
        <v>2711</v>
      </c>
      <c r="V12" s="15">
        <v>10000</v>
      </c>
      <c r="X12" s="15" t="s">
        <v>389</v>
      </c>
      <c r="Y12" s="15">
        <v>2600</v>
      </c>
      <c r="Z12" s="15">
        <v>3</v>
      </c>
      <c r="AA12" s="15">
        <v>0</v>
      </c>
      <c r="AB12" s="15">
        <v>0</v>
      </c>
      <c r="CJ12" s="15">
        <v>10002</v>
      </c>
      <c r="CK12" t="s">
        <v>2709</v>
      </c>
    </row>
    <row r="13" spans="1:89">
      <c r="B13" s="15">
        <f>20000000+INDEX(编号表!$F:$F,MATCH(D13,编号表!$E:$E,0))*10000+F13</f>
        <v>20050003</v>
      </c>
      <c r="C13" s="15" t="s">
        <v>2709</v>
      </c>
      <c r="D13" s="15" t="s">
        <v>2709</v>
      </c>
      <c r="E13" s="15" t="s">
        <v>2696</v>
      </c>
      <c r="F13" s="15">
        <v>3</v>
      </c>
      <c r="G13" s="15" t="s">
        <v>2710</v>
      </c>
      <c r="H13" s="15" t="str">
        <f t="shared" si="0"/>
        <v>200500</v>
      </c>
      <c r="I13" s="15">
        <v>1</v>
      </c>
      <c r="J13" s="15" t="s">
        <v>2698</v>
      </c>
      <c r="L13" s="15">
        <v>1</v>
      </c>
      <c r="M13" s="15">
        <v>12000</v>
      </c>
      <c r="N13" s="15">
        <v>3000</v>
      </c>
      <c r="Q13" s="15">
        <v>30059</v>
      </c>
      <c r="R13" s="15" t="s">
        <v>2699</v>
      </c>
      <c r="S13" s="15" t="s">
        <v>2502</v>
      </c>
      <c r="U13" s="15" t="s">
        <v>2711</v>
      </c>
      <c r="V13" s="15">
        <v>10000</v>
      </c>
      <c r="X13" s="15" t="s">
        <v>389</v>
      </c>
      <c r="Y13" s="15">
        <v>3000</v>
      </c>
      <c r="Z13" s="15">
        <v>4</v>
      </c>
      <c r="AA13" s="15">
        <v>0</v>
      </c>
      <c r="AB13" s="15">
        <v>0</v>
      </c>
      <c r="CJ13" s="15">
        <v>10002</v>
      </c>
      <c r="CK13" t="s">
        <v>2709</v>
      </c>
    </row>
    <row r="14" spans="1:89">
      <c r="B14" s="15">
        <f>20000000+INDEX(编号表!$F:$F,MATCH(D14,编号表!$E:$E,0))*10000+F14</f>
        <v>20050004</v>
      </c>
      <c r="C14" s="15" t="s">
        <v>2709</v>
      </c>
      <c r="D14" s="15" t="s">
        <v>2709</v>
      </c>
      <c r="E14" s="15" t="s">
        <v>2696</v>
      </c>
      <c r="F14" s="15">
        <v>4</v>
      </c>
      <c r="G14" s="15" t="s">
        <v>2710</v>
      </c>
      <c r="H14" s="15" t="str">
        <f t="shared" si="0"/>
        <v>200500</v>
      </c>
      <c r="I14" s="15">
        <v>1</v>
      </c>
      <c r="J14" s="15" t="s">
        <v>2698</v>
      </c>
      <c r="L14" s="15">
        <v>1</v>
      </c>
      <c r="M14" s="15">
        <v>12000</v>
      </c>
      <c r="N14" s="15">
        <v>3000</v>
      </c>
      <c r="Q14" s="15">
        <v>30059</v>
      </c>
      <c r="R14" s="15" t="s">
        <v>2699</v>
      </c>
      <c r="S14" s="15" t="s">
        <v>2502</v>
      </c>
      <c r="U14" s="15" t="s">
        <v>2711</v>
      </c>
      <c r="V14" s="15">
        <v>10000</v>
      </c>
      <c r="X14" s="15" t="s">
        <v>389</v>
      </c>
      <c r="Y14" s="15">
        <v>3600</v>
      </c>
      <c r="Z14" s="15">
        <v>6</v>
      </c>
      <c r="AA14" s="15">
        <v>0</v>
      </c>
      <c r="AB14" s="15">
        <v>0</v>
      </c>
      <c r="CJ14" s="15">
        <v>10002</v>
      </c>
      <c r="CK14" t="s">
        <v>2709</v>
      </c>
    </row>
    <row r="15" spans="1:89">
      <c r="A15"/>
      <c r="B15" s="33">
        <f>20000000+INDEX(编号表!$F:$F,MATCH(D15,编号表!$E:$E,0))*10000+F15</f>
        <v>20060001</v>
      </c>
      <c r="C15" s="33" t="s">
        <v>432</v>
      </c>
      <c r="D15" s="33" t="s">
        <v>432</v>
      </c>
      <c r="E15" s="33" t="s">
        <v>2696</v>
      </c>
      <c r="F15" s="33">
        <v>1</v>
      </c>
      <c r="G15" s="33" t="s">
        <v>2712</v>
      </c>
      <c r="H15" s="33" t="str">
        <f t="shared" si="0"/>
        <v>200600</v>
      </c>
      <c r="I15" s="33" t="b">
        <v>1</v>
      </c>
      <c r="J15" s="33" t="s">
        <v>2698</v>
      </c>
      <c r="K15" s="33" t="s">
        <v>363</v>
      </c>
      <c r="L15" s="33">
        <v>1</v>
      </c>
      <c r="M15" s="33">
        <v>9000</v>
      </c>
      <c r="N15" s="33">
        <v>3000</v>
      </c>
      <c r="O15" s="33" t="s">
        <v>374</v>
      </c>
      <c r="P15" s="33">
        <v>10202016</v>
      </c>
      <c r="Q15" s="33">
        <v>30044</v>
      </c>
      <c r="R15" s="33" t="s">
        <v>363</v>
      </c>
      <c r="S15" s="33" t="s">
        <v>2713</v>
      </c>
      <c r="T15" s="33">
        <v>1</v>
      </c>
      <c r="U15" s="33" t="s">
        <v>2714</v>
      </c>
      <c r="V15" s="33">
        <v>10000</v>
      </c>
      <c r="W15" s="33"/>
      <c r="X15" s="33"/>
      <c r="Y15" s="33"/>
      <c r="Z15" s="33"/>
      <c r="AA15" s="33"/>
      <c r="AB15" s="33"/>
      <c r="AC15" s="33" t="s">
        <v>389</v>
      </c>
      <c r="AD15" s="33">
        <v>1600</v>
      </c>
      <c r="AE15" s="33">
        <v>1</v>
      </c>
      <c r="AF15" s="33" t="b">
        <v>0</v>
      </c>
      <c r="AG15" s="33">
        <v>0</v>
      </c>
      <c r="AH15" s="33"/>
      <c r="AI15" s="33"/>
      <c r="AJ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J15" s="33">
        <v>10011</v>
      </c>
      <c r="CK15" t="s">
        <v>432</v>
      </c>
    </row>
    <row r="16" spans="1:89">
      <c r="A16"/>
      <c r="B16" s="33">
        <f>20000000+INDEX(编号表!$F:$F,MATCH(D16,编号表!$E:$E,0))*10000+F16</f>
        <v>20060002</v>
      </c>
      <c r="C16" s="33" t="s">
        <v>432</v>
      </c>
      <c r="D16" s="33" t="s">
        <v>432</v>
      </c>
      <c r="E16" s="33" t="s">
        <v>2696</v>
      </c>
      <c r="F16" s="33">
        <v>2</v>
      </c>
      <c r="G16" s="33" t="s">
        <v>2712</v>
      </c>
      <c r="H16" s="33" t="str">
        <f t="shared" si="0"/>
        <v>200600</v>
      </c>
      <c r="I16" s="33" t="b">
        <v>1</v>
      </c>
      <c r="J16" s="33" t="s">
        <v>2698</v>
      </c>
      <c r="K16" s="33" t="s">
        <v>363</v>
      </c>
      <c r="L16" s="33">
        <v>1</v>
      </c>
      <c r="M16" s="33">
        <v>9000</v>
      </c>
      <c r="N16" s="33">
        <v>3000</v>
      </c>
      <c r="O16" s="33" t="s">
        <v>374</v>
      </c>
      <c r="P16" s="33">
        <v>10202016</v>
      </c>
      <c r="Q16" s="33">
        <v>30044</v>
      </c>
      <c r="R16" s="33" t="s">
        <v>363</v>
      </c>
      <c r="S16" s="33" t="s">
        <v>2713</v>
      </c>
      <c r="T16" s="33">
        <v>1</v>
      </c>
      <c r="U16" s="33" t="s">
        <v>2714</v>
      </c>
      <c r="V16" s="33">
        <v>10000</v>
      </c>
      <c r="W16" s="33"/>
      <c r="X16" s="33"/>
      <c r="Y16" s="33"/>
      <c r="Z16" s="33"/>
      <c r="AA16" s="33"/>
      <c r="AB16" s="33"/>
      <c r="AC16" s="33" t="s">
        <v>389</v>
      </c>
      <c r="AD16" s="33">
        <v>1800</v>
      </c>
      <c r="AE16" s="33">
        <v>1</v>
      </c>
      <c r="AF16" s="33" t="b">
        <v>0</v>
      </c>
      <c r="AG16" s="33">
        <v>0</v>
      </c>
      <c r="AH16" s="33"/>
      <c r="AI16" s="33"/>
      <c r="AJ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J16" s="33">
        <v>10011</v>
      </c>
      <c r="CK16" t="s">
        <v>432</v>
      </c>
    </row>
    <row r="17" spans="1:89">
      <c r="A17"/>
      <c r="B17" s="33">
        <f>20000000+INDEX(编号表!$F:$F,MATCH(D17,编号表!$E:$E,0))*10000+F17</f>
        <v>20060003</v>
      </c>
      <c r="C17" s="33" t="s">
        <v>432</v>
      </c>
      <c r="D17" s="33" t="s">
        <v>432</v>
      </c>
      <c r="E17" s="33" t="s">
        <v>2696</v>
      </c>
      <c r="F17" s="33">
        <v>3</v>
      </c>
      <c r="G17" s="33" t="s">
        <v>2712</v>
      </c>
      <c r="H17" s="33" t="str">
        <f t="shared" si="0"/>
        <v>200600</v>
      </c>
      <c r="I17" s="33" t="b">
        <v>1</v>
      </c>
      <c r="J17" s="33" t="s">
        <v>2698</v>
      </c>
      <c r="K17" s="33" t="s">
        <v>363</v>
      </c>
      <c r="L17" s="33">
        <v>1</v>
      </c>
      <c r="M17" s="33">
        <v>9000</v>
      </c>
      <c r="N17" s="33">
        <v>3000</v>
      </c>
      <c r="O17" s="33" t="s">
        <v>374</v>
      </c>
      <c r="P17" s="33">
        <v>10202016</v>
      </c>
      <c r="Q17" s="33">
        <v>30044</v>
      </c>
      <c r="R17" s="33" t="s">
        <v>363</v>
      </c>
      <c r="S17" s="33" t="s">
        <v>2713</v>
      </c>
      <c r="T17" s="33">
        <v>1</v>
      </c>
      <c r="U17" s="33" t="s">
        <v>2714</v>
      </c>
      <c r="V17" s="33">
        <v>10000</v>
      </c>
      <c r="W17" s="33"/>
      <c r="X17" s="33"/>
      <c r="Y17" s="33"/>
      <c r="Z17" s="33"/>
      <c r="AA17" s="33"/>
      <c r="AB17" s="33"/>
      <c r="AC17" s="33" t="s">
        <v>389</v>
      </c>
      <c r="AD17" s="33">
        <v>2000</v>
      </c>
      <c r="AE17" s="33">
        <v>1</v>
      </c>
      <c r="AF17" s="33" t="b">
        <v>0</v>
      </c>
      <c r="AG17" s="33">
        <v>0</v>
      </c>
      <c r="AH17" s="33"/>
      <c r="AI17" s="33"/>
      <c r="AJ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J17" s="33">
        <v>10011</v>
      </c>
      <c r="CK17" t="s">
        <v>432</v>
      </c>
    </row>
    <row r="18" spans="1:89">
      <c r="A18"/>
      <c r="B18" s="33">
        <f>20000000+INDEX(编号表!$F:$F,MATCH(D18,编号表!$E:$E,0))*10000+F18</f>
        <v>20060004</v>
      </c>
      <c r="C18" s="33" t="s">
        <v>432</v>
      </c>
      <c r="D18" s="33" t="s">
        <v>432</v>
      </c>
      <c r="E18" s="33" t="s">
        <v>2696</v>
      </c>
      <c r="F18" s="33">
        <v>4</v>
      </c>
      <c r="G18" s="33" t="s">
        <v>2712</v>
      </c>
      <c r="H18" s="33" t="str">
        <f t="shared" si="0"/>
        <v>200600</v>
      </c>
      <c r="I18" s="33" t="b">
        <v>1</v>
      </c>
      <c r="J18" s="33" t="s">
        <v>2698</v>
      </c>
      <c r="K18" s="33" t="s">
        <v>363</v>
      </c>
      <c r="L18" s="33">
        <v>1</v>
      </c>
      <c r="M18" s="33">
        <v>9000</v>
      </c>
      <c r="N18" s="33">
        <v>3000</v>
      </c>
      <c r="O18" s="33" t="s">
        <v>374</v>
      </c>
      <c r="P18" s="33">
        <v>10202016</v>
      </c>
      <c r="Q18" s="33">
        <v>30044</v>
      </c>
      <c r="R18" s="33" t="s">
        <v>363</v>
      </c>
      <c r="S18" s="33" t="s">
        <v>2713</v>
      </c>
      <c r="T18" s="33">
        <v>1</v>
      </c>
      <c r="U18" s="33" t="s">
        <v>2714</v>
      </c>
      <c r="V18" s="33">
        <v>10000</v>
      </c>
      <c r="W18" s="33"/>
      <c r="X18" s="33"/>
      <c r="Y18" s="33"/>
      <c r="Z18" s="33"/>
      <c r="AA18" s="33"/>
      <c r="AB18" s="33"/>
      <c r="AC18" s="33" t="s">
        <v>389</v>
      </c>
      <c r="AD18" s="33">
        <v>2200</v>
      </c>
      <c r="AE18" s="33">
        <v>2</v>
      </c>
      <c r="AF18" s="33" t="b">
        <v>0</v>
      </c>
      <c r="AG18" s="33">
        <v>0</v>
      </c>
      <c r="AH18" s="33"/>
      <c r="AI18" s="33"/>
      <c r="AJ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J18" s="33">
        <v>10011</v>
      </c>
      <c r="CK18" t="s">
        <v>432</v>
      </c>
    </row>
    <row r="19" spans="1:89">
      <c r="A19"/>
      <c r="B19" s="33">
        <f>20000000+INDEX(编号表!$F:$F,MATCH(D19,编号表!$E:$E,0))*10000+F19</f>
        <v>20060005</v>
      </c>
      <c r="C19" s="33" t="s">
        <v>432</v>
      </c>
      <c r="D19" s="33" t="s">
        <v>432</v>
      </c>
      <c r="E19" s="33" t="s">
        <v>2696</v>
      </c>
      <c r="F19" s="33">
        <v>5</v>
      </c>
      <c r="G19" s="33" t="s">
        <v>2712</v>
      </c>
      <c r="H19" s="33" t="str">
        <f t="shared" si="0"/>
        <v>200600</v>
      </c>
      <c r="I19" s="33" t="b">
        <v>1</v>
      </c>
      <c r="J19" s="33" t="s">
        <v>2698</v>
      </c>
      <c r="K19" s="33" t="s">
        <v>363</v>
      </c>
      <c r="L19" s="33">
        <v>1</v>
      </c>
      <c r="M19" s="33">
        <v>9000</v>
      </c>
      <c r="N19" s="33">
        <v>3000</v>
      </c>
      <c r="O19" s="33" t="s">
        <v>374</v>
      </c>
      <c r="P19" s="33">
        <v>10202016</v>
      </c>
      <c r="Q19" s="33">
        <v>30044</v>
      </c>
      <c r="R19" s="33" t="s">
        <v>363</v>
      </c>
      <c r="S19" s="33" t="s">
        <v>2713</v>
      </c>
      <c r="T19" s="33">
        <v>1</v>
      </c>
      <c r="U19" s="33" t="s">
        <v>2714</v>
      </c>
      <c r="V19" s="33">
        <v>10000</v>
      </c>
      <c r="W19" s="33"/>
      <c r="X19" s="33"/>
      <c r="Y19" s="33"/>
      <c r="Z19" s="33"/>
      <c r="AA19" s="33"/>
      <c r="AB19" s="33"/>
      <c r="AC19" s="33" t="s">
        <v>389</v>
      </c>
      <c r="AD19" s="33">
        <v>2400</v>
      </c>
      <c r="AE19" s="33">
        <v>2</v>
      </c>
      <c r="AF19" s="33" t="b">
        <v>0</v>
      </c>
      <c r="AG19" s="33">
        <v>0</v>
      </c>
      <c r="AH19" s="33"/>
      <c r="AI19" s="33"/>
      <c r="AJ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J19" s="33">
        <v>10011</v>
      </c>
      <c r="CK19" t="s">
        <v>432</v>
      </c>
    </row>
    <row r="20" spans="1:89">
      <c r="A20"/>
      <c r="B20" s="33">
        <f>20000000+INDEX(编号表!$F:$F,MATCH(D20,编号表!$E:$E,0))*10000+F20</f>
        <v>20060006</v>
      </c>
      <c r="C20" s="33" t="s">
        <v>432</v>
      </c>
      <c r="D20" s="33" t="s">
        <v>432</v>
      </c>
      <c r="E20" s="33" t="s">
        <v>2696</v>
      </c>
      <c r="F20" s="33">
        <v>6</v>
      </c>
      <c r="G20" s="33" t="s">
        <v>2712</v>
      </c>
      <c r="H20" s="33" t="str">
        <f t="shared" si="0"/>
        <v>200600</v>
      </c>
      <c r="I20" s="33" t="b">
        <v>1</v>
      </c>
      <c r="J20" s="33" t="s">
        <v>2698</v>
      </c>
      <c r="K20" s="33" t="s">
        <v>363</v>
      </c>
      <c r="L20" s="33">
        <v>1</v>
      </c>
      <c r="M20" s="33">
        <v>9000</v>
      </c>
      <c r="N20" s="33">
        <v>3000</v>
      </c>
      <c r="O20" s="33" t="s">
        <v>374</v>
      </c>
      <c r="P20" s="33">
        <v>10202016</v>
      </c>
      <c r="Q20" s="33">
        <v>30044</v>
      </c>
      <c r="R20" s="33" t="s">
        <v>363</v>
      </c>
      <c r="S20" s="33" t="s">
        <v>2713</v>
      </c>
      <c r="T20" s="33">
        <v>1</v>
      </c>
      <c r="U20" s="33" t="s">
        <v>2714</v>
      </c>
      <c r="V20" s="33">
        <v>10000</v>
      </c>
      <c r="W20" s="33"/>
      <c r="X20" s="33"/>
      <c r="Y20" s="33"/>
      <c r="Z20" s="33"/>
      <c r="AA20" s="33"/>
      <c r="AB20" s="33"/>
      <c r="AC20" s="33" t="s">
        <v>389</v>
      </c>
      <c r="AD20" s="33">
        <v>2600</v>
      </c>
      <c r="AE20" s="33">
        <v>2</v>
      </c>
      <c r="AF20" s="33" t="b">
        <v>0</v>
      </c>
      <c r="AG20" s="33">
        <v>0</v>
      </c>
      <c r="AH20" s="33"/>
      <c r="AI20" s="33"/>
      <c r="AJ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J20" s="33">
        <v>10011</v>
      </c>
      <c r="CK20" t="s">
        <v>432</v>
      </c>
    </row>
    <row r="21" spans="1:89">
      <c r="A21"/>
      <c r="B21" s="33">
        <f>20000000+INDEX(编号表!$F:$F,MATCH(D21,编号表!$E:$E,0))*10000+F21</f>
        <v>20060007</v>
      </c>
      <c r="C21" s="33" t="s">
        <v>432</v>
      </c>
      <c r="D21" s="33" t="s">
        <v>432</v>
      </c>
      <c r="E21" s="33" t="s">
        <v>2696</v>
      </c>
      <c r="F21" s="33">
        <v>7</v>
      </c>
      <c r="G21" s="33" t="s">
        <v>2712</v>
      </c>
      <c r="H21" s="33" t="str">
        <f t="shared" si="0"/>
        <v>200600</v>
      </c>
      <c r="I21" s="33" t="b">
        <v>1</v>
      </c>
      <c r="J21" s="33" t="s">
        <v>2698</v>
      </c>
      <c r="K21" s="33" t="s">
        <v>363</v>
      </c>
      <c r="L21" s="33">
        <v>1</v>
      </c>
      <c r="M21" s="33">
        <v>9000</v>
      </c>
      <c r="N21" s="33">
        <v>3000</v>
      </c>
      <c r="O21" s="33" t="s">
        <v>374</v>
      </c>
      <c r="P21" s="33">
        <v>10202016</v>
      </c>
      <c r="Q21" s="33">
        <v>30044</v>
      </c>
      <c r="R21" s="33" t="s">
        <v>363</v>
      </c>
      <c r="S21" s="33" t="s">
        <v>2713</v>
      </c>
      <c r="T21" s="33">
        <v>1</v>
      </c>
      <c r="U21" s="33" t="s">
        <v>2714</v>
      </c>
      <c r="V21" s="33">
        <v>10000</v>
      </c>
      <c r="W21" s="33"/>
      <c r="X21" s="33"/>
      <c r="Y21" s="33"/>
      <c r="Z21" s="33"/>
      <c r="AA21" s="33"/>
      <c r="AB21" s="33"/>
      <c r="AC21" s="33" t="s">
        <v>389</v>
      </c>
      <c r="AD21" s="33">
        <v>2800</v>
      </c>
      <c r="AE21" s="33">
        <v>2</v>
      </c>
      <c r="AF21" s="33" t="b">
        <v>0</v>
      </c>
      <c r="AG21" s="33">
        <v>0</v>
      </c>
      <c r="AH21" s="33"/>
      <c r="AI21" s="33"/>
      <c r="AJ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J21" s="33">
        <v>10011</v>
      </c>
      <c r="CK21" t="s">
        <v>432</v>
      </c>
    </row>
    <row r="22" spans="1:89">
      <c r="A22"/>
      <c r="B22" s="33">
        <f>20000000+INDEX(编号表!$F:$F,MATCH(D22,编号表!$E:$E,0))*10000+F22</f>
        <v>20060008</v>
      </c>
      <c r="C22" s="33" t="s">
        <v>432</v>
      </c>
      <c r="D22" s="33" t="s">
        <v>432</v>
      </c>
      <c r="E22" s="33" t="s">
        <v>2696</v>
      </c>
      <c r="F22" s="33">
        <v>8</v>
      </c>
      <c r="G22" s="33" t="s">
        <v>2712</v>
      </c>
      <c r="H22" s="33" t="str">
        <f t="shared" si="0"/>
        <v>200600</v>
      </c>
      <c r="I22" s="33" t="b">
        <v>1</v>
      </c>
      <c r="J22" s="33" t="s">
        <v>2698</v>
      </c>
      <c r="K22" s="33" t="s">
        <v>363</v>
      </c>
      <c r="L22" s="33">
        <v>1</v>
      </c>
      <c r="M22" s="33">
        <v>9000</v>
      </c>
      <c r="N22" s="33">
        <v>3000</v>
      </c>
      <c r="O22" s="33" t="s">
        <v>374</v>
      </c>
      <c r="P22" s="33">
        <v>10202016</v>
      </c>
      <c r="Q22" s="33">
        <v>30044</v>
      </c>
      <c r="R22" s="33" t="s">
        <v>363</v>
      </c>
      <c r="S22" s="33" t="s">
        <v>2713</v>
      </c>
      <c r="T22" s="33">
        <v>1</v>
      </c>
      <c r="U22" s="33" t="s">
        <v>2714</v>
      </c>
      <c r="V22" s="33">
        <v>10000</v>
      </c>
      <c r="W22" s="33"/>
      <c r="X22" s="33"/>
      <c r="Y22" s="33"/>
      <c r="Z22" s="33"/>
      <c r="AA22" s="33"/>
      <c r="AB22" s="33"/>
      <c r="AC22" s="33" t="s">
        <v>389</v>
      </c>
      <c r="AD22" s="33">
        <v>3000</v>
      </c>
      <c r="AE22" s="33">
        <v>3</v>
      </c>
      <c r="AF22" s="33" t="b">
        <v>0</v>
      </c>
      <c r="AG22" s="33">
        <v>0</v>
      </c>
      <c r="AH22" s="33"/>
      <c r="AI22" s="33"/>
      <c r="AJ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J22" s="33">
        <v>10011</v>
      </c>
      <c r="CK22" t="s">
        <v>432</v>
      </c>
    </row>
    <row r="23" spans="1:89">
      <c r="A23"/>
      <c r="B23" s="33">
        <f>20000000+INDEX(编号表!$F:$F,MATCH(D23,编号表!$E:$E,0))*10000+F23</f>
        <v>20060009</v>
      </c>
      <c r="C23" s="33" t="s">
        <v>432</v>
      </c>
      <c r="D23" s="33" t="s">
        <v>432</v>
      </c>
      <c r="E23" s="33" t="s">
        <v>2696</v>
      </c>
      <c r="F23" s="33">
        <v>9</v>
      </c>
      <c r="G23" s="33" t="s">
        <v>2712</v>
      </c>
      <c r="H23" s="33" t="str">
        <f t="shared" si="0"/>
        <v>200600</v>
      </c>
      <c r="I23" s="33" t="b">
        <v>1</v>
      </c>
      <c r="J23" s="33" t="s">
        <v>2698</v>
      </c>
      <c r="K23" s="33" t="s">
        <v>363</v>
      </c>
      <c r="L23" s="33">
        <v>1</v>
      </c>
      <c r="M23" s="33">
        <v>9000</v>
      </c>
      <c r="N23" s="33">
        <v>3000</v>
      </c>
      <c r="O23" s="33" t="s">
        <v>374</v>
      </c>
      <c r="P23" s="33">
        <v>10202016</v>
      </c>
      <c r="Q23" s="33">
        <v>30044</v>
      </c>
      <c r="R23" s="33" t="s">
        <v>363</v>
      </c>
      <c r="S23" s="33" t="s">
        <v>2713</v>
      </c>
      <c r="T23" s="33">
        <v>1</v>
      </c>
      <c r="U23" s="33" t="s">
        <v>2714</v>
      </c>
      <c r="V23" s="33">
        <v>10000</v>
      </c>
      <c r="W23" s="33"/>
      <c r="X23" s="33"/>
      <c r="Y23" s="33"/>
      <c r="Z23" s="33"/>
      <c r="AA23" s="33"/>
      <c r="AB23" s="33"/>
      <c r="AC23" s="33" t="s">
        <v>389</v>
      </c>
      <c r="AD23" s="33">
        <v>3200</v>
      </c>
      <c r="AE23" s="33">
        <v>3</v>
      </c>
      <c r="AF23" s="33" t="b">
        <v>0</v>
      </c>
      <c r="AG23" s="33">
        <v>0</v>
      </c>
      <c r="AH23" s="33"/>
      <c r="AI23" s="33"/>
      <c r="AJ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J23" s="33">
        <v>10011</v>
      </c>
      <c r="CK23" t="s">
        <v>432</v>
      </c>
    </row>
    <row r="24" spans="1:89">
      <c r="A24"/>
      <c r="B24" s="33">
        <f>20000000+INDEX(编号表!$F:$F,MATCH(D24,编号表!$E:$E,0))*10000+F24</f>
        <v>20060010</v>
      </c>
      <c r="C24" s="33" t="s">
        <v>432</v>
      </c>
      <c r="D24" s="33" t="s">
        <v>432</v>
      </c>
      <c r="E24" s="33" t="s">
        <v>2696</v>
      </c>
      <c r="F24" s="33">
        <v>10</v>
      </c>
      <c r="G24" s="33" t="s">
        <v>2712</v>
      </c>
      <c r="H24" s="33" t="str">
        <f t="shared" si="0"/>
        <v>200600</v>
      </c>
      <c r="I24" s="33" t="b">
        <v>1</v>
      </c>
      <c r="J24" s="33" t="s">
        <v>2698</v>
      </c>
      <c r="K24" s="33" t="s">
        <v>363</v>
      </c>
      <c r="L24" s="33">
        <v>1</v>
      </c>
      <c r="M24" s="33">
        <v>9000</v>
      </c>
      <c r="N24" s="33">
        <v>3000</v>
      </c>
      <c r="O24" s="33" t="s">
        <v>374</v>
      </c>
      <c r="P24" s="33">
        <v>10202016</v>
      </c>
      <c r="Q24" s="33">
        <v>30044</v>
      </c>
      <c r="R24" s="33" t="s">
        <v>363</v>
      </c>
      <c r="S24" s="33" t="s">
        <v>2713</v>
      </c>
      <c r="T24" s="33">
        <v>1</v>
      </c>
      <c r="U24" s="33" t="s">
        <v>2714</v>
      </c>
      <c r="V24" s="33">
        <v>10000</v>
      </c>
      <c r="W24" s="33"/>
      <c r="X24" s="33"/>
      <c r="Y24" s="33"/>
      <c r="Z24" s="33"/>
      <c r="AA24" s="33"/>
      <c r="AB24" s="33"/>
      <c r="AC24" s="33" t="s">
        <v>389</v>
      </c>
      <c r="AD24" s="33">
        <v>3500</v>
      </c>
      <c r="AE24" s="33">
        <v>3</v>
      </c>
      <c r="AF24" s="33" t="b">
        <v>0</v>
      </c>
      <c r="AG24" s="33">
        <v>0</v>
      </c>
      <c r="AH24" s="33"/>
      <c r="AI24" s="33"/>
      <c r="AJ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J24" s="33">
        <v>10011</v>
      </c>
      <c r="CK24" t="s">
        <v>432</v>
      </c>
    </row>
    <row r="25" spans="1:89">
      <c r="A25"/>
      <c r="B25" s="33">
        <f>20000000+INDEX(编号表!$F:$F,MATCH(D25,编号表!$E:$E,0))*10000+F25</f>
        <v>20070001</v>
      </c>
      <c r="C25" s="33" t="s">
        <v>435</v>
      </c>
      <c r="D25" s="33" t="s">
        <v>435</v>
      </c>
      <c r="E25" s="33" t="s">
        <v>2696</v>
      </c>
      <c r="F25" s="33">
        <v>1</v>
      </c>
      <c r="G25" s="33" t="s">
        <v>2715</v>
      </c>
      <c r="H25" s="33" t="str">
        <f t="shared" si="0"/>
        <v>200700</v>
      </c>
      <c r="I25" s="33" t="b">
        <v>1</v>
      </c>
      <c r="J25" s="33" t="s">
        <v>2698</v>
      </c>
      <c r="K25" s="33" t="s">
        <v>363</v>
      </c>
      <c r="L25" s="33">
        <v>1</v>
      </c>
      <c r="M25" s="33">
        <v>2000</v>
      </c>
      <c r="N25" s="33">
        <v>0</v>
      </c>
      <c r="O25" s="33" t="s">
        <v>374</v>
      </c>
      <c r="P25" s="33">
        <v>10202017</v>
      </c>
      <c r="Q25" s="33">
        <v>30082</v>
      </c>
      <c r="R25" s="33" t="s">
        <v>2699</v>
      </c>
      <c r="S25" s="33" t="s">
        <v>2502</v>
      </c>
      <c r="T25" s="33">
        <v>1</v>
      </c>
      <c r="U25" s="33" t="s">
        <v>2700</v>
      </c>
      <c r="V25" s="33">
        <v>10000</v>
      </c>
      <c r="W25" s="33" t="s">
        <v>2695</v>
      </c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J25" s="33">
        <v>10012</v>
      </c>
      <c r="CK25" t="s">
        <v>435</v>
      </c>
    </row>
    <row r="26" spans="1:89">
      <c r="A26"/>
      <c r="B26" s="33">
        <f>20000000+INDEX(编号表!$F:$F,MATCH(D26,编号表!$E:$E,0))*10000+F26</f>
        <v>20070002</v>
      </c>
      <c r="C26" s="33" t="s">
        <v>435</v>
      </c>
      <c r="D26" s="33" t="s">
        <v>435</v>
      </c>
      <c r="E26" s="33" t="s">
        <v>2696</v>
      </c>
      <c r="F26" s="33">
        <v>2</v>
      </c>
      <c r="G26" s="33" t="s">
        <v>2715</v>
      </c>
      <c r="H26" s="33" t="str">
        <f t="shared" si="0"/>
        <v>200700</v>
      </c>
      <c r="I26" s="33" t="b">
        <v>1</v>
      </c>
      <c r="J26" s="33" t="s">
        <v>2698</v>
      </c>
      <c r="K26" s="33" t="s">
        <v>363</v>
      </c>
      <c r="L26" s="33">
        <v>1</v>
      </c>
      <c r="M26" s="33">
        <v>2000</v>
      </c>
      <c r="N26" s="33">
        <v>0</v>
      </c>
      <c r="O26" s="33" t="s">
        <v>374</v>
      </c>
      <c r="P26" s="33">
        <v>10202017</v>
      </c>
      <c r="Q26" s="33">
        <v>30082</v>
      </c>
      <c r="R26" s="33" t="s">
        <v>2699</v>
      </c>
      <c r="S26" s="33" t="s">
        <v>2502</v>
      </c>
      <c r="T26" s="33">
        <v>1</v>
      </c>
      <c r="U26" s="33" t="s">
        <v>2700</v>
      </c>
      <c r="V26" s="33">
        <v>10000</v>
      </c>
      <c r="W26" s="33" t="s">
        <v>2695</v>
      </c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J26" s="33">
        <v>10012</v>
      </c>
      <c r="CK26" t="s">
        <v>435</v>
      </c>
    </row>
    <row r="27" spans="1:89">
      <c r="A27"/>
      <c r="B27" s="33">
        <f>20000000+INDEX(编号表!$F:$F,MATCH(D27,编号表!$E:$E,0))*10000+F27</f>
        <v>20070003</v>
      </c>
      <c r="C27" s="33" t="s">
        <v>435</v>
      </c>
      <c r="D27" s="33" t="s">
        <v>435</v>
      </c>
      <c r="E27" s="33" t="s">
        <v>2696</v>
      </c>
      <c r="F27" s="33">
        <v>3</v>
      </c>
      <c r="G27" s="33" t="s">
        <v>2715</v>
      </c>
      <c r="H27" s="33" t="str">
        <f t="shared" si="0"/>
        <v>200700</v>
      </c>
      <c r="I27" s="33" t="b">
        <v>1</v>
      </c>
      <c r="J27" s="33" t="s">
        <v>2698</v>
      </c>
      <c r="K27" s="33" t="s">
        <v>363</v>
      </c>
      <c r="L27" s="33">
        <v>1</v>
      </c>
      <c r="M27" s="33">
        <v>2000</v>
      </c>
      <c r="N27" s="33">
        <v>0</v>
      </c>
      <c r="O27" s="33" t="s">
        <v>374</v>
      </c>
      <c r="P27" s="33">
        <v>10202017</v>
      </c>
      <c r="Q27" s="33">
        <v>30082</v>
      </c>
      <c r="R27" s="33" t="s">
        <v>2699</v>
      </c>
      <c r="S27" s="33" t="s">
        <v>2502</v>
      </c>
      <c r="T27" s="33">
        <v>1</v>
      </c>
      <c r="U27" s="33" t="s">
        <v>2700</v>
      </c>
      <c r="V27" s="33">
        <v>10000</v>
      </c>
      <c r="W27" s="33" t="s">
        <v>2695</v>
      </c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J27" s="33">
        <v>10012</v>
      </c>
      <c r="CK27" t="s">
        <v>435</v>
      </c>
    </row>
    <row r="28" spans="1:89">
      <c r="A28"/>
      <c r="B28" s="33">
        <f>20000000+INDEX(编号表!$F:$F,MATCH(D28,编号表!$E:$E,0))*10000+F28</f>
        <v>20070004</v>
      </c>
      <c r="C28" s="33" t="s">
        <v>435</v>
      </c>
      <c r="D28" s="33" t="s">
        <v>435</v>
      </c>
      <c r="E28" s="33" t="s">
        <v>2696</v>
      </c>
      <c r="F28" s="33">
        <v>4</v>
      </c>
      <c r="G28" s="33" t="s">
        <v>2715</v>
      </c>
      <c r="H28" s="33" t="str">
        <f t="shared" si="0"/>
        <v>200700</v>
      </c>
      <c r="I28" s="33" t="b">
        <v>1</v>
      </c>
      <c r="J28" s="33" t="s">
        <v>2698</v>
      </c>
      <c r="K28" s="33" t="s">
        <v>363</v>
      </c>
      <c r="L28" s="33">
        <v>1</v>
      </c>
      <c r="M28" s="33">
        <v>2000</v>
      </c>
      <c r="N28" s="33">
        <v>0</v>
      </c>
      <c r="O28" s="33" t="s">
        <v>374</v>
      </c>
      <c r="P28" s="33">
        <v>10202017</v>
      </c>
      <c r="Q28" s="33">
        <v>30082</v>
      </c>
      <c r="R28" s="33" t="s">
        <v>2699</v>
      </c>
      <c r="S28" s="33" t="s">
        <v>2502</v>
      </c>
      <c r="T28" s="33">
        <v>1</v>
      </c>
      <c r="U28" s="33" t="s">
        <v>2700</v>
      </c>
      <c r="V28" s="33">
        <v>10000</v>
      </c>
      <c r="W28" s="33" t="s">
        <v>2695</v>
      </c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J28" s="33">
        <v>10012</v>
      </c>
      <c r="CK28" t="s">
        <v>435</v>
      </c>
    </row>
    <row r="29" spans="1:89">
      <c r="A29"/>
      <c r="B29" s="33">
        <f>20000000+INDEX(编号表!$F:$F,MATCH(D29,编号表!$E:$E,0))*10000+F29</f>
        <v>20070005</v>
      </c>
      <c r="C29" s="33" t="s">
        <v>435</v>
      </c>
      <c r="D29" s="33" t="s">
        <v>435</v>
      </c>
      <c r="E29" s="33" t="s">
        <v>2696</v>
      </c>
      <c r="F29" s="33">
        <v>5</v>
      </c>
      <c r="G29" s="33" t="s">
        <v>2715</v>
      </c>
      <c r="H29" s="33" t="str">
        <f t="shared" si="0"/>
        <v>200700</v>
      </c>
      <c r="I29" s="33" t="b">
        <v>1</v>
      </c>
      <c r="J29" s="33" t="s">
        <v>2698</v>
      </c>
      <c r="K29" s="33" t="s">
        <v>363</v>
      </c>
      <c r="L29" s="33">
        <v>1</v>
      </c>
      <c r="M29" s="33">
        <v>2000</v>
      </c>
      <c r="N29" s="33">
        <v>0</v>
      </c>
      <c r="O29" s="33" t="s">
        <v>374</v>
      </c>
      <c r="P29" s="33">
        <v>10202017</v>
      </c>
      <c r="Q29" s="33">
        <v>30082</v>
      </c>
      <c r="R29" s="33" t="s">
        <v>2699</v>
      </c>
      <c r="S29" s="33" t="s">
        <v>2502</v>
      </c>
      <c r="T29" s="33">
        <v>1</v>
      </c>
      <c r="U29" s="33" t="s">
        <v>2700</v>
      </c>
      <c r="V29" s="33">
        <v>10000</v>
      </c>
      <c r="W29" s="33" t="s">
        <v>2695</v>
      </c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J29" s="33">
        <v>10012</v>
      </c>
      <c r="CK29" t="s">
        <v>435</v>
      </c>
    </row>
    <row r="30" spans="1:89">
      <c r="A30"/>
      <c r="B30" s="33">
        <f>20000000+INDEX(编号表!$F:$F,MATCH(D30,编号表!$E:$E,0))*10000+F30</f>
        <v>20070006</v>
      </c>
      <c r="C30" s="33" t="s">
        <v>435</v>
      </c>
      <c r="D30" s="33" t="s">
        <v>435</v>
      </c>
      <c r="E30" s="33" t="s">
        <v>2696</v>
      </c>
      <c r="F30" s="33">
        <v>6</v>
      </c>
      <c r="G30" s="33" t="s">
        <v>2715</v>
      </c>
      <c r="H30" s="33" t="str">
        <f t="shared" si="0"/>
        <v>200700</v>
      </c>
      <c r="I30" s="33" t="b">
        <v>1</v>
      </c>
      <c r="J30" s="33" t="s">
        <v>2698</v>
      </c>
      <c r="K30" s="33" t="s">
        <v>363</v>
      </c>
      <c r="L30" s="33">
        <v>1</v>
      </c>
      <c r="M30" s="33">
        <v>2000</v>
      </c>
      <c r="N30" s="33">
        <v>0</v>
      </c>
      <c r="O30" s="33" t="s">
        <v>374</v>
      </c>
      <c r="P30" s="33">
        <v>10202017</v>
      </c>
      <c r="Q30" s="33">
        <v>30082</v>
      </c>
      <c r="R30" s="33" t="s">
        <v>2699</v>
      </c>
      <c r="S30" s="33" t="s">
        <v>2502</v>
      </c>
      <c r="T30" s="33">
        <v>1</v>
      </c>
      <c r="U30" s="33" t="s">
        <v>2700</v>
      </c>
      <c r="V30" s="33">
        <v>10000</v>
      </c>
      <c r="W30" s="33" t="s">
        <v>2695</v>
      </c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J30" s="33">
        <v>10012</v>
      </c>
      <c r="CK30" t="s">
        <v>435</v>
      </c>
    </row>
    <row r="31" spans="1:89">
      <c r="A31"/>
      <c r="B31" s="33">
        <f>20000000+INDEX(编号表!$F:$F,MATCH(D31,编号表!$E:$E,0))*10000+F31</f>
        <v>20070007</v>
      </c>
      <c r="C31" s="33" t="s">
        <v>435</v>
      </c>
      <c r="D31" s="33" t="s">
        <v>435</v>
      </c>
      <c r="E31" s="33" t="s">
        <v>2696</v>
      </c>
      <c r="F31" s="33">
        <v>7</v>
      </c>
      <c r="G31" s="33" t="s">
        <v>2715</v>
      </c>
      <c r="H31" s="33" t="str">
        <f t="shared" si="0"/>
        <v>200700</v>
      </c>
      <c r="I31" s="33" t="b">
        <v>1</v>
      </c>
      <c r="J31" s="33" t="s">
        <v>2698</v>
      </c>
      <c r="K31" s="33" t="s">
        <v>363</v>
      </c>
      <c r="L31" s="33">
        <v>1</v>
      </c>
      <c r="M31" s="33">
        <v>2000</v>
      </c>
      <c r="N31" s="33">
        <v>0</v>
      </c>
      <c r="O31" s="33" t="s">
        <v>374</v>
      </c>
      <c r="P31" s="33">
        <v>10202017</v>
      </c>
      <c r="Q31" s="33">
        <v>30082</v>
      </c>
      <c r="R31" s="33" t="s">
        <v>2699</v>
      </c>
      <c r="S31" s="33" t="s">
        <v>2502</v>
      </c>
      <c r="T31" s="33">
        <v>1</v>
      </c>
      <c r="U31" s="33" t="s">
        <v>2700</v>
      </c>
      <c r="V31" s="33">
        <v>10000</v>
      </c>
      <c r="W31" s="33" t="s">
        <v>2695</v>
      </c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J31" s="33">
        <v>10012</v>
      </c>
      <c r="CK31" t="s">
        <v>435</v>
      </c>
    </row>
    <row r="32" spans="1:89">
      <c r="A32"/>
      <c r="B32" s="33">
        <f>20000000+INDEX(编号表!$F:$F,MATCH(D32,编号表!$E:$E,0))*10000+F32</f>
        <v>20070008</v>
      </c>
      <c r="C32" s="33" t="s">
        <v>435</v>
      </c>
      <c r="D32" s="33" t="s">
        <v>435</v>
      </c>
      <c r="E32" s="33" t="s">
        <v>2696</v>
      </c>
      <c r="F32" s="33">
        <v>8</v>
      </c>
      <c r="G32" s="33" t="s">
        <v>2715</v>
      </c>
      <c r="H32" s="33" t="str">
        <f t="shared" si="0"/>
        <v>200700</v>
      </c>
      <c r="I32" s="33" t="b">
        <v>1</v>
      </c>
      <c r="J32" s="33" t="s">
        <v>2698</v>
      </c>
      <c r="K32" s="33" t="s">
        <v>363</v>
      </c>
      <c r="L32" s="33">
        <v>1</v>
      </c>
      <c r="M32" s="33">
        <v>2000</v>
      </c>
      <c r="N32" s="33">
        <v>0</v>
      </c>
      <c r="O32" s="33" t="s">
        <v>374</v>
      </c>
      <c r="P32" s="33">
        <v>10202017</v>
      </c>
      <c r="Q32" s="33">
        <v>30082</v>
      </c>
      <c r="R32" s="33" t="s">
        <v>2699</v>
      </c>
      <c r="S32" s="33" t="s">
        <v>2502</v>
      </c>
      <c r="T32" s="33">
        <v>1</v>
      </c>
      <c r="U32" s="33" t="s">
        <v>2700</v>
      </c>
      <c r="V32" s="33">
        <v>10000</v>
      </c>
      <c r="W32" s="33" t="s">
        <v>2695</v>
      </c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J32" s="33">
        <v>10012</v>
      </c>
      <c r="CK32" t="s">
        <v>435</v>
      </c>
    </row>
    <row r="33" spans="1:89">
      <c r="A33"/>
      <c r="B33" s="33">
        <f>20000000+INDEX(编号表!$F:$F,MATCH(D33,编号表!$E:$E,0))*10000+F33</f>
        <v>20070009</v>
      </c>
      <c r="C33" s="33" t="s">
        <v>435</v>
      </c>
      <c r="D33" s="33" t="s">
        <v>435</v>
      </c>
      <c r="E33" s="33" t="s">
        <v>2696</v>
      </c>
      <c r="F33" s="33">
        <v>9</v>
      </c>
      <c r="G33" s="33" t="s">
        <v>2715</v>
      </c>
      <c r="H33" s="33" t="str">
        <f t="shared" si="0"/>
        <v>200700</v>
      </c>
      <c r="I33" s="33" t="b">
        <v>1</v>
      </c>
      <c r="J33" s="33" t="s">
        <v>2698</v>
      </c>
      <c r="K33" s="33" t="s">
        <v>363</v>
      </c>
      <c r="L33" s="33">
        <v>1</v>
      </c>
      <c r="M33" s="33">
        <v>2000</v>
      </c>
      <c r="N33" s="33">
        <v>0</v>
      </c>
      <c r="O33" s="33" t="s">
        <v>374</v>
      </c>
      <c r="P33" s="33">
        <v>10202017</v>
      </c>
      <c r="Q33" s="33">
        <v>30082</v>
      </c>
      <c r="R33" s="33" t="s">
        <v>2699</v>
      </c>
      <c r="S33" s="33" t="s">
        <v>2502</v>
      </c>
      <c r="T33" s="33">
        <v>1</v>
      </c>
      <c r="U33" s="33" t="s">
        <v>2700</v>
      </c>
      <c r="V33" s="33">
        <v>10000</v>
      </c>
      <c r="W33" s="33" t="s">
        <v>2695</v>
      </c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J33" s="33">
        <v>10012</v>
      </c>
      <c r="CK33" t="s">
        <v>435</v>
      </c>
    </row>
    <row r="34" spans="1:89">
      <c r="A34"/>
      <c r="B34" s="33">
        <f>20000000+INDEX(编号表!$F:$F,MATCH(D34,编号表!$E:$E,0))*10000+F34</f>
        <v>20070010</v>
      </c>
      <c r="C34" s="33" t="s">
        <v>435</v>
      </c>
      <c r="D34" s="33" t="s">
        <v>435</v>
      </c>
      <c r="E34" s="33" t="s">
        <v>2696</v>
      </c>
      <c r="F34" s="33">
        <v>10</v>
      </c>
      <c r="G34" s="33" t="s">
        <v>2715</v>
      </c>
      <c r="H34" s="33" t="str">
        <f t="shared" si="0"/>
        <v>200700</v>
      </c>
      <c r="I34" s="33" t="b">
        <v>1</v>
      </c>
      <c r="J34" s="33" t="s">
        <v>2698</v>
      </c>
      <c r="K34" s="33" t="s">
        <v>363</v>
      </c>
      <c r="L34" s="33">
        <v>1</v>
      </c>
      <c r="M34" s="33">
        <v>2000</v>
      </c>
      <c r="N34" s="33">
        <v>0</v>
      </c>
      <c r="O34" s="33" t="s">
        <v>374</v>
      </c>
      <c r="P34" s="33">
        <v>10202017</v>
      </c>
      <c r="Q34" s="33">
        <v>30082</v>
      </c>
      <c r="R34" s="33" t="s">
        <v>2699</v>
      </c>
      <c r="S34" s="33" t="s">
        <v>2502</v>
      </c>
      <c r="T34" s="33">
        <v>1</v>
      </c>
      <c r="U34" s="33" t="s">
        <v>2700</v>
      </c>
      <c r="V34" s="33">
        <v>10000</v>
      </c>
      <c r="W34" s="33" t="s">
        <v>2695</v>
      </c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J34" s="33">
        <v>10012</v>
      </c>
      <c r="CK34" t="s">
        <v>435</v>
      </c>
    </row>
    <row r="35" spans="1:89">
      <c r="A35"/>
      <c r="B35" s="33">
        <f>20000000+INDEX(编号表!$F:$F,MATCH(D35,编号表!$E:$E,0))*10000+F35</f>
        <v>20080001</v>
      </c>
      <c r="C35" s="33" t="s">
        <v>438</v>
      </c>
      <c r="D35" s="33" t="s">
        <v>438</v>
      </c>
      <c r="E35" s="33" t="s">
        <v>2696</v>
      </c>
      <c r="F35" s="33">
        <v>1</v>
      </c>
      <c r="G35" s="33" t="s">
        <v>2716</v>
      </c>
      <c r="H35" s="33" t="str">
        <f t="shared" si="0"/>
        <v>200800</v>
      </c>
      <c r="I35" s="33" t="b">
        <v>1</v>
      </c>
      <c r="J35" s="33" t="s">
        <v>2698</v>
      </c>
      <c r="K35" s="33" t="s">
        <v>363</v>
      </c>
      <c r="L35" s="33">
        <v>1</v>
      </c>
      <c r="M35" s="33">
        <v>2000</v>
      </c>
      <c r="N35" s="33">
        <v>0</v>
      </c>
      <c r="O35" s="33" t="s">
        <v>374</v>
      </c>
      <c r="P35" s="33">
        <v>10202018</v>
      </c>
      <c r="Q35" s="33">
        <v>30060</v>
      </c>
      <c r="R35" s="33" t="s">
        <v>2699</v>
      </c>
      <c r="S35" s="33" t="s">
        <v>2502</v>
      </c>
      <c r="T35" s="33">
        <v>1</v>
      </c>
      <c r="U35" s="33" t="s">
        <v>2700</v>
      </c>
      <c r="V35" s="33">
        <v>10000</v>
      </c>
      <c r="W35" s="33" t="s">
        <v>2703</v>
      </c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J35" s="33">
        <v>10013</v>
      </c>
      <c r="CK35" t="s">
        <v>438</v>
      </c>
    </row>
    <row r="36" spans="1:89">
      <c r="A36"/>
      <c r="B36" s="33">
        <f>20000000+INDEX(编号表!$F:$F,MATCH(D36,编号表!$E:$E,0))*10000+F36</f>
        <v>20080002</v>
      </c>
      <c r="C36" s="33" t="s">
        <v>438</v>
      </c>
      <c r="D36" s="33" t="s">
        <v>438</v>
      </c>
      <c r="E36" s="33" t="s">
        <v>2696</v>
      </c>
      <c r="F36" s="33">
        <v>2</v>
      </c>
      <c r="G36" s="33" t="s">
        <v>2716</v>
      </c>
      <c r="H36" s="33" t="str">
        <f t="shared" si="0"/>
        <v>200800</v>
      </c>
      <c r="I36" s="33" t="b">
        <v>1</v>
      </c>
      <c r="J36" s="33" t="s">
        <v>2698</v>
      </c>
      <c r="K36" s="33" t="s">
        <v>363</v>
      </c>
      <c r="L36" s="33">
        <v>1</v>
      </c>
      <c r="M36" s="33">
        <v>2000</v>
      </c>
      <c r="N36" s="33">
        <v>0</v>
      </c>
      <c r="O36" s="33" t="s">
        <v>374</v>
      </c>
      <c r="P36" s="33">
        <v>10202018</v>
      </c>
      <c r="Q36" s="33">
        <v>30060</v>
      </c>
      <c r="R36" s="33" t="s">
        <v>2699</v>
      </c>
      <c r="S36" s="33" t="s">
        <v>2502</v>
      </c>
      <c r="T36" s="33">
        <v>1</v>
      </c>
      <c r="U36" s="33" t="s">
        <v>2700</v>
      </c>
      <c r="V36" s="33">
        <v>10000</v>
      </c>
      <c r="W36" s="33" t="s">
        <v>2703</v>
      </c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J36" s="33">
        <v>10013</v>
      </c>
      <c r="CK36" t="s">
        <v>438</v>
      </c>
    </row>
    <row r="37" spans="1:89">
      <c r="A37"/>
      <c r="B37" s="33">
        <f>20000000+INDEX(编号表!$F:$F,MATCH(D37,编号表!$E:$E,0))*10000+F37</f>
        <v>20080003</v>
      </c>
      <c r="C37" s="33" t="s">
        <v>438</v>
      </c>
      <c r="D37" s="33" t="s">
        <v>438</v>
      </c>
      <c r="E37" s="33" t="s">
        <v>2696</v>
      </c>
      <c r="F37" s="33">
        <v>3</v>
      </c>
      <c r="G37" s="33" t="s">
        <v>2716</v>
      </c>
      <c r="H37" s="33" t="str">
        <f t="shared" si="0"/>
        <v>200800</v>
      </c>
      <c r="I37" s="33" t="b">
        <v>1</v>
      </c>
      <c r="J37" s="33" t="s">
        <v>2698</v>
      </c>
      <c r="K37" s="33" t="s">
        <v>363</v>
      </c>
      <c r="L37" s="33">
        <v>1</v>
      </c>
      <c r="M37" s="33">
        <v>2000</v>
      </c>
      <c r="N37" s="33">
        <v>0</v>
      </c>
      <c r="O37" s="33" t="s">
        <v>374</v>
      </c>
      <c r="P37" s="33">
        <v>10202018</v>
      </c>
      <c r="Q37" s="33">
        <v>30060</v>
      </c>
      <c r="R37" s="33" t="s">
        <v>2699</v>
      </c>
      <c r="S37" s="33" t="s">
        <v>2502</v>
      </c>
      <c r="T37" s="33">
        <v>1</v>
      </c>
      <c r="U37" s="33" t="s">
        <v>2700</v>
      </c>
      <c r="V37" s="33">
        <v>10000</v>
      </c>
      <c r="W37" s="33" t="s">
        <v>2703</v>
      </c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J37" s="33">
        <v>10013</v>
      </c>
      <c r="CK37" t="s">
        <v>438</v>
      </c>
    </row>
    <row r="38" spans="1:89">
      <c r="A38"/>
      <c r="B38" s="33">
        <f>20000000+INDEX(编号表!$F:$F,MATCH(D38,编号表!$E:$E,0))*10000+F38</f>
        <v>20080004</v>
      </c>
      <c r="C38" s="33" t="s">
        <v>438</v>
      </c>
      <c r="D38" s="33" t="s">
        <v>438</v>
      </c>
      <c r="E38" s="33" t="s">
        <v>2696</v>
      </c>
      <c r="F38" s="33">
        <v>4</v>
      </c>
      <c r="G38" s="33" t="s">
        <v>2716</v>
      </c>
      <c r="H38" s="33" t="str">
        <f t="shared" si="0"/>
        <v>200800</v>
      </c>
      <c r="I38" s="33" t="b">
        <v>1</v>
      </c>
      <c r="J38" s="33" t="s">
        <v>2698</v>
      </c>
      <c r="K38" s="33" t="s">
        <v>363</v>
      </c>
      <c r="L38" s="33">
        <v>1</v>
      </c>
      <c r="M38" s="33">
        <v>2000</v>
      </c>
      <c r="N38" s="33">
        <v>0</v>
      </c>
      <c r="O38" s="33" t="s">
        <v>374</v>
      </c>
      <c r="P38" s="33">
        <v>10202018</v>
      </c>
      <c r="Q38" s="33">
        <v>30060</v>
      </c>
      <c r="R38" s="33" t="s">
        <v>2699</v>
      </c>
      <c r="S38" s="33" t="s">
        <v>2502</v>
      </c>
      <c r="T38" s="33">
        <v>1</v>
      </c>
      <c r="U38" s="33" t="s">
        <v>2700</v>
      </c>
      <c r="V38" s="33">
        <v>10000</v>
      </c>
      <c r="W38" s="33" t="s">
        <v>2703</v>
      </c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J38" s="33">
        <v>10013</v>
      </c>
      <c r="CK38" t="s">
        <v>438</v>
      </c>
    </row>
    <row r="39" spans="1:89">
      <c r="A39"/>
      <c r="B39" s="33">
        <f>20000000+INDEX(编号表!$F:$F,MATCH(D39,编号表!$E:$E,0))*10000+F39</f>
        <v>20080005</v>
      </c>
      <c r="C39" s="33" t="s">
        <v>438</v>
      </c>
      <c r="D39" s="33" t="s">
        <v>438</v>
      </c>
      <c r="E39" s="33" t="s">
        <v>2696</v>
      </c>
      <c r="F39" s="33">
        <v>5</v>
      </c>
      <c r="G39" s="33" t="s">
        <v>2716</v>
      </c>
      <c r="H39" s="33" t="str">
        <f t="shared" si="0"/>
        <v>200800</v>
      </c>
      <c r="I39" s="33" t="b">
        <v>1</v>
      </c>
      <c r="J39" s="33" t="s">
        <v>2698</v>
      </c>
      <c r="K39" s="33" t="s">
        <v>363</v>
      </c>
      <c r="L39" s="33">
        <v>1</v>
      </c>
      <c r="M39" s="33">
        <v>2000</v>
      </c>
      <c r="N39" s="33">
        <v>0</v>
      </c>
      <c r="O39" s="33" t="s">
        <v>374</v>
      </c>
      <c r="P39" s="33">
        <v>10202018</v>
      </c>
      <c r="Q39" s="33">
        <v>30060</v>
      </c>
      <c r="R39" s="33" t="s">
        <v>2699</v>
      </c>
      <c r="S39" s="33" t="s">
        <v>2502</v>
      </c>
      <c r="T39" s="33">
        <v>1</v>
      </c>
      <c r="U39" s="33" t="s">
        <v>2700</v>
      </c>
      <c r="V39" s="33">
        <v>10000</v>
      </c>
      <c r="W39" s="33" t="s">
        <v>2703</v>
      </c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J39" s="33">
        <v>10013</v>
      </c>
      <c r="CK39" t="s">
        <v>438</v>
      </c>
    </row>
    <row r="40" spans="1:89">
      <c r="A40"/>
      <c r="B40" s="33">
        <f>20000000+INDEX(编号表!$F:$F,MATCH(D40,编号表!$E:$E,0))*10000+F40</f>
        <v>20080006</v>
      </c>
      <c r="C40" s="33" t="s">
        <v>438</v>
      </c>
      <c r="D40" s="33" t="s">
        <v>438</v>
      </c>
      <c r="E40" s="33" t="s">
        <v>2696</v>
      </c>
      <c r="F40" s="33">
        <v>6</v>
      </c>
      <c r="G40" s="33" t="s">
        <v>2716</v>
      </c>
      <c r="H40" s="33" t="str">
        <f t="shared" si="0"/>
        <v>200800</v>
      </c>
      <c r="I40" s="33" t="b">
        <v>1</v>
      </c>
      <c r="J40" s="33" t="s">
        <v>2698</v>
      </c>
      <c r="K40" s="33" t="s">
        <v>363</v>
      </c>
      <c r="L40" s="33">
        <v>1</v>
      </c>
      <c r="M40" s="33">
        <v>2000</v>
      </c>
      <c r="N40" s="33">
        <v>0</v>
      </c>
      <c r="O40" s="33" t="s">
        <v>374</v>
      </c>
      <c r="P40" s="33">
        <v>10202018</v>
      </c>
      <c r="Q40" s="33">
        <v>30060</v>
      </c>
      <c r="R40" s="33" t="s">
        <v>2699</v>
      </c>
      <c r="S40" s="33" t="s">
        <v>2502</v>
      </c>
      <c r="T40" s="33">
        <v>1</v>
      </c>
      <c r="U40" s="33" t="s">
        <v>2700</v>
      </c>
      <c r="V40" s="33">
        <v>10000</v>
      </c>
      <c r="W40" s="33" t="s">
        <v>2703</v>
      </c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J40" s="33">
        <v>10013</v>
      </c>
      <c r="CK40" t="s">
        <v>438</v>
      </c>
    </row>
    <row r="41" spans="1:89">
      <c r="A41"/>
      <c r="B41" s="33">
        <f>20000000+INDEX(编号表!$F:$F,MATCH(D41,编号表!$E:$E,0))*10000+F41</f>
        <v>20080007</v>
      </c>
      <c r="C41" s="33" t="s">
        <v>438</v>
      </c>
      <c r="D41" s="33" t="s">
        <v>438</v>
      </c>
      <c r="E41" s="33" t="s">
        <v>2696</v>
      </c>
      <c r="F41" s="33">
        <v>7</v>
      </c>
      <c r="G41" s="33" t="s">
        <v>2716</v>
      </c>
      <c r="H41" s="33" t="str">
        <f t="shared" si="0"/>
        <v>200800</v>
      </c>
      <c r="I41" s="33" t="b">
        <v>1</v>
      </c>
      <c r="J41" s="33" t="s">
        <v>2698</v>
      </c>
      <c r="K41" s="33" t="s">
        <v>363</v>
      </c>
      <c r="L41" s="33">
        <v>1</v>
      </c>
      <c r="M41" s="33">
        <v>2000</v>
      </c>
      <c r="N41" s="33">
        <v>0</v>
      </c>
      <c r="O41" s="33" t="s">
        <v>374</v>
      </c>
      <c r="P41" s="33">
        <v>10202018</v>
      </c>
      <c r="Q41" s="33">
        <v>30060</v>
      </c>
      <c r="R41" s="33" t="s">
        <v>2699</v>
      </c>
      <c r="S41" s="33" t="s">
        <v>2502</v>
      </c>
      <c r="T41" s="33">
        <v>1</v>
      </c>
      <c r="U41" s="33" t="s">
        <v>2700</v>
      </c>
      <c r="V41" s="33">
        <v>10000</v>
      </c>
      <c r="W41" s="33" t="s">
        <v>2703</v>
      </c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J41" s="33">
        <v>10013</v>
      </c>
      <c r="CK41" t="s">
        <v>438</v>
      </c>
    </row>
    <row r="42" spans="1:89">
      <c r="A42"/>
      <c r="B42" s="33">
        <f>20000000+INDEX(编号表!$F:$F,MATCH(D42,编号表!$E:$E,0))*10000+F42</f>
        <v>20080008</v>
      </c>
      <c r="C42" s="33" t="s">
        <v>438</v>
      </c>
      <c r="D42" s="33" t="s">
        <v>438</v>
      </c>
      <c r="E42" s="33" t="s">
        <v>2696</v>
      </c>
      <c r="F42" s="33">
        <v>8</v>
      </c>
      <c r="G42" s="33" t="s">
        <v>2716</v>
      </c>
      <c r="H42" s="33" t="str">
        <f t="shared" si="0"/>
        <v>200800</v>
      </c>
      <c r="I42" s="33" t="b">
        <v>1</v>
      </c>
      <c r="J42" s="33" t="s">
        <v>2698</v>
      </c>
      <c r="K42" s="33" t="s">
        <v>363</v>
      </c>
      <c r="L42" s="33">
        <v>1</v>
      </c>
      <c r="M42" s="33">
        <v>2000</v>
      </c>
      <c r="N42" s="33">
        <v>0</v>
      </c>
      <c r="O42" s="33" t="s">
        <v>374</v>
      </c>
      <c r="P42" s="33">
        <v>10202018</v>
      </c>
      <c r="Q42" s="33">
        <v>30060</v>
      </c>
      <c r="R42" s="33" t="s">
        <v>2699</v>
      </c>
      <c r="S42" s="33" t="s">
        <v>2502</v>
      </c>
      <c r="T42" s="33">
        <v>1</v>
      </c>
      <c r="U42" s="33" t="s">
        <v>2700</v>
      </c>
      <c r="V42" s="33">
        <v>10000</v>
      </c>
      <c r="W42" s="33" t="s">
        <v>2703</v>
      </c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J42" s="33">
        <v>10013</v>
      </c>
      <c r="CK42" t="s">
        <v>438</v>
      </c>
    </row>
    <row r="43" spans="1:89">
      <c r="A43"/>
      <c r="B43" s="33">
        <f>20000000+INDEX(编号表!$F:$F,MATCH(D43,编号表!$E:$E,0))*10000+F43</f>
        <v>20080009</v>
      </c>
      <c r="C43" s="33" t="s">
        <v>438</v>
      </c>
      <c r="D43" s="33" t="s">
        <v>438</v>
      </c>
      <c r="E43" s="33" t="s">
        <v>2696</v>
      </c>
      <c r="F43" s="33">
        <v>9</v>
      </c>
      <c r="G43" s="33" t="s">
        <v>2716</v>
      </c>
      <c r="H43" s="33" t="str">
        <f t="shared" si="0"/>
        <v>200800</v>
      </c>
      <c r="I43" s="33" t="b">
        <v>1</v>
      </c>
      <c r="J43" s="33" t="s">
        <v>2698</v>
      </c>
      <c r="K43" s="33" t="s">
        <v>363</v>
      </c>
      <c r="L43" s="33">
        <v>1</v>
      </c>
      <c r="M43" s="33">
        <v>2000</v>
      </c>
      <c r="N43" s="33">
        <v>0</v>
      </c>
      <c r="O43" s="33" t="s">
        <v>374</v>
      </c>
      <c r="P43" s="33">
        <v>10202018</v>
      </c>
      <c r="Q43" s="33">
        <v>30060</v>
      </c>
      <c r="R43" s="33" t="s">
        <v>2699</v>
      </c>
      <c r="S43" s="33" t="s">
        <v>2502</v>
      </c>
      <c r="T43" s="33">
        <v>1</v>
      </c>
      <c r="U43" s="33" t="s">
        <v>2700</v>
      </c>
      <c r="V43" s="33">
        <v>10000</v>
      </c>
      <c r="W43" s="33" t="s">
        <v>2703</v>
      </c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J43" s="33">
        <v>10013</v>
      </c>
      <c r="CK43" t="s">
        <v>438</v>
      </c>
    </row>
    <row r="44" spans="1:89">
      <c r="A44"/>
      <c r="B44" s="33">
        <f>20000000+INDEX(编号表!$F:$F,MATCH(D44,编号表!$E:$E,0))*10000+F44</f>
        <v>20080010</v>
      </c>
      <c r="C44" s="33" t="s">
        <v>438</v>
      </c>
      <c r="D44" s="33" t="s">
        <v>438</v>
      </c>
      <c r="E44" s="33" t="s">
        <v>2696</v>
      </c>
      <c r="F44" s="33">
        <v>10</v>
      </c>
      <c r="G44" s="33" t="s">
        <v>2716</v>
      </c>
      <c r="H44" s="33" t="str">
        <f t="shared" si="0"/>
        <v>200800</v>
      </c>
      <c r="I44" s="33" t="b">
        <v>1</v>
      </c>
      <c r="J44" s="33" t="s">
        <v>2698</v>
      </c>
      <c r="K44" s="33" t="s">
        <v>363</v>
      </c>
      <c r="L44" s="33">
        <v>1</v>
      </c>
      <c r="M44" s="33">
        <v>2000</v>
      </c>
      <c r="N44" s="33">
        <v>0</v>
      </c>
      <c r="O44" s="33" t="s">
        <v>374</v>
      </c>
      <c r="P44" s="33">
        <v>10202018</v>
      </c>
      <c r="Q44" s="33">
        <v>30060</v>
      </c>
      <c r="R44" s="33" t="s">
        <v>2699</v>
      </c>
      <c r="S44" s="33" t="s">
        <v>2502</v>
      </c>
      <c r="T44" s="33">
        <v>1</v>
      </c>
      <c r="U44" s="33" t="s">
        <v>2700</v>
      </c>
      <c r="V44" s="33">
        <v>10000</v>
      </c>
      <c r="W44" s="33" t="s">
        <v>2703</v>
      </c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J44" s="33">
        <v>10013</v>
      </c>
      <c r="CK44" t="s">
        <v>438</v>
      </c>
    </row>
    <row r="45" spans="1:89">
      <c r="A45"/>
      <c r="B45" s="33">
        <f>20000000+INDEX(编号表!$F:$F,MATCH(D45,编号表!$E:$E,0))*10000+F45</f>
        <v>20090001</v>
      </c>
      <c r="C45" s="33" t="s">
        <v>440</v>
      </c>
      <c r="D45" s="33" t="s">
        <v>440</v>
      </c>
      <c r="E45" s="33" t="s">
        <v>2696</v>
      </c>
      <c r="F45" s="33">
        <v>1</v>
      </c>
      <c r="G45" s="33" t="s">
        <v>2717</v>
      </c>
      <c r="H45" s="33" t="str">
        <f t="shared" si="0"/>
        <v>200900</v>
      </c>
      <c r="I45" s="33" t="b">
        <v>1</v>
      </c>
      <c r="J45" s="33" t="s">
        <v>2698</v>
      </c>
      <c r="K45" s="33" t="s">
        <v>363</v>
      </c>
      <c r="L45" s="33">
        <v>1</v>
      </c>
      <c r="M45" s="33">
        <v>12000</v>
      </c>
      <c r="N45" s="33">
        <v>0</v>
      </c>
      <c r="O45" s="33" t="s">
        <v>374</v>
      </c>
      <c r="P45" s="33">
        <v>10202019</v>
      </c>
      <c r="Q45" s="33">
        <v>30009</v>
      </c>
      <c r="R45" s="33" t="s">
        <v>2699</v>
      </c>
      <c r="S45" s="33" t="s">
        <v>2713</v>
      </c>
      <c r="T45" s="33">
        <v>1</v>
      </c>
      <c r="U45" s="33" t="s">
        <v>2707</v>
      </c>
      <c r="V45" s="33">
        <v>10000</v>
      </c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 t="s">
        <v>2718</v>
      </c>
      <c r="AI45" s="33">
        <v>800</v>
      </c>
      <c r="AJ45" s="33"/>
      <c r="AQ45" s="33" t="s">
        <v>2707</v>
      </c>
      <c r="AR45" s="33">
        <v>10000</v>
      </c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 t="s">
        <v>2719</v>
      </c>
      <c r="BE45" s="33">
        <v>800</v>
      </c>
      <c r="BF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J45" s="33">
        <v>10014</v>
      </c>
      <c r="CK45" t="s">
        <v>440</v>
      </c>
    </row>
    <row r="46" spans="1:89">
      <c r="A46"/>
      <c r="B46" s="33">
        <f>20000000+INDEX(编号表!$F:$F,MATCH(D46,编号表!$E:$E,0))*10000+F46</f>
        <v>20090002</v>
      </c>
      <c r="C46" s="33" t="s">
        <v>440</v>
      </c>
      <c r="D46" s="33" t="s">
        <v>440</v>
      </c>
      <c r="E46" s="33" t="s">
        <v>2696</v>
      </c>
      <c r="F46" s="33">
        <v>2</v>
      </c>
      <c r="G46" s="33" t="s">
        <v>2717</v>
      </c>
      <c r="H46" s="33" t="str">
        <f t="shared" si="0"/>
        <v>200900</v>
      </c>
      <c r="I46" s="33" t="b">
        <v>1</v>
      </c>
      <c r="J46" s="33" t="s">
        <v>2698</v>
      </c>
      <c r="K46" s="33" t="s">
        <v>363</v>
      </c>
      <c r="L46" s="33">
        <v>1</v>
      </c>
      <c r="M46" s="33">
        <v>12000</v>
      </c>
      <c r="N46" s="33">
        <v>0</v>
      </c>
      <c r="O46" s="33" t="s">
        <v>374</v>
      </c>
      <c r="P46" s="33">
        <v>10202019</v>
      </c>
      <c r="Q46" s="33">
        <v>30009</v>
      </c>
      <c r="R46" s="33" t="s">
        <v>2699</v>
      </c>
      <c r="S46" s="33" t="s">
        <v>2713</v>
      </c>
      <c r="T46" s="33">
        <v>1</v>
      </c>
      <c r="U46" s="33" t="s">
        <v>2707</v>
      </c>
      <c r="V46" s="33">
        <v>10000</v>
      </c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 t="s">
        <v>2718</v>
      </c>
      <c r="AI46" s="33">
        <v>1000</v>
      </c>
      <c r="AJ46" s="33"/>
      <c r="AQ46" s="33" t="s">
        <v>2707</v>
      </c>
      <c r="AR46" s="33">
        <v>10000</v>
      </c>
      <c r="AS46" s="33"/>
      <c r="AT46" s="33"/>
      <c r="AU46" s="33"/>
      <c r="AV46" s="33"/>
      <c r="AW46" s="33"/>
      <c r="AX46" s="33"/>
      <c r="AY46" s="33"/>
      <c r="AZ46" s="33"/>
      <c r="BA46" s="33"/>
      <c r="BB46" s="33"/>
      <c r="BC46" s="33"/>
      <c r="BD46" s="33" t="s">
        <v>2719</v>
      </c>
      <c r="BE46" s="33">
        <v>1000</v>
      </c>
      <c r="BF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J46" s="33">
        <v>10014</v>
      </c>
      <c r="CK46" t="s">
        <v>440</v>
      </c>
    </row>
    <row r="47" spans="1:89">
      <c r="A47"/>
      <c r="B47" s="33">
        <f>20000000+INDEX(编号表!$F:$F,MATCH(D47,编号表!$E:$E,0))*10000+F47</f>
        <v>20090003</v>
      </c>
      <c r="C47" s="33" t="s">
        <v>440</v>
      </c>
      <c r="D47" s="33" t="s">
        <v>440</v>
      </c>
      <c r="E47" s="33" t="s">
        <v>2696</v>
      </c>
      <c r="F47" s="33">
        <v>3</v>
      </c>
      <c r="G47" s="33" t="s">
        <v>2717</v>
      </c>
      <c r="H47" s="33" t="str">
        <f t="shared" si="0"/>
        <v>200900</v>
      </c>
      <c r="I47" s="33" t="b">
        <v>1</v>
      </c>
      <c r="J47" s="33" t="s">
        <v>2698</v>
      </c>
      <c r="K47" s="33" t="s">
        <v>363</v>
      </c>
      <c r="L47" s="33">
        <v>1</v>
      </c>
      <c r="M47" s="33">
        <v>12000</v>
      </c>
      <c r="N47" s="33">
        <v>0</v>
      </c>
      <c r="O47" s="33" t="s">
        <v>374</v>
      </c>
      <c r="P47" s="33">
        <v>10202019</v>
      </c>
      <c r="Q47" s="33">
        <v>30009</v>
      </c>
      <c r="R47" s="33" t="s">
        <v>2699</v>
      </c>
      <c r="S47" s="33" t="s">
        <v>2713</v>
      </c>
      <c r="T47" s="33">
        <v>1</v>
      </c>
      <c r="U47" s="33" t="s">
        <v>2707</v>
      </c>
      <c r="V47" s="33">
        <v>10000</v>
      </c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 t="s">
        <v>2718</v>
      </c>
      <c r="AI47" s="33">
        <v>1200</v>
      </c>
      <c r="AJ47" s="33"/>
      <c r="AQ47" s="33" t="s">
        <v>2707</v>
      </c>
      <c r="AR47" s="33">
        <v>10000</v>
      </c>
      <c r="AS47" s="33"/>
      <c r="AT47" s="33"/>
      <c r="AU47" s="33"/>
      <c r="AV47" s="33"/>
      <c r="AW47" s="33"/>
      <c r="AX47" s="33"/>
      <c r="AY47" s="33"/>
      <c r="AZ47" s="33"/>
      <c r="BA47" s="33"/>
      <c r="BB47" s="33"/>
      <c r="BC47" s="33"/>
      <c r="BD47" s="33" t="s">
        <v>2719</v>
      </c>
      <c r="BE47" s="33">
        <v>1200</v>
      </c>
      <c r="BF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J47" s="33">
        <v>10014</v>
      </c>
      <c r="CK47" t="s">
        <v>440</v>
      </c>
    </row>
    <row r="48" spans="1:89">
      <c r="A48"/>
      <c r="B48" s="33">
        <f>20000000+INDEX(编号表!$F:$F,MATCH(D48,编号表!$E:$E,0))*10000+F48</f>
        <v>20090004</v>
      </c>
      <c r="C48" s="33" t="s">
        <v>440</v>
      </c>
      <c r="D48" s="33" t="s">
        <v>440</v>
      </c>
      <c r="E48" s="33" t="s">
        <v>2696</v>
      </c>
      <c r="F48" s="33">
        <v>4</v>
      </c>
      <c r="G48" s="33" t="s">
        <v>2717</v>
      </c>
      <c r="H48" s="33" t="str">
        <f t="shared" si="0"/>
        <v>200900</v>
      </c>
      <c r="I48" s="33" t="b">
        <v>1</v>
      </c>
      <c r="J48" s="33" t="s">
        <v>2698</v>
      </c>
      <c r="K48" s="33" t="s">
        <v>363</v>
      </c>
      <c r="L48" s="33">
        <v>1</v>
      </c>
      <c r="M48" s="33">
        <v>12000</v>
      </c>
      <c r="N48" s="33">
        <v>0</v>
      </c>
      <c r="O48" s="33" t="s">
        <v>374</v>
      </c>
      <c r="P48" s="33">
        <v>10202019</v>
      </c>
      <c r="Q48" s="33">
        <v>30009</v>
      </c>
      <c r="R48" s="33" t="s">
        <v>2699</v>
      </c>
      <c r="S48" s="33" t="s">
        <v>2713</v>
      </c>
      <c r="T48" s="33">
        <v>1</v>
      </c>
      <c r="U48" s="33" t="s">
        <v>2707</v>
      </c>
      <c r="V48" s="33">
        <v>10000</v>
      </c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 t="s">
        <v>2718</v>
      </c>
      <c r="AI48" s="33">
        <v>1400</v>
      </c>
      <c r="AJ48" s="33"/>
      <c r="AQ48" s="33" t="s">
        <v>2707</v>
      </c>
      <c r="AR48" s="33">
        <v>10000</v>
      </c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 t="s">
        <v>2719</v>
      </c>
      <c r="BE48" s="33">
        <v>1400</v>
      </c>
      <c r="BF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J48" s="33">
        <v>10014</v>
      </c>
      <c r="CK48" t="s">
        <v>440</v>
      </c>
    </row>
    <row r="49" spans="1:89">
      <c r="A49"/>
      <c r="B49" s="33">
        <f>20000000+INDEX(编号表!$F:$F,MATCH(D49,编号表!$E:$E,0))*10000+F49</f>
        <v>20090005</v>
      </c>
      <c r="C49" s="33" t="s">
        <v>440</v>
      </c>
      <c r="D49" s="33" t="s">
        <v>440</v>
      </c>
      <c r="E49" s="33" t="s">
        <v>2696</v>
      </c>
      <c r="F49" s="33">
        <v>5</v>
      </c>
      <c r="G49" s="33" t="s">
        <v>2717</v>
      </c>
      <c r="H49" s="33" t="str">
        <f t="shared" si="0"/>
        <v>200900</v>
      </c>
      <c r="I49" s="33" t="b">
        <v>1</v>
      </c>
      <c r="J49" s="33" t="s">
        <v>2698</v>
      </c>
      <c r="K49" s="33" t="s">
        <v>363</v>
      </c>
      <c r="L49" s="33">
        <v>1</v>
      </c>
      <c r="M49" s="33">
        <v>12000</v>
      </c>
      <c r="N49" s="33">
        <v>0</v>
      </c>
      <c r="O49" s="33" t="s">
        <v>374</v>
      </c>
      <c r="P49" s="33">
        <v>10202019</v>
      </c>
      <c r="Q49" s="33">
        <v>30009</v>
      </c>
      <c r="R49" s="33" t="s">
        <v>2699</v>
      </c>
      <c r="S49" s="33" t="s">
        <v>2713</v>
      </c>
      <c r="T49" s="33">
        <v>1</v>
      </c>
      <c r="U49" s="33" t="s">
        <v>2707</v>
      </c>
      <c r="V49" s="33">
        <v>10000</v>
      </c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 t="s">
        <v>2718</v>
      </c>
      <c r="AI49" s="33">
        <v>1600</v>
      </c>
      <c r="AJ49" s="33"/>
      <c r="AQ49" s="33" t="s">
        <v>2707</v>
      </c>
      <c r="AR49" s="33">
        <v>10000</v>
      </c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 t="s">
        <v>2719</v>
      </c>
      <c r="BE49" s="33">
        <v>1600</v>
      </c>
      <c r="BF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J49" s="33">
        <v>10014</v>
      </c>
      <c r="CK49" t="s">
        <v>440</v>
      </c>
    </row>
    <row r="50" spans="1:89">
      <c r="A50"/>
      <c r="B50" s="33">
        <f>20000000+INDEX(编号表!$F:$F,MATCH(D50,编号表!$E:$E,0))*10000+F50</f>
        <v>20090006</v>
      </c>
      <c r="C50" s="33" t="s">
        <v>440</v>
      </c>
      <c r="D50" s="33" t="s">
        <v>440</v>
      </c>
      <c r="E50" s="33" t="s">
        <v>2696</v>
      </c>
      <c r="F50" s="33">
        <v>6</v>
      </c>
      <c r="G50" s="33" t="s">
        <v>2717</v>
      </c>
      <c r="H50" s="33" t="str">
        <f t="shared" si="0"/>
        <v>200900</v>
      </c>
      <c r="I50" s="33" t="b">
        <v>1</v>
      </c>
      <c r="J50" s="33" t="s">
        <v>2698</v>
      </c>
      <c r="K50" s="33" t="s">
        <v>363</v>
      </c>
      <c r="L50" s="33">
        <v>1</v>
      </c>
      <c r="M50" s="33">
        <v>12000</v>
      </c>
      <c r="N50" s="33">
        <v>0</v>
      </c>
      <c r="O50" s="33" t="s">
        <v>374</v>
      </c>
      <c r="P50" s="33">
        <v>10202019</v>
      </c>
      <c r="Q50" s="33">
        <v>30009</v>
      </c>
      <c r="R50" s="33" t="s">
        <v>2699</v>
      </c>
      <c r="S50" s="33" t="s">
        <v>2713</v>
      </c>
      <c r="T50" s="33">
        <v>1</v>
      </c>
      <c r="U50" s="33" t="s">
        <v>2707</v>
      </c>
      <c r="V50" s="33">
        <v>10000</v>
      </c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 t="s">
        <v>2718</v>
      </c>
      <c r="AI50" s="33">
        <v>1800</v>
      </c>
      <c r="AJ50" s="33"/>
      <c r="AQ50" s="33" t="s">
        <v>2707</v>
      </c>
      <c r="AR50" s="33">
        <v>10000</v>
      </c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 t="s">
        <v>2719</v>
      </c>
      <c r="BE50" s="33">
        <v>1800</v>
      </c>
      <c r="BF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J50" s="33">
        <v>10014</v>
      </c>
      <c r="CK50" t="s">
        <v>440</v>
      </c>
    </row>
    <row r="51" spans="1:89">
      <c r="A51"/>
      <c r="B51" s="33">
        <f>20000000+INDEX(编号表!$F:$F,MATCH(D51,编号表!$E:$E,0))*10000+F51</f>
        <v>20090007</v>
      </c>
      <c r="C51" s="33" t="s">
        <v>440</v>
      </c>
      <c r="D51" s="33" t="s">
        <v>440</v>
      </c>
      <c r="E51" s="33" t="s">
        <v>2696</v>
      </c>
      <c r="F51" s="33">
        <v>7</v>
      </c>
      <c r="G51" s="33" t="s">
        <v>2717</v>
      </c>
      <c r="H51" s="33" t="str">
        <f t="shared" si="0"/>
        <v>200900</v>
      </c>
      <c r="I51" s="33" t="b">
        <v>1</v>
      </c>
      <c r="J51" s="33" t="s">
        <v>2698</v>
      </c>
      <c r="K51" s="33" t="s">
        <v>363</v>
      </c>
      <c r="L51" s="33">
        <v>1</v>
      </c>
      <c r="M51" s="33">
        <v>12000</v>
      </c>
      <c r="N51" s="33">
        <v>0</v>
      </c>
      <c r="O51" s="33" t="s">
        <v>374</v>
      </c>
      <c r="P51" s="33">
        <v>10202019</v>
      </c>
      <c r="Q51" s="33">
        <v>30009</v>
      </c>
      <c r="R51" s="33" t="s">
        <v>2699</v>
      </c>
      <c r="S51" s="33" t="s">
        <v>2713</v>
      </c>
      <c r="T51" s="33">
        <v>1</v>
      </c>
      <c r="U51" s="33" t="s">
        <v>2707</v>
      </c>
      <c r="V51" s="33">
        <v>10000</v>
      </c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 t="s">
        <v>2718</v>
      </c>
      <c r="AI51" s="33">
        <v>2000</v>
      </c>
      <c r="AJ51" s="33"/>
      <c r="AQ51" s="33" t="s">
        <v>2707</v>
      </c>
      <c r="AR51" s="33">
        <v>10000</v>
      </c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 t="s">
        <v>2719</v>
      </c>
      <c r="BE51" s="33">
        <v>2000</v>
      </c>
      <c r="BF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J51" s="33">
        <v>10014</v>
      </c>
      <c r="CK51" t="s">
        <v>440</v>
      </c>
    </row>
    <row r="52" spans="1:89">
      <c r="A52"/>
      <c r="B52" s="33">
        <f>20000000+INDEX(编号表!$F:$F,MATCH(D52,编号表!$E:$E,0))*10000+F52</f>
        <v>20090008</v>
      </c>
      <c r="C52" s="33" t="s">
        <v>440</v>
      </c>
      <c r="D52" s="33" t="s">
        <v>440</v>
      </c>
      <c r="E52" s="33" t="s">
        <v>2696</v>
      </c>
      <c r="F52" s="33">
        <v>8</v>
      </c>
      <c r="G52" s="33" t="s">
        <v>2717</v>
      </c>
      <c r="H52" s="33" t="str">
        <f t="shared" si="0"/>
        <v>200900</v>
      </c>
      <c r="I52" s="33" t="b">
        <v>1</v>
      </c>
      <c r="J52" s="33" t="s">
        <v>2698</v>
      </c>
      <c r="K52" s="33" t="s">
        <v>363</v>
      </c>
      <c r="L52" s="33">
        <v>1</v>
      </c>
      <c r="M52" s="33">
        <v>12000</v>
      </c>
      <c r="N52" s="33">
        <v>0</v>
      </c>
      <c r="O52" s="33" t="s">
        <v>374</v>
      </c>
      <c r="P52" s="33">
        <v>10202019</v>
      </c>
      <c r="Q52" s="33">
        <v>30009</v>
      </c>
      <c r="R52" s="33" t="s">
        <v>2699</v>
      </c>
      <c r="S52" s="33" t="s">
        <v>2713</v>
      </c>
      <c r="T52" s="33">
        <v>1</v>
      </c>
      <c r="U52" s="33" t="s">
        <v>2707</v>
      </c>
      <c r="V52" s="33">
        <v>10000</v>
      </c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 t="s">
        <v>2718</v>
      </c>
      <c r="AI52" s="33">
        <v>2200</v>
      </c>
      <c r="AJ52" s="33"/>
      <c r="AQ52" s="33" t="s">
        <v>2707</v>
      </c>
      <c r="AR52" s="33">
        <v>10000</v>
      </c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 t="s">
        <v>2719</v>
      </c>
      <c r="BE52" s="33">
        <v>2200</v>
      </c>
      <c r="BF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J52" s="33">
        <v>10014</v>
      </c>
      <c r="CK52" t="s">
        <v>440</v>
      </c>
    </row>
    <row r="53" spans="1:89">
      <c r="A53"/>
      <c r="B53" s="33">
        <f>20000000+INDEX(编号表!$F:$F,MATCH(D53,编号表!$E:$E,0))*10000+F53</f>
        <v>20090009</v>
      </c>
      <c r="C53" s="33" t="s">
        <v>440</v>
      </c>
      <c r="D53" s="33" t="s">
        <v>440</v>
      </c>
      <c r="E53" s="33" t="s">
        <v>2696</v>
      </c>
      <c r="F53" s="33">
        <v>9</v>
      </c>
      <c r="G53" s="33" t="s">
        <v>2717</v>
      </c>
      <c r="H53" s="33" t="str">
        <f t="shared" si="0"/>
        <v>200900</v>
      </c>
      <c r="I53" s="33" t="b">
        <v>1</v>
      </c>
      <c r="J53" s="33" t="s">
        <v>2698</v>
      </c>
      <c r="K53" s="33" t="s">
        <v>363</v>
      </c>
      <c r="L53" s="33">
        <v>1</v>
      </c>
      <c r="M53" s="33">
        <v>12000</v>
      </c>
      <c r="N53" s="33">
        <v>0</v>
      </c>
      <c r="O53" s="33" t="s">
        <v>374</v>
      </c>
      <c r="P53" s="33">
        <v>10202019</v>
      </c>
      <c r="Q53" s="33">
        <v>30009</v>
      </c>
      <c r="R53" s="33" t="s">
        <v>2699</v>
      </c>
      <c r="S53" s="33" t="s">
        <v>2713</v>
      </c>
      <c r="T53" s="33">
        <v>1</v>
      </c>
      <c r="U53" s="33" t="s">
        <v>2707</v>
      </c>
      <c r="V53" s="33">
        <v>10000</v>
      </c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 t="s">
        <v>2718</v>
      </c>
      <c r="AI53" s="33">
        <v>2400</v>
      </c>
      <c r="AJ53" s="33"/>
      <c r="AQ53" s="33" t="s">
        <v>2707</v>
      </c>
      <c r="AR53" s="33">
        <v>10000</v>
      </c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 t="s">
        <v>2719</v>
      </c>
      <c r="BE53" s="33">
        <v>2400</v>
      </c>
      <c r="BF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J53" s="33">
        <v>10014</v>
      </c>
      <c r="CK53" t="s">
        <v>440</v>
      </c>
    </row>
    <row r="54" spans="1:89">
      <c r="A54"/>
      <c r="B54" s="33">
        <f>20000000+INDEX(编号表!$F:$F,MATCH(D54,编号表!$E:$E,0))*10000+F54</f>
        <v>20090010</v>
      </c>
      <c r="C54" s="33" t="s">
        <v>440</v>
      </c>
      <c r="D54" s="33" t="s">
        <v>440</v>
      </c>
      <c r="E54" s="33" t="s">
        <v>2696</v>
      </c>
      <c r="F54" s="33">
        <v>10</v>
      </c>
      <c r="G54" s="33" t="s">
        <v>2717</v>
      </c>
      <c r="H54" s="33" t="str">
        <f t="shared" si="0"/>
        <v>200900</v>
      </c>
      <c r="I54" s="33" t="b">
        <v>1</v>
      </c>
      <c r="J54" s="33" t="s">
        <v>2698</v>
      </c>
      <c r="K54" s="33" t="s">
        <v>363</v>
      </c>
      <c r="L54" s="33">
        <v>1</v>
      </c>
      <c r="M54" s="33">
        <v>12000</v>
      </c>
      <c r="N54" s="33">
        <v>0</v>
      </c>
      <c r="O54" s="33" t="s">
        <v>374</v>
      </c>
      <c r="P54" s="33">
        <v>10202019</v>
      </c>
      <c r="Q54" s="33">
        <v>30009</v>
      </c>
      <c r="R54" s="33" t="s">
        <v>2699</v>
      </c>
      <c r="S54" s="33" t="s">
        <v>2713</v>
      </c>
      <c r="T54" s="33">
        <v>1</v>
      </c>
      <c r="U54" s="33" t="s">
        <v>2707</v>
      </c>
      <c r="V54" s="33">
        <v>10000</v>
      </c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 t="s">
        <v>2718</v>
      </c>
      <c r="AI54" s="33">
        <v>2600</v>
      </c>
      <c r="AJ54" s="33"/>
      <c r="AQ54" s="33" t="s">
        <v>2707</v>
      </c>
      <c r="AR54" s="33">
        <v>10000</v>
      </c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 t="s">
        <v>2719</v>
      </c>
      <c r="BE54" s="33">
        <v>2600</v>
      </c>
      <c r="BF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J54" s="33">
        <v>10014</v>
      </c>
      <c r="CK54" t="s">
        <v>440</v>
      </c>
    </row>
    <row r="55" spans="1:89">
      <c r="A55"/>
      <c r="B55" s="33">
        <f>20000000+INDEX(编号表!$F:$F,MATCH(D55,编号表!$E:$E,0))*10000+F55</f>
        <v>20100001</v>
      </c>
      <c r="C55" s="33" t="s">
        <v>443</v>
      </c>
      <c r="D55" s="33" t="s">
        <v>443</v>
      </c>
      <c r="E55" s="33" t="s">
        <v>2696</v>
      </c>
      <c r="F55" s="33">
        <v>1</v>
      </c>
      <c r="G55" s="33" t="s">
        <v>2720</v>
      </c>
      <c r="H55" s="33" t="str">
        <f t="shared" si="0"/>
        <v>201000</v>
      </c>
      <c r="I55" s="33" t="b">
        <v>1</v>
      </c>
      <c r="J55" s="33" t="s">
        <v>2698</v>
      </c>
      <c r="K55" s="33" t="s">
        <v>363</v>
      </c>
      <c r="L55" s="33">
        <v>1</v>
      </c>
      <c r="M55" s="33">
        <v>12000</v>
      </c>
      <c r="N55" s="33">
        <v>0</v>
      </c>
      <c r="O55" s="33" t="s">
        <v>374</v>
      </c>
      <c r="P55" s="33">
        <v>10202020</v>
      </c>
      <c r="Q55" s="33">
        <v>30008</v>
      </c>
      <c r="R55" s="33" t="s">
        <v>2699</v>
      </c>
      <c r="S55" s="33" t="s">
        <v>2713</v>
      </c>
      <c r="T55" s="33">
        <v>1</v>
      </c>
      <c r="U55" s="33" t="s">
        <v>2707</v>
      </c>
      <c r="V55" s="33">
        <v>10000</v>
      </c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 t="s">
        <v>2721</v>
      </c>
      <c r="AI55" s="33">
        <v>800</v>
      </c>
      <c r="AJ55" s="33"/>
      <c r="AQ55" s="33" t="s">
        <v>2707</v>
      </c>
      <c r="AR55" s="33">
        <v>10000</v>
      </c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 t="s">
        <v>2722</v>
      </c>
      <c r="BE55" s="33">
        <v>800</v>
      </c>
      <c r="BF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J55" s="33">
        <v>10015</v>
      </c>
      <c r="CK55" t="s">
        <v>443</v>
      </c>
    </row>
    <row r="56" spans="1:89">
      <c r="A56"/>
      <c r="B56" s="33">
        <f>20000000+INDEX(编号表!$F:$F,MATCH(D56,编号表!$E:$E,0))*10000+F56</f>
        <v>20100002</v>
      </c>
      <c r="C56" s="33" t="s">
        <v>443</v>
      </c>
      <c r="D56" s="33" t="s">
        <v>443</v>
      </c>
      <c r="E56" s="33" t="s">
        <v>2696</v>
      </c>
      <c r="F56" s="33">
        <v>2</v>
      </c>
      <c r="G56" s="33" t="s">
        <v>2720</v>
      </c>
      <c r="H56" s="33" t="str">
        <f t="shared" si="0"/>
        <v>201000</v>
      </c>
      <c r="I56" s="33" t="b">
        <v>1</v>
      </c>
      <c r="J56" s="33" t="s">
        <v>2698</v>
      </c>
      <c r="K56" s="33" t="s">
        <v>363</v>
      </c>
      <c r="L56" s="33">
        <v>1</v>
      </c>
      <c r="M56" s="33">
        <v>12000</v>
      </c>
      <c r="N56" s="33">
        <v>0</v>
      </c>
      <c r="O56" s="33" t="s">
        <v>374</v>
      </c>
      <c r="P56" s="33">
        <v>10202020</v>
      </c>
      <c r="Q56" s="33">
        <v>30008</v>
      </c>
      <c r="R56" s="33" t="s">
        <v>2699</v>
      </c>
      <c r="S56" s="33" t="s">
        <v>2713</v>
      </c>
      <c r="T56" s="33">
        <v>1</v>
      </c>
      <c r="U56" s="33" t="s">
        <v>2707</v>
      </c>
      <c r="V56" s="33">
        <v>10000</v>
      </c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 t="s">
        <v>2721</v>
      </c>
      <c r="AI56" s="33">
        <v>1000</v>
      </c>
      <c r="AJ56" s="33"/>
      <c r="AQ56" s="33" t="s">
        <v>2707</v>
      </c>
      <c r="AR56" s="33">
        <v>10000</v>
      </c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 t="s">
        <v>2722</v>
      </c>
      <c r="BE56" s="33">
        <v>1000</v>
      </c>
      <c r="BF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J56" s="33">
        <v>10015</v>
      </c>
      <c r="CK56" t="s">
        <v>443</v>
      </c>
    </row>
    <row r="57" spans="1:89">
      <c r="A57"/>
      <c r="B57" s="33">
        <f>20000000+INDEX(编号表!$F:$F,MATCH(D57,编号表!$E:$E,0))*10000+F57</f>
        <v>20100003</v>
      </c>
      <c r="C57" s="33" t="s">
        <v>443</v>
      </c>
      <c r="D57" s="33" t="s">
        <v>443</v>
      </c>
      <c r="E57" s="33" t="s">
        <v>2696</v>
      </c>
      <c r="F57" s="33">
        <v>3</v>
      </c>
      <c r="G57" s="33" t="s">
        <v>2720</v>
      </c>
      <c r="H57" s="33" t="str">
        <f t="shared" si="0"/>
        <v>201000</v>
      </c>
      <c r="I57" s="33" t="b">
        <v>1</v>
      </c>
      <c r="J57" s="33" t="s">
        <v>2698</v>
      </c>
      <c r="K57" s="33" t="s">
        <v>363</v>
      </c>
      <c r="L57" s="33">
        <v>1</v>
      </c>
      <c r="M57" s="33">
        <v>12000</v>
      </c>
      <c r="N57" s="33">
        <v>0</v>
      </c>
      <c r="O57" s="33" t="s">
        <v>374</v>
      </c>
      <c r="P57" s="33">
        <v>10202020</v>
      </c>
      <c r="Q57" s="33">
        <v>30008</v>
      </c>
      <c r="R57" s="33" t="s">
        <v>2699</v>
      </c>
      <c r="S57" s="33" t="s">
        <v>2713</v>
      </c>
      <c r="T57" s="33">
        <v>1</v>
      </c>
      <c r="U57" s="33" t="s">
        <v>2707</v>
      </c>
      <c r="V57" s="33">
        <v>10000</v>
      </c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 t="s">
        <v>2721</v>
      </c>
      <c r="AI57" s="33">
        <v>1200</v>
      </c>
      <c r="AJ57" s="33"/>
      <c r="AQ57" s="33" t="s">
        <v>2707</v>
      </c>
      <c r="AR57" s="33">
        <v>10000</v>
      </c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 t="s">
        <v>2722</v>
      </c>
      <c r="BE57" s="33">
        <v>1200</v>
      </c>
      <c r="BF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J57" s="33">
        <v>10015</v>
      </c>
      <c r="CK57" t="s">
        <v>443</v>
      </c>
    </row>
    <row r="58" spans="1:89">
      <c r="A58"/>
      <c r="B58" s="33">
        <f>20000000+INDEX(编号表!$F:$F,MATCH(D58,编号表!$E:$E,0))*10000+F58</f>
        <v>20100004</v>
      </c>
      <c r="C58" s="33" t="s">
        <v>443</v>
      </c>
      <c r="D58" s="33" t="s">
        <v>443</v>
      </c>
      <c r="E58" s="33" t="s">
        <v>2696</v>
      </c>
      <c r="F58" s="33">
        <v>4</v>
      </c>
      <c r="G58" s="33" t="s">
        <v>2720</v>
      </c>
      <c r="H58" s="33" t="str">
        <f t="shared" si="0"/>
        <v>201000</v>
      </c>
      <c r="I58" s="33" t="b">
        <v>1</v>
      </c>
      <c r="J58" s="33" t="s">
        <v>2698</v>
      </c>
      <c r="K58" s="33" t="s">
        <v>363</v>
      </c>
      <c r="L58" s="33">
        <v>1</v>
      </c>
      <c r="M58" s="33">
        <v>12000</v>
      </c>
      <c r="N58" s="33">
        <v>0</v>
      </c>
      <c r="O58" s="33" t="s">
        <v>374</v>
      </c>
      <c r="P58" s="33">
        <v>10202020</v>
      </c>
      <c r="Q58" s="33">
        <v>30008</v>
      </c>
      <c r="R58" s="33" t="s">
        <v>2699</v>
      </c>
      <c r="S58" s="33" t="s">
        <v>2713</v>
      </c>
      <c r="T58" s="33">
        <v>1</v>
      </c>
      <c r="U58" s="33" t="s">
        <v>2707</v>
      </c>
      <c r="V58" s="33">
        <v>10000</v>
      </c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 t="s">
        <v>2721</v>
      </c>
      <c r="AI58" s="33">
        <v>1400</v>
      </c>
      <c r="AJ58" s="33"/>
      <c r="AQ58" s="33" t="s">
        <v>2707</v>
      </c>
      <c r="AR58" s="33">
        <v>10000</v>
      </c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 t="s">
        <v>2722</v>
      </c>
      <c r="BE58" s="33">
        <v>1400</v>
      </c>
      <c r="BF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J58" s="33">
        <v>10015</v>
      </c>
      <c r="CK58" t="s">
        <v>443</v>
      </c>
    </row>
    <row r="59" spans="1:89">
      <c r="A59"/>
      <c r="B59" s="33">
        <f>20000000+INDEX(编号表!$F:$F,MATCH(D59,编号表!$E:$E,0))*10000+F59</f>
        <v>20100005</v>
      </c>
      <c r="C59" s="33" t="s">
        <v>443</v>
      </c>
      <c r="D59" s="33" t="s">
        <v>443</v>
      </c>
      <c r="E59" s="33" t="s">
        <v>2696</v>
      </c>
      <c r="F59" s="33">
        <v>5</v>
      </c>
      <c r="G59" s="33" t="s">
        <v>2720</v>
      </c>
      <c r="H59" s="33" t="str">
        <f t="shared" si="0"/>
        <v>201000</v>
      </c>
      <c r="I59" s="33" t="b">
        <v>1</v>
      </c>
      <c r="J59" s="33" t="s">
        <v>2698</v>
      </c>
      <c r="K59" s="33" t="s">
        <v>363</v>
      </c>
      <c r="L59" s="33">
        <v>1</v>
      </c>
      <c r="M59" s="33">
        <v>12000</v>
      </c>
      <c r="N59" s="33">
        <v>0</v>
      </c>
      <c r="O59" s="33" t="s">
        <v>374</v>
      </c>
      <c r="P59" s="33">
        <v>10202020</v>
      </c>
      <c r="Q59" s="33">
        <v>30008</v>
      </c>
      <c r="R59" s="33" t="s">
        <v>2699</v>
      </c>
      <c r="S59" s="33" t="s">
        <v>2713</v>
      </c>
      <c r="T59" s="33">
        <v>1</v>
      </c>
      <c r="U59" s="33" t="s">
        <v>2707</v>
      </c>
      <c r="V59" s="33">
        <v>10000</v>
      </c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 t="s">
        <v>2721</v>
      </c>
      <c r="AI59" s="33">
        <v>1600</v>
      </c>
      <c r="AJ59" s="33"/>
      <c r="AQ59" s="33" t="s">
        <v>2707</v>
      </c>
      <c r="AR59" s="33">
        <v>10000</v>
      </c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 t="s">
        <v>2722</v>
      </c>
      <c r="BE59" s="33">
        <v>1600</v>
      </c>
      <c r="BF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J59" s="33">
        <v>10015</v>
      </c>
      <c r="CK59" t="s">
        <v>443</v>
      </c>
    </row>
    <row r="60" spans="1:89">
      <c r="A60"/>
      <c r="B60" s="33">
        <f>20000000+INDEX(编号表!$F:$F,MATCH(D60,编号表!$E:$E,0))*10000+F60</f>
        <v>20100006</v>
      </c>
      <c r="C60" s="33" t="s">
        <v>443</v>
      </c>
      <c r="D60" s="33" t="s">
        <v>443</v>
      </c>
      <c r="E60" s="33" t="s">
        <v>2696</v>
      </c>
      <c r="F60" s="33">
        <v>6</v>
      </c>
      <c r="G60" s="33" t="s">
        <v>2720</v>
      </c>
      <c r="H60" s="33" t="str">
        <f t="shared" si="0"/>
        <v>201000</v>
      </c>
      <c r="I60" s="33" t="b">
        <v>1</v>
      </c>
      <c r="J60" s="33" t="s">
        <v>2698</v>
      </c>
      <c r="K60" s="33" t="s">
        <v>363</v>
      </c>
      <c r="L60" s="33">
        <v>1</v>
      </c>
      <c r="M60" s="33">
        <v>12000</v>
      </c>
      <c r="N60" s="33">
        <v>0</v>
      </c>
      <c r="O60" s="33" t="s">
        <v>374</v>
      </c>
      <c r="P60" s="33">
        <v>10202020</v>
      </c>
      <c r="Q60" s="33">
        <v>30008</v>
      </c>
      <c r="R60" s="33" t="s">
        <v>2699</v>
      </c>
      <c r="S60" s="33" t="s">
        <v>2713</v>
      </c>
      <c r="T60" s="33">
        <v>1</v>
      </c>
      <c r="U60" s="33" t="s">
        <v>2707</v>
      </c>
      <c r="V60" s="33">
        <v>10000</v>
      </c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 t="s">
        <v>2721</v>
      </c>
      <c r="AI60" s="33">
        <v>1800</v>
      </c>
      <c r="AJ60" s="33"/>
      <c r="AQ60" s="33" t="s">
        <v>2707</v>
      </c>
      <c r="AR60" s="33">
        <v>10000</v>
      </c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 t="s">
        <v>2722</v>
      </c>
      <c r="BE60" s="33">
        <v>1800</v>
      </c>
      <c r="BF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J60" s="33">
        <v>10015</v>
      </c>
      <c r="CK60" t="s">
        <v>443</v>
      </c>
    </row>
    <row r="61" spans="1:89">
      <c r="A61"/>
      <c r="B61" s="33">
        <f>20000000+INDEX(编号表!$F:$F,MATCH(D61,编号表!$E:$E,0))*10000+F61</f>
        <v>20100007</v>
      </c>
      <c r="C61" s="33" t="s">
        <v>443</v>
      </c>
      <c r="D61" s="33" t="s">
        <v>443</v>
      </c>
      <c r="E61" s="33" t="s">
        <v>2696</v>
      </c>
      <c r="F61" s="33">
        <v>7</v>
      </c>
      <c r="G61" s="33" t="s">
        <v>2720</v>
      </c>
      <c r="H61" s="33" t="str">
        <f t="shared" si="0"/>
        <v>201000</v>
      </c>
      <c r="I61" s="33" t="b">
        <v>1</v>
      </c>
      <c r="J61" s="33" t="s">
        <v>2698</v>
      </c>
      <c r="K61" s="33" t="s">
        <v>363</v>
      </c>
      <c r="L61" s="33">
        <v>1</v>
      </c>
      <c r="M61" s="33">
        <v>12000</v>
      </c>
      <c r="N61" s="33">
        <v>0</v>
      </c>
      <c r="O61" s="33" t="s">
        <v>374</v>
      </c>
      <c r="P61" s="33">
        <v>10202020</v>
      </c>
      <c r="Q61" s="33">
        <v>30008</v>
      </c>
      <c r="R61" s="33" t="s">
        <v>2699</v>
      </c>
      <c r="S61" s="33" t="s">
        <v>2713</v>
      </c>
      <c r="T61" s="33">
        <v>1</v>
      </c>
      <c r="U61" s="33" t="s">
        <v>2707</v>
      </c>
      <c r="V61" s="33">
        <v>10000</v>
      </c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 t="s">
        <v>2721</v>
      </c>
      <c r="AI61" s="33">
        <v>2000</v>
      </c>
      <c r="AJ61" s="33"/>
      <c r="AQ61" s="33" t="s">
        <v>2707</v>
      </c>
      <c r="AR61" s="33">
        <v>10000</v>
      </c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 t="s">
        <v>2722</v>
      </c>
      <c r="BE61" s="33">
        <v>2000</v>
      </c>
      <c r="BF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J61" s="33">
        <v>10015</v>
      </c>
      <c r="CK61" t="s">
        <v>443</v>
      </c>
    </row>
    <row r="62" spans="1:89">
      <c r="A62"/>
      <c r="B62" s="33">
        <f>20000000+INDEX(编号表!$F:$F,MATCH(D62,编号表!$E:$E,0))*10000+F62</f>
        <v>20100008</v>
      </c>
      <c r="C62" s="33" t="s">
        <v>443</v>
      </c>
      <c r="D62" s="33" t="s">
        <v>443</v>
      </c>
      <c r="E62" s="33" t="s">
        <v>2696</v>
      </c>
      <c r="F62" s="33">
        <v>8</v>
      </c>
      <c r="G62" s="33" t="s">
        <v>2720</v>
      </c>
      <c r="H62" s="33" t="str">
        <f t="shared" si="0"/>
        <v>201000</v>
      </c>
      <c r="I62" s="33" t="b">
        <v>1</v>
      </c>
      <c r="J62" s="33" t="s">
        <v>2698</v>
      </c>
      <c r="K62" s="33" t="s">
        <v>363</v>
      </c>
      <c r="L62" s="33">
        <v>1</v>
      </c>
      <c r="M62" s="33">
        <v>12000</v>
      </c>
      <c r="N62" s="33">
        <v>0</v>
      </c>
      <c r="O62" s="33" t="s">
        <v>374</v>
      </c>
      <c r="P62" s="33">
        <v>10202020</v>
      </c>
      <c r="Q62" s="33">
        <v>30008</v>
      </c>
      <c r="R62" s="33" t="s">
        <v>2699</v>
      </c>
      <c r="S62" s="33" t="s">
        <v>2713</v>
      </c>
      <c r="T62" s="33">
        <v>1</v>
      </c>
      <c r="U62" s="33" t="s">
        <v>2707</v>
      </c>
      <c r="V62" s="33">
        <v>10000</v>
      </c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 t="s">
        <v>2721</v>
      </c>
      <c r="AI62" s="33">
        <v>2200</v>
      </c>
      <c r="AJ62" s="33"/>
      <c r="AQ62" s="33" t="s">
        <v>2707</v>
      </c>
      <c r="AR62" s="33">
        <v>10000</v>
      </c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 t="s">
        <v>2722</v>
      </c>
      <c r="BE62" s="33">
        <v>2200</v>
      </c>
      <c r="BF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J62" s="33">
        <v>10015</v>
      </c>
      <c r="CK62" t="s">
        <v>443</v>
      </c>
    </row>
    <row r="63" spans="1:89">
      <c r="A63"/>
      <c r="B63" s="33">
        <f>20000000+INDEX(编号表!$F:$F,MATCH(D63,编号表!$E:$E,0))*10000+F63</f>
        <v>20100009</v>
      </c>
      <c r="C63" s="33" t="s">
        <v>443</v>
      </c>
      <c r="D63" s="33" t="s">
        <v>443</v>
      </c>
      <c r="E63" s="33" t="s">
        <v>2696</v>
      </c>
      <c r="F63" s="33">
        <v>9</v>
      </c>
      <c r="G63" s="33" t="s">
        <v>2720</v>
      </c>
      <c r="H63" s="33" t="str">
        <f t="shared" si="0"/>
        <v>201000</v>
      </c>
      <c r="I63" s="33" t="b">
        <v>1</v>
      </c>
      <c r="J63" s="33" t="s">
        <v>2698</v>
      </c>
      <c r="K63" s="33" t="s">
        <v>363</v>
      </c>
      <c r="L63" s="33">
        <v>1</v>
      </c>
      <c r="M63" s="33">
        <v>12000</v>
      </c>
      <c r="N63" s="33">
        <v>0</v>
      </c>
      <c r="O63" s="33" t="s">
        <v>374</v>
      </c>
      <c r="P63" s="33">
        <v>10202020</v>
      </c>
      <c r="Q63" s="33">
        <v>30008</v>
      </c>
      <c r="R63" s="33" t="s">
        <v>2699</v>
      </c>
      <c r="S63" s="33" t="s">
        <v>2713</v>
      </c>
      <c r="T63" s="33">
        <v>1</v>
      </c>
      <c r="U63" s="33" t="s">
        <v>2707</v>
      </c>
      <c r="V63" s="33">
        <v>10000</v>
      </c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 t="s">
        <v>2721</v>
      </c>
      <c r="AI63" s="33">
        <v>2400</v>
      </c>
      <c r="AJ63" s="33"/>
      <c r="AQ63" s="33" t="s">
        <v>2707</v>
      </c>
      <c r="AR63" s="33">
        <v>10000</v>
      </c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 t="s">
        <v>2722</v>
      </c>
      <c r="BE63" s="33">
        <v>2400</v>
      </c>
      <c r="BF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J63" s="33">
        <v>10015</v>
      </c>
      <c r="CK63" t="s">
        <v>443</v>
      </c>
    </row>
    <row r="64" spans="1:89">
      <c r="A64"/>
      <c r="B64" s="33">
        <f>20000000+INDEX(编号表!$F:$F,MATCH(D64,编号表!$E:$E,0))*10000+F64</f>
        <v>20100010</v>
      </c>
      <c r="C64" s="33" t="s">
        <v>443</v>
      </c>
      <c r="D64" s="33" t="s">
        <v>443</v>
      </c>
      <c r="E64" s="33" t="s">
        <v>2696</v>
      </c>
      <c r="F64" s="33">
        <v>10</v>
      </c>
      <c r="G64" s="33" t="s">
        <v>2720</v>
      </c>
      <c r="H64" s="33" t="str">
        <f t="shared" si="0"/>
        <v>201000</v>
      </c>
      <c r="I64" s="33" t="b">
        <v>1</v>
      </c>
      <c r="J64" s="33" t="s">
        <v>2698</v>
      </c>
      <c r="K64" s="33" t="s">
        <v>363</v>
      </c>
      <c r="L64" s="33">
        <v>1</v>
      </c>
      <c r="M64" s="33">
        <v>12000</v>
      </c>
      <c r="N64" s="33">
        <v>0</v>
      </c>
      <c r="O64" s="33" t="s">
        <v>374</v>
      </c>
      <c r="P64" s="33">
        <v>10202020</v>
      </c>
      <c r="Q64" s="33">
        <v>30008</v>
      </c>
      <c r="R64" s="33" t="s">
        <v>2699</v>
      </c>
      <c r="S64" s="33" t="s">
        <v>2713</v>
      </c>
      <c r="T64" s="33">
        <v>1</v>
      </c>
      <c r="U64" s="33" t="s">
        <v>2707</v>
      </c>
      <c r="V64" s="33">
        <v>10000</v>
      </c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 t="s">
        <v>2721</v>
      </c>
      <c r="AI64" s="33">
        <v>2600</v>
      </c>
      <c r="AJ64" s="33"/>
      <c r="AQ64" s="33" t="s">
        <v>2707</v>
      </c>
      <c r="AR64" s="33">
        <v>10000</v>
      </c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 t="s">
        <v>2722</v>
      </c>
      <c r="BE64" s="33">
        <v>2600</v>
      </c>
      <c r="BF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J64" s="33">
        <v>10015</v>
      </c>
      <c r="CK64" t="s">
        <v>443</v>
      </c>
    </row>
    <row r="65" spans="1:89">
      <c r="A65"/>
      <c r="B65" s="33">
        <f>20000000+INDEX(编号表!$F:$F,MATCH(D65,编号表!$E:$E,0))*10000+F65</f>
        <v>20110001</v>
      </c>
      <c r="C65" s="33" t="s">
        <v>445</v>
      </c>
      <c r="D65" s="33" t="s">
        <v>445</v>
      </c>
      <c r="E65" s="33" t="s">
        <v>2696</v>
      </c>
      <c r="F65" s="33">
        <v>1</v>
      </c>
      <c r="G65" s="33" t="s">
        <v>2723</v>
      </c>
      <c r="H65" s="33" t="str">
        <f t="shared" si="0"/>
        <v>201100</v>
      </c>
      <c r="I65" s="33" t="b">
        <v>1</v>
      </c>
      <c r="J65" s="33" t="s">
        <v>2698</v>
      </c>
      <c r="K65" s="33" t="s">
        <v>363</v>
      </c>
      <c r="L65" s="33">
        <v>1</v>
      </c>
      <c r="M65" s="33">
        <v>12000</v>
      </c>
      <c r="N65" s="33">
        <v>0</v>
      </c>
      <c r="O65" s="33" t="s">
        <v>374</v>
      </c>
      <c r="P65" s="33">
        <v>10202021</v>
      </c>
      <c r="Q65" s="33">
        <v>30056</v>
      </c>
      <c r="R65" s="33" t="s">
        <v>2699</v>
      </c>
      <c r="S65" s="33" t="s">
        <v>2502</v>
      </c>
      <c r="T65" s="33">
        <v>1</v>
      </c>
      <c r="U65" s="33" t="s">
        <v>2707</v>
      </c>
      <c r="V65" s="33">
        <v>10000</v>
      </c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 t="s">
        <v>2724</v>
      </c>
      <c r="AI65" s="33">
        <v>-600</v>
      </c>
      <c r="AJ65" s="33"/>
      <c r="AQ65" s="33" t="s">
        <v>2707</v>
      </c>
      <c r="AR65" s="33">
        <v>10000</v>
      </c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 t="s">
        <v>2725</v>
      </c>
      <c r="BE65" s="33">
        <v>-600</v>
      </c>
      <c r="BF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J65" s="33">
        <v>10016</v>
      </c>
      <c r="CK65" t="s">
        <v>445</v>
      </c>
    </row>
    <row r="66" spans="1:89">
      <c r="A66"/>
      <c r="B66" s="33">
        <f>20000000+INDEX(编号表!$F:$F,MATCH(D66,编号表!$E:$E,0))*10000+F66</f>
        <v>20110002</v>
      </c>
      <c r="C66" s="33" t="s">
        <v>445</v>
      </c>
      <c r="D66" s="33" t="s">
        <v>445</v>
      </c>
      <c r="E66" s="33" t="s">
        <v>2696</v>
      </c>
      <c r="F66" s="33">
        <v>2</v>
      </c>
      <c r="G66" s="33" t="s">
        <v>2723</v>
      </c>
      <c r="H66" s="33" t="str">
        <f t="shared" si="0"/>
        <v>201100</v>
      </c>
      <c r="I66" s="33" t="b">
        <v>1</v>
      </c>
      <c r="J66" s="33" t="s">
        <v>2698</v>
      </c>
      <c r="K66" s="33" t="s">
        <v>363</v>
      </c>
      <c r="L66" s="33">
        <v>1</v>
      </c>
      <c r="M66" s="33">
        <v>12000</v>
      </c>
      <c r="N66" s="33">
        <v>0</v>
      </c>
      <c r="O66" s="33" t="s">
        <v>374</v>
      </c>
      <c r="P66" s="33">
        <v>10202021</v>
      </c>
      <c r="Q66" s="33">
        <v>30056</v>
      </c>
      <c r="R66" s="33" t="s">
        <v>2699</v>
      </c>
      <c r="S66" s="33" t="s">
        <v>2502</v>
      </c>
      <c r="T66" s="33">
        <v>1</v>
      </c>
      <c r="U66" s="33" t="s">
        <v>2707</v>
      </c>
      <c r="V66" s="33">
        <v>10000</v>
      </c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 t="s">
        <v>2724</v>
      </c>
      <c r="AI66" s="33">
        <v>-800</v>
      </c>
      <c r="AJ66" s="33"/>
      <c r="AQ66" s="33" t="s">
        <v>2707</v>
      </c>
      <c r="AR66" s="33">
        <v>10000</v>
      </c>
      <c r="AS66" s="33"/>
      <c r="AT66" s="33"/>
      <c r="AU66" s="33"/>
      <c r="AV66" s="33"/>
      <c r="AW66" s="33"/>
      <c r="AX66" s="33"/>
      <c r="AY66" s="33"/>
      <c r="AZ66" s="33"/>
      <c r="BA66" s="33"/>
      <c r="BB66" s="33"/>
      <c r="BC66" s="33"/>
      <c r="BD66" s="33" t="s">
        <v>2725</v>
      </c>
      <c r="BE66" s="33">
        <v>-800</v>
      </c>
      <c r="BF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J66" s="33">
        <v>10016</v>
      </c>
      <c r="CK66" t="s">
        <v>445</v>
      </c>
    </row>
    <row r="67" spans="1:89">
      <c r="A67"/>
      <c r="B67" s="33">
        <f>20000000+INDEX(编号表!$F:$F,MATCH(D67,编号表!$E:$E,0))*10000+F67</f>
        <v>20110003</v>
      </c>
      <c r="C67" s="33" t="s">
        <v>445</v>
      </c>
      <c r="D67" s="33" t="s">
        <v>445</v>
      </c>
      <c r="E67" s="33" t="s">
        <v>2696</v>
      </c>
      <c r="F67" s="33">
        <v>3</v>
      </c>
      <c r="G67" s="33" t="s">
        <v>2723</v>
      </c>
      <c r="H67" s="33" t="str">
        <f t="shared" si="0"/>
        <v>201100</v>
      </c>
      <c r="I67" s="33" t="b">
        <v>1</v>
      </c>
      <c r="J67" s="33" t="s">
        <v>2698</v>
      </c>
      <c r="K67" s="33" t="s">
        <v>363</v>
      </c>
      <c r="L67" s="33">
        <v>1</v>
      </c>
      <c r="M67" s="33">
        <v>12000</v>
      </c>
      <c r="N67" s="33">
        <v>0</v>
      </c>
      <c r="O67" s="33" t="s">
        <v>374</v>
      </c>
      <c r="P67" s="33">
        <v>10202021</v>
      </c>
      <c r="Q67" s="33">
        <v>30056</v>
      </c>
      <c r="R67" s="33" t="s">
        <v>2699</v>
      </c>
      <c r="S67" s="33" t="s">
        <v>2502</v>
      </c>
      <c r="T67" s="33">
        <v>1</v>
      </c>
      <c r="U67" s="33" t="s">
        <v>2707</v>
      </c>
      <c r="V67" s="33">
        <v>10000</v>
      </c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 t="s">
        <v>2724</v>
      </c>
      <c r="AI67" s="33">
        <v>-1000</v>
      </c>
      <c r="AJ67" s="33"/>
      <c r="AQ67" s="33" t="s">
        <v>2707</v>
      </c>
      <c r="AR67" s="33">
        <v>10000</v>
      </c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 t="s">
        <v>2725</v>
      </c>
      <c r="BE67" s="33">
        <v>-1000</v>
      </c>
      <c r="BF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J67" s="33">
        <v>10016</v>
      </c>
      <c r="CK67" t="s">
        <v>445</v>
      </c>
    </row>
    <row r="68" spans="1:89">
      <c r="A68"/>
      <c r="B68" s="33">
        <f>20000000+INDEX(编号表!$F:$F,MATCH(D68,编号表!$E:$E,0))*10000+F68</f>
        <v>20110004</v>
      </c>
      <c r="C68" s="33" t="s">
        <v>445</v>
      </c>
      <c r="D68" s="33" t="s">
        <v>445</v>
      </c>
      <c r="E68" s="33" t="s">
        <v>2696</v>
      </c>
      <c r="F68" s="33">
        <v>4</v>
      </c>
      <c r="G68" s="33" t="s">
        <v>2723</v>
      </c>
      <c r="H68" s="33" t="str">
        <f t="shared" si="0"/>
        <v>201100</v>
      </c>
      <c r="I68" s="33" t="b">
        <v>1</v>
      </c>
      <c r="J68" s="33" t="s">
        <v>2698</v>
      </c>
      <c r="K68" s="33" t="s">
        <v>363</v>
      </c>
      <c r="L68" s="33">
        <v>1</v>
      </c>
      <c r="M68" s="33">
        <v>12000</v>
      </c>
      <c r="N68" s="33">
        <v>0</v>
      </c>
      <c r="O68" s="33" t="s">
        <v>374</v>
      </c>
      <c r="P68" s="33">
        <v>10202021</v>
      </c>
      <c r="Q68" s="33">
        <v>30056</v>
      </c>
      <c r="R68" s="33" t="s">
        <v>2699</v>
      </c>
      <c r="S68" s="33" t="s">
        <v>2502</v>
      </c>
      <c r="T68" s="33">
        <v>1</v>
      </c>
      <c r="U68" s="33" t="s">
        <v>2707</v>
      </c>
      <c r="V68" s="33">
        <v>10000</v>
      </c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 t="s">
        <v>2724</v>
      </c>
      <c r="AI68" s="33">
        <v>-1200</v>
      </c>
      <c r="AJ68" s="33"/>
      <c r="AQ68" s="33" t="s">
        <v>2707</v>
      </c>
      <c r="AR68" s="33">
        <v>10000</v>
      </c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 t="s">
        <v>2725</v>
      </c>
      <c r="BE68" s="33">
        <v>-1200</v>
      </c>
      <c r="BF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J68" s="33">
        <v>10016</v>
      </c>
      <c r="CK68" t="s">
        <v>445</v>
      </c>
    </row>
    <row r="69" spans="1:89">
      <c r="A69"/>
      <c r="B69" s="33">
        <f>20000000+INDEX(编号表!$F:$F,MATCH(D69,编号表!$E:$E,0))*10000+F69</f>
        <v>20110005</v>
      </c>
      <c r="C69" s="33" t="s">
        <v>445</v>
      </c>
      <c r="D69" s="33" t="s">
        <v>445</v>
      </c>
      <c r="E69" s="33" t="s">
        <v>2696</v>
      </c>
      <c r="F69" s="33">
        <v>5</v>
      </c>
      <c r="G69" s="33" t="s">
        <v>2723</v>
      </c>
      <c r="H69" s="33" t="str">
        <f t="shared" si="0"/>
        <v>201100</v>
      </c>
      <c r="I69" s="33" t="b">
        <v>1</v>
      </c>
      <c r="J69" s="33" t="s">
        <v>2698</v>
      </c>
      <c r="K69" s="33" t="s">
        <v>363</v>
      </c>
      <c r="L69" s="33">
        <v>1</v>
      </c>
      <c r="M69" s="33">
        <v>12000</v>
      </c>
      <c r="N69" s="33">
        <v>0</v>
      </c>
      <c r="O69" s="33" t="s">
        <v>374</v>
      </c>
      <c r="P69" s="33">
        <v>10202021</v>
      </c>
      <c r="Q69" s="33">
        <v>30056</v>
      </c>
      <c r="R69" s="33" t="s">
        <v>2699</v>
      </c>
      <c r="S69" s="33" t="s">
        <v>2502</v>
      </c>
      <c r="T69" s="33">
        <v>1</v>
      </c>
      <c r="U69" s="33" t="s">
        <v>2707</v>
      </c>
      <c r="V69" s="33">
        <v>10000</v>
      </c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 t="s">
        <v>2724</v>
      </c>
      <c r="AI69" s="33">
        <v>-1400</v>
      </c>
      <c r="AJ69" s="33"/>
      <c r="AQ69" s="33" t="s">
        <v>2707</v>
      </c>
      <c r="AR69" s="33">
        <v>10000</v>
      </c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 t="s">
        <v>2725</v>
      </c>
      <c r="BE69" s="33">
        <v>-1400</v>
      </c>
      <c r="BF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J69" s="33">
        <v>10016</v>
      </c>
      <c r="CK69" t="s">
        <v>445</v>
      </c>
    </row>
    <row r="70" spans="1:89">
      <c r="A70"/>
      <c r="B70" s="33">
        <f>20000000+INDEX(编号表!$F:$F,MATCH(D70,编号表!$E:$E,0))*10000+F70</f>
        <v>20110006</v>
      </c>
      <c r="C70" s="33" t="s">
        <v>445</v>
      </c>
      <c r="D70" s="33" t="s">
        <v>445</v>
      </c>
      <c r="E70" s="33" t="s">
        <v>2696</v>
      </c>
      <c r="F70" s="33">
        <v>6</v>
      </c>
      <c r="G70" s="33" t="s">
        <v>2723</v>
      </c>
      <c r="H70" s="33" t="str">
        <f t="shared" si="0"/>
        <v>201100</v>
      </c>
      <c r="I70" s="33" t="b">
        <v>1</v>
      </c>
      <c r="J70" s="33" t="s">
        <v>2698</v>
      </c>
      <c r="K70" s="33" t="s">
        <v>363</v>
      </c>
      <c r="L70" s="33">
        <v>1</v>
      </c>
      <c r="M70" s="33">
        <v>12000</v>
      </c>
      <c r="N70" s="33">
        <v>0</v>
      </c>
      <c r="O70" s="33" t="s">
        <v>374</v>
      </c>
      <c r="P70" s="33">
        <v>10202021</v>
      </c>
      <c r="Q70" s="33">
        <v>30056</v>
      </c>
      <c r="R70" s="33" t="s">
        <v>2699</v>
      </c>
      <c r="S70" s="33" t="s">
        <v>2502</v>
      </c>
      <c r="T70" s="33">
        <v>1</v>
      </c>
      <c r="U70" s="33" t="s">
        <v>2707</v>
      </c>
      <c r="V70" s="33">
        <v>10000</v>
      </c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 t="s">
        <v>2724</v>
      </c>
      <c r="AI70" s="33">
        <v>-1600</v>
      </c>
      <c r="AJ70" s="33"/>
      <c r="AQ70" s="33" t="s">
        <v>2707</v>
      </c>
      <c r="AR70" s="33">
        <v>10000</v>
      </c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 t="s">
        <v>2725</v>
      </c>
      <c r="BE70" s="33">
        <v>-1600</v>
      </c>
      <c r="BF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J70" s="33">
        <v>10016</v>
      </c>
      <c r="CK70" t="s">
        <v>445</v>
      </c>
    </row>
    <row r="71" spans="1:89">
      <c r="A71"/>
      <c r="B71" s="33">
        <f>20000000+INDEX(编号表!$F:$F,MATCH(D71,编号表!$E:$E,0))*10000+F71</f>
        <v>20110007</v>
      </c>
      <c r="C71" s="33" t="s">
        <v>445</v>
      </c>
      <c r="D71" s="33" t="s">
        <v>445</v>
      </c>
      <c r="E71" s="33" t="s">
        <v>2696</v>
      </c>
      <c r="F71" s="33">
        <v>7</v>
      </c>
      <c r="G71" s="33" t="s">
        <v>2723</v>
      </c>
      <c r="H71" s="33" t="str">
        <f t="shared" ref="H71:H134" si="1">LEFT(B71,6)</f>
        <v>201100</v>
      </c>
      <c r="I71" s="33" t="b">
        <v>1</v>
      </c>
      <c r="J71" s="33" t="s">
        <v>2698</v>
      </c>
      <c r="K71" s="33" t="s">
        <v>363</v>
      </c>
      <c r="L71" s="33">
        <v>1</v>
      </c>
      <c r="M71" s="33">
        <v>12000</v>
      </c>
      <c r="N71" s="33">
        <v>0</v>
      </c>
      <c r="O71" s="33" t="s">
        <v>374</v>
      </c>
      <c r="P71" s="33">
        <v>10202021</v>
      </c>
      <c r="Q71" s="33">
        <v>30056</v>
      </c>
      <c r="R71" s="33" t="s">
        <v>2699</v>
      </c>
      <c r="S71" s="33" t="s">
        <v>2502</v>
      </c>
      <c r="T71" s="33">
        <v>1</v>
      </c>
      <c r="U71" s="33" t="s">
        <v>2707</v>
      </c>
      <c r="V71" s="33">
        <v>10000</v>
      </c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 t="s">
        <v>2724</v>
      </c>
      <c r="AI71" s="33">
        <v>-1800</v>
      </c>
      <c r="AJ71" s="33"/>
      <c r="AQ71" s="33" t="s">
        <v>2707</v>
      </c>
      <c r="AR71" s="33">
        <v>10000</v>
      </c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 t="s">
        <v>2725</v>
      </c>
      <c r="BE71" s="33">
        <v>-1800</v>
      </c>
      <c r="BF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J71" s="33">
        <v>10016</v>
      </c>
      <c r="CK71" t="s">
        <v>445</v>
      </c>
    </row>
    <row r="72" spans="1:89">
      <c r="A72"/>
      <c r="B72" s="33">
        <f>20000000+INDEX(编号表!$F:$F,MATCH(D72,编号表!$E:$E,0))*10000+F72</f>
        <v>20110008</v>
      </c>
      <c r="C72" s="33" t="s">
        <v>445</v>
      </c>
      <c r="D72" s="33" t="s">
        <v>445</v>
      </c>
      <c r="E72" s="33" t="s">
        <v>2696</v>
      </c>
      <c r="F72" s="33">
        <v>8</v>
      </c>
      <c r="G72" s="33" t="s">
        <v>2723</v>
      </c>
      <c r="H72" s="33" t="str">
        <f t="shared" si="1"/>
        <v>201100</v>
      </c>
      <c r="I72" s="33" t="b">
        <v>1</v>
      </c>
      <c r="J72" s="33" t="s">
        <v>2698</v>
      </c>
      <c r="K72" s="33" t="s">
        <v>363</v>
      </c>
      <c r="L72" s="33">
        <v>1</v>
      </c>
      <c r="M72" s="33">
        <v>12000</v>
      </c>
      <c r="N72" s="33">
        <v>0</v>
      </c>
      <c r="O72" s="33" t="s">
        <v>374</v>
      </c>
      <c r="P72" s="33">
        <v>10202021</v>
      </c>
      <c r="Q72" s="33">
        <v>30056</v>
      </c>
      <c r="R72" s="33" t="s">
        <v>2699</v>
      </c>
      <c r="S72" s="33" t="s">
        <v>2502</v>
      </c>
      <c r="T72" s="33">
        <v>1</v>
      </c>
      <c r="U72" s="33" t="s">
        <v>2707</v>
      </c>
      <c r="V72" s="33">
        <v>10000</v>
      </c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 t="s">
        <v>2724</v>
      </c>
      <c r="AI72" s="33">
        <v>-2000</v>
      </c>
      <c r="AJ72" s="33"/>
      <c r="AQ72" s="33" t="s">
        <v>2707</v>
      </c>
      <c r="AR72" s="33">
        <v>10000</v>
      </c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 t="s">
        <v>2725</v>
      </c>
      <c r="BE72" s="33">
        <v>-2000</v>
      </c>
      <c r="BF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J72" s="33">
        <v>10016</v>
      </c>
      <c r="CK72" t="s">
        <v>445</v>
      </c>
    </row>
    <row r="73" spans="1:89">
      <c r="A73"/>
      <c r="B73" s="33">
        <f>20000000+INDEX(编号表!$F:$F,MATCH(D73,编号表!$E:$E,0))*10000+F73</f>
        <v>20110009</v>
      </c>
      <c r="C73" s="33" t="s">
        <v>445</v>
      </c>
      <c r="D73" s="33" t="s">
        <v>445</v>
      </c>
      <c r="E73" s="33" t="s">
        <v>2696</v>
      </c>
      <c r="F73" s="33">
        <v>9</v>
      </c>
      <c r="G73" s="33" t="s">
        <v>2723</v>
      </c>
      <c r="H73" s="33" t="str">
        <f t="shared" si="1"/>
        <v>201100</v>
      </c>
      <c r="I73" s="33" t="b">
        <v>1</v>
      </c>
      <c r="J73" s="33" t="s">
        <v>2698</v>
      </c>
      <c r="K73" s="33" t="s">
        <v>363</v>
      </c>
      <c r="L73" s="33">
        <v>1</v>
      </c>
      <c r="M73" s="33">
        <v>12000</v>
      </c>
      <c r="N73" s="33">
        <v>0</v>
      </c>
      <c r="O73" s="33" t="s">
        <v>374</v>
      </c>
      <c r="P73" s="33">
        <v>10202021</v>
      </c>
      <c r="Q73" s="33">
        <v>30056</v>
      </c>
      <c r="R73" s="33" t="s">
        <v>2699</v>
      </c>
      <c r="S73" s="33" t="s">
        <v>2502</v>
      </c>
      <c r="T73" s="33">
        <v>1</v>
      </c>
      <c r="U73" s="33" t="s">
        <v>2707</v>
      </c>
      <c r="V73" s="33">
        <v>10000</v>
      </c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 t="s">
        <v>2724</v>
      </c>
      <c r="AI73" s="33">
        <v>-2200</v>
      </c>
      <c r="AJ73" s="33"/>
      <c r="AQ73" s="33" t="s">
        <v>2707</v>
      </c>
      <c r="AR73" s="33">
        <v>10000</v>
      </c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 t="s">
        <v>2725</v>
      </c>
      <c r="BE73" s="33">
        <v>-2200</v>
      </c>
      <c r="BF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J73" s="33">
        <v>10016</v>
      </c>
      <c r="CK73" t="s">
        <v>445</v>
      </c>
    </row>
    <row r="74" spans="1:89">
      <c r="A74"/>
      <c r="B74" s="33">
        <f>20000000+INDEX(编号表!$F:$F,MATCH(D74,编号表!$E:$E,0))*10000+F74</f>
        <v>20110010</v>
      </c>
      <c r="C74" s="33" t="s">
        <v>445</v>
      </c>
      <c r="D74" s="33" t="s">
        <v>445</v>
      </c>
      <c r="E74" s="33" t="s">
        <v>2696</v>
      </c>
      <c r="F74" s="33">
        <v>10</v>
      </c>
      <c r="G74" s="33" t="s">
        <v>2723</v>
      </c>
      <c r="H74" s="33" t="str">
        <f t="shared" si="1"/>
        <v>201100</v>
      </c>
      <c r="I74" s="33" t="b">
        <v>1</v>
      </c>
      <c r="J74" s="33" t="s">
        <v>2698</v>
      </c>
      <c r="K74" s="33" t="s">
        <v>363</v>
      </c>
      <c r="L74" s="33">
        <v>1</v>
      </c>
      <c r="M74" s="33">
        <v>12000</v>
      </c>
      <c r="N74" s="33">
        <v>0</v>
      </c>
      <c r="O74" s="33" t="s">
        <v>374</v>
      </c>
      <c r="P74" s="33">
        <v>10202021</v>
      </c>
      <c r="Q74" s="33">
        <v>30056</v>
      </c>
      <c r="R74" s="33" t="s">
        <v>2699</v>
      </c>
      <c r="S74" s="33" t="s">
        <v>2502</v>
      </c>
      <c r="T74" s="33">
        <v>1</v>
      </c>
      <c r="U74" s="33" t="s">
        <v>2707</v>
      </c>
      <c r="V74" s="33">
        <v>10000</v>
      </c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 t="s">
        <v>2724</v>
      </c>
      <c r="AI74" s="33">
        <v>-2500</v>
      </c>
      <c r="AJ74" s="33"/>
      <c r="AQ74" s="33" t="s">
        <v>2707</v>
      </c>
      <c r="AR74" s="33">
        <v>10000</v>
      </c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 t="s">
        <v>2725</v>
      </c>
      <c r="BE74" s="33">
        <v>-2500</v>
      </c>
      <c r="BF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J74" s="33">
        <v>10016</v>
      </c>
      <c r="CK74" t="s">
        <v>445</v>
      </c>
    </row>
    <row r="75" spans="1:89">
      <c r="A75"/>
      <c r="B75" s="33">
        <f>20000000+INDEX(编号表!$F:$F,MATCH(D75,编号表!$E:$E,0))*10000+F75</f>
        <v>20120001</v>
      </c>
      <c r="C75" s="33" t="s">
        <v>449</v>
      </c>
      <c r="D75" s="33" t="s">
        <v>449</v>
      </c>
      <c r="E75" s="33" t="s">
        <v>2696</v>
      </c>
      <c r="F75" s="33">
        <v>1</v>
      </c>
      <c r="G75" s="33" t="s">
        <v>2726</v>
      </c>
      <c r="H75" s="33" t="str">
        <f t="shared" si="1"/>
        <v>201200</v>
      </c>
      <c r="I75" s="33" t="b">
        <v>1</v>
      </c>
      <c r="J75" s="33" t="s">
        <v>2698</v>
      </c>
      <c r="K75" s="33" t="s">
        <v>363</v>
      </c>
      <c r="L75" s="33">
        <v>1</v>
      </c>
      <c r="M75" s="33">
        <v>12000</v>
      </c>
      <c r="N75" s="33">
        <v>0</v>
      </c>
      <c r="O75" s="33" t="s">
        <v>374</v>
      </c>
      <c r="P75" s="33">
        <v>10202022</v>
      </c>
      <c r="Q75" s="33">
        <v>30054</v>
      </c>
      <c r="R75" s="33" t="s">
        <v>2699</v>
      </c>
      <c r="S75" s="33" t="s">
        <v>2502</v>
      </c>
      <c r="T75" s="33">
        <v>1</v>
      </c>
      <c r="U75" s="33" t="s">
        <v>2707</v>
      </c>
      <c r="V75" s="33">
        <v>10000</v>
      </c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 t="s">
        <v>2727</v>
      </c>
      <c r="AI75" s="33">
        <v>-600</v>
      </c>
      <c r="AJ75" s="33"/>
      <c r="AQ75" s="33" t="s">
        <v>2707</v>
      </c>
      <c r="AR75" s="33">
        <v>10000</v>
      </c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 t="s">
        <v>2728</v>
      </c>
      <c r="BE75" s="33">
        <v>-600</v>
      </c>
      <c r="BF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J75" s="33">
        <v>10017</v>
      </c>
      <c r="CK75" t="s">
        <v>449</v>
      </c>
    </row>
    <row r="76" spans="1:89">
      <c r="A76"/>
      <c r="B76" s="33">
        <f>20000000+INDEX(编号表!$F:$F,MATCH(D76,编号表!$E:$E,0))*10000+F76</f>
        <v>20120002</v>
      </c>
      <c r="C76" s="33" t="s">
        <v>449</v>
      </c>
      <c r="D76" s="33" t="s">
        <v>449</v>
      </c>
      <c r="E76" s="33" t="s">
        <v>2696</v>
      </c>
      <c r="F76" s="33">
        <v>2</v>
      </c>
      <c r="G76" s="33" t="s">
        <v>2726</v>
      </c>
      <c r="H76" s="33" t="str">
        <f t="shared" si="1"/>
        <v>201200</v>
      </c>
      <c r="I76" s="33" t="b">
        <v>1</v>
      </c>
      <c r="J76" s="33" t="s">
        <v>2698</v>
      </c>
      <c r="K76" s="33" t="s">
        <v>363</v>
      </c>
      <c r="L76" s="33">
        <v>1</v>
      </c>
      <c r="M76" s="33">
        <v>12000</v>
      </c>
      <c r="N76" s="33">
        <v>0</v>
      </c>
      <c r="O76" s="33" t="s">
        <v>374</v>
      </c>
      <c r="P76" s="33">
        <v>10202022</v>
      </c>
      <c r="Q76" s="33">
        <v>30054</v>
      </c>
      <c r="R76" s="33" t="s">
        <v>2699</v>
      </c>
      <c r="S76" s="33" t="s">
        <v>2502</v>
      </c>
      <c r="T76" s="33">
        <v>1</v>
      </c>
      <c r="U76" s="33" t="s">
        <v>2707</v>
      </c>
      <c r="V76" s="33">
        <v>10000</v>
      </c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 t="s">
        <v>2727</v>
      </c>
      <c r="AI76" s="33">
        <v>-800</v>
      </c>
      <c r="AJ76" s="33"/>
      <c r="AQ76" s="33" t="s">
        <v>2707</v>
      </c>
      <c r="AR76" s="33">
        <v>10000</v>
      </c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 t="s">
        <v>2728</v>
      </c>
      <c r="BE76" s="33">
        <v>-800</v>
      </c>
      <c r="BF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J76" s="33">
        <v>10017</v>
      </c>
      <c r="CK76" t="s">
        <v>449</v>
      </c>
    </row>
    <row r="77" spans="1:89">
      <c r="A77"/>
      <c r="B77" s="33">
        <f>20000000+INDEX(编号表!$F:$F,MATCH(D77,编号表!$E:$E,0))*10000+F77</f>
        <v>20120003</v>
      </c>
      <c r="C77" s="33" t="s">
        <v>449</v>
      </c>
      <c r="D77" s="33" t="s">
        <v>449</v>
      </c>
      <c r="E77" s="33" t="s">
        <v>2696</v>
      </c>
      <c r="F77" s="33">
        <v>3</v>
      </c>
      <c r="G77" s="33" t="s">
        <v>2726</v>
      </c>
      <c r="H77" s="33" t="str">
        <f t="shared" si="1"/>
        <v>201200</v>
      </c>
      <c r="I77" s="33" t="b">
        <v>1</v>
      </c>
      <c r="J77" s="33" t="s">
        <v>2698</v>
      </c>
      <c r="K77" s="33" t="s">
        <v>363</v>
      </c>
      <c r="L77" s="33">
        <v>1</v>
      </c>
      <c r="M77" s="33">
        <v>12000</v>
      </c>
      <c r="N77" s="33">
        <v>0</v>
      </c>
      <c r="O77" s="33" t="s">
        <v>374</v>
      </c>
      <c r="P77" s="33">
        <v>10202022</v>
      </c>
      <c r="Q77" s="33">
        <v>30054</v>
      </c>
      <c r="R77" s="33" t="s">
        <v>2699</v>
      </c>
      <c r="S77" s="33" t="s">
        <v>2502</v>
      </c>
      <c r="T77" s="33">
        <v>1</v>
      </c>
      <c r="U77" s="33" t="s">
        <v>2707</v>
      </c>
      <c r="V77" s="33">
        <v>10000</v>
      </c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 t="s">
        <v>2727</v>
      </c>
      <c r="AI77" s="33">
        <v>-1000</v>
      </c>
      <c r="AJ77" s="33"/>
      <c r="AQ77" s="33" t="s">
        <v>2707</v>
      </c>
      <c r="AR77" s="33">
        <v>10000</v>
      </c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 t="s">
        <v>2728</v>
      </c>
      <c r="BE77" s="33">
        <v>-1000</v>
      </c>
      <c r="BF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J77" s="33">
        <v>10017</v>
      </c>
      <c r="CK77" t="s">
        <v>449</v>
      </c>
    </row>
    <row r="78" spans="1:89">
      <c r="A78"/>
      <c r="B78" s="33">
        <f>20000000+INDEX(编号表!$F:$F,MATCH(D78,编号表!$E:$E,0))*10000+F78</f>
        <v>20120004</v>
      </c>
      <c r="C78" s="33" t="s">
        <v>449</v>
      </c>
      <c r="D78" s="33" t="s">
        <v>449</v>
      </c>
      <c r="E78" s="33" t="s">
        <v>2696</v>
      </c>
      <c r="F78" s="33">
        <v>4</v>
      </c>
      <c r="G78" s="33" t="s">
        <v>2726</v>
      </c>
      <c r="H78" s="33" t="str">
        <f t="shared" si="1"/>
        <v>201200</v>
      </c>
      <c r="I78" s="33" t="b">
        <v>1</v>
      </c>
      <c r="J78" s="33" t="s">
        <v>2698</v>
      </c>
      <c r="K78" s="33" t="s">
        <v>363</v>
      </c>
      <c r="L78" s="33">
        <v>1</v>
      </c>
      <c r="M78" s="33">
        <v>12000</v>
      </c>
      <c r="N78" s="33">
        <v>0</v>
      </c>
      <c r="O78" s="33" t="s">
        <v>374</v>
      </c>
      <c r="P78" s="33">
        <v>10202022</v>
      </c>
      <c r="Q78" s="33">
        <v>30054</v>
      </c>
      <c r="R78" s="33" t="s">
        <v>2699</v>
      </c>
      <c r="S78" s="33" t="s">
        <v>2502</v>
      </c>
      <c r="T78" s="33">
        <v>1</v>
      </c>
      <c r="U78" s="33" t="s">
        <v>2707</v>
      </c>
      <c r="V78" s="33">
        <v>10000</v>
      </c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 t="s">
        <v>2727</v>
      </c>
      <c r="AI78" s="33">
        <v>-1200</v>
      </c>
      <c r="AJ78" s="33"/>
      <c r="AQ78" s="33" t="s">
        <v>2707</v>
      </c>
      <c r="AR78" s="33">
        <v>10000</v>
      </c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 t="s">
        <v>2728</v>
      </c>
      <c r="BE78" s="33">
        <v>-1200</v>
      </c>
      <c r="BF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J78" s="33">
        <v>10017</v>
      </c>
      <c r="CK78" t="s">
        <v>449</v>
      </c>
    </row>
    <row r="79" spans="1:89">
      <c r="A79"/>
      <c r="B79" s="33">
        <f>20000000+INDEX(编号表!$F:$F,MATCH(D79,编号表!$E:$E,0))*10000+F79</f>
        <v>20120005</v>
      </c>
      <c r="C79" s="33" t="s">
        <v>449</v>
      </c>
      <c r="D79" s="33" t="s">
        <v>449</v>
      </c>
      <c r="E79" s="33" t="s">
        <v>2696</v>
      </c>
      <c r="F79" s="33">
        <v>5</v>
      </c>
      <c r="G79" s="33" t="s">
        <v>2726</v>
      </c>
      <c r="H79" s="33" t="str">
        <f t="shared" si="1"/>
        <v>201200</v>
      </c>
      <c r="I79" s="33" t="b">
        <v>1</v>
      </c>
      <c r="J79" s="33" t="s">
        <v>2698</v>
      </c>
      <c r="K79" s="33" t="s">
        <v>363</v>
      </c>
      <c r="L79" s="33">
        <v>1</v>
      </c>
      <c r="M79" s="33">
        <v>12000</v>
      </c>
      <c r="N79" s="33">
        <v>0</v>
      </c>
      <c r="O79" s="33" t="s">
        <v>374</v>
      </c>
      <c r="P79" s="33">
        <v>10202022</v>
      </c>
      <c r="Q79" s="33">
        <v>30054</v>
      </c>
      <c r="R79" s="33" t="s">
        <v>2699</v>
      </c>
      <c r="S79" s="33" t="s">
        <v>2502</v>
      </c>
      <c r="T79" s="33">
        <v>1</v>
      </c>
      <c r="U79" s="33" t="s">
        <v>2707</v>
      </c>
      <c r="V79" s="33">
        <v>10000</v>
      </c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 t="s">
        <v>2727</v>
      </c>
      <c r="AI79" s="33">
        <v>-1400</v>
      </c>
      <c r="AJ79" s="33"/>
      <c r="AQ79" s="33" t="s">
        <v>2707</v>
      </c>
      <c r="AR79" s="33">
        <v>10000</v>
      </c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 t="s">
        <v>2728</v>
      </c>
      <c r="BE79" s="33">
        <v>-1400</v>
      </c>
      <c r="BF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J79" s="33">
        <v>10017</v>
      </c>
      <c r="CK79" t="s">
        <v>449</v>
      </c>
    </row>
    <row r="80" spans="1:89">
      <c r="A80"/>
      <c r="B80" s="33">
        <f>20000000+INDEX(编号表!$F:$F,MATCH(D80,编号表!$E:$E,0))*10000+F80</f>
        <v>20120006</v>
      </c>
      <c r="C80" s="33" t="s">
        <v>449</v>
      </c>
      <c r="D80" s="33" t="s">
        <v>449</v>
      </c>
      <c r="E80" s="33" t="s">
        <v>2696</v>
      </c>
      <c r="F80" s="33">
        <v>6</v>
      </c>
      <c r="G80" s="33" t="s">
        <v>2726</v>
      </c>
      <c r="H80" s="33" t="str">
        <f t="shared" si="1"/>
        <v>201200</v>
      </c>
      <c r="I80" s="33" t="b">
        <v>1</v>
      </c>
      <c r="J80" s="33" t="s">
        <v>2698</v>
      </c>
      <c r="K80" s="33" t="s">
        <v>363</v>
      </c>
      <c r="L80" s="33">
        <v>1</v>
      </c>
      <c r="M80" s="33">
        <v>12000</v>
      </c>
      <c r="N80" s="33">
        <v>0</v>
      </c>
      <c r="O80" s="33" t="s">
        <v>374</v>
      </c>
      <c r="P80" s="33">
        <v>10202022</v>
      </c>
      <c r="Q80" s="33">
        <v>30054</v>
      </c>
      <c r="R80" s="33" t="s">
        <v>2699</v>
      </c>
      <c r="S80" s="33" t="s">
        <v>2502</v>
      </c>
      <c r="T80" s="33">
        <v>1</v>
      </c>
      <c r="U80" s="33" t="s">
        <v>2707</v>
      </c>
      <c r="V80" s="33">
        <v>10000</v>
      </c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 t="s">
        <v>2727</v>
      </c>
      <c r="AI80" s="33">
        <v>-1600</v>
      </c>
      <c r="AJ80" s="33"/>
      <c r="AQ80" s="33" t="s">
        <v>2707</v>
      </c>
      <c r="AR80" s="33">
        <v>10000</v>
      </c>
      <c r="AS80" s="33"/>
      <c r="AT80" s="33"/>
      <c r="AU80" s="33"/>
      <c r="AV80" s="33"/>
      <c r="AW80" s="33"/>
      <c r="AX80" s="33"/>
      <c r="AY80" s="33"/>
      <c r="AZ80" s="33"/>
      <c r="BA80" s="33"/>
      <c r="BB80" s="33"/>
      <c r="BC80" s="33"/>
      <c r="BD80" s="33" t="s">
        <v>2728</v>
      </c>
      <c r="BE80" s="33">
        <v>-1600</v>
      </c>
      <c r="BF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J80" s="33">
        <v>10017</v>
      </c>
      <c r="CK80" t="s">
        <v>449</v>
      </c>
    </row>
    <row r="81" spans="1:89">
      <c r="A81"/>
      <c r="B81" s="33">
        <f>20000000+INDEX(编号表!$F:$F,MATCH(D81,编号表!$E:$E,0))*10000+F81</f>
        <v>20120007</v>
      </c>
      <c r="C81" s="33" t="s">
        <v>449</v>
      </c>
      <c r="D81" s="33" t="s">
        <v>449</v>
      </c>
      <c r="E81" s="33" t="s">
        <v>2696</v>
      </c>
      <c r="F81" s="33">
        <v>7</v>
      </c>
      <c r="G81" s="33" t="s">
        <v>2726</v>
      </c>
      <c r="H81" s="33" t="str">
        <f t="shared" si="1"/>
        <v>201200</v>
      </c>
      <c r="I81" s="33" t="b">
        <v>1</v>
      </c>
      <c r="J81" s="33" t="s">
        <v>2698</v>
      </c>
      <c r="K81" s="33" t="s">
        <v>363</v>
      </c>
      <c r="L81" s="33">
        <v>1</v>
      </c>
      <c r="M81" s="33">
        <v>12000</v>
      </c>
      <c r="N81" s="33">
        <v>0</v>
      </c>
      <c r="O81" s="33" t="s">
        <v>374</v>
      </c>
      <c r="P81" s="33">
        <v>10202022</v>
      </c>
      <c r="Q81" s="33">
        <v>30054</v>
      </c>
      <c r="R81" s="33" t="s">
        <v>2699</v>
      </c>
      <c r="S81" s="33" t="s">
        <v>2502</v>
      </c>
      <c r="T81" s="33">
        <v>1</v>
      </c>
      <c r="U81" s="33" t="s">
        <v>2707</v>
      </c>
      <c r="V81" s="33">
        <v>10000</v>
      </c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 t="s">
        <v>2727</v>
      </c>
      <c r="AI81" s="33">
        <v>-1800</v>
      </c>
      <c r="AJ81" s="33"/>
      <c r="AQ81" s="33" t="s">
        <v>2707</v>
      </c>
      <c r="AR81" s="33">
        <v>10000</v>
      </c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 t="s">
        <v>2728</v>
      </c>
      <c r="BE81" s="33">
        <v>-1800</v>
      </c>
      <c r="BF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J81" s="33">
        <v>10017</v>
      </c>
      <c r="CK81" t="s">
        <v>449</v>
      </c>
    </row>
    <row r="82" spans="1:89">
      <c r="A82"/>
      <c r="B82" s="33">
        <f>20000000+INDEX(编号表!$F:$F,MATCH(D82,编号表!$E:$E,0))*10000+F82</f>
        <v>20120008</v>
      </c>
      <c r="C82" s="33" t="s">
        <v>449</v>
      </c>
      <c r="D82" s="33" t="s">
        <v>449</v>
      </c>
      <c r="E82" s="33" t="s">
        <v>2696</v>
      </c>
      <c r="F82" s="33">
        <v>8</v>
      </c>
      <c r="G82" s="33" t="s">
        <v>2726</v>
      </c>
      <c r="H82" s="33" t="str">
        <f t="shared" si="1"/>
        <v>201200</v>
      </c>
      <c r="I82" s="33" t="b">
        <v>1</v>
      </c>
      <c r="J82" s="33" t="s">
        <v>2698</v>
      </c>
      <c r="K82" s="33" t="s">
        <v>363</v>
      </c>
      <c r="L82" s="33">
        <v>1</v>
      </c>
      <c r="M82" s="33">
        <v>12000</v>
      </c>
      <c r="N82" s="33">
        <v>0</v>
      </c>
      <c r="O82" s="33" t="s">
        <v>374</v>
      </c>
      <c r="P82" s="33">
        <v>10202022</v>
      </c>
      <c r="Q82" s="33">
        <v>30054</v>
      </c>
      <c r="R82" s="33" t="s">
        <v>2699</v>
      </c>
      <c r="S82" s="33" t="s">
        <v>2502</v>
      </c>
      <c r="T82" s="33">
        <v>1</v>
      </c>
      <c r="U82" s="33" t="s">
        <v>2707</v>
      </c>
      <c r="V82" s="33">
        <v>10000</v>
      </c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 t="s">
        <v>2727</v>
      </c>
      <c r="AI82" s="33">
        <v>-2000</v>
      </c>
      <c r="AJ82" s="33"/>
      <c r="AQ82" s="33" t="s">
        <v>2707</v>
      </c>
      <c r="AR82" s="33">
        <v>10000</v>
      </c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 t="s">
        <v>2728</v>
      </c>
      <c r="BE82" s="33">
        <v>-2000</v>
      </c>
      <c r="BF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J82" s="33">
        <v>10017</v>
      </c>
      <c r="CK82" t="s">
        <v>449</v>
      </c>
    </row>
    <row r="83" spans="1:89">
      <c r="A83"/>
      <c r="B83" s="33">
        <f>20000000+INDEX(编号表!$F:$F,MATCH(D83,编号表!$E:$E,0))*10000+F83</f>
        <v>20120009</v>
      </c>
      <c r="C83" s="33" t="s">
        <v>449</v>
      </c>
      <c r="D83" s="33" t="s">
        <v>449</v>
      </c>
      <c r="E83" s="33" t="s">
        <v>2696</v>
      </c>
      <c r="F83" s="33">
        <v>9</v>
      </c>
      <c r="G83" s="33" t="s">
        <v>2726</v>
      </c>
      <c r="H83" s="33" t="str">
        <f t="shared" si="1"/>
        <v>201200</v>
      </c>
      <c r="I83" s="33" t="b">
        <v>1</v>
      </c>
      <c r="J83" s="33" t="s">
        <v>2698</v>
      </c>
      <c r="K83" s="33" t="s">
        <v>363</v>
      </c>
      <c r="L83" s="33">
        <v>1</v>
      </c>
      <c r="M83" s="33">
        <v>12000</v>
      </c>
      <c r="N83" s="33">
        <v>0</v>
      </c>
      <c r="O83" s="33" t="s">
        <v>374</v>
      </c>
      <c r="P83" s="33">
        <v>10202022</v>
      </c>
      <c r="Q83" s="33">
        <v>30054</v>
      </c>
      <c r="R83" s="33" t="s">
        <v>2699</v>
      </c>
      <c r="S83" s="33" t="s">
        <v>2502</v>
      </c>
      <c r="T83" s="33">
        <v>1</v>
      </c>
      <c r="U83" s="33" t="s">
        <v>2707</v>
      </c>
      <c r="V83" s="33">
        <v>10000</v>
      </c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 t="s">
        <v>2727</v>
      </c>
      <c r="AI83" s="33">
        <v>-2200</v>
      </c>
      <c r="AJ83" s="33"/>
      <c r="AQ83" s="33" t="s">
        <v>2707</v>
      </c>
      <c r="AR83" s="33">
        <v>10000</v>
      </c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 t="s">
        <v>2728</v>
      </c>
      <c r="BE83" s="33">
        <v>-2200</v>
      </c>
      <c r="BF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J83" s="33">
        <v>10017</v>
      </c>
      <c r="CK83" t="s">
        <v>449</v>
      </c>
    </row>
    <row r="84" spans="1:89">
      <c r="A84"/>
      <c r="B84" s="33">
        <f>20000000+INDEX(编号表!$F:$F,MATCH(D84,编号表!$E:$E,0))*10000+F84</f>
        <v>20120010</v>
      </c>
      <c r="C84" s="33" t="s">
        <v>449</v>
      </c>
      <c r="D84" s="33" t="s">
        <v>449</v>
      </c>
      <c r="E84" s="33" t="s">
        <v>2696</v>
      </c>
      <c r="F84" s="33">
        <v>10</v>
      </c>
      <c r="G84" s="33" t="s">
        <v>2726</v>
      </c>
      <c r="H84" s="33" t="str">
        <f t="shared" si="1"/>
        <v>201200</v>
      </c>
      <c r="I84" s="33" t="b">
        <v>1</v>
      </c>
      <c r="J84" s="33" t="s">
        <v>2698</v>
      </c>
      <c r="K84" s="33" t="s">
        <v>363</v>
      </c>
      <c r="L84" s="33">
        <v>1</v>
      </c>
      <c r="M84" s="33">
        <v>12000</v>
      </c>
      <c r="N84" s="33">
        <v>0</v>
      </c>
      <c r="O84" s="33" t="s">
        <v>374</v>
      </c>
      <c r="P84" s="33">
        <v>10202022</v>
      </c>
      <c r="Q84" s="33">
        <v>30054</v>
      </c>
      <c r="R84" s="33" t="s">
        <v>2699</v>
      </c>
      <c r="S84" s="33" t="s">
        <v>2502</v>
      </c>
      <c r="T84" s="33">
        <v>1</v>
      </c>
      <c r="U84" s="33" t="s">
        <v>2707</v>
      </c>
      <c r="V84" s="33">
        <v>10000</v>
      </c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 t="s">
        <v>2727</v>
      </c>
      <c r="AI84" s="33">
        <v>-2500</v>
      </c>
      <c r="AJ84" s="33"/>
      <c r="AQ84" s="33" t="s">
        <v>2707</v>
      </c>
      <c r="AR84" s="33">
        <v>10000</v>
      </c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 t="s">
        <v>2728</v>
      </c>
      <c r="BE84" s="33">
        <v>-2500</v>
      </c>
      <c r="BF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J84" s="33">
        <v>10017</v>
      </c>
      <c r="CK84" t="s">
        <v>449</v>
      </c>
    </row>
    <row r="85" spans="1:89">
      <c r="A85"/>
      <c r="B85" s="33">
        <f>20000000+INDEX(编号表!$F:$F,MATCH(D85,编号表!$E:$E,0))*10000+F85</f>
        <v>20130001</v>
      </c>
      <c r="C85" s="33" t="s">
        <v>451</v>
      </c>
      <c r="D85" s="33" t="s">
        <v>451</v>
      </c>
      <c r="E85" s="33" t="s">
        <v>2696</v>
      </c>
      <c r="F85" s="33">
        <v>1</v>
      </c>
      <c r="G85" s="33" t="s">
        <v>2729</v>
      </c>
      <c r="H85" s="33" t="str">
        <f t="shared" si="1"/>
        <v>201300</v>
      </c>
      <c r="I85" s="33" t="b">
        <v>1</v>
      </c>
      <c r="J85" s="33" t="s">
        <v>2698</v>
      </c>
      <c r="K85" s="33" t="s">
        <v>363</v>
      </c>
      <c r="L85" s="33">
        <v>1</v>
      </c>
      <c r="M85" s="33">
        <v>12000</v>
      </c>
      <c r="N85" s="33">
        <v>3000</v>
      </c>
      <c r="O85" s="33" t="s">
        <v>374</v>
      </c>
      <c r="P85" s="33">
        <v>10202023</v>
      </c>
      <c r="Q85" s="33">
        <v>30049</v>
      </c>
      <c r="R85" s="33" t="s">
        <v>2699</v>
      </c>
      <c r="S85" s="33" t="s">
        <v>2502</v>
      </c>
      <c r="T85" s="33">
        <v>1</v>
      </c>
      <c r="U85" s="33" t="s">
        <v>2711</v>
      </c>
      <c r="V85" s="33">
        <v>10000</v>
      </c>
      <c r="W85" s="33"/>
      <c r="X85" s="33" t="s">
        <v>389</v>
      </c>
      <c r="Y85" s="33">
        <v>1800</v>
      </c>
      <c r="Z85" s="33">
        <v>1</v>
      </c>
      <c r="AA85" s="33" t="b">
        <v>0</v>
      </c>
      <c r="AB85" s="33">
        <v>0</v>
      </c>
      <c r="AC85" s="33"/>
      <c r="AD85" s="33"/>
      <c r="AE85" s="33"/>
      <c r="AF85" s="33"/>
      <c r="AG85" s="33"/>
      <c r="AH85" s="33"/>
      <c r="AI85" s="33"/>
      <c r="AJ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J85" s="33">
        <v>10018</v>
      </c>
      <c r="CK85" t="s">
        <v>451</v>
      </c>
    </row>
    <row r="86" spans="1:89">
      <c r="A86"/>
      <c r="B86" s="33">
        <f>20000000+INDEX(编号表!$F:$F,MATCH(D86,编号表!$E:$E,0))*10000+F86</f>
        <v>20130002</v>
      </c>
      <c r="C86" s="33" t="s">
        <v>451</v>
      </c>
      <c r="D86" s="33" t="s">
        <v>451</v>
      </c>
      <c r="E86" s="33" t="s">
        <v>2696</v>
      </c>
      <c r="F86" s="33">
        <v>2</v>
      </c>
      <c r="G86" s="33" t="s">
        <v>2729</v>
      </c>
      <c r="H86" s="33" t="str">
        <f t="shared" si="1"/>
        <v>201300</v>
      </c>
      <c r="I86" s="33" t="b">
        <v>1</v>
      </c>
      <c r="J86" s="33" t="s">
        <v>2698</v>
      </c>
      <c r="K86" s="33" t="s">
        <v>363</v>
      </c>
      <c r="L86" s="33">
        <v>1</v>
      </c>
      <c r="M86" s="33">
        <v>12000</v>
      </c>
      <c r="N86" s="33">
        <v>3000</v>
      </c>
      <c r="O86" s="33" t="s">
        <v>374</v>
      </c>
      <c r="P86" s="33">
        <v>10202023</v>
      </c>
      <c r="Q86" s="33">
        <v>30049</v>
      </c>
      <c r="R86" s="33" t="s">
        <v>2699</v>
      </c>
      <c r="S86" s="33" t="s">
        <v>2502</v>
      </c>
      <c r="T86" s="33">
        <v>1</v>
      </c>
      <c r="U86" s="33" t="s">
        <v>2711</v>
      </c>
      <c r="V86" s="33">
        <v>10000</v>
      </c>
      <c r="W86" s="33"/>
      <c r="X86" s="33" t="s">
        <v>389</v>
      </c>
      <c r="Y86" s="33">
        <v>2000</v>
      </c>
      <c r="Z86" s="33">
        <v>1</v>
      </c>
      <c r="AA86" s="33" t="b">
        <v>0</v>
      </c>
      <c r="AB86" s="33">
        <v>0</v>
      </c>
      <c r="AC86" s="33"/>
      <c r="AD86" s="33"/>
      <c r="AE86" s="33"/>
      <c r="AF86" s="33"/>
      <c r="AG86" s="33"/>
      <c r="AH86" s="33"/>
      <c r="AI86" s="33"/>
      <c r="AJ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J86" s="33">
        <v>10018</v>
      </c>
      <c r="CK86" t="s">
        <v>451</v>
      </c>
    </row>
    <row r="87" spans="1:89">
      <c r="A87"/>
      <c r="B87" s="33">
        <f>20000000+INDEX(编号表!$F:$F,MATCH(D87,编号表!$E:$E,0))*10000+F87</f>
        <v>20130003</v>
      </c>
      <c r="C87" s="33" t="s">
        <v>451</v>
      </c>
      <c r="D87" s="33" t="s">
        <v>451</v>
      </c>
      <c r="E87" s="33" t="s">
        <v>2696</v>
      </c>
      <c r="F87" s="33">
        <v>3</v>
      </c>
      <c r="G87" s="33" t="s">
        <v>2729</v>
      </c>
      <c r="H87" s="33" t="str">
        <f t="shared" si="1"/>
        <v>201300</v>
      </c>
      <c r="I87" s="33" t="b">
        <v>1</v>
      </c>
      <c r="J87" s="33" t="s">
        <v>2698</v>
      </c>
      <c r="K87" s="33" t="s">
        <v>363</v>
      </c>
      <c r="L87" s="33">
        <v>1</v>
      </c>
      <c r="M87" s="33">
        <v>12000</v>
      </c>
      <c r="N87" s="33">
        <v>3000</v>
      </c>
      <c r="O87" s="33" t="s">
        <v>374</v>
      </c>
      <c r="P87" s="33">
        <v>10202023</v>
      </c>
      <c r="Q87" s="33">
        <v>30049</v>
      </c>
      <c r="R87" s="33" t="s">
        <v>2699</v>
      </c>
      <c r="S87" s="33" t="s">
        <v>2502</v>
      </c>
      <c r="T87" s="33">
        <v>1</v>
      </c>
      <c r="U87" s="33" t="s">
        <v>2711</v>
      </c>
      <c r="V87" s="33">
        <v>10000</v>
      </c>
      <c r="W87" s="33"/>
      <c r="X87" s="33" t="s">
        <v>389</v>
      </c>
      <c r="Y87" s="33">
        <v>2200</v>
      </c>
      <c r="Z87" s="33">
        <v>1</v>
      </c>
      <c r="AA87" s="33" t="b">
        <v>0</v>
      </c>
      <c r="AB87" s="33">
        <v>0</v>
      </c>
      <c r="AC87" s="33"/>
      <c r="AD87" s="33"/>
      <c r="AE87" s="33"/>
      <c r="AF87" s="33"/>
      <c r="AG87" s="33"/>
      <c r="AH87" s="33"/>
      <c r="AI87" s="33"/>
      <c r="AJ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J87" s="33">
        <v>10018</v>
      </c>
      <c r="CK87" t="s">
        <v>451</v>
      </c>
    </row>
    <row r="88" spans="1:89">
      <c r="A88"/>
      <c r="B88" s="33">
        <f>20000000+INDEX(编号表!$F:$F,MATCH(D88,编号表!$E:$E,0))*10000+F88</f>
        <v>20130004</v>
      </c>
      <c r="C88" s="33" t="s">
        <v>451</v>
      </c>
      <c r="D88" s="33" t="s">
        <v>451</v>
      </c>
      <c r="E88" s="33" t="s">
        <v>2696</v>
      </c>
      <c r="F88" s="33">
        <v>4</v>
      </c>
      <c r="G88" s="33" t="s">
        <v>2729</v>
      </c>
      <c r="H88" s="33" t="str">
        <f t="shared" si="1"/>
        <v>201300</v>
      </c>
      <c r="I88" s="33" t="b">
        <v>1</v>
      </c>
      <c r="J88" s="33" t="s">
        <v>2698</v>
      </c>
      <c r="K88" s="33" t="s">
        <v>363</v>
      </c>
      <c r="L88" s="33">
        <v>1</v>
      </c>
      <c r="M88" s="33">
        <v>12000</v>
      </c>
      <c r="N88" s="33">
        <v>3000</v>
      </c>
      <c r="O88" s="33" t="s">
        <v>374</v>
      </c>
      <c r="P88" s="33">
        <v>10202023</v>
      </c>
      <c r="Q88" s="33">
        <v>30049</v>
      </c>
      <c r="R88" s="33" t="s">
        <v>2699</v>
      </c>
      <c r="S88" s="33" t="s">
        <v>2502</v>
      </c>
      <c r="T88" s="33">
        <v>1</v>
      </c>
      <c r="U88" s="33" t="s">
        <v>2711</v>
      </c>
      <c r="V88" s="33">
        <v>10000</v>
      </c>
      <c r="W88" s="33"/>
      <c r="X88" s="33" t="s">
        <v>389</v>
      </c>
      <c r="Y88" s="33">
        <v>2400</v>
      </c>
      <c r="Z88" s="33">
        <v>2</v>
      </c>
      <c r="AA88" s="33" t="b">
        <v>0</v>
      </c>
      <c r="AB88" s="33">
        <v>0</v>
      </c>
      <c r="AC88" s="33"/>
      <c r="AD88" s="33"/>
      <c r="AE88" s="33"/>
      <c r="AF88" s="33"/>
      <c r="AG88" s="33"/>
      <c r="AH88" s="33"/>
      <c r="AI88" s="33"/>
      <c r="AJ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J88" s="33">
        <v>10018</v>
      </c>
      <c r="CK88" t="s">
        <v>451</v>
      </c>
    </row>
    <row r="89" spans="1:89">
      <c r="A89"/>
      <c r="B89" s="33">
        <f>20000000+INDEX(编号表!$F:$F,MATCH(D89,编号表!$E:$E,0))*10000+F89</f>
        <v>20130005</v>
      </c>
      <c r="C89" s="33" t="s">
        <v>451</v>
      </c>
      <c r="D89" s="33" t="s">
        <v>451</v>
      </c>
      <c r="E89" s="33" t="s">
        <v>2696</v>
      </c>
      <c r="F89" s="33">
        <v>5</v>
      </c>
      <c r="G89" s="33" t="s">
        <v>2729</v>
      </c>
      <c r="H89" s="33" t="str">
        <f t="shared" si="1"/>
        <v>201300</v>
      </c>
      <c r="I89" s="33" t="b">
        <v>1</v>
      </c>
      <c r="J89" s="33" t="s">
        <v>2698</v>
      </c>
      <c r="K89" s="33" t="s">
        <v>363</v>
      </c>
      <c r="L89" s="33">
        <v>1</v>
      </c>
      <c r="M89" s="33">
        <v>12000</v>
      </c>
      <c r="N89" s="33">
        <v>3000</v>
      </c>
      <c r="O89" s="33" t="s">
        <v>374</v>
      </c>
      <c r="P89" s="33">
        <v>10202023</v>
      </c>
      <c r="Q89" s="33">
        <v>30049</v>
      </c>
      <c r="R89" s="33" t="s">
        <v>2699</v>
      </c>
      <c r="S89" s="33" t="s">
        <v>2502</v>
      </c>
      <c r="T89" s="33">
        <v>1</v>
      </c>
      <c r="U89" s="33" t="s">
        <v>2711</v>
      </c>
      <c r="V89" s="33">
        <v>10000</v>
      </c>
      <c r="W89" s="33"/>
      <c r="X89" s="33" t="s">
        <v>389</v>
      </c>
      <c r="Y89" s="33">
        <v>2600</v>
      </c>
      <c r="Z89" s="33">
        <v>2</v>
      </c>
      <c r="AA89" s="33" t="b">
        <v>0</v>
      </c>
      <c r="AB89" s="33">
        <v>0</v>
      </c>
      <c r="AC89" s="33"/>
      <c r="AD89" s="33"/>
      <c r="AE89" s="33"/>
      <c r="AF89" s="33"/>
      <c r="AG89" s="33"/>
      <c r="AH89" s="33"/>
      <c r="AI89" s="33"/>
      <c r="AJ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J89" s="33">
        <v>10018</v>
      </c>
      <c r="CK89" t="s">
        <v>451</v>
      </c>
    </row>
    <row r="90" spans="1:89">
      <c r="A90"/>
      <c r="B90" s="33">
        <f>20000000+INDEX(编号表!$F:$F,MATCH(D90,编号表!$E:$E,0))*10000+F90</f>
        <v>20130006</v>
      </c>
      <c r="C90" s="33" t="s">
        <v>451</v>
      </c>
      <c r="D90" s="33" t="s">
        <v>451</v>
      </c>
      <c r="E90" s="33" t="s">
        <v>2696</v>
      </c>
      <c r="F90" s="33">
        <v>6</v>
      </c>
      <c r="G90" s="33" t="s">
        <v>2729</v>
      </c>
      <c r="H90" s="33" t="str">
        <f t="shared" si="1"/>
        <v>201300</v>
      </c>
      <c r="I90" s="33" t="b">
        <v>1</v>
      </c>
      <c r="J90" s="33" t="s">
        <v>2698</v>
      </c>
      <c r="K90" s="33" t="s">
        <v>363</v>
      </c>
      <c r="L90" s="33">
        <v>1</v>
      </c>
      <c r="M90" s="33">
        <v>12000</v>
      </c>
      <c r="N90" s="33">
        <v>3000</v>
      </c>
      <c r="O90" s="33" t="s">
        <v>374</v>
      </c>
      <c r="P90" s="33">
        <v>10202023</v>
      </c>
      <c r="Q90" s="33">
        <v>30049</v>
      </c>
      <c r="R90" s="33" t="s">
        <v>2699</v>
      </c>
      <c r="S90" s="33" t="s">
        <v>2502</v>
      </c>
      <c r="T90" s="33">
        <v>1</v>
      </c>
      <c r="U90" s="33" t="s">
        <v>2711</v>
      </c>
      <c r="V90" s="33">
        <v>10000</v>
      </c>
      <c r="W90" s="33"/>
      <c r="X90" s="33" t="s">
        <v>389</v>
      </c>
      <c r="Y90" s="33">
        <v>2800</v>
      </c>
      <c r="Z90" s="33">
        <v>2</v>
      </c>
      <c r="AA90" s="33" t="b">
        <v>0</v>
      </c>
      <c r="AB90" s="33">
        <v>0</v>
      </c>
      <c r="AC90" s="33"/>
      <c r="AD90" s="33"/>
      <c r="AE90" s="33"/>
      <c r="AF90" s="33"/>
      <c r="AG90" s="33"/>
      <c r="AH90" s="33"/>
      <c r="AI90" s="33"/>
      <c r="AJ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J90" s="33">
        <v>10018</v>
      </c>
      <c r="CK90" t="s">
        <v>451</v>
      </c>
    </row>
    <row r="91" spans="1:89">
      <c r="A91"/>
      <c r="B91" s="33">
        <f>20000000+INDEX(编号表!$F:$F,MATCH(D91,编号表!$E:$E,0))*10000+F91</f>
        <v>20130007</v>
      </c>
      <c r="C91" s="33" t="s">
        <v>451</v>
      </c>
      <c r="D91" s="33" t="s">
        <v>451</v>
      </c>
      <c r="E91" s="33" t="s">
        <v>2696</v>
      </c>
      <c r="F91" s="33">
        <v>7</v>
      </c>
      <c r="G91" s="33" t="s">
        <v>2729</v>
      </c>
      <c r="H91" s="33" t="str">
        <f t="shared" si="1"/>
        <v>201300</v>
      </c>
      <c r="I91" s="33" t="b">
        <v>1</v>
      </c>
      <c r="J91" s="33" t="s">
        <v>2698</v>
      </c>
      <c r="K91" s="33" t="s">
        <v>363</v>
      </c>
      <c r="L91" s="33">
        <v>1</v>
      </c>
      <c r="M91" s="33">
        <v>12000</v>
      </c>
      <c r="N91" s="33">
        <v>3000</v>
      </c>
      <c r="O91" s="33" t="s">
        <v>374</v>
      </c>
      <c r="P91" s="33">
        <v>10202023</v>
      </c>
      <c r="Q91" s="33">
        <v>30049</v>
      </c>
      <c r="R91" s="33" t="s">
        <v>2699</v>
      </c>
      <c r="S91" s="33" t="s">
        <v>2502</v>
      </c>
      <c r="T91" s="33">
        <v>1</v>
      </c>
      <c r="U91" s="33" t="s">
        <v>2711</v>
      </c>
      <c r="V91" s="33">
        <v>10000</v>
      </c>
      <c r="W91" s="33"/>
      <c r="X91" s="33" t="s">
        <v>389</v>
      </c>
      <c r="Y91" s="33">
        <v>3000</v>
      </c>
      <c r="Z91" s="33">
        <v>2</v>
      </c>
      <c r="AA91" s="33" t="b">
        <v>0</v>
      </c>
      <c r="AB91" s="33">
        <v>0</v>
      </c>
      <c r="AC91" s="33"/>
      <c r="AD91" s="33"/>
      <c r="AE91" s="33"/>
      <c r="AF91" s="33"/>
      <c r="AG91" s="33"/>
      <c r="AH91" s="33"/>
      <c r="AI91" s="33"/>
      <c r="AJ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J91" s="33">
        <v>10018</v>
      </c>
      <c r="CK91" t="s">
        <v>451</v>
      </c>
    </row>
    <row r="92" spans="1:89">
      <c r="A92"/>
      <c r="B92" s="33">
        <f>20000000+INDEX(编号表!$F:$F,MATCH(D92,编号表!$E:$E,0))*10000+F92</f>
        <v>20130008</v>
      </c>
      <c r="C92" s="33" t="s">
        <v>451</v>
      </c>
      <c r="D92" s="33" t="s">
        <v>451</v>
      </c>
      <c r="E92" s="33" t="s">
        <v>2696</v>
      </c>
      <c r="F92" s="33">
        <v>8</v>
      </c>
      <c r="G92" s="33" t="s">
        <v>2729</v>
      </c>
      <c r="H92" s="33" t="str">
        <f t="shared" si="1"/>
        <v>201300</v>
      </c>
      <c r="I92" s="33" t="b">
        <v>1</v>
      </c>
      <c r="J92" s="33" t="s">
        <v>2698</v>
      </c>
      <c r="K92" s="33" t="s">
        <v>363</v>
      </c>
      <c r="L92" s="33">
        <v>1</v>
      </c>
      <c r="M92" s="33">
        <v>12000</v>
      </c>
      <c r="N92" s="33">
        <v>3000</v>
      </c>
      <c r="O92" s="33" t="s">
        <v>374</v>
      </c>
      <c r="P92" s="33">
        <v>10202023</v>
      </c>
      <c r="Q92" s="33">
        <v>30049</v>
      </c>
      <c r="R92" s="33" t="s">
        <v>2699</v>
      </c>
      <c r="S92" s="33" t="s">
        <v>2502</v>
      </c>
      <c r="T92" s="33">
        <v>1</v>
      </c>
      <c r="U92" s="33" t="s">
        <v>2711</v>
      </c>
      <c r="V92" s="33">
        <v>10000</v>
      </c>
      <c r="W92" s="33"/>
      <c r="X92" s="33" t="s">
        <v>389</v>
      </c>
      <c r="Y92" s="33">
        <v>3200</v>
      </c>
      <c r="Z92" s="33">
        <v>3</v>
      </c>
      <c r="AA92" s="33" t="b">
        <v>0</v>
      </c>
      <c r="AB92" s="33">
        <v>0</v>
      </c>
      <c r="AC92" s="33"/>
      <c r="AD92" s="33"/>
      <c r="AE92" s="33"/>
      <c r="AF92" s="33"/>
      <c r="AG92" s="33"/>
      <c r="AH92" s="33"/>
      <c r="AI92" s="33"/>
      <c r="AJ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J92" s="33">
        <v>10018</v>
      </c>
      <c r="CK92" t="s">
        <v>451</v>
      </c>
    </row>
    <row r="93" spans="1:89">
      <c r="A93"/>
      <c r="B93" s="33">
        <f>20000000+INDEX(编号表!$F:$F,MATCH(D93,编号表!$E:$E,0))*10000+F93</f>
        <v>20130009</v>
      </c>
      <c r="C93" s="33" t="s">
        <v>451</v>
      </c>
      <c r="D93" s="33" t="s">
        <v>451</v>
      </c>
      <c r="E93" s="33" t="s">
        <v>2696</v>
      </c>
      <c r="F93" s="33">
        <v>9</v>
      </c>
      <c r="G93" s="33" t="s">
        <v>2729</v>
      </c>
      <c r="H93" s="33" t="str">
        <f t="shared" si="1"/>
        <v>201300</v>
      </c>
      <c r="I93" s="33" t="b">
        <v>1</v>
      </c>
      <c r="J93" s="33" t="s">
        <v>2698</v>
      </c>
      <c r="K93" s="33" t="s">
        <v>363</v>
      </c>
      <c r="L93" s="33">
        <v>1</v>
      </c>
      <c r="M93" s="33">
        <v>12000</v>
      </c>
      <c r="N93" s="33">
        <v>3000</v>
      </c>
      <c r="O93" s="33" t="s">
        <v>374</v>
      </c>
      <c r="P93" s="33">
        <v>10202023</v>
      </c>
      <c r="Q93" s="33">
        <v>30049</v>
      </c>
      <c r="R93" s="33" t="s">
        <v>2699</v>
      </c>
      <c r="S93" s="33" t="s">
        <v>2502</v>
      </c>
      <c r="T93" s="33">
        <v>1</v>
      </c>
      <c r="U93" s="33" t="s">
        <v>2711</v>
      </c>
      <c r="V93" s="33">
        <v>10000</v>
      </c>
      <c r="W93" s="33"/>
      <c r="X93" s="33" t="s">
        <v>389</v>
      </c>
      <c r="Y93" s="33">
        <v>3400</v>
      </c>
      <c r="Z93" s="33">
        <v>3</v>
      </c>
      <c r="AA93" s="33" t="b">
        <v>0</v>
      </c>
      <c r="AB93" s="33">
        <v>0</v>
      </c>
      <c r="AC93" s="33"/>
      <c r="AD93" s="33"/>
      <c r="AE93" s="33"/>
      <c r="AF93" s="33"/>
      <c r="AG93" s="33"/>
      <c r="AH93" s="33"/>
      <c r="AI93" s="33"/>
      <c r="AJ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J93" s="33">
        <v>10018</v>
      </c>
      <c r="CK93" t="s">
        <v>451</v>
      </c>
    </row>
    <row r="94" spans="1:89">
      <c r="A94"/>
      <c r="B94" s="33">
        <f>20000000+INDEX(编号表!$F:$F,MATCH(D94,编号表!$E:$E,0))*10000+F94</f>
        <v>20130010</v>
      </c>
      <c r="C94" s="33" t="s">
        <v>451</v>
      </c>
      <c r="D94" s="33" t="s">
        <v>451</v>
      </c>
      <c r="E94" s="33" t="s">
        <v>2696</v>
      </c>
      <c r="F94" s="33">
        <v>10</v>
      </c>
      <c r="G94" s="33" t="s">
        <v>2729</v>
      </c>
      <c r="H94" s="33" t="str">
        <f t="shared" si="1"/>
        <v>201300</v>
      </c>
      <c r="I94" s="33" t="b">
        <v>1</v>
      </c>
      <c r="J94" s="33" t="s">
        <v>2698</v>
      </c>
      <c r="K94" s="33" t="s">
        <v>363</v>
      </c>
      <c r="L94" s="33">
        <v>1</v>
      </c>
      <c r="M94" s="33">
        <v>12000</v>
      </c>
      <c r="N94" s="33">
        <v>3000</v>
      </c>
      <c r="O94" s="33" t="s">
        <v>374</v>
      </c>
      <c r="P94" s="33">
        <v>10202023</v>
      </c>
      <c r="Q94" s="33">
        <v>30049</v>
      </c>
      <c r="R94" s="33" t="s">
        <v>2699</v>
      </c>
      <c r="S94" s="33" t="s">
        <v>2502</v>
      </c>
      <c r="T94" s="33">
        <v>1</v>
      </c>
      <c r="U94" s="33" t="s">
        <v>2711</v>
      </c>
      <c r="V94" s="33">
        <v>10000</v>
      </c>
      <c r="W94" s="33"/>
      <c r="X94" s="33" t="s">
        <v>389</v>
      </c>
      <c r="Y94" s="33">
        <v>3800</v>
      </c>
      <c r="Z94" s="33">
        <v>3</v>
      </c>
      <c r="AA94" s="33" t="b">
        <v>0</v>
      </c>
      <c r="AB94" s="33">
        <v>0</v>
      </c>
      <c r="AC94" s="33"/>
      <c r="AD94" s="33"/>
      <c r="AE94" s="33"/>
      <c r="AF94" s="33"/>
      <c r="AG94" s="33"/>
      <c r="AH94" s="33"/>
      <c r="AI94" s="33"/>
      <c r="AJ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J94" s="33">
        <v>10018</v>
      </c>
      <c r="CK94" t="s">
        <v>451</v>
      </c>
    </row>
    <row r="95" spans="1:89">
      <c r="A95"/>
      <c r="B95" s="33">
        <f>20000000+INDEX(编号表!$F:$F,MATCH(D95,编号表!$E:$E,0))*10000+F95</f>
        <v>20140001</v>
      </c>
      <c r="C95" s="33" t="s">
        <v>455</v>
      </c>
      <c r="D95" s="33" t="s">
        <v>455</v>
      </c>
      <c r="E95" s="33" t="s">
        <v>2696</v>
      </c>
      <c r="F95" s="33">
        <v>1</v>
      </c>
      <c r="G95" s="33" t="s">
        <v>2730</v>
      </c>
      <c r="H95" s="33" t="str">
        <f t="shared" si="1"/>
        <v>201400</v>
      </c>
      <c r="I95" s="33" t="b">
        <v>1</v>
      </c>
      <c r="J95" s="33" t="s">
        <v>2698</v>
      </c>
      <c r="K95" s="33" t="s">
        <v>363</v>
      </c>
      <c r="L95" s="33">
        <v>1</v>
      </c>
      <c r="M95" s="33">
        <v>12000</v>
      </c>
      <c r="N95" s="33">
        <v>2000</v>
      </c>
      <c r="O95" s="33" t="s">
        <v>374</v>
      </c>
      <c r="P95" s="33">
        <v>10202024</v>
      </c>
      <c r="Q95" s="33">
        <v>30052</v>
      </c>
      <c r="R95" s="33" t="s">
        <v>2699</v>
      </c>
      <c r="S95" s="33" t="s">
        <v>2713</v>
      </c>
      <c r="T95" s="33">
        <v>1</v>
      </c>
      <c r="U95" s="33" t="s">
        <v>2731</v>
      </c>
      <c r="V95" s="33">
        <v>10000</v>
      </c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>
        <v>10250100</v>
      </c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J95" s="33">
        <v>10019</v>
      </c>
      <c r="CK95" t="s">
        <v>455</v>
      </c>
    </row>
    <row r="96" spans="1:89">
      <c r="A96"/>
      <c r="B96" s="33">
        <f>20000000+INDEX(编号表!$F:$F,MATCH(D96,编号表!$E:$E,0))*10000+F96</f>
        <v>20140002</v>
      </c>
      <c r="C96" s="33" t="s">
        <v>455</v>
      </c>
      <c r="D96" s="33" t="s">
        <v>455</v>
      </c>
      <c r="E96" s="33" t="s">
        <v>2696</v>
      </c>
      <c r="F96" s="33">
        <v>2</v>
      </c>
      <c r="G96" s="33" t="s">
        <v>2730</v>
      </c>
      <c r="H96" s="33" t="str">
        <f t="shared" si="1"/>
        <v>201400</v>
      </c>
      <c r="I96" s="33" t="b">
        <v>1</v>
      </c>
      <c r="J96" s="33" t="s">
        <v>2698</v>
      </c>
      <c r="K96" s="33" t="s">
        <v>363</v>
      </c>
      <c r="L96" s="33">
        <v>1</v>
      </c>
      <c r="M96" s="33">
        <v>12000</v>
      </c>
      <c r="N96" s="33">
        <v>2000</v>
      </c>
      <c r="O96" s="33" t="s">
        <v>374</v>
      </c>
      <c r="P96" s="33">
        <v>10202024</v>
      </c>
      <c r="Q96" s="33">
        <v>30052</v>
      </c>
      <c r="R96" s="33" t="s">
        <v>2699</v>
      </c>
      <c r="S96" s="33" t="s">
        <v>2713</v>
      </c>
      <c r="T96" s="33">
        <v>1</v>
      </c>
      <c r="U96" s="33" t="s">
        <v>2731</v>
      </c>
      <c r="V96" s="33">
        <v>10000</v>
      </c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>
        <v>10250101</v>
      </c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J96" s="33">
        <v>10019</v>
      </c>
      <c r="CK96" t="s">
        <v>455</v>
      </c>
    </row>
    <row r="97" spans="1:89">
      <c r="A97"/>
      <c r="B97" s="33">
        <f>20000000+INDEX(编号表!$F:$F,MATCH(D97,编号表!$E:$E,0))*10000+F97</f>
        <v>20140003</v>
      </c>
      <c r="C97" s="33" t="s">
        <v>455</v>
      </c>
      <c r="D97" s="33" t="s">
        <v>455</v>
      </c>
      <c r="E97" s="33" t="s">
        <v>2696</v>
      </c>
      <c r="F97" s="33">
        <v>3</v>
      </c>
      <c r="G97" s="33" t="s">
        <v>2730</v>
      </c>
      <c r="H97" s="33" t="str">
        <f t="shared" si="1"/>
        <v>201400</v>
      </c>
      <c r="I97" s="33" t="b">
        <v>1</v>
      </c>
      <c r="J97" s="33" t="s">
        <v>2698</v>
      </c>
      <c r="K97" s="33" t="s">
        <v>363</v>
      </c>
      <c r="L97" s="33">
        <v>1</v>
      </c>
      <c r="M97" s="33">
        <v>12000</v>
      </c>
      <c r="N97" s="33">
        <v>2000</v>
      </c>
      <c r="O97" s="33" t="s">
        <v>374</v>
      </c>
      <c r="P97" s="33">
        <v>10202024</v>
      </c>
      <c r="Q97" s="33">
        <v>30052</v>
      </c>
      <c r="R97" s="33" t="s">
        <v>2699</v>
      </c>
      <c r="S97" s="33" t="s">
        <v>2713</v>
      </c>
      <c r="T97" s="33">
        <v>1</v>
      </c>
      <c r="U97" s="33" t="s">
        <v>2731</v>
      </c>
      <c r="V97" s="33">
        <v>10000</v>
      </c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>
        <v>10250102</v>
      </c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J97" s="33">
        <v>10019</v>
      </c>
      <c r="CK97" t="s">
        <v>455</v>
      </c>
    </row>
    <row r="98" spans="1:89">
      <c r="A98"/>
      <c r="B98" s="33">
        <f>20000000+INDEX(编号表!$F:$F,MATCH(D98,编号表!$E:$E,0))*10000+F98</f>
        <v>20140004</v>
      </c>
      <c r="C98" s="33" t="s">
        <v>455</v>
      </c>
      <c r="D98" s="33" t="s">
        <v>455</v>
      </c>
      <c r="E98" s="33" t="s">
        <v>2696</v>
      </c>
      <c r="F98" s="33">
        <v>4</v>
      </c>
      <c r="G98" s="33" t="s">
        <v>2730</v>
      </c>
      <c r="H98" s="33" t="str">
        <f t="shared" si="1"/>
        <v>201400</v>
      </c>
      <c r="I98" s="33" t="b">
        <v>1</v>
      </c>
      <c r="J98" s="33" t="s">
        <v>2698</v>
      </c>
      <c r="K98" s="33" t="s">
        <v>363</v>
      </c>
      <c r="L98" s="33">
        <v>1</v>
      </c>
      <c r="M98" s="33">
        <v>12000</v>
      </c>
      <c r="N98" s="33">
        <v>2000</v>
      </c>
      <c r="O98" s="33" t="s">
        <v>374</v>
      </c>
      <c r="P98" s="33">
        <v>10202024</v>
      </c>
      <c r="Q98" s="33">
        <v>30052</v>
      </c>
      <c r="R98" s="33" t="s">
        <v>2699</v>
      </c>
      <c r="S98" s="33" t="s">
        <v>2713</v>
      </c>
      <c r="T98" s="33">
        <v>1</v>
      </c>
      <c r="U98" s="33" t="s">
        <v>2731</v>
      </c>
      <c r="V98" s="33">
        <v>10000</v>
      </c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>
        <v>10250103</v>
      </c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J98" s="33">
        <v>10019</v>
      </c>
      <c r="CK98" t="s">
        <v>455</v>
      </c>
    </row>
    <row r="99" spans="1:89">
      <c r="A99"/>
      <c r="B99" s="33">
        <f>20000000+INDEX(编号表!$F:$F,MATCH(D99,编号表!$E:$E,0))*10000+F99</f>
        <v>20140005</v>
      </c>
      <c r="C99" s="33" t="s">
        <v>455</v>
      </c>
      <c r="D99" s="33" t="s">
        <v>455</v>
      </c>
      <c r="E99" s="33" t="s">
        <v>2696</v>
      </c>
      <c r="F99" s="33">
        <v>5</v>
      </c>
      <c r="G99" s="33" t="s">
        <v>2730</v>
      </c>
      <c r="H99" s="33" t="str">
        <f t="shared" si="1"/>
        <v>201400</v>
      </c>
      <c r="I99" s="33" t="b">
        <v>1</v>
      </c>
      <c r="J99" s="33" t="s">
        <v>2698</v>
      </c>
      <c r="K99" s="33" t="s">
        <v>363</v>
      </c>
      <c r="L99" s="33">
        <v>1</v>
      </c>
      <c r="M99" s="33">
        <v>12000</v>
      </c>
      <c r="N99" s="33">
        <v>2000</v>
      </c>
      <c r="O99" s="33" t="s">
        <v>374</v>
      </c>
      <c r="P99" s="33">
        <v>10202024</v>
      </c>
      <c r="Q99" s="33">
        <v>30052</v>
      </c>
      <c r="R99" s="33" t="s">
        <v>2699</v>
      </c>
      <c r="S99" s="33" t="s">
        <v>2713</v>
      </c>
      <c r="T99" s="33">
        <v>1</v>
      </c>
      <c r="U99" s="33" t="s">
        <v>2731</v>
      </c>
      <c r="V99" s="33">
        <v>10000</v>
      </c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>
        <v>10250104</v>
      </c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J99" s="33">
        <v>10019</v>
      </c>
      <c r="CK99" t="s">
        <v>455</v>
      </c>
    </row>
    <row r="100" spans="1:89">
      <c r="A100"/>
      <c r="B100" s="33">
        <f>20000000+INDEX(编号表!$F:$F,MATCH(D100,编号表!$E:$E,0))*10000+F100</f>
        <v>20140006</v>
      </c>
      <c r="C100" s="33" t="s">
        <v>455</v>
      </c>
      <c r="D100" s="33" t="s">
        <v>455</v>
      </c>
      <c r="E100" s="33" t="s">
        <v>2696</v>
      </c>
      <c r="F100" s="33">
        <v>6</v>
      </c>
      <c r="G100" s="33" t="s">
        <v>2730</v>
      </c>
      <c r="H100" s="33" t="str">
        <f t="shared" si="1"/>
        <v>201400</v>
      </c>
      <c r="I100" s="33" t="b">
        <v>1</v>
      </c>
      <c r="J100" s="33" t="s">
        <v>2698</v>
      </c>
      <c r="K100" s="33" t="s">
        <v>363</v>
      </c>
      <c r="L100" s="33">
        <v>1</v>
      </c>
      <c r="M100" s="33">
        <v>12000</v>
      </c>
      <c r="N100" s="33">
        <v>2000</v>
      </c>
      <c r="O100" s="33" t="s">
        <v>374</v>
      </c>
      <c r="P100" s="33">
        <v>10202024</v>
      </c>
      <c r="Q100" s="33">
        <v>30052</v>
      </c>
      <c r="R100" s="33" t="s">
        <v>2699</v>
      </c>
      <c r="S100" s="33" t="s">
        <v>2713</v>
      </c>
      <c r="T100" s="33">
        <v>1</v>
      </c>
      <c r="U100" s="33" t="s">
        <v>2731</v>
      </c>
      <c r="V100" s="33">
        <v>10000</v>
      </c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>
        <v>10250105</v>
      </c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J100" s="33">
        <v>10019</v>
      </c>
      <c r="CK100" t="s">
        <v>455</v>
      </c>
    </row>
    <row r="101" spans="1:89">
      <c r="A101"/>
      <c r="B101" s="33">
        <f>20000000+INDEX(编号表!$F:$F,MATCH(D101,编号表!$E:$E,0))*10000+F101</f>
        <v>20140007</v>
      </c>
      <c r="C101" s="33" t="s">
        <v>455</v>
      </c>
      <c r="D101" s="33" t="s">
        <v>455</v>
      </c>
      <c r="E101" s="33" t="s">
        <v>2696</v>
      </c>
      <c r="F101" s="33">
        <v>7</v>
      </c>
      <c r="G101" s="33" t="s">
        <v>2730</v>
      </c>
      <c r="H101" s="33" t="str">
        <f t="shared" si="1"/>
        <v>201400</v>
      </c>
      <c r="I101" s="33" t="b">
        <v>1</v>
      </c>
      <c r="J101" s="33" t="s">
        <v>2698</v>
      </c>
      <c r="K101" s="33" t="s">
        <v>363</v>
      </c>
      <c r="L101" s="33">
        <v>1</v>
      </c>
      <c r="M101" s="33">
        <v>12000</v>
      </c>
      <c r="N101" s="33">
        <v>2000</v>
      </c>
      <c r="O101" s="33" t="s">
        <v>374</v>
      </c>
      <c r="P101" s="33">
        <v>10202024</v>
      </c>
      <c r="Q101" s="33">
        <v>30052</v>
      </c>
      <c r="R101" s="33" t="s">
        <v>2699</v>
      </c>
      <c r="S101" s="33" t="s">
        <v>2713</v>
      </c>
      <c r="T101" s="33">
        <v>1</v>
      </c>
      <c r="U101" s="33" t="s">
        <v>2731</v>
      </c>
      <c r="V101" s="33">
        <v>10000</v>
      </c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>
        <v>10250106</v>
      </c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J101" s="33">
        <v>10019</v>
      </c>
      <c r="CK101" t="s">
        <v>455</v>
      </c>
    </row>
    <row r="102" spans="1:89">
      <c r="A102"/>
      <c r="B102" s="33">
        <f>20000000+INDEX(编号表!$F:$F,MATCH(D102,编号表!$E:$E,0))*10000+F102</f>
        <v>20140008</v>
      </c>
      <c r="C102" s="33" t="s">
        <v>455</v>
      </c>
      <c r="D102" s="33" t="s">
        <v>455</v>
      </c>
      <c r="E102" s="33" t="s">
        <v>2696</v>
      </c>
      <c r="F102" s="33">
        <v>8</v>
      </c>
      <c r="G102" s="33" t="s">
        <v>2730</v>
      </c>
      <c r="H102" s="33" t="str">
        <f t="shared" si="1"/>
        <v>201400</v>
      </c>
      <c r="I102" s="33" t="b">
        <v>1</v>
      </c>
      <c r="J102" s="33" t="s">
        <v>2698</v>
      </c>
      <c r="K102" s="33" t="s">
        <v>363</v>
      </c>
      <c r="L102" s="33">
        <v>1</v>
      </c>
      <c r="M102" s="33">
        <v>12000</v>
      </c>
      <c r="N102" s="33">
        <v>2000</v>
      </c>
      <c r="O102" s="33" t="s">
        <v>374</v>
      </c>
      <c r="P102" s="33">
        <v>10202024</v>
      </c>
      <c r="Q102" s="33">
        <v>30052</v>
      </c>
      <c r="R102" s="33" t="s">
        <v>2699</v>
      </c>
      <c r="S102" s="33" t="s">
        <v>2713</v>
      </c>
      <c r="T102" s="33">
        <v>1</v>
      </c>
      <c r="U102" s="33" t="s">
        <v>2731</v>
      </c>
      <c r="V102" s="33">
        <v>10000</v>
      </c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>
        <v>10250107</v>
      </c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J102" s="33">
        <v>10019</v>
      </c>
      <c r="CK102" t="s">
        <v>455</v>
      </c>
    </row>
    <row r="103" spans="1:89">
      <c r="A103"/>
      <c r="B103" s="33">
        <f>20000000+INDEX(编号表!$F:$F,MATCH(D103,编号表!$E:$E,0))*10000+F103</f>
        <v>20140009</v>
      </c>
      <c r="C103" s="33" t="s">
        <v>455</v>
      </c>
      <c r="D103" s="33" t="s">
        <v>455</v>
      </c>
      <c r="E103" s="33" t="s">
        <v>2696</v>
      </c>
      <c r="F103" s="33">
        <v>9</v>
      </c>
      <c r="G103" s="33" t="s">
        <v>2730</v>
      </c>
      <c r="H103" s="33" t="str">
        <f t="shared" si="1"/>
        <v>201400</v>
      </c>
      <c r="I103" s="33" t="b">
        <v>1</v>
      </c>
      <c r="J103" s="33" t="s">
        <v>2698</v>
      </c>
      <c r="K103" s="33" t="s">
        <v>363</v>
      </c>
      <c r="L103" s="33">
        <v>1</v>
      </c>
      <c r="M103" s="33">
        <v>12000</v>
      </c>
      <c r="N103" s="33">
        <v>2000</v>
      </c>
      <c r="O103" s="33" t="s">
        <v>374</v>
      </c>
      <c r="P103" s="33">
        <v>10202024</v>
      </c>
      <c r="Q103" s="33">
        <v>30052</v>
      </c>
      <c r="R103" s="33" t="s">
        <v>2699</v>
      </c>
      <c r="S103" s="33" t="s">
        <v>2713</v>
      </c>
      <c r="T103" s="33">
        <v>1</v>
      </c>
      <c r="U103" s="33" t="s">
        <v>2731</v>
      </c>
      <c r="V103" s="33">
        <v>10000</v>
      </c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>
        <v>10250108</v>
      </c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J103" s="33">
        <v>10019</v>
      </c>
      <c r="CK103" t="s">
        <v>455</v>
      </c>
    </row>
    <row r="104" spans="1:89">
      <c r="A104"/>
      <c r="B104" s="33">
        <f>20000000+INDEX(编号表!$F:$F,MATCH(D104,编号表!$E:$E,0))*10000+F104</f>
        <v>20140010</v>
      </c>
      <c r="C104" s="33" t="s">
        <v>455</v>
      </c>
      <c r="D104" s="33" t="s">
        <v>455</v>
      </c>
      <c r="E104" s="33" t="s">
        <v>2696</v>
      </c>
      <c r="F104" s="33">
        <v>10</v>
      </c>
      <c r="G104" s="33" t="s">
        <v>2730</v>
      </c>
      <c r="H104" s="33" t="str">
        <f t="shared" si="1"/>
        <v>201400</v>
      </c>
      <c r="I104" s="33" t="b">
        <v>1</v>
      </c>
      <c r="J104" s="33" t="s">
        <v>2698</v>
      </c>
      <c r="K104" s="33" t="s">
        <v>363</v>
      </c>
      <c r="L104" s="33">
        <v>1</v>
      </c>
      <c r="M104" s="33">
        <v>12000</v>
      </c>
      <c r="N104" s="33">
        <v>2000</v>
      </c>
      <c r="O104" s="33" t="s">
        <v>374</v>
      </c>
      <c r="P104" s="33">
        <v>10202024</v>
      </c>
      <c r="Q104" s="33">
        <v>30052</v>
      </c>
      <c r="R104" s="33" t="s">
        <v>2699</v>
      </c>
      <c r="S104" s="33" t="s">
        <v>2713</v>
      </c>
      <c r="T104" s="33">
        <v>1</v>
      </c>
      <c r="U104" s="33" t="s">
        <v>2731</v>
      </c>
      <c r="V104" s="33">
        <v>10000</v>
      </c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>
        <v>10250109</v>
      </c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J104" s="33">
        <v>10019</v>
      </c>
      <c r="CK104" t="s">
        <v>455</v>
      </c>
    </row>
    <row r="105" spans="1:89">
      <c r="A105"/>
      <c r="B105" s="33">
        <f>20000000+INDEX(编号表!$F:$F,MATCH(D105,编号表!$E:$E,0))*10000+F105</f>
        <v>20150001</v>
      </c>
      <c r="C105" s="33" t="s">
        <v>2732</v>
      </c>
      <c r="D105" s="33" t="s">
        <v>457</v>
      </c>
      <c r="E105" s="33" t="s">
        <v>2696</v>
      </c>
      <c r="F105" s="33">
        <v>1</v>
      </c>
      <c r="G105" s="33" t="s">
        <v>2733</v>
      </c>
      <c r="H105" s="33" t="str">
        <f t="shared" si="1"/>
        <v>201500</v>
      </c>
      <c r="I105" s="33" t="b">
        <v>1</v>
      </c>
      <c r="J105" s="33" t="s">
        <v>2698</v>
      </c>
      <c r="K105" s="33" t="s">
        <v>363</v>
      </c>
      <c r="L105" s="33">
        <v>1</v>
      </c>
      <c r="M105" s="33">
        <v>12000</v>
      </c>
      <c r="N105" s="33">
        <v>2000</v>
      </c>
      <c r="O105" s="33" t="s">
        <v>374</v>
      </c>
      <c r="P105" s="33">
        <v>10202025</v>
      </c>
      <c r="Q105" s="33">
        <v>30053</v>
      </c>
      <c r="R105" s="33" t="s">
        <v>2699</v>
      </c>
      <c r="S105" s="33" t="s">
        <v>2713</v>
      </c>
      <c r="T105" s="33">
        <v>1</v>
      </c>
      <c r="U105" s="33" t="s">
        <v>2731</v>
      </c>
      <c r="V105" s="33">
        <v>10000</v>
      </c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>
        <v>10260100</v>
      </c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J105" s="33">
        <v>10020</v>
      </c>
      <c r="CK105" t="s">
        <v>2732</v>
      </c>
    </row>
    <row r="106" spans="1:89">
      <c r="A106"/>
      <c r="B106" s="33">
        <f>20000000+INDEX(编号表!$F:$F,MATCH(D106,编号表!$E:$E,0))*10000+F106</f>
        <v>20150002</v>
      </c>
      <c r="C106" s="33" t="s">
        <v>2732</v>
      </c>
      <c r="D106" s="33" t="s">
        <v>457</v>
      </c>
      <c r="E106" s="33" t="s">
        <v>2696</v>
      </c>
      <c r="F106" s="33">
        <v>2</v>
      </c>
      <c r="G106" s="33" t="s">
        <v>2733</v>
      </c>
      <c r="H106" s="33" t="str">
        <f t="shared" si="1"/>
        <v>201500</v>
      </c>
      <c r="I106" s="33" t="b">
        <v>1</v>
      </c>
      <c r="J106" s="33" t="s">
        <v>2698</v>
      </c>
      <c r="K106" s="33" t="s">
        <v>363</v>
      </c>
      <c r="L106" s="33">
        <v>1</v>
      </c>
      <c r="M106" s="33">
        <v>12000</v>
      </c>
      <c r="N106" s="33">
        <v>2000</v>
      </c>
      <c r="O106" s="33" t="s">
        <v>374</v>
      </c>
      <c r="P106" s="33">
        <v>10202025</v>
      </c>
      <c r="Q106" s="33">
        <v>30053</v>
      </c>
      <c r="R106" s="33" t="s">
        <v>2699</v>
      </c>
      <c r="S106" s="33" t="s">
        <v>2713</v>
      </c>
      <c r="T106" s="33">
        <v>1</v>
      </c>
      <c r="U106" s="33" t="s">
        <v>2731</v>
      </c>
      <c r="V106" s="33">
        <v>10000</v>
      </c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>
        <v>10260101</v>
      </c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M106" s="33"/>
      <c r="BN106" s="33"/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J106" s="33">
        <v>10020</v>
      </c>
      <c r="CK106" t="s">
        <v>2732</v>
      </c>
    </row>
    <row r="107" spans="1:89">
      <c r="A107"/>
      <c r="B107" s="33">
        <f>20000000+INDEX(编号表!$F:$F,MATCH(D107,编号表!$E:$E,0))*10000+F107</f>
        <v>20150003</v>
      </c>
      <c r="C107" s="33" t="s">
        <v>2732</v>
      </c>
      <c r="D107" s="33" t="s">
        <v>457</v>
      </c>
      <c r="E107" s="33" t="s">
        <v>2696</v>
      </c>
      <c r="F107" s="33">
        <v>3</v>
      </c>
      <c r="G107" s="33" t="s">
        <v>2733</v>
      </c>
      <c r="H107" s="33" t="str">
        <f t="shared" si="1"/>
        <v>201500</v>
      </c>
      <c r="I107" s="33" t="b">
        <v>1</v>
      </c>
      <c r="J107" s="33" t="s">
        <v>2698</v>
      </c>
      <c r="K107" s="33" t="s">
        <v>363</v>
      </c>
      <c r="L107" s="33">
        <v>1</v>
      </c>
      <c r="M107" s="33">
        <v>12000</v>
      </c>
      <c r="N107" s="33">
        <v>2000</v>
      </c>
      <c r="O107" s="33" t="s">
        <v>374</v>
      </c>
      <c r="P107" s="33">
        <v>10202025</v>
      </c>
      <c r="Q107" s="33">
        <v>30053</v>
      </c>
      <c r="R107" s="33" t="s">
        <v>2699</v>
      </c>
      <c r="S107" s="33" t="s">
        <v>2713</v>
      </c>
      <c r="T107" s="33">
        <v>1</v>
      </c>
      <c r="U107" s="33" t="s">
        <v>2731</v>
      </c>
      <c r="V107" s="33">
        <v>10000</v>
      </c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>
        <v>10260102</v>
      </c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J107" s="33">
        <v>10020</v>
      </c>
      <c r="CK107" t="s">
        <v>2732</v>
      </c>
    </row>
    <row r="108" spans="1:89">
      <c r="A108"/>
      <c r="B108" s="33">
        <f>20000000+INDEX(编号表!$F:$F,MATCH(D108,编号表!$E:$E,0))*10000+F108</f>
        <v>20150004</v>
      </c>
      <c r="C108" s="33" t="s">
        <v>2732</v>
      </c>
      <c r="D108" s="33" t="s">
        <v>457</v>
      </c>
      <c r="E108" s="33" t="s">
        <v>2696</v>
      </c>
      <c r="F108" s="33">
        <v>4</v>
      </c>
      <c r="G108" s="33" t="s">
        <v>2733</v>
      </c>
      <c r="H108" s="33" t="str">
        <f t="shared" si="1"/>
        <v>201500</v>
      </c>
      <c r="I108" s="33" t="b">
        <v>1</v>
      </c>
      <c r="J108" s="33" t="s">
        <v>2698</v>
      </c>
      <c r="K108" s="33" t="s">
        <v>363</v>
      </c>
      <c r="L108" s="33">
        <v>1</v>
      </c>
      <c r="M108" s="33">
        <v>12000</v>
      </c>
      <c r="N108" s="33">
        <v>2000</v>
      </c>
      <c r="O108" s="33" t="s">
        <v>374</v>
      </c>
      <c r="P108" s="33">
        <v>10202025</v>
      </c>
      <c r="Q108" s="33">
        <v>30053</v>
      </c>
      <c r="R108" s="33" t="s">
        <v>2699</v>
      </c>
      <c r="S108" s="33" t="s">
        <v>2713</v>
      </c>
      <c r="T108" s="33">
        <v>1</v>
      </c>
      <c r="U108" s="33" t="s">
        <v>2731</v>
      </c>
      <c r="V108" s="33">
        <v>10000</v>
      </c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>
        <v>10260103</v>
      </c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M108" s="33"/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J108" s="33">
        <v>10020</v>
      </c>
      <c r="CK108" t="s">
        <v>2732</v>
      </c>
    </row>
    <row r="109" spans="1:89">
      <c r="A109"/>
      <c r="B109" s="33">
        <f>20000000+INDEX(编号表!$F:$F,MATCH(D109,编号表!$E:$E,0))*10000+F109</f>
        <v>20150005</v>
      </c>
      <c r="C109" s="33" t="s">
        <v>2732</v>
      </c>
      <c r="D109" s="33" t="s">
        <v>457</v>
      </c>
      <c r="E109" s="33" t="s">
        <v>2696</v>
      </c>
      <c r="F109" s="33">
        <v>5</v>
      </c>
      <c r="G109" s="33" t="s">
        <v>2733</v>
      </c>
      <c r="H109" s="33" t="str">
        <f t="shared" si="1"/>
        <v>201500</v>
      </c>
      <c r="I109" s="33" t="b">
        <v>1</v>
      </c>
      <c r="J109" s="33" t="s">
        <v>2698</v>
      </c>
      <c r="K109" s="33" t="s">
        <v>363</v>
      </c>
      <c r="L109" s="33">
        <v>1</v>
      </c>
      <c r="M109" s="33">
        <v>12000</v>
      </c>
      <c r="N109" s="33">
        <v>2000</v>
      </c>
      <c r="O109" s="33" t="s">
        <v>374</v>
      </c>
      <c r="P109" s="33">
        <v>10202025</v>
      </c>
      <c r="Q109" s="33">
        <v>30053</v>
      </c>
      <c r="R109" s="33" t="s">
        <v>2699</v>
      </c>
      <c r="S109" s="33" t="s">
        <v>2713</v>
      </c>
      <c r="T109" s="33">
        <v>1</v>
      </c>
      <c r="U109" s="33" t="s">
        <v>2731</v>
      </c>
      <c r="V109" s="33">
        <v>10000</v>
      </c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>
        <v>10260104</v>
      </c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J109" s="33">
        <v>10020</v>
      </c>
      <c r="CK109" t="s">
        <v>2732</v>
      </c>
    </row>
    <row r="110" spans="1:89">
      <c r="A110"/>
      <c r="B110" s="33">
        <f>20000000+INDEX(编号表!$F:$F,MATCH(D110,编号表!$E:$E,0))*10000+F110</f>
        <v>20150006</v>
      </c>
      <c r="C110" s="33" t="s">
        <v>2732</v>
      </c>
      <c r="D110" s="33" t="s">
        <v>457</v>
      </c>
      <c r="E110" s="33" t="s">
        <v>2696</v>
      </c>
      <c r="F110" s="33">
        <v>6</v>
      </c>
      <c r="G110" s="33" t="s">
        <v>2733</v>
      </c>
      <c r="H110" s="33" t="str">
        <f t="shared" si="1"/>
        <v>201500</v>
      </c>
      <c r="I110" s="33" t="b">
        <v>1</v>
      </c>
      <c r="J110" s="33" t="s">
        <v>2698</v>
      </c>
      <c r="K110" s="33" t="s">
        <v>363</v>
      </c>
      <c r="L110" s="33">
        <v>1</v>
      </c>
      <c r="M110" s="33">
        <v>12000</v>
      </c>
      <c r="N110" s="33">
        <v>2000</v>
      </c>
      <c r="O110" s="33" t="s">
        <v>374</v>
      </c>
      <c r="P110" s="33">
        <v>10202025</v>
      </c>
      <c r="Q110" s="33">
        <v>30053</v>
      </c>
      <c r="R110" s="33" t="s">
        <v>2699</v>
      </c>
      <c r="S110" s="33" t="s">
        <v>2713</v>
      </c>
      <c r="T110" s="33">
        <v>1</v>
      </c>
      <c r="U110" s="33" t="s">
        <v>2731</v>
      </c>
      <c r="V110" s="33">
        <v>10000</v>
      </c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>
        <v>10260105</v>
      </c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M110" s="33"/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J110" s="33">
        <v>10020</v>
      </c>
      <c r="CK110" t="s">
        <v>2732</v>
      </c>
    </row>
    <row r="111" spans="1:89">
      <c r="A111"/>
      <c r="B111" s="33">
        <f>20000000+INDEX(编号表!$F:$F,MATCH(D111,编号表!$E:$E,0))*10000+F111</f>
        <v>20150007</v>
      </c>
      <c r="C111" s="33" t="s">
        <v>2732</v>
      </c>
      <c r="D111" s="33" t="s">
        <v>457</v>
      </c>
      <c r="E111" s="33" t="s">
        <v>2696</v>
      </c>
      <c r="F111" s="33">
        <v>7</v>
      </c>
      <c r="G111" s="33" t="s">
        <v>2733</v>
      </c>
      <c r="H111" s="33" t="str">
        <f t="shared" si="1"/>
        <v>201500</v>
      </c>
      <c r="I111" s="33" t="b">
        <v>1</v>
      </c>
      <c r="J111" s="33" t="s">
        <v>2698</v>
      </c>
      <c r="K111" s="33" t="s">
        <v>363</v>
      </c>
      <c r="L111" s="33">
        <v>1</v>
      </c>
      <c r="M111" s="33">
        <v>12000</v>
      </c>
      <c r="N111" s="33">
        <v>2000</v>
      </c>
      <c r="O111" s="33" t="s">
        <v>374</v>
      </c>
      <c r="P111" s="33">
        <v>10202025</v>
      </c>
      <c r="Q111" s="33">
        <v>30053</v>
      </c>
      <c r="R111" s="33" t="s">
        <v>2699</v>
      </c>
      <c r="S111" s="33" t="s">
        <v>2713</v>
      </c>
      <c r="T111" s="33">
        <v>1</v>
      </c>
      <c r="U111" s="33" t="s">
        <v>2731</v>
      </c>
      <c r="V111" s="33">
        <v>10000</v>
      </c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>
        <v>10260106</v>
      </c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J111" s="33">
        <v>10020</v>
      </c>
      <c r="CK111" t="s">
        <v>2732</v>
      </c>
    </row>
    <row r="112" spans="1:89">
      <c r="A112"/>
      <c r="B112" s="33">
        <f>20000000+INDEX(编号表!$F:$F,MATCH(D112,编号表!$E:$E,0))*10000+F112</f>
        <v>20150008</v>
      </c>
      <c r="C112" s="33" t="s">
        <v>2732</v>
      </c>
      <c r="D112" s="33" t="s">
        <v>457</v>
      </c>
      <c r="E112" s="33" t="s">
        <v>2696</v>
      </c>
      <c r="F112" s="33">
        <v>8</v>
      </c>
      <c r="G112" s="33" t="s">
        <v>2733</v>
      </c>
      <c r="H112" s="33" t="str">
        <f t="shared" si="1"/>
        <v>201500</v>
      </c>
      <c r="I112" s="33" t="b">
        <v>1</v>
      </c>
      <c r="J112" s="33" t="s">
        <v>2698</v>
      </c>
      <c r="K112" s="33" t="s">
        <v>363</v>
      </c>
      <c r="L112" s="33">
        <v>1</v>
      </c>
      <c r="M112" s="33">
        <v>12000</v>
      </c>
      <c r="N112" s="33">
        <v>2000</v>
      </c>
      <c r="O112" s="33" t="s">
        <v>374</v>
      </c>
      <c r="P112" s="33">
        <v>10202025</v>
      </c>
      <c r="Q112" s="33">
        <v>30053</v>
      </c>
      <c r="R112" s="33" t="s">
        <v>2699</v>
      </c>
      <c r="S112" s="33" t="s">
        <v>2713</v>
      </c>
      <c r="T112" s="33">
        <v>1</v>
      </c>
      <c r="U112" s="33" t="s">
        <v>2731</v>
      </c>
      <c r="V112" s="33">
        <v>10000</v>
      </c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>
        <v>10260107</v>
      </c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M112" s="33"/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J112" s="33">
        <v>10020</v>
      </c>
      <c r="CK112" t="s">
        <v>2732</v>
      </c>
    </row>
    <row r="113" spans="1:89">
      <c r="A113"/>
      <c r="B113" s="33">
        <f>20000000+INDEX(编号表!$F:$F,MATCH(D113,编号表!$E:$E,0))*10000+F113</f>
        <v>20150009</v>
      </c>
      <c r="C113" s="33" t="s">
        <v>2732</v>
      </c>
      <c r="D113" s="33" t="s">
        <v>457</v>
      </c>
      <c r="E113" s="33" t="s">
        <v>2696</v>
      </c>
      <c r="F113" s="33">
        <v>9</v>
      </c>
      <c r="G113" s="33" t="s">
        <v>2733</v>
      </c>
      <c r="H113" s="33" t="str">
        <f t="shared" si="1"/>
        <v>201500</v>
      </c>
      <c r="I113" s="33" t="b">
        <v>1</v>
      </c>
      <c r="J113" s="33" t="s">
        <v>2698</v>
      </c>
      <c r="K113" s="33" t="s">
        <v>363</v>
      </c>
      <c r="L113" s="33">
        <v>1</v>
      </c>
      <c r="M113" s="33">
        <v>12000</v>
      </c>
      <c r="N113" s="33">
        <v>2000</v>
      </c>
      <c r="O113" s="33" t="s">
        <v>374</v>
      </c>
      <c r="P113" s="33">
        <v>10202025</v>
      </c>
      <c r="Q113" s="33">
        <v>30053</v>
      </c>
      <c r="R113" s="33" t="s">
        <v>2699</v>
      </c>
      <c r="S113" s="33" t="s">
        <v>2713</v>
      </c>
      <c r="T113" s="33">
        <v>1</v>
      </c>
      <c r="U113" s="33" t="s">
        <v>2731</v>
      </c>
      <c r="V113" s="33">
        <v>10000</v>
      </c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>
        <v>10260108</v>
      </c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  <c r="BB113" s="33"/>
      <c r="BC113" s="33"/>
      <c r="BD113" s="33"/>
      <c r="BE113" s="33"/>
      <c r="BF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J113" s="33">
        <v>10020</v>
      </c>
      <c r="CK113" t="s">
        <v>2732</v>
      </c>
    </row>
    <row r="114" spans="1:89">
      <c r="A114"/>
      <c r="B114" s="33">
        <f>20000000+INDEX(编号表!$F:$F,MATCH(D114,编号表!$E:$E,0))*10000+F114</f>
        <v>20150010</v>
      </c>
      <c r="C114" s="33" t="s">
        <v>2732</v>
      </c>
      <c r="D114" s="33" t="s">
        <v>457</v>
      </c>
      <c r="E114" s="33" t="s">
        <v>2696</v>
      </c>
      <c r="F114" s="33">
        <v>10</v>
      </c>
      <c r="G114" s="33" t="s">
        <v>2733</v>
      </c>
      <c r="H114" s="33" t="str">
        <f t="shared" si="1"/>
        <v>201500</v>
      </c>
      <c r="I114" s="33" t="b">
        <v>1</v>
      </c>
      <c r="J114" s="33" t="s">
        <v>2698</v>
      </c>
      <c r="K114" s="33" t="s">
        <v>363</v>
      </c>
      <c r="L114" s="33">
        <v>1</v>
      </c>
      <c r="M114" s="33">
        <v>12000</v>
      </c>
      <c r="N114" s="33">
        <v>2000</v>
      </c>
      <c r="O114" s="33" t="s">
        <v>374</v>
      </c>
      <c r="P114" s="33">
        <v>10202025</v>
      </c>
      <c r="Q114" s="33">
        <v>30053</v>
      </c>
      <c r="R114" s="33" t="s">
        <v>2699</v>
      </c>
      <c r="S114" s="33" t="s">
        <v>2713</v>
      </c>
      <c r="T114" s="33">
        <v>1</v>
      </c>
      <c r="U114" s="33" t="s">
        <v>2731</v>
      </c>
      <c r="V114" s="33">
        <v>10000</v>
      </c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>
        <v>10260109</v>
      </c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J114" s="33">
        <v>10020</v>
      </c>
      <c r="CK114" t="s">
        <v>2732</v>
      </c>
    </row>
    <row r="115" spans="1:89">
      <c r="A115"/>
      <c r="B115" s="33">
        <f>20000000+INDEX(编号表!$F:$F,MATCH(D115,编号表!$E:$E,0))*10000+F115</f>
        <v>20150100</v>
      </c>
      <c r="C115" s="33" t="s">
        <v>2734</v>
      </c>
      <c r="D115" s="33" t="s">
        <v>457</v>
      </c>
      <c r="E115" s="33" t="s">
        <v>2696</v>
      </c>
      <c r="F115" s="33">
        <v>100</v>
      </c>
      <c r="G115" s="33" t="s">
        <v>2726</v>
      </c>
      <c r="H115" s="33" t="str">
        <f t="shared" si="1"/>
        <v>201501</v>
      </c>
      <c r="I115" s="33" t="b">
        <v>1</v>
      </c>
      <c r="J115" s="33" t="s">
        <v>2698</v>
      </c>
      <c r="K115" s="33" t="s">
        <v>363</v>
      </c>
      <c r="L115" s="33">
        <v>1</v>
      </c>
      <c r="M115" s="33">
        <v>2500</v>
      </c>
      <c r="N115" s="33">
        <v>0</v>
      </c>
      <c r="O115" s="33" t="s">
        <v>374</v>
      </c>
      <c r="P115" s="33">
        <v>10202025</v>
      </c>
      <c r="Q115" s="33">
        <v>30054</v>
      </c>
      <c r="R115" s="33" t="s">
        <v>363</v>
      </c>
      <c r="S115" s="33" t="s">
        <v>2502</v>
      </c>
      <c r="T115" s="33">
        <v>1</v>
      </c>
      <c r="U115" s="33" t="s">
        <v>2707</v>
      </c>
      <c r="V115" s="33">
        <v>10000</v>
      </c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 t="s">
        <v>2727</v>
      </c>
      <c r="AI115" s="33">
        <v>-600</v>
      </c>
      <c r="AJ115" s="33"/>
      <c r="AQ115" s="33" t="s">
        <v>2707</v>
      </c>
      <c r="AR115" s="33">
        <v>10000</v>
      </c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 t="s">
        <v>2728</v>
      </c>
      <c r="BE115" s="33">
        <v>-600</v>
      </c>
      <c r="BF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J115" s="33">
        <v>10021</v>
      </c>
      <c r="CK115" t="s">
        <v>2734</v>
      </c>
    </row>
    <row r="116" spans="1:89">
      <c r="A116"/>
      <c r="B116" s="33">
        <f>20000000+INDEX(编号表!$F:$F,MATCH(D116,编号表!$E:$E,0))*10000+F116</f>
        <v>20150101</v>
      </c>
      <c r="C116" s="33" t="s">
        <v>2734</v>
      </c>
      <c r="D116" s="33" t="s">
        <v>457</v>
      </c>
      <c r="E116" s="33" t="s">
        <v>2696</v>
      </c>
      <c r="F116" s="33">
        <v>101</v>
      </c>
      <c r="G116" s="33" t="s">
        <v>2726</v>
      </c>
      <c r="H116" s="33" t="str">
        <f t="shared" si="1"/>
        <v>201501</v>
      </c>
      <c r="I116" s="33" t="b">
        <v>1</v>
      </c>
      <c r="J116" s="33" t="s">
        <v>2698</v>
      </c>
      <c r="K116" s="33" t="s">
        <v>363</v>
      </c>
      <c r="L116" s="33">
        <v>1</v>
      </c>
      <c r="M116" s="33">
        <v>2500</v>
      </c>
      <c r="N116" s="33">
        <v>0</v>
      </c>
      <c r="O116" s="33" t="s">
        <v>374</v>
      </c>
      <c r="P116" s="33">
        <v>10202025</v>
      </c>
      <c r="Q116" s="33">
        <v>30054</v>
      </c>
      <c r="R116" s="33" t="s">
        <v>363</v>
      </c>
      <c r="S116" s="33" t="s">
        <v>2502</v>
      </c>
      <c r="T116" s="33">
        <v>1</v>
      </c>
      <c r="U116" s="33" t="s">
        <v>2707</v>
      </c>
      <c r="V116" s="33">
        <v>10000</v>
      </c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 t="s">
        <v>2727</v>
      </c>
      <c r="AI116" s="33">
        <v>-800</v>
      </c>
      <c r="AJ116" s="33"/>
      <c r="AQ116" s="33" t="s">
        <v>2707</v>
      </c>
      <c r="AR116" s="33">
        <v>10000</v>
      </c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 t="s">
        <v>2728</v>
      </c>
      <c r="BE116" s="33">
        <v>-800</v>
      </c>
      <c r="BF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J116" s="33">
        <v>10021</v>
      </c>
      <c r="CK116" t="s">
        <v>2734</v>
      </c>
    </row>
    <row r="117" spans="1:89">
      <c r="A117"/>
      <c r="B117" s="33">
        <f>20000000+INDEX(编号表!$F:$F,MATCH(D117,编号表!$E:$E,0))*10000+F117</f>
        <v>20150102</v>
      </c>
      <c r="C117" s="33" t="s">
        <v>2734</v>
      </c>
      <c r="D117" s="33" t="s">
        <v>457</v>
      </c>
      <c r="E117" s="33" t="s">
        <v>2696</v>
      </c>
      <c r="F117" s="33">
        <v>102</v>
      </c>
      <c r="G117" s="33" t="s">
        <v>2726</v>
      </c>
      <c r="H117" s="33" t="str">
        <f t="shared" si="1"/>
        <v>201501</v>
      </c>
      <c r="I117" s="33" t="b">
        <v>1</v>
      </c>
      <c r="J117" s="33" t="s">
        <v>2698</v>
      </c>
      <c r="K117" s="33" t="s">
        <v>363</v>
      </c>
      <c r="L117" s="33">
        <v>1</v>
      </c>
      <c r="M117" s="33">
        <v>2500</v>
      </c>
      <c r="N117" s="33">
        <v>0</v>
      </c>
      <c r="O117" s="33" t="s">
        <v>374</v>
      </c>
      <c r="P117" s="33">
        <v>10202025</v>
      </c>
      <c r="Q117" s="33">
        <v>30054</v>
      </c>
      <c r="R117" s="33" t="s">
        <v>363</v>
      </c>
      <c r="S117" s="33" t="s">
        <v>2502</v>
      </c>
      <c r="T117" s="33">
        <v>1</v>
      </c>
      <c r="U117" s="33" t="s">
        <v>2707</v>
      </c>
      <c r="V117" s="33">
        <v>10000</v>
      </c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 t="s">
        <v>2727</v>
      </c>
      <c r="AI117" s="33">
        <v>-1000</v>
      </c>
      <c r="AJ117" s="33"/>
      <c r="AQ117" s="33" t="s">
        <v>2707</v>
      </c>
      <c r="AR117" s="33">
        <v>10000</v>
      </c>
      <c r="AS117" s="33"/>
      <c r="AT117" s="33"/>
      <c r="AU117" s="33"/>
      <c r="AV117" s="33"/>
      <c r="AW117" s="33"/>
      <c r="AX117" s="33"/>
      <c r="AY117" s="33"/>
      <c r="AZ117" s="33"/>
      <c r="BA117" s="33"/>
      <c r="BB117" s="33"/>
      <c r="BC117" s="33"/>
      <c r="BD117" s="33" t="s">
        <v>2728</v>
      </c>
      <c r="BE117" s="33">
        <v>-1000</v>
      </c>
      <c r="BF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J117" s="33">
        <v>10021</v>
      </c>
      <c r="CK117" t="s">
        <v>2734</v>
      </c>
    </row>
    <row r="118" spans="1:89">
      <c r="A118"/>
      <c r="B118" s="33">
        <f>20000000+INDEX(编号表!$F:$F,MATCH(D118,编号表!$E:$E,0))*10000+F118</f>
        <v>20150103</v>
      </c>
      <c r="C118" s="33" t="s">
        <v>2734</v>
      </c>
      <c r="D118" s="33" t="s">
        <v>457</v>
      </c>
      <c r="E118" s="33" t="s">
        <v>2696</v>
      </c>
      <c r="F118" s="33">
        <v>103</v>
      </c>
      <c r="G118" s="33" t="s">
        <v>2726</v>
      </c>
      <c r="H118" s="33" t="str">
        <f t="shared" si="1"/>
        <v>201501</v>
      </c>
      <c r="I118" s="33" t="b">
        <v>1</v>
      </c>
      <c r="J118" s="33" t="s">
        <v>2698</v>
      </c>
      <c r="K118" s="33" t="s">
        <v>363</v>
      </c>
      <c r="L118" s="33">
        <v>1</v>
      </c>
      <c r="M118" s="33">
        <v>2500</v>
      </c>
      <c r="N118" s="33">
        <v>0</v>
      </c>
      <c r="O118" s="33" t="s">
        <v>374</v>
      </c>
      <c r="P118" s="33">
        <v>10202025</v>
      </c>
      <c r="Q118" s="33">
        <v>30054</v>
      </c>
      <c r="R118" s="33" t="s">
        <v>363</v>
      </c>
      <c r="S118" s="33" t="s">
        <v>2502</v>
      </c>
      <c r="T118" s="33">
        <v>1</v>
      </c>
      <c r="U118" s="33" t="s">
        <v>2707</v>
      </c>
      <c r="V118" s="33">
        <v>10000</v>
      </c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 t="s">
        <v>2727</v>
      </c>
      <c r="AI118" s="33">
        <v>-1200</v>
      </c>
      <c r="AJ118" s="33"/>
      <c r="AQ118" s="33" t="s">
        <v>2707</v>
      </c>
      <c r="AR118" s="33">
        <v>10000</v>
      </c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 t="s">
        <v>2728</v>
      </c>
      <c r="BE118" s="33">
        <v>-1200</v>
      </c>
      <c r="BF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J118" s="33">
        <v>10021</v>
      </c>
      <c r="CK118" t="s">
        <v>2734</v>
      </c>
    </row>
    <row r="119" spans="1:89">
      <c r="A119"/>
      <c r="B119" s="33">
        <f>20000000+INDEX(编号表!$F:$F,MATCH(D119,编号表!$E:$E,0))*10000+F119</f>
        <v>20150104</v>
      </c>
      <c r="C119" s="33" t="s">
        <v>2734</v>
      </c>
      <c r="D119" s="33" t="s">
        <v>457</v>
      </c>
      <c r="E119" s="33" t="s">
        <v>2696</v>
      </c>
      <c r="F119" s="33">
        <v>104</v>
      </c>
      <c r="G119" s="33" t="s">
        <v>2726</v>
      </c>
      <c r="H119" s="33" t="str">
        <f t="shared" si="1"/>
        <v>201501</v>
      </c>
      <c r="I119" s="33" t="b">
        <v>1</v>
      </c>
      <c r="J119" s="33" t="s">
        <v>2698</v>
      </c>
      <c r="K119" s="33" t="s">
        <v>363</v>
      </c>
      <c r="L119" s="33">
        <v>1</v>
      </c>
      <c r="M119" s="33">
        <v>2500</v>
      </c>
      <c r="N119" s="33">
        <v>0</v>
      </c>
      <c r="O119" s="33" t="s">
        <v>374</v>
      </c>
      <c r="P119" s="33">
        <v>10202025</v>
      </c>
      <c r="Q119" s="33">
        <v>30054</v>
      </c>
      <c r="R119" s="33" t="s">
        <v>363</v>
      </c>
      <c r="S119" s="33" t="s">
        <v>2502</v>
      </c>
      <c r="T119" s="33">
        <v>1</v>
      </c>
      <c r="U119" s="33" t="s">
        <v>2707</v>
      </c>
      <c r="V119" s="33">
        <v>10000</v>
      </c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 t="s">
        <v>2727</v>
      </c>
      <c r="AI119" s="33">
        <v>-1400</v>
      </c>
      <c r="AJ119" s="33"/>
      <c r="AQ119" s="33" t="s">
        <v>2707</v>
      </c>
      <c r="AR119" s="33">
        <v>10000</v>
      </c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 t="s">
        <v>2728</v>
      </c>
      <c r="BE119" s="33">
        <v>-1400</v>
      </c>
      <c r="BF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J119" s="33">
        <v>10021</v>
      </c>
      <c r="CK119" t="s">
        <v>2734</v>
      </c>
    </row>
    <row r="120" spans="1:89">
      <c r="A120"/>
      <c r="B120" s="33">
        <f>20000000+INDEX(编号表!$F:$F,MATCH(D120,编号表!$E:$E,0))*10000+F120</f>
        <v>20150105</v>
      </c>
      <c r="C120" s="33" t="s">
        <v>2734</v>
      </c>
      <c r="D120" s="33" t="s">
        <v>457</v>
      </c>
      <c r="E120" s="33" t="s">
        <v>2696</v>
      </c>
      <c r="F120" s="33">
        <v>105</v>
      </c>
      <c r="G120" s="33" t="s">
        <v>2726</v>
      </c>
      <c r="H120" s="33" t="str">
        <f t="shared" si="1"/>
        <v>201501</v>
      </c>
      <c r="I120" s="33" t="b">
        <v>1</v>
      </c>
      <c r="J120" s="33" t="s">
        <v>2698</v>
      </c>
      <c r="K120" s="33" t="s">
        <v>363</v>
      </c>
      <c r="L120" s="33">
        <v>1</v>
      </c>
      <c r="M120" s="33">
        <v>2500</v>
      </c>
      <c r="N120" s="33">
        <v>0</v>
      </c>
      <c r="O120" s="33" t="s">
        <v>374</v>
      </c>
      <c r="P120" s="33">
        <v>10202025</v>
      </c>
      <c r="Q120" s="33">
        <v>30054</v>
      </c>
      <c r="R120" s="33" t="s">
        <v>363</v>
      </c>
      <c r="S120" s="33" t="s">
        <v>2502</v>
      </c>
      <c r="T120" s="33">
        <v>1</v>
      </c>
      <c r="U120" s="33" t="s">
        <v>2707</v>
      </c>
      <c r="V120" s="33">
        <v>10000</v>
      </c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 t="s">
        <v>2727</v>
      </c>
      <c r="AI120" s="33">
        <v>-1600</v>
      </c>
      <c r="AJ120" s="33"/>
      <c r="AQ120" s="33" t="s">
        <v>2707</v>
      </c>
      <c r="AR120" s="33">
        <v>10000</v>
      </c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 t="s">
        <v>2728</v>
      </c>
      <c r="BE120" s="33">
        <v>-1600</v>
      </c>
      <c r="BF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J120" s="33">
        <v>10021</v>
      </c>
      <c r="CK120" t="s">
        <v>2734</v>
      </c>
    </row>
    <row r="121" spans="1:89">
      <c r="A121"/>
      <c r="B121" s="33">
        <f>20000000+INDEX(编号表!$F:$F,MATCH(D121,编号表!$E:$E,0))*10000+F121</f>
        <v>20150106</v>
      </c>
      <c r="C121" s="33" t="s">
        <v>2734</v>
      </c>
      <c r="D121" s="33" t="s">
        <v>457</v>
      </c>
      <c r="E121" s="33" t="s">
        <v>2696</v>
      </c>
      <c r="F121" s="33">
        <v>106</v>
      </c>
      <c r="G121" s="33" t="s">
        <v>2726</v>
      </c>
      <c r="H121" s="33" t="str">
        <f t="shared" si="1"/>
        <v>201501</v>
      </c>
      <c r="I121" s="33" t="b">
        <v>1</v>
      </c>
      <c r="J121" s="33" t="s">
        <v>2698</v>
      </c>
      <c r="K121" s="33" t="s">
        <v>363</v>
      </c>
      <c r="L121" s="33">
        <v>1</v>
      </c>
      <c r="M121" s="33">
        <v>2500</v>
      </c>
      <c r="N121" s="33">
        <v>0</v>
      </c>
      <c r="O121" s="33" t="s">
        <v>374</v>
      </c>
      <c r="P121" s="33">
        <v>10202025</v>
      </c>
      <c r="Q121" s="33">
        <v>30054</v>
      </c>
      <c r="R121" s="33" t="s">
        <v>363</v>
      </c>
      <c r="S121" s="33" t="s">
        <v>2502</v>
      </c>
      <c r="T121" s="33">
        <v>1</v>
      </c>
      <c r="U121" s="33" t="s">
        <v>2707</v>
      </c>
      <c r="V121" s="33">
        <v>10000</v>
      </c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 t="s">
        <v>2727</v>
      </c>
      <c r="AI121" s="33">
        <v>-1800</v>
      </c>
      <c r="AJ121" s="33"/>
      <c r="AQ121" s="33" t="s">
        <v>2707</v>
      </c>
      <c r="AR121" s="33">
        <v>10000</v>
      </c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 t="s">
        <v>2728</v>
      </c>
      <c r="BE121" s="33">
        <v>-1800</v>
      </c>
      <c r="BF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J121" s="33">
        <v>10021</v>
      </c>
      <c r="CK121" t="s">
        <v>2734</v>
      </c>
    </row>
    <row r="122" spans="1:89">
      <c r="A122"/>
      <c r="B122" s="33">
        <f>20000000+INDEX(编号表!$F:$F,MATCH(D122,编号表!$E:$E,0))*10000+F122</f>
        <v>20150107</v>
      </c>
      <c r="C122" s="33" t="s">
        <v>2734</v>
      </c>
      <c r="D122" s="33" t="s">
        <v>457</v>
      </c>
      <c r="E122" s="33" t="s">
        <v>2696</v>
      </c>
      <c r="F122" s="33">
        <v>107</v>
      </c>
      <c r="G122" s="33" t="s">
        <v>2726</v>
      </c>
      <c r="H122" s="33" t="str">
        <f t="shared" si="1"/>
        <v>201501</v>
      </c>
      <c r="I122" s="33" t="b">
        <v>1</v>
      </c>
      <c r="J122" s="33" t="s">
        <v>2698</v>
      </c>
      <c r="K122" s="33" t="s">
        <v>363</v>
      </c>
      <c r="L122" s="33">
        <v>1</v>
      </c>
      <c r="M122" s="33">
        <v>2500</v>
      </c>
      <c r="N122" s="33">
        <v>0</v>
      </c>
      <c r="O122" s="33" t="s">
        <v>374</v>
      </c>
      <c r="P122" s="33">
        <v>10202025</v>
      </c>
      <c r="Q122" s="33">
        <v>30054</v>
      </c>
      <c r="R122" s="33" t="s">
        <v>363</v>
      </c>
      <c r="S122" s="33" t="s">
        <v>2502</v>
      </c>
      <c r="T122" s="33">
        <v>1</v>
      </c>
      <c r="U122" s="33" t="s">
        <v>2707</v>
      </c>
      <c r="V122" s="33">
        <v>10000</v>
      </c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 t="s">
        <v>2727</v>
      </c>
      <c r="AI122" s="33">
        <v>-2000</v>
      </c>
      <c r="AJ122" s="33"/>
      <c r="AQ122" s="33" t="s">
        <v>2707</v>
      </c>
      <c r="AR122" s="33">
        <v>10000</v>
      </c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 t="s">
        <v>2728</v>
      </c>
      <c r="BE122" s="33">
        <v>-2000</v>
      </c>
      <c r="BF122" s="33"/>
      <c r="BM122" s="33"/>
      <c r="BN122" s="33"/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J122" s="33">
        <v>10021</v>
      </c>
      <c r="CK122" t="s">
        <v>2734</v>
      </c>
    </row>
    <row r="123" spans="1:89">
      <c r="A123"/>
      <c r="B123" s="33">
        <f>20000000+INDEX(编号表!$F:$F,MATCH(D123,编号表!$E:$E,0))*10000+F123</f>
        <v>20150108</v>
      </c>
      <c r="C123" s="33" t="s">
        <v>2734</v>
      </c>
      <c r="D123" s="33" t="s">
        <v>457</v>
      </c>
      <c r="E123" s="33" t="s">
        <v>2696</v>
      </c>
      <c r="F123" s="33">
        <v>108</v>
      </c>
      <c r="G123" s="33" t="s">
        <v>2726</v>
      </c>
      <c r="H123" s="33" t="str">
        <f t="shared" si="1"/>
        <v>201501</v>
      </c>
      <c r="I123" s="33" t="b">
        <v>1</v>
      </c>
      <c r="J123" s="33" t="s">
        <v>2698</v>
      </c>
      <c r="K123" s="33" t="s">
        <v>363</v>
      </c>
      <c r="L123" s="33">
        <v>1</v>
      </c>
      <c r="M123" s="33">
        <v>2500</v>
      </c>
      <c r="N123" s="33">
        <v>0</v>
      </c>
      <c r="O123" s="33" t="s">
        <v>374</v>
      </c>
      <c r="P123" s="33">
        <v>10202025</v>
      </c>
      <c r="Q123" s="33">
        <v>30054</v>
      </c>
      <c r="R123" s="33" t="s">
        <v>363</v>
      </c>
      <c r="S123" s="33" t="s">
        <v>2502</v>
      </c>
      <c r="T123" s="33">
        <v>1</v>
      </c>
      <c r="U123" s="33" t="s">
        <v>2707</v>
      </c>
      <c r="V123" s="33">
        <v>10000</v>
      </c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 t="s">
        <v>2727</v>
      </c>
      <c r="AI123" s="33">
        <v>-2200</v>
      </c>
      <c r="AJ123" s="33"/>
      <c r="AQ123" s="33" t="s">
        <v>2707</v>
      </c>
      <c r="AR123" s="33">
        <v>10000</v>
      </c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 t="s">
        <v>2728</v>
      </c>
      <c r="BE123" s="33">
        <v>-2200</v>
      </c>
      <c r="BF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J123" s="33">
        <v>10021</v>
      </c>
      <c r="CK123" t="s">
        <v>2734</v>
      </c>
    </row>
    <row r="124" spans="1:89">
      <c r="A124"/>
      <c r="B124" s="33">
        <f>20000000+INDEX(编号表!$F:$F,MATCH(D124,编号表!$E:$E,0))*10000+F124</f>
        <v>20150109</v>
      </c>
      <c r="C124" s="33" t="s">
        <v>2734</v>
      </c>
      <c r="D124" s="33" t="s">
        <v>457</v>
      </c>
      <c r="E124" s="33" t="s">
        <v>2696</v>
      </c>
      <c r="F124" s="33">
        <v>109</v>
      </c>
      <c r="G124" s="33" t="s">
        <v>2726</v>
      </c>
      <c r="H124" s="33" t="str">
        <f t="shared" si="1"/>
        <v>201501</v>
      </c>
      <c r="I124" s="33" t="b">
        <v>1</v>
      </c>
      <c r="J124" s="33" t="s">
        <v>2698</v>
      </c>
      <c r="K124" s="33" t="s">
        <v>363</v>
      </c>
      <c r="L124" s="33">
        <v>1</v>
      </c>
      <c r="M124" s="33">
        <v>2500</v>
      </c>
      <c r="N124" s="33">
        <v>0</v>
      </c>
      <c r="O124" s="33" t="s">
        <v>374</v>
      </c>
      <c r="P124" s="33">
        <v>10202025</v>
      </c>
      <c r="Q124" s="33">
        <v>30054</v>
      </c>
      <c r="R124" s="33" t="s">
        <v>363</v>
      </c>
      <c r="S124" s="33" t="s">
        <v>2502</v>
      </c>
      <c r="T124" s="33">
        <v>1</v>
      </c>
      <c r="U124" s="33" t="s">
        <v>2707</v>
      </c>
      <c r="V124" s="33">
        <v>10000</v>
      </c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 t="s">
        <v>2727</v>
      </c>
      <c r="AI124" s="33">
        <v>-2500</v>
      </c>
      <c r="AJ124" s="33"/>
      <c r="AQ124" s="33" t="s">
        <v>2707</v>
      </c>
      <c r="AR124" s="33">
        <v>10000</v>
      </c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 t="s">
        <v>2728</v>
      </c>
      <c r="BE124" s="33">
        <v>-2500</v>
      </c>
      <c r="BF124" s="33"/>
      <c r="BM124" s="33"/>
      <c r="BN124" s="33"/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J124" s="33">
        <v>10021</v>
      </c>
      <c r="CK124" t="s">
        <v>2734</v>
      </c>
    </row>
    <row r="125" spans="1:89">
      <c r="A125"/>
      <c r="B125" s="33">
        <f>20000000+INDEX(编号表!$F:$F,MATCH(D125,编号表!$E:$E,0))*10000+F125</f>
        <v>20170001</v>
      </c>
      <c r="C125" s="33" t="s">
        <v>459</v>
      </c>
      <c r="D125" s="33" t="s">
        <v>459</v>
      </c>
      <c r="E125" s="33" t="s">
        <v>2696</v>
      </c>
      <c r="F125" s="33">
        <v>1</v>
      </c>
      <c r="G125" s="33" t="s">
        <v>2735</v>
      </c>
      <c r="H125" s="33" t="str">
        <f t="shared" si="1"/>
        <v>201700</v>
      </c>
      <c r="I125" s="33" t="b">
        <v>1</v>
      </c>
      <c r="J125" s="33" t="s">
        <v>2698</v>
      </c>
      <c r="K125" s="33" t="s">
        <v>363</v>
      </c>
      <c r="L125" s="33">
        <v>1</v>
      </c>
      <c r="M125" s="33">
        <v>12000</v>
      </c>
      <c r="N125" s="33">
        <v>2000</v>
      </c>
      <c r="O125" s="33" t="s">
        <v>374</v>
      </c>
      <c r="P125" s="33">
        <v>10202026</v>
      </c>
      <c r="Q125" s="33">
        <v>30055</v>
      </c>
      <c r="R125" s="33" t="s">
        <v>2699</v>
      </c>
      <c r="S125" s="33" t="s">
        <v>2713</v>
      </c>
      <c r="T125" s="33">
        <v>1</v>
      </c>
      <c r="U125" s="33" t="s">
        <v>2731</v>
      </c>
      <c r="V125" s="33">
        <v>10000</v>
      </c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>
        <v>10270100</v>
      </c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J125" s="33">
        <v>10022</v>
      </c>
      <c r="CK125" t="s">
        <v>459</v>
      </c>
    </row>
    <row r="126" spans="1:89">
      <c r="A126"/>
      <c r="B126" s="33">
        <f>20000000+INDEX(编号表!$F:$F,MATCH(D126,编号表!$E:$E,0))*10000+F126</f>
        <v>20170002</v>
      </c>
      <c r="C126" s="33" t="s">
        <v>459</v>
      </c>
      <c r="D126" s="33" t="s">
        <v>459</v>
      </c>
      <c r="E126" s="33" t="s">
        <v>2696</v>
      </c>
      <c r="F126" s="33">
        <v>2</v>
      </c>
      <c r="G126" s="33" t="s">
        <v>2735</v>
      </c>
      <c r="H126" s="33" t="str">
        <f t="shared" si="1"/>
        <v>201700</v>
      </c>
      <c r="I126" s="33" t="b">
        <v>1</v>
      </c>
      <c r="J126" s="33" t="s">
        <v>2698</v>
      </c>
      <c r="K126" s="33" t="s">
        <v>363</v>
      </c>
      <c r="L126" s="33">
        <v>1</v>
      </c>
      <c r="M126" s="33">
        <v>12000</v>
      </c>
      <c r="N126" s="33">
        <v>2000</v>
      </c>
      <c r="O126" s="33" t="s">
        <v>374</v>
      </c>
      <c r="P126" s="33">
        <v>10202026</v>
      </c>
      <c r="Q126" s="33">
        <v>30055</v>
      </c>
      <c r="R126" s="33" t="s">
        <v>2699</v>
      </c>
      <c r="S126" s="33" t="s">
        <v>2713</v>
      </c>
      <c r="T126" s="33">
        <v>1</v>
      </c>
      <c r="U126" s="33" t="s">
        <v>2731</v>
      </c>
      <c r="V126" s="33">
        <v>10000</v>
      </c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>
        <v>10270101</v>
      </c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J126" s="33">
        <v>10022</v>
      </c>
      <c r="CK126" t="s">
        <v>459</v>
      </c>
    </row>
    <row r="127" spans="1:89">
      <c r="A127"/>
      <c r="B127" s="33">
        <f>20000000+INDEX(编号表!$F:$F,MATCH(D127,编号表!$E:$E,0))*10000+F127</f>
        <v>20170003</v>
      </c>
      <c r="C127" s="33" t="s">
        <v>459</v>
      </c>
      <c r="D127" s="33" t="s">
        <v>459</v>
      </c>
      <c r="E127" s="33" t="s">
        <v>2696</v>
      </c>
      <c r="F127" s="33">
        <v>3</v>
      </c>
      <c r="G127" s="33" t="s">
        <v>2735</v>
      </c>
      <c r="H127" s="33" t="str">
        <f t="shared" si="1"/>
        <v>201700</v>
      </c>
      <c r="I127" s="33" t="b">
        <v>1</v>
      </c>
      <c r="J127" s="33" t="s">
        <v>2698</v>
      </c>
      <c r="K127" s="33" t="s">
        <v>363</v>
      </c>
      <c r="L127" s="33">
        <v>1</v>
      </c>
      <c r="M127" s="33">
        <v>12000</v>
      </c>
      <c r="N127" s="33">
        <v>2000</v>
      </c>
      <c r="O127" s="33" t="s">
        <v>374</v>
      </c>
      <c r="P127" s="33">
        <v>10202026</v>
      </c>
      <c r="Q127" s="33">
        <v>30055</v>
      </c>
      <c r="R127" s="33" t="s">
        <v>2699</v>
      </c>
      <c r="S127" s="33" t="s">
        <v>2713</v>
      </c>
      <c r="T127" s="33">
        <v>1</v>
      </c>
      <c r="U127" s="33" t="s">
        <v>2731</v>
      </c>
      <c r="V127" s="33">
        <v>10000</v>
      </c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>
        <v>10270102</v>
      </c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J127" s="33">
        <v>10022</v>
      </c>
      <c r="CK127" t="s">
        <v>459</v>
      </c>
    </row>
    <row r="128" spans="1:89">
      <c r="A128"/>
      <c r="B128" s="33">
        <f>20000000+INDEX(编号表!$F:$F,MATCH(D128,编号表!$E:$E,0))*10000+F128</f>
        <v>20170004</v>
      </c>
      <c r="C128" s="33" t="s">
        <v>459</v>
      </c>
      <c r="D128" s="33" t="s">
        <v>459</v>
      </c>
      <c r="E128" s="33" t="s">
        <v>2696</v>
      </c>
      <c r="F128" s="33">
        <v>4</v>
      </c>
      <c r="G128" s="33" t="s">
        <v>2735</v>
      </c>
      <c r="H128" s="33" t="str">
        <f t="shared" si="1"/>
        <v>201700</v>
      </c>
      <c r="I128" s="33" t="b">
        <v>1</v>
      </c>
      <c r="J128" s="33" t="s">
        <v>2698</v>
      </c>
      <c r="K128" s="33" t="s">
        <v>363</v>
      </c>
      <c r="L128" s="33">
        <v>1</v>
      </c>
      <c r="M128" s="33">
        <v>12000</v>
      </c>
      <c r="N128" s="33">
        <v>2000</v>
      </c>
      <c r="O128" s="33" t="s">
        <v>374</v>
      </c>
      <c r="P128" s="33">
        <v>10202026</v>
      </c>
      <c r="Q128" s="33">
        <v>30055</v>
      </c>
      <c r="R128" s="33" t="s">
        <v>2699</v>
      </c>
      <c r="S128" s="33" t="s">
        <v>2713</v>
      </c>
      <c r="T128" s="33">
        <v>1</v>
      </c>
      <c r="U128" s="33" t="s">
        <v>2731</v>
      </c>
      <c r="V128" s="33">
        <v>10000</v>
      </c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>
        <v>10270103</v>
      </c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J128" s="33">
        <v>10022</v>
      </c>
      <c r="CK128" t="s">
        <v>459</v>
      </c>
    </row>
    <row r="129" spans="1:89">
      <c r="A129"/>
      <c r="B129" s="33">
        <f>20000000+INDEX(编号表!$F:$F,MATCH(D129,编号表!$E:$E,0))*10000+F129</f>
        <v>20170005</v>
      </c>
      <c r="C129" s="33" t="s">
        <v>459</v>
      </c>
      <c r="D129" s="33" t="s">
        <v>459</v>
      </c>
      <c r="E129" s="33" t="s">
        <v>2696</v>
      </c>
      <c r="F129" s="33">
        <v>5</v>
      </c>
      <c r="G129" s="33" t="s">
        <v>2735</v>
      </c>
      <c r="H129" s="33" t="str">
        <f t="shared" si="1"/>
        <v>201700</v>
      </c>
      <c r="I129" s="33" t="b">
        <v>1</v>
      </c>
      <c r="J129" s="33" t="s">
        <v>2698</v>
      </c>
      <c r="K129" s="33" t="s">
        <v>363</v>
      </c>
      <c r="L129" s="33">
        <v>1</v>
      </c>
      <c r="M129" s="33">
        <v>12000</v>
      </c>
      <c r="N129" s="33">
        <v>2000</v>
      </c>
      <c r="O129" s="33" t="s">
        <v>374</v>
      </c>
      <c r="P129" s="33">
        <v>10202026</v>
      </c>
      <c r="Q129" s="33">
        <v>30055</v>
      </c>
      <c r="R129" s="33" t="s">
        <v>2699</v>
      </c>
      <c r="S129" s="33" t="s">
        <v>2713</v>
      </c>
      <c r="T129" s="33">
        <v>1</v>
      </c>
      <c r="U129" s="33" t="s">
        <v>2731</v>
      </c>
      <c r="V129" s="33">
        <v>10000</v>
      </c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>
        <v>10270104</v>
      </c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J129" s="33">
        <v>10022</v>
      </c>
      <c r="CK129" t="s">
        <v>459</v>
      </c>
    </row>
    <row r="130" spans="1:89">
      <c r="A130"/>
      <c r="B130" s="33">
        <f>20000000+INDEX(编号表!$F:$F,MATCH(D130,编号表!$E:$E,0))*10000+F130</f>
        <v>20170006</v>
      </c>
      <c r="C130" s="33" t="s">
        <v>459</v>
      </c>
      <c r="D130" s="33" t="s">
        <v>459</v>
      </c>
      <c r="E130" s="33" t="s">
        <v>2696</v>
      </c>
      <c r="F130" s="33">
        <v>6</v>
      </c>
      <c r="G130" s="33" t="s">
        <v>2735</v>
      </c>
      <c r="H130" s="33" t="str">
        <f t="shared" si="1"/>
        <v>201700</v>
      </c>
      <c r="I130" s="33" t="b">
        <v>1</v>
      </c>
      <c r="J130" s="33" t="s">
        <v>2698</v>
      </c>
      <c r="K130" s="33" t="s">
        <v>363</v>
      </c>
      <c r="L130" s="33">
        <v>1</v>
      </c>
      <c r="M130" s="33">
        <v>12000</v>
      </c>
      <c r="N130" s="33">
        <v>2000</v>
      </c>
      <c r="O130" s="33" t="s">
        <v>374</v>
      </c>
      <c r="P130" s="33">
        <v>10202026</v>
      </c>
      <c r="Q130" s="33">
        <v>30055</v>
      </c>
      <c r="R130" s="33" t="s">
        <v>2699</v>
      </c>
      <c r="S130" s="33" t="s">
        <v>2713</v>
      </c>
      <c r="T130" s="33">
        <v>1</v>
      </c>
      <c r="U130" s="33" t="s">
        <v>2731</v>
      </c>
      <c r="V130" s="33">
        <v>10000</v>
      </c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>
        <v>10270105</v>
      </c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J130" s="33">
        <v>10022</v>
      </c>
      <c r="CK130" t="s">
        <v>459</v>
      </c>
    </row>
    <row r="131" spans="1:89">
      <c r="A131"/>
      <c r="B131" s="33">
        <f>20000000+INDEX(编号表!$F:$F,MATCH(D131,编号表!$E:$E,0))*10000+F131</f>
        <v>20170007</v>
      </c>
      <c r="C131" s="33" t="s">
        <v>459</v>
      </c>
      <c r="D131" s="33" t="s">
        <v>459</v>
      </c>
      <c r="E131" s="33" t="s">
        <v>2696</v>
      </c>
      <c r="F131" s="33">
        <v>7</v>
      </c>
      <c r="G131" s="33" t="s">
        <v>2735</v>
      </c>
      <c r="H131" s="33" t="str">
        <f t="shared" si="1"/>
        <v>201700</v>
      </c>
      <c r="I131" s="33" t="b">
        <v>1</v>
      </c>
      <c r="J131" s="33" t="s">
        <v>2698</v>
      </c>
      <c r="K131" s="33" t="s">
        <v>363</v>
      </c>
      <c r="L131" s="33">
        <v>1</v>
      </c>
      <c r="M131" s="33">
        <v>12000</v>
      </c>
      <c r="N131" s="33">
        <v>2000</v>
      </c>
      <c r="O131" s="33" t="s">
        <v>374</v>
      </c>
      <c r="P131" s="33">
        <v>10202026</v>
      </c>
      <c r="Q131" s="33">
        <v>30055</v>
      </c>
      <c r="R131" s="33" t="s">
        <v>2699</v>
      </c>
      <c r="S131" s="33" t="s">
        <v>2713</v>
      </c>
      <c r="T131" s="33">
        <v>1</v>
      </c>
      <c r="U131" s="33" t="s">
        <v>2731</v>
      </c>
      <c r="V131" s="33">
        <v>10000</v>
      </c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>
        <v>10270106</v>
      </c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J131" s="33">
        <v>10022</v>
      </c>
      <c r="CK131" t="s">
        <v>459</v>
      </c>
    </row>
    <row r="132" spans="1:89">
      <c r="A132"/>
      <c r="B132" s="33">
        <f>20000000+INDEX(编号表!$F:$F,MATCH(D132,编号表!$E:$E,0))*10000+F132</f>
        <v>20170008</v>
      </c>
      <c r="C132" s="33" t="s">
        <v>459</v>
      </c>
      <c r="D132" s="33" t="s">
        <v>459</v>
      </c>
      <c r="E132" s="33" t="s">
        <v>2696</v>
      </c>
      <c r="F132" s="33">
        <v>8</v>
      </c>
      <c r="G132" s="33" t="s">
        <v>2735</v>
      </c>
      <c r="H132" s="33" t="str">
        <f t="shared" si="1"/>
        <v>201700</v>
      </c>
      <c r="I132" s="33" t="b">
        <v>1</v>
      </c>
      <c r="J132" s="33" t="s">
        <v>2698</v>
      </c>
      <c r="K132" s="33" t="s">
        <v>363</v>
      </c>
      <c r="L132" s="33">
        <v>1</v>
      </c>
      <c r="M132" s="33">
        <v>12000</v>
      </c>
      <c r="N132" s="33">
        <v>2000</v>
      </c>
      <c r="O132" s="33" t="s">
        <v>374</v>
      </c>
      <c r="P132" s="33">
        <v>10202026</v>
      </c>
      <c r="Q132" s="33">
        <v>30055</v>
      </c>
      <c r="R132" s="33" t="s">
        <v>2699</v>
      </c>
      <c r="S132" s="33" t="s">
        <v>2713</v>
      </c>
      <c r="T132" s="33">
        <v>1</v>
      </c>
      <c r="U132" s="33" t="s">
        <v>2731</v>
      </c>
      <c r="V132" s="33">
        <v>10000</v>
      </c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>
        <v>10270107</v>
      </c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J132" s="33">
        <v>10022</v>
      </c>
      <c r="CK132" t="s">
        <v>459</v>
      </c>
    </row>
    <row r="133" spans="1:89">
      <c r="A133"/>
      <c r="B133" s="33">
        <f>20000000+INDEX(编号表!$F:$F,MATCH(D133,编号表!$E:$E,0))*10000+F133</f>
        <v>20170009</v>
      </c>
      <c r="C133" s="33" t="s">
        <v>459</v>
      </c>
      <c r="D133" s="33" t="s">
        <v>459</v>
      </c>
      <c r="E133" s="33" t="s">
        <v>2696</v>
      </c>
      <c r="F133" s="33">
        <v>9</v>
      </c>
      <c r="G133" s="33" t="s">
        <v>2735</v>
      </c>
      <c r="H133" s="33" t="str">
        <f t="shared" si="1"/>
        <v>201700</v>
      </c>
      <c r="I133" s="33" t="b">
        <v>1</v>
      </c>
      <c r="J133" s="33" t="s">
        <v>2698</v>
      </c>
      <c r="K133" s="33" t="s">
        <v>363</v>
      </c>
      <c r="L133" s="33">
        <v>1</v>
      </c>
      <c r="M133" s="33">
        <v>12000</v>
      </c>
      <c r="N133" s="33">
        <v>2000</v>
      </c>
      <c r="O133" s="33" t="s">
        <v>374</v>
      </c>
      <c r="P133" s="33">
        <v>10202026</v>
      </c>
      <c r="Q133" s="33">
        <v>30055</v>
      </c>
      <c r="R133" s="33" t="s">
        <v>2699</v>
      </c>
      <c r="S133" s="33" t="s">
        <v>2713</v>
      </c>
      <c r="T133" s="33">
        <v>1</v>
      </c>
      <c r="U133" s="33" t="s">
        <v>2731</v>
      </c>
      <c r="V133" s="33">
        <v>10000</v>
      </c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>
        <v>10270108</v>
      </c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J133" s="33">
        <v>10022</v>
      </c>
      <c r="CK133" t="s">
        <v>459</v>
      </c>
    </row>
    <row r="134" spans="1:89">
      <c r="A134"/>
      <c r="B134" s="33">
        <f>20000000+INDEX(编号表!$F:$F,MATCH(D134,编号表!$E:$E,0))*10000+F134</f>
        <v>20170010</v>
      </c>
      <c r="C134" s="33" t="s">
        <v>459</v>
      </c>
      <c r="D134" s="33" t="s">
        <v>459</v>
      </c>
      <c r="E134" s="33" t="s">
        <v>2696</v>
      </c>
      <c r="F134" s="33">
        <v>10</v>
      </c>
      <c r="G134" s="33" t="s">
        <v>2735</v>
      </c>
      <c r="H134" s="33" t="str">
        <f t="shared" si="1"/>
        <v>201700</v>
      </c>
      <c r="I134" s="33" t="b">
        <v>1</v>
      </c>
      <c r="J134" s="33" t="s">
        <v>2698</v>
      </c>
      <c r="K134" s="33" t="s">
        <v>363</v>
      </c>
      <c r="L134" s="33">
        <v>1</v>
      </c>
      <c r="M134" s="33">
        <v>12000</v>
      </c>
      <c r="N134" s="33">
        <v>2000</v>
      </c>
      <c r="O134" s="33" t="s">
        <v>374</v>
      </c>
      <c r="P134" s="33">
        <v>10202026</v>
      </c>
      <c r="Q134" s="33">
        <v>30055</v>
      </c>
      <c r="R134" s="33" t="s">
        <v>2699</v>
      </c>
      <c r="S134" s="33" t="s">
        <v>2713</v>
      </c>
      <c r="T134" s="33">
        <v>1</v>
      </c>
      <c r="U134" s="33" t="s">
        <v>2731</v>
      </c>
      <c r="V134" s="33">
        <v>10000</v>
      </c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>
        <v>10270109</v>
      </c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J134" s="33">
        <v>10022</v>
      </c>
      <c r="CK134" t="s">
        <v>459</v>
      </c>
    </row>
    <row r="135" ht="18" customHeight="1" spans="1:89">
      <c r="B135" s="15">
        <f>20000000+INDEX(编号表!$F:$F,MATCH(D135,编号表!$E:$E,0))*10000+F135</f>
        <v>20690001</v>
      </c>
      <c r="C135" s="15" t="s">
        <v>774</v>
      </c>
      <c r="D135" s="15" t="s">
        <v>774</v>
      </c>
      <c r="E135" s="15" t="s">
        <v>2696</v>
      </c>
      <c r="F135" s="15">
        <v>1</v>
      </c>
      <c r="G135" s="15" t="s">
        <v>778</v>
      </c>
      <c r="H135" s="15" t="str">
        <f t="shared" ref="H135:H198" si="2">LEFT(B135,6)</f>
        <v>206900</v>
      </c>
      <c r="I135" s="15" t="b">
        <v>0</v>
      </c>
      <c r="J135" s="15" t="s">
        <v>2698</v>
      </c>
      <c r="K135" t="s">
        <v>363</v>
      </c>
      <c r="L135" s="15">
        <v>1</v>
      </c>
      <c r="M135" s="15">
        <v>0</v>
      </c>
      <c r="N135" s="15">
        <v>0</v>
      </c>
      <c r="O135" t="s">
        <v>373</v>
      </c>
      <c r="P135">
        <v>15001001</v>
      </c>
      <c r="Q135" s="7">
        <v>0</v>
      </c>
      <c r="R135" t="s">
        <v>2699</v>
      </c>
      <c r="S135" s="15" t="s">
        <v>2713</v>
      </c>
      <c r="T135">
        <v>0</v>
      </c>
      <c r="U135" s="15" t="s">
        <v>2707</v>
      </c>
      <c r="V135" s="15">
        <v>10000</v>
      </c>
      <c r="AH135" t="s">
        <v>2736</v>
      </c>
      <c r="AI135">
        <v>2</v>
      </c>
      <c r="CI135" t="s">
        <v>2737</v>
      </c>
      <c r="CJ135" s="15">
        <v>19001</v>
      </c>
      <c r="CK135" t="s">
        <v>2738</v>
      </c>
    </row>
    <row r="136" ht="18" customHeight="1" spans="1:89">
      <c r="B136" s="15">
        <f>20000000+INDEX(编号表!$F:$F,MATCH(D136,编号表!$E:$E,0))*10000+F136</f>
        <v>20690002</v>
      </c>
      <c r="C136" s="15" t="s">
        <v>774</v>
      </c>
      <c r="D136" s="15" t="s">
        <v>774</v>
      </c>
      <c r="E136" s="15" t="s">
        <v>2696</v>
      </c>
      <c r="F136" s="15">
        <v>2</v>
      </c>
      <c r="G136" s="15" t="s">
        <v>780</v>
      </c>
      <c r="H136" s="15" t="str">
        <f t="shared" si="2"/>
        <v>206900</v>
      </c>
      <c r="I136" s="15" t="b">
        <v>0</v>
      </c>
      <c r="J136" s="15" t="s">
        <v>2698</v>
      </c>
      <c r="K136" t="s">
        <v>363</v>
      </c>
      <c r="L136" s="15">
        <v>1</v>
      </c>
      <c r="M136" s="15">
        <v>0</v>
      </c>
      <c r="N136" s="15">
        <v>0</v>
      </c>
      <c r="O136" t="s">
        <v>373</v>
      </c>
      <c r="P136">
        <v>15001001</v>
      </c>
      <c r="Q136" s="7">
        <v>0</v>
      </c>
      <c r="R136" t="s">
        <v>2699</v>
      </c>
      <c r="S136" s="15" t="s">
        <v>2713</v>
      </c>
      <c r="T136">
        <v>0</v>
      </c>
      <c r="U136" s="15" t="s">
        <v>2707</v>
      </c>
      <c r="V136" s="15">
        <v>10000</v>
      </c>
      <c r="AH136" t="s">
        <v>2736</v>
      </c>
      <c r="AI136">
        <v>4</v>
      </c>
      <c r="CI136" t="s">
        <v>2737</v>
      </c>
      <c r="CJ136" s="15">
        <v>19001</v>
      </c>
      <c r="CK136" t="s">
        <v>2738</v>
      </c>
    </row>
    <row r="137" ht="18" customHeight="1" spans="1:89">
      <c r="B137" s="15">
        <f>20000000+INDEX(编号表!$F:$F,MATCH(D137,编号表!$E:$E,0))*10000+F137</f>
        <v>20690003</v>
      </c>
      <c r="C137" s="15" t="s">
        <v>774</v>
      </c>
      <c r="D137" s="15" t="s">
        <v>774</v>
      </c>
      <c r="E137" s="15" t="s">
        <v>2696</v>
      </c>
      <c r="F137" s="15">
        <v>3</v>
      </c>
      <c r="G137" s="15" t="s">
        <v>781</v>
      </c>
      <c r="H137" s="15" t="str">
        <f t="shared" si="2"/>
        <v>206900</v>
      </c>
      <c r="I137" s="15" t="b">
        <v>0</v>
      </c>
      <c r="J137" s="15" t="s">
        <v>2698</v>
      </c>
      <c r="K137" t="s">
        <v>363</v>
      </c>
      <c r="L137" s="15">
        <v>1</v>
      </c>
      <c r="M137" s="15">
        <v>0</v>
      </c>
      <c r="N137" s="15">
        <v>0</v>
      </c>
      <c r="O137" t="s">
        <v>373</v>
      </c>
      <c r="P137">
        <v>15001001</v>
      </c>
      <c r="Q137" s="7">
        <v>0</v>
      </c>
      <c r="R137" t="s">
        <v>2699</v>
      </c>
      <c r="S137" s="15" t="s">
        <v>2713</v>
      </c>
      <c r="T137">
        <v>0</v>
      </c>
      <c r="U137" s="15" t="s">
        <v>2707</v>
      </c>
      <c r="V137" s="15">
        <v>10000</v>
      </c>
      <c r="AH137" t="s">
        <v>2736</v>
      </c>
      <c r="AI137">
        <v>6</v>
      </c>
      <c r="CI137" t="s">
        <v>2737</v>
      </c>
      <c r="CJ137" s="15">
        <v>19001</v>
      </c>
      <c r="CK137" t="s">
        <v>2738</v>
      </c>
    </row>
    <row r="138" ht="18" customHeight="1" spans="1:89">
      <c r="B138" s="15">
        <f>20000000+INDEX(编号表!$F:$F,MATCH(D138,编号表!$E:$E,0))*10000+F138</f>
        <v>20180001</v>
      </c>
      <c r="C138" s="15" t="s">
        <v>782</v>
      </c>
      <c r="D138" s="15" t="s">
        <v>782</v>
      </c>
      <c r="E138" s="15" t="s">
        <v>2696</v>
      </c>
      <c r="F138" s="15">
        <v>1</v>
      </c>
      <c r="G138" s="15" t="s">
        <v>783</v>
      </c>
      <c r="H138" s="15" t="str">
        <f t="shared" si="2"/>
        <v>201800</v>
      </c>
      <c r="I138" s="15" t="b">
        <v>0</v>
      </c>
      <c r="J138" s="15" t="s">
        <v>2698</v>
      </c>
      <c r="K138" t="s">
        <v>363</v>
      </c>
      <c r="L138" s="15">
        <v>1</v>
      </c>
      <c r="M138" s="15">
        <v>0</v>
      </c>
      <c r="N138" s="15">
        <v>0</v>
      </c>
      <c r="O138" t="s">
        <v>373</v>
      </c>
      <c r="P138">
        <v>15001001</v>
      </c>
      <c r="Q138" s="7">
        <v>0</v>
      </c>
      <c r="R138" t="s">
        <v>2699</v>
      </c>
      <c r="S138" s="15" t="s">
        <v>2713</v>
      </c>
      <c r="T138">
        <v>0</v>
      </c>
      <c r="U138" s="15" t="s">
        <v>2707</v>
      </c>
      <c r="V138" s="15">
        <v>10000</v>
      </c>
      <c r="AH138" t="s">
        <v>2739</v>
      </c>
      <c r="AI138">
        <v>2</v>
      </c>
      <c r="CI138" t="s">
        <v>2737</v>
      </c>
      <c r="CJ138" s="15">
        <v>19002</v>
      </c>
      <c r="CK138" t="s">
        <v>2740</v>
      </c>
    </row>
    <row r="139" ht="18" customHeight="1" spans="1:89">
      <c r="B139" s="15">
        <f>20000000+INDEX(编号表!$F:$F,MATCH(D139,编号表!$E:$E,0))*10000+F139</f>
        <v>20180002</v>
      </c>
      <c r="C139" s="15" t="s">
        <v>782</v>
      </c>
      <c r="D139" s="15" t="s">
        <v>782</v>
      </c>
      <c r="E139" s="15" t="s">
        <v>2696</v>
      </c>
      <c r="F139" s="15">
        <v>2</v>
      </c>
      <c r="G139" s="15" t="s">
        <v>784</v>
      </c>
      <c r="H139" s="15" t="str">
        <f t="shared" si="2"/>
        <v>201800</v>
      </c>
      <c r="I139" s="15" t="b">
        <v>0</v>
      </c>
      <c r="J139" s="15" t="s">
        <v>2698</v>
      </c>
      <c r="K139" t="s">
        <v>363</v>
      </c>
      <c r="L139" s="15">
        <v>1</v>
      </c>
      <c r="M139" s="15">
        <v>0</v>
      </c>
      <c r="N139" s="15">
        <v>0</v>
      </c>
      <c r="O139" t="s">
        <v>373</v>
      </c>
      <c r="P139">
        <v>15001001</v>
      </c>
      <c r="Q139" s="7">
        <v>0</v>
      </c>
      <c r="R139" t="s">
        <v>2699</v>
      </c>
      <c r="S139" s="15" t="s">
        <v>2713</v>
      </c>
      <c r="T139">
        <v>0</v>
      </c>
      <c r="U139" s="15" t="s">
        <v>2707</v>
      </c>
      <c r="V139" s="15">
        <v>10000</v>
      </c>
      <c r="AH139" t="s">
        <v>2739</v>
      </c>
      <c r="AI139">
        <v>4</v>
      </c>
      <c r="CI139" t="s">
        <v>2737</v>
      </c>
      <c r="CJ139" s="15">
        <v>19002</v>
      </c>
      <c r="CK139" t="s">
        <v>2740</v>
      </c>
    </row>
    <row r="140" ht="18" customHeight="1" spans="1:89">
      <c r="B140" s="15">
        <f>20000000+INDEX(编号表!$F:$F,MATCH(D140,编号表!$E:$E,0))*10000+F140</f>
        <v>20180003</v>
      </c>
      <c r="C140" s="15" t="s">
        <v>782</v>
      </c>
      <c r="D140" s="15" t="s">
        <v>782</v>
      </c>
      <c r="E140" s="15" t="s">
        <v>2696</v>
      </c>
      <c r="F140" s="15">
        <v>3</v>
      </c>
      <c r="G140" s="15" t="s">
        <v>785</v>
      </c>
      <c r="H140" s="15" t="str">
        <f t="shared" si="2"/>
        <v>201800</v>
      </c>
      <c r="I140" s="15" t="b">
        <v>0</v>
      </c>
      <c r="J140" s="15" t="s">
        <v>2698</v>
      </c>
      <c r="K140" t="s">
        <v>363</v>
      </c>
      <c r="L140" s="15">
        <v>1</v>
      </c>
      <c r="M140" s="15">
        <v>0</v>
      </c>
      <c r="N140" s="15">
        <v>0</v>
      </c>
      <c r="O140" t="s">
        <v>373</v>
      </c>
      <c r="P140">
        <v>15001001</v>
      </c>
      <c r="Q140" s="7">
        <v>0</v>
      </c>
      <c r="R140" t="s">
        <v>2699</v>
      </c>
      <c r="S140" s="15" t="s">
        <v>2713</v>
      </c>
      <c r="T140">
        <v>0</v>
      </c>
      <c r="U140" s="15" t="s">
        <v>2707</v>
      </c>
      <c r="V140" s="15">
        <v>10000</v>
      </c>
      <c r="AH140" t="s">
        <v>2739</v>
      </c>
      <c r="AI140">
        <v>6</v>
      </c>
      <c r="CI140" t="s">
        <v>2737</v>
      </c>
      <c r="CJ140" s="15">
        <v>19002</v>
      </c>
      <c r="CK140" t="s">
        <v>2740</v>
      </c>
    </row>
    <row r="141" ht="18" customHeight="1" spans="1:89">
      <c r="B141" s="15">
        <f>20000000+INDEX(编号表!$F:$F,MATCH(D141,编号表!$E:$E,0))*10000+F141</f>
        <v>20190001</v>
      </c>
      <c r="C141" s="15" t="s">
        <v>786</v>
      </c>
      <c r="D141" s="15" t="s">
        <v>786</v>
      </c>
      <c r="E141" s="15" t="s">
        <v>2696</v>
      </c>
      <c r="F141" s="15">
        <v>1</v>
      </c>
      <c r="G141" s="15" t="s">
        <v>787</v>
      </c>
      <c r="H141" s="15" t="str">
        <f t="shared" si="2"/>
        <v>201900</v>
      </c>
      <c r="I141" s="15" t="b">
        <v>0</v>
      </c>
      <c r="J141" s="15" t="s">
        <v>2698</v>
      </c>
      <c r="K141" t="s">
        <v>363</v>
      </c>
      <c r="L141" s="15">
        <v>1</v>
      </c>
      <c r="M141" s="15">
        <v>0</v>
      </c>
      <c r="N141" s="15">
        <v>0</v>
      </c>
      <c r="O141" t="s">
        <v>373</v>
      </c>
      <c r="P141">
        <v>15001001</v>
      </c>
      <c r="Q141" s="7">
        <v>0</v>
      </c>
      <c r="R141" t="s">
        <v>2699</v>
      </c>
      <c r="S141" s="15" t="s">
        <v>2713</v>
      </c>
      <c r="T141">
        <v>0</v>
      </c>
      <c r="U141" s="15" t="s">
        <v>2707</v>
      </c>
      <c r="V141" s="15">
        <v>10000</v>
      </c>
      <c r="AH141" t="s">
        <v>2741</v>
      </c>
      <c r="AI141">
        <v>100</v>
      </c>
      <c r="CI141" t="s">
        <v>2737</v>
      </c>
      <c r="CJ141" s="15">
        <v>19003</v>
      </c>
      <c r="CK141" t="s">
        <v>2742</v>
      </c>
    </row>
    <row r="142" ht="18" customHeight="1" spans="1:89">
      <c r="B142" s="15">
        <f>20000000+INDEX(编号表!$F:$F,MATCH(D142,编号表!$E:$E,0))*10000+F142</f>
        <v>20190002</v>
      </c>
      <c r="C142" s="15" t="s">
        <v>786</v>
      </c>
      <c r="D142" s="15" t="s">
        <v>786</v>
      </c>
      <c r="E142" s="15" t="s">
        <v>2696</v>
      </c>
      <c r="F142" s="15">
        <v>2</v>
      </c>
      <c r="G142" s="15" t="s">
        <v>788</v>
      </c>
      <c r="H142" s="15" t="str">
        <f t="shared" si="2"/>
        <v>201900</v>
      </c>
      <c r="I142" s="15" t="b">
        <v>0</v>
      </c>
      <c r="J142" s="15" t="s">
        <v>2698</v>
      </c>
      <c r="K142" t="s">
        <v>363</v>
      </c>
      <c r="L142" s="15">
        <v>1</v>
      </c>
      <c r="M142" s="15">
        <v>0</v>
      </c>
      <c r="N142" s="15">
        <v>0</v>
      </c>
      <c r="O142" t="s">
        <v>373</v>
      </c>
      <c r="P142">
        <v>15001001</v>
      </c>
      <c r="Q142" s="7">
        <v>0</v>
      </c>
      <c r="R142" t="s">
        <v>2699</v>
      </c>
      <c r="S142" s="15" t="s">
        <v>2713</v>
      </c>
      <c r="T142">
        <v>0</v>
      </c>
      <c r="U142" s="15" t="s">
        <v>2707</v>
      </c>
      <c r="V142" s="15">
        <v>10000</v>
      </c>
      <c r="AH142" t="s">
        <v>2741</v>
      </c>
      <c r="AI142">
        <v>200</v>
      </c>
      <c r="CI142" t="s">
        <v>2737</v>
      </c>
      <c r="CJ142" s="15">
        <v>19003</v>
      </c>
      <c r="CK142" t="s">
        <v>2742</v>
      </c>
    </row>
    <row r="143" ht="18" customHeight="1" spans="1:89">
      <c r="B143" s="15">
        <f>20000000+INDEX(编号表!$F:$F,MATCH(D143,编号表!$E:$E,0))*10000+F143</f>
        <v>20190003</v>
      </c>
      <c r="C143" s="15" t="s">
        <v>786</v>
      </c>
      <c r="D143" s="15" t="s">
        <v>786</v>
      </c>
      <c r="E143" s="15" t="s">
        <v>2696</v>
      </c>
      <c r="F143" s="15">
        <v>3</v>
      </c>
      <c r="G143" s="15" t="s">
        <v>789</v>
      </c>
      <c r="H143" s="15" t="str">
        <f t="shared" si="2"/>
        <v>201900</v>
      </c>
      <c r="I143" s="15" t="b">
        <v>0</v>
      </c>
      <c r="J143" s="15" t="s">
        <v>2698</v>
      </c>
      <c r="K143" t="s">
        <v>363</v>
      </c>
      <c r="L143" s="15">
        <v>1</v>
      </c>
      <c r="M143" s="15">
        <v>0</v>
      </c>
      <c r="N143" s="15">
        <v>0</v>
      </c>
      <c r="O143" t="s">
        <v>373</v>
      </c>
      <c r="P143">
        <v>15001001</v>
      </c>
      <c r="Q143" s="7">
        <v>0</v>
      </c>
      <c r="R143" t="s">
        <v>2699</v>
      </c>
      <c r="S143" s="15" t="s">
        <v>2713</v>
      </c>
      <c r="T143">
        <v>0</v>
      </c>
      <c r="U143" s="15" t="s">
        <v>2707</v>
      </c>
      <c r="V143" s="15">
        <v>10000</v>
      </c>
      <c r="AH143" t="s">
        <v>2741</v>
      </c>
      <c r="AI143">
        <v>300</v>
      </c>
      <c r="CI143" t="s">
        <v>2737</v>
      </c>
      <c r="CJ143" s="15">
        <v>19003</v>
      </c>
      <c r="CK143" t="s">
        <v>2742</v>
      </c>
    </row>
    <row r="144" ht="18" customHeight="1" spans="1:89">
      <c r="B144" s="15">
        <f>20000000+INDEX(编号表!$F:$F,MATCH(D144,编号表!$E:$E,0))*10000+F144</f>
        <v>20200001</v>
      </c>
      <c r="C144" s="15" t="s">
        <v>790</v>
      </c>
      <c r="D144" s="15" t="s">
        <v>790</v>
      </c>
      <c r="E144" s="15" t="s">
        <v>2696</v>
      </c>
      <c r="F144" s="15">
        <v>1</v>
      </c>
      <c r="G144" s="15" t="s">
        <v>792</v>
      </c>
      <c r="H144" s="15" t="str">
        <f t="shared" si="2"/>
        <v>202000</v>
      </c>
      <c r="I144" s="15" t="b">
        <v>0</v>
      </c>
      <c r="J144" s="15" t="s">
        <v>2698</v>
      </c>
      <c r="K144" t="s">
        <v>363</v>
      </c>
      <c r="L144" s="15">
        <v>1</v>
      </c>
      <c r="M144" s="15">
        <v>0</v>
      </c>
      <c r="N144" s="15">
        <v>0</v>
      </c>
      <c r="O144" t="s">
        <v>373</v>
      </c>
      <c r="P144">
        <v>15001001</v>
      </c>
      <c r="Q144" s="7">
        <v>0</v>
      </c>
      <c r="R144" t="s">
        <v>2699</v>
      </c>
      <c r="S144" s="15" t="s">
        <v>2713</v>
      </c>
      <c r="T144">
        <v>0</v>
      </c>
      <c r="U144" s="15" t="s">
        <v>2707</v>
      </c>
      <c r="V144" s="15">
        <v>10000</v>
      </c>
      <c r="AH144" t="s">
        <v>2743</v>
      </c>
      <c r="AI144">
        <v>2</v>
      </c>
      <c r="CI144" t="s">
        <v>2737</v>
      </c>
      <c r="CJ144" s="15">
        <v>19004</v>
      </c>
      <c r="CK144" t="s">
        <v>2744</v>
      </c>
    </row>
    <row r="145" ht="18" customHeight="1" spans="2:89">
      <c r="B145" s="15">
        <f>20000000+INDEX(编号表!$F:$F,MATCH(D145,编号表!$E:$E,0))*10000+F145</f>
        <v>20200002</v>
      </c>
      <c r="C145" s="15" t="s">
        <v>790</v>
      </c>
      <c r="D145" s="15" t="s">
        <v>790</v>
      </c>
      <c r="E145" s="15" t="s">
        <v>2696</v>
      </c>
      <c r="F145" s="15">
        <v>2</v>
      </c>
      <c r="G145" s="15" t="s">
        <v>793</v>
      </c>
      <c r="H145" s="15" t="str">
        <f t="shared" si="2"/>
        <v>202000</v>
      </c>
      <c r="I145" s="15" t="b">
        <v>0</v>
      </c>
      <c r="J145" s="15" t="s">
        <v>2698</v>
      </c>
      <c r="K145" t="s">
        <v>363</v>
      </c>
      <c r="L145" s="15">
        <v>1</v>
      </c>
      <c r="M145" s="15">
        <v>0</v>
      </c>
      <c r="N145" s="15">
        <v>0</v>
      </c>
      <c r="O145" t="s">
        <v>373</v>
      </c>
      <c r="P145">
        <v>15001001</v>
      </c>
      <c r="Q145" s="7">
        <v>0</v>
      </c>
      <c r="R145" t="s">
        <v>2699</v>
      </c>
      <c r="S145" s="15" t="s">
        <v>2713</v>
      </c>
      <c r="T145">
        <v>0</v>
      </c>
      <c r="U145" s="15" t="s">
        <v>2707</v>
      </c>
      <c r="V145" s="15">
        <v>10000</v>
      </c>
      <c r="AH145" t="s">
        <v>2743</v>
      </c>
      <c r="AI145">
        <v>4</v>
      </c>
      <c r="CI145" t="s">
        <v>2737</v>
      </c>
      <c r="CJ145" s="15">
        <v>19004</v>
      </c>
      <c r="CK145" t="s">
        <v>2744</v>
      </c>
    </row>
    <row r="146" ht="18" customHeight="1" spans="2:89">
      <c r="B146" s="15">
        <f>20000000+INDEX(编号表!$F:$F,MATCH(D146,编号表!$E:$E,0))*10000+F146</f>
        <v>20200003</v>
      </c>
      <c r="C146" s="15" t="s">
        <v>790</v>
      </c>
      <c r="D146" s="15" t="s">
        <v>790</v>
      </c>
      <c r="E146" s="15" t="s">
        <v>2696</v>
      </c>
      <c r="F146" s="15">
        <v>3</v>
      </c>
      <c r="G146" s="15" t="s">
        <v>794</v>
      </c>
      <c r="H146" s="15" t="str">
        <f t="shared" si="2"/>
        <v>202000</v>
      </c>
      <c r="I146" s="15" t="b">
        <v>0</v>
      </c>
      <c r="J146" s="15" t="s">
        <v>2698</v>
      </c>
      <c r="K146" t="s">
        <v>363</v>
      </c>
      <c r="L146" s="15">
        <v>1</v>
      </c>
      <c r="M146" s="15">
        <v>0</v>
      </c>
      <c r="N146" s="15">
        <v>0</v>
      </c>
      <c r="O146" t="s">
        <v>373</v>
      </c>
      <c r="P146">
        <v>15001001</v>
      </c>
      <c r="Q146" s="7">
        <v>0</v>
      </c>
      <c r="R146" t="s">
        <v>2699</v>
      </c>
      <c r="S146" s="15" t="s">
        <v>2713</v>
      </c>
      <c r="T146">
        <v>0</v>
      </c>
      <c r="U146" s="15" t="s">
        <v>2707</v>
      </c>
      <c r="V146" s="15">
        <v>10000</v>
      </c>
      <c r="AH146" t="s">
        <v>2743</v>
      </c>
      <c r="AI146">
        <v>6</v>
      </c>
      <c r="CI146" t="s">
        <v>2737</v>
      </c>
      <c r="CJ146" s="15">
        <v>19004</v>
      </c>
      <c r="CK146" t="s">
        <v>2744</v>
      </c>
    </row>
    <row r="147" ht="18" customHeight="1" spans="2:89">
      <c r="B147" s="15">
        <f>20000000+INDEX(编号表!$F:$F,MATCH(D147,编号表!$E:$E,0))*10000+F147</f>
        <v>20210001</v>
      </c>
      <c r="C147" s="15" t="s">
        <v>795</v>
      </c>
      <c r="D147" s="15" t="s">
        <v>795</v>
      </c>
      <c r="E147" s="15" t="s">
        <v>2696</v>
      </c>
      <c r="F147" s="15">
        <v>1</v>
      </c>
      <c r="G147" s="15" t="s">
        <v>796</v>
      </c>
      <c r="H147" s="15" t="str">
        <f t="shared" si="2"/>
        <v>202100</v>
      </c>
      <c r="I147" s="15" t="b">
        <v>0</v>
      </c>
      <c r="J147" s="15" t="s">
        <v>2698</v>
      </c>
      <c r="K147" t="s">
        <v>363</v>
      </c>
      <c r="L147" s="15">
        <v>1</v>
      </c>
      <c r="M147" s="15">
        <v>0</v>
      </c>
      <c r="N147" s="15">
        <v>0</v>
      </c>
      <c r="O147" t="s">
        <v>373</v>
      </c>
      <c r="P147">
        <v>15001001</v>
      </c>
      <c r="Q147" s="7">
        <v>0</v>
      </c>
      <c r="R147" t="s">
        <v>2699</v>
      </c>
      <c r="S147" s="15" t="s">
        <v>2713</v>
      </c>
      <c r="T147">
        <v>0</v>
      </c>
      <c r="U147" s="15" t="s">
        <v>2707</v>
      </c>
      <c r="V147" s="15">
        <v>10000</v>
      </c>
      <c r="AH147" t="s">
        <v>2745</v>
      </c>
      <c r="AI147">
        <v>100</v>
      </c>
      <c r="CI147" t="s">
        <v>2737</v>
      </c>
      <c r="CJ147" s="15">
        <v>19005</v>
      </c>
      <c r="CK147" t="s">
        <v>2746</v>
      </c>
    </row>
    <row r="148" ht="18" customHeight="1" spans="2:89">
      <c r="B148" s="15">
        <f>20000000+INDEX(编号表!$F:$F,MATCH(D148,编号表!$E:$E,0))*10000+F148</f>
        <v>20210002</v>
      </c>
      <c r="C148" s="15" t="s">
        <v>795</v>
      </c>
      <c r="D148" s="15" t="s">
        <v>795</v>
      </c>
      <c r="E148" s="15" t="s">
        <v>2696</v>
      </c>
      <c r="F148" s="15">
        <v>2</v>
      </c>
      <c r="G148" s="15" t="s">
        <v>797</v>
      </c>
      <c r="H148" s="15" t="str">
        <f t="shared" si="2"/>
        <v>202100</v>
      </c>
      <c r="I148" s="15" t="b">
        <v>0</v>
      </c>
      <c r="J148" s="15" t="s">
        <v>2698</v>
      </c>
      <c r="K148" t="s">
        <v>363</v>
      </c>
      <c r="L148" s="15">
        <v>1</v>
      </c>
      <c r="M148" s="15">
        <v>0</v>
      </c>
      <c r="N148" s="15">
        <v>0</v>
      </c>
      <c r="O148" t="s">
        <v>373</v>
      </c>
      <c r="P148">
        <v>15001001</v>
      </c>
      <c r="Q148" s="7">
        <v>0</v>
      </c>
      <c r="R148" t="s">
        <v>2699</v>
      </c>
      <c r="S148" s="15" t="s">
        <v>2713</v>
      </c>
      <c r="T148">
        <v>0</v>
      </c>
      <c r="U148" s="15" t="s">
        <v>2707</v>
      </c>
      <c r="V148" s="15">
        <v>10000</v>
      </c>
      <c r="AH148" t="s">
        <v>2745</v>
      </c>
      <c r="AI148">
        <v>200</v>
      </c>
      <c r="CI148" t="s">
        <v>2737</v>
      </c>
      <c r="CJ148" s="15">
        <v>19005</v>
      </c>
      <c r="CK148" t="s">
        <v>2746</v>
      </c>
    </row>
    <row r="149" ht="18" customHeight="1" spans="2:89">
      <c r="B149" s="15">
        <f>20000000+INDEX(编号表!$F:$F,MATCH(D149,编号表!$E:$E,0))*10000+F149</f>
        <v>20210003</v>
      </c>
      <c r="C149" s="15" t="s">
        <v>795</v>
      </c>
      <c r="D149" s="15" t="s">
        <v>795</v>
      </c>
      <c r="E149" s="15" t="s">
        <v>2696</v>
      </c>
      <c r="F149" s="15">
        <v>3</v>
      </c>
      <c r="G149" s="15" t="s">
        <v>798</v>
      </c>
      <c r="H149" s="15" t="str">
        <f t="shared" si="2"/>
        <v>202100</v>
      </c>
      <c r="I149" s="15" t="b">
        <v>0</v>
      </c>
      <c r="J149" s="15" t="s">
        <v>2698</v>
      </c>
      <c r="K149" t="s">
        <v>363</v>
      </c>
      <c r="L149" s="15">
        <v>1</v>
      </c>
      <c r="M149" s="15">
        <v>0</v>
      </c>
      <c r="N149" s="15">
        <v>0</v>
      </c>
      <c r="O149" t="s">
        <v>373</v>
      </c>
      <c r="P149">
        <v>15001001</v>
      </c>
      <c r="Q149" s="7">
        <v>0</v>
      </c>
      <c r="R149" t="s">
        <v>2699</v>
      </c>
      <c r="S149" s="15" t="s">
        <v>2713</v>
      </c>
      <c r="T149">
        <v>0</v>
      </c>
      <c r="U149" s="15" t="s">
        <v>2707</v>
      </c>
      <c r="V149" s="15">
        <v>10000</v>
      </c>
      <c r="AH149" t="s">
        <v>2745</v>
      </c>
      <c r="AI149">
        <v>300</v>
      </c>
      <c r="CI149" t="s">
        <v>2737</v>
      </c>
      <c r="CJ149" s="15">
        <v>19005</v>
      </c>
      <c r="CK149" t="s">
        <v>2746</v>
      </c>
    </row>
    <row r="150" ht="18" customHeight="1" spans="2:89">
      <c r="B150" s="15">
        <f>20000000+INDEX(编号表!$F:$F,MATCH(D150,编号表!$E:$E,0))*10000+F150</f>
        <v>20220001</v>
      </c>
      <c r="C150" s="15" t="s">
        <v>799</v>
      </c>
      <c r="D150" s="15" t="s">
        <v>799</v>
      </c>
      <c r="E150" s="15" t="s">
        <v>2696</v>
      </c>
      <c r="F150" s="15">
        <v>1</v>
      </c>
      <c r="G150" s="15" t="s">
        <v>801</v>
      </c>
      <c r="H150" s="15" t="str">
        <f t="shared" si="2"/>
        <v>202200</v>
      </c>
      <c r="I150" s="15" t="b">
        <v>0</v>
      </c>
      <c r="J150" s="15" t="s">
        <v>2698</v>
      </c>
      <c r="K150" t="s">
        <v>363</v>
      </c>
      <c r="L150" s="15">
        <v>1</v>
      </c>
      <c r="M150" s="15">
        <v>0</v>
      </c>
      <c r="N150" s="15">
        <v>0</v>
      </c>
      <c r="O150" t="s">
        <v>373</v>
      </c>
      <c r="P150">
        <v>15001001</v>
      </c>
      <c r="Q150" s="7">
        <v>0</v>
      </c>
      <c r="R150" t="s">
        <v>2699</v>
      </c>
      <c r="S150" s="15" t="s">
        <v>2713</v>
      </c>
      <c r="T150">
        <v>0</v>
      </c>
      <c r="U150" s="15" t="s">
        <v>2707</v>
      </c>
      <c r="V150" s="15">
        <v>10000</v>
      </c>
      <c r="AH150" t="s">
        <v>2728</v>
      </c>
      <c r="AI150">
        <v>200</v>
      </c>
      <c r="CI150" t="s">
        <v>2737</v>
      </c>
      <c r="CJ150" s="15">
        <v>19006</v>
      </c>
      <c r="CK150" t="s">
        <v>2747</v>
      </c>
    </row>
    <row r="151" ht="18" customHeight="1" spans="2:89">
      <c r="B151" s="15">
        <f>20000000+INDEX(编号表!$F:$F,MATCH(D151,编号表!$E:$E,0))*10000+F151</f>
        <v>20220002</v>
      </c>
      <c r="C151" s="15" t="s">
        <v>799</v>
      </c>
      <c r="D151" s="15" t="s">
        <v>799</v>
      </c>
      <c r="E151" s="15" t="s">
        <v>2696</v>
      </c>
      <c r="F151" s="15">
        <v>2</v>
      </c>
      <c r="G151" s="15" t="s">
        <v>802</v>
      </c>
      <c r="H151" s="15" t="str">
        <f t="shared" si="2"/>
        <v>202200</v>
      </c>
      <c r="I151" s="15" t="b">
        <v>0</v>
      </c>
      <c r="J151" s="15" t="s">
        <v>2698</v>
      </c>
      <c r="K151" t="s">
        <v>363</v>
      </c>
      <c r="L151" s="15">
        <v>1</v>
      </c>
      <c r="M151" s="15">
        <v>0</v>
      </c>
      <c r="N151" s="15">
        <v>0</v>
      </c>
      <c r="O151" t="s">
        <v>373</v>
      </c>
      <c r="P151">
        <v>15001001</v>
      </c>
      <c r="Q151" s="7">
        <v>0</v>
      </c>
      <c r="R151" t="s">
        <v>2699</v>
      </c>
      <c r="S151" s="15" t="s">
        <v>2713</v>
      </c>
      <c r="T151">
        <v>0</v>
      </c>
      <c r="U151" s="15" t="s">
        <v>2707</v>
      </c>
      <c r="V151" s="15">
        <v>10000</v>
      </c>
      <c r="AH151" t="s">
        <v>2728</v>
      </c>
      <c r="AI151">
        <v>400</v>
      </c>
      <c r="CI151" t="s">
        <v>2737</v>
      </c>
      <c r="CJ151" s="15">
        <v>19006</v>
      </c>
      <c r="CK151" t="s">
        <v>2747</v>
      </c>
    </row>
    <row r="152" ht="18" customHeight="1" spans="2:89">
      <c r="B152" s="15">
        <f>20000000+INDEX(编号表!$F:$F,MATCH(D152,编号表!$E:$E,0))*10000+F152</f>
        <v>20220003</v>
      </c>
      <c r="C152" s="15" t="s">
        <v>799</v>
      </c>
      <c r="D152" s="15" t="s">
        <v>799</v>
      </c>
      <c r="E152" s="15" t="s">
        <v>2696</v>
      </c>
      <c r="F152" s="15">
        <v>3</v>
      </c>
      <c r="G152" s="15" t="s">
        <v>803</v>
      </c>
      <c r="H152" s="15" t="str">
        <f t="shared" si="2"/>
        <v>202200</v>
      </c>
      <c r="I152" s="15" t="b">
        <v>0</v>
      </c>
      <c r="J152" s="15" t="s">
        <v>2698</v>
      </c>
      <c r="K152" t="s">
        <v>363</v>
      </c>
      <c r="L152" s="15">
        <v>1</v>
      </c>
      <c r="M152" s="15">
        <v>0</v>
      </c>
      <c r="N152" s="15">
        <v>0</v>
      </c>
      <c r="O152" t="s">
        <v>373</v>
      </c>
      <c r="P152">
        <v>15001001</v>
      </c>
      <c r="Q152" s="7">
        <v>0</v>
      </c>
      <c r="R152" t="s">
        <v>2699</v>
      </c>
      <c r="S152" s="15" t="s">
        <v>2713</v>
      </c>
      <c r="T152">
        <v>0</v>
      </c>
      <c r="U152" s="15" t="s">
        <v>2707</v>
      </c>
      <c r="V152" s="15">
        <v>10000</v>
      </c>
      <c r="AH152" t="s">
        <v>2728</v>
      </c>
      <c r="AI152">
        <v>600</v>
      </c>
      <c r="CI152" t="s">
        <v>2737</v>
      </c>
      <c r="CJ152" s="15">
        <v>19006</v>
      </c>
      <c r="CK152" t="s">
        <v>2747</v>
      </c>
    </row>
    <row r="153" ht="18" customHeight="1" spans="2:89">
      <c r="B153" s="15">
        <f>20000000+INDEX(编号表!$F:$F,MATCH(D153,编号表!$E:$E,0))*10000+F153</f>
        <v>20230001</v>
      </c>
      <c r="C153" s="15" t="s">
        <v>804</v>
      </c>
      <c r="D153" s="15" t="s">
        <v>804</v>
      </c>
      <c r="E153" s="15" t="s">
        <v>2696</v>
      </c>
      <c r="F153" s="15">
        <v>1</v>
      </c>
      <c r="G153" s="15" t="s">
        <v>805</v>
      </c>
      <c r="H153" s="15" t="str">
        <f t="shared" si="2"/>
        <v>202300</v>
      </c>
      <c r="I153" s="15" t="b">
        <v>0</v>
      </c>
      <c r="J153" s="15" t="s">
        <v>2698</v>
      </c>
      <c r="K153" t="s">
        <v>363</v>
      </c>
      <c r="L153" s="15">
        <v>1</v>
      </c>
      <c r="M153" s="15">
        <v>0</v>
      </c>
      <c r="N153" s="15">
        <v>0</v>
      </c>
      <c r="O153" t="s">
        <v>373</v>
      </c>
      <c r="P153">
        <v>15001001</v>
      </c>
      <c r="Q153" s="7">
        <v>0</v>
      </c>
      <c r="R153" t="s">
        <v>2699</v>
      </c>
      <c r="S153" s="15" t="s">
        <v>2713</v>
      </c>
      <c r="T153">
        <v>0</v>
      </c>
      <c r="U153" s="15" t="s">
        <v>2707</v>
      </c>
      <c r="V153" s="15">
        <v>10000</v>
      </c>
      <c r="AH153" t="s">
        <v>2725</v>
      </c>
      <c r="AI153">
        <v>200</v>
      </c>
      <c r="CI153" t="s">
        <v>2737</v>
      </c>
      <c r="CJ153" s="15">
        <v>19007</v>
      </c>
      <c r="CK153" t="s">
        <v>2748</v>
      </c>
    </row>
    <row r="154" ht="18" customHeight="1" spans="2:89">
      <c r="B154" s="15">
        <f>20000000+INDEX(编号表!$F:$F,MATCH(D154,编号表!$E:$E,0))*10000+F154</f>
        <v>20230002</v>
      </c>
      <c r="C154" s="15" t="s">
        <v>804</v>
      </c>
      <c r="D154" s="15" t="s">
        <v>804</v>
      </c>
      <c r="E154" s="15" t="s">
        <v>2696</v>
      </c>
      <c r="F154" s="15">
        <v>2</v>
      </c>
      <c r="G154" s="15" t="s">
        <v>806</v>
      </c>
      <c r="H154" s="15" t="str">
        <f t="shared" si="2"/>
        <v>202300</v>
      </c>
      <c r="I154" s="15" t="b">
        <v>0</v>
      </c>
      <c r="J154" s="15" t="s">
        <v>2698</v>
      </c>
      <c r="K154" t="s">
        <v>363</v>
      </c>
      <c r="L154" s="15">
        <v>1</v>
      </c>
      <c r="M154" s="15">
        <v>0</v>
      </c>
      <c r="N154" s="15">
        <v>0</v>
      </c>
      <c r="O154" t="s">
        <v>373</v>
      </c>
      <c r="P154">
        <v>15001001</v>
      </c>
      <c r="Q154" s="7">
        <v>0</v>
      </c>
      <c r="R154" t="s">
        <v>2699</v>
      </c>
      <c r="S154" s="15" t="s">
        <v>2713</v>
      </c>
      <c r="T154">
        <v>0</v>
      </c>
      <c r="U154" s="15" t="s">
        <v>2707</v>
      </c>
      <c r="V154" s="15">
        <v>10000</v>
      </c>
      <c r="AH154" t="s">
        <v>2725</v>
      </c>
      <c r="AI154">
        <v>400</v>
      </c>
      <c r="CI154" t="s">
        <v>2737</v>
      </c>
      <c r="CJ154" s="15">
        <v>19007</v>
      </c>
      <c r="CK154" t="s">
        <v>2748</v>
      </c>
    </row>
    <row r="155" ht="18" customHeight="1" spans="2:89">
      <c r="B155" s="15">
        <f>20000000+INDEX(编号表!$F:$F,MATCH(D155,编号表!$E:$E,0))*10000+F155</f>
        <v>20230003</v>
      </c>
      <c r="C155" s="15" t="s">
        <v>804</v>
      </c>
      <c r="D155" s="15" t="s">
        <v>804</v>
      </c>
      <c r="E155" s="15" t="s">
        <v>2696</v>
      </c>
      <c r="F155" s="15">
        <v>3</v>
      </c>
      <c r="G155" s="15" t="s">
        <v>807</v>
      </c>
      <c r="H155" s="15" t="str">
        <f t="shared" si="2"/>
        <v>202300</v>
      </c>
      <c r="I155" s="15" t="b">
        <v>0</v>
      </c>
      <c r="J155" s="15" t="s">
        <v>2698</v>
      </c>
      <c r="K155" t="s">
        <v>363</v>
      </c>
      <c r="L155" s="15">
        <v>1</v>
      </c>
      <c r="M155" s="15">
        <v>0</v>
      </c>
      <c r="N155" s="15">
        <v>0</v>
      </c>
      <c r="O155" t="s">
        <v>373</v>
      </c>
      <c r="P155">
        <v>15001001</v>
      </c>
      <c r="Q155" s="7">
        <v>0</v>
      </c>
      <c r="R155" t="s">
        <v>2699</v>
      </c>
      <c r="S155" s="15" t="s">
        <v>2713</v>
      </c>
      <c r="T155">
        <v>0</v>
      </c>
      <c r="U155" s="15" t="s">
        <v>2707</v>
      </c>
      <c r="V155" s="15">
        <v>10000</v>
      </c>
      <c r="AH155" t="s">
        <v>2725</v>
      </c>
      <c r="AI155">
        <v>600</v>
      </c>
      <c r="CI155" t="s">
        <v>2737</v>
      </c>
      <c r="CJ155" s="15">
        <v>19007</v>
      </c>
      <c r="CK155" t="s">
        <v>2748</v>
      </c>
    </row>
    <row r="156" ht="18" customHeight="1" spans="2:89">
      <c r="B156" s="15">
        <f>20000000+INDEX(编号表!$F:$F,MATCH(D156,编号表!$E:$E,0))*10000+F156</f>
        <v>20240001</v>
      </c>
      <c r="C156" s="15" t="s">
        <v>808</v>
      </c>
      <c r="D156" s="15" t="s">
        <v>808</v>
      </c>
      <c r="E156" s="15" t="s">
        <v>2696</v>
      </c>
      <c r="F156" s="15">
        <v>1</v>
      </c>
      <c r="G156" s="15" t="s">
        <v>801</v>
      </c>
      <c r="H156" s="15" t="str">
        <f t="shared" si="2"/>
        <v>202400</v>
      </c>
      <c r="I156" s="15" t="b">
        <v>0</v>
      </c>
      <c r="J156" s="15" t="s">
        <v>2698</v>
      </c>
      <c r="K156" t="s">
        <v>363</v>
      </c>
      <c r="L156" s="15">
        <v>1</v>
      </c>
      <c r="M156" s="15">
        <v>0</v>
      </c>
      <c r="N156" s="15">
        <v>0</v>
      </c>
      <c r="O156" t="s">
        <v>373</v>
      </c>
      <c r="P156">
        <v>15001001</v>
      </c>
      <c r="Q156" s="7">
        <v>0</v>
      </c>
      <c r="R156" t="s">
        <v>2699</v>
      </c>
      <c r="S156" s="15" t="s">
        <v>2713</v>
      </c>
      <c r="T156">
        <v>0</v>
      </c>
      <c r="U156" s="15" t="s">
        <v>2707</v>
      </c>
      <c r="V156" s="15">
        <v>10000</v>
      </c>
      <c r="AH156" t="s">
        <v>2728</v>
      </c>
      <c r="AI156">
        <v>200</v>
      </c>
      <c r="CI156" t="s">
        <v>2737</v>
      </c>
      <c r="CJ156" s="15">
        <v>19008</v>
      </c>
      <c r="CK156" t="s">
        <v>2749</v>
      </c>
    </row>
    <row r="157" ht="18" customHeight="1" spans="2:89">
      <c r="B157" s="15">
        <f>20000000+INDEX(编号表!$F:$F,MATCH(D157,编号表!$E:$E,0))*10000+F157</f>
        <v>20240002</v>
      </c>
      <c r="C157" s="15" t="s">
        <v>808</v>
      </c>
      <c r="D157" s="15" t="s">
        <v>808</v>
      </c>
      <c r="E157" s="15" t="s">
        <v>2696</v>
      </c>
      <c r="F157" s="15">
        <v>2</v>
      </c>
      <c r="G157" s="15" t="s">
        <v>802</v>
      </c>
      <c r="H157" s="15" t="str">
        <f t="shared" si="2"/>
        <v>202400</v>
      </c>
      <c r="I157" s="15" t="b">
        <v>0</v>
      </c>
      <c r="J157" s="15" t="s">
        <v>2698</v>
      </c>
      <c r="K157" t="s">
        <v>363</v>
      </c>
      <c r="L157" s="15">
        <v>1</v>
      </c>
      <c r="M157" s="15">
        <v>0</v>
      </c>
      <c r="N157" s="15">
        <v>0</v>
      </c>
      <c r="O157" t="s">
        <v>373</v>
      </c>
      <c r="P157">
        <v>15001001</v>
      </c>
      <c r="Q157" s="7">
        <v>0</v>
      </c>
      <c r="R157" t="s">
        <v>2699</v>
      </c>
      <c r="S157" s="15" t="s">
        <v>2713</v>
      </c>
      <c r="T157">
        <v>0</v>
      </c>
      <c r="U157" s="15" t="s">
        <v>2707</v>
      </c>
      <c r="V157" s="15">
        <v>10000</v>
      </c>
      <c r="AH157" t="s">
        <v>2728</v>
      </c>
      <c r="AI157">
        <v>400</v>
      </c>
      <c r="CI157" t="s">
        <v>2737</v>
      </c>
      <c r="CJ157" s="15">
        <v>19008</v>
      </c>
      <c r="CK157" t="s">
        <v>2749</v>
      </c>
    </row>
    <row r="158" ht="18" customHeight="1" spans="2:89">
      <c r="B158" s="15">
        <f>20000000+INDEX(编号表!$F:$F,MATCH(D158,编号表!$E:$E,0))*10000+F158</f>
        <v>20240003</v>
      </c>
      <c r="C158" s="15" t="s">
        <v>808</v>
      </c>
      <c r="D158" s="15" t="s">
        <v>808</v>
      </c>
      <c r="E158" s="15" t="s">
        <v>2696</v>
      </c>
      <c r="F158" s="15">
        <v>3</v>
      </c>
      <c r="G158" s="15" t="s">
        <v>803</v>
      </c>
      <c r="H158" s="15" t="str">
        <f t="shared" si="2"/>
        <v>202400</v>
      </c>
      <c r="I158" s="15" t="b">
        <v>0</v>
      </c>
      <c r="J158" s="15" t="s">
        <v>2698</v>
      </c>
      <c r="K158" t="s">
        <v>363</v>
      </c>
      <c r="L158" s="15">
        <v>1</v>
      </c>
      <c r="M158" s="15">
        <v>0</v>
      </c>
      <c r="N158" s="15">
        <v>0</v>
      </c>
      <c r="O158" t="s">
        <v>373</v>
      </c>
      <c r="P158">
        <v>15001001</v>
      </c>
      <c r="Q158" s="7">
        <v>0</v>
      </c>
      <c r="R158" t="s">
        <v>2699</v>
      </c>
      <c r="S158" s="15" t="s">
        <v>2713</v>
      </c>
      <c r="T158">
        <v>0</v>
      </c>
      <c r="U158" s="15" t="s">
        <v>2707</v>
      </c>
      <c r="V158" s="15">
        <v>10000</v>
      </c>
      <c r="AH158" t="s">
        <v>2728</v>
      </c>
      <c r="AI158">
        <v>600</v>
      </c>
      <c r="CI158" t="s">
        <v>2737</v>
      </c>
      <c r="CJ158" s="15">
        <v>19008</v>
      </c>
      <c r="CK158" t="s">
        <v>2749</v>
      </c>
    </row>
    <row r="159" ht="18" customHeight="1" spans="2:89">
      <c r="B159" s="15">
        <f>20000000+INDEX(编号表!$F:$F,MATCH(D159,编号表!$E:$E,0))*10000+F159</f>
        <v>20250001</v>
      </c>
      <c r="C159" s="15" t="s">
        <v>809</v>
      </c>
      <c r="D159" s="15" t="s">
        <v>809</v>
      </c>
      <c r="E159" s="15" t="s">
        <v>2696</v>
      </c>
      <c r="F159" s="15">
        <v>1</v>
      </c>
      <c r="G159" s="15" t="s">
        <v>811</v>
      </c>
      <c r="H159" s="15" t="str">
        <f t="shared" si="2"/>
        <v>202500</v>
      </c>
      <c r="I159" s="15" t="b">
        <v>0</v>
      </c>
      <c r="J159" s="15" t="s">
        <v>2698</v>
      </c>
      <c r="K159" t="s">
        <v>363</v>
      </c>
      <c r="L159" s="15">
        <v>1</v>
      </c>
      <c r="M159" s="15">
        <v>0</v>
      </c>
      <c r="N159" s="15">
        <v>0</v>
      </c>
      <c r="O159" t="s">
        <v>373</v>
      </c>
      <c r="P159">
        <v>15001001</v>
      </c>
      <c r="Q159" s="7">
        <v>0</v>
      </c>
      <c r="R159" t="s">
        <v>2699</v>
      </c>
      <c r="S159" s="15" t="s">
        <v>2713</v>
      </c>
      <c r="T159">
        <v>0</v>
      </c>
      <c r="U159" s="15" t="s">
        <v>2707</v>
      </c>
      <c r="V159" s="15">
        <v>10000</v>
      </c>
      <c r="AH159" t="s">
        <v>588</v>
      </c>
      <c r="AI159">
        <v>1</v>
      </c>
      <c r="CI159" t="s">
        <v>2737</v>
      </c>
      <c r="CJ159" s="15">
        <v>19009</v>
      </c>
      <c r="CK159" t="s">
        <v>2750</v>
      </c>
    </row>
    <row r="160" ht="18" customHeight="1" spans="2:89">
      <c r="B160" s="15">
        <f>20000000+INDEX(编号表!$F:$F,MATCH(D160,编号表!$E:$E,0))*10000+F160</f>
        <v>20250002</v>
      </c>
      <c r="C160" s="15" t="s">
        <v>809</v>
      </c>
      <c r="D160" s="15" t="s">
        <v>809</v>
      </c>
      <c r="E160" s="15" t="s">
        <v>2696</v>
      </c>
      <c r="F160" s="15">
        <v>2</v>
      </c>
      <c r="G160" s="15" t="s">
        <v>812</v>
      </c>
      <c r="H160" s="15" t="str">
        <f t="shared" si="2"/>
        <v>202500</v>
      </c>
      <c r="I160" s="15" t="b">
        <v>0</v>
      </c>
      <c r="J160" s="15" t="s">
        <v>2698</v>
      </c>
      <c r="K160" t="s">
        <v>363</v>
      </c>
      <c r="L160" s="15">
        <v>1</v>
      </c>
      <c r="M160" s="15">
        <v>0</v>
      </c>
      <c r="N160" s="15">
        <v>0</v>
      </c>
      <c r="O160" t="s">
        <v>373</v>
      </c>
      <c r="P160">
        <v>15001001</v>
      </c>
      <c r="Q160" s="7">
        <v>0</v>
      </c>
      <c r="R160" t="s">
        <v>2699</v>
      </c>
      <c r="S160" s="15" t="s">
        <v>2713</v>
      </c>
      <c r="T160">
        <v>0</v>
      </c>
      <c r="U160" s="15" t="s">
        <v>2707</v>
      </c>
      <c r="V160" s="15">
        <v>10000</v>
      </c>
      <c r="AH160" t="s">
        <v>588</v>
      </c>
      <c r="AI160">
        <v>2</v>
      </c>
      <c r="CI160" t="s">
        <v>2737</v>
      </c>
      <c r="CJ160" s="15">
        <v>19009</v>
      </c>
      <c r="CK160" t="s">
        <v>2750</v>
      </c>
    </row>
    <row r="161" ht="18" customHeight="1" spans="2:89">
      <c r="B161" s="15">
        <f>20000000+INDEX(编号表!$F:$F,MATCH(D161,编号表!$E:$E,0))*10000+F161</f>
        <v>20250003</v>
      </c>
      <c r="C161" s="15" t="s">
        <v>809</v>
      </c>
      <c r="D161" s="15" t="s">
        <v>809</v>
      </c>
      <c r="E161" s="15" t="s">
        <v>2696</v>
      </c>
      <c r="F161" s="15">
        <v>3</v>
      </c>
      <c r="G161" s="15" t="s">
        <v>813</v>
      </c>
      <c r="H161" s="15" t="str">
        <f t="shared" si="2"/>
        <v>202500</v>
      </c>
      <c r="I161" s="15" t="b">
        <v>0</v>
      </c>
      <c r="J161" s="15" t="s">
        <v>2698</v>
      </c>
      <c r="K161" t="s">
        <v>363</v>
      </c>
      <c r="L161" s="15">
        <v>1</v>
      </c>
      <c r="M161" s="15">
        <v>0</v>
      </c>
      <c r="N161" s="15">
        <v>0</v>
      </c>
      <c r="O161" t="s">
        <v>373</v>
      </c>
      <c r="P161">
        <v>15001001</v>
      </c>
      <c r="Q161" s="7">
        <v>0</v>
      </c>
      <c r="R161" t="s">
        <v>2699</v>
      </c>
      <c r="S161" s="15" t="s">
        <v>2713</v>
      </c>
      <c r="T161">
        <v>0</v>
      </c>
      <c r="U161" s="15" t="s">
        <v>2707</v>
      </c>
      <c r="V161" s="15">
        <v>10000</v>
      </c>
      <c r="AH161" t="s">
        <v>588</v>
      </c>
      <c r="AI161">
        <v>3</v>
      </c>
      <c r="CI161" t="s">
        <v>2737</v>
      </c>
      <c r="CJ161" s="15">
        <v>19009</v>
      </c>
      <c r="CK161" t="s">
        <v>2750</v>
      </c>
    </row>
    <row r="162" ht="18" customHeight="1" spans="2:89">
      <c r="B162" s="15">
        <f>20000000+INDEX(编号表!$F:$F,MATCH(D162,编号表!$E:$E,0))*10000+F162</f>
        <v>20260001</v>
      </c>
      <c r="C162" s="15" t="s">
        <v>814</v>
      </c>
      <c r="D162" s="15" t="s">
        <v>814</v>
      </c>
      <c r="E162" s="15" t="s">
        <v>2696</v>
      </c>
      <c r="F162" s="15">
        <v>1</v>
      </c>
      <c r="G162" s="15" t="s">
        <v>815</v>
      </c>
      <c r="H162" s="15" t="str">
        <f t="shared" si="2"/>
        <v>202600</v>
      </c>
      <c r="I162" s="15" t="b">
        <v>0</v>
      </c>
      <c r="J162" s="15" t="s">
        <v>2698</v>
      </c>
      <c r="K162" t="s">
        <v>363</v>
      </c>
      <c r="L162" s="15">
        <v>1</v>
      </c>
      <c r="M162" s="15">
        <v>0</v>
      </c>
      <c r="N162" s="15">
        <v>0</v>
      </c>
      <c r="O162" t="s">
        <v>373</v>
      </c>
      <c r="P162">
        <v>15001001</v>
      </c>
      <c r="Q162" s="7">
        <v>0</v>
      </c>
      <c r="R162" t="s">
        <v>2699</v>
      </c>
      <c r="S162" s="15" t="s">
        <v>2713</v>
      </c>
      <c r="T162">
        <v>0</v>
      </c>
      <c r="U162" s="15" t="s">
        <v>2707</v>
      </c>
      <c r="V162" s="15">
        <v>10000</v>
      </c>
      <c r="AH162" t="s">
        <v>2751</v>
      </c>
      <c r="AI162">
        <v>100</v>
      </c>
      <c r="CI162" t="s">
        <v>2737</v>
      </c>
      <c r="CJ162" s="15">
        <v>19010</v>
      </c>
      <c r="CK162" t="s">
        <v>2752</v>
      </c>
    </row>
    <row r="163" ht="18" customHeight="1" spans="2:89">
      <c r="B163" s="15">
        <f>20000000+INDEX(编号表!$F:$F,MATCH(D163,编号表!$E:$E,0))*10000+F163</f>
        <v>20260002</v>
      </c>
      <c r="C163" s="15" t="s">
        <v>814</v>
      </c>
      <c r="D163" s="15" t="s">
        <v>814</v>
      </c>
      <c r="E163" s="15" t="s">
        <v>2696</v>
      </c>
      <c r="F163" s="15">
        <v>2</v>
      </c>
      <c r="G163" s="15" t="s">
        <v>816</v>
      </c>
      <c r="H163" s="15" t="str">
        <f t="shared" si="2"/>
        <v>202600</v>
      </c>
      <c r="I163" s="15" t="b">
        <v>0</v>
      </c>
      <c r="J163" s="15" t="s">
        <v>2698</v>
      </c>
      <c r="K163" t="s">
        <v>363</v>
      </c>
      <c r="L163" s="15">
        <v>1</v>
      </c>
      <c r="M163" s="15">
        <v>0</v>
      </c>
      <c r="N163" s="15">
        <v>0</v>
      </c>
      <c r="O163" t="s">
        <v>373</v>
      </c>
      <c r="P163">
        <v>15001001</v>
      </c>
      <c r="Q163" s="7">
        <v>0</v>
      </c>
      <c r="R163" t="s">
        <v>2699</v>
      </c>
      <c r="S163" s="15" t="s">
        <v>2713</v>
      </c>
      <c r="T163">
        <v>0</v>
      </c>
      <c r="U163" s="15" t="s">
        <v>2707</v>
      </c>
      <c r="V163" s="15">
        <v>10000</v>
      </c>
      <c r="AH163" t="s">
        <v>2751</v>
      </c>
      <c r="AI163">
        <v>200</v>
      </c>
      <c r="CI163" t="s">
        <v>2737</v>
      </c>
      <c r="CJ163" s="15">
        <v>19010</v>
      </c>
      <c r="CK163" t="s">
        <v>2752</v>
      </c>
    </row>
    <row r="164" ht="18" customHeight="1" spans="2:89">
      <c r="B164" s="15">
        <f>20000000+INDEX(编号表!$F:$F,MATCH(D164,编号表!$E:$E,0))*10000+F164</f>
        <v>20260003</v>
      </c>
      <c r="C164" s="15" t="s">
        <v>814</v>
      </c>
      <c r="D164" s="15" t="s">
        <v>814</v>
      </c>
      <c r="E164" s="15" t="s">
        <v>2696</v>
      </c>
      <c r="F164" s="15">
        <v>3</v>
      </c>
      <c r="G164" s="15" t="s">
        <v>817</v>
      </c>
      <c r="H164" s="15" t="str">
        <f t="shared" si="2"/>
        <v>202600</v>
      </c>
      <c r="I164" s="15" t="b">
        <v>0</v>
      </c>
      <c r="J164" s="15" t="s">
        <v>2698</v>
      </c>
      <c r="K164" t="s">
        <v>363</v>
      </c>
      <c r="L164" s="15">
        <v>1</v>
      </c>
      <c r="M164" s="15">
        <v>0</v>
      </c>
      <c r="N164" s="15">
        <v>0</v>
      </c>
      <c r="O164" t="s">
        <v>373</v>
      </c>
      <c r="P164">
        <v>15001001</v>
      </c>
      <c r="Q164" s="7">
        <v>0</v>
      </c>
      <c r="R164" t="s">
        <v>2699</v>
      </c>
      <c r="S164" s="15" t="s">
        <v>2713</v>
      </c>
      <c r="T164">
        <v>0</v>
      </c>
      <c r="U164" s="15" t="s">
        <v>2707</v>
      </c>
      <c r="V164" s="15">
        <v>10000</v>
      </c>
      <c r="AH164" t="s">
        <v>2751</v>
      </c>
      <c r="AI164">
        <v>300</v>
      </c>
      <c r="CI164" t="s">
        <v>2737</v>
      </c>
      <c r="CJ164" s="15">
        <v>19010</v>
      </c>
      <c r="CK164" t="s">
        <v>2752</v>
      </c>
    </row>
    <row r="165" ht="18" customHeight="1" spans="2:89">
      <c r="B165" s="15">
        <f>20000000+INDEX(编号表!$F:$F,MATCH(D165,编号表!$E:$E,0))*10000+F165</f>
        <v>20270001</v>
      </c>
      <c r="C165" s="15" t="s">
        <v>818</v>
      </c>
      <c r="D165" s="15" t="s">
        <v>818</v>
      </c>
      <c r="E165" s="15" t="s">
        <v>2696</v>
      </c>
      <c r="F165" s="15">
        <v>1</v>
      </c>
      <c r="G165" s="15" t="s">
        <v>820</v>
      </c>
      <c r="H165" s="15" t="str">
        <f t="shared" si="2"/>
        <v>202700</v>
      </c>
      <c r="I165" s="15" t="b">
        <v>1</v>
      </c>
      <c r="J165" s="15" t="s">
        <v>2698</v>
      </c>
      <c r="K165" t="s">
        <v>363</v>
      </c>
      <c r="L165" s="15">
        <v>1</v>
      </c>
      <c r="M165" s="15">
        <v>300</v>
      </c>
      <c r="N165" s="15">
        <v>0</v>
      </c>
      <c r="O165" t="s">
        <v>373</v>
      </c>
      <c r="P165">
        <v>15001001</v>
      </c>
      <c r="Q165" s="7">
        <v>0</v>
      </c>
      <c r="R165" t="s">
        <v>2699</v>
      </c>
      <c r="S165" s="15" t="s">
        <v>2502</v>
      </c>
      <c r="T165">
        <v>1</v>
      </c>
      <c r="U165" s="15" t="s">
        <v>2700</v>
      </c>
      <c r="V165" s="15">
        <v>10000</v>
      </c>
      <c r="W165" s="15" t="s">
        <v>2695</v>
      </c>
      <c r="CI165" t="s">
        <v>2737</v>
      </c>
      <c r="CJ165" s="15">
        <v>19011</v>
      </c>
      <c r="CK165" t="s">
        <v>2753</v>
      </c>
    </row>
    <row r="166" ht="18" customHeight="1" spans="2:89">
      <c r="B166" s="15">
        <f>20000000+INDEX(编号表!$F:$F,MATCH(D166,编号表!$E:$E,0))*10000+F166</f>
        <v>20270002</v>
      </c>
      <c r="C166" s="15" t="s">
        <v>818</v>
      </c>
      <c r="D166" s="15" t="s">
        <v>818</v>
      </c>
      <c r="E166" s="15" t="s">
        <v>2696</v>
      </c>
      <c r="F166" s="15">
        <v>2</v>
      </c>
      <c r="G166" s="15" t="s">
        <v>822</v>
      </c>
      <c r="H166" s="15" t="str">
        <f t="shared" si="2"/>
        <v>202700</v>
      </c>
      <c r="I166" s="15" t="b">
        <v>1</v>
      </c>
      <c r="J166" s="15" t="s">
        <v>2698</v>
      </c>
      <c r="K166" t="s">
        <v>363</v>
      </c>
      <c r="L166" s="15">
        <v>1</v>
      </c>
      <c r="M166" s="15">
        <v>400</v>
      </c>
      <c r="N166" s="15">
        <v>0</v>
      </c>
      <c r="O166" t="s">
        <v>373</v>
      </c>
      <c r="P166">
        <v>15001001</v>
      </c>
      <c r="Q166" s="7">
        <v>0</v>
      </c>
      <c r="R166" t="s">
        <v>2699</v>
      </c>
      <c r="S166" s="15" t="s">
        <v>2502</v>
      </c>
      <c r="T166">
        <v>1</v>
      </c>
      <c r="U166" s="15" t="s">
        <v>2700</v>
      </c>
      <c r="V166" s="15">
        <v>10000</v>
      </c>
      <c r="W166" s="15" t="s">
        <v>2695</v>
      </c>
      <c r="CI166" t="s">
        <v>2737</v>
      </c>
      <c r="CJ166" s="15">
        <v>19011</v>
      </c>
      <c r="CK166" t="s">
        <v>2753</v>
      </c>
    </row>
    <row r="167" ht="18" customHeight="1" spans="2:89">
      <c r="B167" s="15">
        <f>20000000+INDEX(编号表!$F:$F,MATCH(D167,编号表!$E:$E,0))*10000+F167</f>
        <v>20270003</v>
      </c>
      <c r="C167" s="15" t="s">
        <v>818</v>
      </c>
      <c r="D167" s="15" t="s">
        <v>818</v>
      </c>
      <c r="E167" s="15" t="s">
        <v>2696</v>
      </c>
      <c r="F167" s="15">
        <v>3</v>
      </c>
      <c r="G167" s="15" t="s">
        <v>823</v>
      </c>
      <c r="H167" s="15" t="str">
        <f t="shared" si="2"/>
        <v>202700</v>
      </c>
      <c r="I167" s="15" t="b">
        <v>1</v>
      </c>
      <c r="J167" s="15" t="s">
        <v>2698</v>
      </c>
      <c r="K167" t="s">
        <v>363</v>
      </c>
      <c r="L167" s="15">
        <v>1</v>
      </c>
      <c r="M167" s="15">
        <v>500</v>
      </c>
      <c r="N167" s="15">
        <v>0</v>
      </c>
      <c r="O167" t="s">
        <v>373</v>
      </c>
      <c r="P167">
        <v>15001001</v>
      </c>
      <c r="Q167" s="7">
        <v>0</v>
      </c>
      <c r="R167" t="s">
        <v>2699</v>
      </c>
      <c r="S167" s="15" t="s">
        <v>2502</v>
      </c>
      <c r="T167">
        <v>1</v>
      </c>
      <c r="U167" s="15" t="s">
        <v>2700</v>
      </c>
      <c r="V167" s="15">
        <v>10000</v>
      </c>
      <c r="W167" s="15" t="s">
        <v>2695</v>
      </c>
      <c r="CI167" t="s">
        <v>2737</v>
      </c>
      <c r="CJ167" s="15">
        <v>19011</v>
      </c>
      <c r="CK167" t="s">
        <v>2753</v>
      </c>
    </row>
    <row r="168" ht="18" customHeight="1" spans="2:89">
      <c r="B168" s="15">
        <f>20000000+INDEX(编号表!$F:$F,MATCH(D168,编号表!$E:$E,0))*10000+F168</f>
        <v>20280001</v>
      </c>
      <c r="C168" s="15" t="s">
        <v>824</v>
      </c>
      <c r="D168" s="15" t="s">
        <v>824</v>
      </c>
      <c r="E168" s="15" t="s">
        <v>2696</v>
      </c>
      <c r="F168" s="15">
        <v>1</v>
      </c>
      <c r="G168" s="15" t="s">
        <v>825</v>
      </c>
      <c r="H168" s="15" t="str">
        <f t="shared" si="2"/>
        <v>202800</v>
      </c>
      <c r="I168" s="15" t="b">
        <v>0</v>
      </c>
      <c r="J168" s="15" t="s">
        <v>2698</v>
      </c>
      <c r="K168" t="s">
        <v>363</v>
      </c>
      <c r="L168" s="15">
        <v>1</v>
      </c>
      <c r="M168" s="15">
        <v>0</v>
      </c>
      <c r="N168" s="15">
        <v>0</v>
      </c>
      <c r="O168" t="s">
        <v>373</v>
      </c>
      <c r="P168">
        <v>15001001</v>
      </c>
      <c r="Q168" s="7">
        <v>0</v>
      </c>
      <c r="R168" t="s">
        <v>2699</v>
      </c>
      <c r="S168" s="15" t="s">
        <v>2713</v>
      </c>
      <c r="T168">
        <v>0</v>
      </c>
      <c r="U168" s="15" t="s">
        <v>2707</v>
      </c>
      <c r="V168" s="15">
        <v>10000</v>
      </c>
      <c r="AH168" t="s">
        <v>2754</v>
      </c>
      <c r="AI168">
        <v>200</v>
      </c>
      <c r="CI168" t="s">
        <v>2737</v>
      </c>
      <c r="CJ168" s="15">
        <v>19012</v>
      </c>
      <c r="CK168" t="s">
        <v>2755</v>
      </c>
    </row>
    <row r="169" ht="18" customHeight="1" spans="2:89">
      <c r="B169" s="15">
        <f>20000000+INDEX(编号表!$F:$F,MATCH(D169,编号表!$E:$E,0))*10000+F169</f>
        <v>20280002</v>
      </c>
      <c r="C169" s="15" t="s">
        <v>824</v>
      </c>
      <c r="D169" s="15" t="s">
        <v>824</v>
      </c>
      <c r="E169" s="15" t="s">
        <v>2696</v>
      </c>
      <c r="F169" s="15">
        <v>2</v>
      </c>
      <c r="G169" s="15" t="s">
        <v>826</v>
      </c>
      <c r="H169" s="15" t="str">
        <f t="shared" si="2"/>
        <v>202800</v>
      </c>
      <c r="I169" s="15" t="b">
        <v>0</v>
      </c>
      <c r="J169" s="15" t="s">
        <v>2698</v>
      </c>
      <c r="K169" t="s">
        <v>363</v>
      </c>
      <c r="L169" s="15">
        <v>1</v>
      </c>
      <c r="M169" s="15">
        <v>0</v>
      </c>
      <c r="N169" s="15">
        <v>0</v>
      </c>
      <c r="O169" t="s">
        <v>373</v>
      </c>
      <c r="P169">
        <v>15001001</v>
      </c>
      <c r="Q169" s="7">
        <v>0</v>
      </c>
      <c r="R169" t="s">
        <v>2699</v>
      </c>
      <c r="S169" s="15" t="s">
        <v>2713</v>
      </c>
      <c r="T169">
        <v>0</v>
      </c>
      <c r="U169" s="15" t="s">
        <v>2707</v>
      </c>
      <c r="V169" s="15">
        <v>10000</v>
      </c>
      <c r="AH169" t="s">
        <v>2754</v>
      </c>
      <c r="AI169">
        <v>400</v>
      </c>
      <c r="CI169" t="s">
        <v>2737</v>
      </c>
      <c r="CJ169" s="15">
        <v>19012</v>
      </c>
      <c r="CK169" t="s">
        <v>2755</v>
      </c>
    </row>
    <row r="170" ht="18" customHeight="1" spans="2:89">
      <c r="B170" s="15">
        <f>20000000+INDEX(编号表!$F:$F,MATCH(D170,编号表!$E:$E,0))*10000+F170</f>
        <v>20280003</v>
      </c>
      <c r="C170" s="15" t="s">
        <v>824</v>
      </c>
      <c r="D170" s="15" t="s">
        <v>824</v>
      </c>
      <c r="E170" s="15" t="s">
        <v>2696</v>
      </c>
      <c r="F170" s="15">
        <v>3</v>
      </c>
      <c r="G170" s="15" t="s">
        <v>827</v>
      </c>
      <c r="H170" s="15" t="str">
        <f t="shared" si="2"/>
        <v>202800</v>
      </c>
      <c r="I170" s="15" t="b">
        <v>0</v>
      </c>
      <c r="J170" s="15" t="s">
        <v>2698</v>
      </c>
      <c r="K170" t="s">
        <v>363</v>
      </c>
      <c r="L170" s="15">
        <v>1</v>
      </c>
      <c r="M170" s="15">
        <v>0</v>
      </c>
      <c r="N170" s="15">
        <v>0</v>
      </c>
      <c r="O170" t="s">
        <v>373</v>
      </c>
      <c r="P170">
        <v>15001001</v>
      </c>
      <c r="Q170" s="7">
        <v>0</v>
      </c>
      <c r="R170" t="s">
        <v>2699</v>
      </c>
      <c r="S170" s="15" t="s">
        <v>2713</v>
      </c>
      <c r="T170">
        <v>0</v>
      </c>
      <c r="U170" s="15" t="s">
        <v>2707</v>
      </c>
      <c r="V170" s="15">
        <v>10000</v>
      </c>
      <c r="AH170" t="s">
        <v>2754</v>
      </c>
      <c r="AI170">
        <v>600</v>
      </c>
      <c r="CI170" t="s">
        <v>2737</v>
      </c>
      <c r="CJ170" s="15">
        <v>19012</v>
      </c>
      <c r="CK170" t="s">
        <v>2755</v>
      </c>
    </row>
    <row r="171" ht="18" customHeight="1" spans="2:89">
      <c r="B171" s="15">
        <f>20000000+INDEX(编号表!$F:$F,MATCH(D171,编号表!$E:$E,0))*10000+F171</f>
        <v>20290001</v>
      </c>
      <c r="C171" s="15" t="s">
        <v>828</v>
      </c>
      <c r="D171" s="15" t="s">
        <v>828</v>
      </c>
      <c r="E171" s="15" t="s">
        <v>2696</v>
      </c>
      <c r="F171" s="15">
        <v>1</v>
      </c>
      <c r="G171" s="15" t="s">
        <v>830</v>
      </c>
      <c r="H171" s="15" t="str">
        <f t="shared" si="2"/>
        <v>202900</v>
      </c>
      <c r="I171" s="15" t="b">
        <v>0</v>
      </c>
      <c r="J171" s="15" t="s">
        <v>2698</v>
      </c>
      <c r="K171" t="s">
        <v>363</v>
      </c>
      <c r="L171" s="15">
        <v>1</v>
      </c>
      <c r="M171" s="15">
        <v>0</v>
      </c>
      <c r="N171" s="15">
        <v>0</v>
      </c>
      <c r="O171" t="s">
        <v>373</v>
      </c>
      <c r="P171">
        <v>15001001</v>
      </c>
      <c r="Q171" s="7">
        <v>0</v>
      </c>
      <c r="R171" t="s">
        <v>2699</v>
      </c>
      <c r="S171" s="15" t="s">
        <v>2713</v>
      </c>
      <c r="T171">
        <v>0</v>
      </c>
      <c r="U171" s="15" t="s">
        <v>2707</v>
      </c>
      <c r="V171" s="15">
        <v>10000</v>
      </c>
      <c r="AH171" t="s">
        <v>2756</v>
      </c>
      <c r="AI171">
        <v>1</v>
      </c>
      <c r="CI171" t="s">
        <v>2737</v>
      </c>
      <c r="CJ171" s="15">
        <v>19013</v>
      </c>
      <c r="CK171" t="s">
        <v>2757</v>
      </c>
    </row>
    <row r="172" ht="18" customHeight="1" spans="2:89">
      <c r="B172" s="15">
        <f>20000000+INDEX(编号表!$F:$F,MATCH(D172,编号表!$E:$E,0))*10000+F172</f>
        <v>20290002</v>
      </c>
      <c r="C172" s="15" t="s">
        <v>828</v>
      </c>
      <c r="D172" s="15" t="s">
        <v>828</v>
      </c>
      <c r="E172" s="15" t="s">
        <v>2696</v>
      </c>
      <c r="F172" s="15">
        <v>2</v>
      </c>
      <c r="G172" s="15" t="s">
        <v>831</v>
      </c>
      <c r="H172" s="15" t="str">
        <f t="shared" si="2"/>
        <v>202900</v>
      </c>
      <c r="I172" s="15" t="b">
        <v>0</v>
      </c>
      <c r="J172" s="15" t="s">
        <v>2698</v>
      </c>
      <c r="K172" t="s">
        <v>363</v>
      </c>
      <c r="L172" s="15">
        <v>1</v>
      </c>
      <c r="M172" s="15">
        <v>0</v>
      </c>
      <c r="N172" s="15">
        <v>0</v>
      </c>
      <c r="O172" t="s">
        <v>373</v>
      </c>
      <c r="P172">
        <v>15001001</v>
      </c>
      <c r="Q172" s="7">
        <v>0</v>
      </c>
      <c r="R172" t="s">
        <v>2699</v>
      </c>
      <c r="S172" s="15" t="s">
        <v>2713</v>
      </c>
      <c r="T172">
        <v>0</v>
      </c>
      <c r="U172" s="15" t="s">
        <v>2707</v>
      </c>
      <c r="V172" s="15">
        <v>10000</v>
      </c>
      <c r="AH172" t="s">
        <v>2756</v>
      </c>
      <c r="AI172">
        <v>2</v>
      </c>
      <c r="CI172" t="s">
        <v>2737</v>
      </c>
      <c r="CJ172" s="15">
        <v>19013</v>
      </c>
      <c r="CK172" t="s">
        <v>2757</v>
      </c>
    </row>
    <row r="173" ht="18" customHeight="1" spans="2:89">
      <c r="B173" s="15">
        <f>20000000+INDEX(编号表!$F:$F,MATCH(D173,编号表!$E:$E,0))*10000+F173</f>
        <v>20290003</v>
      </c>
      <c r="C173" s="15" t="s">
        <v>828</v>
      </c>
      <c r="D173" s="15" t="s">
        <v>828</v>
      </c>
      <c r="E173" s="15" t="s">
        <v>2696</v>
      </c>
      <c r="F173" s="15">
        <v>3</v>
      </c>
      <c r="G173" s="15" t="s">
        <v>832</v>
      </c>
      <c r="H173" s="15" t="str">
        <f t="shared" si="2"/>
        <v>202900</v>
      </c>
      <c r="I173" s="15" t="b">
        <v>0</v>
      </c>
      <c r="J173" s="15" t="s">
        <v>2698</v>
      </c>
      <c r="K173" t="s">
        <v>363</v>
      </c>
      <c r="L173" s="15">
        <v>1</v>
      </c>
      <c r="M173" s="15">
        <v>0</v>
      </c>
      <c r="N173" s="15">
        <v>0</v>
      </c>
      <c r="O173" t="s">
        <v>373</v>
      </c>
      <c r="P173">
        <v>15001001</v>
      </c>
      <c r="Q173" s="7">
        <v>0</v>
      </c>
      <c r="R173" t="s">
        <v>2699</v>
      </c>
      <c r="S173" s="15" t="s">
        <v>2713</v>
      </c>
      <c r="T173">
        <v>0</v>
      </c>
      <c r="U173" s="15" t="s">
        <v>2707</v>
      </c>
      <c r="V173" s="15">
        <v>10000</v>
      </c>
      <c r="AH173" t="s">
        <v>2756</v>
      </c>
      <c r="AI173">
        <v>3</v>
      </c>
      <c r="CI173" t="s">
        <v>2737</v>
      </c>
      <c r="CJ173" s="15">
        <v>19013</v>
      </c>
      <c r="CK173" t="s">
        <v>2757</v>
      </c>
    </row>
    <row r="174" ht="18" customHeight="1" spans="2:89">
      <c r="B174" s="15">
        <f>20000000+INDEX(编号表!$F:$F,MATCH(D174,编号表!$E:$E,0))*10000+F174</f>
        <v>20300001</v>
      </c>
      <c r="C174" s="15" t="s">
        <v>833</v>
      </c>
      <c r="D174" s="15" t="s">
        <v>833</v>
      </c>
      <c r="E174" s="15" t="s">
        <v>2696</v>
      </c>
      <c r="F174" s="15">
        <v>1</v>
      </c>
      <c r="G174" s="15" t="s">
        <v>834</v>
      </c>
      <c r="H174" s="15" t="str">
        <f t="shared" si="2"/>
        <v>203000</v>
      </c>
      <c r="I174" s="15" t="b">
        <v>0</v>
      </c>
      <c r="J174" s="15" t="s">
        <v>2698</v>
      </c>
      <c r="K174" t="s">
        <v>363</v>
      </c>
      <c r="L174" s="15">
        <v>1</v>
      </c>
      <c r="M174" s="15">
        <v>0</v>
      </c>
      <c r="N174" s="15">
        <v>0</v>
      </c>
      <c r="O174" t="s">
        <v>373</v>
      </c>
      <c r="P174">
        <v>15001001</v>
      </c>
      <c r="Q174" s="7">
        <v>0</v>
      </c>
      <c r="R174" t="s">
        <v>2699</v>
      </c>
      <c r="S174" s="15" t="s">
        <v>2713</v>
      </c>
      <c r="T174">
        <v>0</v>
      </c>
      <c r="U174" s="15" t="s">
        <v>2707</v>
      </c>
      <c r="V174" s="15">
        <v>10000</v>
      </c>
      <c r="AH174" t="s">
        <v>2758</v>
      </c>
      <c r="AI174">
        <v>1</v>
      </c>
      <c r="CI174" t="s">
        <v>2737</v>
      </c>
      <c r="CJ174" s="15">
        <v>19014</v>
      </c>
      <c r="CK174" t="s">
        <v>2759</v>
      </c>
    </row>
    <row r="175" ht="18" customHeight="1" spans="2:89">
      <c r="B175" s="15">
        <f>20000000+INDEX(编号表!$F:$F,MATCH(D175,编号表!$E:$E,0))*10000+F175</f>
        <v>20300002</v>
      </c>
      <c r="C175" s="15" t="s">
        <v>833</v>
      </c>
      <c r="D175" s="15" t="s">
        <v>833</v>
      </c>
      <c r="E175" s="15" t="s">
        <v>2696</v>
      </c>
      <c r="F175" s="15">
        <v>2</v>
      </c>
      <c r="G175" s="15" t="s">
        <v>835</v>
      </c>
      <c r="H175" s="15" t="str">
        <f t="shared" si="2"/>
        <v>203000</v>
      </c>
      <c r="I175" s="15" t="b">
        <v>0</v>
      </c>
      <c r="J175" s="15" t="s">
        <v>2698</v>
      </c>
      <c r="K175" t="s">
        <v>363</v>
      </c>
      <c r="L175" s="15">
        <v>1</v>
      </c>
      <c r="M175" s="15">
        <v>0</v>
      </c>
      <c r="N175" s="15">
        <v>0</v>
      </c>
      <c r="O175" t="s">
        <v>373</v>
      </c>
      <c r="P175">
        <v>15001001</v>
      </c>
      <c r="Q175" s="7">
        <v>0</v>
      </c>
      <c r="R175" t="s">
        <v>2699</v>
      </c>
      <c r="S175" s="15" t="s">
        <v>2713</v>
      </c>
      <c r="T175">
        <v>0</v>
      </c>
      <c r="U175" s="15" t="s">
        <v>2707</v>
      </c>
      <c r="V175" s="15">
        <v>10000</v>
      </c>
      <c r="AH175" t="s">
        <v>2758</v>
      </c>
      <c r="AI175">
        <v>2</v>
      </c>
      <c r="CI175" t="s">
        <v>2737</v>
      </c>
      <c r="CJ175" s="15">
        <v>19014</v>
      </c>
      <c r="CK175" t="s">
        <v>2759</v>
      </c>
    </row>
    <row r="176" ht="18" customHeight="1" spans="2:89">
      <c r="B176" s="15">
        <f>20000000+INDEX(编号表!$F:$F,MATCH(D176,编号表!$E:$E,0))*10000+F176</f>
        <v>20300003</v>
      </c>
      <c r="C176" s="15" t="s">
        <v>833</v>
      </c>
      <c r="D176" s="15" t="s">
        <v>833</v>
      </c>
      <c r="E176" s="15" t="s">
        <v>2696</v>
      </c>
      <c r="F176" s="15">
        <v>3</v>
      </c>
      <c r="G176" s="15" t="s">
        <v>836</v>
      </c>
      <c r="H176" s="15" t="str">
        <f t="shared" si="2"/>
        <v>203000</v>
      </c>
      <c r="I176" s="15" t="b">
        <v>0</v>
      </c>
      <c r="J176" s="15" t="s">
        <v>2698</v>
      </c>
      <c r="K176" t="s">
        <v>363</v>
      </c>
      <c r="L176" s="15">
        <v>1</v>
      </c>
      <c r="M176" s="15">
        <v>0</v>
      </c>
      <c r="N176" s="15">
        <v>0</v>
      </c>
      <c r="O176" t="s">
        <v>373</v>
      </c>
      <c r="P176">
        <v>15001001</v>
      </c>
      <c r="Q176" s="7">
        <v>0</v>
      </c>
      <c r="R176" t="s">
        <v>2699</v>
      </c>
      <c r="S176" s="15" t="s">
        <v>2713</v>
      </c>
      <c r="T176">
        <v>0</v>
      </c>
      <c r="U176" s="15" t="s">
        <v>2707</v>
      </c>
      <c r="V176" s="15">
        <v>10000</v>
      </c>
      <c r="AH176" t="s">
        <v>2758</v>
      </c>
      <c r="AI176">
        <v>3</v>
      </c>
      <c r="CI176" t="s">
        <v>2737</v>
      </c>
      <c r="CJ176" s="15">
        <v>19014</v>
      </c>
      <c r="CK176" t="s">
        <v>2759</v>
      </c>
    </row>
    <row r="177" ht="18" customHeight="1" spans="1:89">
      <c r="B177" s="15">
        <f>20000000+INDEX(编号表!$F:$F,MATCH(D177,编号表!$E:$E,0))*10000+F177</f>
        <v>20310001</v>
      </c>
      <c r="C177" s="15" t="s">
        <v>837</v>
      </c>
      <c r="D177" s="15" t="s">
        <v>837</v>
      </c>
      <c r="E177" s="15" t="s">
        <v>2696</v>
      </c>
      <c r="F177" s="15">
        <v>1</v>
      </c>
      <c r="G177" s="15" t="s">
        <v>839</v>
      </c>
      <c r="H177" s="15" t="str">
        <f t="shared" si="2"/>
        <v>203100</v>
      </c>
      <c r="I177" s="15" t="b">
        <v>0</v>
      </c>
      <c r="J177" s="15" t="s">
        <v>2698</v>
      </c>
      <c r="K177" t="s">
        <v>363</v>
      </c>
      <c r="L177" s="15">
        <v>1</v>
      </c>
      <c r="M177" s="15">
        <v>0</v>
      </c>
      <c r="N177" s="15">
        <v>0</v>
      </c>
      <c r="O177" t="s">
        <v>373</v>
      </c>
      <c r="P177">
        <v>15001001</v>
      </c>
      <c r="Q177" s="7">
        <v>0</v>
      </c>
      <c r="R177" t="s">
        <v>2699</v>
      </c>
      <c r="S177" s="15" t="s">
        <v>2713</v>
      </c>
      <c r="T177">
        <v>0</v>
      </c>
      <c r="U177" s="15" t="s">
        <v>2707</v>
      </c>
      <c r="V177" s="15">
        <v>10000</v>
      </c>
      <c r="AH177" t="s">
        <v>2760</v>
      </c>
      <c r="AI177">
        <v>200</v>
      </c>
      <c r="CI177" t="s">
        <v>2737</v>
      </c>
      <c r="CJ177" s="15">
        <v>19015</v>
      </c>
      <c r="CK177" t="s">
        <v>2761</v>
      </c>
    </row>
    <row r="178" ht="18" customHeight="1" spans="1:89">
      <c r="B178" s="15">
        <f>20000000+INDEX(编号表!$F:$F,MATCH(D178,编号表!$E:$E,0))*10000+F178</f>
        <v>20310002</v>
      </c>
      <c r="C178" s="15" t="s">
        <v>837</v>
      </c>
      <c r="D178" s="15" t="s">
        <v>837</v>
      </c>
      <c r="E178" s="15" t="s">
        <v>2696</v>
      </c>
      <c r="F178" s="15">
        <v>2</v>
      </c>
      <c r="G178" s="15" t="s">
        <v>840</v>
      </c>
      <c r="H178" s="15" t="str">
        <f t="shared" si="2"/>
        <v>203100</v>
      </c>
      <c r="I178" s="15" t="b">
        <v>0</v>
      </c>
      <c r="J178" s="15" t="s">
        <v>2698</v>
      </c>
      <c r="K178" t="s">
        <v>363</v>
      </c>
      <c r="L178" s="15">
        <v>1</v>
      </c>
      <c r="M178" s="15">
        <v>0</v>
      </c>
      <c r="N178" s="15">
        <v>0</v>
      </c>
      <c r="O178" t="s">
        <v>373</v>
      </c>
      <c r="P178">
        <v>15001001</v>
      </c>
      <c r="Q178" s="7">
        <v>0</v>
      </c>
      <c r="R178" t="s">
        <v>2699</v>
      </c>
      <c r="S178" s="15" t="s">
        <v>2713</v>
      </c>
      <c r="T178">
        <v>0</v>
      </c>
      <c r="U178" s="15" t="s">
        <v>2707</v>
      </c>
      <c r="V178" s="15">
        <v>10000</v>
      </c>
      <c r="AH178" t="s">
        <v>2760</v>
      </c>
      <c r="AI178">
        <v>400</v>
      </c>
      <c r="CI178" t="s">
        <v>2737</v>
      </c>
      <c r="CJ178" s="15">
        <v>19015</v>
      </c>
      <c r="CK178" t="s">
        <v>2761</v>
      </c>
    </row>
    <row r="179" ht="18" customHeight="1" spans="1:89">
      <c r="B179" s="15">
        <f>20000000+INDEX(编号表!$F:$F,MATCH(D179,编号表!$E:$E,0))*10000+F179</f>
        <v>20310003</v>
      </c>
      <c r="C179" s="15" t="s">
        <v>837</v>
      </c>
      <c r="D179" s="15" t="s">
        <v>837</v>
      </c>
      <c r="E179" s="15" t="s">
        <v>2696</v>
      </c>
      <c r="F179" s="15">
        <v>3</v>
      </c>
      <c r="G179" s="15" t="s">
        <v>841</v>
      </c>
      <c r="H179" s="15" t="str">
        <f t="shared" si="2"/>
        <v>203100</v>
      </c>
      <c r="I179" s="15" t="b">
        <v>0</v>
      </c>
      <c r="J179" s="15" t="s">
        <v>2698</v>
      </c>
      <c r="K179" t="s">
        <v>363</v>
      </c>
      <c r="L179" s="15">
        <v>1</v>
      </c>
      <c r="M179" s="15">
        <v>0</v>
      </c>
      <c r="N179" s="15">
        <v>0</v>
      </c>
      <c r="O179" t="s">
        <v>373</v>
      </c>
      <c r="P179">
        <v>15001001</v>
      </c>
      <c r="Q179" s="7">
        <v>0</v>
      </c>
      <c r="R179" t="s">
        <v>2699</v>
      </c>
      <c r="S179" s="15" t="s">
        <v>2713</v>
      </c>
      <c r="T179">
        <v>0</v>
      </c>
      <c r="U179" s="15" t="s">
        <v>2707</v>
      </c>
      <c r="V179" s="15">
        <v>10000</v>
      </c>
      <c r="AH179" t="s">
        <v>2760</v>
      </c>
      <c r="AI179">
        <v>600</v>
      </c>
      <c r="CI179" t="s">
        <v>2737</v>
      </c>
      <c r="CJ179" s="15">
        <v>19015</v>
      </c>
      <c r="CK179" t="s">
        <v>2761</v>
      </c>
    </row>
    <row r="180" ht="18" customHeight="1" spans="1:89">
      <c r="B180" s="15">
        <f>20000000+INDEX(编号表!$F:$F,MATCH(D180,编号表!$E:$E,0))*10000+F180</f>
        <v>20320001</v>
      </c>
      <c r="C180" s="15" t="s">
        <v>842</v>
      </c>
      <c r="D180" s="15" t="s">
        <v>842</v>
      </c>
      <c r="E180" s="15" t="s">
        <v>2696</v>
      </c>
      <c r="F180" s="15">
        <v>1</v>
      </c>
      <c r="G180" s="15" t="s">
        <v>843</v>
      </c>
      <c r="H180" s="15" t="str">
        <f t="shared" si="2"/>
        <v>203200</v>
      </c>
      <c r="I180" s="15" t="b">
        <v>0</v>
      </c>
      <c r="J180" s="15" t="s">
        <v>2698</v>
      </c>
      <c r="K180" t="s">
        <v>363</v>
      </c>
      <c r="L180" s="15">
        <v>1</v>
      </c>
      <c r="M180" s="15">
        <v>0</v>
      </c>
      <c r="N180" s="15">
        <v>0</v>
      </c>
      <c r="O180" t="s">
        <v>373</v>
      </c>
      <c r="P180">
        <v>15001001</v>
      </c>
      <c r="Q180" s="7">
        <v>0</v>
      </c>
      <c r="R180" t="s">
        <v>2699</v>
      </c>
      <c r="S180" s="15" t="s">
        <v>2713</v>
      </c>
      <c r="T180">
        <v>0</v>
      </c>
      <c r="U180" s="15" t="s">
        <v>2707</v>
      </c>
      <c r="V180" s="15">
        <v>10000</v>
      </c>
      <c r="AH180" t="s">
        <v>2762</v>
      </c>
      <c r="AI180">
        <v>200</v>
      </c>
      <c r="CI180" t="s">
        <v>2737</v>
      </c>
      <c r="CJ180" s="15">
        <v>19016</v>
      </c>
      <c r="CK180" t="s">
        <v>2763</v>
      </c>
    </row>
    <row r="181" ht="18" customHeight="1" spans="1:89">
      <c r="B181" s="15">
        <f>20000000+INDEX(编号表!$F:$F,MATCH(D181,编号表!$E:$E,0))*10000+F181</f>
        <v>20320002</v>
      </c>
      <c r="C181" s="15" t="s">
        <v>842</v>
      </c>
      <c r="D181" s="15" t="s">
        <v>842</v>
      </c>
      <c r="E181" s="15" t="s">
        <v>2696</v>
      </c>
      <c r="F181" s="15">
        <v>2</v>
      </c>
      <c r="G181" s="15" t="s">
        <v>844</v>
      </c>
      <c r="H181" s="15" t="str">
        <f t="shared" si="2"/>
        <v>203200</v>
      </c>
      <c r="I181" s="15" t="b">
        <v>0</v>
      </c>
      <c r="J181" s="15" t="s">
        <v>2698</v>
      </c>
      <c r="K181" t="s">
        <v>363</v>
      </c>
      <c r="L181" s="15">
        <v>1</v>
      </c>
      <c r="M181" s="15">
        <v>0</v>
      </c>
      <c r="N181" s="15">
        <v>0</v>
      </c>
      <c r="O181" t="s">
        <v>373</v>
      </c>
      <c r="P181">
        <v>15001001</v>
      </c>
      <c r="Q181" s="7">
        <v>0</v>
      </c>
      <c r="R181" t="s">
        <v>2699</v>
      </c>
      <c r="S181" s="15" t="s">
        <v>2713</v>
      </c>
      <c r="T181">
        <v>0</v>
      </c>
      <c r="U181" s="15" t="s">
        <v>2707</v>
      </c>
      <c r="V181" s="15">
        <v>10000</v>
      </c>
      <c r="AH181" t="s">
        <v>2762</v>
      </c>
      <c r="AI181">
        <v>400</v>
      </c>
      <c r="CI181" t="s">
        <v>2737</v>
      </c>
      <c r="CJ181" s="15">
        <v>19016</v>
      </c>
      <c r="CK181" t="s">
        <v>2763</v>
      </c>
    </row>
    <row r="182" ht="18" customHeight="1" spans="1:89">
      <c r="B182" s="15">
        <f>20000000+INDEX(编号表!$F:$F,MATCH(D182,编号表!$E:$E,0))*10000+F182</f>
        <v>20320003</v>
      </c>
      <c r="C182" s="15" t="s">
        <v>842</v>
      </c>
      <c r="D182" s="15" t="s">
        <v>842</v>
      </c>
      <c r="E182" s="15" t="s">
        <v>2696</v>
      </c>
      <c r="F182" s="15">
        <v>3</v>
      </c>
      <c r="G182" s="15" t="s">
        <v>845</v>
      </c>
      <c r="H182" s="15" t="str">
        <f t="shared" si="2"/>
        <v>203200</v>
      </c>
      <c r="I182" s="15" t="b">
        <v>0</v>
      </c>
      <c r="J182" s="15" t="s">
        <v>2698</v>
      </c>
      <c r="K182" t="s">
        <v>363</v>
      </c>
      <c r="L182" s="15">
        <v>1</v>
      </c>
      <c r="M182" s="15">
        <v>0</v>
      </c>
      <c r="N182" s="15">
        <v>0</v>
      </c>
      <c r="O182" t="s">
        <v>373</v>
      </c>
      <c r="P182">
        <v>15001001</v>
      </c>
      <c r="Q182" s="7">
        <v>0</v>
      </c>
      <c r="R182" t="s">
        <v>2699</v>
      </c>
      <c r="S182" s="15" t="s">
        <v>2713</v>
      </c>
      <c r="T182">
        <v>0</v>
      </c>
      <c r="U182" s="15" t="s">
        <v>2707</v>
      </c>
      <c r="V182" s="15">
        <v>10000</v>
      </c>
      <c r="AH182" t="s">
        <v>2762</v>
      </c>
      <c r="AI182">
        <v>600</v>
      </c>
      <c r="CI182" t="s">
        <v>2737</v>
      </c>
      <c r="CJ182" s="15">
        <v>19016</v>
      </c>
      <c r="CK182" t="s">
        <v>2763</v>
      </c>
    </row>
    <row r="183" ht="18" customHeight="1" spans="1:89">
      <c r="B183" s="15">
        <f>20000000+INDEX(编号表!$F:$F,MATCH(D183,编号表!$E:$E,0))*10000+F183</f>
        <v>20330001</v>
      </c>
      <c r="C183" s="15" t="s">
        <v>846</v>
      </c>
      <c r="D183" s="15" t="s">
        <v>846</v>
      </c>
      <c r="E183" s="15" t="s">
        <v>2696</v>
      </c>
      <c r="F183" s="15">
        <v>1</v>
      </c>
      <c r="G183" s="15" t="s">
        <v>847</v>
      </c>
      <c r="H183" s="15" t="str">
        <f t="shared" si="2"/>
        <v>203300</v>
      </c>
      <c r="I183" s="15" t="b">
        <v>0</v>
      </c>
      <c r="J183" s="15" t="s">
        <v>2698</v>
      </c>
      <c r="K183" t="s">
        <v>363</v>
      </c>
      <c r="L183" s="15">
        <v>1</v>
      </c>
      <c r="M183" s="15">
        <v>0</v>
      </c>
      <c r="N183" s="15">
        <v>0</v>
      </c>
      <c r="O183" t="s">
        <v>373</v>
      </c>
      <c r="P183">
        <v>15001001</v>
      </c>
      <c r="Q183" s="7">
        <v>0</v>
      </c>
      <c r="R183" t="s">
        <v>2699</v>
      </c>
      <c r="S183" s="15" t="s">
        <v>2713</v>
      </c>
      <c r="T183">
        <v>0</v>
      </c>
      <c r="U183" s="15" t="s">
        <v>2707</v>
      </c>
      <c r="V183" s="15">
        <v>10000</v>
      </c>
      <c r="AH183" t="s">
        <v>2764</v>
      </c>
      <c r="AI183">
        <v>200</v>
      </c>
      <c r="CI183" t="s">
        <v>2737</v>
      </c>
      <c r="CJ183" s="15">
        <v>19017</v>
      </c>
      <c r="CK183" t="s">
        <v>2765</v>
      </c>
    </row>
    <row r="184" ht="18" customHeight="1" spans="1:89">
      <c r="B184" s="15">
        <f>20000000+INDEX(编号表!$F:$F,MATCH(D184,编号表!$E:$E,0))*10000+F184</f>
        <v>20330002</v>
      </c>
      <c r="C184" s="15" t="s">
        <v>846</v>
      </c>
      <c r="D184" s="15" t="s">
        <v>846</v>
      </c>
      <c r="E184" s="15" t="s">
        <v>2696</v>
      </c>
      <c r="F184" s="15">
        <v>2</v>
      </c>
      <c r="G184" s="15" t="s">
        <v>848</v>
      </c>
      <c r="H184" s="15" t="str">
        <f t="shared" si="2"/>
        <v>203300</v>
      </c>
      <c r="I184" s="15" t="b">
        <v>0</v>
      </c>
      <c r="J184" s="15" t="s">
        <v>2698</v>
      </c>
      <c r="K184" t="s">
        <v>363</v>
      </c>
      <c r="L184" s="15">
        <v>1</v>
      </c>
      <c r="M184" s="15">
        <v>0</v>
      </c>
      <c r="N184" s="15">
        <v>0</v>
      </c>
      <c r="O184" t="s">
        <v>373</v>
      </c>
      <c r="P184">
        <v>15001001</v>
      </c>
      <c r="Q184" s="7">
        <v>0</v>
      </c>
      <c r="R184" t="s">
        <v>2699</v>
      </c>
      <c r="S184" s="15" t="s">
        <v>2713</v>
      </c>
      <c r="T184">
        <v>0</v>
      </c>
      <c r="U184" s="15" t="s">
        <v>2707</v>
      </c>
      <c r="V184" s="15">
        <v>10000</v>
      </c>
      <c r="AH184" t="s">
        <v>2764</v>
      </c>
      <c r="AI184">
        <v>400</v>
      </c>
      <c r="CI184" t="s">
        <v>2737</v>
      </c>
      <c r="CJ184" s="15">
        <v>19017</v>
      </c>
      <c r="CK184" t="s">
        <v>2765</v>
      </c>
    </row>
    <row r="185" ht="18" customHeight="1" spans="1:89">
      <c r="B185" s="15">
        <f>20000000+INDEX(编号表!$F:$F,MATCH(D185,编号表!$E:$E,0))*10000+F185</f>
        <v>20330003</v>
      </c>
      <c r="C185" s="15" t="s">
        <v>846</v>
      </c>
      <c r="D185" s="15" t="s">
        <v>846</v>
      </c>
      <c r="E185" s="15" t="s">
        <v>2696</v>
      </c>
      <c r="F185" s="15">
        <v>3</v>
      </c>
      <c r="G185" s="15" t="s">
        <v>849</v>
      </c>
      <c r="H185" s="15" t="str">
        <f t="shared" si="2"/>
        <v>203300</v>
      </c>
      <c r="I185" s="15" t="b">
        <v>0</v>
      </c>
      <c r="J185" s="15" t="s">
        <v>2698</v>
      </c>
      <c r="K185" t="s">
        <v>363</v>
      </c>
      <c r="L185" s="15">
        <v>1</v>
      </c>
      <c r="M185" s="15">
        <v>0</v>
      </c>
      <c r="N185" s="15">
        <v>0</v>
      </c>
      <c r="O185" t="s">
        <v>373</v>
      </c>
      <c r="P185">
        <v>15001001</v>
      </c>
      <c r="Q185" s="7">
        <v>0</v>
      </c>
      <c r="R185" t="s">
        <v>2699</v>
      </c>
      <c r="S185" s="15" t="s">
        <v>2713</v>
      </c>
      <c r="T185">
        <v>0</v>
      </c>
      <c r="U185" s="15" t="s">
        <v>2707</v>
      </c>
      <c r="V185" s="15">
        <v>10000</v>
      </c>
      <c r="AH185" t="s">
        <v>2764</v>
      </c>
      <c r="AI185">
        <v>600</v>
      </c>
      <c r="CI185" t="s">
        <v>2737</v>
      </c>
      <c r="CJ185" s="15">
        <v>19017</v>
      </c>
      <c r="CK185" t="s">
        <v>2765</v>
      </c>
    </row>
    <row r="186" ht="18" customHeight="1" spans="1:89">
      <c r="B186" s="15">
        <f>20000000+INDEX(编号表!$F:$F,MATCH(D186,编号表!$E:$E,0))*10000+F186</f>
        <v>20340001</v>
      </c>
      <c r="C186" s="15" t="s">
        <v>850</v>
      </c>
      <c r="D186" s="15" t="s">
        <v>850</v>
      </c>
      <c r="E186" s="15" t="s">
        <v>2696</v>
      </c>
      <c r="F186" s="15">
        <v>1</v>
      </c>
      <c r="G186" s="15" t="s">
        <v>851</v>
      </c>
      <c r="H186" s="15" t="str">
        <f t="shared" si="2"/>
        <v>203400</v>
      </c>
      <c r="I186" s="15" t="b">
        <v>0</v>
      </c>
      <c r="J186" s="15" t="s">
        <v>2698</v>
      </c>
      <c r="K186" t="s">
        <v>363</v>
      </c>
      <c r="L186" s="15">
        <v>1</v>
      </c>
      <c r="M186" s="15">
        <v>0</v>
      </c>
      <c r="N186" s="15">
        <v>0</v>
      </c>
      <c r="O186" t="s">
        <v>373</v>
      </c>
      <c r="P186">
        <v>15001001</v>
      </c>
      <c r="Q186" s="7">
        <v>0</v>
      </c>
      <c r="R186" t="s">
        <v>2699</v>
      </c>
      <c r="S186" s="15" t="s">
        <v>2713</v>
      </c>
      <c r="T186">
        <v>0</v>
      </c>
      <c r="U186" s="15" t="s">
        <v>2707</v>
      </c>
      <c r="V186" s="15">
        <v>10000</v>
      </c>
      <c r="AH186" t="s">
        <v>2766</v>
      </c>
      <c r="AI186">
        <v>200</v>
      </c>
      <c r="CI186" t="s">
        <v>2737</v>
      </c>
      <c r="CJ186" s="15">
        <v>19018</v>
      </c>
      <c r="CK186" t="s">
        <v>2767</v>
      </c>
    </row>
    <row r="187" ht="18" customHeight="1" spans="1:89">
      <c r="B187" s="15">
        <f>20000000+INDEX(编号表!$F:$F,MATCH(D187,编号表!$E:$E,0))*10000+F187</f>
        <v>20340002</v>
      </c>
      <c r="C187" s="15" t="s">
        <v>850</v>
      </c>
      <c r="D187" s="15" t="s">
        <v>850</v>
      </c>
      <c r="E187" s="15" t="s">
        <v>2696</v>
      </c>
      <c r="F187" s="15">
        <v>2</v>
      </c>
      <c r="G187" s="15" t="s">
        <v>852</v>
      </c>
      <c r="H187" s="15" t="str">
        <f t="shared" si="2"/>
        <v>203400</v>
      </c>
      <c r="I187" s="15" t="b">
        <v>0</v>
      </c>
      <c r="J187" s="15" t="s">
        <v>2698</v>
      </c>
      <c r="K187" t="s">
        <v>363</v>
      </c>
      <c r="L187" s="15">
        <v>1</v>
      </c>
      <c r="M187" s="15">
        <v>0</v>
      </c>
      <c r="N187" s="15">
        <v>0</v>
      </c>
      <c r="O187" t="s">
        <v>373</v>
      </c>
      <c r="P187">
        <v>15001001</v>
      </c>
      <c r="Q187" s="7">
        <v>0</v>
      </c>
      <c r="R187" t="s">
        <v>2699</v>
      </c>
      <c r="S187" s="15" t="s">
        <v>2713</v>
      </c>
      <c r="T187">
        <v>0</v>
      </c>
      <c r="U187" s="15" t="s">
        <v>2707</v>
      </c>
      <c r="V187" s="15">
        <v>10000</v>
      </c>
      <c r="AH187" t="s">
        <v>2766</v>
      </c>
      <c r="AI187">
        <v>400</v>
      </c>
      <c r="CI187" t="s">
        <v>2737</v>
      </c>
      <c r="CJ187" s="15">
        <v>19018</v>
      </c>
      <c r="CK187" t="s">
        <v>2767</v>
      </c>
    </row>
    <row r="188" ht="18" customHeight="1" spans="1:89">
      <c r="B188" s="15">
        <f>20000000+INDEX(编号表!$F:$F,MATCH(D188,编号表!$E:$E,0))*10000+F188</f>
        <v>20340003</v>
      </c>
      <c r="C188" s="15" t="s">
        <v>850</v>
      </c>
      <c r="D188" s="15" t="s">
        <v>850</v>
      </c>
      <c r="E188" s="15" t="s">
        <v>2696</v>
      </c>
      <c r="F188" s="15">
        <v>3</v>
      </c>
      <c r="G188" s="15" t="s">
        <v>853</v>
      </c>
      <c r="H188" s="15" t="str">
        <f t="shared" si="2"/>
        <v>203400</v>
      </c>
      <c r="I188" s="15" t="b">
        <v>0</v>
      </c>
      <c r="J188" s="15" t="s">
        <v>2698</v>
      </c>
      <c r="K188" t="s">
        <v>363</v>
      </c>
      <c r="L188" s="15">
        <v>1</v>
      </c>
      <c r="M188" s="15">
        <v>0</v>
      </c>
      <c r="N188" s="15">
        <v>0</v>
      </c>
      <c r="O188" t="s">
        <v>373</v>
      </c>
      <c r="P188">
        <v>15001001</v>
      </c>
      <c r="Q188" s="7">
        <v>0</v>
      </c>
      <c r="R188" t="s">
        <v>2699</v>
      </c>
      <c r="S188" s="15" t="s">
        <v>2713</v>
      </c>
      <c r="T188">
        <v>0</v>
      </c>
      <c r="U188" s="15" t="s">
        <v>2707</v>
      </c>
      <c r="V188" s="15">
        <v>10000</v>
      </c>
      <c r="AH188" t="s">
        <v>2766</v>
      </c>
      <c r="AI188">
        <v>600</v>
      </c>
      <c r="CI188" t="s">
        <v>2737</v>
      </c>
      <c r="CJ188" s="15">
        <v>19018</v>
      </c>
      <c r="CK188" t="s">
        <v>2767</v>
      </c>
    </row>
    <row r="189" ht="18" customHeight="1" spans="1:89">
      <c r="B189" s="15">
        <f>20000000+INDEX(编号表!$F:$F,MATCH(D189,编号表!$E:$E,0))*10000+F189</f>
        <v>20350001</v>
      </c>
      <c r="C189" s="15" t="s">
        <v>854</v>
      </c>
      <c r="D189" s="15" t="s">
        <v>854</v>
      </c>
      <c r="E189" s="15" t="s">
        <v>2696</v>
      </c>
      <c r="F189" s="15">
        <v>1</v>
      </c>
      <c r="G189" s="15" t="s">
        <v>855</v>
      </c>
      <c r="H189" s="15" t="str">
        <f t="shared" si="2"/>
        <v>203500</v>
      </c>
      <c r="I189" s="15" t="b">
        <v>0</v>
      </c>
      <c r="J189" s="15" t="s">
        <v>2698</v>
      </c>
      <c r="K189" t="s">
        <v>363</v>
      </c>
      <c r="L189" s="15">
        <v>1</v>
      </c>
      <c r="M189" s="15">
        <v>0</v>
      </c>
      <c r="N189" s="15">
        <v>0</v>
      </c>
      <c r="O189" t="s">
        <v>373</v>
      </c>
      <c r="P189">
        <v>15001001</v>
      </c>
      <c r="Q189" s="7">
        <v>0</v>
      </c>
      <c r="R189" t="s">
        <v>2699</v>
      </c>
      <c r="S189" s="15" t="s">
        <v>2713</v>
      </c>
      <c r="T189">
        <v>0</v>
      </c>
      <c r="U189" s="15" t="s">
        <v>2707</v>
      </c>
      <c r="V189" s="15">
        <v>10000</v>
      </c>
      <c r="AH189" t="s">
        <v>2768</v>
      </c>
      <c r="AI189">
        <v>200</v>
      </c>
      <c r="CI189" t="s">
        <v>2737</v>
      </c>
      <c r="CJ189" s="15">
        <v>19019</v>
      </c>
      <c r="CK189" t="s">
        <v>2769</v>
      </c>
    </row>
    <row r="190" ht="18" customHeight="1" spans="1:89">
      <c r="B190" s="15">
        <f>20000000+INDEX(编号表!$F:$F,MATCH(D190,编号表!$E:$E,0))*10000+F190</f>
        <v>20350002</v>
      </c>
      <c r="C190" s="15" t="s">
        <v>854</v>
      </c>
      <c r="D190" s="15" t="s">
        <v>854</v>
      </c>
      <c r="E190" s="15" t="s">
        <v>2696</v>
      </c>
      <c r="F190" s="15">
        <v>2</v>
      </c>
      <c r="G190" s="15" t="s">
        <v>856</v>
      </c>
      <c r="H190" s="15" t="str">
        <f t="shared" si="2"/>
        <v>203500</v>
      </c>
      <c r="I190" s="15" t="b">
        <v>0</v>
      </c>
      <c r="J190" s="15" t="s">
        <v>2698</v>
      </c>
      <c r="K190" t="s">
        <v>363</v>
      </c>
      <c r="L190" s="15">
        <v>1</v>
      </c>
      <c r="M190" s="15">
        <v>0</v>
      </c>
      <c r="N190" s="15">
        <v>0</v>
      </c>
      <c r="O190" t="s">
        <v>373</v>
      </c>
      <c r="P190">
        <v>15001001</v>
      </c>
      <c r="Q190" s="7">
        <v>0</v>
      </c>
      <c r="R190" t="s">
        <v>2699</v>
      </c>
      <c r="S190" s="15" t="s">
        <v>2713</v>
      </c>
      <c r="T190">
        <v>0</v>
      </c>
      <c r="U190" s="15" t="s">
        <v>2707</v>
      </c>
      <c r="V190" s="15">
        <v>10000</v>
      </c>
      <c r="AH190" t="s">
        <v>2768</v>
      </c>
      <c r="AI190">
        <v>400</v>
      </c>
      <c r="CI190" t="s">
        <v>2737</v>
      </c>
      <c r="CJ190" s="15">
        <v>19019</v>
      </c>
      <c r="CK190" t="s">
        <v>2769</v>
      </c>
    </row>
    <row r="191" ht="18" customHeight="1" spans="1:89">
      <c r="B191" s="15">
        <f>20000000+INDEX(编号表!$F:$F,MATCH(D191,编号表!$E:$E,0))*10000+F191</f>
        <v>20350003</v>
      </c>
      <c r="C191" s="15" t="s">
        <v>854</v>
      </c>
      <c r="D191" s="15" t="s">
        <v>854</v>
      </c>
      <c r="E191" s="15" t="s">
        <v>2696</v>
      </c>
      <c r="F191" s="15">
        <v>3</v>
      </c>
      <c r="G191" s="15" t="s">
        <v>857</v>
      </c>
      <c r="H191" s="15" t="str">
        <f t="shared" si="2"/>
        <v>203500</v>
      </c>
      <c r="I191" s="15" t="b">
        <v>0</v>
      </c>
      <c r="J191" s="15" t="s">
        <v>2698</v>
      </c>
      <c r="K191" t="s">
        <v>363</v>
      </c>
      <c r="L191" s="15">
        <v>1</v>
      </c>
      <c r="M191" s="15">
        <v>0</v>
      </c>
      <c r="N191" s="15">
        <v>0</v>
      </c>
      <c r="O191" t="s">
        <v>373</v>
      </c>
      <c r="P191">
        <v>15001001</v>
      </c>
      <c r="Q191" s="7">
        <v>0</v>
      </c>
      <c r="R191" t="s">
        <v>2699</v>
      </c>
      <c r="S191" s="15" t="s">
        <v>2713</v>
      </c>
      <c r="T191">
        <v>0</v>
      </c>
      <c r="U191" s="15" t="s">
        <v>2707</v>
      </c>
      <c r="V191" s="15">
        <v>10000</v>
      </c>
      <c r="AH191" t="s">
        <v>2768</v>
      </c>
      <c r="AI191">
        <v>600</v>
      </c>
      <c r="CI191" t="s">
        <v>2737</v>
      </c>
      <c r="CJ191" s="15">
        <v>19019</v>
      </c>
      <c r="CK191" t="s">
        <v>2769</v>
      </c>
    </row>
    <row r="192" spans="1:89">
      <c r="A192" s="7"/>
      <c r="B192" s="15">
        <f>20000000+INDEX(编号表!$F:$F,MATCH(D192,编号表!$E:$E,0))*10000+F192</f>
        <v>20360001</v>
      </c>
      <c r="C192" s="15" t="s">
        <v>858</v>
      </c>
      <c r="D192" s="15" t="s">
        <v>858</v>
      </c>
      <c r="E192" s="15" t="s">
        <v>2696</v>
      </c>
      <c r="F192" s="15">
        <v>1</v>
      </c>
      <c r="G192" s="15" t="s">
        <v>2770</v>
      </c>
      <c r="H192" s="15" t="str">
        <f t="shared" si="2"/>
        <v>203600</v>
      </c>
      <c r="I192" s="15" t="b">
        <v>0</v>
      </c>
      <c r="J192" s="15" t="s">
        <v>2698</v>
      </c>
      <c r="K192" s="33" t="s">
        <v>363</v>
      </c>
      <c r="L192" s="15">
        <v>1</v>
      </c>
      <c r="M192" s="15">
        <v>0</v>
      </c>
      <c r="N192" s="15">
        <v>0</v>
      </c>
      <c r="O192" s="33"/>
      <c r="P192" s="33">
        <v>0</v>
      </c>
      <c r="Q192" s="7"/>
      <c r="R192" s="33" t="s">
        <v>363</v>
      </c>
      <c r="S192" s="15" t="s">
        <v>2713</v>
      </c>
      <c r="T192" s="33">
        <v>0</v>
      </c>
      <c r="U192" s="15" t="s">
        <v>2707</v>
      </c>
      <c r="V192" s="15">
        <v>10000</v>
      </c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 t="s">
        <v>2718</v>
      </c>
      <c r="AI192" s="33">
        <v>500</v>
      </c>
      <c r="AJ192" s="33"/>
      <c r="AK192" s="7"/>
      <c r="AL192"/>
      <c r="AM192"/>
      <c r="AN192"/>
      <c r="AO192"/>
      <c r="AP192"/>
      <c r="AQ192" s="33" t="s">
        <v>2707</v>
      </c>
      <c r="AR192" s="33">
        <v>10000</v>
      </c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 t="s">
        <v>2719</v>
      </c>
      <c r="BE192" s="33">
        <v>500</v>
      </c>
      <c r="BF192" s="33"/>
      <c r="BG192" s="29"/>
      <c r="BH192"/>
      <c r="BI192"/>
      <c r="BJ192"/>
      <c r="BK192"/>
      <c r="BL192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29"/>
      <c r="CD192"/>
      <c r="CE192"/>
      <c r="CF192"/>
      <c r="CG192"/>
      <c r="CH192"/>
      <c r="CJ192" s="15">
        <v>19101</v>
      </c>
      <c r="CK192" t="s">
        <v>858</v>
      </c>
    </row>
    <row r="193" spans="1:89">
      <c r="A193" s="7"/>
      <c r="B193" s="15">
        <f>20000000+INDEX(编号表!$F:$F,MATCH(D193,编号表!$E:$E,0))*10000+F193</f>
        <v>20370001</v>
      </c>
      <c r="C193" s="15" t="s">
        <v>862</v>
      </c>
      <c r="D193" s="15" t="s">
        <v>862</v>
      </c>
      <c r="E193" s="15" t="s">
        <v>2696</v>
      </c>
      <c r="F193" s="15">
        <v>1</v>
      </c>
      <c r="G193" s="15" t="s">
        <v>2771</v>
      </c>
      <c r="H193" s="15" t="str">
        <f t="shared" si="2"/>
        <v>203700</v>
      </c>
      <c r="I193" s="15" t="b">
        <v>0</v>
      </c>
      <c r="J193" s="15" t="s">
        <v>2698</v>
      </c>
      <c r="K193" s="33" t="s">
        <v>363</v>
      </c>
      <c r="L193" s="15">
        <v>1</v>
      </c>
      <c r="M193" s="15">
        <v>0</v>
      </c>
      <c r="N193" s="15">
        <v>0</v>
      </c>
      <c r="O193" s="33"/>
      <c r="P193" s="33">
        <v>0</v>
      </c>
      <c r="Q193" s="7"/>
      <c r="R193" s="33" t="s">
        <v>363</v>
      </c>
      <c r="S193" s="15" t="s">
        <v>2713</v>
      </c>
      <c r="T193" s="33">
        <v>0</v>
      </c>
      <c r="U193" s="15" t="s">
        <v>2707</v>
      </c>
      <c r="V193" s="15">
        <v>10000</v>
      </c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 t="s">
        <v>2772</v>
      </c>
      <c r="AI193" s="33">
        <v>500</v>
      </c>
      <c r="AJ193" s="33"/>
      <c r="AK193" s="7"/>
      <c r="AL193"/>
      <c r="AM193"/>
      <c r="AN193"/>
      <c r="AO193"/>
      <c r="AP19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29"/>
      <c r="BH193"/>
      <c r="BI193"/>
      <c r="BJ193"/>
      <c r="BK193"/>
      <c r="BL19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29"/>
      <c r="CD193"/>
      <c r="CE193"/>
      <c r="CF193"/>
      <c r="CG193"/>
      <c r="CH193"/>
      <c r="CJ193" s="15">
        <v>19102</v>
      </c>
      <c r="CK193" t="s">
        <v>862</v>
      </c>
    </row>
    <row r="194" spans="1:89">
      <c r="A194" s="7"/>
      <c r="B194" s="15">
        <f>20000000+INDEX(编号表!$F:$F,MATCH(D194,编号表!$E:$E,0))*10000+F194</f>
        <v>20380001</v>
      </c>
      <c r="C194" s="15" t="s">
        <v>864</v>
      </c>
      <c r="D194" s="15" t="s">
        <v>864</v>
      </c>
      <c r="E194" s="15" t="s">
        <v>2696</v>
      </c>
      <c r="F194" s="15">
        <v>1</v>
      </c>
      <c r="G194" s="15" t="s">
        <v>2773</v>
      </c>
      <c r="H194" s="15" t="str">
        <f t="shared" si="2"/>
        <v>203800</v>
      </c>
      <c r="I194" s="15" t="b">
        <v>0</v>
      </c>
      <c r="J194" s="15" t="s">
        <v>2698</v>
      </c>
      <c r="K194" s="33" t="s">
        <v>363</v>
      </c>
      <c r="L194" s="15">
        <v>1</v>
      </c>
      <c r="M194" s="15">
        <v>0</v>
      </c>
      <c r="N194" s="15">
        <v>0</v>
      </c>
      <c r="O194" s="33"/>
      <c r="P194" s="33">
        <v>0</v>
      </c>
      <c r="Q194" s="7"/>
      <c r="R194" s="33" t="s">
        <v>363</v>
      </c>
      <c r="S194" s="15" t="s">
        <v>2713</v>
      </c>
      <c r="T194" s="33">
        <v>0</v>
      </c>
      <c r="U194" s="15" t="s">
        <v>2707</v>
      </c>
      <c r="V194" s="15">
        <v>10000</v>
      </c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 t="s">
        <v>2721</v>
      </c>
      <c r="AI194" s="33">
        <v>500</v>
      </c>
      <c r="AJ194" s="33"/>
      <c r="AK194" s="7"/>
      <c r="AL194"/>
      <c r="AM194"/>
      <c r="AN194"/>
      <c r="AO194"/>
      <c r="AP194"/>
      <c r="AQ194" s="33" t="s">
        <v>2707</v>
      </c>
      <c r="AR194" s="33">
        <v>10000</v>
      </c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 t="s">
        <v>2722</v>
      </c>
      <c r="BE194" s="33">
        <v>500</v>
      </c>
      <c r="BF194" s="33"/>
      <c r="BG194" s="29"/>
      <c r="BH194"/>
      <c r="BI194"/>
      <c r="BJ194"/>
      <c r="BK194"/>
      <c r="BL194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29"/>
      <c r="CD194"/>
      <c r="CE194"/>
      <c r="CF194"/>
      <c r="CG194"/>
      <c r="CH194"/>
      <c r="CJ194" s="15">
        <v>19103</v>
      </c>
      <c r="CK194" t="s">
        <v>864</v>
      </c>
    </row>
    <row r="195" spans="1:89">
      <c r="A195" s="7"/>
      <c r="B195" s="15">
        <f>20000000+INDEX(编号表!$F:$F,MATCH(D195,编号表!$E:$E,0))*10000+F195</f>
        <v>20390001</v>
      </c>
      <c r="C195" s="15" t="s">
        <v>866</v>
      </c>
      <c r="D195" s="15" t="s">
        <v>866</v>
      </c>
      <c r="E195" s="15" t="s">
        <v>2696</v>
      </c>
      <c r="F195" s="15">
        <v>1</v>
      </c>
      <c r="G195" s="15" t="s">
        <v>2774</v>
      </c>
      <c r="H195" s="15" t="str">
        <f t="shared" si="2"/>
        <v>203900</v>
      </c>
      <c r="I195" s="15" t="b">
        <v>1</v>
      </c>
      <c r="J195" s="15" t="s">
        <v>2698</v>
      </c>
      <c r="K195" s="33" t="s">
        <v>363</v>
      </c>
      <c r="L195" s="15">
        <v>1</v>
      </c>
      <c r="M195" s="15">
        <v>3000</v>
      </c>
      <c r="N195" s="15">
        <v>0</v>
      </c>
      <c r="O195" s="33"/>
      <c r="P195" s="33">
        <v>0</v>
      </c>
      <c r="Q195" s="7"/>
      <c r="R195" s="33" t="s">
        <v>363</v>
      </c>
      <c r="S195" s="15" t="s">
        <v>2713</v>
      </c>
      <c r="T195" s="33">
        <v>1</v>
      </c>
      <c r="U195" s="15" t="s">
        <v>2775</v>
      </c>
      <c r="V195" s="15">
        <v>10000</v>
      </c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7"/>
      <c r="AL195">
        <v>300</v>
      </c>
      <c r="AM195">
        <v>0</v>
      </c>
      <c r="AN195"/>
      <c r="AO195"/>
      <c r="AP195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29"/>
      <c r="BH195"/>
      <c r="BI195"/>
      <c r="BJ195"/>
      <c r="BK195"/>
      <c r="BL195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29"/>
      <c r="CD195"/>
      <c r="CE195"/>
      <c r="CF195"/>
      <c r="CG195"/>
      <c r="CH195"/>
      <c r="CJ195" s="15">
        <v>19104</v>
      </c>
      <c r="CK195" t="s">
        <v>866</v>
      </c>
    </row>
    <row r="196" spans="1:89">
      <c r="A196" s="7"/>
      <c r="B196" s="15">
        <f>20000000+INDEX(编号表!$F:$F,MATCH(D196,编号表!$E:$E,0))*10000+F196</f>
        <v>20400001</v>
      </c>
      <c r="C196" s="15" t="s">
        <v>870</v>
      </c>
      <c r="D196" s="15" t="s">
        <v>870</v>
      </c>
      <c r="E196" s="15" t="s">
        <v>2696</v>
      </c>
      <c r="F196" s="15">
        <v>1</v>
      </c>
      <c r="G196" s="15" t="s">
        <v>2776</v>
      </c>
      <c r="H196" s="15" t="str">
        <f t="shared" si="2"/>
        <v>204000</v>
      </c>
      <c r="I196" s="15" t="b">
        <v>1</v>
      </c>
      <c r="J196" s="15" t="s">
        <v>2698</v>
      </c>
      <c r="K196" s="33" t="s">
        <v>363</v>
      </c>
      <c r="L196" s="15">
        <v>1</v>
      </c>
      <c r="M196" s="15">
        <v>3000</v>
      </c>
      <c r="N196" s="15">
        <v>1000</v>
      </c>
      <c r="O196" s="33"/>
      <c r="P196" s="33">
        <v>0</v>
      </c>
      <c r="Q196" s="7"/>
      <c r="R196" s="33" t="s">
        <v>363</v>
      </c>
      <c r="S196" s="15" t="s">
        <v>2502</v>
      </c>
      <c r="T196" s="33">
        <v>1</v>
      </c>
      <c r="U196" s="15" t="s">
        <v>2711</v>
      </c>
      <c r="V196" s="15">
        <v>10000</v>
      </c>
      <c r="X196" s="33" t="s">
        <v>389</v>
      </c>
      <c r="Y196" s="33">
        <v>1000</v>
      </c>
      <c r="Z196" s="33">
        <v>0</v>
      </c>
      <c r="AA196" s="33" t="b">
        <v>0</v>
      </c>
      <c r="AB196" s="33">
        <v>0</v>
      </c>
      <c r="AC196" s="33"/>
      <c r="AD196" s="33"/>
      <c r="AE196" s="33"/>
      <c r="AF196" s="33"/>
      <c r="AG196" s="33"/>
      <c r="AH196" s="33"/>
      <c r="AI196" s="33"/>
      <c r="AJ196" s="33"/>
      <c r="AK196" s="7"/>
      <c r="AL196"/>
      <c r="AM196"/>
      <c r="AN196"/>
      <c r="AO196"/>
      <c r="AP196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29"/>
      <c r="BH196"/>
      <c r="BI196"/>
      <c r="BJ196"/>
      <c r="BK196"/>
      <c r="BL196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29"/>
      <c r="CD196"/>
      <c r="CE196"/>
      <c r="CF196"/>
      <c r="CG196"/>
      <c r="CH196"/>
      <c r="CJ196" s="15">
        <v>19105</v>
      </c>
      <c r="CK196" t="s">
        <v>870</v>
      </c>
    </row>
    <row r="197" spans="1:89">
      <c r="A197" s="7"/>
      <c r="B197" s="15">
        <f>20000000+INDEX(编号表!$F:$F,MATCH(D197,编号表!$E:$E,0))*10000+F197</f>
        <v>20410001</v>
      </c>
      <c r="C197" s="15" t="s">
        <v>873</v>
      </c>
      <c r="D197" s="15" t="s">
        <v>873</v>
      </c>
      <c r="E197" s="15" t="s">
        <v>2696</v>
      </c>
      <c r="F197" s="15">
        <v>1</v>
      </c>
      <c r="G197" s="15" t="s">
        <v>2777</v>
      </c>
      <c r="H197" s="15" t="str">
        <f t="shared" si="2"/>
        <v>204100</v>
      </c>
      <c r="I197" s="15" t="b">
        <v>1</v>
      </c>
      <c r="J197" s="15" t="s">
        <v>2698</v>
      </c>
      <c r="K197" s="33" t="s">
        <v>363</v>
      </c>
      <c r="L197" s="15">
        <v>1</v>
      </c>
      <c r="M197" s="15">
        <v>6000</v>
      </c>
      <c r="N197" s="15">
        <v>2000</v>
      </c>
      <c r="O197" s="33"/>
      <c r="P197" s="33">
        <v>0</v>
      </c>
      <c r="Q197" s="7"/>
      <c r="R197" s="33" t="s">
        <v>363</v>
      </c>
      <c r="S197" s="15" t="s">
        <v>2713</v>
      </c>
      <c r="T197" s="33">
        <v>1</v>
      </c>
      <c r="U197" s="15" t="s">
        <v>2714</v>
      </c>
      <c r="V197" s="15">
        <v>10000</v>
      </c>
      <c r="X197" s="33"/>
      <c r="Y197" s="33"/>
      <c r="Z197" s="33"/>
      <c r="AA197" s="33"/>
      <c r="AB197" s="33"/>
      <c r="AC197" s="33" t="s">
        <v>891</v>
      </c>
      <c r="AD197" s="33">
        <v>200</v>
      </c>
      <c r="AE197" s="33">
        <v>0</v>
      </c>
      <c r="AF197" s="33" t="b">
        <v>0</v>
      </c>
      <c r="AG197" s="33">
        <v>0</v>
      </c>
      <c r="AH197" s="33"/>
      <c r="AI197" s="33"/>
      <c r="AJ197" s="33"/>
      <c r="AK197" s="7"/>
      <c r="AL197"/>
      <c r="AM197"/>
      <c r="AN197"/>
      <c r="AO197"/>
      <c r="AP197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29"/>
      <c r="BH197"/>
      <c r="BI197"/>
      <c r="BJ197"/>
      <c r="BK197"/>
      <c r="BL197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29"/>
      <c r="CD197"/>
      <c r="CE197"/>
      <c r="CF197"/>
      <c r="CG197"/>
      <c r="CH197"/>
      <c r="CJ197" s="15">
        <v>19106</v>
      </c>
      <c r="CK197" t="s">
        <v>873</v>
      </c>
    </row>
    <row r="198" spans="1:89">
      <c r="A198" s="7"/>
      <c r="B198" s="15">
        <f>20000000+INDEX(编号表!$F:$F,MATCH(D198,编号表!$E:$E,0))*10000+F198</f>
        <v>20420001</v>
      </c>
      <c r="C198" s="15" t="s">
        <v>2778</v>
      </c>
      <c r="D198" s="15" t="s">
        <v>2778</v>
      </c>
      <c r="E198" s="15" t="s">
        <v>2696</v>
      </c>
      <c r="F198" s="15">
        <v>1</v>
      </c>
      <c r="G198" s="15" t="s">
        <v>2779</v>
      </c>
      <c r="H198" s="15" t="str">
        <f t="shared" si="2"/>
        <v>204200</v>
      </c>
      <c r="I198" s="15" t="b">
        <v>1</v>
      </c>
      <c r="J198" s="15" t="s">
        <v>2698</v>
      </c>
      <c r="K198" s="33" t="s">
        <v>363</v>
      </c>
      <c r="L198" s="15">
        <v>1</v>
      </c>
      <c r="M198" s="15">
        <v>3000</v>
      </c>
      <c r="N198" s="15">
        <v>0</v>
      </c>
      <c r="O198" s="33"/>
      <c r="P198" s="33">
        <v>0</v>
      </c>
      <c r="Q198" s="7"/>
      <c r="R198" s="33" t="s">
        <v>363</v>
      </c>
      <c r="S198" s="15" t="s">
        <v>2713</v>
      </c>
      <c r="T198" s="33">
        <v>1</v>
      </c>
      <c r="U198" s="15" t="s">
        <v>2775</v>
      </c>
      <c r="V198" s="15">
        <v>10000</v>
      </c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7"/>
      <c r="AL198">
        <v>300</v>
      </c>
      <c r="AM198">
        <v>0</v>
      </c>
      <c r="AN198"/>
      <c r="AO198"/>
      <c r="AP198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29"/>
      <c r="BH198"/>
      <c r="BI198"/>
      <c r="BJ198"/>
      <c r="BK198"/>
      <c r="BL198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29"/>
      <c r="CD198"/>
      <c r="CE198"/>
      <c r="CF198"/>
      <c r="CG198"/>
      <c r="CH198"/>
      <c r="CJ198" s="15">
        <v>19107</v>
      </c>
      <c r="CK198" t="s">
        <v>2778</v>
      </c>
    </row>
    <row r="199" spans="1:89">
      <c r="A199" s="7"/>
      <c r="B199" s="15">
        <f>20000000+INDEX(编号表!$F:$F,MATCH(D199,编号表!$E:$E,0))*10000+F199</f>
        <v>20430001</v>
      </c>
      <c r="C199" s="15" t="s">
        <v>2780</v>
      </c>
      <c r="D199" s="15" t="s">
        <v>2780</v>
      </c>
      <c r="E199" s="15" t="s">
        <v>2696</v>
      </c>
      <c r="F199" s="15">
        <v>1</v>
      </c>
      <c r="G199" s="15" t="s">
        <v>2781</v>
      </c>
      <c r="H199" s="15" t="str">
        <f t="shared" ref="H199:H262" si="3">LEFT(B199,6)</f>
        <v>204300</v>
      </c>
      <c r="I199" s="15" t="b">
        <v>1</v>
      </c>
      <c r="J199" s="15" t="s">
        <v>2698</v>
      </c>
      <c r="K199" s="33" t="s">
        <v>363</v>
      </c>
      <c r="L199" s="15">
        <v>1</v>
      </c>
      <c r="M199" s="15">
        <v>2000</v>
      </c>
      <c r="N199" s="15">
        <v>0</v>
      </c>
      <c r="O199" s="33"/>
      <c r="P199" s="33">
        <v>0</v>
      </c>
      <c r="Q199" s="7"/>
      <c r="R199" s="33" t="s">
        <v>363</v>
      </c>
      <c r="S199" s="15" t="s">
        <v>2713</v>
      </c>
      <c r="T199" s="33">
        <v>1</v>
      </c>
      <c r="U199" s="15" t="s">
        <v>2775</v>
      </c>
      <c r="V199" s="15">
        <v>10000</v>
      </c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7"/>
      <c r="AL199">
        <v>300</v>
      </c>
      <c r="AM199">
        <v>0</v>
      </c>
      <c r="AN199"/>
      <c r="AO199"/>
      <c r="AP199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29"/>
      <c r="BH199"/>
      <c r="BI199"/>
      <c r="BJ199"/>
      <c r="BK199"/>
      <c r="BL199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29"/>
      <c r="CD199"/>
      <c r="CE199"/>
      <c r="CF199"/>
      <c r="CG199"/>
      <c r="CH199"/>
      <c r="CJ199" s="15">
        <v>19109</v>
      </c>
      <c r="CK199" t="s">
        <v>2780</v>
      </c>
    </row>
    <row r="200" spans="1:89">
      <c r="A200" s="7"/>
      <c r="B200" s="15">
        <f>20000000+INDEX(编号表!$F:$F,MATCH(D200,编号表!$E:$E,0))*10000+F200</f>
        <v>20440001</v>
      </c>
      <c r="C200" s="15" t="s">
        <v>2782</v>
      </c>
      <c r="D200" s="15" t="s">
        <v>2782</v>
      </c>
      <c r="E200" s="15" t="s">
        <v>2696</v>
      </c>
      <c r="F200" s="15">
        <v>1</v>
      </c>
      <c r="G200" s="15" t="s">
        <v>2782</v>
      </c>
      <c r="H200" s="15" t="str">
        <f t="shared" si="3"/>
        <v>204400</v>
      </c>
      <c r="I200" s="15" t="b">
        <v>1</v>
      </c>
      <c r="J200" s="15" t="s">
        <v>2698</v>
      </c>
      <c r="K200" s="33" t="s">
        <v>363</v>
      </c>
      <c r="L200" s="15">
        <v>1</v>
      </c>
      <c r="M200" s="15">
        <v>3000</v>
      </c>
      <c r="N200" s="15">
        <v>0</v>
      </c>
      <c r="O200" s="33"/>
      <c r="P200" s="33">
        <v>0</v>
      </c>
      <c r="Q200" s="7"/>
      <c r="R200" s="33" t="s">
        <v>363</v>
      </c>
      <c r="S200" s="15" t="s">
        <v>2502</v>
      </c>
      <c r="T200" s="33">
        <v>1</v>
      </c>
      <c r="U200" s="15" t="s">
        <v>2707</v>
      </c>
      <c r="V200" s="15">
        <v>10000</v>
      </c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 t="s">
        <v>2727</v>
      </c>
      <c r="AI200" s="33">
        <v>-300</v>
      </c>
      <c r="AJ200" s="33"/>
      <c r="AK200" s="7"/>
      <c r="AL200"/>
      <c r="AM200"/>
      <c r="AN200"/>
      <c r="AO200"/>
      <c r="AP200"/>
      <c r="AQ200" s="33" t="s">
        <v>2707</v>
      </c>
      <c r="AR200" s="33">
        <v>10000</v>
      </c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 t="s">
        <v>2728</v>
      </c>
      <c r="BE200" s="33">
        <v>-300</v>
      </c>
      <c r="BF200" s="33"/>
      <c r="BG200" s="29"/>
      <c r="BH200"/>
      <c r="BI200"/>
      <c r="BJ200"/>
      <c r="BK200"/>
      <c r="BL200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29"/>
      <c r="CD200"/>
      <c r="CE200"/>
      <c r="CF200"/>
      <c r="CG200"/>
      <c r="CH200"/>
      <c r="CJ200" s="15">
        <v>19108</v>
      </c>
      <c r="CK200" t="s">
        <v>2782</v>
      </c>
    </row>
    <row r="201" spans="1:89">
      <c r="A201" s="7"/>
      <c r="B201" s="15">
        <f>20000000+INDEX(编号表!$F:$F,MATCH(D201,编号表!$E:$E,0))*10000+F201</f>
        <v>20450001</v>
      </c>
      <c r="C201" s="15" t="s">
        <v>2783</v>
      </c>
      <c r="D201" s="15" t="s">
        <v>509</v>
      </c>
      <c r="E201" s="15" t="s">
        <v>2696</v>
      </c>
      <c r="F201" s="15">
        <v>1</v>
      </c>
      <c r="G201" s="15" t="s">
        <v>2784</v>
      </c>
      <c r="H201" s="15" t="str">
        <f t="shared" si="3"/>
        <v>204500</v>
      </c>
      <c r="I201" s="15" t="b">
        <v>0</v>
      </c>
      <c r="J201" s="15" t="s">
        <v>2698</v>
      </c>
      <c r="K201" s="33" t="s">
        <v>363</v>
      </c>
      <c r="L201" s="15">
        <v>1</v>
      </c>
      <c r="M201" s="15">
        <v>0</v>
      </c>
      <c r="N201" s="15">
        <v>0</v>
      </c>
      <c r="O201" s="33"/>
      <c r="P201" s="33">
        <v>0</v>
      </c>
      <c r="Q201" s="7"/>
      <c r="R201" s="33" t="s">
        <v>363</v>
      </c>
      <c r="S201" s="15" t="s">
        <v>2713</v>
      </c>
      <c r="T201" s="33">
        <v>0</v>
      </c>
      <c r="U201" s="15" t="s">
        <v>2707</v>
      </c>
      <c r="V201" s="15">
        <v>10000</v>
      </c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 t="s">
        <v>2785</v>
      </c>
      <c r="AI201" s="33">
        <v>1</v>
      </c>
      <c r="AJ201" s="33"/>
      <c r="AK201" s="7"/>
      <c r="AL201"/>
      <c r="AM201"/>
      <c r="AN201"/>
      <c r="AO201"/>
      <c r="AP201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29"/>
      <c r="BH201"/>
      <c r="BI201"/>
      <c r="BJ201"/>
      <c r="BK201"/>
      <c r="BL201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29"/>
      <c r="CD201"/>
      <c r="CE201"/>
      <c r="CF201"/>
      <c r="CG201"/>
      <c r="CH201"/>
      <c r="CJ201" s="15">
        <v>20001</v>
      </c>
      <c r="CK201" t="s">
        <v>2783</v>
      </c>
    </row>
    <row r="202" spans="1:89">
      <c r="A202" s="7"/>
      <c r="B202" s="15">
        <f>20000000+INDEX(编号表!$F:$F,MATCH(D202,编号表!$E:$E,0))*10000+F202</f>
        <v>20450002</v>
      </c>
      <c r="C202" s="15" t="s">
        <v>2783</v>
      </c>
      <c r="D202" s="15" t="s">
        <v>509</v>
      </c>
      <c r="E202" s="15" t="s">
        <v>2696</v>
      </c>
      <c r="F202" s="15">
        <v>2</v>
      </c>
      <c r="G202" s="15" t="s">
        <v>2786</v>
      </c>
      <c r="H202" s="15" t="str">
        <f t="shared" si="3"/>
        <v>204500</v>
      </c>
      <c r="I202" s="15" t="b">
        <v>0</v>
      </c>
      <c r="J202" s="15" t="s">
        <v>2698</v>
      </c>
      <c r="K202" s="33" t="s">
        <v>363</v>
      </c>
      <c r="L202" s="15">
        <v>1</v>
      </c>
      <c r="M202" s="15">
        <v>0</v>
      </c>
      <c r="N202" s="15">
        <v>0</v>
      </c>
      <c r="O202" s="33"/>
      <c r="P202" s="33">
        <v>0</v>
      </c>
      <c r="Q202" s="7"/>
      <c r="R202" s="33" t="s">
        <v>363</v>
      </c>
      <c r="S202" s="15" t="s">
        <v>2713</v>
      </c>
      <c r="T202" s="33">
        <v>0</v>
      </c>
      <c r="U202" s="15" t="s">
        <v>2707</v>
      </c>
      <c r="V202" s="15">
        <v>10000</v>
      </c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 t="s">
        <v>2785</v>
      </c>
      <c r="AI202" s="33">
        <v>2</v>
      </c>
      <c r="AJ202" s="33"/>
      <c r="AK202" s="7"/>
      <c r="AL202"/>
      <c r="AM202"/>
      <c r="AN202"/>
      <c r="AO202"/>
      <c r="AP202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29"/>
      <c r="BH202"/>
      <c r="BI202"/>
      <c r="BJ202"/>
      <c r="BK202"/>
      <c r="BL202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29"/>
      <c r="CD202"/>
      <c r="CE202"/>
      <c r="CF202"/>
      <c r="CG202"/>
      <c r="CH202"/>
      <c r="CJ202" s="15">
        <v>20001</v>
      </c>
      <c r="CK202" t="s">
        <v>2783</v>
      </c>
    </row>
    <row r="203" spans="1:89">
      <c r="A203" s="7"/>
      <c r="B203" s="15">
        <f>20000000+INDEX(编号表!$F:$F,MATCH(D203,编号表!$E:$E,0))*10000+F203</f>
        <v>20450003</v>
      </c>
      <c r="C203" s="15" t="s">
        <v>2783</v>
      </c>
      <c r="D203" s="15" t="s">
        <v>509</v>
      </c>
      <c r="E203" s="15" t="s">
        <v>2696</v>
      </c>
      <c r="F203" s="15">
        <v>3</v>
      </c>
      <c r="G203" s="15" t="s">
        <v>2787</v>
      </c>
      <c r="H203" s="15" t="str">
        <f t="shared" si="3"/>
        <v>204500</v>
      </c>
      <c r="I203" s="15" t="b">
        <v>0</v>
      </c>
      <c r="J203" s="15" t="s">
        <v>2698</v>
      </c>
      <c r="K203" s="33" t="s">
        <v>363</v>
      </c>
      <c r="L203" s="15">
        <v>1</v>
      </c>
      <c r="M203" s="15">
        <v>0</v>
      </c>
      <c r="N203" s="15">
        <v>0</v>
      </c>
      <c r="O203" s="33"/>
      <c r="P203" s="33">
        <v>0</v>
      </c>
      <c r="Q203" s="7"/>
      <c r="R203" s="33" t="s">
        <v>363</v>
      </c>
      <c r="S203" s="15" t="s">
        <v>2713</v>
      </c>
      <c r="T203" s="33">
        <v>0</v>
      </c>
      <c r="U203" s="15" t="s">
        <v>2707</v>
      </c>
      <c r="V203" s="15">
        <v>10000</v>
      </c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 t="s">
        <v>2785</v>
      </c>
      <c r="AI203" s="33">
        <v>3</v>
      </c>
      <c r="AJ203" s="33"/>
      <c r="AK203" s="7"/>
      <c r="AL203"/>
      <c r="AM203"/>
      <c r="AN203"/>
      <c r="AO203"/>
      <c r="AP20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29"/>
      <c r="BH203"/>
      <c r="BI203"/>
      <c r="BJ203"/>
      <c r="BK203"/>
      <c r="BL20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29"/>
      <c r="CD203"/>
      <c r="CE203"/>
      <c r="CF203"/>
      <c r="CG203"/>
      <c r="CH203"/>
      <c r="CJ203" s="15">
        <v>20001</v>
      </c>
      <c r="CK203" t="s">
        <v>2783</v>
      </c>
    </row>
    <row r="204" spans="1:89">
      <c r="A204" s="7"/>
      <c r="B204" s="15">
        <f>20000000+INDEX(编号表!$F:$F,MATCH(D204,编号表!$E:$E,0))*10000+F204</f>
        <v>20450004</v>
      </c>
      <c r="C204" s="15" t="s">
        <v>2783</v>
      </c>
      <c r="D204" s="15" t="s">
        <v>509</v>
      </c>
      <c r="E204" s="15" t="s">
        <v>2696</v>
      </c>
      <c r="F204" s="15">
        <v>4</v>
      </c>
      <c r="G204" s="15" t="s">
        <v>2788</v>
      </c>
      <c r="H204" s="15" t="str">
        <f t="shared" si="3"/>
        <v>204500</v>
      </c>
      <c r="I204" s="15" t="b">
        <v>0</v>
      </c>
      <c r="J204" s="15" t="s">
        <v>2698</v>
      </c>
      <c r="K204" s="33" t="s">
        <v>363</v>
      </c>
      <c r="L204" s="15">
        <v>1</v>
      </c>
      <c r="M204" s="15">
        <v>0</v>
      </c>
      <c r="N204" s="15">
        <v>0</v>
      </c>
      <c r="O204" s="33"/>
      <c r="P204" s="33">
        <v>0</v>
      </c>
      <c r="Q204" s="7"/>
      <c r="R204" s="33" t="s">
        <v>363</v>
      </c>
      <c r="S204" s="15" t="s">
        <v>2713</v>
      </c>
      <c r="T204" s="33">
        <v>0</v>
      </c>
      <c r="U204" s="15" t="s">
        <v>2707</v>
      </c>
      <c r="V204" s="15">
        <v>10000</v>
      </c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 t="s">
        <v>2785</v>
      </c>
      <c r="AI204" s="33">
        <v>4</v>
      </c>
      <c r="AJ204" s="33"/>
      <c r="AK204" s="7"/>
      <c r="AL204"/>
      <c r="AM204"/>
      <c r="AN204"/>
      <c r="AO204"/>
      <c r="AP204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29"/>
      <c r="BH204"/>
      <c r="BI204"/>
      <c r="BJ204"/>
      <c r="BK204"/>
      <c r="BL204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29"/>
      <c r="CD204"/>
      <c r="CE204"/>
      <c r="CF204"/>
      <c r="CG204"/>
      <c r="CH204"/>
      <c r="CJ204" s="15">
        <v>20001</v>
      </c>
      <c r="CK204" t="s">
        <v>2783</v>
      </c>
    </row>
    <row r="205" spans="1:89">
      <c r="A205" s="7"/>
      <c r="B205" s="15">
        <f>20000000+INDEX(编号表!$F:$F,MATCH(D205,编号表!$E:$E,0))*10000+F205</f>
        <v>20450005</v>
      </c>
      <c r="C205" s="15" t="s">
        <v>2783</v>
      </c>
      <c r="D205" s="15" t="s">
        <v>509</v>
      </c>
      <c r="E205" s="15" t="s">
        <v>2696</v>
      </c>
      <c r="F205" s="15">
        <v>5</v>
      </c>
      <c r="G205" s="15" t="s">
        <v>2789</v>
      </c>
      <c r="H205" s="15" t="str">
        <f t="shared" si="3"/>
        <v>204500</v>
      </c>
      <c r="I205" s="15" t="b">
        <v>0</v>
      </c>
      <c r="J205" s="15" t="s">
        <v>2698</v>
      </c>
      <c r="K205" s="33" t="s">
        <v>363</v>
      </c>
      <c r="L205" s="15">
        <v>1</v>
      </c>
      <c r="M205" s="15">
        <v>0</v>
      </c>
      <c r="N205" s="15">
        <v>0</v>
      </c>
      <c r="O205" s="33"/>
      <c r="P205" s="33">
        <v>0</v>
      </c>
      <c r="Q205" s="7"/>
      <c r="R205" s="33" t="s">
        <v>363</v>
      </c>
      <c r="S205" s="15" t="s">
        <v>2713</v>
      </c>
      <c r="T205" s="33">
        <v>0</v>
      </c>
      <c r="U205" s="15" t="s">
        <v>2707</v>
      </c>
      <c r="V205" s="15">
        <v>10000</v>
      </c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 t="s">
        <v>2785</v>
      </c>
      <c r="AI205" s="33">
        <v>5</v>
      </c>
      <c r="AJ205" s="33"/>
      <c r="AK205" s="7"/>
      <c r="AL205"/>
      <c r="AM205"/>
      <c r="AN205"/>
      <c r="AO205"/>
      <c r="AP205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29"/>
      <c r="BH205"/>
      <c r="BI205"/>
      <c r="BJ205"/>
      <c r="BK205"/>
      <c r="BL205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29"/>
      <c r="CD205"/>
      <c r="CE205"/>
      <c r="CF205"/>
      <c r="CG205"/>
      <c r="CH205"/>
      <c r="CJ205" s="15">
        <v>20001</v>
      </c>
      <c r="CK205" t="s">
        <v>2783</v>
      </c>
    </row>
    <row r="206" spans="1:89">
      <c r="A206" s="7"/>
      <c r="B206" s="15">
        <f>20000000+INDEX(编号表!$F:$F,MATCH(D206,编号表!$E:$E,0))*10000+F206</f>
        <v>20450006</v>
      </c>
      <c r="C206" s="15" t="s">
        <v>2783</v>
      </c>
      <c r="D206" s="15" t="s">
        <v>509</v>
      </c>
      <c r="E206" s="15" t="s">
        <v>2696</v>
      </c>
      <c r="F206" s="15">
        <v>6</v>
      </c>
      <c r="G206" s="15" t="s">
        <v>2790</v>
      </c>
      <c r="H206" s="15" t="str">
        <f t="shared" si="3"/>
        <v>204500</v>
      </c>
      <c r="I206" s="15" t="b">
        <v>0</v>
      </c>
      <c r="J206" s="15" t="s">
        <v>2698</v>
      </c>
      <c r="K206" s="33" t="s">
        <v>363</v>
      </c>
      <c r="L206" s="15">
        <v>1</v>
      </c>
      <c r="M206" s="15">
        <v>0</v>
      </c>
      <c r="N206" s="15">
        <v>0</v>
      </c>
      <c r="O206" s="33"/>
      <c r="P206" s="33">
        <v>0</v>
      </c>
      <c r="Q206" s="7"/>
      <c r="R206" s="33" t="s">
        <v>363</v>
      </c>
      <c r="S206" s="15" t="s">
        <v>2713</v>
      </c>
      <c r="T206" s="33">
        <v>0</v>
      </c>
      <c r="U206" s="15" t="s">
        <v>2707</v>
      </c>
      <c r="V206" s="15">
        <v>10000</v>
      </c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 t="s">
        <v>2785</v>
      </c>
      <c r="AI206" s="33">
        <v>6</v>
      </c>
      <c r="AJ206" s="33"/>
      <c r="AK206" s="7"/>
      <c r="AL206"/>
      <c r="AM206"/>
      <c r="AN206"/>
      <c r="AO206"/>
      <c r="AP206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29"/>
      <c r="BH206"/>
      <c r="BI206"/>
      <c r="BJ206"/>
      <c r="BK206"/>
      <c r="BL206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29"/>
      <c r="CD206"/>
      <c r="CE206"/>
      <c r="CF206"/>
      <c r="CG206"/>
      <c r="CH206"/>
      <c r="CJ206" s="15">
        <v>20001</v>
      </c>
      <c r="CK206" t="s">
        <v>2783</v>
      </c>
    </row>
    <row r="207" spans="1:89">
      <c r="A207" s="7"/>
      <c r="B207" s="15">
        <f>20000000+INDEX(编号表!$F:$F,MATCH(D207,编号表!$E:$E,0))*10000+F207</f>
        <v>20450007</v>
      </c>
      <c r="C207" s="15" t="s">
        <v>2783</v>
      </c>
      <c r="D207" s="15" t="s">
        <v>509</v>
      </c>
      <c r="E207" s="15" t="s">
        <v>2696</v>
      </c>
      <c r="F207" s="15">
        <v>7</v>
      </c>
      <c r="G207" s="15" t="s">
        <v>2791</v>
      </c>
      <c r="H207" s="15" t="str">
        <f t="shared" si="3"/>
        <v>204500</v>
      </c>
      <c r="I207" s="15" t="b">
        <v>0</v>
      </c>
      <c r="J207" s="15" t="s">
        <v>2698</v>
      </c>
      <c r="K207" s="33" t="s">
        <v>363</v>
      </c>
      <c r="L207" s="15">
        <v>1</v>
      </c>
      <c r="M207" s="15">
        <v>0</v>
      </c>
      <c r="N207" s="15">
        <v>0</v>
      </c>
      <c r="O207" s="33"/>
      <c r="P207" s="33">
        <v>0</v>
      </c>
      <c r="Q207" s="7"/>
      <c r="R207" s="33" t="s">
        <v>363</v>
      </c>
      <c r="S207" s="15" t="s">
        <v>2713</v>
      </c>
      <c r="T207" s="33">
        <v>0</v>
      </c>
      <c r="U207" s="15" t="s">
        <v>2707</v>
      </c>
      <c r="V207" s="15">
        <v>10000</v>
      </c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 t="s">
        <v>2785</v>
      </c>
      <c r="AI207" s="33">
        <v>7</v>
      </c>
      <c r="AJ207" s="33"/>
      <c r="AK207" s="7"/>
      <c r="AL207"/>
      <c r="AM207"/>
      <c r="AN207"/>
      <c r="AO207"/>
      <c r="AP207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29"/>
      <c r="BH207"/>
      <c r="BI207"/>
      <c r="BJ207"/>
      <c r="BK207"/>
      <c r="BL207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29"/>
      <c r="CD207"/>
      <c r="CE207"/>
      <c r="CF207"/>
      <c r="CG207"/>
      <c r="CH207"/>
      <c r="CJ207" s="15">
        <v>20001</v>
      </c>
      <c r="CK207" t="s">
        <v>2783</v>
      </c>
    </row>
    <row r="208" spans="1:89">
      <c r="A208" s="7"/>
      <c r="B208" s="15">
        <f>20000000+INDEX(编号表!$F:$F,MATCH(D208,编号表!$E:$E,0))*10000+F208</f>
        <v>20450008</v>
      </c>
      <c r="C208" s="15" t="s">
        <v>2783</v>
      </c>
      <c r="D208" s="15" t="s">
        <v>509</v>
      </c>
      <c r="E208" s="15" t="s">
        <v>2696</v>
      </c>
      <c r="F208" s="15">
        <v>8</v>
      </c>
      <c r="G208" s="15" t="s">
        <v>2792</v>
      </c>
      <c r="H208" s="15" t="str">
        <f t="shared" si="3"/>
        <v>204500</v>
      </c>
      <c r="I208" s="15" t="b">
        <v>0</v>
      </c>
      <c r="J208" s="15" t="s">
        <v>2698</v>
      </c>
      <c r="K208" s="33" t="s">
        <v>363</v>
      </c>
      <c r="L208" s="15">
        <v>1</v>
      </c>
      <c r="M208" s="15">
        <v>0</v>
      </c>
      <c r="N208" s="15">
        <v>0</v>
      </c>
      <c r="O208" s="33"/>
      <c r="P208" s="33">
        <v>0</v>
      </c>
      <c r="Q208" s="7"/>
      <c r="R208" s="33" t="s">
        <v>363</v>
      </c>
      <c r="S208" s="15" t="s">
        <v>2713</v>
      </c>
      <c r="T208" s="33">
        <v>0</v>
      </c>
      <c r="U208" s="15" t="s">
        <v>2707</v>
      </c>
      <c r="V208" s="15">
        <v>10000</v>
      </c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 t="s">
        <v>2785</v>
      </c>
      <c r="AI208" s="33">
        <v>8</v>
      </c>
      <c r="AJ208" s="33"/>
      <c r="AK208" s="7"/>
      <c r="AL208"/>
      <c r="AM208"/>
      <c r="AN208"/>
      <c r="AO208"/>
      <c r="AP208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29"/>
      <c r="BH208"/>
      <c r="BI208"/>
      <c r="BJ208"/>
      <c r="BK208"/>
      <c r="BL208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29"/>
      <c r="CD208"/>
      <c r="CE208"/>
      <c r="CF208"/>
      <c r="CG208"/>
      <c r="CH208"/>
      <c r="CJ208" s="15">
        <v>20001</v>
      </c>
      <c r="CK208" t="s">
        <v>2783</v>
      </c>
    </row>
    <row r="209" spans="1:89">
      <c r="A209" s="7"/>
      <c r="B209" s="15">
        <f>20000000+INDEX(编号表!$F:$F,MATCH(D209,编号表!$E:$E,0))*10000+F209</f>
        <v>20450009</v>
      </c>
      <c r="C209" s="15" t="s">
        <v>2783</v>
      </c>
      <c r="D209" s="15" t="s">
        <v>509</v>
      </c>
      <c r="E209" s="15" t="s">
        <v>2696</v>
      </c>
      <c r="F209" s="15">
        <v>9</v>
      </c>
      <c r="G209" s="15" t="s">
        <v>2793</v>
      </c>
      <c r="H209" s="15" t="str">
        <f t="shared" si="3"/>
        <v>204500</v>
      </c>
      <c r="I209" s="15" t="b">
        <v>0</v>
      </c>
      <c r="J209" s="15" t="s">
        <v>2698</v>
      </c>
      <c r="K209" s="33" t="s">
        <v>363</v>
      </c>
      <c r="L209" s="15">
        <v>1</v>
      </c>
      <c r="M209" s="15">
        <v>0</v>
      </c>
      <c r="N209" s="15">
        <v>0</v>
      </c>
      <c r="O209" s="33"/>
      <c r="P209" s="33">
        <v>0</v>
      </c>
      <c r="Q209" s="7"/>
      <c r="R209" s="33" t="s">
        <v>363</v>
      </c>
      <c r="S209" s="15" t="s">
        <v>2713</v>
      </c>
      <c r="T209" s="33">
        <v>0</v>
      </c>
      <c r="U209" s="15" t="s">
        <v>2707</v>
      </c>
      <c r="V209" s="15">
        <v>10000</v>
      </c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 t="s">
        <v>2785</v>
      </c>
      <c r="AI209" s="33">
        <v>9</v>
      </c>
      <c r="AJ209" s="33"/>
      <c r="AK209" s="7"/>
      <c r="AL209"/>
      <c r="AM209"/>
      <c r="AN209"/>
      <c r="AO209"/>
      <c r="AP209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29"/>
      <c r="BH209"/>
      <c r="BI209"/>
      <c r="BJ209"/>
      <c r="BK209"/>
      <c r="BL209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29"/>
      <c r="CD209"/>
      <c r="CE209"/>
      <c r="CF209"/>
      <c r="CG209"/>
      <c r="CH209"/>
      <c r="CJ209" s="15">
        <v>20001</v>
      </c>
      <c r="CK209" t="s">
        <v>2783</v>
      </c>
    </row>
    <row r="210" spans="1:89">
      <c r="A210" s="7"/>
      <c r="B210" s="15">
        <f>20000000+INDEX(编号表!$F:$F,MATCH(D210,编号表!$E:$E,0))*10000+F210</f>
        <v>20450010</v>
      </c>
      <c r="C210" s="15" t="s">
        <v>2783</v>
      </c>
      <c r="D210" s="15" t="s">
        <v>509</v>
      </c>
      <c r="E210" s="15" t="s">
        <v>2696</v>
      </c>
      <c r="F210" s="15">
        <v>10</v>
      </c>
      <c r="G210" s="15" t="s">
        <v>2794</v>
      </c>
      <c r="H210" s="15" t="str">
        <f t="shared" si="3"/>
        <v>204500</v>
      </c>
      <c r="I210" s="15" t="b">
        <v>0</v>
      </c>
      <c r="J210" s="15" t="s">
        <v>2698</v>
      </c>
      <c r="K210" s="33" t="s">
        <v>363</v>
      </c>
      <c r="L210" s="15">
        <v>1</v>
      </c>
      <c r="M210" s="15">
        <v>0</v>
      </c>
      <c r="N210" s="15">
        <v>0</v>
      </c>
      <c r="O210" s="33"/>
      <c r="P210" s="33">
        <v>0</v>
      </c>
      <c r="Q210" s="7"/>
      <c r="R210" s="33" t="s">
        <v>363</v>
      </c>
      <c r="S210" s="15" t="s">
        <v>2713</v>
      </c>
      <c r="T210" s="33">
        <v>0</v>
      </c>
      <c r="U210" s="15" t="s">
        <v>2707</v>
      </c>
      <c r="V210" s="15">
        <v>10000</v>
      </c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 t="s">
        <v>2785</v>
      </c>
      <c r="AI210" s="33">
        <v>10</v>
      </c>
      <c r="AJ210" s="33"/>
      <c r="AK210" s="7"/>
      <c r="AL210"/>
      <c r="AM210"/>
      <c r="AN210"/>
      <c r="AO210"/>
      <c r="AP210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29"/>
      <c r="BH210"/>
      <c r="BI210"/>
      <c r="BJ210"/>
      <c r="BK210"/>
      <c r="BL210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29"/>
      <c r="CD210"/>
      <c r="CE210"/>
      <c r="CF210"/>
      <c r="CG210"/>
      <c r="CH210"/>
      <c r="CJ210" s="15">
        <v>20001</v>
      </c>
      <c r="CK210" t="s">
        <v>2783</v>
      </c>
    </row>
    <row r="211" spans="1:89">
      <c r="A211" s="7"/>
      <c r="B211" s="15">
        <f>20000000+INDEX(编号表!$F:$F,MATCH(D211,编号表!$E:$E,0))*10000+F211</f>
        <v>20460001</v>
      </c>
      <c r="C211" s="15" t="s">
        <v>2795</v>
      </c>
      <c r="D211" s="15" t="s">
        <v>525</v>
      </c>
      <c r="E211" s="15" t="s">
        <v>2696</v>
      </c>
      <c r="F211" s="15">
        <v>1</v>
      </c>
      <c r="G211" s="15" t="s">
        <v>2796</v>
      </c>
      <c r="H211" s="15" t="str">
        <f t="shared" si="3"/>
        <v>204600</v>
      </c>
      <c r="I211" s="15" t="b">
        <v>0</v>
      </c>
      <c r="J211" s="15" t="s">
        <v>2698</v>
      </c>
      <c r="K211" s="33" t="s">
        <v>363</v>
      </c>
      <c r="L211" s="15">
        <v>1</v>
      </c>
      <c r="M211" s="15">
        <v>0</v>
      </c>
      <c r="N211" s="15">
        <v>0</v>
      </c>
      <c r="O211" s="33"/>
      <c r="P211" s="33">
        <v>0</v>
      </c>
      <c r="Q211" s="7"/>
      <c r="R211" s="33" t="s">
        <v>363</v>
      </c>
      <c r="S211" s="15" t="s">
        <v>2713</v>
      </c>
      <c r="T211" s="33">
        <v>0</v>
      </c>
      <c r="U211" s="15" t="s">
        <v>2707</v>
      </c>
      <c r="V211" s="15">
        <v>10000</v>
      </c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 t="s">
        <v>2797</v>
      </c>
      <c r="AI211" s="33">
        <v>200</v>
      </c>
      <c r="AJ211" s="33"/>
      <c r="AK211" s="7"/>
      <c r="AL211"/>
      <c r="AM211"/>
      <c r="AN211"/>
      <c r="AO211"/>
      <c r="AP211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29"/>
      <c r="BH211"/>
      <c r="BI211"/>
      <c r="BJ211"/>
      <c r="BK211"/>
      <c r="BL211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29"/>
      <c r="CD211"/>
      <c r="CE211"/>
      <c r="CF211"/>
      <c r="CG211"/>
      <c r="CH211"/>
      <c r="CJ211" s="15">
        <v>20002</v>
      </c>
      <c r="CK211" t="s">
        <v>2795</v>
      </c>
    </row>
    <row r="212" spans="1:89">
      <c r="A212" s="7"/>
      <c r="B212" s="15">
        <f>20000000+INDEX(编号表!$F:$F,MATCH(D212,编号表!$E:$E,0))*10000+F212</f>
        <v>20460002</v>
      </c>
      <c r="C212" s="15" t="s">
        <v>2795</v>
      </c>
      <c r="D212" s="15" t="s">
        <v>525</v>
      </c>
      <c r="E212" s="15" t="s">
        <v>2696</v>
      </c>
      <c r="F212" s="15">
        <v>2</v>
      </c>
      <c r="G212" s="15" t="s">
        <v>2798</v>
      </c>
      <c r="H212" s="15" t="str">
        <f t="shared" si="3"/>
        <v>204600</v>
      </c>
      <c r="I212" s="15" t="b">
        <v>0</v>
      </c>
      <c r="J212" s="15" t="s">
        <v>2698</v>
      </c>
      <c r="K212" s="33" t="s">
        <v>363</v>
      </c>
      <c r="L212" s="15">
        <v>1</v>
      </c>
      <c r="M212" s="15">
        <v>0</v>
      </c>
      <c r="N212" s="15">
        <v>0</v>
      </c>
      <c r="O212" s="33"/>
      <c r="P212" s="33">
        <v>0</v>
      </c>
      <c r="Q212" s="7"/>
      <c r="R212" s="33" t="s">
        <v>363</v>
      </c>
      <c r="S212" s="15" t="s">
        <v>2713</v>
      </c>
      <c r="T212" s="33">
        <v>0</v>
      </c>
      <c r="U212" s="15" t="s">
        <v>2707</v>
      </c>
      <c r="V212" s="15">
        <v>10000</v>
      </c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 t="s">
        <v>2797</v>
      </c>
      <c r="AI212" s="33">
        <v>400</v>
      </c>
      <c r="AJ212" s="33"/>
      <c r="AK212" s="7"/>
      <c r="AL212"/>
      <c r="AM212"/>
      <c r="AN212"/>
      <c r="AO212"/>
      <c r="AP212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29"/>
      <c r="BH212"/>
      <c r="BI212"/>
      <c r="BJ212"/>
      <c r="BK212"/>
      <c r="BL212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29"/>
      <c r="CD212"/>
      <c r="CE212"/>
      <c r="CF212"/>
      <c r="CG212"/>
      <c r="CH212"/>
      <c r="CJ212" s="15">
        <v>20002</v>
      </c>
      <c r="CK212" t="s">
        <v>2795</v>
      </c>
    </row>
    <row r="213" spans="1:89">
      <c r="A213" s="7"/>
      <c r="B213" s="15">
        <f>20000000+INDEX(编号表!$F:$F,MATCH(D213,编号表!$E:$E,0))*10000+F213</f>
        <v>20460003</v>
      </c>
      <c r="C213" s="15" t="s">
        <v>2795</v>
      </c>
      <c r="D213" s="15" t="s">
        <v>525</v>
      </c>
      <c r="E213" s="15" t="s">
        <v>2696</v>
      </c>
      <c r="F213" s="15">
        <v>3</v>
      </c>
      <c r="G213" s="15" t="s">
        <v>2799</v>
      </c>
      <c r="H213" s="15" t="str">
        <f t="shared" si="3"/>
        <v>204600</v>
      </c>
      <c r="I213" s="15" t="b">
        <v>0</v>
      </c>
      <c r="J213" s="15" t="s">
        <v>2698</v>
      </c>
      <c r="K213" s="33" t="s">
        <v>363</v>
      </c>
      <c r="L213" s="15">
        <v>1</v>
      </c>
      <c r="M213" s="15">
        <v>0</v>
      </c>
      <c r="N213" s="15">
        <v>0</v>
      </c>
      <c r="O213" s="33"/>
      <c r="P213" s="33">
        <v>0</v>
      </c>
      <c r="Q213" s="7"/>
      <c r="R213" s="33" t="s">
        <v>363</v>
      </c>
      <c r="S213" s="15" t="s">
        <v>2713</v>
      </c>
      <c r="T213" s="33">
        <v>0</v>
      </c>
      <c r="U213" s="15" t="s">
        <v>2707</v>
      </c>
      <c r="V213" s="15">
        <v>10000</v>
      </c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 t="s">
        <v>2797</v>
      </c>
      <c r="AI213" s="33">
        <v>600</v>
      </c>
      <c r="AJ213" s="33"/>
      <c r="AK213" s="7"/>
      <c r="AL213"/>
      <c r="AM213"/>
      <c r="AN213"/>
      <c r="AO213"/>
      <c r="AP21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29"/>
      <c r="BH213"/>
      <c r="BI213"/>
      <c r="BJ213"/>
      <c r="BK213"/>
      <c r="BL21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29"/>
      <c r="CD213"/>
      <c r="CE213"/>
      <c r="CF213"/>
      <c r="CG213"/>
      <c r="CH213"/>
      <c r="CJ213" s="15">
        <v>20002</v>
      </c>
      <c r="CK213" t="s">
        <v>2795</v>
      </c>
    </row>
    <row r="214" spans="1:89">
      <c r="A214" s="7"/>
      <c r="B214" s="15">
        <f>20000000+INDEX(编号表!$F:$F,MATCH(D214,编号表!$E:$E,0))*10000+F214</f>
        <v>20460004</v>
      </c>
      <c r="C214" s="15" t="s">
        <v>2795</v>
      </c>
      <c r="D214" s="15" t="s">
        <v>525</v>
      </c>
      <c r="E214" s="15" t="s">
        <v>2696</v>
      </c>
      <c r="F214" s="15">
        <v>4</v>
      </c>
      <c r="G214" s="15" t="s">
        <v>2800</v>
      </c>
      <c r="H214" s="15" t="str">
        <f t="shared" si="3"/>
        <v>204600</v>
      </c>
      <c r="I214" s="15" t="b">
        <v>0</v>
      </c>
      <c r="J214" s="15" t="s">
        <v>2698</v>
      </c>
      <c r="K214" s="33" t="s">
        <v>363</v>
      </c>
      <c r="L214" s="15">
        <v>1</v>
      </c>
      <c r="M214" s="15">
        <v>0</v>
      </c>
      <c r="N214" s="15">
        <v>0</v>
      </c>
      <c r="O214" s="33"/>
      <c r="P214" s="33">
        <v>0</v>
      </c>
      <c r="Q214" s="7"/>
      <c r="R214" s="33" t="s">
        <v>363</v>
      </c>
      <c r="S214" s="15" t="s">
        <v>2713</v>
      </c>
      <c r="T214" s="33">
        <v>0</v>
      </c>
      <c r="U214" s="15" t="s">
        <v>2707</v>
      </c>
      <c r="V214" s="15">
        <v>10000</v>
      </c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 t="s">
        <v>2797</v>
      </c>
      <c r="AI214" s="33">
        <v>800</v>
      </c>
      <c r="AJ214" s="33"/>
      <c r="AK214" s="7"/>
      <c r="AL214"/>
      <c r="AM214"/>
      <c r="AN214"/>
      <c r="AO214"/>
      <c r="AP214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29"/>
      <c r="BH214"/>
      <c r="BI214"/>
      <c r="BJ214"/>
      <c r="BK214"/>
      <c r="BL214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29"/>
      <c r="CD214"/>
      <c r="CE214"/>
      <c r="CF214"/>
      <c r="CG214"/>
      <c r="CH214"/>
      <c r="CJ214" s="15">
        <v>20002</v>
      </c>
      <c r="CK214" t="s">
        <v>2795</v>
      </c>
    </row>
    <row r="215" spans="1:89">
      <c r="A215" s="7"/>
      <c r="B215" s="15">
        <f>20000000+INDEX(编号表!$F:$F,MATCH(D215,编号表!$E:$E,0))*10000+F215</f>
        <v>20460005</v>
      </c>
      <c r="C215" s="15" t="s">
        <v>2795</v>
      </c>
      <c r="D215" s="15" t="s">
        <v>525</v>
      </c>
      <c r="E215" s="15" t="s">
        <v>2696</v>
      </c>
      <c r="F215" s="15">
        <v>5</v>
      </c>
      <c r="G215" s="15" t="s">
        <v>2801</v>
      </c>
      <c r="H215" s="15" t="str">
        <f t="shared" si="3"/>
        <v>204600</v>
      </c>
      <c r="I215" s="15" t="b">
        <v>0</v>
      </c>
      <c r="J215" s="15" t="s">
        <v>2698</v>
      </c>
      <c r="K215" s="33" t="s">
        <v>363</v>
      </c>
      <c r="L215" s="15">
        <v>1</v>
      </c>
      <c r="M215" s="15">
        <v>0</v>
      </c>
      <c r="N215" s="15">
        <v>0</v>
      </c>
      <c r="O215" s="33"/>
      <c r="P215" s="33">
        <v>0</v>
      </c>
      <c r="Q215" s="7"/>
      <c r="R215" s="33" t="s">
        <v>363</v>
      </c>
      <c r="S215" s="15" t="s">
        <v>2713</v>
      </c>
      <c r="T215" s="33">
        <v>0</v>
      </c>
      <c r="U215" s="15" t="s">
        <v>2707</v>
      </c>
      <c r="V215" s="15">
        <v>10000</v>
      </c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 t="s">
        <v>2797</v>
      </c>
      <c r="AI215" s="33">
        <v>1000</v>
      </c>
      <c r="AJ215" s="33"/>
      <c r="AK215" s="7"/>
      <c r="AL215"/>
      <c r="AM215"/>
      <c r="AN215"/>
      <c r="AO215"/>
      <c r="AP215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29"/>
      <c r="BH215"/>
      <c r="BI215"/>
      <c r="BJ215"/>
      <c r="BK215"/>
      <c r="BL215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29"/>
      <c r="CD215"/>
      <c r="CE215"/>
      <c r="CF215"/>
      <c r="CG215"/>
      <c r="CH215"/>
      <c r="CJ215" s="15">
        <v>20002</v>
      </c>
      <c r="CK215" t="s">
        <v>2795</v>
      </c>
    </row>
    <row r="216" spans="1:89">
      <c r="A216" s="7"/>
      <c r="B216" s="15">
        <f>20000000+INDEX(编号表!$F:$F,MATCH(D216,编号表!$E:$E,0))*10000+F216</f>
        <v>20460006</v>
      </c>
      <c r="C216" s="15" t="s">
        <v>2795</v>
      </c>
      <c r="D216" s="15" t="s">
        <v>525</v>
      </c>
      <c r="E216" s="15" t="s">
        <v>2696</v>
      </c>
      <c r="F216" s="15">
        <v>6</v>
      </c>
      <c r="G216" s="15" t="s">
        <v>2802</v>
      </c>
      <c r="H216" s="15" t="str">
        <f t="shared" si="3"/>
        <v>204600</v>
      </c>
      <c r="I216" s="15" t="b">
        <v>0</v>
      </c>
      <c r="J216" s="15" t="s">
        <v>2698</v>
      </c>
      <c r="K216" s="33" t="s">
        <v>363</v>
      </c>
      <c r="L216" s="15">
        <v>1</v>
      </c>
      <c r="M216" s="15">
        <v>0</v>
      </c>
      <c r="N216" s="15">
        <v>0</v>
      </c>
      <c r="O216" s="33"/>
      <c r="P216" s="33">
        <v>0</v>
      </c>
      <c r="Q216" s="7"/>
      <c r="R216" s="33" t="s">
        <v>363</v>
      </c>
      <c r="S216" s="15" t="s">
        <v>2713</v>
      </c>
      <c r="T216" s="33">
        <v>0</v>
      </c>
      <c r="U216" s="15" t="s">
        <v>2707</v>
      </c>
      <c r="V216" s="15">
        <v>10000</v>
      </c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 t="s">
        <v>2797</v>
      </c>
      <c r="AI216" s="33">
        <v>1200</v>
      </c>
      <c r="AJ216" s="33"/>
      <c r="AK216" s="7"/>
      <c r="AL216"/>
      <c r="AM216"/>
      <c r="AN216"/>
      <c r="AO216"/>
      <c r="AP216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29"/>
      <c r="BH216"/>
      <c r="BI216"/>
      <c r="BJ216"/>
      <c r="BK216"/>
      <c r="BL216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29"/>
      <c r="CD216"/>
      <c r="CE216"/>
      <c r="CF216"/>
      <c r="CG216"/>
      <c r="CH216"/>
      <c r="CJ216" s="15">
        <v>20002</v>
      </c>
      <c r="CK216" t="s">
        <v>2795</v>
      </c>
    </row>
    <row r="217" spans="1:89">
      <c r="A217" s="7"/>
      <c r="B217" s="15">
        <f>20000000+INDEX(编号表!$F:$F,MATCH(D217,编号表!$E:$E,0))*10000+F217</f>
        <v>20460007</v>
      </c>
      <c r="C217" s="15" t="s">
        <v>2795</v>
      </c>
      <c r="D217" s="15" t="s">
        <v>525</v>
      </c>
      <c r="E217" s="15" t="s">
        <v>2696</v>
      </c>
      <c r="F217" s="15">
        <v>7</v>
      </c>
      <c r="G217" s="15" t="s">
        <v>2803</v>
      </c>
      <c r="H217" s="15" t="str">
        <f t="shared" si="3"/>
        <v>204600</v>
      </c>
      <c r="I217" s="15" t="b">
        <v>0</v>
      </c>
      <c r="J217" s="15" t="s">
        <v>2698</v>
      </c>
      <c r="K217" s="33" t="s">
        <v>363</v>
      </c>
      <c r="L217" s="15">
        <v>1</v>
      </c>
      <c r="M217" s="15">
        <v>0</v>
      </c>
      <c r="N217" s="15">
        <v>0</v>
      </c>
      <c r="O217" s="33"/>
      <c r="P217" s="33">
        <v>0</v>
      </c>
      <c r="Q217" s="7"/>
      <c r="R217" s="33" t="s">
        <v>363</v>
      </c>
      <c r="S217" s="15" t="s">
        <v>2713</v>
      </c>
      <c r="T217" s="33">
        <v>0</v>
      </c>
      <c r="U217" s="15" t="s">
        <v>2707</v>
      </c>
      <c r="V217" s="15">
        <v>10000</v>
      </c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 t="s">
        <v>2797</v>
      </c>
      <c r="AI217" s="33">
        <v>1400</v>
      </c>
      <c r="AJ217" s="33"/>
      <c r="AK217" s="7"/>
      <c r="AL217"/>
      <c r="AM217"/>
      <c r="AN217"/>
      <c r="AO217"/>
      <c r="AP217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29"/>
      <c r="BH217"/>
      <c r="BI217"/>
      <c r="BJ217"/>
      <c r="BK217"/>
      <c r="BL217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29"/>
      <c r="CD217"/>
      <c r="CE217"/>
      <c r="CF217"/>
      <c r="CG217"/>
      <c r="CH217"/>
      <c r="CJ217" s="15">
        <v>20002</v>
      </c>
      <c r="CK217" t="s">
        <v>2795</v>
      </c>
    </row>
    <row r="218" spans="1:89">
      <c r="A218" s="7"/>
      <c r="B218" s="15">
        <f>20000000+INDEX(编号表!$F:$F,MATCH(D218,编号表!$E:$E,0))*10000+F218</f>
        <v>20460008</v>
      </c>
      <c r="C218" s="15" t="s">
        <v>2795</v>
      </c>
      <c r="D218" s="15" t="s">
        <v>525</v>
      </c>
      <c r="E218" s="15" t="s">
        <v>2696</v>
      </c>
      <c r="F218" s="15">
        <v>8</v>
      </c>
      <c r="G218" s="15" t="s">
        <v>2804</v>
      </c>
      <c r="H218" s="15" t="str">
        <f t="shared" si="3"/>
        <v>204600</v>
      </c>
      <c r="I218" s="15" t="b">
        <v>0</v>
      </c>
      <c r="J218" s="15" t="s">
        <v>2698</v>
      </c>
      <c r="K218" s="33" t="s">
        <v>363</v>
      </c>
      <c r="L218" s="15">
        <v>1</v>
      </c>
      <c r="M218" s="15">
        <v>0</v>
      </c>
      <c r="N218" s="15">
        <v>0</v>
      </c>
      <c r="O218" s="33"/>
      <c r="P218" s="33">
        <v>0</v>
      </c>
      <c r="Q218" s="7"/>
      <c r="R218" s="33" t="s">
        <v>363</v>
      </c>
      <c r="S218" s="15" t="s">
        <v>2713</v>
      </c>
      <c r="T218" s="33">
        <v>0</v>
      </c>
      <c r="U218" s="15" t="s">
        <v>2707</v>
      </c>
      <c r="V218" s="15">
        <v>10000</v>
      </c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 t="s">
        <v>2797</v>
      </c>
      <c r="AI218" s="33">
        <v>1600</v>
      </c>
      <c r="AJ218" s="33"/>
      <c r="AK218" s="7"/>
      <c r="AL218"/>
      <c r="AM218"/>
      <c r="AN218"/>
      <c r="AO218"/>
      <c r="AP218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29"/>
      <c r="BH218"/>
      <c r="BI218"/>
      <c r="BJ218"/>
      <c r="BK218"/>
      <c r="BL218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29"/>
      <c r="CD218"/>
      <c r="CE218"/>
      <c r="CF218"/>
      <c r="CG218"/>
      <c r="CH218"/>
      <c r="CJ218" s="15">
        <v>20002</v>
      </c>
      <c r="CK218" t="s">
        <v>2795</v>
      </c>
    </row>
    <row r="219" spans="1:89">
      <c r="A219" s="7"/>
      <c r="B219" s="15">
        <f>20000000+INDEX(编号表!$F:$F,MATCH(D219,编号表!$E:$E,0))*10000+F219</f>
        <v>20460009</v>
      </c>
      <c r="C219" s="15" t="s">
        <v>2795</v>
      </c>
      <c r="D219" s="15" t="s">
        <v>525</v>
      </c>
      <c r="E219" s="15" t="s">
        <v>2696</v>
      </c>
      <c r="F219" s="15">
        <v>9</v>
      </c>
      <c r="G219" s="15" t="s">
        <v>2805</v>
      </c>
      <c r="H219" s="15" t="str">
        <f t="shared" si="3"/>
        <v>204600</v>
      </c>
      <c r="I219" s="15" t="b">
        <v>0</v>
      </c>
      <c r="J219" s="15" t="s">
        <v>2698</v>
      </c>
      <c r="K219" s="33" t="s">
        <v>363</v>
      </c>
      <c r="L219" s="15">
        <v>1</v>
      </c>
      <c r="M219" s="15">
        <v>0</v>
      </c>
      <c r="N219" s="15">
        <v>0</v>
      </c>
      <c r="O219" s="33"/>
      <c r="P219" s="33">
        <v>0</v>
      </c>
      <c r="Q219" s="7"/>
      <c r="R219" s="33" t="s">
        <v>363</v>
      </c>
      <c r="S219" s="15" t="s">
        <v>2713</v>
      </c>
      <c r="T219" s="33">
        <v>0</v>
      </c>
      <c r="U219" s="15" t="s">
        <v>2707</v>
      </c>
      <c r="V219" s="15">
        <v>10000</v>
      </c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 t="s">
        <v>2797</v>
      </c>
      <c r="AI219" s="33">
        <v>1800</v>
      </c>
      <c r="AJ219" s="33"/>
      <c r="AK219" s="7"/>
      <c r="AL219"/>
      <c r="AM219"/>
      <c r="AN219"/>
      <c r="AO219"/>
      <c r="AP219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29"/>
      <c r="BH219"/>
      <c r="BI219"/>
      <c r="BJ219"/>
      <c r="BK219"/>
      <c r="BL219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29"/>
      <c r="CD219"/>
      <c r="CE219"/>
      <c r="CF219"/>
      <c r="CG219"/>
      <c r="CH219"/>
      <c r="CJ219" s="15">
        <v>20002</v>
      </c>
      <c r="CK219" t="s">
        <v>2795</v>
      </c>
    </row>
    <row r="220" spans="1:89">
      <c r="A220" s="7"/>
      <c r="B220" s="15">
        <f>20000000+INDEX(编号表!$F:$F,MATCH(D220,编号表!$E:$E,0))*10000+F220</f>
        <v>20460010</v>
      </c>
      <c r="C220" s="15" t="s">
        <v>2795</v>
      </c>
      <c r="D220" s="15" t="s">
        <v>525</v>
      </c>
      <c r="E220" s="15" t="s">
        <v>2696</v>
      </c>
      <c r="F220" s="15">
        <v>10</v>
      </c>
      <c r="G220" s="15" t="s">
        <v>2806</v>
      </c>
      <c r="H220" s="15" t="str">
        <f t="shared" si="3"/>
        <v>204600</v>
      </c>
      <c r="I220" s="15" t="b">
        <v>0</v>
      </c>
      <c r="J220" s="15" t="s">
        <v>2698</v>
      </c>
      <c r="K220" s="33" t="s">
        <v>363</v>
      </c>
      <c r="L220" s="15">
        <v>1</v>
      </c>
      <c r="M220" s="15">
        <v>0</v>
      </c>
      <c r="N220" s="15">
        <v>0</v>
      </c>
      <c r="O220" s="33"/>
      <c r="P220" s="33">
        <v>0</v>
      </c>
      <c r="Q220" s="7"/>
      <c r="R220" s="33" t="s">
        <v>363</v>
      </c>
      <c r="S220" s="15" t="s">
        <v>2713</v>
      </c>
      <c r="T220" s="33">
        <v>0</v>
      </c>
      <c r="U220" s="15" t="s">
        <v>2707</v>
      </c>
      <c r="V220" s="15">
        <v>10000</v>
      </c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 t="s">
        <v>2797</v>
      </c>
      <c r="AI220" s="33">
        <v>2000</v>
      </c>
      <c r="AJ220" s="33"/>
      <c r="AK220" s="7"/>
      <c r="AL220"/>
      <c r="AM220"/>
      <c r="AN220"/>
      <c r="AO220"/>
      <c r="AP220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29"/>
      <c r="BH220"/>
      <c r="BI220"/>
      <c r="BJ220"/>
      <c r="BK220"/>
      <c r="BL220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29"/>
      <c r="CD220"/>
      <c r="CE220"/>
      <c r="CF220"/>
      <c r="CG220"/>
      <c r="CH220"/>
      <c r="CJ220" s="15">
        <v>20002</v>
      </c>
      <c r="CK220" t="s">
        <v>2795</v>
      </c>
    </row>
    <row r="221" spans="1:89">
      <c r="A221" s="7"/>
      <c r="B221" s="15">
        <f>20000000+INDEX(编号表!$F:$F,MATCH(D221,编号表!$E:$E,0))*10000+F221</f>
        <v>20470001</v>
      </c>
      <c r="C221" s="15" t="s">
        <v>2807</v>
      </c>
      <c r="D221" s="15" t="s">
        <v>536</v>
      </c>
      <c r="E221" s="15" t="s">
        <v>2696</v>
      </c>
      <c r="F221" s="15">
        <v>1</v>
      </c>
      <c r="G221" s="15" t="s">
        <v>2808</v>
      </c>
      <c r="H221" s="15" t="str">
        <f t="shared" si="3"/>
        <v>204700</v>
      </c>
      <c r="I221" s="15" t="b">
        <v>0</v>
      </c>
      <c r="J221" s="15" t="s">
        <v>2698</v>
      </c>
      <c r="K221" s="33" t="s">
        <v>363</v>
      </c>
      <c r="L221" s="15">
        <v>1</v>
      </c>
      <c r="M221" s="15">
        <v>0</v>
      </c>
      <c r="N221" s="15">
        <v>0</v>
      </c>
      <c r="O221" s="33"/>
      <c r="P221" s="33">
        <v>0</v>
      </c>
      <c r="Q221" s="7"/>
      <c r="R221" s="33" t="s">
        <v>363</v>
      </c>
      <c r="S221" s="15" t="s">
        <v>2713</v>
      </c>
      <c r="T221" s="33">
        <v>0</v>
      </c>
      <c r="U221" s="15" t="s">
        <v>2707</v>
      </c>
      <c r="V221" s="15">
        <v>10000</v>
      </c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 t="s">
        <v>2809</v>
      </c>
      <c r="AI221" s="33">
        <v>5</v>
      </c>
      <c r="AJ221" s="33"/>
      <c r="AK221" s="7"/>
      <c r="AL221"/>
      <c r="AM221"/>
      <c r="AN221"/>
      <c r="AO221"/>
      <c r="AP221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29"/>
      <c r="BH221"/>
      <c r="BI221"/>
      <c r="BJ221"/>
      <c r="BK221"/>
      <c r="BL221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29"/>
      <c r="CD221"/>
      <c r="CE221"/>
      <c r="CF221"/>
      <c r="CG221"/>
      <c r="CH221"/>
      <c r="CJ221" s="15">
        <v>20003</v>
      </c>
      <c r="CK221" t="s">
        <v>2807</v>
      </c>
    </row>
    <row r="222" spans="1:89">
      <c r="A222" s="7"/>
      <c r="B222" s="15">
        <f>20000000+INDEX(编号表!$F:$F,MATCH(D222,编号表!$E:$E,0))*10000+F222</f>
        <v>20470002</v>
      </c>
      <c r="C222" s="15" t="s">
        <v>2807</v>
      </c>
      <c r="D222" s="15" t="s">
        <v>536</v>
      </c>
      <c r="E222" s="15" t="s">
        <v>2696</v>
      </c>
      <c r="F222" s="15">
        <v>2</v>
      </c>
      <c r="G222" s="15" t="s">
        <v>2810</v>
      </c>
      <c r="H222" s="15" t="str">
        <f t="shared" si="3"/>
        <v>204700</v>
      </c>
      <c r="I222" s="15" t="b">
        <v>0</v>
      </c>
      <c r="J222" s="15" t="s">
        <v>2698</v>
      </c>
      <c r="K222" s="33" t="s">
        <v>363</v>
      </c>
      <c r="L222" s="15">
        <v>1</v>
      </c>
      <c r="M222" s="15">
        <v>0</v>
      </c>
      <c r="N222" s="15">
        <v>0</v>
      </c>
      <c r="O222" s="33"/>
      <c r="P222" s="33">
        <v>0</v>
      </c>
      <c r="Q222" s="7"/>
      <c r="R222" s="33" t="s">
        <v>363</v>
      </c>
      <c r="S222" s="15" t="s">
        <v>2713</v>
      </c>
      <c r="T222" s="33">
        <v>0</v>
      </c>
      <c r="U222" s="15" t="s">
        <v>2707</v>
      </c>
      <c r="V222" s="15">
        <v>10000</v>
      </c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 t="s">
        <v>2809</v>
      </c>
      <c r="AI222" s="33">
        <v>10</v>
      </c>
      <c r="AJ222" s="33"/>
      <c r="AK222" s="7"/>
      <c r="AL222"/>
      <c r="AM222"/>
      <c r="AN222"/>
      <c r="AO222"/>
      <c r="AP222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29"/>
      <c r="BH222"/>
      <c r="BI222"/>
      <c r="BJ222"/>
      <c r="BK222"/>
      <c r="BL222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29"/>
      <c r="CD222"/>
      <c r="CE222"/>
      <c r="CF222"/>
      <c r="CG222"/>
      <c r="CH222"/>
      <c r="CJ222" s="15">
        <v>20003</v>
      </c>
      <c r="CK222" t="s">
        <v>2807</v>
      </c>
    </row>
    <row r="223" spans="1:89">
      <c r="A223" s="7"/>
      <c r="B223" s="15">
        <f>20000000+INDEX(编号表!$F:$F,MATCH(D223,编号表!$E:$E,0))*10000+F223</f>
        <v>20470003</v>
      </c>
      <c r="C223" s="15" t="s">
        <v>2807</v>
      </c>
      <c r="D223" s="15" t="s">
        <v>536</v>
      </c>
      <c r="E223" s="15" t="s">
        <v>2696</v>
      </c>
      <c r="F223" s="15">
        <v>3</v>
      </c>
      <c r="G223" s="15" t="s">
        <v>2811</v>
      </c>
      <c r="H223" s="15" t="str">
        <f t="shared" si="3"/>
        <v>204700</v>
      </c>
      <c r="I223" s="15" t="b">
        <v>0</v>
      </c>
      <c r="J223" s="15" t="s">
        <v>2698</v>
      </c>
      <c r="K223" s="33" t="s">
        <v>363</v>
      </c>
      <c r="L223" s="15">
        <v>1</v>
      </c>
      <c r="M223" s="15">
        <v>0</v>
      </c>
      <c r="N223" s="15">
        <v>0</v>
      </c>
      <c r="O223" s="33"/>
      <c r="P223" s="33">
        <v>0</v>
      </c>
      <c r="Q223" s="7"/>
      <c r="R223" s="33" t="s">
        <v>363</v>
      </c>
      <c r="S223" s="15" t="s">
        <v>2713</v>
      </c>
      <c r="T223" s="33">
        <v>0</v>
      </c>
      <c r="U223" s="15" t="s">
        <v>2707</v>
      </c>
      <c r="V223" s="15">
        <v>10000</v>
      </c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 t="s">
        <v>2809</v>
      </c>
      <c r="AI223" s="33">
        <v>15</v>
      </c>
      <c r="AJ223" s="33"/>
      <c r="AK223" s="7"/>
      <c r="AL223"/>
      <c r="AM223"/>
      <c r="AN223"/>
      <c r="AO223"/>
      <c r="AP22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29"/>
      <c r="BH223"/>
      <c r="BI223"/>
      <c r="BJ223"/>
      <c r="BK223"/>
      <c r="BL22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29"/>
      <c r="CD223"/>
      <c r="CE223"/>
      <c r="CF223"/>
      <c r="CG223"/>
      <c r="CH223"/>
      <c r="CJ223" s="15">
        <v>20003</v>
      </c>
      <c r="CK223" t="s">
        <v>2807</v>
      </c>
    </row>
    <row r="224" spans="1:89">
      <c r="A224" s="7"/>
      <c r="B224" s="15">
        <f>20000000+INDEX(编号表!$F:$F,MATCH(D224,编号表!$E:$E,0))*10000+F224</f>
        <v>20470004</v>
      </c>
      <c r="C224" s="15" t="s">
        <v>2807</v>
      </c>
      <c r="D224" s="15" t="s">
        <v>536</v>
      </c>
      <c r="E224" s="15" t="s">
        <v>2696</v>
      </c>
      <c r="F224" s="15">
        <v>4</v>
      </c>
      <c r="G224" s="15" t="s">
        <v>2812</v>
      </c>
      <c r="H224" s="15" t="str">
        <f t="shared" si="3"/>
        <v>204700</v>
      </c>
      <c r="I224" s="15" t="b">
        <v>0</v>
      </c>
      <c r="J224" s="15" t="s">
        <v>2698</v>
      </c>
      <c r="K224" s="33" t="s">
        <v>363</v>
      </c>
      <c r="L224" s="15">
        <v>1</v>
      </c>
      <c r="M224" s="15">
        <v>0</v>
      </c>
      <c r="N224" s="15">
        <v>0</v>
      </c>
      <c r="O224" s="33"/>
      <c r="P224" s="33">
        <v>0</v>
      </c>
      <c r="Q224" s="7"/>
      <c r="R224" s="33" t="s">
        <v>363</v>
      </c>
      <c r="S224" s="15" t="s">
        <v>2713</v>
      </c>
      <c r="T224" s="33">
        <v>0</v>
      </c>
      <c r="U224" s="15" t="s">
        <v>2707</v>
      </c>
      <c r="V224" s="15">
        <v>10000</v>
      </c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 t="s">
        <v>2809</v>
      </c>
      <c r="AI224" s="33">
        <v>20</v>
      </c>
      <c r="AJ224" s="33"/>
      <c r="AK224" s="7"/>
      <c r="AL224"/>
      <c r="AM224"/>
      <c r="AN224"/>
      <c r="AO224"/>
      <c r="AP224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29"/>
      <c r="BH224"/>
      <c r="BI224"/>
      <c r="BJ224"/>
      <c r="BK224"/>
      <c r="BL224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29"/>
      <c r="CD224"/>
      <c r="CE224"/>
      <c r="CF224"/>
      <c r="CG224"/>
      <c r="CH224"/>
      <c r="CJ224" s="15">
        <v>20003</v>
      </c>
      <c r="CK224" t="s">
        <v>2807</v>
      </c>
    </row>
    <row r="225" spans="1:89">
      <c r="A225" s="7"/>
      <c r="B225" s="15">
        <f>20000000+INDEX(编号表!$F:$F,MATCH(D225,编号表!$E:$E,0))*10000+F225</f>
        <v>20470005</v>
      </c>
      <c r="C225" s="15" t="s">
        <v>2807</v>
      </c>
      <c r="D225" s="15" t="s">
        <v>536</v>
      </c>
      <c r="E225" s="15" t="s">
        <v>2696</v>
      </c>
      <c r="F225" s="15">
        <v>5</v>
      </c>
      <c r="G225" s="15" t="s">
        <v>2813</v>
      </c>
      <c r="H225" s="15" t="str">
        <f t="shared" si="3"/>
        <v>204700</v>
      </c>
      <c r="I225" s="15" t="b">
        <v>0</v>
      </c>
      <c r="J225" s="15" t="s">
        <v>2698</v>
      </c>
      <c r="K225" s="33" t="s">
        <v>363</v>
      </c>
      <c r="L225" s="15">
        <v>1</v>
      </c>
      <c r="M225" s="15">
        <v>0</v>
      </c>
      <c r="N225" s="15">
        <v>0</v>
      </c>
      <c r="O225" s="33"/>
      <c r="P225" s="33">
        <v>0</v>
      </c>
      <c r="Q225" s="7"/>
      <c r="R225" s="33" t="s">
        <v>363</v>
      </c>
      <c r="S225" s="15" t="s">
        <v>2713</v>
      </c>
      <c r="T225" s="33">
        <v>0</v>
      </c>
      <c r="U225" s="15" t="s">
        <v>2707</v>
      </c>
      <c r="V225" s="15">
        <v>10000</v>
      </c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 t="s">
        <v>2809</v>
      </c>
      <c r="AI225" s="33">
        <v>25</v>
      </c>
      <c r="AJ225" s="33"/>
      <c r="AK225" s="7"/>
      <c r="AL225"/>
      <c r="AM225"/>
      <c r="AN225"/>
      <c r="AO225"/>
      <c r="AP225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29"/>
      <c r="BH225"/>
      <c r="BI225"/>
      <c r="BJ225"/>
      <c r="BK225"/>
      <c r="BL225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29"/>
      <c r="CD225"/>
      <c r="CE225"/>
      <c r="CF225"/>
      <c r="CG225"/>
      <c r="CH225"/>
      <c r="CJ225" s="15">
        <v>20003</v>
      </c>
      <c r="CK225" t="s">
        <v>2807</v>
      </c>
    </row>
    <row r="226" spans="1:89">
      <c r="A226" s="7"/>
      <c r="B226" s="15">
        <f>20000000+INDEX(编号表!$F:$F,MATCH(D226,编号表!$E:$E,0))*10000+F226</f>
        <v>20470006</v>
      </c>
      <c r="C226" s="15" t="s">
        <v>2807</v>
      </c>
      <c r="D226" s="15" t="s">
        <v>536</v>
      </c>
      <c r="E226" s="15" t="s">
        <v>2696</v>
      </c>
      <c r="F226" s="15">
        <v>6</v>
      </c>
      <c r="G226" s="15" t="s">
        <v>2814</v>
      </c>
      <c r="H226" s="15" t="str">
        <f t="shared" si="3"/>
        <v>204700</v>
      </c>
      <c r="I226" s="15" t="b">
        <v>0</v>
      </c>
      <c r="J226" s="15" t="s">
        <v>2698</v>
      </c>
      <c r="K226" s="33" t="s">
        <v>363</v>
      </c>
      <c r="L226" s="15">
        <v>1</v>
      </c>
      <c r="M226" s="15">
        <v>0</v>
      </c>
      <c r="N226" s="15">
        <v>0</v>
      </c>
      <c r="O226" s="33"/>
      <c r="P226" s="33">
        <v>0</v>
      </c>
      <c r="Q226" s="7"/>
      <c r="R226" s="33" t="s">
        <v>363</v>
      </c>
      <c r="S226" s="15" t="s">
        <v>2713</v>
      </c>
      <c r="T226" s="33">
        <v>0</v>
      </c>
      <c r="U226" s="15" t="s">
        <v>2707</v>
      </c>
      <c r="V226" s="15">
        <v>10000</v>
      </c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 t="s">
        <v>2809</v>
      </c>
      <c r="AI226" s="33">
        <v>30</v>
      </c>
      <c r="AJ226" s="33"/>
      <c r="AK226" s="7"/>
      <c r="AL226"/>
      <c r="AM226"/>
      <c r="AN226"/>
      <c r="AO226"/>
      <c r="AP226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29"/>
      <c r="BH226"/>
      <c r="BI226"/>
      <c r="BJ226"/>
      <c r="BK226"/>
      <c r="BL226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29"/>
      <c r="CD226"/>
      <c r="CE226"/>
      <c r="CF226"/>
      <c r="CG226"/>
      <c r="CH226"/>
      <c r="CJ226" s="15">
        <v>20003</v>
      </c>
      <c r="CK226" t="s">
        <v>2807</v>
      </c>
    </row>
    <row r="227" spans="1:89">
      <c r="A227" s="7"/>
      <c r="B227" s="15">
        <f>20000000+INDEX(编号表!$F:$F,MATCH(D227,编号表!$E:$E,0))*10000+F227</f>
        <v>20470007</v>
      </c>
      <c r="C227" s="15" t="s">
        <v>2807</v>
      </c>
      <c r="D227" s="15" t="s">
        <v>536</v>
      </c>
      <c r="E227" s="15" t="s">
        <v>2696</v>
      </c>
      <c r="F227" s="15">
        <v>7</v>
      </c>
      <c r="G227" s="15" t="s">
        <v>2815</v>
      </c>
      <c r="H227" s="15" t="str">
        <f t="shared" si="3"/>
        <v>204700</v>
      </c>
      <c r="I227" s="15" t="b">
        <v>0</v>
      </c>
      <c r="J227" s="15" t="s">
        <v>2698</v>
      </c>
      <c r="K227" s="33" t="s">
        <v>363</v>
      </c>
      <c r="L227" s="15">
        <v>1</v>
      </c>
      <c r="M227" s="15">
        <v>0</v>
      </c>
      <c r="N227" s="15">
        <v>0</v>
      </c>
      <c r="O227" s="33"/>
      <c r="P227" s="33">
        <v>0</v>
      </c>
      <c r="Q227" s="7"/>
      <c r="R227" s="33" t="s">
        <v>363</v>
      </c>
      <c r="S227" s="15" t="s">
        <v>2713</v>
      </c>
      <c r="T227" s="33">
        <v>0</v>
      </c>
      <c r="U227" s="15" t="s">
        <v>2707</v>
      </c>
      <c r="V227" s="15">
        <v>10000</v>
      </c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 t="s">
        <v>2809</v>
      </c>
      <c r="AI227" s="33">
        <v>35</v>
      </c>
      <c r="AJ227" s="33"/>
      <c r="AK227" s="7"/>
      <c r="AL227"/>
      <c r="AM227"/>
      <c r="AN227"/>
      <c r="AO227"/>
      <c r="AP227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29"/>
      <c r="BH227"/>
      <c r="BI227"/>
      <c r="BJ227"/>
      <c r="BK227"/>
      <c r="BL227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29"/>
      <c r="CD227"/>
      <c r="CE227"/>
      <c r="CF227"/>
      <c r="CG227"/>
      <c r="CH227"/>
      <c r="CJ227" s="15">
        <v>20003</v>
      </c>
      <c r="CK227" t="s">
        <v>2807</v>
      </c>
    </row>
    <row r="228" spans="1:89">
      <c r="A228" s="7"/>
      <c r="B228" s="15">
        <f>20000000+INDEX(编号表!$F:$F,MATCH(D228,编号表!$E:$E,0))*10000+F228</f>
        <v>20470008</v>
      </c>
      <c r="C228" s="15" t="s">
        <v>2807</v>
      </c>
      <c r="D228" s="15" t="s">
        <v>536</v>
      </c>
      <c r="E228" s="15" t="s">
        <v>2696</v>
      </c>
      <c r="F228" s="15">
        <v>8</v>
      </c>
      <c r="G228" s="15" t="s">
        <v>2816</v>
      </c>
      <c r="H228" s="15" t="str">
        <f t="shared" si="3"/>
        <v>204700</v>
      </c>
      <c r="I228" s="15" t="b">
        <v>0</v>
      </c>
      <c r="J228" s="15" t="s">
        <v>2698</v>
      </c>
      <c r="K228" s="33" t="s">
        <v>363</v>
      </c>
      <c r="L228" s="15">
        <v>1</v>
      </c>
      <c r="M228" s="15">
        <v>0</v>
      </c>
      <c r="N228" s="15">
        <v>0</v>
      </c>
      <c r="O228" s="33"/>
      <c r="P228" s="33">
        <v>0</v>
      </c>
      <c r="Q228" s="7"/>
      <c r="R228" s="33" t="s">
        <v>363</v>
      </c>
      <c r="S228" s="15" t="s">
        <v>2713</v>
      </c>
      <c r="T228" s="33">
        <v>0</v>
      </c>
      <c r="U228" s="15" t="s">
        <v>2707</v>
      </c>
      <c r="V228" s="15">
        <v>10000</v>
      </c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 t="s">
        <v>2809</v>
      </c>
      <c r="AI228" s="33">
        <v>40</v>
      </c>
      <c r="AJ228" s="33"/>
      <c r="AK228" s="7"/>
      <c r="AL228"/>
      <c r="AM228"/>
      <c r="AN228"/>
      <c r="AO228"/>
      <c r="AP228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29"/>
      <c r="BH228"/>
      <c r="BI228"/>
      <c r="BJ228"/>
      <c r="BK228"/>
      <c r="BL228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29"/>
      <c r="CD228"/>
      <c r="CE228"/>
      <c r="CF228"/>
      <c r="CG228"/>
      <c r="CH228"/>
      <c r="CJ228" s="15">
        <v>20003</v>
      </c>
      <c r="CK228" t="s">
        <v>2807</v>
      </c>
    </row>
    <row r="229" spans="1:89">
      <c r="A229" s="7"/>
      <c r="B229" s="15">
        <f>20000000+INDEX(编号表!$F:$F,MATCH(D229,编号表!$E:$E,0))*10000+F229</f>
        <v>20470009</v>
      </c>
      <c r="C229" s="15" t="s">
        <v>2807</v>
      </c>
      <c r="D229" s="15" t="s">
        <v>536</v>
      </c>
      <c r="E229" s="15" t="s">
        <v>2696</v>
      </c>
      <c r="F229" s="15">
        <v>9</v>
      </c>
      <c r="G229" s="15" t="s">
        <v>2817</v>
      </c>
      <c r="H229" s="15" t="str">
        <f t="shared" si="3"/>
        <v>204700</v>
      </c>
      <c r="I229" s="15" t="b">
        <v>0</v>
      </c>
      <c r="J229" s="15" t="s">
        <v>2698</v>
      </c>
      <c r="K229" s="33" t="s">
        <v>363</v>
      </c>
      <c r="L229" s="15">
        <v>1</v>
      </c>
      <c r="M229" s="15">
        <v>0</v>
      </c>
      <c r="N229" s="15">
        <v>0</v>
      </c>
      <c r="O229" s="33"/>
      <c r="P229" s="33">
        <v>0</v>
      </c>
      <c r="Q229" s="7"/>
      <c r="R229" s="33" t="s">
        <v>363</v>
      </c>
      <c r="S229" s="15" t="s">
        <v>2713</v>
      </c>
      <c r="T229" s="33">
        <v>0</v>
      </c>
      <c r="U229" s="15" t="s">
        <v>2707</v>
      </c>
      <c r="V229" s="15">
        <v>10000</v>
      </c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 t="s">
        <v>2809</v>
      </c>
      <c r="AI229" s="33">
        <v>45</v>
      </c>
      <c r="AJ229" s="33"/>
      <c r="AK229" s="7"/>
      <c r="AL229"/>
      <c r="AM229"/>
      <c r="AN229"/>
      <c r="AO229"/>
      <c r="AP229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29"/>
      <c r="BH229"/>
      <c r="BI229"/>
      <c r="BJ229"/>
      <c r="BK229"/>
      <c r="BL229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29"/>
      <c r="CD229"/>
      <c r="CE229"/>
      <c r="CF229"/>
      <c r="CG229"/>
      <c r="CH229"/>
      <c r="CJ229" s="15">
        <v>20003</v>
      </c>
      <c r="CK229" t="s">
        <v>2807</v>
      </c>
    </row>
    <row r="230" spans="1:89">
      <c r="A230" s="7"/>
      <c r="B230" s="15">
        <f>20000000+INDEX(编号表!$F:$F,MATCH(D230,编号表!$E:$E,0))*10000+F230</f>
        <v>20470010</v>
      </c>
      <c r="C230" s="15" t="s">
        <v>2807</v>
      </c>
      <c r="D230" s="15" t="s">
        <v>536</v>
      </c>
      <c r="E230" s="15" t="s">
        <v>2696</v>
      </c>
      <c r="F230" s="15">
        <v>10</v>
      </c>
      <c r="G230" s="15" t="s">
        <v>2818</v>
      </c>
      <c r="H230" s="15" t="str">
        <f t="shared" si="3"/>
        <v>204700</v>
      </c>
      <c r="I230" s="15" t="b">
        <v>0</v>
      </c>
      <c r="J230" s="15" t="s">
        <v>2698</v>
      </c>
      <c r="K230" s="33" t="s">
        <v>363</v>
      </c>
      <c r="L230" s="15">
        <v>1</v>
      </c>
      <c r="M230" s="15">
        <v>0</v>
      </c>
      <c r="N230" s="15">
        <v>0</v>
      </c>
      <c r="O230" s="33"/>
      <c r="P230" s="33">
        <v>0</v>
      </c>
      <c r="Q230" s="7"/>
      <c r="R230" s="33" t="s">
        <v>363</v>
      </c>
      <c r="S230" s="15" t="s">
        <v>2713</v>
      </c>
      <c r="T230" s="33">
        <v>0</v>
      </c>
      <c r="U230" s="15" t="s">
        <v>2707</v>
      </c>
      <c r="V230" s="15">
        <v>10000</v>
      </c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 t="s">
        <v>2809</v>
      </c>
      <c r="AI230" s="33">
        <v>50</v>
      </c>
      <c r="AJ230" s="33"/>
      <c r="AK230" s="7"/>
      <c r="AL230"/>
      <c r="AM230"/>
      <c r="AN230"/>
      <c r="AO230"/>
      <c r="AP230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29"/>
      <c r="BH230"/>
      <c r="BI230"/>
      <c r="BJ230"/>
      <c r="BK230"/>
      <c r="BL230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29"/>
      <c r="CD230"/>
      <c r="CE230"/>
      <c r="CF230"/>
      <c r="CG230"/>
      <c r="CH230"/>
      <c r="CJ230" s="15">
        <v>20003</v>
      </c>
      <c r="CK230" t="s">
        <v>2807</v>
      </c>
    </row>
    <row r="231" spans="1:89">
      <c r="A231" s="7"/>
      <c r="B231" s="15">
        <f>20000000+INDEX(编号表!$F:$F,MATCH(D231,编号表!$E:$E,0))*10000+F231</f>
        <v>20480001</v>
      </c>
      <c r="C231" s="15" t="s">
        <v>2819</v>
      </c>
      <c r="D231" s="15" t="s">
        <v>547</v>
      </c>
      <c r="E231" s="15" t="s">
        <v>2696</v>
      </c>
      <c r="F231" s="15">
        <v>1</v>
      </c>
      <c r="G231" s="15" t="s">
        <v>2820</v>
      </c>
      <c r="H231" s="15" t="str">
        <f t="shared" si="3"/>
        <v>204800</v>
      </c>
      <c r="I231" s="15" t="b">
        <v>0</v>
      </c>
      <c r="J231" s="15" t="s">
        <v>2698</v>
      </c>
      <c r="K231" s="33" t="s">
        <v>363</v>
      </c>
      <c r="L231" s="15">
        <v>1</v>
      </c>
      <c r="M231" s="15">
        <v>0</v>
      </c>
      <c r="N231" s="15">
        <v>0</v>
      </c>
      <c r="O231" s="33"/>
      <c r="P231" s="33">
        <v>0</v>
      </c>
      <c r="Q231" s="7"/>
      <c r="R231" s="33" t="s">
        <v>363</v>
      </c>
      <c r="S231" s="15" t="s">
        <v>2713</v>
      </c>
      <c r="T231" s="33">
        <v>0</v>
      </c>
      <c r="U231" s="15" t="s">
        <v>2707</v>
      </c>
      <c r="V231" s="15">
        <v>10000</v>
      </c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 t="s">
        <v>2821</v>
      </c>
      <c r="AI231" s="33">
        <v>1</v>
      </c>
      <c r="AJ231" s="33"/>
      <c r="AK231" s="7"/>
      <c r="AL231"/>
      <c r="AM231"/>
      <c r="AN231"/>
      <c r="AO231"/>
      <c r="AP231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29"/>
      <c r="BH231"/>
      <c r="BI231"/>
      <c r="BJ231"/>
      <c r="BK231"/>
      <c r="BL231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29"/>
      <c r="CD231"/>
      <c r="CE231"/>
      <c r="CF231"/>
      <c r="CG231"/>
      <c r="CH231"/>
      <c r="CJ231" s="15">
        <v>20004</v>
      </c>
      <c r="CK231" t="s">
        <v>2819</v>
      </c>
    </row>
    <row r="232" spans="1:89">
      <c r="A232" s="7"/>
      <c r="B232" s="15">
        <f>20000000+INDEX(编号表!$F:$F,MATCH(D232,编号表!$E:$E,0))*10000+F232</f>
        <v>20480002</v>
      </c>
      <c r="C232" s="15" t="s">
        <v>2819</v>
      </c>
      <c r="D232" s="15" t="s">
        <v>547</v>
      </c>
      <c r="E232" s="15" t="s">
        <v>2696</v>
      </c>
      <c r="F232" s="15">
        <v>2</v>
      </c>
      <c r="G232" s="15" t="s">
        <v>2822</v>
      </c>
      <c r="H232" s="15" t="str">
        <f t="shared" si="3"/>
        <v>204800</v>
      </c>
      <c r="I232" s="15" t="b">
        <v>0</v>
      </c>
      <c r="J232" s="15" t="s">
        <v>2698</v>
      </c>
      <c r="K232" s="33" t="s">
        <v>363</v>
      </c>
      <c r="L232" s="15">
        <v>1</v>
      </c>
      <c r="M232" s="15">
        <v>0</v>
      </c>
      <c r="N232" s="15">
        <v>0</v>
      </c>
      <c r="O232" s="33"/>
      <c r="P232" s="33">
        <v>0</v>
      </c>
      <c r="Q232" s="7"/>
      <c r="R232" s="33" t="s">
        <v>363</v>
      </c>
      <c r="S232" s="15" t="s">
        <v>2713</v>
      </c>
      <c r="T232" s="33">
        <v>0</v>
      </c>
      <c r="U232" s="15" t="s">
        <v>2707</v>
      </c>
      <c r="V232" s="15">
        <v>10000</v>
      </c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 t="s">
        <v>2821</v>
      </c>
      <c r="AI232" s="33">
        <v>2</v>
      </c>
      <c r="AJ232" s="33"/>
      <c r="AK232" s="7"/>
      <c r="AL232"/>
      <c r="AM232"/>
      <c r="AN232"/>
      <c r="AO232"/>
      <c r="AP232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29"/>
      <c r="BH232"/>
      <c r="BI232"/>
      <c r="BJ232"/>
      <c r="BK232"/>
      <c r="BL232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29"/>
      <c r="CD232"/>
      <c r="CE232"/>
      <c r="CF232"/>
      <c r="CG232"/>
      <c r="CH232"/>
      <c r="CJ232" s="15">
        <v>20004</v>
      </c>
      <c r="CK232" t="s">
        <v>2819</v>
      </c>
    </row>
    <row r="233" spans="1:89">
      <c r="A233" s="7"/>
      <c r="B233" s="15">
        <f>20000000+INDEX(编号表!$F:$F,MATCH(D233,编号表!$E:$E,0))*10000+F233</f>
        <v>20480003</v>
      </c>
      <c r="C233" s="15" t="s">
        <v>2819</v>
      </c>
      <c r="D233" s="15" t="s">
        <v>547</v>
      </c>
      <c r="E233" s="15" t="s">
        <v>2696</v>
      </c>
      <c r="F233" s="15">
        <v>3</v>
      </c>
      <c r="G233" s="15" t="s">
        <v>2823</v>
      </c>
      <c r="H233" s="15" t="str">
        <f t="shared" si="3"/>
        <v>204800</v>
      </c>
      <c r="I233" s="15" t="b">
        <v>0</v>
      </c>
      <c r="J233" s="15" t="s">
        <v>2698</v>
      </c>
      <c r="K233" s="33" t="s">
        <v>363</v>
      </c>
      <c r="L233" s="15">
        <v>1</v>
      </c>
      <c r="M233" s="15">
        <v>0</v>
      </c>
      <c r="N233" s="15">
        <v>0</v>
      </c>
      <c r="O233" s="33"/>
      <c r="P233" s="33">
        <v>0</v>
      </c>
      <c r="Q233" s="7"/>
      <c r="R233" s="33" t="s">
        <v>363</v>
      </c>
      <c r="S233" s="15" t="s">
        <v>2713</v>
      </c>
      <c r="T233" s="33">
        <v>0</v>
      </c>
      <c r="U233" s="15" t="s">
        <v>2707</v>
      </c>
      <c r="V233" s="15">
        <v>10000</v>
      </c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 t="s">
        <v>2821</v>
      </c>
      <c r="AI233" s="33">
        <v>3</v>
      </c>
      <c r="AJ233" s="33"/>
      <c r="AK233" s="7"/>
      <c r="AL233"/>
      <c r="AM233"/>
      <c r="AN233"/>
      <c r="AO233"/>
      <c r="AP2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29"/>
      <c r="BH233"/>
      <c r="BI233"/>
      <c r="BJ233"/>
      <c r="BK233"/>
      <c r="BL2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29"/>
      <c r="CD233"/>
      <c r="CE233"/>
      <c r="CF233"/>
      <c r="CG233"/>
      <c r="CH233"/>
      <c r="CJ233" s="15">
        <v>20004</v>
      </c>
      <c r="CK233" t="s">
        <v>2819</v>
      </c>
    </row>
    <row r="234" spans="1:89">
      <c r="A234" s="7"/>
      <c r="B234" s="15">
        <f>20000000+INDEX(编号表!$F:$F,MATCH(D234,编号表!$E:$E,0))*10000+F234</f>
        <v>20480004</v>
      </c>
      <c r="C234" s="15" t="s">
        <v>2819</v>
      </c>
      <c r="D234" s="15" t="s">
        <v>547</v>
      </c>
      <c r="E234" s="15" t="s">
        <v>2696</v>
      </c>
      <c r="F234" s="15">
        <v>4</v>
      </c>
      <c r="G234" s="15" t="s">
        <v>2824</v>
      </c>
      <c r="H234" s="15" t="str">
        <f t="shared" si="3"/>
        <v>204800</v>
      </c>
      <c r="I234" s="15" t="b">
        <v>0</v>
      </c>
      <c r="J234" s="15" t="s">
        <v>2698</v>
      </c>
      <c r="K234" s="33" t="s">
        <v>363</v>
      </c>
      <c r="L234" s="15">
        <v>1</v>
      </c>
      <c r="M234" s="15">
        <v>0</v>
      </c>
      <c r="N234" s="15">
        <v>0</v>
      </c>
      <c r="O234" s="33"/>
      <c r="P234" s="33">
        <v>0</v>
      </c>
      <c r="Q234" s="7"/>
      <c r="R234" s="33" t="s">
        <v>363</v>
      </c>
      <c r="S234" s="15" t="s">
        <v>2713</v>
      </c>
      <c r="T234" s="33">
        <v>0</v>
      </c>
      <c r="U234" s="15" t="s">
        <v>2707</v>
      </c>
      <c r="V234" s="15">
        <v>10000</v>
      </c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 t="s">
        <v>2821</v>
      </c>
      <c r="AI234" s="33">
        <v>4</v>
      </c>
      <c r="AJ234" s="33"/>
      <c r="AK234" s="7"/>
      <c r="AL234"/>
      <c r="AM234"/>
      <c r="AN234"/>
      <c r="AO234"/>
      <c r="AP234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29"/>
      <c r="BH234"/>
      <c r="BI234"/>
      <c r="BJ234"/>
      <c r="BK234"/>
      <c r="BL234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29"/>
      <c r="CD234"/>
      <c r="CE234"/>
      <c r="CF234"/>
      <c r="CG234"/>
      <c r="CH234"/>
      <c r="CJ234" s="15">
        <v>20004</v>
      </c>
      <c r="CK234" t="s">
        <v>2819</v>
      </c>
    </row>
    <row r="235" spans="1:89">
      <c r="A235" s="7"/>
      <c r="B235" s="15">
        <f>20000000+INDEX(编号表!$F:$F,MATCH(D235,编号表!$E:$E,0))*10000+F235</f>
        <v>20480005</v>
      </c>
      <c r="C235" s="15" t="s">
        <v>2819</v>
      </c>
      <c r="D235" s="15" t="s">
        <v>547</v>
      </c>
      <c r="E235" s="15" t="s">
        <v>2696</v>
      </c>
      <c r="F235" s="15">
        <v>5</v>
      </c>
      <c r="G235" s="15" t="s">
        <v>2825</v>
      </c>
      <c r="H235" s="15" t="str">
        <f t="shared" si="3"/>
        <v>204800</v>
      </c>
      <c r="I235" s="15" t="b">
        <v>0</v>
      </c>
      <c r="J235" s="15" t="s">
        <v>2698</v>
      </c>
      <c r="K235" s="33" t="s">
        <v>363</v>
      </c>
      <c r="L235" s="15">
        <v>1</v>
      </c>
      <c r="M235" s="15">
        <v>0</v>
      </c>
      <c r="N235" s="15">
        <v>0</v>
      </c>
      <c r="O235" s="33"/>
      <c r="P235" s="33">
        <v>0</v>
      </c>
      <c r="Q235" s="7"/>
      <c r="R235" s="33" t="s">
        <v>363</v>
      </c>
      <c r="S235" s="15" t="s">
        <v>2713</v>
      </c>
      <c r="T235" s="33">
        <v>0</v>
      </c>
      <c r="U235" s="15" t="s">
        <v>2707</v>
      </c>
      <c r="V235" s="15">
        <v>10000</v>
      </c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 t="s">
        <v>2821</v>
      </c>
      <c r="AI235" s="33">
        <v>5</v>
      </c>
      <c r="AJ235" s="33"/>
      <c r="AK235" s="7"/>
      <c r="AL235"/>
      <c r="AM235"/>
      <c r="AN235"/>
      <c r="AO235"/>
      <c r="AP235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29"/>
      <c r="BH235"/>
      <c r="BI235"/>
      <c r="BJ235"/>
      <c r="BK235"/>
      <c r="BL235"/>
      <c r="BM235" s="33"/>
      <c r="BN235" s="33"/>
      <c r="BO235" s="33"/>
      <c r="BP235" s="33"/>
      <c r="BQ235" s="33"/>
      <c r="BR235" s="33"/>
      <c r="BS235" s="33"/>
      <c r="BT235" s="33"/>
      <c r="BU235" s="33"/>
      <c r="BV235" s="33"/>
      <c r="BW235" s="33"/>
      <c r="BX235" s="33"/>
      <c r="BY235" s="33"/>
      <c r="BZ235" s="33"/>
      <c r="CA235" s="33"/>
      <c r="CB235" s="33"/>
      <c r="CC235" s="29"/>
      <c r="CD235"/>
      <c r="CE235"/>
      <c r="CF235"/>
      <c r="CG235"/>
      <c r="CH235"/>
      <c r="CJ235" s="15">
        <v>20004</v>
      </c>
      <c r="CK235" t="s">
        <v>2819</v>
      </c>
    </row>
    <row r="236" spans="1:89">
      <c r="A236" s="7"/>
      <c r="B236" s="15">
        <f>20000000+INDEX(编号表!$F:$F,MATCH(D236,编号表!$E:$E,0))*10000+F236</f>
        <v>20480006</v>
      </c>
      <c r="C236" s="15" t="s">
        <v>2819</v>
      </c>
      <c r="D236" s="15" t="s">
        <v>547</v>
      </c>
      <c r="E236" s="15" t="s">
        <v>2696</v>
      </c>
      <c r="F236" s="15">
        <v>6</v>
      </c>
      <c r="G236" s="15" t="s">
        <v>2826</v>
      </c>
      <c r="H236" s="15" t="str">
        <f t="shared" si="3"/>
        <v>204800</v>
      </c>
      <c r="I236" s="15" t="b">
        <v>0</v>
      </c>
      <c r="J236" s="15" t="s">
        <v>2698</v>
      </c>
      <c r="K236" s="33" t="s">
        <v>363</v>
      </c>
      <c r="L236" s="15">
        <v>1</v>
      </c>
      <c r="M236" s="15">
        <v>0</v>
      </c>
      <c r="N236" s="15">
        <v>0</v>
      </c>
      <c r="O236" s="33"/>
      <c r="P236" s="33">
        <v>0</v>
      </c>
      <c r="Q236" s="7"/>
      <c r="R236" s="33" t="s">
        <v>363</v>
      </c>
      <c r="S236" s="15" t="s">
        <v>2713</v>
      </c>
      <c r="T236" s="33">
        <v>0</v>
      </c>
      <c r="U236" s="15" t="s">
        <v>2707</v>
      </c>
      <c r="V236" s="15">
        <v>10000</v>
      </c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 t="s">
        <v>2821</v>
      </c>
      <c r="AI236" s="33">
        <v>6</v>
      </c>
      <c r="AJ236" s="33"/>
      <c r="AK236" s="7"/>
      <c r="AL236"/>
      <c r="AM236"/>
      <c r="AN236"/>
      <c r="AO236"/>
      <c r="AP236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29"/>
      <c r="BH236"/>
      <c r="BI236"/>
      <c r="BJ236"/>
      <c r="BK236"/>
      <c r="BL236"/>
      <c r="BM236" s="33"/>
      <c r="BN236" s="33"/>
      <c r="BO236" s="33"/>
      <c r="BP236" s="33"/>
      <c r="BQ236" s="33"/>
      <c r="BR236" s="33"/>
      <c r="BS236" s="33"/>
      <c r="BT236" s="33"/>
      <c r="BU236" s="33"/>
      <c r="BV236" s="33"/>
      <c r="BW236" s="33"/>
      <c r="BX236" s="33"/>
      <c r="BY236" s="33"/>
      <c r="BZ236" s="33"/>
      <c r="CA236" s="33"/>
      <c r="CB236" s="33"/>
      <c r="CC236" s="29"/>
      <c r="CD236"/>
      <c r="CE236"/>
      <c r="CF236"/>
      <c r="CG236"/>
      <c r="CH236"/>
      <c r="CJ236" s="15">
        <v>20004</v>
      </c>
      <c r="CK236" t="s">
        <v>2819</v>
      </c>
    </row>
    <row r="237" spans="1:89">
      <c r="A237" s="7"/>
      <c r="B237" s="15">
        <f>20000000+INDEX(编号表!$F:$F,MATCH(D237,编号表!$E:$E,0))*10000+F237</f>
        <v>20480007</v>
      </c>
      <c r="C237" s="15" t="s">
        <v>2819</v>
      </c>
      <c r="D237" s="15" t="s">
        <v>547</v>
      </c>
      <c r="E237" s="15" t="s">
        <v>2696</v>
      </c>
      <c r="F237" s="15">
        <v>7</v>
      </c>
      <c r="G237" s="15" t="s">
        <v>2827</v>
      </c>
      <c r="H237" s="15" t="str">
        <f t="shared" si="3"/>
        <v>204800</v>
      </c>
      <c r="I237" s="15" t="b">
        <v>0</v>
      </c>
      <c r="J237" s="15" t="s">
        <v>2698</v>
      </c>
      <c r="K237" s="33" t="s">
        <v>363</v>
      </c>
      <c r="L237" s="15">
        <v>1</v>
      </c>
      <c r="M237" s="15">
        <v>0</v>
      </c>
      <c r="N237" s="15">
        <v>0</v>
      </c>
      <c r="O237" s="33"/>
      <c r="P237" s="33">
        <v>0</v>
      </c>
      <c r="Q237" s="7"/>
      <c r="R237" s="33" t="s">
        <v>363</v>
      </c>
      <c r="S237" s="15" t="s">
        <v>2713</v>
      </c>
      <c r="T237" s="33">
        <v>0</v>
      </c>
      <c r="U237" s="15" t="s">
        <v>2707</v>
      </c>
      <c r="V237" s="15">
        <v>10000</v>
      </c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 t="s">
        <v>2821</v>
      </c>
      <c r="AI237" s="33">
        <v>7</v>
      </c>
      <c r="AJ237" s="33"/>
      <c r="AK237" s="7"/>
      <c r="AL237"/>
      <c r="AM237"/>
      <c r="AN237"/>
      <c r="AO237"/>
      <c r="AP237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29"/>
      <c r="BH237"/>
      <c r="BI237"/>
      <c r="BJ237"/>
      <c r="BK237"/>
      <c r="BL237"/>
      <c r="BM237" s="33"/>
      <c r="BN237" s="33"/>
      <c r="BO237" s="33"/>
      <c r="BP237" s="33"/>
      <c r="BQ237" s="33"/>
      <c r="BR237" s="33"/>
      <c r="BS237" s="33"/>
      <c r="BT237" s="33"/>
      <c r="BU237" s="33"/>
      <c r="BV237" s="33"/>
      <c r="BW237" s="33"/>
      <c r="BX237" s="33"/>
      <c r="BY237" s="33"/>
      <c r="BZ237" s="33"/>
      <c r="CA237" s="33"/>
      <c r="CB237" s="33"/>
      <c r="CC237" s="29"/>
      <c r="CD237"/>
      <c r="CE237"/>
      <c r="CF237"/>
      <c r="CG237"/>
      <c r="CH237"/>
      <c r="CJ237" s="15">
        <v>20004</v>
      </c>
      <c r="CK237" t="s">
        <v>2819</v>
      </c>
    </row>
    <row r="238" spans="1:89">
      <c r="A238" s="7"/>
      <c r="B238" s="15">
        <f>20000000+INDEX(编号表!$F:$F,MATCH(D238,编号表!$E:$E,0))*10000+F238</f>
        <v>20480008</v>
      </c>
      <c r="C238" s="15" t="s">
        <v>2819</v>
      </c>
      <c r="D238" s="15" t="s">
        <v>547</v>
      </c>
      <c r="E238" s="15" t="s">
        <v>2696</v>
      </c>
      <c r="F238" s="15">
        <v>8</v>
      </c>
      <c r="G238" s="15" t="s">
        <v>2828</v>
      </c>
      <c r="H238" s="15" t="str">
        <f t="shared" si="3"/>
        <v>204800</v>
      </c>
      <c r="I238" s="15" t="b">
        <v>0</v>
      </c>
      <c r="J238" s="15" t="s">
        <v>2698</v>
      </c>
      <c r="K238" s="33" t="s">
        <v>363</v>
      </c>
      <c r="L238" s="15">
        <v>1</v>
      </c>
      <c r="M238" s="15">
        <v>0</v>
      </c>
      <c r="N238" s="15">
        <v>0</v>
      </c>
      <c r="O238" s="33"/>
      <c r="P238" s="33">
        <v>0</v>
      </c>
      <c r="Q238" s="7"/>
      <c r="R238" s="33" t="s">
        <v>363</v>
      </c>
      <c r="S238" s="15" t="s">
        <v>2713</v>
      </c>
      <c r="T238" s="33">
        <v>0</v>
      </c>
      <c r="U238" s="15" t="s">
        <v>2707</v>
      </c>
      <c r="V238" s="15">
        <v>10000</v>
      </c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 t="s">
        <v>2821</v>
      </c>
      <c r="AI238" s="33">
        <v>8</v>
      </c>
      <c r="AJ238" s="33"/>
      <c r="AK238" s="7"/>
      <c r="AL238"/>
      <c r="AM238"/>
      <c r="AN238"/>
      <c r="AO238"/>
      <c r="AP238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29"/>
      <c r="BH238"/>
      <c r="BI238"/>
      <c r="BJ238"/>
      <c r="BK238"/>
      <c r="BL238"/>
      <c r="BM238" s="33"/>
      <c r="BN238" s="33"/>
      <c r="BO238" s="33"/>
      <c r="BP238" s="33"/>
      <c r="BQ238" s="33"/>
      <c r="BR238" s="33"/>
      <c r="BS238" s="33"/>
      <c r="BT238" s="33"/>
      <c r="BU238" s="33"/>
      <c r="BV238" s="33"/>
      <c r="BW238" s="33"/>
      <c r="BX238" s="33"/>
      <c r="BY238" s="33"/>
      <c r="BZ238" s="33"/>
      <c r="CA238" s="33"/>
      <c r="CB238" s="33"/>
      <c r="CC238" s="29"/>
      <c r="CD238"/>
      <c r="CE238"/>
      <c r="CF238"/>
      <c r="CG238"/>
      <c r="CH238"/>
      <c r="CJ238" s="15">
        <v>20004</v>
      </c>
      <c r="CK238" t="s">
        <v>2819</v>
      </c>
    </row>
    <row r="239" spans="1:89">
      <c r="A239" s="7"/>
      <c r="B239" s="15">
        <f>20000000+INDEX(编号表!$F:$F,MATCH(D239,编号表!$E:$E,0))*10000+F239</f>
        <v>20480009</v>
      </c>
      <c r="C239" s="15" t="s">
        <v>2819</v>
      </c>
      <c r="D239" s="15" t="s">
        <v>547</v>
      </c>
      <c r="E239" s="15" t="s">
        <v>2696</v>
      </c>
      <c r="F239" s="15">
        <v>9</v>
      </c>
      <c r="G239" s="15" t="s">
        <v>2829</v>
      </c>
      <c r="H239" s="15" t="str">
        <f t="shared" si="3"/>
        <v>204800</v>
      </c>
      <c r="I239" s="15" t="b">
        <v>0</v>
      </c>
      <c r="J239" s="15" t="s">
        <v>2698</v>
      </c>
      <c r="K239" s="33" t="s">
        <v>363</v>
      </c>
      <c r="L239" s="15">
        <v>1</v>
      </c>
      <c r="M239" s="15">
        <v>0</v>
      </c>
      <c r="N239" s="15">
        <v>0</v>
      </c>
      <c r="O239" s="33"/>
      <c r="P239" s="33">
        <v>0</v>
      </c>
      <c r="Q239" s="7"/>
      <c r="R239" s="33" t="s">
        <v>363</v>
      </c>
      <c r="S239" s="15" t="s">
        <v>2713</v>
      </c>
      <c r="T239" s="33">
        <v>0</v>
      </c>
      <c r="U239" s="15" t="s">
        <v>2707</v>
      </c>
      <c r="V239" s="15">
        <v>10000</v>
      </c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 t="s">
        <v>2821</v>
      </c>
      <c r="AI239" s="33">
        <v>9</v>
      </c>
      <c r="AJ239" s="33"/>
      <c r="AK239" s="7"/>
      <c r="AL239"/>
      <c r="AM239"/>
      <c r="AN239"/>
      <c r="AO239"/>
      <c r="AP239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29"/>
      <c r="BH239"/>
      <c r="BI239"/>
      <c r="BJ239"/>
      <c r="BK239"/>
      <c r="BL239"/>
      <c r="BM239" s="33"/>
      <c r="BN239" s="33"/>
      <c r="BO239" s="33"/>
      <c r="BP239" s="33"/>
      <c r="BQ239" s="33"/>
      <c r="BR239" s="33"/>
      <c r="BS239" s="33"/>
      <c r="BT239" s="33"/>
      <c r="BU239" s="33"/>
      <c r="BV239" s="33"/>
      <c r="BW239" s="33"/>
      <c r="BX239" s="33"/>
      <c r="BY239" s="33"/>
      <c r="BZ239" s="33"/>
      <c r="CA239" s="33"/>
      <c r="CB239" s="33"/>
      <c r="CC239" s="29"/>
      <c r="CD239"/>
      <c r="CE239"/>
      <c r="CF239"/>
      <c r="CG239"/>
      <c r="CH239"/>
      <c r="CJ239" s="15">
        <v>20004</v>
      </c>
      <c r="CK239" t="s">
        <v>2819</v>
      </c>
    </row>
    <row r="240" spans="1:89">
      <c r="A240" s="7"/>
      <c r="B240" s="15">
        <f>20000000+INDEX(编号表!$F:$F,MATCH(D240,编号表!$E:$E,0))*10000+F240</f>
        <v>20480010</v>
      </c>
      <c r="C240" s="15" t="s">
        <v>2819</v>
      </c>
      <c r="D240" s="15" t="s">
        <v>547</v>
      </c>
      <c r="E240" s="15" t="s">
        <v>2696</v>
      </c>
      <c r="F240" s="15">
        <v>10</v>
      </c>
      <c r="G240" s="15" t="s">
        <v>2830</v>
      </c>
      <c r="H240" s="15" t="str">
        <f t="shared" si="3"/>
        <v>204800</v>
      </c>
      <c r="I240" s="15" t="b">
        <v>0</v>
      </c>
      <c r="J240" s="15" t="s">
        <v>2698</v>
      </c>
      <c r="K240" s="33" t="s">
        <v>363</v>
      </c>
      <c r="L240" s="15">
        <v>1</v>
      </c>
      <c r="M240" s="15">
        <v>0</v>
      </c>
      <c r="N240" s="15">
        <v>0</v>
      </c>
      <c r="O240" s="33"/>
      <c r="P240" s="33">
        <v>0</v>
      </c>
      <c r="Q240" s="7"/>
      <c r="R240" s="33" t="s">
        <v>363</v>
      </c>
      <c r="S240" s="15" t="s">
        <v>2713</v>
      </c>
      <c r="T240" s="33">
        <v>0</v>
      </c>
      <c r="U240" s="15" t="s">
        <v>2707</v>
      </c>
      <c r="V240" s="15">
        <v>10000</v>
      </c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 t="s">
        <v>2821</v>
      </c>
      <c r="AI240" s="33">
        <v>10</v>
      </c>
      <c r="AJ240" s="33"/>
      <c r="AK240" s="7"/>
      <c r="AL240"/>
      <c r="AM240"/>
      <c r="AN240"/>
      <c r="AO240"/>
      <c r="AP240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29"/>
      <c r="BH240"/>
      <c r="BI240"/>
      <c r="BJ240"/>
      <c r="BK240"/>
      <c r="BL240"/>
      <c r="BM240" s="33"/>
      <c r="BN240" s="33"/>
      <c r="BO240" s="33"/>
      <c r="BP240" s="33"/>
      <c r="BQ240" s="33"/>
      <c r="BR240" s="33"/>
      <c r="BS240" s="33"/>
      <c r="BT240" s="33"/>
      <c r="BU240" s="33"/>
      <c r="BV240" s="33"/>
      <c r="BW240" s="33"/>
      <c r="BX240" s="33"/>
      <c r="BY240" s="33"/>
      <c r="BZ240" s="33"/>
      <c r="CA240" s="33"/>
      <c r="CB240" s="33"/>
      <c r="CC240" s="29"/>
      <c r="CD240"/>
      <c r="CE240"/>
      <c r="CF240"/>
      <c r="CG240"/>
      <c r="CH240"/>
      <c r="CJ240" s="15">
        <v>20004</v>
      </c>
      <c r="CK240" t="s">
        <v>2819</v>
      </c>
    </row>
    <row r="241" spans="1:89">
      <c r="A241" s="7"/>
      <c r="B241" s="15">
        <f>20000000+INDEX(编号表!$F:$F,MATCH(D241,编号表!$E:$E,0))*10000+F241</f>
        <v>20490001</v>
      </c>
      <c r="C241" s="15" t="s">
        <v>2831</v>
      </c>
      <c r="D241" s="15" t="s">
        <v>558</v>
      </c>
      <c r="E241" s="15" t="s">
        <v>2696</v>
      </c>
      <c r="F241" s="15">
        <v>1</v>
      </c>
      <c r="G241" s="15" t="s">
        <v>2832</v>
      </c>
      <c r="H241" s="15" t="str">
        <f t="shared" si="3"/>
        <v>204900</v>
      </c>
      <c r="I241" s="15" t="b">
        <v>0</v>
      </c>
      <c r="J241" s="15" t="s">
        <v>2698</v>
      </c>
      <c r="K241" s="33" t="s">
        <v>363</v>
      </c>
      <c r="L241" s="15">
        <v>1</v>
      </c>
      <c r="M241" s="15">
        <v>0</v>
      </c>
      <c r="N241" s="15">
        <v>0</v>
      </c>
      <c r="O241" s="33"/>
      <c r="P241" s="33">
        <v>0</v>
      </c>
      <c r="Q241" s="7"/>
      <c r="R241" s="33" t="s">
        <v>363</v>
      </c>
      <c r="S241" s="15" t="s">
        <v>2713</v>
      </c>
      <c r="T241" s="33">
        <v>0</v>
      </c>
      <c r="U241" s="15" t="s">
        <v>2707</v>
      </c>
      <c r="V241" s="15">
        <v>10000</v>
      </c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 t="s">
        <v>2797</v>
      </c>
      <c r="AI241" s="33">
        <v>100</v>
      </c>
      <c r="AJ241" s="33"/>
      <c r="AK241" s="7"/>
      <c r="AL241"/>
      <c r="AM241"/>
      <c r="AN241"/>
      <c r="AO241"/>
      <c r="AP241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29"/>
      <c r="BH241"/>
      <c r="BI241"/>
      <c r="BJ241"/>
      <c r="BK241"/>
      <c r="BL241"/>
      <c r="BM241" s="33"/>
      <c r="BN241" s="33"/>
      <c r="BO241" s="33"/>
      <c r="BP241" s="33"/>
      <c r="BQ241" s="33"/>
      <c r="BR241" s="33"/>
      <c r="BS241" s="33"/>
      <c r="BT241" s="33"/>
      <c r="BU241" s="33"/>
      <c r="BV241" s="33"/>
      <c r="BW241" s="33"/>
      <c r="BX241" s="33"/>
      <c r="BY241" s="33"/>
      <c r="BZ241" s="33"/>
      <c r="CA241" s="33"/>
      <c r="CB241" s="33"/>
      <c r="CC241" s="29"/>
      <c r="CD241"/>
      <c r="CE241"/>
      <c r="CF241"/>
      <c r="CG241"/>
      <c r="CH241"/>
      <c r="CJ241" s="15">
        <v>20005</v>
      </c>
      <c r="CK241" t="s">
        <v>2831</v>
      </c>
    </row>
    <row r="242" spans="1:89">
      <c r="A242" s="7"/>
      <c r="B242" s="15">
        <f>20000000+INDEX(编号表!$F:$F,MATCH(D242,编号表!$E:$E,0))*10000+F242</f>
        <v>20490002</v>
      </c>
      <c r="C242" s="15" t="s">
        <v>2831</v>
      </c>
      <c r="D242" s="15" t="s">
        <v>558</v>
      </c>
      <c r="E242" s="15" t="s">
        <v>2696</v>
      </c>
      <c r="F242" s="15">
        <v>2</v>
      </c>
      <c r="G242" s="15" t="s">
        <v>2796</v>
      </c>
      <c r="H242" s="15" t="str">
        <f t="shared" si="3"/>
        <v>204900</v>
      </c>
      <c r="I242" s="15" t="b">
        <v>0</v>
      </c>
      <c r="J242" s="15" t="s">
        <v>2698</v>
      </c>
      <c r="K242" s="33" t="s">
        <v>363</v>
      </c>
      <c r="L242" s="15">
        <v>1</v>
      </c>
      <c r="M242" s="15">
        <v>0</v>
      </c>
      <c r="N242" s="15">
        <v>0</v>
      </c>
      <c r="O242" s="33"/>
      <c r="P242" s="33">
        <v>0</v>
      </c>
      <c r="Q242" s="7"/>
      <c r="R242" s="33" t="s">
        <v>363</v>
      </c>
      <c r="S242" s="15" t="s">
        <v>2713</v>
      </c>
      <c r="T242" s="33">
        <v>0</v>
      </c>
      <c r="U242" s="15" t="s">
        <v>2707</v>
      </c>
      <c r="V242" s="15">
        <v>10000</v>
      </c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 t="s">
        <v>2797</v>
      </c>
      <c r="AI242" s="33">
        <v>200</v>
      </c>
      <c r="AJ242" s="33"/>
      <c r="AK242" s="7"/>
      <c r="AL242"/>
      <c r="AM242"/>
      <c r="AN242"/>
      <c r="AO242"/>
      <c r="AP242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29"/>
      <c r="BH242"/>
      <c r="BI242"/>
      <c r="BJ242"/>
      <c r="BK242"/>
      <c r="BL242"/>
      <c r="BM242" s="33"/>
      <c r="BN242" s="33"/>
      <c r="BO242" s="33"/>
      <c r="BP242" s="33"/>
      <c r="BQ242" s="33"/>
      <c r="BR242" s="33"/>
      <c r="BS242" s="33"/>
      <c r="BT242" s="33"/>
      <c r="BU242" s="33"/>
      <c r="BV242" s="33"/>
      <c r="BW242" s="33"/>
      <c r="BX242" s="33"/>
      <c r="BY242" s="33"/>
      <c r="BZ242" s="33"/>
      <c r="CA242" s="33"/>
      <c r="CB242" s="33"/>
      <c r="CC242" s="29"/>
      <c r="CD242"/>
      <c r="CE242"/>
      <c r="CF242"/>
      <c r="CG242"/>
      <c r="CH242"/>
      <c r="CJ242" s="15">
        <v>20005</v>
      </c>
      <c r="CK242" t="s">
        <v>2831</v>
      </c>
    </row>
    <row r="243" spans="1:89">
      <c r="A243" s="7"/>
      <c r="B243" s="15">
        <f>20000000+INDEX(编号表!$F:$F,MATCH(D243,编号表!$E:$E,0))*10000+F243</f>
        <v>20490003</v>
      </c>
      <c r="C243" s="15" t="s">
        <v>2831</v>
      </c>
      <c r="D243" s="15" t="s">
        <v>558</v>
      </c>
      <c r="E243" s="15" t="s">
        <v>2696</v>
      </c>
      <c r="F243" s="15">
        <v>3</v>
      </c>
      <c r="G243" s="15" t="s">
        <v>2833</v>
      </c>
      <c r="H243" s="15" t="str">
        <f t="shared" si="3"/>
        <v>204900</v>
      </c>
      <c r="I243" s="15" t="b">
        <v>0</v>
      </c>
      <c r="J243" s="15" t="s">
        <v>2698</v>
      </c>
      <c r="K243" s="33" t="s">
        <v>363</v>
      </c>
      <c r="L243" s="15">
        <v>1</v>
      </c>
      <c r="M243" s="15">
        <v>0</v>
      </c>
      <c r="N243" s="15">
        <v>0</v>
      </c>
      <c r="O243" s="33"/>
      <c r="P243" s="33">
        <v>0</v>
      </c>
      <c r="Q243" s="7"/>
      <c r="R243" s="33" t="s">
        <v>363</v>
      </c>
      <c r="S243" s="15" t="s">
        <v>2713</v>
      </c>
      <c r="T243" s="33">
        <v>0</v>
      </c>
      <c r="U243" s="15" t="s">
        <v>2707</v>
      </c>
      <c r="V243" s="15">
        <v>10000</v>
      </c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 t="s">
        <v>2797</v>
      </c>
      <c r="AI243" s="33">
        <v>300</v>
      </c>
      <c r="AJ243" s="33"/>
      <c r="AK243" s="7"/>
      <c r="AL243"/>
      <c r="AM243"/>
      <c r="AN243"/>
      <c r="AO243"/>
      <c r="AP24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29"/>
      <c r="BH243"/>
      <c r="BI243"/>
      <c r="BJ243"/>
      <c r="BK243"/>
      <c r="BL243"/>
      <c r="BM243" s="33"/>
      <c r="BN243" s="33"/>
      <c r="BO243" s="33"/>
      <c r="BP243" s="33"/>
      <c r="BQ243" s="33"/>
      <c r="BR243" s="33"/>
      <c r="BS243" s="33"/>
      <c r="BT243" s="33"/>
      <c r="BU243" s="33"/>
      <c r="BV243" s="33"/>
      <c r="BW243" s="33"/>
      <c r="BX243" s="33"/>
      <c r="BY243" s="33"/>
      <c r="BZ243" s="33"/>
      <c r="CA243" s="33"/>
      <c r="CB243" s="33"/>
      <c r="CC243" s="29"/>
      <c r="CD243"/>
      <c r="CE243"/>
      <c r="CF243"/>
      <c r="CG243"/>
      <c r="CH243"/>
      <c r="CJ243" s="15">
        <v>20005</v>
      </c>
      <c r="CK243" t="s">
        <v>2831</v>
      </c>
    </row>
    <row r="244" spans="1:89">
      <c r="A244" s="7"/>
      <c r="B244" s="15">
        <f>20000000+INDEX(编号表!$F:$F,MATCH(D244,编号表!$E:$E,0))*10000+F244</f>
        <v>20490004</v>
      </c>
      <c r="C244" s="15" t="s">
        <v>2831</v>
      </c>
      <c r="D244" s="15" t="s">
        <v>558</v>
      </c>
      <c r="E244" s="15" t="s">
        <v>2696</v>
      </c>
      <c r="F244" s="15">
        <v>4</v>
      </c>
      <c r="G244" s="15" t="s">
        <v>2798</v>
      </c>
      <c r="H244" s="15" t="str">
        <f t="shared" si="3"/>
        <v>204900</v>
      </c>
      <c r="I244" s="15" t="b">
        <v>0</v>
      </c>
      <c r="J244" s="15" t="s">
        <v>2698</v>
      </c>
      <c r="K244" s="33" t="s">
        <v>363</v>
      </c>
      <c r="L244" s="15">
        <v>1</v>
      </c>
      <c r="M244" s="15">
        <v>0</v>
      </c>
      <c r="N244" s="15">
        <v>0</v>
      </c>
      <c r="O244" s="33"/>
      <c r="P244" s="33">
        <v>0</v>
      </c>
      <c r="Q244" s="7"/>
      <c r="R244" s="33" t="s">
        <v>363</v>
      </c>
      <c r="S244" s="15" t="s">
        <v>2713</v>
      </c>
      <c r="T244" s="33">
        <v>0</v>
      </c>
      <c r="U244" s="15" t="s">
        <v>2707</v>
      </c>
      <c r="V244" s="15">
        <v>10000</v>
      </c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 t="s">
        <v>2797</v>
      </c>
      <c r="AI244" s="33">
        <v>400</v>
      </c>
      <c r="AJ244" s="33"/>
      <c r="AK244" s="7"/>
      <c r="AL244"/>
      <c r="AM244"/>
      <c r="AN244"/>
      <c r="AO244"/>
      <c r="AP244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29"/>
      <c r="BH244"/>
      <c r="BI244"/>
      <c r="BJ244"/>
      <c r="BK244"/>
      <c r="BL244"/>
      <c r="BM244" s="33"/>
      <c r="BN244" s="33"/>
      <c r="BO244" s="33"/>
      <c r="BP244" s="33"/>
      <c r="BQ244" s="33"/>
      <c r="BR244" s="33"/>
      <c r="BS244" s="33"/>
      <c r="BT244" s="33"/>
      <c r="BU244" s="33"/>
      <c r="BV244" s="33"/>
      <c r="BW244" s="33"/>
      <c r="BX244" s="33"/>
      <c r="BY244" s="33"/>
      <c r="BZ244" s="33"/>
      <c r="CA244" s="33"/>
      <c r="CB244" s="33"/>
      <c r="CC244" s="29"/>
      <c r="CD244"/>
      <c r="CE244"/>
      <c r="CF244"/>
      <c r="CG244"/>
      <c r="CH244"/>
      <c r="CJ244" s="15">
        <v>20005</v>
      </c>
      <c r="CK244" t="s">
        <v>2831</v>
      </c>
    </row>
    <row r="245" spans="1:89">
      <c r="A245" s="7"/>
      <c r="B245" s="15">
        <f>20000000+INDEX(编号表!$F:$F,MATCH(D245,编号表!$E:$E,0))*10000+F245</f>
        <v>20490005</v>
      </c>
      <c r="C245" s="15" t="s">
        <v>2831</v>
      </c>
      <c r="D245" s="15" t="s">
        <v>558</v>
      </c>
      <c r="E245" s="15" t="s">
        <v>2696</v>
      </c>
      <c r="F245" s="15">
        <v>5</v>
      </c>
      <c r="G245" s="15" t="s">
        <v>2834</v>
      </c>
      <c r="H245" s="15" t="str">
        <f t="shared" si="3"/>
        <v>204900</v>
      </c>
      <c r="I245" s="15" t="b">
        <v>0</v>
      </c>
      <c r="J245" s="15" t="s">
        <v>2698</v>
      </c>
      <c r="K245" s="33" t="s">
        <v>363</v>
      </c>
      <c r="L245" s="15">
        <v>1</v>
      </c>
      <c r="M245" s="15">
        <v>0</v>
      </c>
      <c r="N245" s="15">
        <v>0</v>
      </c>
      <c r="O245" s="33"/>
      <c r="P245" s="33">
        <v>0</v>
      </c>
      <c r="Q245" s="7"/>
      <c r="R245" s="33" t="s">
        <v>363</v>
      </c>
      <c r="S245" s="15" t="s">
        <v>2713</v>
      </c>
      <c r="T245" s="33">
        <v>0</v>
      </c>
      <c r="U245" s="15" t="s">
        <v>2707</v>
      </c>
      <c r="V245" s="15">
        <v>10000</v>
      </c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 t="s">
        <v>2797</v>
      </c>
      <c r="AI245" s="33">
        <v>500</v>
      </c>
      <c r="AJ245" s="33"/>
      <c r="AK245" s="7"/>
      <c r="AL245"/>
      <c r="AM245"/>
      <c r="AN245"/>
      <c r="AO245"/>
      <c r="AP245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29"/>
      <c r="BH245"/>
      <c r="BI245"/>
      <c r="BJ245"/>
      <c r="BK245"/>
      <c r="BL245"/>
      <c r="BM245" s="33"/>
      <c r="BN245" s="33"/>
      <c r="BO245" s="33"/>
      <c r="BP245" s="33"/>
      <c r="BQ245" s="33"/>
      <c r="BR245" s="33"/>
      <c r="BS245" s="33"/>
      <c r="BT245" s="33"/>
      <c r="BU245" s="33"/>
      <c r="BV245" s="33"/>
      <c r="BW245" s="33"/>
      <c r="BX245" s="33"/>
      <c r="BY245" s="33"/>
      <c r="BZ245" s="33"/>
      <c r="CA245" s="33"/>
      <c r="CB245" s="33"/>
      <c r="CC245" s="29"/>
      <c r="CD245"/>
      <c r="CE245"/>
      <c r="CF245"/>
      <c r="CG245"/>
      <c r="CH245"/>
      <c r="CJ245" s="15">
        <v>20005</v>
      </c>
      <c r="CK245" t="s">
        <v>2831</v>
      </c>
    </row>
    <row r="246" spans="1:89">
      <c r="A246" s="7"/>
      <c r="B246" s="15">
        <f>20000000+INDEX(编号表!$F:$F,MATCH(D246,编号表!$E:$E,0))*10000+F246</f>
        <v>20490006</v>
      </c>
      <c r="C246" s="15" t="s">
        <v>2831</v>
      </c>
      <c r="D246" s="15" t="s">
        <v>558</v>
      </c>
      <c r="E246" s="15" t="s">
        <v>2696</v>
      </c>
      <c r="F246" s="15">
        <v>6</v>
      </c>
      <c r="G246" s="15" t="s">
        <v>2799</v>
      </c>
      <c r="H246" s="15" t="str">
        <f t="shared" si="3"/>
        <v>204900</v>
      </c>
      <c r="I246" s="15" t="b">
        <v>0</v>
      </c>
      <c r="J246" s="15" t="s">
        <v>2698</v>
      </c>
      <c r="K246" s="33" t="s">
        <v>363</v>
      </c>
      <c r="L246" s="15">
        <v>1</v>
      </c>
      <c r="M246" s="15">
        <v>0</v>
      </c>
      <c r="N246" s="15">
        <v>0</v>
      </c>
      <c r="O246" s="33"/>
      <c r="P246" s="33">
        <v>0</v>
      </c>
      <c r="Q246" s="7"/>
      <c r="R246" s="33" t="s">
        <v>363</v>
      </c>
      <c r="S246" s="15" t="s">
        <v>2713</v>
      </c>
      <c r="T246" s="33">
        <v>0</v>
      </c>
      <c r="U246" s="15" t="s">
        <v>2707</v>
      </c>
      <c r="V246" s="15">
        <v>10000</v>
      </c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 t="s">
        <v>2797</v>
      </c>
      <c r="AI246" s="33">
        <v>600</v>
      </c>
      <c r="AJ246" s="33"/>
      <c r="AK246" s="7"/>
      <c r="AL246"/>
      <c r="AM246"/>
      <c r="AN246"/>
      <c r="AO246"/>
      <c r="AP246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29"/>
      <c r="BH246"/>
      <c r="BI246"/>
      <c r="BJ246"/>
      <c r="BK246"/>
      <c r="BL246"/>
      <c r="BM246" s="33"/>
      <c r="BN246" s="33"/>
      <c r="BO246" s="33"/>
      <c r="BP246" s="33"/>
      <c r="BQ246" s="33"/>
      <c r="BR246" s="33"/>
      <c r="BS246" s="33"/>
      <c r="BT246" s="33"/>
      <c r="BU246" s="33"/>
      <c r="BV246" s="33"/>
      <c r="BW246" s="33"/>
      <c r="BX246" s="33"/>
      <c r="BY246" s="33"/>
      <c r="BZ246" s="33"/>
      <c r="CA246" s="33"/>
      <c r="CB246" s="33"/>
      <c r="CC246" s="29"/>
      <c r="CD246"/>
      <c r="CE246"/>
      <c r="CF246"/>
      <c r="CG246"/>
      <c r="CH246"/>
      <c r="CJ246" s="15">
        <v>20005</v>
      </c>
      <c r="CK246" t="s">
        <v>2831</v>
      </c>
    </row>
    <row r="247" spans="1:89">
      <c r="A247" s="7"/>
      <c r="B247" s="15">
        <f>20000000+INDEX(编号表!$F:$F,MATCH(D247,编号表!$E:$E,0))*10000+F247</f>
        <v>20490007</v>
      </c>
      <c r="C247" s="15" t="s">
        <v>2831</v>
      </c>
      <c r="D247" s="15" t="s">
        <v>558</v>
      </c>
      <c r="E247" s="15" t="s">
        <v>2696</v>
      </c>
      <c r="F247" s="15">
        <v>7</v>
      </c>
      <c r="G247" s="15" t="s">
        <v>2835</v>
      </c>
      <c r="H247" s="15" t="str">
        <f t="shared" si="3"/>
        <v>204900</v>
      </c>
      <c r="I247" s="15" t="b">
        <v>0</v>
      </c>
      <c r="J247" s="15" t="s">
        <v>2698</v>
      </c>
      <c r="K247" s="33" t="s">
        <v>363</v>
      </c>
      <c r="L247" s="15">
        <v>1</v>
      </c>
      <c r="M247" s="15">
        <v>0</v>
      </c>
      <c r="N247" s="15">
        <v>0</v>
      </c>
      <c r="O247" s="33"/>
      <c r="P247" s="33">
        <v>0</v>
      </c>
      <c r="Q247" s="7"/>
      <c r="R247" s="33" t="s">
        <v>363</v>
      </c>
      <c r="S247" s="15" t="s">
        <v>2713</v>
      </c>
      <c r="T247" s="33">
        <v>0</v>
      </c>
      <c r="U247" s="15" t="s">
        <v>2707</v>
      </c>
      <c r="V247" s="15">
        <v>10000</v>
      </c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 t="s">
        <v>2797</v>
      </c>
      <c r="AI247" s="33">
        <v>700</v>
      </c>
      <c r="AJ247" s="33"/>
      <c r="AK247" s="7"/>
      <c r="AL247"/>
      <c r="AM247"/>
      <c r="AN247"/>
      <c r="AO247"/>
      <c r="AP247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29"/>
      <c r="BH247"/>
      <c r="BI247"/>
      <c r="BJ247"/>
      <c r="BK247"/>
      <c r="BL247"/>
      <c r="BM247" s="33"/>
      <c r="BN247" s="33"/>
      <c r="BO247" s="33"/>
      <c r="BP247" s="33"/>
      <c r="BQ247" s="33"/>
      <c r="BR247" s="33"/>
      <c r="BS247" s="33"/>
      <c r="BT247" s="33"/>
      <c r="BU247" s="33"/>
      <c r="BV247" s="33"/>
      <c r="BW247" s="33"/>
      <c r="BX247" s="33"/>
      <c r="BY247" s="33"/>
      <c r="BZ247" s="33"/>
      <c r="CA247" s="33"/>
      <c r="CB247" s="33"/>
      <c r="CC247" s="29"/>
      <c r="CD247"/>
      <c r="CE247"/>
      <c r="CF247"/>
      <c r="CG247"/>
      <c r="CH247"/>
      <c r="CJ247" s="15">
        <v>20005</v>
      </c>
      <c r="CK247" t="s">
        <v>2831</v>
      </c>
    </row>
    <row r="248" spans="1:89">
      <c r="A248" s="7"/>
      <c r="B248" s="15">
        <f>20000000+INDEX(编号表!$F:$F,MATCH(D248,编号表!$E:$E,0))*10000+F248</f>
        <v>20490008</v>
      </c>
      <c r="C248" s="15" t="s">
        <v>2831</v>
      </c>
      <c r="D248" s="15" t="s">
        <v>558</v>
      </c>
      <c r="E248" s="15" t="s">
        <v>2696</v>
      </c>
      <c r="F248" s="15">
        <v>8</v>
      </c>
      <c r="G248" s="15" t="s">
        <v>2800</v>
      </c>
      <c r="H248" s="15" t="str">
        <f t="shared" si="3"/>
        <v>204900</v>
      </c>
      <c r="I248" s="15" t="b">
        <v>0</v>
      </c>
      <c r="J248" s="15" t="s">
        <v>2698</v>
      </c>
      <c r="K248" s="33" t="s">
        <v>363</v>
      </c>
      <c r="L248" s="15">
        <v>1</v>
      </c>
      <c r="M248" s="15">
        <v>0</v>
      </c>
      <c r="N248" s="15">
        <v>0</v>
      </c>
      <c r="O248" s="33"/>
      <c r="P248" s="33">
        <v>0</v>
      </c>
      <c r="Q248" s="7"/>
      <c r="R248" s="33" t="s">
        <v>363</v>
      </c>
      <c r="S248" s="15" t="s">
        <v>2713</v>
      </c>
      <c r="T248" s="33">
        <v>0</v>
      </c>
      <c r="U248" s="15" t="s">
        <v>2707</v>
      </c>
      <c r="V248" s="15">
        <v>10000</v>
      </c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 t="s">
        <v>2797</v>
      </c>
      <c r="AI248" s="33">
        <v>800</v>
      </c>
      <c r="AJ248" s="33"/>
      <c r="AK248" s="7"/>
      <c r="AL248"/>
      <c r="AM248"/>
      <c r="AN248"/>
      <c r="AO248"/>
      <c r="AP248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29"/>
      <c r="BH248"/>
      <c r="BI248"/>
      <c r="BJ248"/>
      <c r="BK248"/>
      <c r="BL248"/>
      <c r="BM248" s="33"/>
      <c r="BN248" s="33"/>
      <c r="BO248" s="33"/>
      <c r="BP248" s="33"/>
      <c r="BQ248" s="33"/>
      <c r="BR248" s="33"/>
      <c r="BS248" s="33"/>
      <c r="BT248" s="33"/>
      <c r="BU248" s="33"/>
      <c r="BV248" s="33"/>
      <c r="BW248" s="33"/>
      <c r="BX248" s="33"/>
      <c r="BY248" s="33"/>
      <c r="BZ248" s="33"/>
      <c r="CA248" s="33"/>
      <c r="CB248" s="33"/>
      <c r="CC248" s="29"/>
      <c r="CD248"/>
      <c r="CE248"/>
      <c r="CF248"/>
      <c r="CG248"/>
      <c r="CH248"/>
      <c r="CJ248" s="15">
        <v>20005</v>
      </c>
      <c r="CK248" t="s">
        <v>2831</v>
      </c>
    </row>
    <row r="249" spans="1:89">
      <c r="A249" s="7"/>
      <c r="B249" s="15">
        <f>20000000+INDEX(编号表!$F:$F,MATCH(D249,编号表!$E:$E,0))*10000+F249</f>
        <v>20490009</v>
      </c>
      <c r="C249" s="15" t="s">
        <v>2831</v>
      </c>
      <c r="D249" s="15" t="s">
        <v>558</v>
      </c>
      <c r="E249" s="15" t="s">
        <v>2696</v>
      </c>
      <c r="F249" s="15">
        <v>9</v>
      </c>
      <c r="G249" s="15" t="s">
        <v>2836</v>
      </c>
      <c r="H249" s="15" t="str">
        <f t="shared" si="3"/>
        <v>204900</v>
      </c>
      <c r="I249" s="15" t="b">
        <v>0</v>
      </c>
      <c r="J249" s="15" t="s">
        <v>2698</v>
      </c>
      <c r="K249" s="33" t="s">
        <v>363</v>
      </c>
      <c r="L249" s="15">
        <v>1</v>
      </c>
      <c r="M249" s="15">
        <v>0</v>
      </c>
      <c r="N249" s="15">
        <v>0</v>
      </c>
      <c r="O249" s="33"/>
      <c r="P249" s="33">
        <v>0</v>
      </c>
      <c r="Q249" s="7"/>
      <c r="R249" s="33" t="s">
        <v>363</v>
      </c>
      <c r="S249" s="15" t="s">
        <v>2713</v>
      </c>
      <c r="T249" s="33">
        <v>0</v>
      </c>
      <c r="U249" s="15" t="s">
        <v>2707</v>
      </c>
      <c r="V249" s="15">
        <v>10000</v>
      </c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 t="s">
        <v>2797</v>
      </c>
      <c r="AI249" s="33">
        <v>900</v>
      </c>
      <c r="AJ249" s="33"/>
      <c r="AK249" s="7"/>
      <c r="AL249"/>
      <c r="AM249"/>
      <c r="AN249"/>
      <c r="AO249"/>
      <c r="AP249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29"/>
      <c r="BH249"/>
      <c r="BI249"/>
      <c r="BJ249"/>
      <c r="BK249"/>
      <c r="BL249"/>
      <c r="BM249" s="33"/>
      <c r="BN249" s="33"/>
      <c r="BO249" s="33"/>
      <c r="BP249" s="33"/>
      <c r="BQ249" s="33"/>
      <c r="BR249" s="33"/>
      <c r="BS249" s="33"/>
      <c r="BT249" s="33"/>
      <c r="BU249" s="33"/>
      <c r="BV249" s="33"/>
      <c r="BW249" s="33"/>
      <c r="BX249" s="33"/>
      <c r="BY249" s="33"/>
      <c r="BZ249" s="33"/>
      <c r="CA249" s="33"/>
      <c r="CB249" s="33"/>
      <c r="CC249" s="29"/>
      <c r="CD249"/>
      <c r="CE249"/>
      <c r="CF249"/>
      <c r="CG249"/>
      <c r="CH249"/>
      <c r="CJ249" s="15">
        <v>20005</v>
      </c>
      <c r="CK249" t="s">
        <v>2831</v>
      </c>
    </row>
    <row r="250" spans="1:89">
      <c r="A250" s="7"/>
      <c r="B250" s="15">
        <f>20000000+INDEX(编号表!$F:$F,MATCH(D250,编号表!$E:$E,0))*10000+F250</f>
        <v>20490010</v>
      </c>
      <c r="C250" s="15" t="s">
        <v>2831</v>
      </c>
      <c r="D250" s="15" t="s">
        <v>558</v>
      </c>
      <c r="E250" s="15" t="s">
        <v>2696</v>
      </c>
      <c r="F250" s="15">
        <v>10</v>
      </c>
      <c r="G250" s="15" t="s">
        <v>2801</v>
      </c>
      <c r="H250" s="15" t="str">
        <f t="shared" si="3"/>
        <v>204900</v>
      </c>
      <c r="I250" s="15" t="b">
        <v>0</v>
      </c>
      <c r="J250" s="15" t="s">
        <v>2698</v>
      </c>
      <c r="K250" s="33" t="s">
        <v>363</v>
      </c>
      <c r="L250" s="15">
        <v>1</v>
      </c>
      <c r="M250" s="15">
        <v>0</v>
      </c>
      <c r="N250" s="15">
        <v>0</v>
      </c>
      <c r="O250" s="33"/>
      <c r="P250" s="33">
        <v>0</v>
      </c>
      <c r="Q250" s="7"/>
      <c r="R250" s="33" t="s">
        <v>363</v>
      </c>
      <c r="S250" s="15" t="s">
        <v>2713</v>
      </c>
      <c r="T250" s="33">
        <v>0</v>
      </c>
      <c r="U250" s="15" t="s">
        <v>2707</v>
      </c>
      <c r="V250" s="15">
        <v>10000</v>
      </c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 t="s">
        <v>2797</v>
      </c>
      <c r="AI250" s="33">
        <v>1000</v>
      </c>
      <c r="AJ250" s="33"/>
      <c r="AK250" s="7"/>
      <c r="AL250"/>
      <c r="AM250"/>
      <c r="AN250"/>
      <c r="AO250"/>
      <c r="AP250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29"/>
      <c r="BH250"/>
      <c r="BI250"/>
      <c r="BJ250"/>
      <c r="BK250"/>
      <c r="BL250"/>
      <c r="BM250" s="33"/>
      <c r="BN250" s="33"/>
      <c r="BO250" s="33"/>
      <c r="BP250" s="33"/>
      <c r="BQ250" s="33"/>
      <c r="BR250" s="33"/>
      <c r="BS250" s="33"/>
      <c r="BT250" s="33"/>
      <c r="BU250" s="33"/>
      <c r="BV250" s="33"/>
      <c r="BW250" s="33"/>
      <c r="BX250" s="33"/>
      <c r="BY250" s="33"/>
      <c r="BZ250" s="33"/>
      <c r="CA250" s="33"/>
      <c r="CB250" s="33"/>
      <c r="CC250" s="29"/>
      <c r="CD250"/>
      <c r="CE250"/>
      <c r="CF250"/>
      <c r="CG250"/>
      <c r="CH250"/>
      <c r="CJ250" s="15">
        <v>20005</v>
      </c>
      <c r="CK250" t="s">
        <v>2831</v>
      </c>
    </row>
    <row r="251" spans="1:89">
      <c r="A251" s="7"/>
      <c r="B251" s="15">
        <f>20000000+INDEX(编号表!$F:$F,MATCH(D251,编号表!$E:$E,0))*10000+F251</f>
        <v>20500001</v>
      </c>
      <c r="C251" s="15" t="s">
        <v>2837</v>
      </c>
      <c r="D251" s="15" t="s">
        <v>564</v>
      </c>
      <c r="E251" s="15" t="s">
        <v>2696</v>
      </c>
      <c r="F251" s="15">
        <v>1</v>
      </c>
      <c r="G251" s="15" t="s">
        <v>2838</v>
      </c>
      <c r="H251" s="15" t="str">
        <f t="shared" si="3"/>
        <v>205000</v>
      </c>
      <c r="I251" s="15" t="b">
        <v>0</v>
      </c>
      <c r="J251" s="15" t="s">
        <v>2698</v>
      </c>
      <c r="K251" s="33" t="s">
        <v>363</v>
      </c>
      <c r="L251" s="15">
        <v>1</v>
      </c>
      <c r="M251" s="15">
        <v>0</v>
      </c>
      <c r="N251" s="15">
        <v>0</v>
      </c>
      <c r="O251" s="33"/>
      <c r="P251" s="33">
        <v>0</v>
      </c>
      <c r="Q251" s="7"/>
      <c r="R251" s="33" t="s">
        <v>363</v>
      </c>
      <c r="S251" s="15" t="s">
        <v>2713</v>
      </c>
      <c r="T251" s="33">
        <v>0</v>
      </c>
      <c r="U251" s="15" t="s">
        <v>2707</v>
      </c>
      <c r="V251" s="15">
        <v>10000</v>
      </c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 t="s">
        <v>2839</v>
      </c>
      <c r="AI251" s="33">
        <v>2</v>
      </c>
      <c r="AJ251" s="33"/>
      <c r="AK251" s="7"/>
      <c r="AL251"/>
      <c r="AM251"/>
      <c r="AN251"/>
      <c r="AO251"/>
      <c r="AP251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29"/>
      <c r="BH251"/>
      <c r="BI251"/>
      <c r="BJ251"/>
      <c r="BK251"/>
      <c r="BL251"/>
      <c r="BM251" s="33"/>
      <c r="BN251" s="33"/>
      <c r="BO251" s="33"/>
      <c r="BP251" s="33"/>
      <c r="BQ251" s="33"/>
      <c r="BR251" s="33"/>
      <c r="BS251" s="33"/>
      <c r="BT251" s="33"/>
      <c r="BU251" s="33"/>
      <c r="BV251" s="33"/>
      <c r="BW251" s="33"/>
      <c r="BX251" s="33"/>
      <c r="BY251" s="33"/>
      <c r="BZ251" s="33"/>
      <c r="CA251" s="33"/>
      <c r="CB251" s="33"/>
      <c r="CC251" s="29"/>
      <c r="CD251"/>
      <c r="CE251"/>
      <c r="CF251"/>
      <c r="CG251"/>
      <c r="CH251"/>
      <c r="CJ251" s="15">
        <v>20006</v>
      </c>
      <c r="CK251" t="s">
        <v>2837</v>
      </c>
    </row>
    <row r="252" spans="1:89">
      <c r="A252" s="7"/>
      <c r="B252" s="15">
        <f>20000000+INDEX(编号表!$F:$F,MATCH(D252,编号表!$E:$E,0))*10000+F252</f>
        <v>20500002</v>
      </c>
      <c r="C252" s="15" t="s">
        <v>2837</v>
      </c>
      <c r="D252" s="15" t="s">
        <v>564</v>
      </c>
      <c r="E252" s="15" t="s">
        <v>2696</v>
      </c>
      <c r="F252" s="15">
        <v>2</v>
      </c>
      <c r="G252" s="15" t="s">
        <v>2840</v>
      </c>
      <c r="H252" s="15" t="str">
        <f t="shared" si="3"/>
        <v>205000</v>
      </c>
      <c r="I252" s="15" t="b">
        <v>0</v>
      </c>
      <c r="J252" s="15" t="s">
        <v>2698</v>
      </c>
      <c r="K252" s="33" t="s">
        <v>363</v>
      </c>
      <c r="L252" s="15">
        <v>1</v>
      </c>
      <c r="M252" s="15">
        <v>0</v>
      </c>
      <c r="N252" s="15">
        <v>0</v>
      </c>
      <c r="O252" s="33"/>
      <c r="P252" s="33">
        <v>0</v>
      </c>
      <c r="Q252" s="7"/>
      <c r="R252" s="33" t="s">
        <v>363</v>
      </c>
      <c r="S252" s="15" t="s">
        <v>2713</v>
      </c>
      <c r="T252" s="33">
        <v>0</v>
      </c>
      <c r="U252" s="15" t="s">
        <v>2707</v>
      </c>
      <c r="V252" s="15">
        <v>10000</v>
      </c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 t="s">
        <v>2839</v>
      </c>
      <c r="AI252" s="33">
        <v>4</v>
      </c>
      <c r="AJ252" s="33"/>
      <c r="AK252" s="7"/>
      <c r="AL252"/>
      <c r="AM252"/>
      <c r="AN252"/>
      <c r="AO252"/>
      <c r="AP252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29"/>
      <c r="BH252"/>
      <c r="BI252"/>
      <c r="BJ252"/>
      <c r="BK252"/>
      <c r="BL252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29"/>
      <c r="CD252"/>
      <c r="CE252"/>
      <c r="CF252"/>
      <c r="CG252"/>
      <c r="CH252"/>
      <c r="CJ252" s="15">
        <v>20006</v>
      </c>
      <c r="CK252" t="s">
        <v>2837</v>
      </c>
    </row>
    <row r="253" spans="1:89">
      <c r="A253" s="7"/>
      <c r="B253" s="15">
        <f>20000000+INDEX(编号表!$F:$F,MATCH(D253,编号表!$E:$E,0))*10000+F253</f>
        <v>20500003</v>
      </c>
      <c r="C253" s="15" t="s">
        <v>2837</v>
      </c>
      <c r="D253" s="15" t="s">
        <v>564</v>
      </c>
      <c r="E253" s="15" t="s">
        <v>2696</v>
      </c>
      <c r="F253" s="15">
        <v>3</v>
      </c>
      <c r="G253" s="15" t="s">
        <v>2841</v>
      </c>
      <c r="H253" s="15" t="str">
        <f t="shared" si="3"/>
        <v>205000</v>
      </c>
      <c r="I253" s="15" t="b">
        <v>0</v>
      </c>
      <c r="J253" s="15" t="s">
        <v>2698</v>
      </c>
      <c r="K253" s="33" t="s">
        <v>363</v>
      </c>
      <c r="L253" s="15">
        <v>1</v>
      </c>
      <c r="M253" s="15">
        <v>0</v>
      </c>
      <c r="N253" s="15">
        <v>0</v>
      </c>
      <c r="O253" s="33"/>
      <c r="P253" s="33">
        <v>0</v>
      </c>
      <c r="Q253" s="7"/>
      <c r="R253" s="33" t="s">
        <v>363</v>
      </c>
      <c r="S253" s="15" t="s">
        <v>2713</v>
      </c>
      <c r="T253" s="33">
        <v>0</v>
      </c>
      <c r="U253" s="15" t="s">
        <v>2707</v>
      </c>
      <c r="V253" s="15">
        <v>10000</v>
      </c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 t="s">
        <v>2839</v>
      </c>
      <c r="AI253" s="33">
        <v>6</v>
      </c>
      <c r="AJ253" s="33"/>
      <c r="AK253" s="7"/>
      <c r="AL253"/>
      <c r="AM253"/>
      <c r="AN253"/>
      <c r="AO253"/>
      <c r="AP25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29"/>
      <c r="BH253"/>
      <c r="BI253"/>
      <c r="BJ253"/>
      <c r="BK253"/>
      <c r="BL253"/>
      <c r="BM253" s="33"/>
      <c r="BN253" s="33"/>
      <c r="BO253" s="33"/>
      <c r="BP253" s="33"/>
      <c r="BQ253" s="33"/>
      <c r="BR253" s="33"/>
      <c r="BS253" s="33"/>
      <c r="BT253" s="33"/>
      <c r="BU253" s="33"/>
      <c r="BV253" s="33"/>
      <c r="BW253" s="33"/>
      <c r="BX253" s="33"/>
      <c r="BY253" s="33"/>
      <c r="BZ253" s="33"/>
      <c r="CA253" s="33"/>
      <c r="CB253" s="33"/>
      <c r="CC253" s="29"/>
      <c r="CD253"/>
      <c r="CE253"/>
      <c r="CF253"/>
      <c r="CG253"/>
      <c r="CH253"/>
      <c r="CJ253" s="15">
        <v>20006</v>
      </c>
      <c r="CK253" t="s">
        <v>2837</v>
      </c>
    </row>
    <row r="254" spans="1:89">
      <c r="A254" s="7"/>
      <c r="B254" s="15">
        <f>20000000+INDEX(编号表!$F:$F,MATCH(D254,编号表!$E:$E,0))*10000+F254</f>
        <v>20500004</v>
      </c>
      <c r="C254" s="15" t="s">
        <v>2837</v>
      </c>
      <c r="D254" s="15" t="s">
        <v>564</v>
      </c>
      <c r="E254" s="15" t="s">
        <v>2696</v>
      </c>
      <c r="F254" s="15">
        <v>4</v>
      </c>
      <c r="G254" s="15" t="s">
        <v>2842</v>
      </c>
      <c r="H254" s="15" t="str">
        <f t="shared" si="3"/>
        <v>205000</v>
      </c>
      <c r="I254" s="15" t="b">
        <v>0</v>
      </c>
      <c r="J254" s="15" t="s">
        <v>2698</v>
      </c>
      <c r="K254" s="33" t="s">
        <v>363</v>
      </c>
      <c r="L254" s="15">
        <v>1</v>
      </c>
      <c r="M254" s="15">
        <v>0</v>
      </c>
      <c r="N254" s="15">
        <v>0</v>
      </c>
      <c r="O254" s="33"/>
      <c r="P254" s="33">
        <v>0</v>
      </c>
      <c r="Q254" s="7"/>
      <c r="R254" s="33" t="s">
        <v>363</v>
      </c>
      <c r="S254" s="15" t="s">
        <v>2713</v>
      </c>
      <c r="T254" s="33">
        <v>0</v>
      </c>
      <c r="U254" s="15" t="s">
        <v>2707</v>
      </c>
      <c r="V254" s="15">
        <v>10000</v>
      </c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 t="s">
        <v>2839</v>
      </c>
      <c r="AI254" s="33">
        <v>8</v>
      </c>
      <c r="AJ254" s="33"/>
      <c r="AK254" s="7"/>
      <c r="AL254"/>
      <c r="AM254"/>
      <c r="AN254"/>
      <c r="AO254"/>
      <c r="AP254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29"/>
      <c r="BH254"/>
      <c r="BI254"/>
      <c r="BJ254"/>
      <c r="BK254"/>
      <c r="BL254"/>
      <c r="BM254" s="33"/>
      <c r="BN254" s="33"/>
      <c r="BO254" s="33"/>
      <c r="BP254" s="33"/>
      <c r="BQ254" s="33"/>
      <c r="BR254" s="33"/>
      <c r="BS254" s="33"/>
      <c r="BT254" s="33"/>
      <c r="BU254" s="33"/>
      <c r="BV254" s="33"/>
      <c r="BW254" s="33"/>
      <c r="BX254" s="33"/>
      <c r="BY254" s="33"/>
      <c r="BZ254" s="33"/>
      <c r="CA254" s="33"/>
      <c r="CB254" s="33"/>
      <c r="CC254" s="29"/>
      <c r="CD254"/>
      <c r="CE254"/>
      <c r="CF254"/>
      <c r="CG254"/>
      <c r="CH254"/>
      <c r="CJ254" s="15">
        <v>20006</v>
      </c>
      <c r="CK254" t="s">
        <v>2837</v>
      </c>
    </row>
    <row r="255" spans="1:89">
      <c r="A255" s="7"/>
      <c r="B255" s="15">
        <f>20000000+INDEX(编号表!$F:$F,MATCH(D255,编号表!$E:$E,0))*10000+F255</f>
        <v>20500005</v>
      </c>
      <c r="C255" s="15" t="s">
        <v>2837</v>
      </c>
      <c r="D255" s="15" t="s">
        <v>564</v>
      </c>
      <c r="E255" s="15" t="s">
        <v>2696</v>
      </c>
      <c r="F255" s="15">
        <v>5</v>
      </c>
      <c r="G255" s="15" t="s">
        <v>2843</v>
      </c>
      <c r="H255" s="15" t="str">
        <f t="shared" si="3"/>
        <v>205000</v>
      </c>
      <c r="I255" s="15" t="b">
        <v>0</v>
      </c>
      <c r="J255" s="15" t="s">
        <v>2698</v>
      </c>
      <c r="K255" s="33" t="s">
        <v>363</v>
      </c>
      <c r="L255" s="15">
        <v>1</v>
      </c>
      <c r="M255" s="15">
        <v>0</v>
      </c>
      <c r="N255" s="15">
        <v>0</v>
      </c>
      <c r="O255" s="33"/>
      <c r="P255" s="33">
        <v>0</v>
      </c>
      <c r="Q255" s="7"/>
      <c r="R255" s="33" t="s">
        <v>363</v>
      </c>
      <c r="S255" s="15" t="s">
        <v>2713</v>
      </c>
      <c r="T255" s="33">
        <v>0</v>
      </c>
      <c r="U255" s="15" t="s">
        <v>2707</v>
      </c>
      <c r="V255" s="15">
        <v>10000</v>
      </c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 t="s">
        <v>2839</v>
      </c>
      <c r="AI255" s="33">
        <v>10</v>
      </c>
      <c r="AJ255" s="33"/>
      <c r="AK255" s="7"/>
      <c r="AL255"/>
      <c r="AM255"/>
      <c r="AN255"/>
      <c r="AO255"/>
      <c r="AP255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29"/>
      <c r="BH255"/>
      <c r="BI255"/>
      <c r="BJ255"/>
      <c r="BK255"/>
      <c r="BL255"/>
      <c r="BM255" s="33"/>
      <c r="BN255" s="33"/>
      <c r="BO255" s="33"/>
      <c r="BP255" s="33"/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3"/>
      <c r="CB255" s="33"/>
      <c r="CC255" s="29"/>
      <c r="CD255"/>
      <c r="CE255"/>
      <c r="CF255"/>
      <c r="CG255"/>
      <c r="CH255"/>
      <c r="CJ255" s="15">
        <v>20006</v>
      </c>
      <c r="CK255" t="s">
        <v>2837</v>
      </c>
    </row>
    <row r="256" spans="1:89">
      <c r="A256" s="7"/>
      <c r="B256" s="15">
        <f>20000000+INDEX(编号表!$F:$F,MATCH(D256,编号表!$E:$E,0))*10000+F256</f>
        <v>20500006</v>
      </c>
      <c r="C256" s="15" t="s">
        <v>2837</v>
      </c>
      <c r="D256" s="15" t="s">
        <v>564</v>
      </c>
      <c r="E256" s="15" t="s">
        <v>2696</v>
      </c>
      <c r="F256" s="15">
        <v>6</v>
      </c>
      <c r="G256" s="15" t="s">
        <v>2844</v>
      </c>
      <c r="H256" s="15" t="str">
        <f t="shared" si="3"/>
        <v>205000</v>
      </c>
      <c r="I256" s="15" t="b">
        <v>0</v>
      </c>
      <c r="J256" s="15" t="s">
        <v>2698</v>
      </c>
      <c r="K256" s="33" t="s">
        <v>363</v>
      </c>
      <c r="L256" s="15">
        <v>1</v>
      </c>
      <c r="M256" s="15">
        <v>0</v>
      </c>
      <c r="N256" s="15">
        <v>0</v>
      </c>
      <c r="O256" s="33"/>
      <c r="P256" s="33">
        <v>0</v>
      </c>
      <c r="Q256" s="7"/>
      <c r="R256" s="33" t="s">
        <v>363</v>
      </c>
      <c r="S256" s="15" t="s">
        <v>2713</v>
      </c>
      <c r="T256" s="33">
        <v>0</v>
      </c>
      <c r="U256" s="15" t="s">
        <v>2707</v>
      </c>
      <c r="V256" s="15">
        <v>10000</v>
      </c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 t="s">
        <v>2839</v>
      </c>
      <c r="AI256" s="33">
        <v>12</v>
      </c>
      <c r="AJ256" s="33"/>
      <c r="AK256" s="7"/>
      <c r="AL256"/>
      <c r="AM256"/>
      <c r="AN256"/>
      <c r="AO256"/>
      <c r="AP256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29"/>
      <c r="BH256"/>
      <c r="BI256"/>
      <c r="BJ256"/>
      <c r="BK256"/>
      <c r="BL256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29"/>
      <c r="CD256"/>
      <c r="CE256"/>
      <c r="CF256"/>
      <c r="CG256"/>
      <c r="CH256"/>
      <c r="CJ256" s="15">
        <v>20006</v>
      </c>
      <c r="CK256" t="s">
        <v>2837</v>
      </c>
    </row>
    <row r="257" spans="1:89">
      <c r="A257" s="7"/>
      <c r="B257" s="15">
        <f>20000000+INDEX(编号表!$F:$F,MATCH(D257,编号表!$E:$E,0))*10000+F257</f>
        <v>20500007</v>
      </c>
      <c r="C257" s="15" t="s">
        <v>2837</v>
      </c>
      <c r="D257" s="15" t="s">
        <v>564</v>
      </c>
      <c r="E257" s="15" t="s">
        <v>2696</v>
      </c>
      <c r="F257" s="15">
        <v>7</v>
      </c>
      <c r="G257" s="15" t="s">
        <v>2845</v>
      </c>
      <c r="H257" s="15" t="str">
        <f t="shared" si="3"/>
        <v>205000</v>
      </c>
      <c r="I257" s="15" t="b">
        <v>0</v>
      </c>
      <c r="J257" s="15" t="s">
        <v>2698</v>
      </c>
      <c r="K257" s="33" t="s">
        <v>363</v>
      </c>
      <c r="L257" s="15">
        <v>1</v>
      </c>
      <c r="M257" s="15">
        <v>0</v>
      </c>
      <c r="N257" s="15">
        <v>0</v>
      </c>
      <c r="O257" s="33"/>
      <c r="P257" s="33">
        <v>0</v>
      </c>
      <c r="Q257" s="7"/>
      <c r="R257" s="33" t="s">
        <v>363</v>
      </c>
      <c r="S257" s="15" t="s">
        <v>2713</v>
      </c>
      <c r="T257" s="33">
        <v>0</v>
      </c>
      <c r="U257" s="15" t="s">
        <v>2707</v>
      </c>
      <c r="V257" s="15">
        <v>10000</v>
      </c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 t="s">
        <v>2839</v>
      </c>
      <c r="AI257" s="33">
        <v>14</v>
      </c>
      <c r="AJ257" s="33"/>
      <c r="AK257" s="7"/>
      <c r="AL257"/>
      <c r="AM257"/>
      <c r="AN257"/>
      <c r="AO257"/>
      <c r="AP257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29"/>
      <c r="BH257"/>
      <c r="BI257"/>
      <c r="BJ257"/>
      <c r="BK257"/>
      <c r="BL257"/>
      <c r="BM257" s="33"/>
      <c r="BN257" s="33"/>
      <c r="BO257" s="33"/>
      <c r="BP257" s="33"/>
      <c r="BQ257" s="33"/>
      <c r="BR257" s="33"/>
      <c r="BS257" s="33"/>
      <c r="BT257" s="33"/>
      <c r="BU257" s="33"/>
      <c r="BV257" s="33"/>
      <c r="BW257" s="33"/>
      <c r="BX257" s="33"/>
      <c r="BY257" s="33"/>
      <c r="BZ257" s="33"/>
      <c r="CA257" s="33"/>
      <c r="CB257" s="33"/>
      <c r="CC257" s="29"/>
      <c r="CD257"/>
      <c r="CE257"/>
      <c r="CF257"/>
      <c r="CG257"/>
      <c r="CH257"/>
      <c r="CJ257" s="15">
        <v>20006</v>
      </c>
      <c r="CK257" t="s">
        <v>2837</v>
      </c>
    </row>
    <row r="258" spans="1:89">
      <c r="A258" s="7"/>
      <c r="B258" s="15">
        <f>20000000+INDEX(编号表!$F:$F,MATCH(D258,编号表!$E:$E,0))*10000+F258</f>
        <v>20500008</v>
      </c>
      <c r="C258" s="15" t="s">
        <v>2837</v>
      </c>
      <c r="D258" s="15" t="s">
        <v>564</v>
      </c>
      <c r="E258" s="15" t="s">
        <v>2696</v>
      </c>
      <c r="F258" s="15">
        <v>8</v>
      </c>
      <c r="G258" s="15" t="s">
        <v>2846</v>
      </c>
      <c r="H258" s="15" t="str">
        <f t="shared" si="3"/>
        <v>205000</v>
      </c>
      <c r="I258" s="15" t="b">
        <v>0</v>
      </c>
      <c r="J258" s="15" t="s">
        <v>2698</v>
      </c>
      <c r="K258" s="33" t="s">
        <v>363</v>
      </c>
      <c r="L258" s="15">
        <v>1</v>
      </c>
      <c r="M258" s="15">
        <v>0</v>
      </c>
      <c r="N258" s="15">
        <v>0</v>
      </c>
      <c r="O258" s="33"/>
      <c r="P258" s="33">
        <v>0</v>
      </c>
      <c r="Q258" s="7"/>
      <c r="R258" s="33" t="s">
        <v>363</v>
      </c>
      <c r="S258" s="15" t="s">
        <v>2713</v>
      </c>
      <c r="T258" s="33">
        <v>0</v>
      </c>
      <c r="U258" s="15" t="s">
        <v>2707</v>
      </c>
      <c r="V258" s="15">
        <v>10000</v>
      </c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 t="s">
        <v>2839</v>
      </c>
      <c r="AI258" s="33">
        <v>16</v>
      </c>
      <c r="AJ258" s="33"/>
      <c r="AK258" s="7"/>
      <c r="AL258"/>
      <c r="AM258"/>
      <c r="AN258"/>
      <c r="AO258"/>
      <c r="AP258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29"/>
      <c r="BH258"/>
      <c r="BI258"/>
      <c r="BJ258"/>
      <c r="BK258"/>
      <c r="BL258"/>
      <c r="BM258" s="33"/>
      <c r="BN258" s="33"/>
      <c r="BO258" s="33"/>
      <c r="BP258" s="33"/>
      <c r="BQ258" s="33"/>
      <c r="BR258" s="33"/>
      <c r="BS258" s="33"/>
      <c r="BT258" s="33"/>
      <c r="BU258" s="33"/>
      <c r="BV258" s="33"/>
      <c r="BW258" s="33"/>
      <c r="BX258" s="33"/>
      <c r="BY258" s="33"/>
      <c r="BZ258" s="33"/>
      <c r="CA258" s="33"/>
      <c r="CB258" s="33"/>
      <c r="CC258" s="29"/>
      <c r="CD258"/>
      <c r="CE258"/>
      <c r="CF258"/>
      <c r="CG258"/>
      <c r="CH258"/>
      <c r="CJ258" s="15">
        <v>20006</v>
      </c>
      <c r="CK258" t="s">
        <v>2837</v>
      </c>
    </row>
    <row r="259" spans="1:89">
      <c r="A259" s="7"/>
      <c r="B259" s="15">
        <f>20000000+INDEX(编号表!$F:$F,MATCH(D259,编号表!$E:$E,0))*10000+F259</f>
        <v>20500009</v>
      </c>
      <c r="C259" s="15" t="s">
        <v>2837</v>
      </c>
      <c r="D259" s="15" t="s">
        <v>564</v>
      </c>
      <c r="E259" s="15" t="s">
        <v>2696</v>
      </c>
      <c r="F259" s="15">
        <v>9</v>
      </c>
      <c r="G259" s="15" t="s">
        <v>2847</v>
      </c>
      <c r="H259" s="15" t="str">
        <f t="shared" si="3"/>
        <v>205000</v>
      </c>
      <c r="I259" s="15" t="b">
        <v>0</v>
      </c>
      <c r="J259" s="15" t="s">
        <v>2698</v>
      </c>
      <c r="K259" s="33" t="s">
        <v>363</v>
      </c>
      <c r="L259" s="15">
        <v>1</v>
      </c>
      <c r="M259" s="15">
        <v>0</v>
      </c>
      <c r="N259" s="15">
        <v>0</v>
      </c>
      <c r="O259" s="33"/>
      <c r="P259" s="33">
        <v>0</v>
      </c>
      <c r="Q259" s="7"/>
      <c r="R259" s="33" t="s">
        <v>363</v>
      </c>
      <c r="S259" s="15" t="s">
        <v>2713</v>
      </c>
      <c r="T259" s="33">
        <v>0</v>
      </c>
      <c r="U259" s="15" t="s">
        <v>2707</v>
      </c>
      <c r="V259" s="15">
        <v>10000</v>
      </c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 t="s">
        <v>2839</v>
      </c>
      <c r="AI259" s="33">
        <v>18</v>
      </c>
      <c r="AJ259" s="33"/>
      <c r="AK259" s="7"/>
      <c r="AL259"/>
      <c r="AM259"/>
      <c r="AN259"/>
      <c r="AO259"/>
      <c r="AP259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29"/>
      <c r="BH259"/>
      <c r="BI259"/>
      <c r="BJ259"/>
      <c r="BK259"/>
      <c r="BL259"/>
      <c r="BM259" s="33"/>
      <c r="BN259" s="33"/>
      <c r="BO259" s="33"/>
      <c r="BP259" s="33"/>
      <c r="BQ259" s="33"/>
      <c r="BR259" s="33"/>
      <c r="BS259" s="33"/>
      <c r="BT259" s="33"/>
      <c r="BU259" s="33"/>
      <c r="BV259" s="33"/>
      <c r="BW259" s="33"/>
      <c r="BX259" s="33"/>
      <c r="BY259" s="33"/>
      <c r="BZ259" s="33"/>
      <c r="CA259" s="33"/>
      <c r="CB259" s="33"/>
      <c r="CC259" s="29"/>
      <c r="CD259"/>
      <c r="CE259"/>
      <c r="CF259"/>
      <c r="CG259"/>
      <c r="CH259"/>
      <c r="CJ259" s="15">
        <v>20006</v>
      </c>
      <c r="CK259" t="s">
        <v>2837</v>
      </c>
    </row>
    <row r="260" spans="1:89">
      <c r="A260" s="7"/>
      <c r="B260" s="15">
        <f>20000000+INDEX(编号表!$F:$F,MATCH(D260,编号表!$E:$E,0))*10000+F260</f>
        <v>20500010</v>
      </c>
      <c r="C260" s="15" t="s">
        <v>2837</v>
      </c>
      <c r="D260" s="15" t="s">
        <v>564</v>
      </c>
      <c r="E260" s="15" t="s">
        <v>2696</v>
      </c>
      <c r="F260" s="15">
        <v>10</v>
      </c>
      <c r="G260" s="15" t="s">
        <v>2848</v>
      </c>
      <c r="H260" s="15" t="str">
        <f t="shared" si="3"/>
        <v>205000</v>
      </c>
      <c r="I260" s="15" t="b">
        <v>0</v>
      </c>
      <c r="J260" s="15" t="s">
        <v>2698</v>
      </c>
      <c r="K260" s="33" t="s">
        <v>363</v>
      </c>
      <c r="L260" s="15">
        <v>1</v>
      </c>
      <c r="M260" s="15">
        <v>0</v>
      </c>
      <c r="N260" s="15">
        <v>0</v>
      </c>
      <c r="O260" s="33"/>
      <c r="P260" s="33">
        <v>0</v>
      </c>
      <c r="Q260" s="7"/>
      <c r="R260" s="33" t="s">
        <v>363</v>
      </c>
      <c r="S260" s="15" t="s">
        <v>2713</v>
      </c>
      <c r="T260" s="33">
        <v>0</v>
      </c>
      <c r="U260" s="15" t="s">
        <v>2707</v>
      </c>
      <c r="V260" s="15">
        <v>10000</v>
      </c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 t="s">
        <v>2839</v>
      </c>
      <c r="AI260" s="33">
        <v>20</v>
      </c>
      <c r="AJ260" s="33"/>
      <c r="AK260" s="7"/>
      <c r="AL260"/>
      <c r="AM260"/>
      <c r="AN260"/>
      <c r="AO260"/>
      <c r="AP260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29"/>
      <c r="BH260"/>
      <c r="BI260"/>
      <c r="BJ260"/>
      <c r="BK260"/>
      <c r="BL260"/>
      <c r="BM260" s="33"/>
      <c r="BN260" s="33"/>
      <c r="BO260" s="33"/>
      <c r="BP260" s="33"/>
      <c r="BQ260" s="33"/>
      <c r="BR260" s="33"/>
      <c r="BS260" s="33"/>
      <c r="BT260" s="33"/>
      <c r="BU260" s="33"/>
      <c r="BV260" s="33"/>
      <c r="BW260" s="33"/>
      <c r="BX260" s="33"/>
      <c r="BY260" s="33"/>
      <c r="BZ260" s="33"/>
      <c r="CA260" s="33"/>
      <c r="CB260" s="33"/>
      <c r="CC260" s="29"/>
      <c r="CD260"/>
      <c r="CE260"/>
      <c r="CF260"/>
      <c r="CG260"/>
      <c r="CH260"/>
      <c r="CJ260" s="15">
        <v>20006</v>
      </c>
      <c r="CK260" t="s">
        <v>2837</v>
      </c>
    </row>
    <row r="261" spans="1:89">
      <c r="A261" s="7"/>
      <c r="B261" s="15">
        <f>20000000+INDEX(编号表!$F:$F,MATCH(D261,编号表!$E:$E,0))*10000+F261</f>
        <v>20510001</v>
      </c>
      <c r="C261" s="15" t="s">
        <v>2849</v>
      </c>
      <c r="D261" s="15" t="s">
        <v>586</v>
      </c>
      <c r="E261" s="15" t="s">
        <v>2696</v>
      </c>
      <c r="F261" s="15">
        <v>1</v>
      </c>
      <c r="G261" s="15" t="s">
        <v>2850</v>
      </c>
      <c r="H261" s="15" t="str">
        <f t="shared" si="3"/>
        <v>205100</v>
      </c>
      <c r="I261" s="15" t="b">
        <v>0</v>
      </c>
      <c r="J261" s="15" t="s">
        <v>2698</v>
      </c>
      <c r="K261" s="33" t="s">
        <v>363</v>
      </c>
      <c r="L261" s="15">
        <v>1</v>
      </c>
      <c r="M261" s="15">
        <v>0</v>
      </c>
      <c r="N261" s="15">
        <v>0</v>
      </c>
      <c r="O261" s="33"/>
      <c r="P261" s="33">
        <v>0</v>
      </c>
      <c r="Q261" s="7"/>
      <c r="R261" s="33" t="s">
        <v>363</v>
      </c>
      <c r="S261" s="15" t="s">
        <v>2713</v>
      </c>
      <c r="T261" s="33">
        <v>0</v>
      </c>
      <c r="U261" s="15" t="s">
        <v>2707</v>
      </c>
      <c r="V261" s="15">
        <v>10000</v>
      </c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 t="s">
        <v>588</v>
      </c>
      <c r="AI261" s="33">
        <v>1</v>
      </c>
      <c r="AJ261" s="33"/>
      <c r="AK261" s="7"/>
      <c r="AL261"/>
      <c r="AM261"/>
      <c r="AN261"/>
      <c r="AO261"/>
      <c r="AP261"/>
      <c r="AQ261" s="33" t="s">
        <v>2707</v>
      </c>
      <c r="AR261" s="33">
        <v>10000</v>
      </c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 t="s">
        <v>2741</v>
      </c>
      <c r="BE261" s="33">
        <v>50</v>
      </c>
      <c r="BF261" s="33"/>
      <c r="BG261" s="29"/>
      <c r="BH261"/>
      <c r="BI261"/>
      <c r="BJ261"/>
      <c r="BK261"/>
      <c r="BL261"/>
      <c r="BM261" s="33"/>
      <c r="BN261" s="33"/>
      <c r="BO261" s="33"/>
      <c r="BP261" s="33"/>
      <c r="BQ261" s="33"/>
      <c r="BR261" s="33"/>
      <c r="BS261" s="33"/>
      <c r="BT261" s="33"/>
      <c r="BU261" s="33"/>
      <c r="BV261" s="33"/>
      <c r="BW261" s="33"/>
      <c r="BX261" s="33"/>
      <c r="BY261" s="33"/>
      <c r="BZ261" s="33"/>
      <c r="CA261" s="33"/>
      <c r="CB261" s="33"/>
      <c r="CC261" s="29"/>
      <c r="CD261"/>
      <c r="CE261"/>
      <c r="CF261"/>
      <c r="CG261"/>
      <c r="CH261"/>
      <c r="CJ261" s="15">
        <v>20011</v>
      </c>
      <c r="CK261" t="s">
        <v>2849</v>
      </c>
    </row>
    <row r="262" spans="1:89">
      <c r="A262" s="7"/>
      <c r="B262" s="15">
        <f>20000000+INDEX(编号表!$F:$F,MATCH(D262,编号表!$E:$E,0))*10000+F262</f>
        <v>20510002</v>
      </c>
      <c r="C262" s="15" t="s">
        <v>2849</v>
      </c>
      <c r="D262" s="15" t="s">
        <v>586</v>
      </c>
      <c r="E262" s="15" t="s">
        <v>2696</v>
      </c>
      <c r="F262" s="15">
        <v>2</v>
      </c>
      <c r="G262" s="15" t="s">
        <v>2851</v>
      </c>
      <c r="H262" s="15" t="str">
        <f t="shared" si="3"/>
        <v>205100</v>
      </c>
      <c r="I262" s="15" t="b">
        <v>0</v>
      </c>
      <c r="J262" s="15" t="s">
        <v>2698</v>
      </c>
      <c r="K262" s="33" t="s">
        <v>363</v>
      </c>
      <c r="L262" s="15">
        <v>1</v>
      </c>
      <c r="M262" s="15">
        <v>0</v>
      </c>
      <c r="N262" s="15">
        <v>0</v>
      </c>
      <c r="O262" s="33"/>
      <c r="P262" s="33">
        <v>0</v>
      </c>
      <c r="Q262" s="7"/>
      <c r="R262" s="33" t="s">
        <v>363</v>
      </c>
      <c r="S262" s="15" t="s">
        <v>2713</v>
      </c>
      <c r="T262" s="33">
        <v>0</v>
      </c>
      <c r="U262" s="15" t="s">
        <v>2707</v>
      </c>
      <c r="V262" s="15">
        <v>10000</v>
      </c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 t="s">
        <v>588</v>
      </c>
      <c r="AI262" s="33">
        <v>2</v>
      </c>
      <c r="AJ262" s="33"/>
      <c r="AK262" s="7"/>
      <c r="AL262"/>
      <c r="AM262"/>
      <c r="AN262"/>
      <c r="AO262"/>
      <c r="AP262"/>
      <c r="AQ262" s="33" t="s">
        <v>2707</v>
      </c>
      <c r="AR262" s="33">
        <v>10000</v>
      </c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 t="s">
        <v>2741</v>
      </c>
      <c r="BE262" s="33">
        <v>100</v>
      </c>
      <c r="BF262" s="33"/>
      <c r="BG262" s="29"/>
      <c r="BH262"/>
      <c r="BI262"/>
      <c r="BJ262"/>
      <c r="BK262"/>
      <c r="BL262"/>
      <c r="BM262" s="33"/>
      <c r="BN262" s="33"/>
      <c r="BO262" s="33"/>
      <c r="BP262" s="33"/>
      <c r="BQ262" s="33"/>
      <c r="BR262" s="33"/>
      <c r="BS262" s="33"/>
      <c r="BT262" s="33"/>
      <c r="BU262" s="33"/>
      <c r="BV262" s="33"/>
      <c r="BW262" s="33"/>
      <c r="BX262" s="33"/>
      <c r="BY262" s="33"/>
      <c r="BZ262" s="33"/>
      <c r="CA262" s="33"/>
      <c r="CB262" s="33"/>
      <c r="CC262" s="29"/>
      <c r="CD262"/>
      <c r="CE262"/>
      <c r="CF262"/>
      <c r="CG262"/>
      <c r="CH262"/>
      <c r="CJ262" s="15">
        <v>20011</v>
      </c>
      <c r="CK262" t="s">
        <v>2849</v>
      </c>
    </row>
    <row r="263" spans="1:89">
      <c r="A263" s="7"/>
      <c r="B263" s="15">
        <f>20000000+INDEX(编号表!$F:$F,MATCH(D263,编号表!$E:$E,0))*10000+F263</f>
        <v>20510003</v>
      </c>
      <c r="C263" s="15" t="s">
        <v>2849</v>
      </c>
      <c r="D263" s="15" t="s">
        <v>586</v>
      </c>
      <c r="E263" s="15" t="s">
        <v>2696</v>
      </c>
      <c r="F263" s="15">
        <v>3</v>
      </c>
      <c r="G263" s="15" t="s">
        <v>2852</v>
      </c>
      <c r="H263" s="15" t="str">
        <f t="shared" ref="H263:H326" si="4">LEFT(B263,6)</f>
        <v>205100</v>
      </c>
      <c r="I263" s="15" t="b">
        <v>0</v>
      </c>
      <c r="J263" s="15" t="s">
        <v>2698</v>
      </c>
      <c r="K263" s="33" t="s">
        <v>363</v>
      </c>
      <c r="L263" s="15">
        <v>1</v>
      </c>
      <c r="M263" s="15">
        <v>0</v>
      </c>
      <c r="N263" s="15">
        <v>0</v>
      </c>
      <c r="O263" s="33"/>
      <c r="P263" s="33">
        <v>0</v>
      </c>
      <c r="Q263" s="7"/>
      <c r="R263" s="33" t="s">
        <v>363</v>
      </c>
      <c r="S263" s="15" t="s">
        <v>2713</v>
      </c>
      <c r="T263" s="33">
        <v>0</v>
      </c>
      <c r="U263" s="15" t="s">
        <v>2707</v>
      </c>
      <c r="V263" s="15">
        <v>10000</v>
      </c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 t="s">
        <v>588</v>
      </c>
      <c r="AI263" s="33">
        <v>3</v>
      </c>
      <c r="AJ263" s="33"/>
      <c r="AK263" s="7"/>
      <c r="AL263"/>
      <c r="AM263"/>
      <c r="AN263"/>
      <c r="AO263"/>
      <c r="AP263"/>
      <c r="AQ263" s="33" t="s">
        <v>2707</v>
      </c>
      <c r="AR263" s="33">
        <v>10000</v>
      </c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 t="s">
        <v>2741</v>
      </c>
      <c r="BE263" s="33">
        <v>150</v>
      </c>
      <c r="BF263" s="33"/>
      <c r="BG263" s="29"/>
      <c r="BH263"/>
      <c r="BI263"/>
      <c r="BJ263"/>
      <c r="BK263"/>
      <c r="BL263"/>
      <c r="BM263" s="33"/>
      <c r="BN263" s="33"/>
      <c r="BO263" s="33"/>
      <c r="BP263" s="33"/>
      <c r="BQ263" s="33"/>
      <c r="BR263" s="33"/>
      <c r="BS263" s="33"/>
      <c r="BT263" s="33"/>
      <c r="BU263" s="33"/>
      <c r="BV263" s="33"/>
      <c r="BW263" s="33"/>
      <c r="BX263" s="33"/>
      <c r="BY263" s="33"/>
      <c r="BZ263" s="33"/>
      <c r="CA263" s="33"/>
      <c r="CB263" s="33"/>
      <c r="CC263" s="29"/>
      <c r="CD263"/>
      <c r="CE263"/>
      <c r="CF263"/>
      <c r="CG263"/>
      <c r="CH263"/>
      <c r="CJ263" s="15">
        <v>20011</v>
      </c>
      <c r="CK263" t="s">
        <v>2849</v>
      </c>
    </row>
    <row r="264" spans="1:89">
      <c r="A264" s="7"/>
      <c r="B264" s="15">
        <f>20000000+INDEX(编号表!$F:$F,MATCH(D264,编号表!$E:$E,0))*10000+F264</f>
        <v>20510004</v>
      </c>
      <c r="C264" s="15" t="s">
        <v>2849</v>
      </c>
      <c r="D264" s="15" t="s">
        <v>586</v>
      </c>
      <c r="E264" s="15" t="s">
        <v>2696</v>
      </c>
      <c r="F264" s="15">
        <v>4</v>
      </c>
      <c r="G264" s="15" t="s">
        <v>2853</v>
      </c>
      <c r="H264" s="15" t="str">
        <f t="shared" si="4"/>
        <v>205100</v>
      </c>
      <c r="I264" s="15" t="b">
        <v>0</v>
      </c>
      <c r="J264" s="15" t="s">
        <v>2698</v>
      </c>
      <c r="K264" s="33" t="s">
        <v>363</v>
      </c>
      <c r="L264" s="15">
        <v>1</v>
      </c>
      <c r="M264" s="15">
        <v>0</v>
      </c>
      <c r="N264" s="15">
        <v>0</v>
      </c>
      <c r="O264" s="33"/>
      <c r="P264" s="33">
        <v>0</v>
      </c>
      <c r="Q264" s="7"/>
      <c r="R264" s="33" t="s">
        <v>363</v>
      </c>
      <c r="S264" s="15" t="s">
        <v>2713</v>
      </c>
      <c r="T264" s="33">
        <v>0</v>
      </c>
      <c r="U264" s="15" t="s">
        <v>2707</v>
      </c>
      <c r="V264" s="15">
        <v>10000</v>
      </c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 t="s">
        <v>588</v>
      </c>
      <c r="AI264" s="33">
        <v>4</v>
      </c>
      <c r="AJ264" s="33"/>
      <c r="AK264" s="7"/>
      <c r="AL264"/>
      <c r="AM264"/>
      <c r="AN264"/>
      <c r="AO264"/>
      <c r="AP264"/>
      <c r="AQ264" s="33" t="s">
        <v>2707</v>
      </c>
      <c r="AR264" s="33">
        <v>10000</v>
      </c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 t="s">
        <v>2741</v>
      </c>
      <c r="BE264" s="33">
        <v>200</v>
      </c>
      <c r="BF264" s="33"/>
      <c r="BG264" s="29"/>
      <c r="BH264"/>
      <c r="BI264"/>
      <c r="BJ264"/>
      <c r="BK264"/>
      <c r="BL264"/>
      <c r="BM264" s="33"/>
      <c r="BN264" s="33"/>
      <c r="BO264" s="33"/>
      <c r="BP264" s="33"/>
      <c r="BQ264" s="33"/>
      <c r="BR264" s="33"/>
      <c r="BS264" s="33"/>
      <c r="BT264" s="33"/>
      <c r="BU264" s="33"/>
      <c r="BV264" s="33"/>
      <c r="BW264" s="33"/>
      <c r="BX264" s="33"/>
      <c r="BY264" s="33"/>
      <c r="BZ264" s="33"/>
      <c r="CA264" s="33"/>
      <c r="CB264" s="33"/>
      <c r="CC264" s="29"/>
      <c r="CD264"/>
      <c r="CE264"/>
      <c r="CF264"/>
      <c r="CG264"/>
      <c r="CH264"/>
      <c r="CJ264" s="15">
        <v>20011</v>
      </c>
      <c r="CK264" t="s">
        <v>2849</v>
      </c>
    </row>
    <row r="265" spans="1:89">
      <c r="A265" s="7"/>
      <c r="B265" s="15">
        <f>20000000+INDEX(编号表!$F:$F,MATCH(D265,编号表!$E:$E,0))*10000+F265</f>
        <v>20510005</v>
      </c>
      <c r="C265" s="15" t="s">
        <v>2849</v>
      </c>
      <c r="D265" s="15" t="s">
        <v>586</v>
      </c>
      <c r="E265" s="15" t="s">
        <v>2696</v>
      </c>
      <c r="F265" s="15">
        <v>5</v>
      </c>
      <c r="G265" s="15" t="s">
        <v>2854</v>
      </c>
      <c r="H265" s="15" t="str">
        <f t="shared" si="4"/>
        <v>205100</v>
      </c>
      <c r="I265" s="15" t="b">
        <v>0</v>
      </c>
      <c r="J265" s="15" t="s">
        <v>2698</v>
      </c>
      <c r="K265" s="33" t="s">
        <v>363</v>
      </c>
      <c r="L265" s="15">
        <v>1</v>
      </c>
      <c r="M265" s="15">
        <v>0</v>
      </c>
      <c r="N265" s="15">
        <v>0</v>
      </c>
      <c r="O265" s="33"/>
      <c r="P265" s="33">
        <v>0</v>
      </c>
      <c r="Q265" s="7"/>
      <c r="R265" s="33" t="s">
        <v>363</v>
      </c>
      <c r="S265" s="15" t="s">
        <v>2713</v>
      </c>
      <c r="T265" s="33">
        <v>0</v>
      </c>
      <c r="U265" s="15" t="s">
        <v>2707</v>
      </c>
      <c r="V265" s="15">
        <v>10000</v>
      </c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 t="s">
        <v>588</v>
      </c>
      <c r="AI265" s="33">
        <v>5</v>
      </c>
      <c r="AJ265" s="33"/>
      <c r="AK265" s="7"/>
      <c r="AL265"/>
      <c r="AM265"/>
      <c r="AN265"/>
      <c r="AO265"/>
      <c r="AP265"/>
      <c r="AQ265" s="33" t="s">
        <v>2707</v>
      </c>
      <c r="AR265" s="33">
        <v>10000</v>
      </c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 t="s">
        <v>2741</v>
      </c>
      <c r="BE265" s="33">
        <v>250</v>
      </c>
      <c r="BF265" s="33"/>
      <c r="BG265" s="29"/>
      <c r="BH265"/>
      <c r="BI265"/>
      <c r="BJ265"/>
      <c r="BK265"/>
      <c r="BL265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29"/>
      <c r="CD265"/>
      <c r="CE265"/>
      <c r="CF265"/>
      <c r="CG265"/>
      <c r="CH265"/>
      <c r="CJ265" s="15">
        <v>20011</v>
      </c>
      <c r="CK265" t="s">
        <v>2849</v>
      </c>
    </row>
    <row r="266" spans="1:89">
      <c r="A266" s="7"/>
      <c r="B266" s="15">
        <f>20000000+INDEX(编号表!$F:$F,MATCH(D266,编号表!$E:$E,0))*10000+F266</f>
        <v>20510006</v>
      </c>
      <c r="C266" s="15" t="s">
        <v>2849</v>
      </c>
      <c r="D266" s="15" t="s">
        <v>586</v>
      </c>
      <c r="E266" s="15" t="s">
        <v>2696</v>
      </c>
      <c r="F266" s="15">
        <v>6</v>
      </c>
      <c r="G266" s="15" t="s">
        <v>2855</v>
      </c>
      <c r="H266" s="15" t="str">
        <f t="shared" si="4"/>
        <v>205100</v>
      </c>
      <c r="I266" s="15" t="b">
        <v>0</v>
      </c>
      <c r="J266" s="15" t="s">
        <v>2698</v>
      </c>
      <c r="K266" s="33" t="s">
        <v>363</v>
      </c>
      <c r="L266" s="15">
        <v>1</v>
      </c>
      <c r="M266" s="15">
        <v>0</v>
      </c>
      <c r="N266" s="15">
        <v>0</v>
      </c>
      <c r="O266" s="33"/>
      <c r="P266" s="33">
        <v>0</v>
      </c>
      <c r="Q266" s="7"/>
      <c r="R266" s="33" t="s">
        <v>363</v>
      </c>
      <c r="S266" s="15" t="s">
        <v>2713</v>
      </c>
      <c r="T266" s="33">
        <v>0</v>
      </c>
      <c r="U266" s="15" t="s">
        <v>2707</v>
      </c>
      <c r="V266" s="15">
        <v>10000</v>
      </c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 t="s">
        <v>588</v>
      </c>
      <c r="AI266" s="33">
        <v>6</v>
      </c>
      <c r="AJ266" s="33"/>
      <c r="AK266" s="7"/>
      <c r="AL266"/>
      <c r="AM266"/>
      <c r="AN266"/>
      <c r="AO266"/>
      <c r="AP266"/>
      <c r="AQ266" s="33" t="s">
        <v>2707</v>
      </c>
      <c r="AR266" s="33">
        <v>10000</v>
      </c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 t="s">
        <v>2741</v>
      </c>
      <c r="BE266" s="33">
        <v>300</v>
      </c>
      <c r="BF266" s="33"/>
      <c r="BG266" s="29"/>
      <c r="BH266"/>
      <c r="BI266"/>
      <c r="BJ266"/>
      <c r="BK266"/>
      <c r="BL266"/>
      <c r="BM266" s="33"/>
      <c r="BN266" s="33"/>
      <c r="BO266" s="33"/>
      <c r="BP266" s="33"/>
      <c r="BQ266" s="33"/>
      <c r="BR266" s="33"/>
      <c r="BS266" s="33"/>
      <c r="BT266" s="33"/>
      <c r="BU266" s="33"/>
      <c r="BV266" s="33"/>
      <c r="BW266" s="33"/>
      <c r="BX266" s="33"/>
      <c r="BY266" s="33"/>
      <c r="BZ266" s="33"/>
      <c r="CA266" s="33"/>
      <c r="CB266" s="33"/>
      <c r="CC266" s="29"/>
      <c r="CD266"/>
      <c r="CE266"/>
      <c r="CF266"/>
      <c r="CG266"/>
      <c r="CH266"/>
      <c r="CJ266" s="15">
        <v>20011</v>
      </c>
      <c r="CK266" t="s">
        <v>2849</v>
      </c>
    </row>
    <row r="267" spans="1:89">
      <c r="A267" s="7"/>
      <c r="B267" s="15">
        <f>20000000+INDEX(编号表!$F:$F,MATCH(D267,编号表!$E:$E,0))*10000+F267</f>
        <v>20510007</v>
      </c>
      <c r="C267" s="15" t="s">
        <v>2849</v>
      </c>
      <c r="D267" s="15" t="s">
        <v>586</v>
      </c>
      <c r="E267" s="15" t="s">
        <v>2696</v>
      </c>
      <c r="F267" s="15">
        <v>7</v>
      </c>
      <c r="G267" s="15" t="s">
        <v>2856</v>
      </c>
      <c r="H267" s="15" t="str">
        <f t="shared" si="4"/>
        <v>205100</v>
      </c>
      <c r="I267" s="15" t="b">
        <v>0</v>
      </c>
      <c r="J267" s="15" t="s">
        <v>2698</v>
      </c>
      <c r="K267" s="33" t="s">
        <v>363</v>
      </c>
      <c r="L267" s="15">
        <v>1</v>
      </c>
      <c r="M267" s="15">
        <v>0</v>
      </c>
      <c r="N267" s="15">
        <v>0</v>
      </c>
      <c r="O267" s="33"/>
      <c r="P267" s="33">
        <v>0</v>
      </c>
      <c r="Q267" s="7"/>
      <c r="R267" s="33" t="s">
        <v>363</v>
      </c>
      <c r="S267" s="15" t="s">
        <v>2713</v>
      </c>
      <c r="T267" s="33">
        <v>0</v>
      </c>
      <c r="U267" s="15" t="s">
        <v>2707</v>
      </c>
      <c r="V267" s="15">
        <v>10000</v>
      </c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 t="s">
        <v>588</v>
      </c>
      <c r="AI267" s="33">
        <v>7</v>
      </c>
      <c r="AJ267" s="33"/>
      <c r="AK267" s="7"/>
      <c r="AL267"/>
      <c r="AM267"/>
      <c r="AN267"/>
      <c r="AO267"/>
      <c r="AP267"/>
      <c r="AQ267" s="33" t="s">
        <v>2707</v>
      </c>
      <c r="AR267" s="33">
        <v>10000</v>
      </c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 t="s">
        <v>2741</v>
      </c>
      <c r="BE267" s="33">
        <v>350</v>
      </c>
      <c r="BF267" s="33"/>
      <c r="BG267" s="29"/>
      <c r="BH267"/>
      <c r="BI267"/>
      <c r="BJ267"/>
      <c r="BK267"/>
      <c r="BL267"/>
      <c r="BM267" s="33"/>
      <c r="BN267" s="33"/>
      <c r="BO267" s="33"/>
      <c r="BP267" s="33"/>
      <c r="BQ267" s="33"/>
      <c r="BR267" s="33"/>
      <c r="BS267" s="33"/>
      <c r="BT267" s="33"/>
      <c r="BU267" s="33"/>
      <c r="BV267" s="33"/>
      <c r="BW267" s="33"/>
      <c r="BX267" s="33"/>
      <c r="BY267" s="33"/>
      <c r="BZ267" s="33"/>
      <c r="CA267" s="33"/>
      <c r="CB267" s="33"/>
      <c r="CC267" s="29"/>
      <c r="CD267"/>
      <c r="CE267"/>
      <c r="CF267"/>
      <c r="CG267"/>
      <c r="CH267"/>
      <c r="CJ267" s="15">
        <v>20011</v>
      </c>
      <c r="CK267" t="s">
        <v>2849</v>
      </c>
    </row>
    <row r="268" spans="1:89">
      <c r="A268" s="7"/>
      <c r="B268" s="15">
        <f>20000000+INDEX(编号表!$F:$F,MATCH(D268,编号表!$E:$E,0))*10000+F268</f>
        <v>20510008</v>
      </c>
      <c r="C268" s="15" t="s">
        <v>2849</v>
      </c>
      <c r="D268" s="15" t="s">
        <v>586</v>
      </c>
      <c r="E268" s="15" t="s">
        <v>2696</v>
      </c>
      <c r="F268" s="15">
        <v>8</v>
      </c>
      <c r="G268" s="15" t="s">
        <v>2857</v>
      </c>
      <c r="H268" s="15" t="str">
        <f t="shared" si="4"/>
        <v>205100</v>
      </c>
      <c r="I268" s="15" t="b">
        <v>0</v>
      </c>
      <c r="J268" s="15" t="s">
        <v>2698</v>
      </c>
      <c r="K268" s="33" t="s">
        <v>363</v>
      </c>
      <c r="L268" s="15">
        <v>1</v>
      </c>
      <c r="M268" s="15">
        <v>0</v>
      </c>
      <c r="N268" s="15">
        <v>0</v>
      </c>
      <c r="O268" s="33"/>
      <c r="P268" s="33">
        <v>0</v>
      </c>
      <c r="Q268" s="7"/>
      <c r="R268" s="33" t="s">
        <v>363</v>
      </c>
      <c r="S268" s="15" t="s">
        <v>2713</v>
      </c>
      <c r="T268" s="33">
        <v>0</v>
      </c>
      <c r="U268" s="15" t="s">
        <v>2707</v>
      </c>
      <c r="V268" s="15">
        <v>10000</v>
      </c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 t="s">
        <v>588</v>
      </c>
      <c r="AI268" s="33">
        <v>8</v>
      </c>
      <c r="AJ268" s="33"/>
      <c r="AK268" s="7"/>
      <c r="AL268"/>
      <c r="AM268"/>
      <c r="AN268"/>
      <c r="AO268"/>
      <c r="AP268"/>
      <c r="AQ268" s="33" t="s">
        <v>2707</v>
      </c>
      <c r="AR268" s="33">
        <v>10000</v>
      </c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 t="s">
        <v>2741</v>
      </c>
      <c r="BE268" s="33">
        <v>400</v>
      </c>
      <c r="BF268" s="33"/>
      <c r="BG268" s="29"/>
      <c r="BH268"/>
      <c r="BI268"/>
      <c r="BJ268"/>
      <c r="BK268"/>
      <c r="BL268"/>
      <c r="BM268" s="33"/>
      <c r="BN268" s="33"/>
      <c r="BO268" s="33"/>
      <c r="BP268" s="33"/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3"/>
      <c r="CB268" s="33"/>
      <c r="CC268" s="29"/>
      <c r="CD268"/>
      <c r="CE268"/>
      <c r="CF268"/>
      <c r="CG268"/>
      <c r="CH268"/>
      <c r="CJ268" s="15">
        <v>20011</v>
      </c>
      <c r="CK268" t="s">
        <v>2849</v>
      </c>
    </row>
    <row r="269" spans="1:89">
      <c r="A269" s="7"/>
      <c r="B269" s="15">
        <f>20000000+INDEX(编号表!$F:$F,MATCH(D269,编号表!$E:$E,0))*10000+F269</f>
        <v>20510009</v>
      </c>
      <c r="C269" s="15" t="s">
        <v>2849</v>
      </c>
      <c r="D269" s="15" t="s">
        <v>586</v>
      </c>
      <c r="E269" s="15" t="s">
        <v>2696</v>
      </c>
      <c r="F269" s="15">
        <v>9</v>
      </c>
      <c r="G269" s="15" t="s">
        <v>2858</v>
      </c>
      <c r="H269" s="15" t="str">
        <f t="shared" si="4"/>
        <v>205100</v>
      </c>
      <c r="I269" s="15" t="b">
        <v>0</v>
      </c>
      <c r="J269" s="15" t="s">
        <v>2698</v>
      </c>
      <c r="K269" s="33" t="s">
        <v>363</v>
      </c>
      <c r="L269" s="15">
        <v>1</v>
      </c>
      <c r="M269" s="15">
        <v>0</v>
      </c>
      <c r="N269" s="15">
        <v>0</v>
      </c>
      <c r="O269" s="33"/>
      <c r="P269" s="33">
        <v>0</v>
      </c>
      <c r="Q269" s="7"/>
      <c r="R269" s="33" t="s">
        <v>363</v>
      </c>
      <c r="S269" s="15" t="s">
        <v>2713</v>
      </c>
      <c r="T269" s="33">
        <v>0</v>
      </c>
      <c r="U269" s="15" t="s">
        <v>2707</v>
      </c>
      <c r="V269" s="15">
        <v>10000</v>
      </c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 t="s">
        <v>588</v>
      </c>
      <c r="AI269" s="33">
        <v>9</v>
      </c>
      <c r="AJ269" s="33"/>
      <c r="AK269" s="7"/>
      <c r="AL269"/>
      <c r="AM269"/>
      <c r="AN269"/>
      <c r="AO269"/>
      <c r="AP269"/>
      <c r="AQ269" s="33" t="s">
        <v>2707</v>
      </c>
      <c r="AR269" s="33">
        <v>10000</v>
      </c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 t="s">
        <v>2741</v>
      </c>
      <c r="BE269" s="33">
        <v>450</v>
      </c>
      <c r="BF269" s="33"/>
      <c r="BG269" s="29"/>
      <c r="BH269"/>
      <c r="BI269"/>
      <c r="BJ269"/>
      <c r="BK269"/>
      <c r="BL269"/>
      <c r="BM269" s="33"/>
      <c r="BN269" s="33"/>
      <c r="BO269" s="33"/>
      <c r="BP269" s="33"/>
      <c r="BQ269" s="33"/>
      <c r="BR269" s="33"/>
      <c r="BS269" s="33"/>
      <c r="BT269" s="33"/>
      <c r="BU269" s="33"/>
      <c r="BV269" s="33"/>
      <c r="BW269" s="33"/>
      <c r="BX269" s="33"/>
      <c r="BY269" s="33"/>
      <c r="BZ269" s="33"/>
      <c r="CA269" s="33"/>
      <c r="CB269" s="33"/>
      <c r="CC269" s="29"/>
      <c r="CD269"/>
      <c r="CE269"/>
      <c r="CF269"/>
      <c r="CG269"/>
      <c r="CH269"/>
      <c r="CJ269" s="15">
        <v>20011</v>
      </c>
      <c r="CK269" t="s">
        <v>2849</v>
      </c>
    </row>
    <row r="270" spans="1:89">
      <c r="A270" s="7"/>
      <c r="B270" s="15">
        <f>20000000+INDEX(编号表!$F:$F,MATCH(D270,编号表!$E:$E,0))*10000+F270</f>
        <v>20510010</v>
      </c>
      <c r="C270" s="15" t="s">
        <v>2849</v>
      </c>
      <c r="D270" s="15" t="s">
        <v>586</v>
      </c>
      <c r="E270" s="15" t="s">
        <v>2696</v>
      </c>
      <c r="F270" s="15">
        <v>10</v>
      </c>
      <c r="G270" s="15" t="s">
        <v>2859</v>
      </c>
      <c r="H270" s="15" t="str">
        <f t="shared" si="4"/>
        <v>205100</v>
      </c>
      <c r="I270" s="15" t="b">
        <v>0</v>
      </c>
      <c r="J270" s="15" t="s">
        <v>2698</v>
      </c>
      <c r="K270" s="33" t="s">
        <v>363</v>
      </c>
      <c r="L270" s="15">
        <v>1</v>
      </c>
      <c r="M270" s="15">
        <v>0</v>
      </c>
      <c r="N270" s="15">
        <v>0</v>
      </c>
      <c r="O270" s="33"/>
      <c r="P270" s="33">
        <v>0</v>
      </c>
      <c r="Q270" s="7"/>
      <c r="R270" s="33" t="s">
        <v>363</v>
      </c>
      <c r="S270" s="15" t="s">
        <v>2713</v>
      </c>
      <c r="T270" s="33">
        <v>0</v>
      </c>
      <c r="U270" s="15" t="s">
        <v>2707</v>
      </c>
      <c r="V270" s="15">
        <v>10000</v>
      </c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 t="s">
        <v>588</v>
      </c>
      <c r="AI270" s="33">
        <v>10</v>
      </c>
      <c r="AJ270" s="33"/>
      <c r="AK270" s="7"/>
      <c r="AL270"/>
      <c r="AM270"/>
      <c r="AN270"/>
      <c r="AO270"/>
      <c r="AP270"/>
      <c r="AQ270" s="33" t="s">
        <v>2707</v>
      </c>
      <c r="AR270" s="33">
        <v>10000</v>
      </c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 t="s">
        <v>2741</v>
      </c>
      <c r="BE270" s="33">
        <v>500</v>
      </c>
      <c r="BF270" s="33"/>
      <c r="BG270" s="29"/>
      <c r="BH270"/>
      <c r="BI270"/>
      <c r="BJ270"/>
      <c r="BK270"/>
      <c r="BL270"/>
      <c r="BM270" s="33"/>
      <c r="BN270" s="33"/>
      <c r="BO270" s="33"/>
      <c r="BP270" s="33"/>
      <c r="BQ270" s="33"/>
      <c r="BR270" s="33"/>
      <c r="BS270" s="33"/>
      <c r="BT270" s="33"/>
      <c r="BU270" s="33"/>
      <c r="BV270" s="33"/>
      <c r="BW270" s="33"/>
      <c r="BX270" s="33"/>
      <c r="BY270" s="33"/>
      <c r="BZ270" s="33"/>
      <c r="CA270" s="33"/>
      <c r="CB270" s="33"/>
      <c r="CC270" s="29"/>
      <c r="CD270"/>
      <c r="CE270"/>
      <c r="CF270"/>
      <c r="CG270"/>
      <c r="CH270"/>
      <c r="CJ270" s="15">
        <v>20011</v>
      </c>
      <c r="CK270" t="s">
        <v>2849</v>
      </c>
    </row>
    <row r="271" spans="1:89">
      <c r="A271" s="7"/>
      <c r="B271" s="15">
        <f>20000000+INDEX(编号表!$F:$F,MATCH(D271,编号表!$E:$E,0))*10000+F271</f>
        <v>20520001</v>
      </c>
      <c r="C271" s="15" t="s">
        <v>2860</v>
      </c>
      <c r="D271" s="15" t="s">
        <v>600</v>
      </c>
      <c r="E271" s="15" t="s">
        <v>2696</v>
      </c>
      <c r="F271" s="15">
        <v>1</v>
      </c>
      <c r="G271" s="15" t="s">
        <v>2861</v>
      </c>
      <c r="H271" s="15" t="str">
        <f t="shared" si="4"/>
        <v>205200</v>
      </c>
      <c r="I271" s="15" t="b">
        <v>0</v>
      </c>
      <c r="J271" s="15" t="s">
        <v>2698</v>
      </c>
      <c r="K271" s="33" t="s">
        <v>363</v>
      </c>
      <c r="L271" s="15">
        <v>1</v>
      </c>
      <c r="M271" s="15">
        <v>0</v>
      </c>
      <c r="N271" s="15">
        <v>0</v>
      </c>
      <c r="O271" s="33"/>
      <c r="P271" s="33">
        <v>0</v>
      </c>
      <c r="Q271" s="7"/>
      <c r="R271" s="33" t="s">
        <v>363</v>
      </c>
      <c r="S271" s="15" t="s">
        <v>2713</v>
      </c>
      <c r="T271" s="33">
        <v>0</v>
      </c>
      <c r="U271" s="15" t="s">
        <v>2707</v>
      </c>
      <c r="V271" s="15">
        <v>10000</v>
      </c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 t="s">
        <v>2862</v>
      </c>
      <c r="AI271" s="33">
        <v>100</v>
      </c>
      <c r="AJ271" s="33"/>
      <c r="AK271" s="7"/>
      <c r="AL271"/>
      <c r="AM271"/>
      <c r="AN271"/>
      <c r="AO271"/>
      <c r="AP271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29"/>
      <c r="BH271"/>
      <c r="BI271"/>
      <c r="BJ271"/>
      <c r="BK271"/>
      <c r="BL271"/>
      <c r="BM271" s="33"/>
      <c r="BN271" s="33"/>
      <c r="BO271" s="33"/>
      <c r="BP271" s="33"/>
      <c r="BQ271" s="33"/>
      <c r="BR271" s="33"/>
      <c r="BS271" s="33"/>
      <c r="BT271" s="33"/>
      <c r="BU271" s="33"/>
      <c r="BV271" s="33"/>
      <c r="BW271" s="33"/>
      <c r="BX271" s="33"/>
      <c r="BY271" s="33"/>
      <c r="BZ271" s="33"/>
      <c r="CA271" s="33"/>
      <c r="CB271" s="33"/>
      <c r="CC271" s="29"/>
      <c r="CD271"/>
      <c r="CE271"/>
      <c r="CF271"/>
      <c r="CG271"/>
      <c r="CH271"/>
      <c r="CJ271" s="15">
        <v>20012</v>
      </c>
      <c r="CK271" t="s">
        <v>2860</v>
      </c>
    </row>
    <row r="272" spans="1:89">
      <c r="A272" s="7"/>
      <c r="B272" s="15">
        <f>20000000+INDEX(编号表!$F:$F,MATCH(D272,编号表!$E:$E,0))*10000+F272</f>
        <v>20520002</v>
      </c>
      <c r="C272" s="15" t="s">
        <v>2860</v>
      </c>
      <c r="D272" s="15" t="s">
        <v>600</v>
      </c>
      <c r="E272" s="15" t="s">
        <v>2696</v>
      </c>
      <c r="F272" s="15">
        <v>2</v>
      </c>
      <c r="G272" s="15" t="s">
        <v>2863</v>
      </c>
      <c r="H272" s="15" t="str">
        <f t="shared" si="4"/>
        <v>205200</v>
      </c>
      <c r="I272" s="15" t="b">
        <v>0</v>
      </c>
      <c r="J272" s="15" t="s">
        <v>2698</v>
      </c>
      <c r="K272" s="33" t="s">
        <v>363</v>
      </c>
      <c r="L272" s="15">
        <v>1</v>
      </c>
      <c r="M272" s="15">
        <v>0</v>
      </c>
      <c r="N272" s="15">
        <v>0</v>
      </c>
      <c r="O272" s="33"/>
      <c r="P272" s="33">
        <v>0</v>
      </c>
      <c r="Q272" s="7"/>
      <c r="R272" s="33" t="s">
        <v>363</v>
      </c>
      <c r="S272" s="15" t="s">
        <v>2713</v>
      </c>
      <c r="T272" s="33">
        <v>0</v>
      </c>
      <c r="U272" s="15" t="s">
        <v>2707</v>
      </c>
      <c r="V272" s="15">
        <v>10000</v>
      </c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 t="s">
        <v>2862</v>
      </c>
      <c r="AI272" s="33">
        <v>200</v>
      </c>
      <c r="AJ272" s="33"/>
      <c r="AK272" s="7"/>
      <c r="AL272"/>
      <c r="AM272"/>
      <c r="AN272"/>
      <c r="AO272"/>
      <c r="AP272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29"/>
      <c r="BH272"/>
      <c r="BI272"/>
      <c r="BJ272"/>
      <c r="BK272"/>
      <c r="BL272"/>
      <c r="BM272" s="33"/>
      <c r="BN272" s="33"/>
      <c r="BO272" s="33"/>
      <c r="BP272" s="33"/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3"/>
      <c r="CB272" s="33"/>
      <c r="CC272" s="29"/>
      <c r="CD272"/>
      <c r="CE272"/>
      <c r="CF272"/>
      <c r="CG272"/>
      <c r="CH272"/>
      <c r="CJ272" s="15">
        <v>20012</v>
      </c>
      <c r="CK272" t="s">
        <v>2860</v>
      </c>
    </row>
    <row r="273" spans="1:89">
      <c r="A273" s="7"/>
      <c r="B273" s="15">
        <f>20000000+INDEX(编号表!$F:$F,MATCH(D273,编号表!$E:$E,0))*10000+F273</f>
        <v>20520003</v>
      </c>
      <c r="C273" s="15" t="s">
        <v>2860</v>
      </c>
      <c r="D273" s="15" t="s">
        <v>600</v>
      </c>
      <c r="E273" s="15" t="s">
        <v>2696</v>
      </c>
      <c r="F273" s="15">
        <v>3</v>
      </c>
      <c r="G273" s="15" t="s">
        <v>2864</v>
      </c>
      <c r="H273" s="15" t="str">
        <f t="shared" si="4"/>
        <v>205200</v>
      </c>
      <c r="I273" s="15" t="b">
        <v>0</v>
      </c>
      <c r="J273" s="15" t="s">
        <v>2698</v>
      </c>
      <c r="K273" s="33" t="s">
        <v>363</v>
      </c>
      <c r="L273" s="15">
        <v>1</v>
      </c>
      <c r="M273" s="15">
        <v>0</v>
      </c>
      <c r="N273" s="15">
        <v>0</v>
      </c>
      <c r="O273" s="33"/>
      <c r="P273" s="33">
        <v>0</v>
      </c>
      <c r="Q273" s="7"/>
      <c r="R273" s="33" t="s">
        <v>363</v>
      </c>
      <c r="S273" s="15" t="s">
        <v>2713</v>
      </c>
      <c r="T273" s="33">
        <v>0</v>
      </c>
      <c r="U273" s="15" t="s">
        <v>2707</v>
      </c>
      <c r="V273" s="15">
        <v>10000</v>
      </c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 t="s">
        <v>2862</v>
      </c>
      <c r="AI273" s="33">
        <v>300</v>
      </c>
      <c r="AJ273" s="33"/>
      <c r="AK273" s="7"/>
      <c r="AL273"/>
      <c r="AM273"/>
      <c r="AN273"/>
      <c r="AO273"/>
      <c r="AP27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29"/>
      <c r="BH273"/>
      <c r="BI273"/>
      <c r="BJ273"/>
      <c r="BK273"/>
      <c r="BL273"/>
      <c r="BM273" s="33"/>
      <c r="BN273" s="33"/>
      <c r="BO273" s="33"/>
      <c r="BP273" s="33"/>
      <c r="BQ273" s="33"/>
      <c r="BR273" s="33"/>
      <c r="BS273" s="33"/>
      <c r="BT273" s="33"/>
      <c r="BU273" s="33"/>
      <c r="BV273" s="33"/>
      <c r="BW273" s="33"/>
      <c r="BX273" s="33"/>
      <c r="BY273" s="33"/>
      <c r="BZ273" s="33"/>
      <c r="CA273" s="33"/>
      <c r="CB273" s="33"/>
      <c r="CC273" s="29"/>
      <c r="CD273"/>
      <c r="CE273"/>
      <c r="CF273"/>
      <c r="CG273"/>
      <c r="CH273"/>
      <c r="CJ273" s="15">
        <v>20012</v>
      </c>
      <c r="CK273" t="s">
        <v>2860</v>
      </c>
    </row>
    <row r="274" spans="1:89">
      <c r="A274" s="7"/>
      <c r="B274" s="15">
        <f>20000000+INDEX(编号表!$F:$F,MATCH(D274,编号表!$E:$E,0))*10000+F274</f>
        <v>20520004</v>
      </c>
      <c r="C274" s="15" t="s">
        <v>2860</v>
      </c>
      <c r="D274" s="15" t="s">
        <v>600</v>
      </c>
      <c r="E274" s="15" t="s">
        <v>2696</v>
      </c>
      <c r="F274" s="15">
        <v>4</v>
      </c>
      <c r="G274" s="15" t="s">
        <v>2865</v>
      </c>
      <c r="H274" s="15" t="str">
        <f t="shared" si="4"/>
        <v>205200</v>
      </c>
      <c r="I274" s="15" t="b">
        <v>0</v>
      </c>
      <c r="J274" s="15" t="s">
        <v>2698</v>
      </c>
      <c r="K274" s="33" t="s">
        <v>363</v>
      </c>
      <c r="L274" s="15">
        <v>1</v>
      </c>
      <c r="M274" s="15">
        <v>0</v>
      </c>
      <c r="N274" s="15">
        <v>0</v>
      </c>
      <c r="O274" s="33"/>
      <c r="P274" s="33">
        <v>0</v>
      </c>
      <c r="Q274" s="7"/>
      <c r="R274" s="33" t="s">
        <v>363</v>
      </c>
      <c r="S274" s="15" t="s">
        <v>2713</v>
      </c>
      <c r="T274" s="33">
        <v>0</v>
      </c>
      <c r="U274" s="15" t="s">
        <v>2707</v>
      </c>
      <c r="V274" s="15">
        <v>10000</v>
      </c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 t="s">
        <v>2862</v>
      </c>
      <c r="AI274" s="33">
        <v>400</v>
      </c>
      <c r="AJ274" s="33"/>
      <c r="AK274" s="7"/>
      <c r="AL274"/>
      <c r="AM274"/>
      <c r="AN274"/>
      <c r="AO274"/>
      <c r="AP274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29"/>
      <c r="BH274"/>
      <c r="BI274"/>
      <c r="BJ274"/>
      <c r="BK274"/>
      <c r="BL274"/>
      <c r="BM274" s="33"/>
      <c r="BN274" s="33"/>
      <c r="BO274" s="33"/>
      <c r="BP274" s="33"/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3"/>
      <c r="CB274" s="33"/>
      <c r="CC274" s="29"/>
      <c r="CD274"/>
      <c r="CE274"/>
      <c r="CF274"/>
      <c r="CG274"/>
      <c r="CH274"/>
      <c r="CJ274" s="15">
        <v>20012</v>
      </c>
      <c r="CK274" t="s">
        <v>2860</v>
      </c>
    </row>
    <row r="275" spans="1:89">
      <c r="A275" s="7"/>
      <c r="B275" s="15">
        <f>20000000+INDEX(编号表!$F:$F,MATCH(D275,编号表!$E:$E,0))*10000+F275</f>
        <v>20520005</v>
      </c>
      <c r="C275" s="15" t="s">
        <v>2860</v>
      </c>
      <c r="D275" s="15" t="s">
        <v>600</v>
      </c>
      <c r="E275" s="15" t="s">
        <v>2696</v>
      </c>
      <c r="F275" s="15">
        <v>5</v>
      </c>
      <c r="G275" s="15" t="s">
        <v>2866</v>
      </c>
      <c r="H275" s="15" t="str">
        <f t="shared" si="4"/>
        <v>205200</v>
      </c>
      <c r="I275" s="15" t="b">
        <v>0</v>
      </c>
      <c r="J275" s="15" t="s">
        <v>2698</v>
      </c>
      <c r="K275" s="33" t="s">
        <v>363</v>
      </c>
      <c r="L275" s="15">
        <v>1</v>
      </c>
      <c r="M275" s="15">
        <v>0</v>
      </c>
      <c r="N275" s="15">
        <v>0</v>
      </c>
      <c r="O275" s="33"/>
      <c r="P275" s="33">
        <v>0</v>
      </c>
      <c r="Q275" s="7"/>
      <c r="R275" s="33" t="s">
        <v>363</v>
      </c>
      <c r="S275" s="15" t="s">
        <v>2713</v>
      </c>
      <c r="T275" s="33">
        <v>0</v>
      </c>
      <c r="U275" s="15" t="s">
        <v>2707</v>
      </c>
      <c r="V275" s="15">
        <v>10000</v>
      </c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 t="s">
        <v>2862</v>
      </c>
      <c r="AI275" s="33">
        <v>500</v>
      </c>
      <c r="AJ275" s="33"/>
      <c r="AK275" s="7"/>
      <c r="AL275"/>
      <c r="AM275"/>
      <c r="AN275"/>
      <c r="AO275"/>
      <c r="AP275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29"/>
      <c r="BH275"/>
      <c r="BI275"/>
      <c r="BJ275"/>
      <c r="BK275"/>
      <c r="BL275"/>
      <c r="BM275" s="33"/>
      <c r="BN275" s="33"/>
      <c r="BO275" s="33"/>
      <c r="BP275" s="33"/>
      <c r="BQ275" s="33"/>
      <c r="BR275" s="33"/>
      <c r="BS275" s="33"/>
      <c r="BT275" s="33"/>
      <c r="BU275" s="33"/>
      <c r="BV275" s="33"/>
      <c r="BW275" s="33"/>
      <c r="BX275" s="33"/>
      <c r="BY275" s="33"/>
      <c r="BZ275" s="33"/>
      <c r="CA275" s="33"/>
      <c r="CB275" s="33"/>
      <c r="CC275" s="29"/>
      <c r="CD275"/>
      <c r="CE275"/>
      <c r="CF275"/>
      <c r="CG275"/>
      <c r="CH275"/>
      <c r="CJ275" s="15">
        <v>20012</v>
      </c>
      <c r="CK275" t="s">
        <v>2860</v>
      </c>
    </row>
    <row r="276" spans="1:89">
      <c r="A276" s="7"/>
      <c r="B276" s="15">
        <f>20000000+INDEX(编号表!$F:$F,MATCH(D276,编号表!$E:$E,0))*10000+F276</f>
        <v>20520006</v>
      </c>
      <c r="C276" s="15" t="s">
        <v>2860</v>
      </c>
      <c r="D276" s="15" t="s">
        <v>600</v>
      </c>
      <c r="E276" s="15" t="s">
        <v>2696</v>
      </c>
      <c r="F276" s="15">
        <v>6</v>
      </c>
      <c r="G276" s="15" t="s">
        <v>2867</v>
      </c>
      <c r="H276" s="15" t="str">
        <f t="shared" si="4"/>
        <v>205200</v>
      </c>
      <c r="I276" s="15" t="b">
        <v>0</v>
      </c>
      <c r="J276" s="15" t="s">
        <v>2698</v>
      </c>
      <c r="K276" s="33" t="s">
        <v>363</v>
      </c>
      <c r="L276" s="15">
        <v>1</v>
      </c>
      <c r="M276" s="15">
        <v>0</v>
      </c>
      <c r="N276" s="15">
        <v>0</v>
      </c>
      <c r="O276" s="33"/>
      <c r="P276" s="33">
        <v>0</v>
      </c>
      <c r="Q276" s="7"/>
      <c r="R276" s="33" t="s">
        <v>363</v>
      </c>
      <c r="S276" s="15" t="s">
        <v>2713</v>
      </c>
      <c r="T276" s="33">
        <v>0</v>
      </c>
      <c r="U276" s="15" t="s">
        <v>2707</v>
      </c>
      <c r="V276" s="15">
        <v>10000</v>
      </c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 t="s">
        <v>2862</v>
      </c>
      <c r="AI276" s="33">
        <v>600</v>
      </c>
      <c r="AJ276" s="33"/>
      <c r="AK276" s="7"/>
      <c r="AL276"/>
      <c r="AM276"/>
      <c r="AN276"/>
      <c r="AO276"/>
      <c r="AP276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29"/>
      <c r="BH276"/>
      <c r="BI276"/>
      <c r="BJ276"/>
      <c r="BK276"/>
      <c r="BL276"/>
      <c r="BM276" s="33"/>
      <c r="BN276" s="33"/>
      <c r="BO276" s="33"/>
      <c r="BP276" s="33"/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3"/>
      <c r="CB276" s="33"/>
      <c r="CC276" s="29"/>
      <c r="CD276"/>
      <c r="CE276"/>
      <c r="CF276"/>
      <c r="CG276"/>
      <c r="CH276"/>
      <c r="CJ276" s="15">
        <v>20012</v>
      </c>
      <c r="CK276" t="s">
        <v>2860</v>
      </c>
    </row>
    <row r="277" spans="1:89">
      <c r="A277" s="7"/>
      <c r="B277" s="15">
        <f>20000000+INDEX(编号表!$F:$F,MATCH(D277,编号表!$E:$E,0))*10000+F277</f>
        <v>20520007</v>
      </c>
      <c r="C277" s="15" t="s">
        <v>2860</v>
      </c>
      <c r="D277" s="15" t="s">
        <v>600</v>
      </c>
      <c r="E277" s="15" t="s">
        <v>2696</v>
      </c>
      <c r="F277" s="15">
        <v>7</v>
      </c>
      <c r="G277" s="15" t="s">
        <v>2868</v>
      </c>
      <c r="H277" s="15" t="str">
        <f t="shared" si="4"/>
        <v>205200</v>
      </c>
      <c r="I277" s="15" t="b">
        <v>0</v>
      </c>
      <c r="J277" s="15" t="s">
        <v>2698</v>
      </c>
      <c r="K277" s="33" t="s">
        <v>363</v>
      </c>
      <c r="L277" s="15">
        <v>1</v>
      </c>
      <c r="M277" s="15">
        <v>0</v>
      </c>
      <c r="N277" s="15">
        <v>0</v>
      </c>
      <c r="O277" s="33"/>
      <c r="P277" s="33">
        <v>0</v>
      </c>
      <c r="Q277" s="7"/>
      <c r="R277" s="33" t="s">
        <v>363</v>
      </c>
      <c r="S277" s="15" t="s">
        <v>2713</v>
      </c>
      <c r="T277" s="33">
        <v>0</v>
      </c>
      <c r="U277" s="15" t="s">
        <v>2707</v>
      </c>
      <c r="V277" s="15">
        <v>10000</v>
      </c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 t="s">
        <v>2862</v>
      </c>
      <c r="AI277" s="33">
        <v>700</v>
      </c>
      <c r="AJ277" s="33"/>
      <c r="AK277" s="7"/>
      <c r="AL277"/>
      <c r="AM277"/>
      <c r="AN277"/>
      <c r="AO277"/>
      <c r="AP277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29"/>
      <c r="BH277"/>
      <c r="BI277"/>
      <c r="BJ277"/>
      <c r="BK277"/>
      <c r="BL277"/>
      <c r="BM277" s="33"/>
      <c r="BN277" s="33"/>
      <c r="BO277" s="33"/>
      <c r="BP277" s="33"/>
      <c r="BQ277" s="33"/>
      <c r="BR277" s="33"/>
      <c r="BS277" s="33"/>
      <c r="BT277" s="33"/>
      <c r="BU277" s="33"/>
      <c r="BV277" s="33"/>
      <c r="BW277" s="33"/>
      <c r="BX277" s="33"/>
      <c r="BY277" s="33"/>
      <c r="BZ277" s="33"/>
      <c r="CA277" s="33"/>
      <c r="CB277" s="33"/>
      <c r="CC277" s="29"/>
      <c r="CD277"/>
      <c r="CE277"/>
      <c r="CF277"/>
      <c r="CG277"/>
      <c r="CH277"/>
      <c r="CJ277" s="15">
        <v>20012</v>
      </c>
      <c r="CK277" t="s">
        <v>2860</v>
      </c>
    </row>
    <row r="278" spans="1:89">
      <c r="A278" s="7"/>
      <c r="B278" s="15">
        <f>20000000+INDEX(编号表!$F:$F,MATCH(D278,编号表!$E:$E,0))*10000+F278</f>
        <v>20520008</v>
      </c>
      <c r="C278" s="15" t="s">
        <v>2860</v>
      </c>
      <c r="D278" s="15" t="s">
        <v>600</v>
      </c>
      <c r="E278" s="15" t="s">
        <v>2696</v>
      </c>
      <c r="F278" s="15">
        <v>8</v>
      </c>
      <c r="G278" s="15" t="s">
        <v>2869</v>
      </c>
      <c r="H278" s="15" t="str">
        <f t="shared" si="4"/>
        <v>205200</v>
      </c>
      <c r="I278" s="15" t="b">
        <v>0</v>
      </c>
      <c r="J278" s="15" t="s">
        <v>2698</v>
      </c>
      <c r="K278" s="33" t="s">
        <v>363</v>
      </c>
      <c r="L278" s="15">
        <v>1</v>
      </c>
      <c r="M278" s="15">
        <v>0</v>
      </c>
      <c r="N278" s="15">
        <v>0</v>
      </c>
      <c r="O278" s="33"/>
      <c r="P278" s="33">
        <v>0</v>
      </c>
      <c r="Q278" s="7"/>
      <c r="R278" s="33" t="s">
        <v>363</v>
      </c>
      <c r="S278" s="15" t="s">
        <v>2713</v>
      </c>
      <c r="T278" s="33">
        <v>0</v>
      </c>
      <c r="U278" s="15" t="s">
        <v>2707</v>
      </c>
      <c r="V278" s="15">
        <v>10000</v>
      </c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 t="s">
        <v>2862</v>
      </c>
      <c r="AI278" s="33">
        <v>800</v>
      </c>
      <c r="AJ278" s="33"/>
      <c r="AK278" s="7"/>
      <c r="AL278"/>
      <c r="AM278"/>
      <c r="AN278"/>
      <c r="AO278"/>
      <c r="AP278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29"/>
      <c r="BH278"/>
      <c r="BI278"/>
      <c r="BJ278"/>
      <c r="BK278"/>
      <c r="BL278"/>
      <c r="BM278" s="33"/>
      <c r="BN278" s="33"/>
      <c r="BO278" s="33"/>
      <c r="BP278" s="33"/>
      <c r="BQ278" s="33"/>
      <c r="BR278" s="33"/>
      <c r="BS278" s="33"/>
      <c r="BT278" s="33"/>
      <c r="BU278" s="33"/>
      <c r="BV278" s="33"/>
      <c r="BW278" s="33"/>
      <c r="BX278" s="33"/>
      <c r="BY278" s="33"/>
      <c r="BZ278" s="33"/>
      <c r="CA278" s="33"/>
      <c r="CB278" s="33"/>
      <c r="CC278" s="29"/>
      <c r="CD278"/>
      <c r="CE278"/>
      <c r="CF278"/>
      <c r="CG278"/>
      <c r="CH278"/>
      <c r="CJ278" s="15">
        <v>20012</v>
      </c>
      <c r="CK278" t="s">
        <v>2860</v>
      </c>
    </row>
    <row r="279" spans="1:89">
      <c r="A279" s="7"/>
      <c r="B279" s="15">
        <f>20000000+INDEX(编号表!$F:$F,MATCH(D279,编号表!$E:$E,0))*10000+F279</f>
        <v>20520009</v>
      </c>
      <c r="C279" s="15" t="s">
        <v>2860</v>
      </c>
      <c r="D279" s="15" t="s">
        <v>600</v>
      </c>
      <c r="E279" s="15" t="s">
        <v>2696</v>
      </c>
      <c r="F279" s="15">
        <v>9</v>
      </c>
      <c r="G279" s="15" t="s">
        <v>2870</v>
      </c>
      <c r="H279" s="15" t="str">
        <f t="shared" si="4"/>
        <v>205200</v>
      </c>
      <c r="I279" s="15" t="b">
        <v>0</v>
      </c>
      <c r="J279" s="15" t="s">
        <v>2698</v>
      </c>
      <c r="K279" s="33" t="s">
        <v>363</v>
      </c>
      <c r="L279" s="15">
        <v>1</v>
      </c>
      <c r="M279" s="15">
        <v>0</v>
      </c>
      <c r="N279" s="15">
        <v>0</v>
      </c>
      <c r="O279" s="33"/>
      <c r="P279" s="33">
        <v>0</v>
      </c>
      <c r="Q279" s="7"/>
      <c r="R279" s="33" t="s">
        <v>363</v>
      </c>
      <c r="S279" s="15" t="s">
        <v>2713</v>
      </c>
      <c r="T279" s="33">
        <v>0</v>
      </c>
      <c r="U279" s="15" t="s">
        <v>2707</v>
      </c>
      <c r="V279" s="15">
        <v>10000</v>
      </c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 t="s">
        <v>2862</v>
      </c>
      <c r="AI279" s="33">
        <v>900</v>
      </c>
      <c r="AJ279" s="33"/>
      <c r="AK279" s="7"/>
      <c r="AL279"/>
      <c r="AM279"/>
      <c r="AN279"/>
      <c r="AO279"/>
      <c r="AP279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29"/>
      <c r="BH279"/>
      <c r="BI279"/>
      <c r="BJ279"/>
      <c r="BK279"/>
      <c r="BL279"/>
      <c r="BM279" s="33"/>
      <c r="BN279" s="33"/>
      <c r="BO279" s="33"/>
      <c r="BP279" s="33"/>
      <c r="BQ279" s="33"/>
      <c r="BR279" s="33"/>
      <c r="BS279" s="33"/>
      <c r="BT279" s="33"/>
      <c r="BU279" s="33"/>
      <c r="BV279" s="33"/>
      <c r="BW279" s="33"/>
      <c r="BX279" s="33"/>
      <c r="BY279" s="33"/>
      <c r="BZ279" s="33"/>
      <c r="CA279" s="33"/>
      <c r="CB279" s="33"/>
      <c r="CC279" s="29"/>
      <c r="CD279"/>
      <c r="CE279"/>
      <c r="CF279"/>
      <c r="CG279"/>
      <c r="CH279"/>
      <c r="CJ279" s="15">
        <v>20012</v>
      </c>
      <c r="CK279" t="s">
        <v>2860</v>
      </c>
    </row>
    <row r="280" spans="1:89">
      <c r="A280" s="7"/>
      <c r="B280" s="15">
        <f>20000000+INDEX(编号表!$F:$F,MATCH(D280,编号表!$E:$E,0))*10000+F280</f>
        <v>20520010</v>
      </c>
      <c r="C280" s="15" t="s">
        <v>2860</v>
      </c>
      <c r="D280" s="15" t="s">
        <v>600</v>
      </c>
      <c r="E280" s="15" t="s">
        <v>2696</v>
      </c>
      <c r="F280" s="15">
        <v>10</v>
      </c>
      <c r="G280" s="15" t="s">
        <v>2871</v>
      </c>
      <c r="H280" s="15" t="str">
        <f t="shared" si="4"/>
        <v>205200</v>
      </c>
      <c r="I280" s="15" t="b">
        <v>0</v>
      </c>
      <c r="J280" s="15" t="s">
        <v>2698</v>
      </c>
      <c r="K280" s="33" t="s">
        <v>363</v>
      </c>
      <c r="L280" s="15">
        <v>1</v>
      </c>
      <c r="M280" s="15">
        <v>0</v>
      </c>
      <c r="N280" s="15">
        <v>0</v>
      </c>
      <c r="O280" s="33"/>
      <c r="P280" s="33">
        <v>0</v>
      </c>
      <c r="Q280" s="7"/>
      <c r="R280" s="33" t="s">
        <v>363</v>
      </c>
      <c r="S280" s="15" t="s">
        <v>2713</v>
      </c>
      <c r="T280" s="33">
        <v>0</v>
      </c>
      <c r="U280" s="15" t="s">
        <v>2707</v>
      </c>
      <c r="V280" s="15">
        <v>10000</v>
      </c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 t="s">
        <v>2862</v>
      </c>
      <c r="AI280" s="33">
        <v>1000</v>
      </c>
      <c r="AJ280" s="33"/>
      <c r="AK280" s="7"/>
      <c r="AL280"/>
      <c r="AM280"/>
      <c r="AN280"/>
      <c r="AO280"/>
      <c r="AP280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29"/>
      <c r="BH280"/>
      <c r="BI280"/>
      <c r="BJ280"/>
      <c r="BK280"/>
      <c r="BL280"/>
      <c r="BM280" s="33"/>
      <c r="BN280" s="33"/>
      <c r="BO280" s="33"/>
      <c r="BP280" s="33"/>
      <c r="BQ280" s="33"/>
      <c r="BR280" s="33"/>
      <c r="BS280" s="33"/>
      <c r="BT280" s="33"/>
      <c r="BU280" s="33"/>
      <c r="BV280" s="33"/>
      <c r="BW280" s="33"/>
      <c r="BX280" s="33"/>
      <c r="BY280" s="33"/>
      <c r="BZ280" s="33"/>
      <c r="CA280" s="33"/>
      <c r="CB280" s="33"/>
      <c r="CC280" s="29"/>
      <c r="CD280"/>
      <c r="CE280"/>
      <c r="CF280"/>
      <c r="CG280"/>
      <c r="CH280"/>
      <c r="CJ280" s="15">
        <v>20012</v>
      </c>
      <c r="CK280" t="s">
        <v>2860</v>
      </c>
    </row>
    <row r="281" spans="1:89">
      <c r="A281" s="7"/>
      <c r="B281" s="15">
        <f>20000000+INDEX(编号表!$F:$F,MATCH(D281,编号表!$E:$E,0))*10000+F281</f>
        <v>20530001</v>
      </c>
      <c r="C281" s="15" t="s">
        <v>2872</v>
      </c>
      <c r="D281" s="15" t="s">
        <v>628</v>
      </c>
      <c r="E281" s="15" t="s">
        <v>2696</v>
      </c>
      <c r="F281" s="15">
        <v>1</v>
      </c>
      <c r="G281" s="15" t="s">
        <v>2873</v>
      </c>
      <c r="H281" s="15" t="str">
        <f t="shared" si="4"/>
        <v>205300</v>
      </c>
      <c r="I281" s="15" t="b">
        <v>0</v>
      </c>
      <c r="J281" s="15" t="s">
        <v>2698</v>
      </c>
      <c r="K281" s="33" t="s">
        <v>363</v>
      </c>
      <c r="L281" s="15">
        <v>1</v>
      </c>
      <c r="M281" s="15">
        <v>0</v>
      </c>
      <c r="N281" s="15">
        <v>0</v>
      </c>
      <c r="O281" s="33"/>
      <c r="P281" s="33">
        <v>0</v>
      </c>
      <c r="Q281" s="7"/>
      <c r="R281" s="33" t="s">
        <v>363</v>
      </c>
      <c r="S281" s="15" t="s">
        <v>2713</v>
      </c>
      <c r="T281" s="33">
        <v>0</v>
      </c>
      <c r="U281" s="15" t="s">
        <v>2707</v>
      </c>
      <c r="V281" s="15">
        <v>10000</v>
      </c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 t="s">
        <v>2760</v>
      </c>
      <c r="AI281" s="33">
        <v>100</v>
      </c>
      <c r="AJ281" s="33"/>
      <c r="AK281" s="7"/>
      <c r="AL281"/>
      <c r="AM281"/>
      <c r="AN281"/>
      <c r="AO281"/>
      <c r="AP281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29"/>
      <c r="BH281"/>
      <c r="BI281"/>
      <c r="BJ281"/>
      <c r="BK281"/>
      <c r="BL281"/>
      <c r="BM281" s="33"/>
      <c r="BN281" s="33"/>
      <c r="BO281" s="33"/>
      <c r="BP281" s="33"/>
      <c r="BQ281" s="33"/>
      <c r="BR281" s="33"/>
      <c r="BS281" s="33"/>
      <c r="BT281" s="33"/>
      <c r="BU281" s="33"/>
      <c r="BV281" s="33"/>
      <c r="BW281" s="33"/>
      <c r="BX281" s="33"/>
      <c r="BY281" s="33"/>
      <c r="BZ281" s="33"/>
      <c r="CA281" s="33"/>
      <c r="CB281" s="33"/>
      <c r="CC281" s="29"/>
      <c r="CD281"/>
      <c r="CE281"/>
      <c r="CF281"/>
      <c r="CG281"/>
      <c r="CH281"/>
      <c r="CJ281" s="15">
        <v>20017</v>
      </c>
      <c r="CK281" t="s">
        <v>2872</v>
      </c>
    </row>
    <row r="282" spans="1:89">
      <c r="A282" s="7"/>
      <c r="B282" s="15">
        <f>20000000+INDEX(编号表!$F:$F,MATCH(D282,编号表!$E:$E,0))*10000+F282</f>
        <v>20530002</v>
      </c>
      <c r="C282" s="15" t="s">
        <v>2872</v>
      </c>
      <c r="D282" s="15" t="s">
        <v>628</v>
      </c>
      <c r="E282" s="15" t="s">
        <v>2696</v>
      </c>
      <c r="F282" s="15">
        <v>2</v>
      </c>
      <c r="G282" s="15" t="s">
        <v>2874</v>
      </c>
      <c r="H282" s="15" t="str">
        <f t="shared" si="4"/>
        <v>205300</v>
      </c>
      <c r="I282" s="15" t="b">
        <v>0</v>
      </c>
      <c r="J282" s="15" t="s">
        <v>2698</v>
      </c>
      <c r="K282" s="33" t="s">
        <v>363</v>
      </c>
      <c r="L282" s="15">
        <v>1</v>
      </c>
      <c r="M282" s="15">
        <v>0</v>
      </c>
      <c r="N282" s="15">
        <v>0</v>
      </c>
      <c r="O282" s="33"/>
      <c r="P282" s="33">
        <v>0</v>
      </c>
      <c r="Q282" s="7"/>
      <c r="R282" s="33" t="s">
        <v>363</v>
      </c>
      <c r="S282" s="15" t="s">
        <v>2713</v>
      </c>
      <c r="T282" s="33">
        <v>0</v>
      </c>
      <c r="U282" s="15" t="s">
        <v>2707</v>
      </c>
      <c r="V282" s="15">
        <v>10000</v>
      </c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 t="s">
        <v>2760</v>
      </c>
      <c r="AI282" s="33">
        <v>200</v>
      </c>
      <c r="AJ282" s="33"/>
      <c r="AK282" s="7"/>
      <c r="AL282"/>
      <c r="AM282"/>
      <c r="AN282"/>
      <c r="AO282"/>
      <c r="AP282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29"/>
      <c r="BH282"/>
      <c r="BI282"/>
      <c r="BJ282"/>
      <c r="BK282"/>
      <c r="BL282"/>
      <c r="BM282" s="33"/>
      <c r="BN282" s="33"/>
      <c r="BO282" s="33"/>
      <c r="BP282" s="33"/>
      <c r="BQ282" s="33"/>
      <c r="BR282" s="33"/>
      <c r="BS282" s="33"/>
      <c r="BT282" s="33"/>
      <c r="BU282" s="33"/>
      <c r="BV282" s="33"/>
      <c r="BW282" s="33"/>
      <c r="BX282" s="33"/>
      <c r="BY282" s="33"/>
      <c r="BZ282" s="33"/>
      <c r="CA282" s="33"/>
      <c r="CB282" s="33"/>
      <c r="CC282" s="29"/>
      <c r="CD282"/>
      <c r="CE282"/>
      <c r="CF282"/>
      <c r="CG282"/>
      <c r="CH282"/>
      <c r="CJ282" s="15">
        <v>20017</v>
      </c>
      <c r="CK282" t="s">
        <v>2872</v>
      </c>
    </row>
    <row r="283" spans="1:89">
      <c r="A283" s="7"/>
      <c r="B283" s="15">
        <f>20000000+INDEX(编号表!$F:$F,MATCH(D283,编号表!$E:$E,0))*10000+F283</f>
        <v>20530003</v>
      </c>
      <c r="C283" s="15" t="s">
        <v>2872</v>
      </c>
      <c r="D283" s="15" t="s">
        <v>628</v>
      </c>
      <c r="E283" s="15" t="s">
        <v>2696</v>
      </c>
      <c r="F283" s="15">
        <v>3</v>
      </c>
      <c r="G283" s="15" t="s">
        <v>2875</v>
      </c>
      <c r="H283" s="15" t="str">
        <f t="shared" si="4"/>
        <v>205300</v>
      </c>
      <c r="I283" s="15" t="b">
        <v>0</v>
      </c>
      <c r="J283" s="15" t="s">
        <v>2698</v>
      </c>
      <c r="K283" s="33" t="s">
        <v>363</v>
      </c>
      <c r="L283" s="15">
        <v>1</v>
      </c>
      <c r="M283" s="15">
        <v>0</v>
      </c>
      <c r="N283" s="15">
        <v>0</v>
      </c>
      <c r="O283" s="33"/>
      <c r="P283" s="33">
        <v>0</v>
      </c>
      <c r="Q283" s="7"/>
      <c r="R283" s="33" t="s">
        <v>363</v>
      </c>
      <c r="S283" s="15" t="s">
        <v>2713</v>
      </c>
      <c r="T283" s="33">
        <v>0</v>
      </c>
      <c r="U283" s="15" t="s">
        <v>2707</v>
      </c>
      <c r="V283" s="15">
        <v>10000</v>
      </c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 t="s">
        <v>2760</v>
      </c>
      <c r="AI283" s="33">
        <v>300</v>
      </c>
      <c r="AJ283" s="33"/>
      <c r="AK283" s="7"/>
      <c r="AL283"/>
      <c r="AM283"/>
      <c r="AN283"/>
      <c r="AO283"/>
      <c r="AP28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29"/>
      <c r="BH283"/>
      <c r="BI283"/>
      <c r="BJ283"/>
      <c r="BK283"/>
      <c r="BL283"/>
      <c r="BM283" s="33"/>
      <c r="BN283" s="33"/>
      <c r="BO283" s="33"/>
      <c r="BP283" s="33"/>
      <c r="BQ283" s="33"/>
      <c r="BR283" s="33"/>
      <c r="BS283" s="33"/>
      <c r="BT283" s="33"/>
      <c r="BU283" s="33"/>
      <c r="BV283" s="33"/>
      <c r="BW283" s="33"/>
      <c r="BX283" s="33"/>
      <c r="BY283" s="33"/>
      <c r="BZ283" s="33"/>
      <c r="CA283" s="33"/>
      <c r="CB283" s="33"/>
      <c r="CC283" s="29"/>
      <c r="CD283"/>
      <c r="CE283"/>
      <c r="CF283"/>
      <c r="CG283"/>
      <c r="CH283"/>
      <c r="CJ283" s="15">
        <v>20017</v>
      </c>
      <c r="CK283" t="s">
        <v>2872</v>
      </c>
    </row>
    <row r="284" spans="1:89">
      <c r="A284" s="7"/>
      <c r="B284" s="15">
        <f>20000000+INDEX(编号表!$F:$F,MATCH(D284,编号表!$E:$E,0))*10000+F284</f>
        <v>20530004</v>
      </c>
      <c r="C284" s="15" t="s">
        <v>2872</v>
      </c>
      <c r="D284" s="15" t="s">
        <v>628</v>
      </c>
      <c r="E284" s="15" t="s">
        <v>2696</v>
      </c>
      <c r="F284" s="15">
        <v>4</v>
      </c>
      <c r="G284" s="15" t="s">
        <v>2876</v>
      </c>
      <c r="H284" s="15" t="str">
        <f t="shared" si="4"/>
        <v>205300</v>
      </c>
      <c r="I284" s="15" t="b">
        <v>0</v>
      </c>
      <c r="J284" s="15" t="s">
        <v>2698</v>
      </c>
      <c r="K284" s="33" t="s">
        <v>363</v>
      </c>
      <c r="L284" s="15">
        <v>1</v>
      </c>
      <c r="M284" s="15">
        <v>0</v>
      </c>
      <c r="N284" s="15">
        <v>0</v>
      </c>
      <c r="O284" s="33"/>
      <c r="P284" s="33">
        <v>0</v>
      </c>
      <c r="Q284" s="7"/>
      <c r="R284" s="33" t="s">
        <v>363</v>
      </c>
      <c r="S284" s="15" t="s">
        <v>2713</v>
      </c>
      <c r="T284" s="33">
        <v>0</v>
      </c>
      <c r="U284" s="15" t="s">
        <v>2707</v>
      </c>
      <c r="V284" s="15">
        <v>10000</v>
      </c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 t="s">
        <v>2760</v>
      </c>
      <c r="AI284" s="33">
        <v>400</v>
      </c>
      <c r="AJ284" s="33"/>
      <c r="AK284" s="7"/>
      <c r="AL284"/>
      <c r="AM284"/>
      <c r="AN284"/>
      <c r="AO284"/>
      <c r="AP284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29"/>
      <c r="BH284"/>
      <c r="BI284"/>
      <c r="BJ284"/>
      <c r="BK284"/>
      <c r="BL284"/>
      <c r="BM284" s="33"/>
      <c r="BN284" s="33"/>
      <c r="BO284" s="33"/>
      <c r="BP284" s="33"/>
      <c r="BQ284" s="33"/>
      <c r="BR284" s="33"/>
      <c r="BS284" s="33"/>
      <c r="BT284" s="33"/>
      <c r="BU284" s="33"/>
      <c r="BV284" s="33"/>
      <c r="BW284" s="33"/>
      <c r="BX284" s="33"/>
      <c r="BY284" s="33"/>
      <c r="BZ284" s="33"/>
      <c r="CA284" s="33"/>
      <c r="CB284" s="33"/>
      <c r="CC284" s="29"/>
      <c r="CD284"/>
      <c r="CE284"/>
      <c r="CF284"/>
      <c r="CG284"/>
      <c r="CH284"/>
      <c r="CJ284" s="15">
        <v>20017</v>
      </c>
      <c r="CK284" t="s">
        <v>2872</v>
      </c>
    </row>
    <row r="285" spans="1:89">
      <c r="A285" s="7"/>
      <c r="B285" s="15">
        <f>20000000+INDEX(编号表!$F:$F,MATCH(D285,编号表!$E:$E,0))*10000+F285</f>
        <v>20530005</v>
      </c>
      <c r="C285" s="15" t="s">
        <v>2872</v>
      </c>
      <c r="D285" s="15" t="s">
        <v>628</v>
      </c>
      <c r="E285" s="15" t="s">
        <v>2696</v>
      </c>
      <c r="F285" s="15">
        <v>5</v>
      </c>
      <c r="G285" s="15" t="s">
        <v>2877</v>
      </c>
      <c r="H285" s="15" t="str">
        <f t="shared" si="4"/>
        <v>205300</v>
      </c>
      <c r="I285" s="15" t="b">
        <v>0</v>
      </c>
      <c r="J285" s="15" t="s">
        <v>2698</v>
      </c>
      <c r="K285" s="33" t="s">
        <v>363</v>
      </c>
      <c r="L285" s="15">
        <v>1</v>
      </c>
      <c r="M285" s="15">
        <v>0</v>
      </c>
      <c r="N285" s="15">
        <v>0</v>
      </c>
      <c r="O285" s="33"/>
      <c r="P285" s="33">
        <v>0</v>
      </c>
      <c r="Q285" s="7"/>
      <c r="R285" s="33" t="s">
        <v>363</v>
      </c>
      <c r="S285" s="15" t="s">
        <v>2713</v>
      </c>
      <c r="T285" s="33">
        <v>0</v>
      </c>
      <c r="U285" s="15" t="s">
        <v>2707</v>
      </c>
      <c r="V285" s="15">
        <v>10000</v>
      </c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 t="s">
        <v>2760</v>
      </c>
      <c r="AI285" s="33">
        <v>500</v>
      </c>
      <c r="AJ285" s="33"/>
      <c r="AK285" s="7"/>
      <c r="AL285"/>
      <c r="AM285"/>
      <c r="AN285"/>
      <c r="AO285"/>
      <c r="AP285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29"/>
      <c r="BH285"/>
      <c r="BI285"/>
      <c r="BJ285"/>
      <c r="BK285"/>
      <c r="BL285"/>
      <c r="BM285" s="33"/>
      <c r="BN285" s="33"/>
      <c r="BO285" s="33"/>
      <c r="BP285" s="33"/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3"/>
      <c r="CB285" s="33"/>
      <c r="CC285" s="29"/>
      <c r="CD285"/>
      <c r="CE285"/>
      <c r="CF285"/>
      <c r="CG285"/>
      <c r="CH285"/>
      <c r="CJ285" s="15">
        <v>20017</v>
      </c>
      <c r="CK285" t="s">
        <v>2872</v>
      </c>
    </row>
    <row r="286" spans="1:89">
      <c r="A286" s="7"/>
      <c r="B286" s="15">
        <f>20000000+INDEX(编号表!$F:$F,MATCH(D286,编号表!$E:$E,0))*10000+F286</f>
        <v>20530006</v>
      </c>
      <c r="C286" s="15" t="s">
        <v>2872</v>
      </c>
      <c r="D286" s="15" t="s">
        <v>628</v>
      </c>
      <c r="E286" s="15" t="s">
        <v>2696</v>
      </c>
      <c r="F286" s="15">
        <v>6</v>
      </c>
      <c r="G286" s="15" t="s">
        <v>2878</v>
      </c>
      <c r="H286" s="15" t="str">
        <f t="shared" si="4"/>
        <v>205300</v>
      </c>
      <c r="I286" s="15" t="b">
        <v>0</v>
      </c>
      <c r="J286" s="15" t="s">
        <v>2698</v>
      </c>
      <c r="K286" s="33" t="s">
        <v>363</v>
      </c>
      <c r="L286" s="15">
        <v>1</v>
      </c>
      <c r="M286" s="15">
        <v>0</v>
      </c>
      <c r="N286" s="15">
        <v>0</v>
      </c>
      <c r="O286" s="33"/>
      <c r="P286" s="33">
        <v>0</v>
      </c>
      <c r="Q286" s="7"/>
      <c r="R286" s="33" t="s">
        <v>363</v>
      </c>
      <c r="S286" s="15" t="s">
        <v>2713</v>
      </c>
      <c r="T286" s="33">
        <v>0</v>
      </c>
      <c r="U286" s="15" t="s">
        <v>2707</v>
      </c>
      <c r="V286" s="15">
        <v>10000</v>
      </c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 t="s">
        <v>2760</v>
      </c>
      <c r="AI286" s="33">
        <v>600</v>
      </c>
      <c r="AJ286" s="33"/>
      <c r="AK286" s="7"/>
      <c r="AL286"/>
      <c r="AM286"/>
      <c r="AN286"/>
      <c r="AO286"/>
      <c r="AP286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29"/>
      <c r="BH286"/>
      <c r="BI286"/>
      <c r="BJ286"/>
      <c r="BK286"/>
      <c r="BL286"/>
      <c r="BM286" s="33"/>
      <c r="BN286" s="33"/>
      <c r="BO286" s="33"/>
      <c r="BP286" s="33"/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3"/>
      <c r="CB286" s="33"/>
      <c r="CC286" s="29"/>
      <c r="CD286"/>
      <c r="CE286"/>
      <c r="CF286"/>
      <c r="CG286"/>
      <c r="CH286"/>
      <c r="CJ286" s="15">
        <v>20017</v>
      </c>
      <c r="CK286" t="s">
        <v>2872</v>
      </c>
    </row>
    <row r="287" spans="1:89">
      <c r="A287" s="7"/>
      <c r="B287" s="15">
        <f>20000000+INDEX(编号表!$F:$F,MATCH(D287,编号表!$E:$E,0))*10000+F287</f>
        <v>20530007</v>
      </c>
      <c r="C287" s="15" t="s">
        <v>2872</v>
      </c>
      <c r="D287" s="15" t="s">
        <v>628</v>
      </c>
      <c r="E287" s="15" t="s">
        <v>2696</v>
      </c>
      <c r="F287" s="15">
        <v>7</v>
      </c>
      <c r="G287" s="15" t="s">
        <v>2879</v>
      </c>
      <c r="H287" s="15" t="str">
        <f t="shared" si="4"/>
        <v>205300</v>
      </c>
      <c r="I287" s="15" t="b">
        <v>0</v>
      </c>
      <c r="J287" s="15" t="s">
        <v>2698</v>
      </c>
      <c r="K287" s="33" t="s">
        <v>363</v>
      </c>
      <c r="L287" s="15">
        <v>1</v>
      </c>
      <c r="M287" s="15">
        <v>0</v>
      </c>
      <c r="N287" s="15">
        <v>0</v>
      </c>
      <c r="O287" s="33"/>
      <c r="P287" s="33">
        <v>0</v>
      </c>
      <c r="Q287" s="7"/>
      <c r="R287" s="33" t="s">
        <v>363</v>
      </c>
      <c r="S287" s="15" t="s">
        <v>2713</v>
      </c>
      <c r="T287" s="33">
        <v>0</v>
      </c>
      <c r="U287" s="15" t="s">
        <v>2707</v>
      </c>
      <c r="V287" s="15">
        <v>10000</v>
      </c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 t="s">
        <v>2760</v>
      </c>
      <c r="AI287" s="33">
        <v>700</v>
      </c>
      <c r="AJ287" s="33"/>
      <c r="AK287" s="7"/>
      <c r="AL287"/>
      <c r="AM287"/>
      <c r="AN287"/>
      <c r="AO287"/>
      <c r="AP287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29"/>
      <c r="BH287"/>
      <c r="BI287"/>
      <c r="BJ287"/>
      <c r="BK287"/>
      <c r="BL287"/>
      <c r="BM287" s="33"/>
      <c r="BN287" s="33"/>
      <c r="BO287" s="33"/>
      <c r="BP287" s="33"/>
      <c r="BQ287" s="33"/>
      <c r="BR287" s="33"/>
      <c r="BS287" s="33"/>
      <c r="BT287" s="33"/>
      <c r="BU287" s="33"/>
      <c r="BV287" s="33"/>
      <c r="BW287" s="33"/>
      <c r="BX287" s="33"/>
      <c r="BY287" s="33"/>
      <c r="BZ287" s="33"/>
      <c r="CA287" s="33"/>
      <c r="CB287" s="33"/>
      <c r="CC287" s="29"/>
      <c r="CD287"/>
      <c r="CE287"/>
      <c r="CF287"/>
      <c r="CG287"/>
      <c r="CH287"/>
      <c r="CJ287" s="15">
        <v>20017</v>
      </c>
      <c r="CK287" t="s">
        <v>2872</v>
      </c>
    </row>
    <row r="288" spans="1:89">
      <c r="A288" s="7"/>
      <c r="B288" s="15">
        <f>20000000+INDEX(编号表!$F:$F,MATCH(D288,编号表!$E:$E,0))*10000+F288</f>
        <v>20530008</v>
      </c>
      <c r="C288" s="15" t="s">
        <v>2872</v>
      </c>
      <c r="D288" s="15" t="s">
        <v>628</v>
      </c>
      <c r="E288" s="15" t="s">
        <v>2696</v>
      </c>
      <c r="F288" s="15">
        <v>8</v>
      </c>
      <c r="G288" s="15" t="s">
        <v>2880</v>
      </c>
      <c r="H288" s="15" t="str">
        <f t="shared" si="4"/>
        <v>205300</v>
      </c>
      <c r="I288" s="15" t="b">
        <v>0</v>
      </c>
      <c r="J288" s="15" t="s">
        <v>2698</v>
      </c>
      <c r="K288" s="33" t="s">
        <v>363</v>
      </c>
      <c r="L288" s="15">
        <v>1</v>
      </c>
      <c r="M288" s="15">
        <v>0</v>
      </c>
      <c r="N288" s="15">
        <v>0</v>
      </c>
      <c r="O288" s="33"/>
      <c r="P288" s="33">
        <v>0</v>
      </c>
      <c r="Q288" s="7"/>
      <c r="R288" s="33" t="s">
        <v>363</v>
      </c>
      <c r="S288" s="15" t="s">
        <v>2713</v>
      </c>
      <c r="T288" s="33">
        <v>0</v>
      </c>
      <c r="U288" s="15" t="s">
        <v>2707</v>
      </c>
      <c r="V288" s="15">
        <v>10000</v>
      </c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 t="s">
        <v>2760</v>
      </c>
      <c r="AI288" s="33">
        <v>800</v>
      </c>
      <c r="AJ288" s="33"/>
      <c r="AK288" s="7"/>
      <c r="AL288"/>
      <c r="AM288"/>
      <c r="AN288"/>
      <c r="AO288"/>
      <c r="AP288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29"/>
      <c r="BH288"/>
      <c r="BI288"/>
      <c r="BJ288"/>
      <c r="BK288"/>
      <c r="BL288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29"/>
      <c r="CD288"/>
      <c r="CE288"/>
      <c r="CF288"/>
      <c r="CG288"/>
      <c r="CH288"/>
      <c r="CJ288" s="15">
        <v>20017</v>
      </c>
      <c r="CK288" t="s">
        <v>2872</v>
      </c>
    </row>
    <row r="289" spans="1:89">
      <c r="A289" s="7"/>
      <c r="B289" s="15">
        <f>20000000+INDEX(编号表!$F:$F,MATCH(D289,编号表!$E:$E,0))*10000+F289</f>
        <v>20530009</v>
      </c>
      <c r="C289" s="15" t="s">
        <v>2872</v>
      </c>
      <c r="D289" s="15" t="s">
        <v>628</v>
      </c>
      <c r="E289" s="15" t="s">
        <v>2696</v>
      </c>
      <c r="F289" s="15">
        <v>9</v>
      </c>
      <c r="G289" s="15" t="s">
        <v>2881</v>
      </c>
      <c r="H289" s="15" t="str">
        <f t="shared" si="4"/>
        <v>205300</v>
      </c>
      <c r="I289" s="15" t="b">
        <v>0</v>
      </c>
      <c r="J289" s="15" t="s">
        <v>2698</v>
      </c>
      <c r="K289" s="33" t="s">
        <v>363</v>
      </c>
      <c r="L289" s="15">
        <v>1</v>
      </c>
      <c r="M289" s="15">
        <v>0</v>
      </c>
      <c r="N289" s="15">
        <v>0</v>
      </c>
      <c r="O289" s="33"/>
      <c r="P289" s="33">
        <v>0</v>
      </c>
      <c r="Q289" s="7"/>
      <c r="R289" s="33" t="s">
        <v>363</v>
      </c>
      <c r="S289" s="15" t="s">
        <v>2713</v>
      </c>
      <c r="T289" s="33">
        <v>0</v>
      </c>
      <c r="U289" s="15" t="s">
        <v>2707</v>
      </c>
      <c r="V289" s="15">
        <v>10000</v>
      </c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 t="s">
        <v>2760</v>
      </c>
      <c r="AI289" s="33">
        <v>900</v>
      </c>
      <c r="AJ289" s="33"/>
      <c r="AK289" s="7"/>
      <c r="AL289"/>
      <c r="AM289"/>
      <c r="AN289"/>
      <c r="AO289"/>
      <c r="AP289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29"/>
      <c r="BH289"/>
      <c r="BI289"/>
      <c r="BJ289"/>
      <c r="BK289"/>
      <c r="BL289"/>
      <c r="BM289" s="33"/>
      <c r="BN289" s="33"/>
      <c r="BO289" s="33"/>
      <c r="BP289" s="33"/>
      <c r="BQ289" s="33"/>
      <c r="BR289" s="33"/>
      <c r="BS289" s="33"/>
      <c r="BT289" s="33"/>
      <c r="BU289" s="33"/>
      <c r="BV289" s="33"/>
      <c r="BW289" s="33"/>
      <c r="BX289" s="33"/>
      <c r="BY289" s="33"/>
      <c r="BZ289" s="33"/>
      <c r="CA289" s="33"/>
      <c r="CB289" s="33"/>
      <c r="CC289" s="29"/>
      <c r="CD289"/>
      <c r="CE289"/>
      <c r="CF289"/>
      <c r="CG289"/>
      <c r="CH289"/>
      <c r="CJ289" s="15">
        <v>20017</v>
      </c>
      <c r="CK289" t="s">
        <v>2872</v>
      </c>
    </row>
    <row r="290" spans="1:89">
      <c r="A290" s="7"/>
      <c r="B290" s="15">
        <f>20000000+INDEX(编号表!$F:$F,MATCH(D290,编号表!$E:$E,0))*10000+F290</f>
        <v>20530010</v>
      </c>
      <c r="C290" s="15" t="s">
        <v>2872</v>
      </c>
      <c r="D290" s="15" t="s">
        <v>628</v>
      </c>
      <c r="E290" s="15" t="s">
        <v>2696</v>
      </c>
      <c r="F290" s="15">
        <v>10</v>
      </c>
      <c r="G290" s="15" t="s">
        <v>2882</v>
      </c>
      <c r="H290" s="15" t="str">
        <f t="shared" si="4"/>
        <v>205300</v>
      </c>
      <c r="I290" s="15" t="b">
        <v>0</v>
      </c>
      <c r="J290" s="15" t="s">
        <v>2698</v>
      </c>
      <c r="K290" s="33" t="s">
        <v>363</v>
      </c>
      <c r="L290" s="15">
        <v>1</v>
      </c>
      <c r="M290" s="15">
        <v>0</v>
      </c>
      <c r="N290" s="15">
        <v>0</v>
      </c>
      <c r="O290" s="33"/>
      <c r="P290" s="33">
        <v>0</v>
      </c>
      <c r="Q290" s="7"/>
      <c r="R290" s="33" t="s">
        <v>363</v>
      </c>
      <c r="S290" s="15" t="s">
        <v>2713</v>
      </c>
      <c r="T290" s="33">
        <v>0</v>
      </c>
      <c r="U290" s="15" t="s">
        <v>2707</v>
      </c>
      <c r="V290" s="15">
        <v>10000</v>
      </c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 t="s">
        <v>2760</v>
      </c>
      <c r="AI290" s="33">
        <v>1000</v>
      </c>
      <c r="AJ290" s="33"/>
      <c r="AK290" s="7"/>
      <c r="AL290"/>
      <c r="AM290"/>
      <c r="AN290"/>
      <c r="AO290"/>
      <c r="AP290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29"/>
      <c r="BH290"/>
      <c r="BI290"/>
      <c r="BJ290"/>
      <c r="BK290"/>
      <c r="BL290"/>
      <c r="BM290" s="33"/>
      <c r="BN290" s="33"/>
      <c r="BO290" s="33"/>
      <c r="BP290" s="33"/>
      <c r="BQ290" s="33"/>
      <c r="BR290" s="33"/>
      <c r="BS290" s="33"/>
      <c r="BT290" s="33"/>
      <c r="BU290" s="33"/>
      <c r="BV290" s="33"/>
      <c r="BW290" s="33"/>
      <c r="BX290" s="33"/>
      <c r="BY290" s="33"/>
      <c r="BZ290" s="33"/>
      <c r="CA290" s="33"/>
      <c r="CB290" s="33"/>
      <c r="CC290" s="29"/>
      <c r="CD290"/>
      <c r="CE290"/>
      <c r="CF290"/>
      <c r="CG290"/>
      <c r="CH290"/>
      <c r="CJ290" s="15">
        <v>20017</v>
      </c>
      <c r="CK290" t="s">
        <v>2872</v>
      </c>
    </row>
    <row r="291" spans="1:89">
      <c r="A291" s="7"/>
      <c r="B291" s="15">
        <f>20000000+INDEX(编号表!$F:$F,MATCH(D291,编号表!$E:$E,0))*10000+F291</f>
        <v>20540001</v>
      </c>
      <c r="C291" s="15" t="s">
        <v>2883</v>
      </c>
      <c r="D291" s="15" t="s">
        <v>641</v>
      </c>
      <c r="E291" s="15" t="s">
        <v>2696</v>
      </c>
      <c r="F291" s="15">
        <v>1</v>
      </c>
      <c r="G291" s="15" t="s">
        <v>2884</v>
      </c>
      <c r="H291" s="15" t="str">
        <f t="shared" si="4"/>
        <v>205400</v>
      </c>
      <c r="I291" s="15" t="b">
        <v>0</v>
      </c>
      <c r="J291" s="15" t="s">
        <v>2698</v>
      </c>
      <c r="K291" s="33" t="s">
        <v>363</v>
      </c>
      <c r="L291" s="15">
        <v>1</v>
      </c>
      <c r="M291" s="15">
        <v>0</v>
      </c>
      <c r="N291" s="15">
        <v>0</v>
      </c>
      <c r="O291" s="33"/>
      <c r="P291" s="33">
        <v>0</v>
      </c>
      <c r="Q291" s="7"/>
      <c r="R291" s="33" t="s">
        <v>363</v>
      </c>
      <c r="S291" s="15" t="s">
        <v>2713</v>
      </c>
      <c r="T291" s="33">
        <v>0</v>
      </c>
      <c r="U291" s="15" t="s">
        <v>2707</v>
      </c>
      <c r="V291" s="15">
        <v>10000</v>
      </c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 t="s">
        <v>2762</v>
      </c>
      <c r="AI291" s="33">
        <v>100</v>
      </c>
      <c r="AJ291" s="33"/>
      <c r="AK291" s="7"/>
      <c r="AL291"/>
      <c r="AM291"/>
      <c r="AN291"/>
      <c r="AO291"/>
      <c r="AP291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29"/>
      <c r="BH291"/>
      <c r="BI291"/>
      <c r="BJ291"/>
      <c r="BK291"/>
      <c r="BL291"/>
      <c r="BM291" s="33"/>
      <c r="BN291" s="33"/>
      <c r="BO291" s="33"/>
      <c r="BP291" s="33"/>
      <c r="BQ291" s="33"/>
      <c r="BR291" s="33"/>
      <c r="BS291" s="33"/>
      <c r="BT291" s="33"/>
      <c r="BU291" s="33"/>
      <c r="BV291" s="33"/>
      <c r="BW291" s="33"/>
      <c r="BX291" s="33"/>
      <c r="BY291" s="33"/>
      <c r="BZ291" s="33"/>
      <c r="CA291" s="33"/>
      <c r="CB291" s="33"/>
      <c r="CC291" s="29"/>
      <c r="CD291"/>
      <c r="CE291"/>
      <c r="CF291"/>
      <c r="CG291"/>
      <c r="CH291"/>
      <c r="CJ291" s="15">
        <v>20018</v>
      </c>
      <c r="CK291" t="s">
        <v>2883</v>
      </c>
    </row>
    <row r="292" spans="1:89">
      <c r="A292" s="7"/>
      <c r="B292" s="15">
        <f>20000000+INDEX(编号表!$F:$F,MATCH(D292,编号表!$E:$E,0))*10000+F292</f>
        <v>20540002</v>
      </c>
      <c r="C292" s="15" t="s">
        <v>2883</v>
      </c>
      <c r="D292" s="15" t="s">
        <v>641</v>
      </c>
      <c r="E292" s="15" t="s">
        <v>2696</v>
      </c>
      <c r="F292" s="15">
        <v>2</v>
      </c>
      <c r="G292" s="15" t="s">
        <v>2885</v>
      </c>
      <c r="H292" s="15" t="str">
        <f t="shared" si="4"/>
        <v>205400</v>
      </c>
      <c r="I292" s="15" t="b">
        <v>0</v>
      </c>
      <c r="J292" s="15" t="s">
        <v>2698</v>
      </c>
      <c r="K292" s="33" t="s">
        <v>363</v>
      </c>
      <c r="L292" s="15">
        <v>1</v>
      </c>
      <c r="M292" s="15">
        <v>0</v>
      </c>
      <c r="N292" s="15">
        <v>0</v>
      </c>
      <c r="O292" s="33"/>
      <c r="P292" s="33">
        <v>0</v>
      </c>
      <c r="Q292" s="7"/>
      <c r="R292" s="33" t="s">
        <v>363</v>
      </c>
      <c r="S292" s="15" t="s">
        <v>2713</v>
      </c>
      <c r="T292" s="33">
        <v>0</v>
      </c>
      <c r="U292" s="15" t="s">
        <v>2707</v>
      </c>
      <c r="V292" s="15">
        <v>10000</v>
      </c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 t="s">
        <v>2762</v>
      </c>
      <c r="AI292" s="33">
        <v>200</v>
      </c>
      <c r="AJ292" s="33"/>
      <c r="AK292" s="7"/>
      <c r="AL292"/>
      <c r="AM292"/>
      <c r="AN292"/>
      <c r="AO292"/>
      <c r="AP292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29"/>
      <c r="BH292"/>
      <c r="BI292"/>
      <c r="BJ292"/>
      <c r="BK292"/>
      <c r="BL292"/>
      <c r="BM292" s="33"/>
      <c r="BN292" s="33"/>
      <c r="BO292" s="33"/>
      <c r="BP292" s="33"/>
      <c r="BQ292" s="33"/>
      <c r="BR292" s="33"/>
      <c r="BS292" s="33"/>
      <c r="BT292" s="33"/>
      <c r="BU292" s="33"/>
      <c r="BV292" s="33"/>
      <c r="BW292" s="33"/>
      <c r="BX292" s="33"/>
      <c r="BY292" s="33"/>
      <c r="BZ292" s="33"/>
      <c r="CA292" s="33"/>
      <c r="CB292" s="33"/>
      <c r="CC292" s="29"/>
      <c r="CD292"/>
      <c r="CE292"/>
      <c r="CF292"/>
      <c r="CG292"/>
      <c r="CH292"/>
      <c r="CJ292" s="15">
        <v>20018</v>
      </c>
      <c r="CK292" t="s">
        <v>2883</v>
      </c>
    </row>
    <row r="293" spans="1:89">
      <c r="A293" s="7"/>
      <c r="B293" s="15">
        <f>20000000+INDEX(编号表!$F:$F,MATCH(D293,编号表!$E:$E,0))*10000+F293</f>
        <v>20540003</v>
      </c>
      <c r="C293" s="15" t="s">
        <v>2883</v>
      </c>
      <c r="D293" s="15" t="s">
        <v>641</v>
      </c>
      <c r="E293" s="15" t="s">
        <v>2696</v>
      </c>
      <c r="F293" s="15">
        <v>3</v>
      </c>
      <c r="G293" s="15" t="s">
        <v>2886</v>
      </c>
      <c r="H293" s="15" t="str">
        <f t="shared" si="4"/>
        <v>205400</v>
      </c>
      <c r="I293" s="15" t="b">
        <v>0</v>
      </c>
      <c r="J293" s="15" t="s">
        <v>2698</v>
      </c>
      <c r="K293" s="33" t="s">
        <v>363</v>
      </c>
      <c r="L293" s="15">
        <v>1</v>
      </c>
      <c r="M293" s="15">
        <v>0</v>
      </c>
      <c r="N293" s="15">
        <v>0</v>
      </c>
      <c r="O293" s="33"/>
      <c r="P293" s="33">
        <v>0</v>
      </c>
      <c r="Q293" s="7"/>
      <c r="R293" s="33" t="s">
        <v>363</v>
      </c>
      <c r="S293" s="15" t="s">
        <v>2713</v>
      </c>
      <c r="T293" s="33">
        <v>0</v>
      </c>
      <c r="U293" s="15" t="s">
        <v>2707</v>
      </c>
      <c r="V293" s="15">
        <v>10000</v>
      </c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 t="s">
        <v>2762</v>
      </c>
      <c r="AI293" s="33">
        <v>300</v>
      </c>
      <c r="AJ293" s="33"/>
      <c r="AK293" s="7"/>
      <c r="AL293"/>
      <c r="AM293"/>
      <c r="AN293"/>
      <c r="AO293"/>
      <c r="AP29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29"/>
      <c r="BH293"/>
      <c r="BI293"/>
      <c r="BJ293"/>
      <c r="BK293"/>
      <c r="BL293"/>
      <c r="BM293" s="33"/>
      <c r="BN293" s="33"/>
      <c r="BO293" s="33"/>
      <c r="BP293" s="33"/>
      <c r="BQ293" s="33"/>
      <c r="BR293" s="33"/>
      <c r="BS293" s="33"/>
      <c r="BT293" s="33"/>
      <c r="BU293" s="33"/>
      <c r="BV293" s="33"/>
      <c r="BW293" s="33"/>
      <c r="BX293" s="33"/>
      <c r="BY293" s="33"/>
      <c r="BZ293" s="33"/>
      <c r="CA293" s="33"/>
      <c r="CB293" s="33"/>
      <c r="CC293" s="29"/>
      <c r="CD293"/>
      <c r="CE293"/>
      <c r="CF293"/>
      <c r="CG293"/>
      <c r="CH293"/>
      <c r="CJ293" s="15">
        <v>20018</v>
      </c>
      <c r="CK293" t="s">
        <v>2883</v>
      </c>
    </row>
    <row r="294" spans="1:89">
      <c r="A294" s="7"/>
      <c r="B294" s="15">
        <f>20000000+INDEX(编号表!$F:$F,MATCH(D294,编号表!$E:$E,0))*10000+F294</f>
        <v>20540004</v>
      </c>
      <c r="C294" s="15" t="s">
        <v>2883</v>
      </c>
      <c r="D294" s="15" t="s">
        <v>641</v>
      </c>
      <c r="E294" s="15" t="s">
        <v>2696</v>
      </c>
      <c r="F294" s="15">
        <v>4</v>
      </c>
      <c r="G294" s="15" t="s">
        <v>2887</v>
      </c>
      <c r="H294" s="15" t="str">
        <f t="shared" si="4"/>
        <v>205400</v>
      </c>
      <c r="I294" s="15" t="b">
        <v>0</v>
      </c>
      <c r="J294" s="15" t="s">
        <v>2698</v>
      </c>
      <c r="K294" s="33" t="s">
        <v>363</v>
      </c>
      <c r="L294" s="15">
        <v>1</v>
      </c>
      <c r="M294" s="15">
        <v>0</v>
      </c>
      <c r="N294" s="15">
        <v>0</v>
      </c>
      <c r="O294" s="33"/>
      <c r="P294" s="33">
        <v>0</v>
      </c>
      <c r="Q294" s="7"/>
      <c r="R294" s="33" t="s">
        <v>363</v>
      </c>
      <c r="S294" s="15" t="s">
        <v>2713</v>
      </c>
      <c r="T294" s="33">
        <v>0</v>
      </c>
      <c r="U294" s="15" t="s">
        <v>2707</v>
      </c>
      <c r="V294" s="15">
        <v>10000</v>
      </c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 t="s">
        <v>2762</v>
      </c>
      <c r="AI294" s="33">
        <v>400</v>
      </c>
      <c r="AJ294" s="33"/>
      <c r="AK294" s="7"/>
      <c r="AL294"/>
      <c r="AM294"/>
      <c r="AN294"/>
      <c r="AO294"/>
      <c r="AP294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29"/>
      <c r="BH294"/>
      <c r="BI294"/>
      <c r="BJ294"/>
      <c r="BK294"/>
      <c r="BL294"/>
      <c r="BM294" s="33"/>
      <c r="BN294" s="33"/>
      <c r="BO294" s="33"/>
      <c r="BP294" s="33"/>
      <c r="BQ294" s="33"/>
      <c r="BR294" s="33"/>
      <c r="BS294" s="33"/>
      <c r="BT294" s="33"/>
      <c r="BU294" s="33"/>
      <c r="BV294" s="33"/>
      <c r="BW294" s="33"/>
      <c r="BX294" s="33"/>
      <c r="BY294" s="33"/>
      <c r="BZ294" s="33"/>
      <c r="CA294" s="33"/>
      <c r="CB294" s="33"/>
      <c r="CC294" s="29"/>
      <c r="CD294"/>
      <c r="CE294"/>
      <c r="CF294"/>
      <c r="CG294"/>
      <c r="CH294"/>
      <c r="CJ294" s="15">
        <v>20018</v>
      </c>
      <c r="CK294" t="s">
        <v>2883</v>
      </c>
    </row>
    <row r="295" spans="1:89">
      <c r="A295" s="7"/>
      <c r="B295" s="15">
        <f>20000000+INDEX(编号表!$F:$F,MATCH(D295,编号表!$E:$E,0))*10000+F295</f>
        <v>20540005</v>
      </c>
      <c r="C295" s="15" t="s">
        <v>2883</v>
      </c>
      <c r="D295" s="15" t="s">
        <v>641</v>
      </c>
      <c r="E295" s="15" t="s">
        <v>2696</v>
      </c>
      <c r="F295" s="15">
        <v>5</v>
      </c>
      <c r="G295" s="15" t="s">
        <v>2888</v>
      </c>
      <c r="H295" s="15" t="str">
        <f t="shared" si="4"/>
        <v>205400</v>
      </c>
      <c r="I295" s="15" t="b">
        <v>0</v>
      </c>
      <c r="J295" s="15" t="s">
        <v>2698</v>
      </c>
      <c r="K295" s="33" t="s">
        <v>363</v>
      </c>
      <c r="L295" s="15">
        <v>1</v>
      </c>
      <c r="M295" s="15">
        <v>0</v>
      </c>
      <c r="N295" s="15">
        <v>0</v>
      </c>
      <c r="O295" s="33"/>
      <c r="P295" s="33">
        <v>0</v>
      </c>
      <c r="Q295" s="7"/>
      <c r="R295" s="33" t="s">
        <v>363</v>
      </c>
      <c r="S295" s="15" t="s">
        <v>2713</v>
      </c>
      <c r="T295" s="33">
        <v>0</v>
      </c>
      <c r="U295" s="15" t="s">
        <v>2707</v>
      </c>
      <c r="V295" s="15">
        <v>10000</v>
      </c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 t="s">
        <v>2762</v>
      </c>
      <c r="AI295" s="33">
        <v>500</v>
      </c>
      <c r="AJ295" s="33"/>
      <c r="AK295" s="7"/>
      <c r="AL295"/>
      <c r="AM295"/>
      <c r="AN295"/>
      <c r="AO295"/>
      <c r="AP295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29"/>
      <c r="BH295"/>
      <c r="BI295"/>
      <c r="BJ295"/>
      <c r="BK295"/>
      <c r="BL295"/>
      <c r="BM295" s="33"/>
      <c r="BN295" s="33"/>
      <c r="BO295" s="33"/>
      <c r="BP295" s="33"/>
      <c r="BQ295" s="33"/>
      <c r="BR295" s="33"/>
      <c r="BS295" s="33"/>
      <c r="BT295" s="33"/>
      <c r="BU295" s="33"/>
      <c r="BV295" s="33"/>
      <c r="BW295" s="33"/>
      <c r="BX295" s="33"/>
      <c r="BY295" s="33"/>
      <c r="BZ295" s="33"/>
      <c r="CA295" s="33"/>
      <c r="CB295" s="33"/>
      <c r="CC295" s="29"/>
      <c r="CD295"/>
      <c r="CE295"/>
      <c r="CF295"/>
      <c r="CG295"/>
      <c r="CH295"/>
      <c r="CJ295" s="15">
        <v>20018</v>
      </c>
      <c r="CK295" t="s">
        <v>2883</v>
      </c>
    </row>
    <row r="296" spans="1:89">
      <c r="A296" s="7"/>
      <c r="B296" s="15">
        <f>20000000+INDEX(编号表!$F:$F,MATCH(D296,编号表!$E:$E,0))*10000+F296</f>
        <v>20540006</v>
      </c>
      <c r="C296" s="15" t="s">
        <v>2883</v>
      </c>
      <c r="D296" s="15" t="s">
        <v>641</v>
      </c>
      <c r="E296" s="15" t="s">
        <v>2696</v>
      </c>
      <c r="F296" s="15">
        <v>6</v>
      </c>
      <c r="G296" s="15" t="s">
        <v>2889</v>
      </c>
      <c r="H296" s="15" t="str">
        <f t="shared" si="4"/>
        <v>205400</v>
      </c>
      <c r="I296" s="15" t="b">
        <v>0</v>
      </c>
      <c r="J296" s="15" t="s">
        <v>2698</v>
      </c>
      <c r="K296" s="33" t="s">
        <v>363</v>
      </c>
      <c r="L296" s="15">
        <v>1</v>
      </c>
      <c r="M296" s="15">
        <v>0</v>
      </c>
      <c r="N296" s="15">
        <v>0</v>
      </c>
      <c r="O296" s="33"/>
      <c r="P296" s="33">
        <v>0</v>
      </c>
      <c r="Q296" s="7"/>
      <c r="R296" s="33" t="s">
        <v>363</v>
      </c>
      <c r="S296" s="15" t="s">
        <v>2713</v>
      </c>
      <c r="T296" s="33">
        <v>0</v>
      </c>
      <c r="U296" s="15" t="s">
        <v>2707</v>
      </c>
      <c r="V296" s="15">
        <v>10000</v>
      </c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 t="s">
        <v>2762</v>
      </c>
      <c r="AI296" s="33">
        <v>600</v>
      </c>
      <c r="AJ296" s="33"/>
      <c r="AK296" s="7"/>
      <c r="AL296"/>
      <c r="AM296"/>
      <c r="AN296"/>
      <c r="AO296"/>
      <c r="AP296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29"/>
      <c r="BH296"/>
      <c r="BI296"/>
      <c r="BJ296"/>
      <c r="BK296"/>
      <c r="BL296"/>
      <c r="BM296" s="33"/>
      <c r="BN296" s="33"/>
      <c r="BO296" s="33"/>
      <c r="BP296" s="33"/>
      <c r="BQ296" s="33"/>
      <c r="BR296" s="33"/>
      <c r="BS296" s="33"/>
      <c r="BT296" s="33"/>
      <c r="BU296" s="33"/>
      <c r="BV296" s="33"/>
      <c r="BW296" s="33"/>
      <c r="BX296" s="33"/>
      <c r="BY296" s="33"/>
      <c r="BZ296" s="33"/>
      <c r="CA296" s="33"/>
      <c r="CB296" s="33"/>
      <c r="CC296" s="29"/>
      <c r="CD296"/>
      <c r="CE296"/>
      <c r="CF296"/>
      <c r="CG296"/>
      <c r="CH296"/>
      <c r="CJ296" s="15">
        <v>20018</v>
      </c>
      <c r="CK296" t="s">
        <v>2883</v>
      </c>
    </row>
    <row r="297" spans="1:89">
      <c r="A297" s="7"/>
      <c r="B297" s="15">
        <f>20000000+INDEX(编号表!$F:$F,MATCH(D297,编号表!$E:$E,0))*10000+F297</f>
        <v>20540007</v>
      </c>
      <c r="C297" s="15" t="s">
        <v>2883</v>
      </c>
      <c r="D297" s="15" t="s">
        <v>641</v>
      </c>
      <c r="E297" s="15" t="s">
        <v>2696</v>
      </c>
      <c r="F297" s="15">
        <v>7</v>
      </c>
      <c r="G297" s="15" t="s">
        <v>2890</v>
      </c>
      <c r="H297" s="15" t="str">
        <f t="shared" si="4"/>
        <v>205400</v>
      </c>
      <c r="I297" s="15" t="b">
        <v>0</v>
      </c>
      <c r="J297" s="15" t="s">
        <v>2698</v>
      </c>
      <c r="K297" s="33" t="s">
        <v>363</v>
      </c>
      <c r="L297" s="15">
        <v>1</v>
      </c>
      <c r="M297" s="15">
        <v>0</v>
      </c>
      <c r="N297" s="15">
        <v>0</v>
      </c>
      <c r="O297" s="33"/>
      <c r="P297" s="33">
        <v>0</v>
      </c>
      <c r="Q297" s="7"/>
      <c r="R297" s="33" t="s">
        <v>363</v>
      </c>
      <c r="S297" s="15" t="s">
        <v>2713</v>
      </c>
      <c r="T297" s="33">
        <v>0</v>
      </c>
      <c r="U297" s="15" t="s">
        <v>2707</v>
      </c>
      <c r="V297" s="15">
        <v>10000</v>
      </c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 t="s">
        <v>2762</v>
      </c>
      <c r="AI297" s="33">
        <v>700</v>
      </c>
      <c r="AJ297" s="33"/>
      <c r="AK297" s="7"/>
      <c r="AL297"/>
      <c r="AM297"/>
      <c r="AN297"/>
      <c r="AO297"/>
      <c r="AP297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29"/>
      <c r="BH297"/>
      <c r="BI297"/>
      <c r="BJ297"/>
      <c r="BK297"/>
      <c r="BL297"/>
      <c r="BM297" s="33"/>
      <c r="BN297" s="33"/>
      <c r="BO297" s="33"/>
      <c r="BP297" s="33"/>
      <c r="BQ297" s="33"/>
      <c r="BR297" s="33"/>
      <c r="BS297" s="33"/>
      <c r="BT297" s="33"/>
      <c r="BU297" s="33"/>
      <c r="BV297" s="33"/>
      <c r="BW297" s="33"/>
      <c r="BX297" s="33"/>
      <c r="BY297" s="33"/>
      <c r="BZ297" s="33"/>
      <c r="CA297" s="33"/>
      <c r="CB297" s="33"/>
      <c r="CC297" s="29"/>
      <c r="CD297"/>
      <c r="CE297"/>
      <c r="CF297"/>
      <c r="CG297"/>
      <c r="CH297"/>
      <c r="CJ297" s="15">
        <v>20018</v>
      </c>
      <c r="CK297" t="s">
        <v>2883</v>
      </c>
    </row>
    <row r="298" spans="1:89">
      <c r="A298" s="7"/>
      <c r="B298" s="15">
        <f>20000000+INDEX(编号表!$F:$F,MATCH(D298,编号表!$E:$E,0))*10000+F298</f>
        <v>20540008</v>
      </c>
      <c r="C298" s="15" t="s">
        <v>2883</v>
      </c>
      <c r="D298" s="15" t="s">
        <v>641</v>
      </c>
      <c r="E298" s="15" t="s">
        <v>2696</v>
      </c>
      <c r="F298" s="15">
        <v>8</v>
      </c>
      <c r="G298" s="15" t="s">
        <v>2891</v>
      </c>
      <c r="H298" s="15" t="str">
        <f t="shared" si="4"/>
        <v>205400</v>
      </c>
      <c r="I298" s="15" t="b">
        <v>0</v>
      </c>
      <c r="J298" s="15" t="s">
        <v>2698</v>
      </c>
      <c r="K298" s="33" t="s">
        <v>363</v>
      </c>
      <c r="L298" s="15">
        <v>1</v>
      </c>
      <c r="M298" s="15">
        <v>0</v>
      </c>
      <c r="N298" s="15">
        <v>0</v>
      </c>
      <c r="O298" s="33"/>
      <c r="P298" s="33">
        <v>0</v>
      </c>
      <c r="Q298" s="7"/>
      <c r="R298" s="33" t="s">
        <v>363</v>
      </c>
      <c r="S298" s="15" t="s">
        <v>2713</v>
      </c>
      <c r="T298" s="33">
        <v>0</v>
      </c>
      <c r="U298" s="15" t="s">
        <v>2707</v>
      </c>
      <c r="V298" s="15">
        <v>10000</v>
      </c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 t="s">
        <v>2762</v>
      </c>
      <c r="AI298" s="33">
        <v>800</v>
      </c>
      <c r="AJ298" s="33"/>
      <c r="AK298" s="7"/>
      <c r="AL298"/>
      <c r="AM298"/>
      <c r="AN298"/>
      <c r="AO298"/>
      <c r="AP298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29"/>
      <c r="BH298"/>
      <c r="BI298"/>
      <c r="BJ298"/>
      <c r="BK298"/>
      <c r="BL298"/>
      <c r="BM298" s="33"/>
      <c r="BN298" s="33"/>
      <c r="BO298" s="33"/>
      <c r="BP298" s="33"/>
      <c r="BQ298" s="33"/>
      <c r="BR298" s="33"/>
      <c r="BS298" s="33"/>
      <c r="BT298" s="33"/>
      <c r="BU298" s="33"/>
      <c r="BV298" s="33"/>
      <c r="BW298" s="33"/>
      <c r="BX298" s="33"/>
      <c r="BY298" s="33"/>
      <c r="BZ298" s="33"/>
      <c r="CA298" s="33"/>
      <c r="CB298" s="33"/>
      <c r="CC298" s="29"/>
      <c r="CD298"/>
      <c r="CE298"/>
      <c r="CF298"/>
      <c r="CG298"/>
      <c r="CH298"/>
      <c r="CJ298" s="15">
        <v>20018</v>
      </c>
      <c r="CK298" t="s">
        <v>2883</v>
      </c>
    </row>
    <row r="299" spans="1:89">
      <c r="A299" s="7"/>
      <c r="B299" s="15">
        <f>20000000+INDEX(编号表!$F:$F,MATCH(D299,编号表!$E:$E,0))*10000+F299</f>
        <v>20540009</v>
      </c>
      <c r="C299" s="15" t="s">
        <v>2883</v>
      </c>
      <c r="D299" s="15" t="s">
        <v>641</v>
      </c>
      <c r="E299" s="15" t="s">
        <v>2696</v>
      </c>
      <c r="F299" s="15">
        <v>9</v>
      </c>
      <c r="G299" s="15" t="s">
        <v>2892</v>
      </c>
      <c r="H299" s="15" t="str">
        <f t="shared" si="4"/>
        <v>205400</v>
      </c>
      <c r="I299" s="15" t="b">
        <v>0</v>
      </c>
      <c r="J299" s="15" t="s">
        <v>2698</v>
      </c>
      <c r="K299" s="33" t="s">
        <v>363</v>
      </c>
      <c r="L299" s="15">
        <v>1</v>
      </c>
      <c r="M299" s="15">
        <v>0</v>
      </c>
      <c r="N299" s="15">
        <v>0</v>
      </c>
      <c r="O299" s="33"/>
      <c r="P299" s="33">
        <v>0</v>
      </c>
      <c r="Q299" s="7"/>
      <c r="R299" s="33" t="s">
        <v>363</v>
      </c>
      <c r="S299" s="15" t="s">
        <v>2713</v>
      </c>
      <c r="T299" s="33">
        <v>0</v>
      </c>
      <c r="U299" s="15" t="s">
        <v>2707</v>
      </c>
      <c r="V299" s="15">
        <v>10000</v>
      </c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 t="s">
        <v>2762</v>
      </c>
      <c r="AI299" s="33">
        <v>900</v>
      </c>
      <c r="AJ299" s="33"/>
      <c r="AK299" s="7"/>
      <c r="AL299"/>
      <c r="AM299"/>
      <c r="AN299"/>
      <c r="AO299"/>
      <c r="AP299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29"/>
      <c r="BH299"/>
      <c r="BI299"/>
      <c r="BJ299"/>
      <c r="BK299"/>
      <c r="BL299"/>
      <c r="BM299" s="33"/>
      <c r="BN299" s="33"/>
      <c r="BO299" s="33"/>
      <c r="BP299" s="33"/>
      <c r="BQ299" s="33"/>
      <c r="BR299" s="33"/>
      <c r="BS299" s="33"/>
      <c r="BT299" s="33"/>
      <c r="BU299" s="33"/>
      <c r="BV299" s="33"/>
      <c r="BW299" s="33"/>
      <c r="BX299" s="33"/>
      <c r="BY299" s="33"/>
      <c r="BZ299" s="33"/>
      <c r="CA299" s="33"/>
      <c r="CB299" s="33"/>
      <c r="CC299" s="29"/>
      <c r="CD299"/>
      <c r="CE299"/>
      <c r="CF299"/>
      <c r="CG299"/>
      <c r="CH299"/>
      <c r="CJ299" s="15">
        <v>20018</v>
      </c>
      <c r="CK299" t="s">
        <v>2883</v>
      </c>
    </row>
    <row r="300" spans="1:89">
      <c r="A300" s="7"/>
      <c r="B300" s="15">
        <f>20000000+INDEX(编号表!$F:$F,MATCH(D300,编号表!$E:$E,0))*10000+F300</f>
        <v>20540010</v>
      </c>
      <c r="C300" s="15" t="s">
        <v>2883</v>
      </c>
      <c r="D300" s="15" t="s">
        <v>641</v>
      </c>
      <c r="E300" s="15" t="s">
        <v>2696</v>
      </c>
      <c r="F300" s="15">
        <v>10</v>
      </c>
      <c r="G300" s="15" t="s">
        <v>2893</v>
      </c>
      <c r="H300" s="15" t="str">
        <f t="shared" si="4"/>
        <v>205400</v>
      </c>
      <c r="I300" s="15" t="b">
        <v>0</v>
      </c>
      <c r="J300" s="15" t="s">
        <v>2698</v>
      </c>
      <c r="K300" s="33" t="s">
        <v>363</v>
      </c>
      <c r="L300" s="15">
        <v>1</v>
      </c>
      <c r="M300" s="15">
        <v>0</v>
      </c>
      <c r="N300" s="15">
        <v>0</v>
      </c>
      <c r="O300" s="33"/>
      <c r="P300" s="33">
        <v>0</v>
      </c>
      <c r="Q300" s="7"/>
      <c r="R300" s="33" t="s">
        <v>363</v>
      </c>
      <c r="S300" s="15" t="s">
        <v>2713</v>
      </c>
      <c r="T300" s="33">
        <v>0</v>
      </c>
      <c r="U300" s="15" t="s">
        <v>2707</v>
      </c>
      <c r="V300" s="15">
        <v>10000</v>
      </c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 t="s">
        <v>2762</v>
      </c>
      <c r="AI300" s="33">
        <v>1000</v>
      </c>
      <c r="AJ300" s="33"/>
      <c r="AK300" s="7"/>
      <c r="AL300"/>
      <c r="AM300"/>
      <c r="AN300"/>
      <c r="AO300"/>
      <c r="AP300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29"/>
      <c r="BH300"/>
      <c r="BI300"/>
      <c r="BJ300"/>
      <c r="BK300"/>
      <c r="BL300"/>
      <c r="BM300" s="33"/>
      <c r="BN300" s="33"/>
      <c r="BO300" s="33"/>
      <c r="BP300" s="33"/>
      <c r="BQ300" s="33"/>
      <c r="BR300" s="33"/>
      <c r="BS300" s="33"/>
      <c r="BT300" s="33"/>
      <c r="BU300" s="33"/>
      <c r="BV300" s="33"/>
      <c r="BW300" s="33"/>
      <c r="BX300" s="33"/>
      <c r="BY300" s="33"/>
      <c r="BZ300" s="33"/>
      <c r="CA300" s="33"/>
      <c r="CB300" s="33"/>
      <c r="CC300" s="29"/>
      <c r="CD300"/>
      <c r="CE300"/>
      <c r="CF300"/>
      <c r="CG300"/>
      <c r="CH300"/>
      <c r="CJ300" s="15">
        <v>20018</v>
      </c>
      <c r="CK300" t="s">
        <v>2883</v>
      </c>
    </row>
    <row r="301" spans="1:89">
      <c r="A301" s="7"/>
      <c r="B301" s="15">
        <f>20000000+INDEX(编号表!$F:$F,MATCH(D301,编号表!$E:$E,0))*10000+F301</f>
        <v>20550001</v>
      </c>
      <c r="C301" s="15" t="s">
        <v>2894</v>
      </c>
      <c r="D301" s="15" t="s">
        <v>654</v>
      </c>
      <c r="E301" s="15" t="s">
        <v>2696</v>
      </c>
      <c r="F301" s="15">
        <v>1</v>
      </c>
      <c r="G301" s="15" t="s">
        <v>2895</v>
      </c>
      <c r="H301" s="15" t="str">
        <f t="shared" si="4"/>
        <v>205500</v>
      </c>
      <c r="I301" s="15" t="b">
        <v>0</v>
      </c>
      <c r="J301" s="15" t="s">
        <v>2698</v>
      </c>
      <c r="K301" s="33" t="s">
        <v>363</v>
      </c>
      <c r="L301" s="15">
        <v>1</v>
      </c>
      <c r="M301" s="15">
        <v>0</v>
      </c>
      <c r="N301" s="15">
        <v>0</v>
      </c>
      <c r="O301" s="33"/>
      <c r="P301" s="33">
        <v>0</v>
      </c>
      <c r="Q301" s="7"/>
      <c r="R301" s="33" t="s">
        <v>363</v>
      </c>
      <c r="S301" s="15" t="s">
        <v>2713</v>
      </c>
      <c r="T301" s="33">
        <v>0</v>
      </c>
      <c r="U301" s="15" t="s">
        <v>2707</v>
      </c>
      <c r="V301" s="15">
        <v>10000</v>
      </c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 t="s">
        <v>2764</v>
      </c>
      <c r="AI301" s="33">
        <v>100</v>
      </c>
      <c r="AJ301" s="33"/>
      <c r="AK301" s="7"/>
      <c r="AL301"/>
      <c r="AM301"/>
      <c r="AN301"/>
      <c r="AO301"/>
      <c r="AP301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29"/>
      <c r="BH301"/>
      <c r="BI301"/>
      <c r="BJ301"/>
      <c r="BK301"/>
      <c r="BL301"/>
      <c r="BM301" s="33"/>
      <c r="BN301" s="33"/>
      <c r="BO301" s="33"/>
      <c r="BP301" s="33"/>
      <c r="BQ301" s="33"/>
      <c r="BR301" s="33"/>
      <c r="BS301" s="33"/>
      <c r="BT301" s="33"/>
      <c r="BU301" s="33"/>
      <c r="BV301" s="33"/>
      <c r="BW301" s="33"/>
      <c r="BX301" s="33"/>
      <c r="BY301" s="33"/>
      <c r="BZ301" s="33"/>
      <c r="CA301" s="33"/>
      <c r="CB301" s="33"/>
      <c r="CC301" s="29"/>
      <c r="CD301"/>
      <c r="CE301"/>
      <c r="CF301"/>
      <c r="CG301"/>
      <c r="CH301"/>
      <c r="CJ301" s="15">
        <v>20019</v>
      </c>
      <c r="CK301" t="s">
        <v>2894</v>
      </c>
    </row>
    <row r="302" spans="1:89">
      <c r="A302" s="7"/>
      <c r="B302" s="15">
        <f>20000000+INDEX(编号表!$F:$F,MATCH(D302,编号表!$E:$E,0))*10000+F302</f>
        <v>20550002</v>
      </c>
      <c r="C302" s="15" t="s">
        <v>2894</v>
      </c>
      <c r="D302" s="15" t="s">
        <v>654</v>
      </c>
      <c r="E302" s="15" t="s">
        <v>2696</v>
      </c>
      <c r="F302" s="15">
        <v>2</v>
      </c>
      <c r="G302" s="15" t="s">
        <v>2896</v>
      </c>
      <c r="H302" s="15" t="str">
        <f t="shared" si="4"/>
        <v>205500</v>
      </c>
      <c r="I302" s="15" t="b">
        <v>0</v>
      </c>
      <c r="J302" s="15" t="s">
        <v>2698</v>
      </c>
      <c r="K302" s="33" t="s">
        <v>363</v>
      </c>
      <c r="L302" s="15">
        <v>1</v>
      </c>
      <c r="M302" s="15">
        <v>0</v>
      </c>
      <c r="N302" s="15">
        <v>0</v>
      </c>
      <c r="O302" s="33"/>
      <c r="P302" s="33">
        <v>0</v>
      </c>
      <c r="Q302" s="7"/>
      <c r="R302" s="33" t="s">
        <v>363</v>
      </c>
      <c r="S302" s="15" t="s">
        <v>2713</v>
      </c>
      <c r="T302" s="33">
        <v>0</v>
      </c>
      <c r="U302" s="15" t="s">
        <v>2707</v>
      </c>
      <c r="V302" s="15">
        <v>10000</v>
      </c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 t="s">
        <v>2764</v>
      </c>
      <c r="AI302" s="33">
        <v>200</v>
      </c>
      <c r="AJ302" s="33"/>
      <c r="AK302" s="7"/>
      <c r="AL302"/>
      <c r="AM302"/>
      <c r="AN302"/>
      <c r="AO302"/>
      <c r="AP302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29"/>
      <c r="BH302"/>
      <c r="BI302"/>
      <c r="BJ302"/>
      <c r="BK302"/>
      <c r="BL302"/>
      <c r="BM302" s="33"/>
      <c r="BN302" s="33"/>
      <c r="BO302" s="33"/>
      <c r="BP302" s="33"/>
      <c r="BQ302" s="33"/>
      <c r="BR302" s="33"/>
      <c r="BS302" s="33"/>
      <c r="BT302" s="33"/>
      <c r="BU302" s="33"/>
      <c r="BV302" s="33"/>
      <c r="BW302" s="33"/>
      <c r="BX302" s="33"/>
      <c r="BY302" s="33"/>
      <c r="BZ302" s="33"/>
      <c r="CA302" s="33"/>
      <c r="CB302" s="33"/>
      <c r="CC302" s="29"/>
      <c r="CD302"/>
      <c r="CE302"/>
      <c r="CF302"/>
      <c r="CG302"/>
      <c r="CH302"/>
      <c r="CJ302" s="15">
        <v>20019</v>
      </c>
      <c r="CK302" t="s">
        <v>2894</v>
      </c>
    </row>
    <row r="303" spans="1:89">
      <c r="A303" s="7"/>
      <c r="B303" s="15">
        <f>20000000+INDEX(编号表!$F:$F,MATCH(D303,编号表!$E:$E,0))*10000+F303</f>
        <v>20550003</v>
      </c>
      <c r="C303" s="15" t="s">
        <v>2894</v>
      </c>
      <c r="D303" s="15" t="s">
        <v>654</v>
      </c>
      <c r="E303" s="15" t="s">
        <v>2696</v>
      </c>
      <c r="F303" s="15">
        <v>3</v>
      </c>
      <c r="G303" s="15" t="s">
        <v>2897</v>
      </c>
      <c r="H303" s="15" t="str">
        <f t="shared" si="4"/>
        <v>205500</v>
      </c>
      <c r="I303" s="15" t="b">
        <v>0</v>
      </c>
      <c r="J303" s="15" t="s">
        <v>2698</v>
      </c>
      <c r="K303" s="33" t="s">
        <v>363</v>
      </c>
      <c r="L303" s="15">
        <v>1</v>
      </c>
      <c r="M303" s="15">
        <v>0</v>
      </c>
      <c r="N303" s="15">
        <v>0</v>
      </c>
      <c r="O303" s="33"/>
      <c r="P303" s="33">
        <v>0</v>
      </c>
      <c r="Q303" s="7"/>
      <c r="R303" s="33" t="s">
        <v>363</v>
      </c>
      <c r="S303" s="15" t="s">
        <v>2713</v>
      </c>
      <c r="T303" s="33">
        <v>0</v>
      </c>
      <c r="U303" s="15" t="s">
        <v>2707</v>
      </c>
      <c r="V303" s="15">
        <v>10000</v>
      </c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 t="s">
        <v>2764</v>
      </c>
      <c r="AI303" s="33">
        <v>300</v>
      </c>
      <c r="AJ303" s="33"/>
      <c r="AK303" s="7"/>
      <c r="AL303"/>
      <c r="AM303"/>
      <c r="AN303"/>
      <c r="AO303"/>
      <c r="AP30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29"/>
      <c r="BH303"/>
      <c r="BI303"/>
      <c r="BJ303"/>
      <c r="BK303"/>
      <c r="BL30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29"/>
      <c r="CD303"/>
      <c r="CE303"/>
      <c r="CF303"/>
      <c r="CG303"/>
      <c r="CH303"/>
      <c r="CJ303" s="15">
        <v>20019</v>
      </c>
      <c r="CK303" t="s">
        <v>2894</v>
      </c>
    </row>
    <row r="304" spans="1:89">
      <c r="A304" s="7"/>
      <c r="B304" s="15">
        <f>20000000+INDEX(编号表!$F:$F,MATCH(D304,编号表!$E:$E,0))*10000+F304</f>
        <v>20550004</v>
      </c>
      <c r="C304" s="15" t="s">
        <v>2894</v>
      </c>
      <c r="D304" s="15" t="s">
        <v>654</v>
      </c>
      <c r="E304" s="15" t="s">
        <v>2696</v>
      </c>
      <c r="F304" s="15">
        <v>4</v>
      </c>
      <c r="G304" s="15" t="s">
        <v>2898</v>
      </c>
      <c r="H304" s="15" t="str">
        <f t="shared" si="4"/>
        <v>205500</v>
      </c>
      <c r="I304" s="15" t="b">
        <v>0</v>
      </c>
      <c r="J304" s="15" t="s">
        <v>2698</v>
      </c>
      <c r="K304" s="33" t="s">
        <v>363</v>
      </c>
      <c r="L304" s="15">
        <v>1</v>
      </c>
      <c r="M304" s="15">
        <v>0</v>
      </c>
      <c r="N304" s="15">
        <v>0</v>
      </c>
      <c r="O304" s="33"/>
      <c r="P304" s="33">
        <v>0</v>
      </c>
      <c r="Q304" s="7"/>
      <c r="R304" s="33" t="s">
        <v>363</v>
      </c>
      <c r="S304" s="15" t="s">
        <v>2713</v>
      </c>
      <c r="T304" s="33">
        <v>0</v>
      </c>
      <c r="U304" s="15" t="s">
        <v>2707</v>
      </c>
      <c r="V304" s="15">
        <v>10000</v>
      </c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 t="s">
        <v>2764</v>
      </c>
      <c r="AI304" s="33">
        <v>400</v>
      </c>
      <c r="AJ304" s="33"/>
      <c r="AK304" s="7"/>
      <c r="AL304"/>
      <c r="AM304"/>
      <c r="AN304"/>
      <c r="AO304"/>
      <c r="AP304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29"/>
      <c r="BH304"/>
      <c r="BI304"/>
      <c r="BJ304"/>
      <c r="BK304"/>
      <c r="BL304"/>
      <c r="BM304" s="33"/>
      <c r="BN304" s="33"/>
      <c r="BO304" s="33"/>
      <c r="BP304" s="33"/>
      <c r="BQ304" s="33"/>
      <c r="BR304" s="33"/>
      <c r="BS304" s="33"/>
      <c r="BT304" s="33"/>
      <c r="BU304" s="33"/>
      <c r="BV304" s="33"/>
      <c r="BW304" s="33"/>
      <c r="BX304" s="33"/>
      <c r="BY304" s="33"/>
      <c r="BZ304" s="33"/>
      <c r="CA304" s="33"/>
      <c r="CB304" s="33"/>
      <c r="CC304" s="29"/>
      <c r="CD304"/>
      <c r="CE304"/>
      <c r="CF304"/>
      <c r="CG304"/>
      <c r="CH304"/>
      <c r="CJ304" s="15">
        <v>20019</v>
      </c>
      <c r="CK304" t="s">
        <v>2894</v>
      </c>
    </row>
    <row r="305" spans="1:89">
      <c r="A305" s="7"/>
      <c r="B305" s="15">
        <f>20000000+INDEX(编号表!$F:$F,MATCH(D305,编号表!$E:$E,0))*10000+F305</f>
        <v>20550005</v>
      </c>
      <c r="C305" s="15" t="s">
        <v>2894</v>
      </c>
      <c r="D305" s="15" t="s">
        <v>654</v>
      </c>
      <c r="E305" s="15" t="s">
        <v>2696</v>
      </c>
      <c r="F305" s="15">
        <v>5</v>
      </c>
      <c r="G305" s="15" t="s">
        <v>2899</v>
      </c>
      <c r="H305" s="15" t="str">
        <f t="shared" si="4"/>
        <v>205500</v>
      </c>
      <c r="I305" s="15" t="b">
        <v>0</v>
      </c>
      <c r="J305" s="15" t="s">
        <v>2698</v>
      </c>
      <c r="K305" s="33" t="s">
        <v>363</v>
      </c>
      <c r="L305" s="15">
        <v>1</v>
      </c>
      <c r="M305" s="15">
        <v>0</v>
      </c>
      <c r="N305" s="15">
        <v>0</v>
      </c>
      <c r="O305" s="33"/>
      <c r="P305" s="33">
        <v>0</v>
      </c>
      <c r="Q305" s="7"/>
      <c r="R305" s="33" t="s">
        <v>363</v>
      </c>
      <c r="S305" s="15" t="s">
        <v>2713</v>
      </c>
      <c r="T305" s="33">
        <v>0</v>
      </c>
      <c r="U305" s="15" t="s">
        <v>2707</v>
      </c>
      <c r="V305" s="15">
        <v>10000</v>
      </c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 t="s">
        <v>2764</v>
      </c>
      <c r="AI305" s="33">
        <v>500</v>
      </c>
      <c r="AJ305" s="33"/>
      <c r="AK305" s="7"/>
      <c r="AL305"/>
      <c r="AM305"/>
      <c r="AN305"/>
      <c r="AO305"/>
      <c r="AP305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29"/>
      <c r="BH305"/>
      <c r="BI305"/>
      <c r="BJ305"/>
      <c r="BK305"/>
      <c r="BL305"/>
      <c r="BM305" s="33"/>
      <c r="BN305" s="33"/>
      <c r="BO305" s="33"/>
      <c r="BP305" s="33"/>
      <c r="BQ305" s="33"/>
      <c r="BR305" s="33"/>
      <c r="BS305" s="33"/>
      <c r="BT305" s="33"/>
      <c r="BU305" s="33"/>
      <c r="BV305" s="33"/>
      <c r="BW305" s="33"/>
      <c r="BX305" s="33"/>
      <c r="BY305" s="33"/>
      <c r="BZ305" s="33"/>
      <c r="CA305" s="33"/>
      <c r="CB305" s="33"/>
      <c r="CC305" s="29"/>
      <c r="CD305"/>
      <c r="CE305"/>
      <c r="CF305"/>
      <c r="CG305"/>
      <c r="CH305"/>
      <c r="CJ305" s="15">
        <v>20019</v>
      </c>
      <c r="CK305" t="s">
        <v>2894</v>
      </c>
    </row>
    <row r="306" spans="1:89">
      <c r="A306" s="7"/>
      <c r="B306" s="15">
        <f>20000000+INDEX(编号表!$F:$F,MATCH(D306,编号表!$E:$E,0))*10000+F306</f>
        <v>20550006</v>
      </c>
      <c r="C306" s="15" t="s">
        <v>2894</v>
      </c>
      <c r="D306" s="15" t="s">
        <v>654</v>
      </c>
      <c r="E306" s="15" t="s">
        <v>2696</v>
      </c>
      <c r="F306" s="15">
        <v>6</v>
      </c>
      <c r="G306" s="15" t="s">
        <v>2900</v>
      </c>
      <c r="H306" s="15" t="str">
        <f t="shared" si="4"/>
        <v>205500</v>
      </c>
      <c r="I306" s="15" t="b">
        <v>0</v>
      </c>
      <c r="J306" s="15" t="s">
        <v>2698</v>
      </c>
      <c r="K306" s="33" t="s">
        <v>363</v>
      </c>
      <c r="L306" s="15">
        <v>1</v>
      </c>
      <c r="M306" s="15">
        <v>0</v>
      </c>
      <c r="N306" s="15">
        <v>0</v>
      </c>
      <c r="O306" s="33"/>
      <c r="P306" s="33">
        <v>0</v>
      </c>
      <c r="Q306" s="7"/>
      <c r="R306" s="33" t="s">
        <v>363</v>
      </c>
      <c r="S306" s="15" t="s">
        <v>2713</v>
      </c>
      <c r="T306" s="33">
        <v>0</v>
      </c>
      <c r="U306" s="15" t="s">
        <v>2707</v>
      </c>
      <c r="V306" s="15">
        <v>10000</v>
      </c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 t="s">
        <v>2764</v>
      </c>
      <c r="AI306" s="33">
        <v>600</v>
      </c>
      <c r="AJ306" s="33"/>
      <c r="AK306" s="7"/>
      <c r="AL306"/>
      <c r="AM306"/>
      <c r="AN306"/>
      <c r="AO306"/>
      <c r="AP306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29"/>
      <c r="BH306"/>
      <c r="BI306"/>
      <c r="BJ306"/>
      <c r="BK306"/>
      <c r="BL306"/>
      <c r="BM306" s="33"/>
      <c r="BN306" s="33"/>
      <c r="BO306" s="33"/>
      <c r="BP306" s="33"/>
      <c r="BQ306" s="33"/>
      <c r="BR306" s="33"/>
      <c r="BS306" s="33"/>
      <c r="BT306" s="33"/>
      <c r="BU306" s="33"/>
      <c r="BV306" s="33"/>
      <c r="BW306" s="33"/>
      <c r="BX306" s="33"/>
      <c r="BY306" s="33"/>
      <c r="BZ306" s="33"/>
      <c r="CA306" s="33"/>
      <c r="CB306" s="33"/>
      <c r="CC306" s="29"/>
      <c r="CD306"/>
      <c r="CE306"/>
      <c r="CF306"/>
      <c r="CG306"/>
      <c r="CH306"/>
      <c r="CJ306" s="15">
        <v>20019</v>
      </c>
      <c r="CK306" t="s">
        <v>2894</v>
      </c>
    </row>
    <row r="307" spans="1:89">
      <c r="A307" s="7"/>
      <c r="B307" s="15">
        <f>20000000+INDEX(编号表!$F:$F,MATCH(D307,编号表!$E:$E,0))*10000+F307</f>
        <v>20550007</v>
      </c>
      <c r="C307" s="15" t="s">
        <v>2894</v>
      </c>
      <c r="D307" s="15" t="s">
        <v>654</v>
      </c>
      <c r="E307" s="15" t="s">
        <v>2696</v>
      </c>
      <c r="F307" s="15">
        <v>7</v>
      </c>
      <c r="G307" s="15" t="s">
        <v>2901</v>
      </c>
      <c r="H307" s="15" t="str">
        <f t="shared" si="4"/>
        <v>205500</v>
      </c>
      <c r="I307" s="15" t="b">
        <v>0</v>
      </c>
      <c r="J307" s="15" t="s">
        <v>2698</v>
      </c>
      <c r="K307" s="33" t="s">
        <v>363</v>
      </c>
      <c r="L307" s="15">
        <v>1</v>
      </c>
      <c r="M307" s="15">
        <v>0</v>
      </c>
      <c r="N307" s="15">
        <v>0</v>
      </c>
      <c r="O307" s="33"/>
      <c r="P307" s="33">
        <v>0</v>
      </c>
      <c r="Q307" s="7"/>
      <c r="R307" s="33" t="s">
        <v>363</v>
      </c>
      <c r="S307" s="15" t="s">
        <v>2713</v>
      </c>
      <c r="T307" s="33">
        <v>0</v>
      </c>
      <c r="U307" s="15" t="s">
        <v>2707</v>
      </c>
      <c r="V307" s="15">
        <v>10000</v>
      </c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 t="s">
        <v>2764</v>
      </c>
      <c r="AI307" s="33">
        <v>700</v>
      </c>
      <c r="AJ307" s="33"/>
      <c r="AK307" s="7"/>
      <c r="AL307"/>
      <c r="AM307"/>
      <c r="AN307"/>
      <c r="AO307"/>
      <c r="AP307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29"/>
      <c r="BH307"/>
      <c r="BI307"/>
      <c r="BJ307"/>
      <c r="BK307"/>
      <c r="BL307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29"/>
      <c r="CD307"/>
      <c r="CE307"/>
      <c r="CF307"/>
      <c r="CG307"/>
      <c r="CH307"/>
      <c r="CJ307" s="15">
        <v>20019</v>
      </c>
      <c r="CK307" t="s">
        <v>2894</v>
      </c>
    </row>
    <row r="308" spans="1:89">
      <c r="A308" s="7"/>
      <c r="B308" s="15">
        <f>20000000+INDEX(编号表!$F:$F,MATCH(D308,编号表!$E:$E,0))*10000+F308</f>
        <v>20550008</v>
      </c>
      <c r="C308" s="15" t="s">
        <v>2894</v>
      </c>
      <c r="D308" s="15" t="s">
        <v>654</v>
      </c>
      <c r="E308" s="15" t="s">
        <v>2696</v>
      </c>
      <c r="F308" s="15">
        <v>8</v>
      </c>
      <c r="G308" s="15" t="s">
        <v>2902</v>
      </c>
      <c r="H308" s="15" t="str">
        <f t="shared" si="4"/>
        <v>205500</v>
      </c>
      <c r="I308" s="15" t="b">
        <v>0</v>
      </c>
      <c r="J308" s="15" t="s">
        <v>2698</v>
      </c>
      <c r="K308" s="33" t="s">
        <v>363</v>
      </c>
      <c r="L308" s="15">
        <v>1</v>
      </c>
      <c r="M308" s="15">
        <v>0</v>
      </c>
      <c r="N308" s="15">
        <v>0</v>
      </c>
      <c r="O308" s="33"/>
      <c r="P308" s="33">
        <v>0</v>
      </c>
      <c r="Q308" s="7"/>
      <c r="R308" s="33" t="s">
        <v>363</v>
      </c>
      <c r="S308" s="15" t="s">
        <v>2713</v>
      </c>
      <c r="T308" s="33">
        <v>0</v>
      </c>
      <c r="U308" s="15" t="s">
        <v>2707</v>
      </c>
      <c r="V308" s="15">
        <v>10000</v>
      </c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 t="s">
        <v>2764</v>
      </c>
      <c r="AI308" s="33">
        <v>800</v>
      </c>
      <c r="AJ308" s="33"/>
      <c r="AK308" s="7"/>
      <c r="AL308"/>
      <c r="AM308"/>
      <c r="AN308"/>
      <c r="AO308"/>
      <c r="AP308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29"/>
      <c r="BH308"/>
      <c r="BI308"/>
      <c r="BJ308"/>
      <c r="BK308"/>
      <c r="BL308"/>
      <c r="BM308" s="33"/>
      <c r="BN308" s="33"/>
      <c r="BO308" s="33"/>
      <c r="BP308" s="33"/>
      <c r="BQ308" s="33"/>
      <c r="BR308" s="33"/>
      <c r="BS308" s="33"/>
      <c r="BT308" s="33"/>
      <c r="BU308" s="33"/>
      <c r="BV308" s="33"/>
      <c r="BW308" s="33"/>
      <c r="BX308" s="33"/>
      <c r="BY308" s="33"/>
      <c r="BZ308" s="33"/>
      <c r="CA308" s="33"/>
      <c r="CB308" s="33"/>
      <c r="CC308" s="29"/>
      <c r="CD308"/>
      <c r="CE308"/>
      <c r="CF308"/>
      <c r="CG308"/>
      <c r="CH308"/>
      <c r="CJ308" s="15">
        <v>20019</v>
      </c>
      <c r="CK308" t="s">
        <v>2894</v>
      </c>
    </row>
    <row r="309" spans="1:89">
      <c r="A309" s="7"/>
      <c r="B309" s="15">
        <f>20000000+INDEX(编号表!$F:$F,MATCH(D309,编号表!$E:$E,0))*10000+F309</f>
        <v>20550009</v>
      </c>
      <c r="C309" s="15" t="s">
        <v>2894</v>
      </c>
      <c r="D309" s="15" t="s">
        <v>654</v>
      </c>
      <c r="E309" s="15" t="s">
        <v>2696</v>
      </c>
      <c r="F309" s="15">
        <v>9</v>
      </c>
      <c r="G309" s="15" t="s">
        <v>2903</v>
      </c>
      <c r="H309" s="15" t="str">
        <f t="shared" si="4"/>
        <v>205500</v>
      </c>
      <c r="I309" s="15" t="b">
        <v>0</v>
      </c>
      <c r="J309" s="15" t="s">
        <v>2698</v>
      </c>
      <c r="K309" s="33" t="s">
        <v>363</v>
      </c>
      <c r="L309" s="15">
        <v>1</v>
      </c>
      <c r="M309" s="15">
        <v>0</v>
      </c>
      <c r="N309" s="15">
        <v>0</v>
      </c>
      <c r="O309" s="33"/>
      <c r="P309" s="33">
        <v>0</v>
      </c>
      <c r="Q309" s="7"/>
      <c r="R309" s="33" t="s">
        <v>363</v>
      </c>
      <c r="S309" s="15" t="s">
        <v>2713</v>
      </c>
      <c r="T309" s="33">
        <v>0</v>
      </c>
      <c r="U309" s="15" t="s">
        <v>2707</v>
      </c>
      <c r="V309" s="15">
        <v>10000</v>
      </c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 t="s">
        <v>2764</v>
      </c>
      <c r="AI309" s="33">
        <v>900</v>
      </c>
      <c r="AJ309" s="33"/>
      <c r="AK309" s="7"/>
      <c r="AL309"/>
      <c r="AM309"/>
      <c r="AN309"/>
      <c r="AO309"/>
      <c r="AP309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29"/>
      <c r="BH309"/>
      <c r="BI309"/>
      <c r="BJ309"/>
      <c r="BK309"/>
      <c r="BL309"/>
      <c r="BM309" s="33"/>
      <c r="BN309" s="33"/>
      <c r="BO309" s="33"/>
      <c r="BP309" s="33"/>
      <c r="BQ309" s="33"/>
      <c r="BR309" s="33"/>
      <c r="BS309" s="33"/>
      <c r="BT309" s="33"/>
      <c r="BU309" s="33"/>
      <c r="BV309" s="33"/>
      <c r="BW309" s="33"/>
      <c r="BX309" s="33"/>
      <c r="BY309" s="33"/>
      <c r="BZ309" s="33"/>
      <c r="CA309" s="33"/>
      <c r="CB309" s="33"/>
      <c r="CC309" s="29"/>
      <c r="CD309"/>
      <c r="CE309"/>
      <c r="CF309"/>
      <c r="CG309"/>
      <c r="CH309"/>
      <c r="CJ309" s="15">
        <v>20019</v>
      </c>
      <c r="CK309" t="s">
        <v>2894</v>
      </c>
    </row>
    <row r="310" spans="1:89">
      <c r="A310" s="7"/>
      <c r="B310" s="15">
        <f>20000000+INDEX(编号表!$F:$F,MATCH(D310,编号表!$E:$E,0))*10000+F310</f>
        <v>20550010</v>
      </c>
      <c r="C310" s="15" t="s">
        <v>2894</v>
      </c>
      <c r="D310" s="15" t="s">
        <v>654</v>
      </c>
      <c r="E310" s="15" t="s">
        <v>2696</v>
      </c>
      <c r="F310" s="15">
        <v>10</v>
      </c>
      <c r="G310" s="15" t="s">
        <v>2904</v>
      </c>
      <c r="H310" s="15" t="str">
        <f t="shared" si="4"/>
        <v>205500</v>
      </c>
      <c r="I310" s="15" t="b">
        <v>0</v>
      </c>
      <c r="J310" s="15" t="s">
        <v>2698</v>
      </c>
      <c r="K310" s="33" t="s">
        <v>363</v>
      </c>
      <c r="L310" s="15">
        <v>1</v>
      </c>
      <c r="M310" s="15">
        <v>0</v>
      </c>
      <c r="N310" s="15">
        <v>0</v>
      </c>
      <c r="O310" s="33"/>
      <c r="P310" s="33">
        <v>0</v>
      </c>
      <c r="Q310" s="7"/>
      <c r="R310" s="33" t="s">
        <v>363</v>
      </c>
      <c r="S310" s="15" t="s">
        <v>2713</v>
      </c>
      <c r="T310" s="33">
        <v>0</v>
      </c>
      <c r="U310" s="15" t="s">
        <v>2707</v>
      </c>
      <c r="V310" s="15">
        <v>10000</v>
      </c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 t="s">
        <v>2764</v>
      </c>
      <c r="AI310" s="33">
        <v>1000</v>
      </c>
      <c r="AJ310" s="33"/>
      <c r="AK310" s="7"/>
      <c r="AL310"/>
      <c r="AM310"/>
      <c r="AN310"/>
      <c r="AO310"/>
      <c r="AP310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29"/>
      <c r="BH310"/>
      <c r="BI310"/>
      <c r="BJ310"/>
      <c r="BK310"/>
      <c r="BL310"/>
      <c r="BM310" s="33"/>
      <c r="BN310" s="33"/>
      <c r="BO310" s="33"/>
      <c r="BP310" s="33"/>
      <c r="BQ310" s="33"/>
      <c r="BR310" s="33"/>
      <c r="BS310" s="33"/>
      <c r="BT310" s="33"/>
      <c r="BU310" s="33"/>
      <c r="BV310" s="33"/>
      <c r="BW310" s="33"/>
      <c r="BX310" s="33"/>
      <c r="BY310" s="33"/>
      <c r="BZ310" s="33"/>
      <c r="CA310" s="33"/>
      <c r="CB310" s="33"/>
      <c r="CC310" s="29"/>
      <c r="CD310"/>
      <c r="CE310"/>
      <c r="CF310"/>
      <c r="CG310"/>
      <c r="CH310"/>
      <c r="CJ310" s="15">
        <v>20019</v>
      </c>
      <c r="CK310" t="s">
        <v>2894</v>
      </c>
    </row>
    <row r="311" spans="1:89">
      <c r="A311" s="7"/>
      <c r="B311" s="15">
        <f>20000000+INDEX(编号表!$F:$F,MATCH(D311,编号表!$E:$E,0))*10000+F311</f>
        <v>20560001</v>
      </c>
      <c r="C311" s="15" t="s">
        <v>2905</v>
      </c>
      <c r="D311" s="15" t="s">
        <v>667</v>
      </c>
      <c r="E311" s="15" t="s">
        <v>2696</v>
      </c>
      <c r="F311" s="15">
        <v>1</v>
      </c>
      <c r="G311" s="15" t="s">
        <v>2906</v>
      </c>
      <c r="H311" s="15" t="str">
        <f t="shared" si="4"/>
        <v>205600</v>
      </c>
      <c r="I311" s="15" t="b">
        <v>0</v>
      </c>
      <c r="J311" s="15" t="s">
        <v>2698</v>
      </c>
      <c r="K311" s="33" t="s">
        <v>363</v>
      </c>
      <c r="L311" s="15">
        <v>1</v>
      </c>
      <c r="M311" s="15">
        <v>0</v>
      </c>
      <c r="N311" s="15">
        <v>0</v>
      </c>
      <c r="O311" s="33"/>
      <c r="P311" s="33">
        <v>0</v>
      </c>
      <c r="Q311" s="7"/>
      <c r="R311" s="33" t="s">
        <v>363</v>
      </c>
      <c r="S311" s="15" t="s">
        <v>2713</v>
      </c>
      <c r="T311" s="33">
        <v>0</v>
      </c>
      <c r="U311" s="15" t="s">
        <v>2707</v>
      </c>
      <c r="V311" s="15">
        <v>10000</v>
      </c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 t="s">
        <v>2766</v>
      </c>
      <c r="AI311" s="33">
        <v>100</v>
      </c>
      <c r="AJ311" s="33"/>
      <c r="AK311" s="7"/>
      <c r="AL311"/>
      <c r="AM311"/>
      <c r="AN311"/>
      <c r="AO311"/>
      <c r="AP311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29"/>
      <c r="BH311"/>
      <c r="BI311"/>
      <c r="BJ311"/>
      <c r="BK311"/>
      <c r="BL311"/>
      <c r="BM311" s="33"/>
      <c r="BN311" s="33"/>
      <c r="BO311" s="33"/>
      <c r="BP311" s="33"/>
      <c r="BQ311" s="33"/>
      <c r="BR311" s="33"/>
      <c r="BS311" s="33"/>
      <c r="BT311" s="33"/>
      <c r="BU311" s="33"/>
      <c r="BV311" s="33"/>
      <c r="BW311" s="33"/>
      <c r="BX311" s="33"/>
      <c r="BY311" s="33"/>
      <c r="BZ311" s="33"/>
      <c r="CA311" s="33"/>
      <c r="CB311" s="33"/>
      <c r="CC311" s="29"/>
      <c r="CD311"/>
      <c r="CE311"/>
      <c r="CF311"/>
      <c r="CG311"/>
      <c r="CH311"/>
      <c r="CJ311" s="15">
        <v>20020</v>
      </c>
      <c r="CK311" t="s">
        <v>2905</v>
      </c>
    </row>
    <row r="312" spans="1:89">
      <c r="A312" s="7"/>
      <c r="B312" s="15">
        <f>20000000+INDEX(编号表!$F:$F,MATCH(D312,编号表!$E:$E,0))*10000+F312</f>
        <v>20560002</v>
      </c>
      <c r="C312" s="15" t="s">
        <v>2905</v>
      </c>
      <c r="D312" s="15" t="s">
        <v>667</v>
      </c>
      <c r="E312" s="15" t="s">
        <v>2696</v>
      </c>
      <c r="F312" s="15">
        <v>2</v>
      </c>
      <c r="G312" s="15" t="s">
        <v>2907</v>
      </c>
      <c r="H312" s="15" t="str">
        <f t="shared" si="4"/>
        <v>205600</v>
      </c>
      <c r="I312" s="15" t="b">
        <v>0</v>
      </c>
      <c r="J312" s="15" t="s">
        <v>2698</v>
      </c>
      <c r="K312" s="33" t="s">
        <v>363</v>
      </c>
      <c r="L312" s="15">
        <v>1</v>
      </c>
      <c r="M312" s="15">
        <v>0</v>
      </c>
      <c r="N312" s="15">
        <v>0</v>
      </c>
      <c r="O312" s="33"/>
      <c r="P312" s="33">
        <v>0</v>
      </c>
      <c r="Q312" s="7"/>
      <c r="R312" s="33" t="s">
        <v>363</v>
      </c>
      <c r="S312" s="15" t="s">
        <v>2713</v>
      </c>
      <c r="T312" s="33">
        <v>0</v>
      </c>
      <c r="U312" s="15" t="s">
        <v>2707</v>
      </c>
      <c r="V312" s="15">
        <v>10000</v>
      </c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 t="s">
        <v>2766</v>
      </c>
      <c r="AI312" s="33">
        <v>200</v>
      </c>
      <c r="AJ312" s="33"/>
      <c r="AK312" s="7"/>
      <c r="AL312"/>
      <c r="AM312"/>
      <c r="AN312"/>
      <c r="AO312"/>
      <c r="AP312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29"/>
      <c r="BH312"/>
      <c r="BI312"/>
      <c r="BJ312"/>
      <c r="BK312"/>
      <c r="BL312"/>
      <c r="BM312" s="33"/>
      <c r="BN312" s="33"/>
      <c r="BO312" s="33"/>
      <c r="BP312" s="33"/>
      <c r="BQ312" s="33"/>
      <c r="BR312" s="33"/>
      <c r="BS312" s="33"/>
      <c r="BT312" s="33"/>
      <c r="BU312" s="33"/>
      <c r="BV312" s="33"/>
      <c r="BW312" s="33"/>
      <c r="BX312" s="33"/>
      <c r="BY312" s="33"/>
      <c r="BZ312" s="33"/>
      <c r="CA312" s="33"/>
      <c r="CB312" s="33"/>
      <c r="CC312" s="29"/>
      <c r="CD312"/>
      <c r="CE312"/>
      <c r="CF312"/>
      <c r="CG312"/>
      <c r="CH312"/>
      <c r="CJ312" s="15">
        <v>20020</v>
      </c>
      <c r="CK312" t="s">
        <v>2905</v>
      </c>
    </row>
    <row r="313" spans="1:89">
      <c r="A313" s="7"/>
      <c r="B313" s="15">
        <f>20000000+INDEX(编号表!$F:$F,MATCH(D313,编号表!$E:$E,0))*10000+F313</f>
        <v>20560003</v>
      </c>
      <c r="C313" s="15" t="s">
        <v>2905</v>
      </c>
      <c r="D313" s="15" t="s">
        <v>667</v>
      </c>
      <c r="E313" s="15" t="s">
        <v>2696</v>
      </c>
      <c r="F313" s="15">
        <v>3</v>
      </c>
      <c r="G313" s="15" t="s">
        <v>2908</v>
      </c>
      <c r="H313" s="15" t="str">
        <f t="shared" si="4"/>
        <v>205600</v>
      </c>
      <c r="I313" s="15" t="b">
        <v>0</v>
      </c>
      <c r="J313" s="15" t="s">
        <v>2698</v>
      </c>
      <c r="K313" s="33" t="s">
        <v>363</v>
      </c>
      <c r="L313" s="15">
        <v>1</v>
      </c>
      <c r="M313" s="15">
        <v>0</v>
      </c>
      <c r="N313" s="15">
        <v>0</v>
      </c>
      <c r="O313" s="33"/>
      <c r="P313" s="33">
        <v>0</v>
      </c>
      <c r="Q313" s="7"/>
      <c r="R313" s="33" t="s">
        <v>363</v>
      </c>
      <c r="S313" s="15" t="s">
        <v>2713</v>
      </c>
      <c r="T313" s="33">
        <v>0</v>
      </c>
      <c r="U313" s="15" t="s">
        <v>2707</v>
      </c>
      <c r="V313" s="15">
        <v>10000</v>
      </c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 t="s">
        <v>2766</v>
      </c>
      <c r="AI313" s="33">
        <v>300</v>
      </c>
      <c r="AJ313" s="33"/>
      <c r="AK313" s="7"/>
      <c r="AL313"/>
      <c r="AM313"/>
      <c r="AN313"/>
      <c r="AO313"/>
      <c r="AP31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29"/>
      <c r="BH313"/>
      <c r="BI313"/>
      <c r="BJ313"/>
      <c r="BK313"/>
      <c r="BL313"/>
      <c r="BM313" s="33"/>
      <c r="BN313" s="33"/>
      <c r="BO313" s="33"/>
      <c r="BP313" s="33"/>
      <c r="BQ313" s="33"/>
      <c r="BR313" s="33"/>
      <c r="BS313" s="33"/>
      <c r="BT313" s="33"/>
      <c r="BU313" s="33"/>
      <c r="BV313" s="33"/>
      <c r="BW313" s="33"/>
      <c r="BX313" s="33"/>
      <c r="BY313" s="33"/>
      <c r="BZ313" s="33"/>
      <c r="CA313" s="33"/>
      <c r="CB313" s="33"/>
      <c r="CC313" s="29"/>
      <c r="CD313"/>
      <c r="CE313"/>
      <c r="CF313"/>
      <c r="CG313"/>
      <c r="CH313"/>
      <c r="CJ313" s="15">
        <v>20020</v>
      </c>
      <c r="CK313" t="s">
        <v>2905</v>
      </c>
    </row>
    <row r="314" spans="1:89">
      <c r="A314" s="7"/>
      <c r="B314" s="15">
        <f>20000000+INDEX(编号表!$F:$F,MATCH(D314,编号表!$E:$E,0))*10000+F314</f>
        <v>20560004</v>
      </c>
      <c r="C314" s="15" t="s">
        <v>2905</v>
      </c>
      <c r="D314" s="15" t="s">
        <v>667</v>
      </c>
      <c r="E314" s="15" t="s">
        <v>2696</v>
      </c>
      <c r="F314" s="15">
        <v>4</v>
      </c>
      <c r="G314" s="15" t="s">
        <v>2909</v>
      </c>
      <c r="H314" s="15" t="str">
        <f t="shared" si="4"/>
        <v>205600</v>
      </c>
      <c r="I314" s="15" t="b">
        <v>0</v>
      </c>
      <c r="J314" s="15" t="s">
        <v>2698</v>
      </c>
      <c r="K314" s="33" t="s">
        <v>363</v>
      </c>
      <c r="L314" s="15">
        <v>1</v>
      </c>
      <c r="M314" s="15">
        <v>0</v>
      </c>
      <c r="N314" s="15">
        <v>0</v>
      </c>
      <c r="O314" s="33"/>
      <c r="P314" s="33">
        <v>0</v>
      </c>
      <c r="Q314" s="7"/>
      <c r="R314" s="33" t="s">
        <v>363</v>
      </c>
      <c r="S314" s="15" t="s">
        <v>2713</v>
      </c>
      <c r="T314" s="33">
        <v>0</v>
      </c>
      <c r="U314" s="15" t="s">
        <v>2707</v>
      </c>
      <c r="V314" s="15">
        <v>10000</v>
      </c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 t="s">
        <v>2766</v>
      </c>
      <c r="AI314" s="33">
        <v>400</v>
      </c>
      <c r="AJ314" s="33"/>
      <c r="AK314" s="7"/>
      <c r="AL314"/>
      <c r="AM314"/>
      <c r="AN314"/>
      <c r="AO314"/>
      <c r="AP314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29"/>
      <c r="BH314"/>
      <c r="BI314"/>
      <c r="BJ314"/>
      <c r="BK314"/>
      <c r="BL314"/>
      <c r="BM314" s="33"/>
      <c r="BN314" s="33"/>
      <c r="BO314" s="33"/>
      <c r="BP314" s="33"/>
      <c r="BQ314" s="33"/>
      <c r="BR314" s="33"/>
      <c r="BS314" s="33"/>
      <c r="BT314" s="33"/>
      <c r="BU314" s="33"/>
      <c r="BV314" s="33"/>
      <c r="BW314" s="33"/>
      <c r="BX314" s="33"/>
      <c r="BY314" s="33"/>
      <c r="BZ314" s="33"/>
      <c r="CA314" s="33"/>
      <c r="CB314" s="33"/>
      <c r="CC314" s="29"/>
      <c r="CD314"/>
      <c r="CE314"/>
      <c r="CF314"/>
      <c r="CG314"/>
      <c r="CH314"/>
      <c r="CJ314" s="15">
        <v>20020</v>
      </c>
      <c r="CK314" t="s">
        <v>2905</v>
      </c>
    </row>
    <row r="315" spans="1:89">
      <c r="A315" s="7"/>
      <c r="B315" s="15">
        <f>20000000+INDEX(编号表!$F:$F,MATCH(D315,编号表!$E:$E,0))*10000+F315</f>
        <v>20560005</v>
      </c>
      <c r="C315" s="15" t="s">
        <v>2905</v>
      </c>
      <c r="D315" s="15" t="s">
        <v>667</v>
      </c>
      <c r="E315" s="15" t="s">
        <v>2696</v>
      </c>
      <c r="F315" s="15">
        <v>5</v>
      </c>
      <c r="G315" s="15" t="s">
        <v>2910</v>
      </c>
      <c r="H315" s="15" t="str">
        <f t="shared" si="4"/>
        <v>205600</v>
      </c>
      <c r="I315" s="15" t="b">
        <v>0</v>
      </c>
      <c r="J315" s="15" t="s">
        <v>2698</v>
      </c>
      <c r="K315" s="33" t="s">
        <v>363</v>
      </c>
      <c r="L315" s="15">
        <v>1</v>
      </c>
      <c r="M315" s="15">
        <v>0</v>
      </c>
      <c r="N315" s="15">
        <v>0</v>
      </c>
      <c r="O315" s="33"/>
      <c r="P315" s="33">
        <v>0</v>
      </c>
      <c r="Q315" s="7"/>
      <c r="R315" s="33" t="s">
        <v>363</v>
      </c>
      <c r="S315" s="15" t="s">
        <v>2713</v>
      </c>
      <c r="T315" s="33">
        <v>0</v>
      </c>
      <c r="U315" s="15" t="s">
        <v>2707</v>
      </c>
      <c r="V315" s="15">
        <v>10000</v>
      </c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 t="s">
        <v>2766</v>
      </c>
      <c r="AI315" s="33">
        <v>500</v>
      </c>
      <c r="AJ315" s="33"/>
      <c r="AK315" s="7"/>
      <c r="AL315"/>
      <c r="AM315"/>
      <c r="AN315"/>
      <c r="AO315"/>
      <c r="AP315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29"/>
      <c r="BH315"/>
      <c r="BI315"/>
      <c r="BJ315"/>
      <c r="BK315"/>
      <c r="BL315"/>
      <c r="BM315" s="33"/>
      <c r="BN315" s="33"/>
      <c r="BO315" s="33"/>
      <c r="BP315" s="33"/>
      <c r="BQ315" s="33"/>
      <c r="BR315" s="33"/>
      <c r="BS315" s="33"/>
      <c r="BT315" s="33"/>
      <c r="BU315" s="33"/>
      <c r="BV315" s="33"/>
      <c r="BW315" s="33"/>
      <c r="BX315" s="33"/>
      <c r="BY315" s="33"/>
      <c r="BZ315" s="33"/>
      <c r="CA315" s="33"/>
      <c r="CB315" s="33"/>
      <c r="CC315" s="29"/>
      <c r="CD315"/>
      <c r="CE315"/>
      <c r="CF315"/>
      <c r="CG315"/>
      <c r="CH315"/>
      <c r="CJ315" s="15">
        <v>20020</v>
      </c>
      <c r="CK315" t="s">
        <v>2905</v>
      </c>
    </row>
    <row r="316" spans="1:89">
      <c r="A316" s="7"/>
      <c r="B316" s="15">
        <f>20000000+INDEX(编号表!$F:$F,MATCH(D316,编号表!$E:$E,0))*10000+F316</f>
        <v>20560006</v>
      </c>
      <c r="C316" s="15" t="s">
        <v>2905</v>
      </c>
      <c r="D316" s="15" t="s">
        <v>667</v>
      </c>
      <c r="E316" s="15" t="s">
        <v>2696</v>
      </c>
      <c r="F316" s="15">
        <v>6</v>
      </c>
      <c r="G316" s="15" t="s">
        <v>2911</v>
      </c>
      <c r="H316" s="15" t="str">
        <f t="shared" si="4"/>
        <v>205600</v>
      </c>
      <c r="I316" s="15" t="b">
        <v>0</v>
      </c>
      <c r="J316" s="15" t="s">
        <v>2698</v>
      </c>
      <c r="K316" s="33" t="s">
        <v>363</v>
      </c>
      <c r="L316" s="15">
        <v>1</v>
      </c>
      <c r="M316" s="15">
        <v>0</v>
      </c>
      <c r="N316" s="15">
        <v>0</v>
      </c>
      <c r="O316" s="33"/>
      <c r="P316" s="33">
        <v>0</v>
      </c>
      <c r="Q316" s="7"/>
      <c r="R316" s="33" t="s">
        <v>363</v>
      </c>
      <c r="S316" s="15" t="s">
        <v>2713</v>
      </c>
      <c r="T316" s="33">
        <v>0</v>
      </c>
      <c r="U316" s="15" t="s">
        <v>2707</v>
      </c>
      <c r="V316" s="15">
        <v>10000</v>
      </c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 t="s">
        <v>2766</v>
      </c>
      <c r="AI316" s="33">
        <v>600</v>
      </c>
      <c r="AJ316" s="33"/>
      <c r="AK316" s="7"/>
      <c r="AL316"/>
      <c r="AM316"/>
      <c r="AN316"/>
      <c r="AO316"/>
      <c r="AP316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29"/>
      <c r="BH316"/>
      <c r="BI316"/>
      <c r="BJ316"/>
      <c r="BK316"/>
      <c r="BL316"/>
      <c r="BM316" s="33"/>
      <c r="BN316" s="33"/>
      <c r="BO316" s="33"/>
      <c r="BP316" s="33"/>
      <c r="BQ316" s="33"/>
      <c r="BR316" s="33"/>
      <c r="BS316" s="33"/>
      <c r="BT316" s="33"/>
      <c r="BU316" s="33"/>
      <c r="BV316" s="33"/>
      <c r="BW316" s="33"/>
      <c r="BX316" s="33"/>
      <c r="BY316" s="33"/>
      <c r="BZ316" s="33"/>
      <c r="CA316" s="33"/>
      <c r="CB316" s="33"/>
      <c r="CC316" s="29"/>
      <c r="CD316"/>
      <c r="CE316"/>
      <c r="CF316"/>
      <c r="CG316"/>
      <c r="CH316"/>
      <c r="CJ316" s="15">
        <v>20020</v>
      </c>
      <c r="CK316" t="s">
        <v>2905</v>
      </c>
    </row>
    <row r="317" spans="1:89">
      <c r="A317" s="7"/>
      <c r="B317" s="15">
        <f>20000000+INDEX(编号表!$F:$F,MATCH(D317,编号表!$E:$E,0))*10000+F317</f>
        <v>20560007</v>
      </c>
      <c r="C317" s="15" t="s">
        <v>2905</v>
      </c>
      <c r="D317" s="15" t="s">
        <v>667</v>
      </c>
      <c r="E317" s="15" t="s">
        <v>2696</v>
      </c>
      <c r="F317" s="15">
        <v>7</v>
      </c>
      <c r="G317" s="15" t="s">
        <v>2912</v>
      </c>
      <c r="H317" s="15" t="str">
        <f t="shared" si="4"/>
        <v>205600</v>
      </c>
      <c r="I317" s="15" t="b">
        <v>0</v>
      </c>
      <c r="J317" s="15" t="s">
        <v>2698</v>
      </c>
      <c r="K317" s="33" t="s">
        <v>363</v>
      </c>
      <c r="L317" s="15">
        <v>1</v>
      </c>
      <c r="M317" s="15">
        <v>0</v>
      </c>
      <c r="N317" s="15">
        <v>0</v>
      </c>
      <c r="O317" s="33"/>
      <c r="P317" s="33">
        <v>0</v>
      </c>
      <c r="Q317" s="7"/>
      <c r="R317" s="33" t="s">
        <v>363</v>
      </c>
      <c r="S317" s="15" t="s">
        <v>2713</v>
      </c>
      <c r="T317" s="33">
        <v>0</v>
      </c>
      <c r="U317" s="15" t="s">
        <v>2707</v>
      </c>
      <c r="V317" s="15">
        <v>10000</v>
      </c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 t="s">
        <v>2766</v>
      </c>
      <c r="AI317" s="33">
        <v>700</v>
      </c>
      <c r="AJ317" s="33"/>
      <c r="AK317" s="7"/>
      <c r="AL317"/>
      <c r="AM317"/>
      <c r="AN317"/>
      <c r="AO317"/>
      <c r="AP317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29"/>
      <c r="BH317"/>
      <c r="BI317"/>
      <c r="BJ317"/>
      <c r="BK317"/>
      <c r="BL317"/>
      <c r="BM317" s="33"/>
      <c r="BN317" s="33"/>
      <c r="BO317" s="33"/>
      <c r="BP317" s="33"/>
      <c r="BQ317" s="33"/>
      <c r="BR317" s="33"/>
      <c r="BS317" s="33"/>
      <c r="BT317" s="33"/>
      <c r="BU317" s="33"/>
      <c r="BV317" s="33"/>
      <c r="BW317" s="33"/>
      <c r="BX317" s="33"/>
      <c r="BY317" s="33"/>
      <c r="BZ317" s="33"/>
      <c r="CA317" s="33"/>
      <c r="CB317" s="33"/>
      <c r="CC317" s="29"/>
      <c r="CD317"/>
      <c r="CE317"/>
      <c r="CF317"/>
      <c r="CG317"/>
      <c r="CH317"/>
      <c r="CJ317" s="15">
        <v>20020</v>
      </c>
      <c r="CK317" t="s">
        <v>2905</v>
      </c>
    </row>
    <row r="318" spans="1:89">
      <c r="A318" s="7"/>
      <c r="B318" s="15">
        <f>20000000+INDEX(编号表!$F:$F,MATCH(D318,编号表!$E:$E,0))*10000+F318</f>
        <v>20560008</v>
      </c>
      <c r="C318" s="15" t="s">
        <v>2905</v>
      </c>
      <c r="D318" s="15" t="s">
        <v>667</v>
      </c>
      <c r="E318" s="15" t="s">
        <v>2696</v>
      </c>
      <c r="F318" s="15">
        <v>8</v>
      </c>
      <c r="G318" s="15" t="s">
        <v>2913</v>
      </c>
      <c r="H318" s="15" t="str">
        <f t="shared" si="4"/>
        <v>205600</v>
      </c>
      <c r="I318" s="15" t="b">
        <v>0</v>
      </c>
      <c r="J318" s="15" t="s">
        <v>2698</v>
      </c>
      <c r="K318" s="33" t="s">
        <v>363</v>
      </c>
      <c r="L318" s="15">
        <v>1</v>
      </c>
      <c r="M318" s="15">
        <v>0</v>
      </c>
      <c r="N318" s="15">
        <v>0</v>
      </c>
      <c r="O318" s="33"/>
      <c r="P318" s="33">
        <v>0</v>
      </c>
      <c r="Q318" s="7"/>
      <c r="R318" s="33" t="s">
        <v>363</v>
      </c>
      <c r="S318" s="15" t="s">
        <v>2713</v>
      </c>
      <c r="T318" s="33">
        <v>0</v>
      </c>
      <c r="U318" s="15" t="s">
        <v>2707</v>
      </c>
      <c r="V318" s="15">
        <v>10000</v>
      </c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 t="s">
        <v>2766</v>
      </c>
      <c r="AI318" s="33">
        <v>800</v>
      </c>
      <c r="AJ318" s="33"/>
      <c r="AK318" s="7"/>
      <c r="AL318"/>
      <c r="AM318"/>
      <c r="AN318"/>
      <c r="AO318"/>
      <c r="AP318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29"/>
      <c r="BH318"/>
      <c r="BI318"/>
      <c r="BJ318"/>
      <c r="BK318"/>
      <c r="BL318"/>
      <c r="BM318" s="33"/>
      <c r="BN318" s="33"/>
      <c r="BO318" s="33"/>
      <c r="BP318" s="33"/>
      <c r="BQ318" s="33"/>
      <c r="BR318" s="33"/>
      <c r="BS318" s="33"/>
      <c r="BT318" s="33"/>
      <c r="BU318" s="33"/>
      <c r="BV318" s="33"/>
      <c r="BW318" s="33"/>
      <c r="BX318" s="33"/>
      <c r="BY318" s="33"/>
      <c r="BZ318" s="33"/>
      <c r="CA318" s="33"/>
      <c r="CB318" s="33"/>
      <c r="CC318" s="29"/>
      <c r="CD318"/>
      <c r="CE318"/>
      <c r="CF318"/>
      <c r="CG318"/>
      <c r="CH318"/>
      <c r="CJ318" s="15">
        <v>20020</v>
      </c>
      <c r="CK318" t="s">
        <v>2905</v>
      </c>
    </row>
    <row r="319" spans="1:89">
      <c r="A319" s="7"/>
      <c r="B319" s="15">
        <f>20000000+INDEX(编号表!$F:$F,MATCH(D319,编号表!$E:$E,0))*10000+F319</f>
        <v>20560009</v>
      </c>
      <c r="C319" s="15" t="s">
        <v>2905</v>
      </c>
      <c r="D319" s="15" t="s">
        <v>667</v>
      </c>
      <c r="E319" s="15" t="s">
        <v>2696</v>
      </c>
      <c r="F319" s="15">
        <v>9</v>
      </c>
      <c r="G319" s="15" t="s">
        <v>2914</v>
      </c>
      <c r="H319" s="15" t="str">
        <f t="shared" si="4"/>
        <v>205600</v>
      </c>
      <c r="I319" s="15" t="b">
        <v>0</v>
      </c>
      <c r="J319" s="15" t="s">
        <v>2698</v>
      </c>
      <c r="K319" s="33" t="s">
        <v>363</v>
      </c>
      <c r="L319" s="15">
        <v>1</v>
      </c>
      <c r="M319" s="15">
        <v>0</v>
      </c>
      <c r="N319" s="15">
        <v>0</v>
      </c>
      <c r="O319" s="33"/>
      <c r="P319" s="33">
        <v>0</v>
      </c>
      <c r="Q319" s="7"/>
      <c r="R319" s="33" t="s">
        <v>363</v>
      </c>
      <c r="S319" s="15" t="s">
        <v>2713</v>
      </c>
      <c r="T319" s="33">
        <v>0</v>
      </c>
      <c r="U319" s="15" t="s">
        <v>2707</v>
      </c>
      <c r="V319" s="15">
        <v>10000</v>
      </c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 t="s">
        <v>2766</v>
      </c>
      <c r="AI319" s="33">
        <v>900</v>
      </c>
      <c r="AJ319" s="33"/>
      <c r="AK319" s="7"/>
      <c r="AL319"/>
      <c r="AM319"/>
      <c r="AN319"/>
      <c r="AO319"/>
      <c r="AP319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29"/>
      <c r="BH319"/>
      <c r="BI319"/>
      <c r="BJ319"/>
      <c r="BK319"/>
      <c r="BL319"/>
      <c r="BM319" s="33"/>
      <c r="BN319" s="33"/>
      <c r="BO319" s="33"/>
      <c r="BP319" s="33"/>
      <c r="BQ319" s="33"/>
      <c r="BR319" s="33"/>
      <c r="BS319" s="33"/>
      <c r="BT319" s="33"/>
      <c r="BU319" s="33"/>
      <c r="BV319" s="33"/>
      <c r="BW319" s="33"/>
      <c r="BX319" s="33"/>
      <c r="BY319" s="33"/>
      <c r="BZ319" s="33"/>
      <c r="CA319" s="33"/>
      <c r="CB319" s="33"/>
      <c r="CC319" s="29"/>
      <c r="CD319"/>
      <c r="CE319"/>
      <c r="CF319"/>
      <c r="CG319"/>
      <c r="CH319"/>
      <c r="CJ319" s="15">
        <v>20020</v>
      </c>
      <c r="CK319" t="s">
        <v>2905</v>
      </c>
    </row>
    <row r="320" spans="1:89">
      <c r="A320" s="7"/>
      <c r="B320" s="15">
        <f>20000000+INDEX(编号表!$F:$F,MATCH(D320,编号表!$E:$E,0))*10000+F320</f>
        <v>20560010</v>
      </c>
      <c r="C320" s="15" t="s">
        <v>2905</v>
      </c>
      <c r="D320" s="15" t="s">
        <v>667</v>
      </c>
      <c r="E320" s="15" t="s">
        <v>2696</v>
      </c>
      <c r="F320" s="15">
        <v>10</v>
      </c>
      <c r="G320" s="15" t="s">
        <v>2915</v>
      </c>
      <c r="H320" s="15" t="str">
        <f t="shared" si="4"/>
        <v>205600</v>
      </c>
      <c r="I320" s="15" t="b">
        <v>0</v>
      </c>
      <c r="J320" s="15" t="s">
        <v>2698</v>
      </c>
      <c r="K320" s="33" t="s">
        <v>363</v>
      </c>
      <c r="L320" s="15">
        <v>1</v>
      </c>
      <c r="M320" s="15">
        <v>0</v>
      </c>
      <c r="N320" s="15">
        <v>0</v>
      </c>
      <c r="O320" s="33"/>
      <c r="P320" s="33">
        <v>0</v>
      </c>
      <c r="Q320" s="7"/>
      <c r="R320" s="33" t="s">
        <v>363</v>
      </c>
      <c r="S320" s="15" t="s">
        <v>2713</v>
      </c>
      <c r="T320" s="33">
        <v>0</v>
      </c>
      <c r="U320" s="15" t="s">
        <v>2707</v>
      </c>
      <c r="V320" s="15">
        <v>10000</v>
      </c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 t="s">
        <v>2766</v>
      </c>
      <c r="AI320" s="33">
        <v>1000</v>
      </c>
      <c r="AJ320" s="33"/>
      <c r="AK320" s="7"/>
      <c r="AL320"/>
      <c r="AM320"/>
      <c r="AN320"/>
      <c r="AO320"/>
      <c r="AP320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29"/>
      <c r="BH320"/>
      <c r="BI320"/>
      <c r="BJ320"/>
      <c r="BK320"/>
      <c r="BL320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29"/>
      <c r="CD320"/>
      <c r="CE320"/>
      <c r="CF320"/>
      <c r="CG320"/>
      <c r="CH320"/>
      <c r="CJ320" s="15">
        <v>20020</v>
      </c>
      <c r="CK320" t="s">
        <v>2905</v>
      </c>
    </row>
    <row r="321" spans="1:89">
      <c r="A321" s="7"/>
      <c r="B321" s="15">
        <f>20000000+INDEX(编号表!$F:$F,MATCH(D321,编号表!$E:$E,0))*10000+F321</f>
        <v>20570001</v>
      </c>
      <c r="C321" s="15" t="s">
        <v>2916</v>
      </c>
      <c r="D321" s="15" t="s">
        <v>680</v>
      </c>
      <c r="E321" s="15" t="s">
        <v>2696</v>
      </c>
      <c r="F321" s="15">
        <v>1</v>
      </c>
      <c r="G321" s="15" t="s">
        <v>2917</v>
      </c>
      <c r="H321" s="15" t="str">
        <f t="shared" si="4"/>
        <v>205700</v>
      </c>
      <c r="I321" s="15" t="b">
        <v>0</v>
      </c>
      <c r="J321" s="15" t="s">
        <v>2698</v>
      </c>
      <c r="K321" s="33" t="s">
        <v>363</v>
      </c>
      <c r="L321" s="15">
        <v>1</v>
      </c>
      <c r="M321" s="15">
        <v>0</v>
      </c>
      <c r="N321" s="15">
        <v>0</v>
      </c>
      <c r="O321" s="33"/>
      <c r="P321" s="33">
        <v>0</v>
      </c>
      <c r="Q321" s="7"/>
      <c r="R321" s="33" t="s">
        <v>363</v>
      </c>
      <c r="S321" s="15" t="s">
        <v>2713</v>
      </c>
      <c r="T321" s="33">
        <v>0</v>
      </c>
      <c r="U321" s="15" t="s">
        <v>2707</v>
      </c>
      <c r="V321" s="15">
        <v>10000</v>
      </c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 t="s">
        <v>2768</v>
      </c>
      <c r="AI321" s="33">
        <v>100</v>
      </c>
      <c r="AJ321" s="33"/>
      <c r="AK321" s="7"/>
      <c r="AL321"/>
      <c r="AM321"/>
      <c r="AN321"/>
      <c r="AO321"/>
      <c r="AP321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29"/>
      <c r="BH321"/>
      <c r="BI321"/>
      <c r="BJ321"/>
      <c r="BK321"/>
      <c r="BL321"/>
      <c r="BM321" s="33"/>
      <c r="BN321" s="33"/>
      <c r="BO321" s="33"/>
      <c r="BP321" s="33"/>
      <c r="BQ321" s="33"/>
      <c r="BR321" s="33"/>
      <c r="BS321" s="33"/>
      <c r="BT321" s="33"/>
      <c r="BU321" s="33"/>
      <c r="BV321" s="33"/>
      <c r="BW321" s="33"/>
      <c r="BX321" s="33"/>
      <c r="BY321" s="33"/>
      <c r="BZ321" s="33"/>
      <c r="CA321" s="33"/>
      <c r="CB321" s="33"/>
      <c r="CC321" s="29"/>
      <c r="CD321"/>
      <c r="CE321"/>
      <c r="CF321"/>
      <c r="CG321"/>
      <c r="CH321"/>
      <c r="CJ321" s="15">
        <v>20021</v>
      </c>
      <c r="CK321" t="s">
        <v>2916</v>
      </c>
    </row>
    <row r="322" spans="1:89">
      <c r="A322" s="7"/>
      <c r="B322" s="15">
        <f>20000000+INDEX(编号表!$F:$F,MATCH(D322,编号表!$E:$E,0))*10000+F322</f>
        <v>20570002</v>
      </c>
      <c r="C322" s="15" t="s">
        <v>2916</v>
      </c>
      <c r="D322" s="15" t="s">
        <v>680</v>
      </c>
      <c r="E322" s="15" t="s">
        <v>2696</v>
      </c>
      <c r="F322" s="15">
        <v>2</v>
      </c>
      <c r="G322" s="15" t="s">
        <v>2918</v>
      </c>
      <c r="H322" s="15" t="str">
        <f t="shared" si="4"/>
        <v>205700</v>
      </c>
      <c r="I322" s="15" t="b">
        <v>0</v>
      </c>
      <c r="J322" s="15" t="s">
        <v>2698</v>
      </c>
      <c r="K322" s="33" t="s">
        <v>363</v>
      </c>
      <c r="L322" s="15">
        <v>1</v>
      </c>
      <c r="M322" s="15">
        <v>0</v>
      </c>
      <c r="N322" s="15">
        <v>0</v>
      </c>
      <c r="O322" s="33"/>
      <c r="P322" s="33">
        <v>0</v>
      </c>
      <c r="Q322" s="7"/>
      <c r="R322" s="33" t="s">
        <v>363</v>
      </c>
      <c r="S322" s="15" t="s">
        <v>2713</v>
      </c>
      <c r="T322" s="33">
        <v>0</v>
      </c>
      <c r="U322" s="15" t="s">
        <v>2707</v>
      </c>
      <c r="V322" s="15">
        <v>10000</v>
      </c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 t="s">
        <v>2768</v>
      </c>
      <c r="AI322" s="33">
        <v>200</v>
      </c>
      <c r="AJ322" s="33"/>
      <c r="AK322" s="7"/>
      <c r="AL322"/>
      <c r="AM322"/>
      <c r="AN322"/>
      <c r="AO322"/>
      <c r="AP322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29"/>
      <c r="BH322"/>
      <c r="BI322"/>
      <c r="BJ322"/>
      <c r="BK322"/>
      <c r="BL322"/>
      <c r="BM322" s="33"/>
      <c r="BN322" s="33"/>
      <c r="BO322" s="33"/>
      <c r="BP322" s="33"/>
      <c r="BQ322" s="33"/>
      <c r="BR322" s="33"/>
      <c r="BS322" s="33"/>
      <c r="BT322" s="33"/>
      <c r="BU322" s="33"/>
      <c r="BV322" s="33"/>
      <c r="BW322" s="33"/>
      <c r="BX322" s="33"/>
      <c r="BY322" s="33"/>
      <c r="BZ322" s="33"/>
      <c r="CA322" s="33"/>
      <c r="CB322" s="33"/>
      <c r="CC322" s="29"/>
      <c r="CD322"/>
      <c r="CE322"/>
      <c r="CF322"/>
      <c r="CG322"/>
      <c r="CH322"/>
      <c r="CJ322" s="15">
        <v>20021</v>
      </c>
      <c r="CK322" t="s">
        <v>2916</v>
      </c>
    </row>
    <row r="323" spans="1:89">
      <c r="A323" s="7"/>
      <c r="B323" s="15">
        <f>20000000+INDEX(编号表!$F:$F,MATCH(D323,编号表!$E:$E,0))*10000+F323</f>
        <v>20570003</v>
      </c>
      <c r="C323" s="15" t="s">
        <v>2916</v>
      </c>
      <c r="D323" s="15" t="s">
        <v>680</v>
      </c>
      <c r="E323" s="15" t="s">
        <v>2696</v>
      </c>
      <c r="F323" s="15">
        <v>3</v>
      </c>
      <c r="G323" s="15" t="s">
        <v>2919</v>
      </c>
      <c r="H323" s="15" t="str">
        <f t="shared" si="4"/>
        <v>205700</v>
      </c>
      <c r="I323" s="15" t="b">
        <v>0</v>
      </c>
      <c r="J323" s="15" t="s">
        <v>2698</v>
      </c>
      <c r="K323" s="33" t="s">
        <v>363</v>
      </c>
      <c r="L323" s="15">
        <v>1</v>
      </c>
      <c r="M323" s="15">
        <v>0</v>
      </c>
      <c r="N323" s="15">
        <v>0</v>
      </c>
      <c r="O323" s="33"/>
      <c r="P323" s="33">
        <v>0</v>
      </c>
      <c r="Q323" s="7"/>
      <c r="R323" s="33" t="s">
        <v>363</v>
      </c>
      <c r="S323" s="15" t="s">
        <v>2713</v>
      </c>
      <c r="T323" s="33">
        <v>0</v>
      </c>
      <c r="U323" s="15" t="s">
        <v>2707</v>
      </c>
      <c r="V323" s="15">
        <v>10000</v>
      </c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 t="s">
        <v>2768</v>
      </c>
      <c r="AI323" s="33">
        <v>300</v>
      </c>
      <c r="AJ323" s="33"/>
      <c r="AK323" s="7"/>
      <c r="AL323"/>
      <c r="AM323"/>
      <c r="AN323"/>
      <c r="AO323"/>
      <c r="AP32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29"/>
      <c r="BH323"/>
      <c r="BI323"/>
      <c r="BJ323"/>
      <c r="BK323"/>
      <c r="BL323"/>
      <c r="BM323" s="33"/>
      <c r="BN323" s="33"/>
      <c r="BO323" s="33"/>
      <c r="BP323" s="33"/>
      <c r="BQ323" s="33"/>
      <c r="BR323" s="33"/>
      <c r="BS323" s="33"/>
      <c r="BT323" s="33"/>
      <c r="BU323" s="33"/>
      <c r="BV323" s="33"/>
      <c r="BW323" s="33"/>
      <c r="BX323" s="33"/>
      <c r="BY323" s="33"/>
      <c r="BZ323" s="33"/>
      <c r="CA323" s="33"/>
      <c r="CB323" s="33"/>
      <c r="CC323" s="29"/>
      <c r="CD323"/>
      <c r="CE323"/>
      <c r="CF323"/>
      <c r="CG323"/>
      <c r="CH323"/>
      <c r="CJ323" s="15">
        <v>20021</v>
      </c>
      <c r="CK323" t="s">
        <v>2916</v>
      </c>
    </row>
    <row r="324" spans="1:89">
      <c r="A324" s="7"/>
      <c r="B324" s="15">
        <f>20000000+INDEX(编号表!$F:$F,MATCH(D324,编号表!$E:$E,0))*10000+F324</f>
        <v>20570004</v>
      </c>
      <c r="C324" s="15" t="s">
        <v>2916</v>
      </c>
      <c r="D324" s="15" t="s">
        <v>680</v>
      </c>
      <c r="E324" s="15" t="s">
        <v>2696</v>
      </c>
      <c r="F324" s="15">
        <v>4</v>
      </c>
      <c r="G324" s="15" t="s">
        <v>2920</v>
      </c>
      <c r="H324" s="15" t="str">
        <f t="shared" si="4"/>
        <v>205700</v>
      </c>
      <c r="I324" s="15" t="b">
        <v>0</v>
      </c>
      <c r="J324" s="15" t="s">
        <v>2698</v>
      </c>
      <c r="K324" s="33" t="s">
        <v>363</v>
      </c>
      <c r="L324" s="15">
        <v>1</v>
      </c>
      <c r="M324" s="15">
        <v>0</v>
      </c>
      <c r="N324" s="15">
        <v>0</v>
      </c>
      <c r="O324" s="33"/>
      <c r="P324" s="33">
        <v>0</v>
      </c>
      <c r="Q324" s="7"/>
      <c r="R324" s="33" t="s">
        <v>363</v>
      </c>
      <c r="S324" s="15" t="s">
        <v>2713</v>
      </c>
      <c r="T324" s="33">
        <v>0</v>
      </c>
      <c r="U324" s="15" t="s">
        <v>2707</v>
      </c>
      <c r="V324" s="15">
        <v>10000</v>
      </c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 t="s">
        <v>2768</v>
      </c>
      <c r="AI324" s="33">
        <v>400</v>
      </c>
      <c r="AJ324" s="33"/>
      <c r="AK324" s="7"/>
      <c r="AL324"/>
      <c r="AM324"/>
      <c r="AN324"/>
      <c r="AO324"/>
      <c r="AP324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29"/>
      <c r="BH324"/>
      <c r="BI324"/>
      <c r="BJ324"/>
      <c r="BK324"/>
      <c r="BL324"/>
      <c r="BM324" s="33"/>
      <c r="BN324" s="33"/>
      <c r="BO324" s="33"/>
      <c r="BP324" s="33"/>
      <c r="BQ324" s="33"/>
      <c r="BR324" s="33"/>
      <c r="BS324" s="33"/>
      <c r="BT324" s="33"/>
      <c r="BU324" s="33"/>
      <c r="BV324" s="33"/>
      <c r="BW324" s="33"/>
      <c r="BX324" s="33"/>
      <c r="BY324" s="33"/>
      <c r="BZ324" s="33"/>
      <c r="CA324" s="33"/>
      <c r="CB324" s="33"/>
      <c r="CC324" s="29"/>
      <c r="CD324"/>
      <c r="CE324"/>
      <c r="CF324"/>
      <c r="CG324"/>
      <c r="CH324"/>
      <c r="CJ324" s="15">
        <v>20021</v>
      </c>
      <c r="CK324" t="s">
        <v>2916</v>
      </c>
    </row>
    <row r="325" spans="1:89">
      <c r="A325" s="7"/>
      <c r="B325" s="15">
        <f>20000000+INDEX(编号表!$F:$F,MATCH(D325,编号表!$E:$E,0))*10000+F325</f>
        <v>20570005</v>
      </c>
      <c r="C325" s="15" t="s">
        <v>2916</v>
      </c>
      <c r="D325" s="15" t="s">
        <v>680</v>
      </c>
      <c r="E325" s="15" t="s">
        <v>2696</v>
      </c>
      <c r="F325" s="15">
        <v>5</v>
      </c>
      <c r="G325" s="15" t="s">
        <v>2921</v>
      </c>
      <c r="H325" s="15" t="str">
        <f t="shared" si="4"/>
        <v>205700</v>
      </c>
      <c r="I325" s="15" t="b">
        <v>0</v>
      </c>
      <c r="J325" s="15" t="s">
        <v>2698</v>
      </c>
      <c r="K325" s="33" t="s">
        <v>363</v>
      </c>
      <c r="L325" s="15">
        <v>1</v>
      </c>
      <c r="M325" s="15">
        <v>0</v>
      </c>
      <c r="N325" s="15">
        <v>0</v>
      </c>
      <c r="O325" s="33"/>
      <c r="P325" s="33">
        <v>0</v>
      </c>
      <c r="Q325" s="7"/>
      <c r="R325" s="33" t="s">
        <v>363</v>
      </c>
      <c r="S325" s="15" t="s">
        <v>2713</v>
      </c>
      <c r="T325" s="33">
        <v>0</v>
      </c>
      <c r="U325" s="15" t="s">
        <v>2707</v>
      </c>
      <c r="V325" s="15">
        <v>10000</v>
      </c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 t="s">
        <v>2768</v>
      </c>
      <c r="AI325" s="33">
        <v>500</v>
      </c>
      <c r="AJ325" s="33"/>
      <c r="AK325" s="7"/>
      <c r="AL325"/>
      <c r="AM325"/>
      <c r="AN325"/>
      <c r="AO325"/>
      <c r="AP325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29"/>
      <c r="BH325"/>
      <c r="BI325"/>
      <c r="BJ325"/>
      <c r="BK325"/>
      <c r="BL325"/>
      <c r="BM325" s="33"/>
      <c r="BN325" s="33"/>
      <c r="BO325" s="33"/>
      <c r="BP325" s="33"/>
      <c r="BQ325" s="33"/>
      <c r="BR325" s="33"/>
      <c r="BS325" s="33"/>
      <c r="BT325" s="33"/>
      <c r="BU325" s="33"/>
      <c r="BV325" s="33"/>
      <c r="BW325" s="33"/>
      <c r="BX325" s="33"/>
      <c r="BY325" s="33"/>
      <c r="BZ325" s="33"/>
      <c r="CA325" s="33"/>
      <c r="CB325" s="33"/>
      <c r="CC325" s="29"/>
      <c r="CD325"/>
      <c r="CE325"/>
      <c r="CF325"/>
      <c r="CG325"/>
      <c r="CH325"/>
      <c r="CJ325" s="15">
        <v>20021</v>
      </c>
      <c r="CK325" t="s">
        <v>2916</v>
      </c>
    </row>
    <row r="326" spans="1:89">
      <c r="A326" s="7"/>
      <c r="B326" s="15">
        <f>20000000+INDEX(编号表!$F:$F,MATCH(D326,编号表!$E:$E,0))*10000+F326</f>
        <v>20570006</v>
      </c>
      <c r="C326" s="15" t="s">
        <v>2916</v>
      </c>
      <c r="D326" s="15" t="s">
        <v>680</v>
      </c>
      <c r="E326" s="15" t="s">
        <v>2696</v>
      </c>
      <c r="F326" s="15">
        <v>6</v>
      </c>
      <c r="G326" s="15" t="s">
        <v>2922</v>
      </c>
      <c r="H326" s="15" t="str">
        <f t="shared" si="4"/>
        <v>205700</v>
      </c>
      <c r="I326" s="15" t="b">
        <v>0</v>
      </c>
      <c r="J326" s="15" t="s">
        <v>2698</v>
      </c>
      <c r="K326" s="33" t="s">
        <v>363</v>
      </c>
      <c r="L326" s="15">
        <v>1</v>
      </c>
      <c r="M326" s="15">
        <v>0</v>
      </c>
      <c r="N326" s="15">
        <v>0</v>
      </c>
      <c r="O326" s="33"/>
      <c r="P326" s="33">
        <v>0</v>
      </c>
      <c r="Q326" s="7"/>
      <c r="R326" s="33" t="s">
        <v>363</v>
      </c>
      <c r="S326" s="15" t="s">
        <v>2713</v>
      </c>
      <c r="T326" s="33">
        <v>0</v>
      </c>
      <c r="U326" s="15" t="s">
        <v>2707</v>
      </c>
      <c r="V326" s="15">
        <v>10000</v>
      </c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 t="s">
        <v>2768</v>
      </c>
      <c r="AI326" s="33">
        <v>600</v>
      </c>
      <c r="AJ326" s="33"/>
      <c r="AK326" s="7"/>
      <c r="AL326"/>
      <c r="AM326"/>
      <c r="AN326"/>
      <c r="AO326"/>
      <c r="AP326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29"/>
      <c r="BH326"/>
      <c r="BI326"/>
      <c r="BJ326"/>
      <c r="BK326"/>
      <c r="BL326"/>
      <c r="BM326" s="33"/>
      <c r="BN326" s="33"/>
      <c r="BO326" s="33"/>
      <c r="BP326" s="33"/>
      <c r="BQ326" s="33"/>
      <c r="BR326" s="33"/>
      <c r="BS326" s="33"/>
      <c r="BT326" s="33"/>
      <c r="BU326" s="33"/>
      <c r="BV326" s="33"/>
      <c r="BW326" s="33"/>
      <c r="BX326" s="33"/>
      <c r="BY326" s="33"/>
      <c r="BZ326" s="33"/>
      <c r="CA326" s="33"/>
      <c r="CB326" s="33"/>
      <c r="CC326" s="29"/>
      <c r="CD326"/>
      <c r="CE326"/>
      <c r="CF326"/>
      <c r="CG326"/>
      <c r="CH326"/>
      <c r="CJ326" s="15">
        <v>20021</v>
      </c>
      <c r="CK326" t="s">
        <v>2916</v>
      </c>
    </row>
    <row r="327" spans="1:89">
      <c r="A327" s="7"/>
      <c r="B327" s="15">
        <f>20000000+INDEX(编号表!$F:$F,MATCH(D327,编号表!$E:$E,0))*10000+F327</f>
        <v>20570007</v>
      </c>
      <c r="C327" s="15" t="s">
        <v>2916</v>
      </c>
      <c r="D327" s="15" t="s">
        <v>680</v>
      </c>
      <c r="E327" s="15" t="s">
        <v>2696</v>
      </c>
      <c r="F327" s="15">
        <v>7</v>
      </c>
      <c r="G327" s="15" t="s">
        <v>2923</v>
      </c>
      <c r="H327" s="15" t="str">
        <f t="shared" ref="H327:H390" si="5">LEFT(B327,6)</f>
        <v>205700</v>
      </c>
      <c r="I327" s="15" t="b">
        <v>0</v>
      </c>
      <c r="J327" s="15" t="s">
        <v>2698</v>
      </c>
      <c r="K327" s="33" t="s">
        <v>363</v>
      </c>
      <c r="L327" s="15">
        <v>1</v>
      </c>
      <c r="M327" s="15">
        <v>0</v>
      </c>
      <c r="N327" s="15">
        <v>0</v>
      </c>
      <c r="O327" s="33"/>
      <c r="P327" s="33">
        <v>0</v>
      </c>
      <c r="Q327" s="7"/>
      <c r="R327" s="33" t="s">
        <v>363</v>
      </c>
      <c r="S327" s="15" t="s">
        <v>2713</v>
      </c>
      <c r="T327" s="33">
        <v>0</v>
      </c>
      <c r="U327" s="15" t="s">
        <v>2707</v>
      </c>
      <c r="V327" s="15">
        <v>10000</v>
      </c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 t="s">
        <v>2768</v>
      </c>
      <c r="AI327" s="33">
        <v>700</v>
      </c>
      <c r="AJ327" s="33"/>
      <c r="AK327" s="7"/>
      <c r="AL327"/>
      <c r="AM327"/>
      <c r="AN327"/>
      <c r="AO327"/>
      <c r="AP327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29"/>
      <c r="BH327"/>
      <c r="BI327"/>
      <c r="BJ327"/>
      <c r="BK327"/>
      <c r="BL327"/>
      <c r="BM327" s="33"/>
      <c r="BN327" s="33"/>
      <c r="BO327" s="33"/>
      <c r="BP327" s="33"/>
      <c r="BQ327" s="33"/>
      <c r="BR327" s="33"/>
      <c r="BS327" s="33"/>
      <c r="BT327" s="33"/>
      <c r="BU327" s="33"/>
      <c r="BV327" s="33"/>
      <c r="BW327" s="33"/>
      <c r="BX327" s="33"/>
      <c r="BY327" s="33"/>
      <c r="BZ327" s="33"/>
      <c r="CA327" s="33"/>
      <c r="CB327" s="33"/>
      <c r="CC327" s="29"/>
      <c r="CD327"/>
      <c r="CE327"/>
      <c r="CF327"/>
      <c r="CG327"/>
      <c r="CH327"/>
      <c r="CJ327" s="15">
        <v>20021</v>
      </c>
      <c r="CK327" t="s">
        <v>2916</v>
      </c>
    </row>
    <row r="328" spans="1:89">
      <c r="A328" s="7"/>
      <c r="B328" s="15">
        <f>20000000+INDEX(编号表!$F:$F,MATCH(D328,编号表!$E:$E,0))*10000+F328</f>
        <v>20570008</v>
      </c>
      <c r="C328" s="15" t="s">
        <v>2916</v>
      </c>
      <c r="D328" s="15" t="s">
        <v>680</v>
      </c>
      <c r="E328" s="15" t="s">
        <v>2696</v>
      </c>
      <c r="F328" s="15">
        <v>8</v>
      </c>
      <c r="G328" s="15" t="s">
        <v>2924</v>
      </c>
      <c r="H328" s="15" t="str">
        <f t="shared" si="5"/>
        <v>205700</v>
      </c>
      <c r="I328" s="15" t="b">
        <v>0</v>
      </c>
      <c r="J328" s="15" t="s">
        <v>2698</v>
      </c>
      <c r="K328" s="33" t="s">
        <v>363</v>
      </c>
      <c r="L328" s="15">
        <v>1</v>
      </c>
      <c r="M328" s="15">
        <v>0</v>
      </c>
      <c r="N328" s="15">
        <v>0</v>
      </c>
      <c r="O328" s="33"/>
      <c r="P328" s="33">
        <v>0</v>
      </c>
      <c r="Q328" s="7"/>
      <c r="R328" s="33" t="s">
        <v>363</v>
      </c>
      <c r="S328" s="15" t="s">
        <v>2713</v>
      </c>
      <c r="T328" s="33">
        <v>0</v>
      </c>
      <c r="U328" s="15" t="s">
        <v>2707</v>
      </c>
      <c r="V328" s="15">
        <v>10000</v>
      </c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 t="s">
        <v>2768</v>
      </c>
      <c r="AI328" s="33">
        <v>800</v>
      </c>
      <c r="AJ328" s="33"/>
      <c r="AK328" s="7"/>
      <c r="AL328"/>
      <c r="AM328"/>
      <c r="AN328"/>
      <c r="AO328"/>
      <c r="AP328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29"/>
      <c r="BH328"/>
      <c r="BI328"/>
      <c r="BJ328"/>
      <c r="BK328"/>
      <c r="BL328"/>
      <c r="BM328" s="33"/>
      <c r="BN328" s="33"/>
      <c r="BO328" s="33"/>
      <c r="BP328" s="33"/>
      <c r="BQ328" s="33"/>
      <c r="BR328" s="33"/>
      <c r="BS328" s="33"/>
      <c r="BT328" s="33"/>
      <c r="BU328" s="33"/>
      <c r="BV328" s="33"/>
      <c r="BW328" s="33"/>
      <c r="BX328" s="33"/>
      <c r="BY328" s="33"/>
      <c r="BZ328" s="33"/>
      <c r="CA328" s="33"/>
      <c r="CB328" s="33"/>
      <c r="CC328" s="29"/>
      <c r="CD328"/>
      <c r="CE328"/>
      <c r="CF328"/>
      <c r="CG328"/>
      <c r="CH328"/>
      <c r="CJ328" s="15">
        <v>20021</v>
      </c>
      <c r="CK328" t="s">
        <v>2916</v>
      </c>
    </row>
    <row r="329" spans="1:89">
      <c r="A329" s="7"/>
      <c r="B329" s="15">
        <f>20000000+INDEX(编号表!$F:$F,MATCH(D329,编号表!$E:$E,0))*10000+F329</f>
        <v>20570009</v>
      </c>
      <c r="C329" s="15" t="s">
        <v>2916</v>
      </c>
      <c r="D329" s="15" t="s">
        <v>680</v>
      </c>
      <c r="E329" s="15" t="s">
        <v>2696</v>
      </c>
      <c r="F329" s="15">
        <v>9</v>
      </c>
      <c r="G329" s="15" t="s">
        <v>2925</v>
      </c>
      <c r="H329" s="15" t="str">
        <f t="shared" si="5"/>
        <v>205700</v>
      </c>
      <c r="I329" s="15" t="b">
        <v>0</v>
      </c>
      <c r="J329" s="15" t="s">
        <v>2698</v>
      </c>
      <c r="K329" s="33" t="s">
        <v>363</v>
      </c>
      <c r="L329" s="15">
        <v>1</v>
      </c>
      <c r="M329" s="15">
        <v>0</v>
      </c>
      <c r="N329" s="15">
        <v>0</v>
      </c>
      <c r="O329" s="33"/>
      <c r="P329" s="33">
        <v>0</v>
      </c>
      <c r="Q329" s="7"/>
      <c r="R329" s="33" t="s">
        <v>363</v>
      </c>
      <c r="S329" s="15" t="s">
        <v>2713</v>
      </c>
      <c r="T329" s="33">
        <v>0</v>
      </c>
      <c r="U329" s="15" t="s">
        <v>2707</v>
      </c>
      <c r="V329" s="15">
        <v>10000</v>
      </c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 t="s">
        <v>2768</v>
      </c>
      <c r="AI329" s="33">
        <v>900</v>
      </c>
      <c r="AJ329" s="33"/>
      <c r="AK329" s="7"/>
      <c r="AL329"/>
      <c r="AM329"/>
      <c r="AN329"/>
      <c r="AO329"/>
      <c r="AP329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29"/>
      <c r="BH329"/>
      <c r="BI329"/>
      <c r="BJ329"/>
      <c r="BK329"/>
      <c r="BL329"/>
      <c r="BM329" s="33"/>
      <c r="BN329" s="33"/>
      <c r="BO329" s="33"/>
      <c r="BP329" s="33"/>
      <c r="BQ329" s="33"/>
      <c r="BR329" s="33"/>
      <c r="BS329" s="33"/>
      <c r="BT329" s="33"/>
      <c r="BU329" s="33"/>
      <c r="BV329" s="33"/>
      <c r="BW329" s="33"/>
      <c r="BX329" s="33"/>
      <c r="BY329" s="33"/>
      <c r="BZ329" s="33"/>
      <c r="CA329" s="33"/>
      <c r="CB329" s="33"/>
      <c r="CC329" s="29"/>
      <c r="CD329"/>
      <c r="CE329"/>
      <c r="CF329"/>
      <c r="CG329"/>
      <c r="CH329"/>
      <c r="CJ329" s="15">
        <v>20021</v>
      </c>
      <c r="CK329" t="s">
        <v>2916</v>
      </c>
    </row>
    <row r="330" spans="1:89">
      <c r="A330" s="7"/>
      <c r="B330" s="15">
        <f>20000000+INDEX(编号表!$F:$F,MATCH(D330,编号表!$E:$E,0))*10000+F330</f>
        <v>20570010</v>
      </c>
      <c r="C330" s="15" t="s">
        <v>2916</v>
      </c>
      <c r="D330" s="15" t="s">
        <v>680</v>
      </c>
      <c r="E330" s="15" t="s">
        <v>2696</v>
      </c>
      <c r="F330" s="15">
        <v>10</v>
      </c>
      <c r="G330" s="15" t="s">
        <v>2926</v>
      </c>
      <c r="H330" s="15" t="str">
        <f t="shared" si="5"/>
        <v>205700</v>
      </c>
      <c r="I330" s="15" t="b">
        <v>0</v>
      </c>
      <c r="J330" s="15" t="s">
        <v>2698</v>
      </c>
      <c r="K330" s="33" t="s">
        <v>363</v>
      </c>
      <c r="L330" s="15">
        <v>1</v>
      </c>
      <c r="M330" s="15">
        <v>0</v>
      </c>
      <c r="N330" s="15">
        <v>0</v>
      </c>
      <c r="O330" s="33"/>
      <c r="P330" s="33">
        <v>0</v>
      </c>
      <c r="Q330" s="7"/>
      <c r="R330" s="33" t="s">
        <v>363</v>
      </c>
      <c r="S330" s="15" t="s">
        <v>2713</v>
      </c>
      <c r="T330" s="33">
        <v>0</v>
      </c>
      <c r="U330" s="15" t="s">
        <v>2707</v>
      </c>
      <c r="V330" s="15">
        <v>10000</v>
      </c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 t="s">
        <v>2768</v>
      </c>
      <c r="AI330" s="33">
        <v>1000</v>
      </c>
      <c r="AJ330" s="33"/>
      <c r="AK330" s="7"/>
      <c r="AL330"/>
      <c r="AM330"/>
      <c r="AN330"/>
      <c r="AO330"/>
      <c r="AP330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29"/>
      <c r="BH330"/>
      <c r="BI330"/>
      <c r="BJ330"/>
      <c r="BK330"/>
      <c r="BL330"/>
      <c r="BM330" s="33"/>
      <c r="BN330" s="33"/>
      <c r="BO330" s="33"/>
      <c r="BP330" s="33"/>
      <c r="BQ330" s="33"/>
      <c r="BR330" s="33"/>
      <c r="BS330" s="33"/>
      <c r="BT330" s="33"/>
      <c r="BU330" s="33"/>
      <c r="BV330" s="33"/>
      <c r="BW330" s="33"/>
      <c r="BX330" s="33"/>
      <c r="BY330" s="33"/>
      <c r="BZ330" s="33"/>
      <c r="CA330" s="33"/>
      <c r="CB330" s="33"/>
      <c r="CC330" s="29"/>
      <c r="CD330"/>
      <c r="CE330"/>
      <c r="CF330"/>
      <c r="CG330"/>
      <c r="CH330"/>
      <c r="CJ330" s="15">
        <v>20021</v>
      </c>
      <c r="CK330" t="s">
        <v>2916</v>
      </c>
    </row>
    <row r="331" spans="1:89">
      <c r="A331" s="7"/>
      <c r="B331" s="15">
        <f>20000000+INDEX(编号表!$F:$F,MATCH(D331,编号表!$E:$E,0))*10000+F331</f>
        <v>20580001</v>
      </c>
      <c r="C331" s="15" t="s">
        <v>2927</v>
      </c>
      <c r="D331" s="15" t="s">
        <v>693</v>
      </c>
      <c r="E331" s="15" t="s">
        <v>2696</v>
      </c>
      <c r="F331" s="15">
        <v>1</v>
      </c>
      <c r="G331" s="15" t="s">
        <v>2928</v>
      </c>
      <c r="H331" s="15" t="str">
        <f t="shared" si="5"/>
        <v>205800</v>
      </c>
      <c r="I331" s="15" t="b">
        <v>0</v>
      </c>
      <c r="J331" s="15" t="s">
        <v>2698</v>
      </c>
      <c r="K331" s="33" t="s">
        <v>363</v>
      </c>
      <c r="L331" s="15">
        <v>1</v>
      </c>
      <c r="M331" s="15">
        <v>0</v>
      </c>
      <c r="N331" s="15">
        <v>0</v>
      </c>
      <c r="O331" s="33"/>
      <c r="P331" s="33">
        <v>0</v>
      </c>
      <c r="Q331" s="7"/>
      <c r="R331" s="33" t="s">
        <v>363</v>
      </c>
      <c r="S331" s="15" t="s">
        <v>2713</v>
      </c>
      <c r="T331" s="33">
        <v>0</v>
      </c>
      <c r="U331" s="15" t="s">
        <v>2707</v>
      </c>
      <c r="V331" s="15">
        <v>10000</v>
      </c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 t="s">
        <v>2760</v>
      </c>
      <c r="AI331" s="33">
        <v>50</v>
      </c>
      <c r="AJ331" s="33"/>
      <c r="AK331" s="7"/>
      <c r="AL331"/>
      <c r="AM331"/>
      <c r="AN331"/>
      <c r="AO331"/>
      <c r="AP331"/>
      <c r="AQ331" s="33" t="s">
        <v>2707</v>
      </c>
      <c r="AR331" s="33">
        <v>10000</v>
      </c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 t="s">
        <v>2762</v>
      </c>
      <c r="BE331" s="33">
        <v>50</v>
      </c>
      <c r="BF331" s="33"/>
      <c r="BG331" s="29"/>
      <c r="BH331"/>
      <c r="BI331"/>
      <c r="BJ331"/>
      <c r="BK331"/>
      <c r="BL331"/>
      <c r="BM331" s="33" t="s">
        <v>2707</v>
      </c>
      <c r="BN331" s="33">
        <v>10000</v>
      </c>
      <c r="BO331" s="33"/>
      <c r="BP331" s="33"/>
      <c r="BQ331" s="33"/>
      <c r="BR331" s="33"/>
      <c r="BS331" s="33"/>
      <c r="BT331" s="33"/>
      <c r="BU331" s="33"/>
      <c r="BV331" s="33"/>
      <c r="BW331" s="33"/>
      <c r="BX331" s="33"/>
      <c r="BY331" s="33"/>
      <c r="BZ331" s="33" t="s">
        <v>2764</v>
      </c>
      <c r="CA331" s="33">
        <v>50</v>
      </c>
      <c r="CB331" s="33"/>
      <c r="CC331" s="29"/>
      <c r="CD331"/>
      <c r="CE331"/>
      <c r="CF331"/>
      <c r="CG331"/>
      <c r="CH331"/>
      <c r="CJ331" s="15">
        <v>20022</v>
      </c>
      <c r="CK331" t="s">
        <v>2927</v>
      </c>
    </row>
    <row r="332" spans="1:89">
      <c r="A332" s="7"/>
      <c r="B332" s="15">
        <f>20000000+INDEX(编号表!$F:$F,MATCH(D332,编号表!$E:$E,0))*10000+F332</f>
        <v>20580100</v>
      </c>
      <c r="C332" s="15" t="s">
        <v>2927</v>
      </c>
      <c r="D332" s="15" t="s">
        <v>693</v>
      </c>
      <c r="E332" s="15" t="s">
        <v>2696</v>
      </c>
      <c r="F332" s="15">
        <v>100</v>
      </c>
      <c r="G332" s="15" t="s">
        <v>2929</v>
      </c>
      <c r="H332" s="15" t="str">
        <f t="shared" si="5"/>
        <v>205801</v>
      </c>
      <c r="I332" s="15" t="b">
        <v>0</v>
      </c>
      <c r="J332" s="15" t="s">
        <v>2698</v>
      </c>
      <c r="K332" s="33" t="s">
        <v>363</v>
      </c>
      <c r="L332" s="15">
        <v>1</v>
      </c>
      <c r="M332" s="15">
        <v>0</v>
      </c>
      <c r="N332" s="15">
        <v>0</v>
      </c>
      <c r="O332" s="33"/>
      <c r="P332" s="33">
        <v>0</v>
      </c>
      <c r="Q332" s="7"/>
      <c r="R332" s="33" t="s">
        <v>363</v>
      </c>
      <c r="S332" s="15" t="s">
        <v>2713</v>
      </c>
      <c r="T332" s="33">
        <v>0</v>
      </c>
      <c r="U332" s="15" t="s">
        <v>2707</v>
      </c>
      <c r="V332" s="15">
        <v>10000</v>
      </c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 t="s">
        <v>2766</v>
      </c>
      <c r="AI332" s="33">
        <v>50</v>
      </c>
      <c r="AJ332" s="33"/>
      <c r="AK332" s="7"/>
      <c r="AL332"/>
      <c r="AM332"/>
      <c r="AN332"/>
      <c r="AO332"/>
      <c r="AP332"/>
      <c r="AQ332" s="33" t="s">
        <v>2707</v>
      </c>
      <c r="AR332" s="33">
        <v>10000</v>
      </c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 t="s">
        <v>2768</v>
      </c>
      <c r="BE332" s="33">
        <v>50</v>
      </c>
      <c r="BF332" s="33"/>
      <c r="BG332" s="29"/>
      <c r="BH332"/>
      <c r="BI332"/>
      <c r="BJ332"/>
      <c r="BK332"/>
      <c r="BL332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29"/>
      <c r="CD332"/>
      <c r="CE332"/>
      <c r="CF332"/>
      <c r="CG332"/>
      <c r="CH332"/>
      <c r="CJ332" s="15">
        <v>20122</v>
      </c>
      <c r="CK332" t="s">
        <v>2927</v>
      </c>
    </row>
    <row r="333" spans="1:89">
      <c r="A333" s="7"/>
      <c r="B333" s="15">
        <f>20000000+INDEX(编号表!$F:$F,MATCH(D333,编号表!$E:$E,0))*10000+F333</f>
        <v>20580002</v>
      </c>
      <c r="C333" s="15" t="s">
        <v>2927</v>
      </c>
      <c r="D333" s="15" t="s">
        <v>693</v>
      </c>
      <c r="E333" s="15" t="s">
        <v>2696</v>
      </c>
      <c r="F333" s="15">
        <v>2</v>
      </c>
      <c r="G333" s="15" t="s">
        <v>2930</v>
      </c>
      <c r="H333" s="15" t="str">
        <f t="shared" si="5"/>
        <v>205800</v>
      </c>
      <c r="I333" s="15" t="b">
        <v>0</v>
      </c>
      <c r="J333" s="15" t="s">
        <v>2698</v>
      </c>
      <c r="K333" s="33" t="s">
        <v>363</v>
      </c>
      <c r="L333" s="15">
        <v>1</v>
      </c>
      <c r="M333" s="15">
        <v>0</v>
      </c>
      <c r="N333" s="15">
        <v>0</v>
      </c>
      <c r="O333" s="33"/>
      <c r="P333" s="33">
        <v>0</v>
      </c>
      <c r="Q333" s="7"/>
      <c r="R333" s="33" t="s">
        <v>363</v>
      </c>
      <c r="S333" s="15" t="s">
        <v>2713</v>
      </c>
      <c r="T333" s="33">
        <v>0</v>
      </c>
      <c r="U333" s="15" t="s">
        <v>2707</v>
      </c>
      <c r="V333" s="15">
        <v>10000</v>
      </c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 t="s">
        <v>2760</v>
      </c>
      <c r="AI333" s="33">
        <v>100</v>
      </c>
      <c r="AJ333" s="33"/>
      <c r="AK333" s="7"/>
      <c r="AL333"/>
      <c r="AM333"/>
      <c r="AN333"/>
      <c r="AO333"/>
      <c r="AP333"/>
      <c r="AQ333" s="33" t="s">
        <v>2707</v>
      </c>
      <c r="AR333" s="33">
        <v>10000</v>
      </c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 t="s">
        <v>2762</v>
      </c>
      <c r="BE333" s="33">
        <v>100</v>
      </c>
      <c r="BF333" s="33"/>
      <c r="BG333" s="29"/>
      <c r="BH333"/>
      <c r="BI333"/>
      <c r="BJ333"/>
      <c r="BK333"/>
      <c r="BL333"/>
      <c r="BM333" s="33" t="s">
        <v>2707</v>
      </c>
      <c r="BN333" s="33">
        <v>10000</v>
      </c>
      <c r="BO333" s="33"/>
      <c r="BP333" s="33"/>
      <c r="BQ333" s="33"/>
      <c r="BR333" s="33"/>
      <c r="BS333" s="33"/>
      <c r="BT333" s="33"/>
      <c r="BU333" s="33"/>
      <c r="BV333" s="33"/>
      <c r="BW333" s="33"/>
      <c r="BX333" s="33"/>
      <c r="BY333" s="33"/>
      <c r="BZ333" s="33" t="s">
        <v>2764</v>
      </c>
      <c r="CA333" s="33">
        <v>100</v>
      </c>
      <c r="CB333" s="33"/>
      <c r="CC333" s="29"/>
      <c r="CD333"/>
      <c r="CE333"/>
      <c r="CF333"/>
      <c r="CG333"/>
      <c r="CH333"/>
      <c r="CJ333" s="15">
        <v>20022</v>
      </c>
      <c r="CK333" t="s">
        <v>2927</v>
      </c>
    </row>
    <row r="334" spans="1:89">
      <c r="A334" s="7"/>
      <c r="B334" s="15">
        <f>20000000+INDEX(编号表!$F:$F,MATCH(D334,编号表!$E:$E,0))*10000+F334</f>
        <v>20580101</v>
      </c>
      <c r="C334" s="15" t="s">
        <v>2927</v>
      </c>
      <c r="D334" s="15" t="s">
        <v>693</v>
      </c>
      <c r="E334" s="15" t="s">
        <v>2696</v>
      </c>
      <c r="F334" s="15">
        <v>101</v>
      </c>
      <c r="G334" s="15" t="s">
        <v>2931</v>
      </c>
      <c r="H334" s="15" t="str">
        <f t="shared" si="5"/>
        <v>205801</v>
      </c>
      <c r="I334" s="15" t="b">
        <v>0</v>
      </c>
      <c r="J334" s="15" t="s">
        <v>2698</v>
      </c>
      <c r="K334" s="33" t="s">
        <v>363</v>
      </c>
      <c r="L334" s="15">
        <v>1</v>
      </c>
      <c r="M334" s="15">
        <v>0</v>
      </c>
      <c r="N334" s="15">
        <v>0</v>
      </c>
      <c r="O334" s="33"/>
      <c r="P334" s="33">
        <v>0</v>
      </c>
      <c r="Q334" s="7"/>
      <c r="R334" s="33" t="s">
        <v>363</v>
      </c>
      <c r="S334" s="15" t="s">
        <v>2713</v>
      </c>
      <c r="T334" s="33">
        <v>0</v>
      </c>
      <c r="U334" s="15" t="s">
        <v>2707</v>
      </c>
      <c r="V334" s="15">
        <v>10000</v>
      </c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 t="s">
        <v>2766</v>
      </c>
      <c r="AI334" s="33">
        <v>100</v>
      </c>
      <c r="AJ334" s="33"/>
      <c r="AK334" s="7"/>
      <c r="AL334"/>
      <c r="AM334"/>
      <c r="AN334"/>
      <c r="AO334"/>
      <c r="AP334"/>
      <c r="AQ334" s="33" t="s">
        <v>2707</v>
      </c>
      <c r="AR334" s="33">
        <v>10000</v>
      </c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 t="s">
        <v>2768</v>
      </c>
      <c r="BE334" s="33">
        <v>100</v>
      </c>
      <c r="BF334" s="33"/>
      <c r="BG334" s="29"/>
      <c r="BH334"/>
      <c r="BI334"/>
      <c r="BJ334"/>
      <c r="BK334"/>
      <c r="BL334"/>
      <c r="BM334" s="33"/>
      <c r="BN334" s="33"/>
      <c r="BO334" s="33"/>
      <c r="BP334" s="33"/>
      <c r="BQ334" s="33"/>
      <c r="BR334" s="33"/>
      <c r="BS334" s="33"/>
      <c r="BT334" s="33"/>
      <c r="BU334" s="33"/>
      <c r="BV334" s="33"/>
      <c r="BW334" s="33"/>
      <c r="BX334" s="33"/>
      <c r="BY334" s="33"/>
      <c r="BZ334" s="33"/>
      <c r="CA334" s="33"/>
      <c r="CB334" s="33"/>
      <c r="CC334" s="29"/>
      <c r="CD334"/>
      <c r="CE334"/>
      <c r="CF334"/>
      <c r="CG334"/>
      <c r="CH334"/>
      <c r="CJ334" s="15">
        <v>20122</v>
      </c>
      <c r="CK334" t="s">
        <v>2927</v>
      </c>
    </row>
    <row r="335" spans="1:89">
      <c r="A335" s="7"/>
      <c r="B335" s="15">
        <f>20000000+INDEX(编号表!$F:$F,MATCH(D335,编号表!$E:$E,0))*10000+F335</f>
        <v>20580003</v>
      </c>
      <c r="C335" s="15" t="s">
        <v>2927</v>
      </c>
      <c r="D335" s="15" t="s">
        <v>693</v>
      </c>
      <c r="E335" s="15" t="s">
        <v>2696</v>
      </c>
      <c r="F335" s="15">
        <v>3</v>
      </c>
      <c r="G335" s="15" t="s">
        <v>2932</v>
      </c>
      <c r="H335" s="15" t="str">
        <f t="shared" si="5"/>
        <v>205800</v>
      </c>
      <c r="I335" s="15" t="b">
        <v>0</v>
      </c>
      <c r="J335" s="15" t="s">
        <v>2698</v>
      </c>
      <c r="K335" s="33" t="s">
        <v>363</v>
      </c>
      <c r="L335" s="15">
        <v>1</v>
      </c>
      <c r="M335" s="15">
        <v>0</v>
      </c>
      <c r="N335" s="15">
        <v>0</v>
      </c>
      <c r="O335" s="33"/>
      <c r="P335" s="33">
        <v>0</v>
      </c>
      <c r="Q335" s="7"/>
      <c r="R335" s="33" t="s">
        <v>363</v>
      </c>
      <c r="S335" s="15" t="s">
        <v>2713</v>
      </c>
      <c r="T335" s="33">
        <v>0</v>
      </c>
      <c r="U335" s="15" t="s">
        <v>2707</v>
      </c>
      <c r="V335" s="15">
        <v>10000</v>
      </c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 t="s">
        <v>2760</v>
      </c>
      <c r="AI335" s="33">
        <v>150</v>
      </c>
      <c r="AJ335" s="33"/>
      <c r="AK335" s="7"/>
      <c r="AL335"/>
      <c r="AM335"/>
      <c r="AN335"/>
      <c r="AO335"/>
      <c r="AP335"/>
      <c r="AQ335" s="33" t="s">
        <v>2707</v>
      </c>
      <c r="AR335" s="33">
        <v>10000</v>
      </c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 t="s">
        <v>2762</v>
      </c>
      <c r="BE335" s="33">
        <v>150</v>
      </c>
      <c r="BF335" s="33"/>
      <c r="BG335" s="29"/>
      <c r="BH335"/>
      <c r="BI335"/>
      <c r="BJ335"/>
      <c r="BK335"/>
      <c r="BL335"/>
      <c r="BM335" s="33" t="s">
        <v>2707</v>
      </c>
      <c r="BN335" s="33">
        <v>10000</v>
      </c>
      <c r="BO335" s="33"/>
      <c r="BP335" s="33"/>
      <c r="BQ335" s="33"/>
      <c r="BR335" s="33"/>
      <c r="BS335" s="33"/>
      <c r="BT335" s="33"/>
      <c r="BU335" s="33"/>
      <c r="BV335" s="33"/>
      <c r="BW335" s="33"/>
      <c r="BX335" s="33"/>
      <c r="BY335" s="33"/>
      <c r="BZ335" s="33" t="s">
        <v>2764</v>
      </c>
      <c r="CA335" s="33">
        <v>150</v>
      </c>
      <c r="CB335" s="33"/>
      <c r="CC335" s="29"/>
      <c r="CD335"/>
      <c r="CE335"/>
      <c r="CF335"/>
      <c r="CG335"/>
      <c r="CH335"/>
      <c r="CJ335" s="15">
        <v>20022</v>
      </c>
      <c r="CK335" t="s">
        <v>2927</v>
      </c>
    </row>
    <row r="336" spans="1:89">
      <c r="A336" s="7"/>
      <c r="B336" s="15">
        <f>20000000+INDEX(编号表!$F:$F,MATCH(D336,编号表!$E:$E,0))*10000+F336</f>
        <v>20580102</v>
      </c>
      <c r="C336" s="15" t="s">
        <v>2927</v>
      </c>
      <c r="D336" s="15" t="s">
        <v>693</v>
      </c>
      <c r="E336" s="15" t="s">
        <v>2696</v>
      </c>
      <c r="F336" s="15">
        <v>102</v>
      </c>
      <c r="G336" s="15" t="s">
        <v>2933</v>
      </c>
      <c r="H336" s="15" t="str">
        <f t="shared" si="5"/>
        <v>205801</v>
      </c>
      <c r="I336" s="15" t="b">
        <v>0</v>
      </c>
      <c r="J336" s="15" t="s">
        <v>2698</v>
      </c>
      <c r="K336" s="33" t="s">
        <v>363</v>
      </c>
      <c r="L336" s="15">
        <v>1</v>
      </c>
      <c r="M336" s="15">
        <v>0</v>
      </c>
      <c r="N336" s="15">
        <v>0</v>
      </c>
      <c r="O336" s="33"/>
      <c r="P336" s="33">
        <v>0</v>
      </c>
      <c r="Q336" s="7"/>
      <c r="R336" s="33" t="s">
        <v>363</v>
      </c>
      <c r="S336" s="15" t="s">
        <v>2713</v>
      </c>
      <c r="T336" s="33">
        <v>0</v>
      </c>
      <c r="U336" s="15" t="s">
        <v>2707</v>
      </c>
      <c r="V336" s="15">
        <v>10000</v>
      </c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 t="s">
        <v>2766</v>
      </c>
      <c r="AI336" s="33">
        <v>150</v>
      </c>
      <c r="AJ336" s="33"/>
      <c r="AK336" s="7"/>
      <c r="AL336"/>
      <c r="AM336"/>
      <c r="AN336"/>
      <c r="AO336"/>
      <c r="AP336"/>
      <c r="AQ336" s="33" t="s">
        <v>2707</v>
      </c>
      <c r="AR336" s="33">
        <v>10000</v>
      </c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 t="s">
        <v>2768</v>
      </c>
      <c r="BE336" s="33">
        <v>150</v>
      </c>
      <c r="BF336" s="33"/>
      <c r="BG336" s="29"/>
      <c r="BH336"/>
      <c r="BI336"/>
      <c r="BJ336"/>
      <c r="BK336"/>
      <c r="BL336"/>
      <c r="BM336" s="33"/>
      <c r="BN336" s="33"/>
      <c r="BO336" s="33"/>
      <c r="BP336" s="33"/>
      <c r="BQ336" s="33"/>
      <c r="BR336" s="33"/>
      <c r="BS336" s="33"/>
      <c r="BT336" s="33"/>
      <c r="BU336" s="33"/>
      <c r="BV336" s="33"/>
      <c r="BW336" s="33"/>
      <c r="BX336" s="33"/>
      <c r="BY336" s="33"/>
      <c r="BZ336" s="33"/>
      <c r="CA336" s="33"/>
      <c r="CB336" s="33"/>
      <c r="CC336" s="29"/>
      <c r="CD336"/>
      <c r="CE336"/>
      <c r="CF336"/>
      <c r="CG336"/>
      <c r="CH336"/>
      <c r="CJ336" s="15">
        <v>20122</v>
      </c>
      <c r="CK336" t="s">
        <v>2927</v>
      </c>
    </row>
    <row r="337" spans="1:89">
      <c r="A337" s="7"/>
      <c r="B337" s="15">
        <f>20000000+INDEX(编号表!$F:$F,MATCH(D337,编号表!$E:$E,0))*10000+F337</f>
        <v>20580004</v>
      </c>
      <c r="C337" s="15" t="s">
        <v>2927</v>
      </c>
      <c r="D337" s="15" t="s">
        <v>693</v>
      </c>
      <c r="E337" s="15" t="s">
        <v>2696</v>
      </c>
      <c r="F337" s="15">
        <v>4</v>
      </c>
      <c r="G337" s="15" t="s">
        <v>2934</v>
      </c>
      <c r="H337" s="15" t="str">
        <f t="shared" si="5"/>
        <v>205800</v>
      </c>
      <c r="I337" s="15" t="b">
        <v>0</v>
      </c>
      <c r="J337" s="15" t="s">
        <v>2698</v>
      </c>
      <c r="K337" s="33" t="s">
        <v>363</v>
      </c>
      <c r="L337" s="15">
        <v>1</v>
      </c>
      <c r="M337" s="15">
        <v>0</v>
      </c>
      <c r="N337" s="15">
        <v>0</v>
      </c>
      <c r="O337" s="33"/>
      <c r="P337" s="33">
        <v>0</v>
      </c>
      <c r="Q337" s="7"/>
      <c r="R337" s="33" t="s">
        <v>363</v>
      </c>
      <c r="S337" s="15" t="s">
        <v>2713</v>
      </c>
      <c r="T337" s="33">
        <v>0</v>
      </c>
      <c r="U337" s="15" t="s">
        <v>2707</v>
      </c>
      <c r="V337" s="15">
        <v>10000</v>
      </c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 t="s">
        <v>2760</v>
      </c>
      <c r="AI337" s="33">
        <v>200</v>
      </c>
      <c r="AJ337" s="33"/>
      <c r="AK337" s="7"/>
      <c r="AL337"/>
      <c r="AM337"/>
      <c r="AN337"/>
      <c r="AO337"/>
      <c r="AP337"/>
      <c r="AQ337" s="33" t="s">
        <v>2707</v>
      </c>
      <c r="AR337" s="33">
        <v>10000</v>
      </c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 t="s">
        <v>2762</v>
      </c>
      <c r="BE337" s="33">
        <v>200</v>
      </c>
      <c r="BF337" s="33"/>
      <c r="BG337" s="29"/>
      <c r="BH337"/>
      <c r="BI337"/>
      <c r="BJ337"/>
      <c r="BK337"/>
      <c r="BL337"/>
      <c r="BM337" s="33" t="s">
        <v>2707</v>
      </c>
      <c r="BN337" s="33">
        <v>10000</v>
      </c>
      <c r="BO337" s="33"/>
      <c r="BP337" s="33"/>
      <c r="BQ337" s="33"/>
      <c r="BR337" s="33"/>
      <c r="BS337" s="33"/>
      <c r="BT337" s="33"/>
      <c r="BU337" s="33"/>
      <c r="BV337" s="33"/>
      <c r="BW337" s="33"/>
      <c r="BX337" s="33"/>
      <c r="BY337" s="33"/>
      <c r="BZ337" s="33" t="s">
        <v>2764</v>
      </c>
      <c r="CA337" s="33">
        <v>200</v>
      </c>
      <c r="CB337" s="33"/>
      <c r="CC337" s="29"/>
      <c r="CD337"/>
      <c r="CE337"/>
      <c r="CF337"/>
      <c r="CG337"/>
      <c r="CH337"/>
      <c r="CJ337" s="15">
        <v>20022</v>
      </c>
      <c r="CK337" t="s">
        <v>2927</v>
      </c>
    </row>
    <row r="338" spans="1:89">
      <c r="A338" s="7"/>
      <c r="B338" s="15">
        <f>20000000+INDEX(编号表!$F:$F,MATCH(D338,编号表!$E:$E,0))*10000+F338</f>
        <v>20580103</v>
      </c>
      <c r="C338" s="15" t="s">
        <v>2927</v>
      </c>
      <c r="D338" s="15" t="s">
        <v>693</v>
      </c>
      <c r="E338" s="15" t="s">
        <v>2696</v>
      </c>
      <c r="F338" s="15">
        <v>103</v>
      </c>
      <c r="G338" s="15" t="s">
        <v>2935</v>
      </c>
      <c r="H338" s="15" t="str">
        <f t="shared" si="5"/>
        <v>205801</v>
      </c>
      <c r="I338" s="15" t="b">
        <v>0</v>
      </c>
      <c r="J338" s="15" t="s">
        <v>2698</v>
      </c>
      <c r="K338" s="33" t="s">
        <v>363</v>
      </c>
      <c r="L338" s="15">
        <v>1</v>
      </c>
      <c r="M338" s="15">
        <v>0</v>
      </c>
      <c r="N338" s="15">
        <v>0</v>
      </c>
      <c r="O338" s="33"/>
      <c r="P338" s="33">
        <v>0</v>
      </c>
      <c r="Q338" s="7"/>
      <c r="R338" s="33" t="s">
        <v>363</v>
      </c>
      <c r="S338" s="15" t="s">
        <v>2713</v>
      </c>
      <c r="T338" s="33">
        <v>0</v>
      </c>
      <c r="U338" s="15" t="s">
        <v>2707</v>
      </c>
      <c r="V338" s="15">
        <v>10000</v>
      </c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 t="s">
        <v>2766</v>
      </c>
      <c r="AI338" s="33">
        <v>200</v>
      </c>
      <c r="AJ338" s="33"/>
      <c r="AK338" s="7"/>
      <c r="AL338"/>
      <c r="AM338"/>
      <c r="AN338"/>
      <c r="AO338"/>
      <c r="AP338"/>
      <c r="AQ338" s="33" t="s">
        <v>2707</v>
      </c>
      <c r="AR338" s="33">
        <v>10000</v>
      </c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 t="s">
        <v>2768</v>
      </c>
      <c r="BE338" s="33">
        <v>200</v>
      </c>
      <c r="BF338" s="33"/>
      <c r="BG338" s="29"/>
      <c r="BH338"/>
      <c r="BI338"/>
      <c r="BJ338"/>
      <c r="BK338"/>
      <c r="BL338"/>
      <c r="BM338" s="33"/>
      <c r="BN338" s="33"/>
      <c r="BO338" s="33"/>
      <c r="BP338" s="33"/>
      <c r="BQ338" s="33"/>
      <c r="BR338" s="33"/>
      <c r="BS338" s="33"/>
      <c r="BT338" s="33"/>
      <c r="BU338" s="33"/>
      <c r="BV338" s="33"/>
      <c r="BW338" s="33"/>
      <c r="BX338" s="33"/>
      <c r="BY338" s="33"/>
      <c r="BZ338" s="33"/>
      <c r="CA338" s="33"/>
      <c r="CB338" s="33"/>
      <c r="CC338" s="29"/>
      <c r="CD338"/>
      <c r="CE338"/>
      <c r="CF338"/>
      <c r="CG338"/>
      <c r="CH338"/>
      <c r="CJ338" s="15">
        <v>20122</v>
      </c>
      <c r="CK338" t="s">
        <v>2927</v>
      </c>
    </row>
    <row r="339" spans="1:89">
      <c r="A339" s="7"/>
      <c r="B339" s="15">
        <f>20000000+INDEX(编号表!$F:$F,MATCH(D339,编号表!$E:$E,0))*10000+F339</f>
        <v>20580005</v>
      </c>
      <c r="C339" s="15" t="s">
        <v>2927</v>
      </c>
      <c r="D339" s="15" t="s">
        <v>693</v>
      </c>
      <c r="E339" s="15" t="s">
        <v>2696</v>
      </c>
      <c r="F339" s="15">
        <v>5</v>
      </c>
      <c r="G339" s="15" t="s">
        <v>2936</v>
      </c>
      <c r="H339" s="15" t="str">
        <f t="shared" si="5"/>
        <v>205800</v>
      </c>
      <c r="I339" s="15" t="b">
        <v>0</v>
      </c>
      <c r="J339" s="15" t="s">
        <v>2698</v>
      </c>
      <c r="K339" s="33" t="s">
        <v>363</v>
      </c>
      <c r="L339" s="15">
        <v>1</v>
      </c>
      <c r="M339" s="15">
        <v>0</v>
      </c>
      <c r="N339" s="15">
        <v>0</v>
      </c>
      <c r="O339" s="33"/>
      <c r="P339" s="33">
        <v>0</v>
      </c>
      <c r="Q339" s="7"/>
      <c r="R339" s="33" t="s">
        <v>363</v>
      </c>
      <c r="S339" s="15" t="s">
        <v>2713</v>
      </c>
      <c r="T339" s="33">
        <v>0</v>
      </c>
      <c r="U339" s="15" t="s">
        <v>2707</v>
      </c>
      <c r="V339" s="15">
        <v>10000</v>
      </c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 t="s">
        <v>2760</v>
      </c>
      <c r="AI339" s="33">
        <v>250</v>
      </c>
      <c r="AJ339" s="33"/>
      <c r="AK339" s="7"/>
      <c r="AL339"/>
      <c r="AM339"/>
      <c r="AN339"/>
      <c r="AO339"/>
      <c r="AP339"/>
      <c r="AQ339" s="33" t="s">
        <v>2707</v>
      </c>
      <c r="AR339" s="33">
        <v>10000</v>
      </c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 t="s">
        <v>2762</v>
      </c>
      <c r="BE339" s="33">
        <v>250</v>
      </c>
      <c r="BF339" s="33"/>
      <c r="BG339" s="29"/>
      <c r="BH339"/>
      <c r="BI339"/>
      <c r="BJ339"/>
      <c r="BK339"/>
      <c r="BL339"/>
      <c r="BM339" s="33" t="s">
        <v>2707</v>
      </c>
      <c r="BN339" s="33">
        <v>10000</v>
      </c>
      <c r="BO339" s="33"/>
      <c r="BP339" s="33"/>
      <c r="BQ339" s="33"/>
      <c r="BR339" s="33"/>
      <c r="BS339" s="33"/>
      <c r="BT339" s="33"/>
      <c r="BU339" s="33"/>
      <c r="BV339" s="33"/>
      <c r="BW339" s="33"/>
      <c r="BX339" s="33"/>
      <c r="BY339" s="33"/>
      <c r="BZ339" s="33" t="s">
        <v>2764</v>
      </c>
      <c r="CA339" s="33">
        <v>250</v>
      </c>
      <c r="CB339" s="33"/>
      <c r="CC339" s="29"/>
      <c r="CD339"/>
      <c r="CE339"/>
      <c r="CF339"/>
      <c r="CG339"/>
      <c r="CH339"/>
      <c r="CJ339" s="15">
        <v>20022</v>
      </c>
      <c r="CK339" t="s">
        <v>2927</v>
      </c>
    </row>
    <row r="340" spans="1:89">
      <c r="A340" s="7"/>
      <c r="B340" s="15">
        <f>20000000+INDEX(编号表!$F:$F,MATCH(D340,编号表!$E:$E,0))*10000+F340</f>
        <v>20580104</v>
      </c>
      <c r="C340" s="15" t="s">
        <v>2927</v>
      </c>
      <c r="D340" s="15" t="s">
        <v>693</v>
      </c>
      <c r="E340" s="15" t="s">
        <v>2696</v>
      </c>
      <c r="F340" s="15">
        <v>104</v>
      </c>
      <c r="G340" s="15" t="s">
        <v>2937</v>
      </c>
      <c r="H340" s="15" t="str">
        <f t="shared" si="5"/>
        <v>205801</v>
      </c>
      <c r="I340" s="15" t="b">
        <v>0</v>
      </c>
      <c r="J340" s="15" t="s">
        <v>2698</v>
      </c>
      <c r="K340" s="33" t="s">
        <v>363</v>
      </c>
      <c r="L340" s="15">
        <v>1</v>
      </c>
      <c r="M340" s="15">
        <v>0</v>
      </c>
      <c r="N340" s="15">
        <v>0</v>
      </c>
      <c r="O340" s="33"/>
      <c r="P340" s="33">
        <v>0</v>
      </c>
      <c r="Q340" s="7"/>
      <c r="R340" s="33" t="s">
        <v>363</v>
      </c>
      <c r="S340" s="15" t="s">
        <v>2713</v>
      </c>
      <c r="T340" s="33">
        <v>0</v>
      </c>
      <c r="U340" s="15" t="s">
        <v>2707</v>
      </c>
      <c r="V340" s="15">
        <v>10000</v>
      </c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 t="s">
        <v>2766</v>
      </c>
      <c r="AI340" s="33">
        <v>250</v>
      </c>
      <c r="AJ340" s="33"/>
      <c r="AK340" s="7"/>
      <c r="AL340"/>
      <c r="AM340"/>
      <c r="AN340"/>
      <c r="AO340"/>
      <c r="AP340"/>
      <c r="AQ340" s="33" t="s">
        <v>2707</v>
      </c>
      <c r="AR340" s="33">
        <v>10000</v>
      </c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 t="s">
        <v>2768</v>
      </c>
      <c r="BE340" s="33">
        <v>250</v>
      </c>
      <c r="BF340" s="33"/>
      <c r="BG340" s="29"/>
      <c r="BH340"/>
      <c r="BI340"/>
      <c r="BJ340"/>
      <c r="BK340"/>
      <c r="BL340"/>
      <c r="BM340" s="33"/>
      <c r="BN340" s="33"/>
      <c r="BO340" s="33"/>
      <c r="BP340" s="33"/>
      <c r="BQ340" s="33"/>
      <c r="BR340" s="33"/>
      <c r="BS340" s="33"/>
      <c r="BT340" s="33"/>
      <c r="BU340" s="33"/>
      <c r="BV340" s="33"/>
      <c r="BW340" s="33"/>
      <c r="BX340" s="33"/>
      <c r="BY340" s="33"/>
      <c r="BZ340" s="33"/>
      <c r="CA340" s="33"/>
      <c r="CB340" s="33"/>
      <c r="CC340" s="29"/>
      <c r="CD340"/>
      <c r="CE340"/>
      <c r="CF340"/>
      <c r="CG340"/>
      <c r="CH340"/>
      <c r="CJ340" s="15">
        <v>20122</v>
      </c>
      <c r="CK340" t="s">
        <v>2927</v>
      </c>
    </row>
    <row r="341" spans="1:89">
      <c r="A341" s="7"/>
      <c r="B341" s="15">
        <f>20000000+INDEX(编号表!$F:$F,MATCH(D341,编号表!$E:$E,0))*10000+F341</f>
        <v>20580006</v>
      </c>
      <c r="C341" s="15" t="s">
        <v>2927</v>
      </c>
      <c r="D341" s="15" t="s">
        <v>693</v>
      </c>
      <c r="E341" s="15" t="s">
        <v>2696</v>
      </c>
      <c r="F341" s="15">
        <v>6</v>
      </c>
      <c r="G341" s="15" t="s">
        <v>2938</v>
      </c>
      <c r="H341" s="15" t="str">
        <f t="shared" si="5"/>
        <v>205800</v>
      </c>
      <c r="I341" s="15" t="b">
        <v>0</v>
      </c>
      <c r="J341" s="15" t="s">
        <v>2698</v>
      </c>
      <c r="K341" s="33" t="s">
        <v>363</v>
      </c>
      <c r="L341" s="15">
        <v>1</v>
      </c>
      <c r="M341" s="15">
        <v>0</v>
      </c>
      <c r="N341" s="15">
        <v>0</v>
      </c>
      <c r="O341" s="33"/>
      <c r="P341" s="33">
        <v>0</v>
      </c>
      <c r="Q341" s="7"/>
      <c r="R341" s="33" t="s">
        <v>363</v>
      </c>
      <c r="S341" s="15" t="s">
        <v>2713</v>
      </c>
      <c r="T341" s="33">
        <v>0</v>
      </c>
      <c r="U341" s="15" t="s">
        <v>2707</v>
      </c>
      <c r="V341" s="15">
        <v>10000</v>
      </c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 t="s">
        <v>2760</v>
      </c>
      <c r="AI341" s="33">
        <v>300</v>
      </c>
      <c r="AJ341" s="33"/>
      <c r="AK341" s="7"/>
      <c r="AL341"/>
      <c r="AM341"/>
      <c r="AN341"/>
      <c r="AO341"/>
      <c r="AP341"/>
      <c r="AQ341" s="33" t="s">
        <v>2707</v>
      </c>
      <c r="AR341" s="33">
        <v>10000</v>
      </c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 t="s">
        <v>2762</v>
      </c>
      <c r="BE341" s="33">
        <v>300</v>
      </c>
      <c r="BF341" s="33"/>
      <c r="BG341" s="29"/>
      <c r="BH341"/>
      <c r="BI341"/>
      <c r="BJ341"/>
      <c r="BK341"/>
      <c r="BL341"/>
      <c r="BM341" s="33" t="s">
        <v>2707</v>
      </c>
      <c r="BN341" s="33">
        <v>10000</v>
      </c>
      <c r="BO341" s="33"/>
      <c r="BP341" s="33"/>
      <c r="BQ341" s="33"/>
      <c r="BR341" s="33"/>
      <c r="BS341" s="33"/>
      <c r="BT341" s="33"/>
      <c r="BU341" s="33"/>
      <c r="BV341" s="33"/>
      <c r="BW341" s="33"/>
      <c r="BX341" s="33"/>
      <c r="BY341" s="33"/>
      <c r="BZ341" s="33" t="s">
        <v>2764</v>
      </c>
      <c r="CA341" s="33">
        <v>300</v>
      </c>
      <c r="CB341" s="33"/>
      <c r="CC341" s="29"/>
      <c r="CD341"/>
      <c r="CE341"/>
      <c r="CF341"/>
      <c r="CG341"/>
      <c r="CH341"/>
      <c r="CJ341" s="15">
        <v>20022</v>
      </c>
      <c r="CK341" t="s">
        <v>2927</v>
      </c>
    </row>
    <row r="342" spans="1:89">
      <c r="A342" s="7"/>
      <c r="B342" s="15">
        <f>20000000+INDEX(编号表!$F:$F,MATCH(D342,编号表!$E:$E,0))*10000+F342</f>
        <v>20580105</v>
      </c>
      <c r="C342" s="15" t="s">
        <v>2927</v>
      </c>
      <c r="D342" s="15" t="s">
        <v>693</v>
      </c>
      <c r="E342" s="15" t="s">
        <v>2696</v>
      </c>
      <c r="F342" s="15">
        <v>105</v>
      </c>
      <c r="G342" s="15" t="s">
        <v>2939</v>
      </c>
      <c r="H342" s="15" t="str">
        <f t="shared" si="5"/>
        <v>205801</v>
      </c>
      <c r="I342" s="15" t="b">
        <v>0</v>
      </c>
      <c r="J342" s="15" t="s">
        <v>2698</v>
      </c>
      <c r="K342" s="33" t="s">
        <v>363</v>
      </c>
      <c r="L342" s="15">
        <v>1</v>
      </c>
      <c r="M342" s="15">
        <v>0</v>
      </c>
      <c r="N342" s="15">
        <v>0</v>
      </c>
      <c r="O342" s="33"/>
      <c r="P342" s="33">
        <v>0</v>
      </c>
      <c r="Q342" s="7"/>
      <c r="R342" s="33" t="s">
        <v>363</v>
      </c>
      <c r="S342" s="15" t="s">
        <v>2713</v>
      </c>
      <c r="T342" s="33">
        <v>0</v>
      </c>
      <c r="U342" s="15" t="s">
        <v>2707</v>
      </c>
      <c r="V342" s="15">
        <v>10000</v>
      </c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 t="s">
        <v>2766</v>
      </c>
      <c r="AI342" s="33">
        <v>300</v>
      </c>
      <c r="AJ342" s="33"/>
      <c r="AK342" s="7"/>
      <c r="AL342"/>
      <c r="AM342"/>
      <c r="AN342"/>
      <c r="AO342"/>
      <c r="AP342"/>
      <c r="AQ342" s="33" t="s">
        <v>2707</v>
      </c>
      <c r="AR342" s="33">
        <v>10000</v>
      </c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 t="s">
        <v>2768</v>
      </c>
      <c r="BE342" s="33">
        <v>300</v>
      </c>
      <c r="BF342" s="33"/>
      <c r="BG342" s="29"/>
      <c r="BH342"/>
      <c r="BI342"/>
      <c r="BJ342"/>
      <c r="BK342"/>
      <c r="BL342"/>
      <c r="BM342" s="33"/>
      <c r="BN342" s="33"/>
      <c r="BO342" s="33"/>
      <c r="BP342" s="33"/>
      <c r="BQ342" s="33"/>
      <c r="BR342" s="33"/>
      <c r="BS342" s="33"/>
      <c r="BT342" s="33"/>
      <c r="BU342" s="33"/>
      <c r="BV342" s="33"/>
      <c r="BW342" s="33"/>
      <c r="BX342" s="33"/>
      <c r="BY342" s="33"/>
      <c r="BZ342" s="33"/>
      <c r="CA342" s="33"/>
      <c r="CB342" s="33"/>
      <c r="CC342" s="29"/>
      <c r="CD342"/>
      <c r="CE342"/>
      <c r="CF342"/>
      <c r="CG342"/>
      <c r="CH342"/>
      <c r="CJ342" s="15">
        <v>20122</v>
      </c>
      <c r="CK342" t="s">
        <v>2927</v>
      </c>
    </row>
    <row r="343" spans="1:89">
      <c r="A343" s="7"/>
      <c r="B343" s="15">
        <f>20000000+INDEX(编号表!$F:$F,MATCH(D343,编号表!$E:$E,0))*10000+F343</f>
        <v>20580007</v>
      </c>
      <c r="C343" s="15" t="s">
        <v>2927</v>
      </c>
      <c r="D343" s="15" t="s">
        <v>693</v>
      </c>
      <c r="E343" s="15" t="s">
        <v>2696</v>
      </c>
      <c r="F343" s="15">
        <v>7</v>
      </c>
      <c r="G343" s="15" t="s">
        <v>2940</v>
      </c>
      <c r="H343" s="15" t="str">
        <f t="shared" si="5"/>
        <v>205800</v>
      </c>
      <c r="I343" s="15" t="b">
        <v>0</v>
      </c>
      <c r="J343" s="15" t="s">
        <v>2698</v>
      </c>
      <c r="K343" s="33" t="s">
        <v>363</v>
      </c>
      <c r="L343" s="15">
        <v>1</v>
      </c>
      <c r="M343" s="15">
        <v>0</v>
      </c>
      <c r="N343" s="15">
        <v>0</v>
      </c>
      <c r="O343" s="33"/>
      <c r="P343" s="33">
        <v>0</v>
      </c>
      <c r="Q343" s="7"/>
      <c r="R343" s="33" t="s">
        <v>363</v>
      </c>
      <c r="S343" s="15" t="s">
        <v>2713</v>
      </c>
      <c r="T343" s="33">
        <v>0</v>
      </c>
      <c r="U343" s="15" t="s">
        <v>2707</v>
      </c>
      <c r="V343" s="15">
        <v>10000</v>
      </c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 t="s">
        <v>2760</v>
      </c>
      <c r="AI343" s="33">
        <v>350</v>
      </c>
      <c r="AJ343" s="33"/>
      <c r="AK343" s="7"/>
      <c r="AL343"/>
      <c r="AM343"/>
      <c r="AN343"/>
      <c r="AO343"/>
      <c r="AP343"/>
      <c r="AQ343" s="33" t="s">
        <v>2707</v>
      </c>
      <c r="AR343" s="33">
        <v>10000</v>
      </c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 t="s">
        <v>2762</v>
      </c>
      <c r="BE343" s="33">
        <v>350</v>
      </c>
      <c r="BF343" s="33"/>
      <c r="BG343" s="29"/>
      <c r="BH343"/>
      <c r="BI343"/>
      <c r="BJ343"/>
      <c r="BK343"/>
      <c r="BL343"/>
      <c r="BM343" s="33" t="s">
        <v>2707</v>
      </c>
      <c r="BN343" s="33">
        <v>10000</v>
      </c>
      <c r="BO343" s="33"/>
      <c r="BP343" s="33"/>
      <c r="BQ343" s="33"/>
      <c r="BR343" s="33"/>
      <c r="BS343" s="33"/>
      <c r="BT343" s="33"/>
      <c r="BU343" s="33"/>
      <c r="BV343" s="33"/>
      <c r="BW343" s="33"/>
      <c r="BX343" s="33"/>
      <c r="BY343" s="33"/>
      <c r="BZ343" s="33" t="s">
        <v>2764</v>
      </c>
      <c r="CA343" s="33">
        <v>350</v>
      </c>
      <c r="CB343" s="33"/>
      <c r="CC343" s="29"/>
      <c r="CD343"/>
      <c r="CE343"/>
      <c r="CF343"/>
      <c r="CG343"/>
      <c r="CH343"/>
      <c r="CJ343" s="15">
        <v>20022</v>
      </c>
      <c r="CK343" t="s">
        <v>2927</v>
      </c>
    </row>
    <row r="344" spans="1:89">
      <c r="A344" s="7"/>
      <c r="B344" s="15">
        <f>20000000+INDEX(编号表!$F:$F,MATCH(D344,编号表!$E:$E,0))*10000+F344</f>
        <v>20580106</v>
      </c>
      <c r="C344" s="15" t="s">
        <v>2927</v>
      </c>
      <c r="D344" s="15" t="s">
        <v>693</v>
      </c>
      <c r="E344" s="15" t="s">
        <v>2696</v>
      </c>
      <c r="F344" s="15">
        <v>106</v>
      </c>
      <c r="G344" s="15" t="s">
        <v>2941</v>
      </c>
      <c r="H344" s="15" t="str">
        <f t="shared" si="5"/>
        <v>205801</v>
      </c>
      <c r="I344" s="15" t="b">
        <v>0</v>
      </c>
      <c r="J344" s="15" t="s">
        <v>2698</v>
      </c>
      <c r="K344" s="33" t="s">
        <v>363</v>
      </c>
      <c r="L344" s="15">
        <v>1</v>
      </c>
      <c r="M344" s="15">
        <v>0</v>
      </c>
      <c r="N344" s="15">
        <v>0</v>
      </c>
      <c r="O344" s="33"/>
      <c r="P344" s="33">
        <v>0</v>
      </c>
      <c r="Q344" s="7"/>
      <c r="R344" s="33" t="s">
        <v>363</v>
      </c>
      <c r="S344" s="15" t="s">
        <v>2713</v>
      </c>
      <c r="T344" s="33">
        <v>0</v>
      </c>
      <c r="U344" s="15" t="s">
        <v>2707</v>
      </c>
      <c r="V344" s="15">
        <v>10000</v>
      </c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 t="s">
        <v>2766</v>
      </c>
      <c r="AI344" s="33">
        <v>350</v>
      </c>
      <c r="AJ344" s="33"/>
      <c r="AK344" s="7"/>
      <c r="AL344"/>
      <c r="AM344"/>
      <c r="AN344"/>
      <c r="AO344"/>
      <c r="AP344"/>
      <c r="AQ344" s="33" t="s">
        <v>2707</v>
      </c>
      <c r="AR344" s="33">
        <v>10000</v>
      </c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 t="s">
        <v>2768</v>
      </c>
      <c r="BE344" s="33">
        <v>350</v>
      </c>
      <c r="BF344" s="33"/>
      <c r="BG344" s="29"/>
      <c r="BH344"/>
      <c r="BI344"/>
      <c r="BJ344"/>
      <c r="BK344"/>
      <c r="BL344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29"/>
      <c r="CD344"/>
      <c r="CE344"/>
      <c r="CF344"/>
      <c r="CG344"/>
      <c r="CH344"/>
      <c r="CJ344" s="15">
        <v>20122</v>
      </c>
      <c r="CK344" t="s">
        <v>2927</v>
      </c>
    </row>
    <row r="345" spans="1:89">
      <c r="A345" s="7"/>
      <c r="B345" s="15">
        <f>20000000+INDEX(编号表!$F:$F,MATCH(D345,编号表!$E:$E,0))*10000+F345</f>
        <v>20580008</v>
      </c>
      <c r="C345" s="15" t="s">
        <v>2927</v>
      </c>
      <c r="D345" s="15" t="s">
        <v>693</v>
      </c>
      <c r="E345" s="15" t="s">
        <v>2696</v>
      </c>
      <c r="F345" s="15">
        <v>8</v>
      </c>
      <c r="G345" s="15" t="s">
        <v>2942</v>
      </c>
      <c r="H345" s="15" t="str">
        <f t="shared" si="5"/>
        <v>205800</v>
      </c>
      <c r="I345" s="15" t="b">
        <v>0</v>
      </c>
      <c r="J345" s="15" t="s">
        <v>2698</v>
      </c>
      <c r="K345" s="33" t="s">
        <v>363</v>
      </c>
      <c r="L345" s="15">
        <v>1</v>
      </c>
      <c r="M345" s="15">
        <v>0</v>
      </c>
      <c r="N345" s="15">
        <v>0</v>
      </c>
      <c r="O345" s="33"/>
      <c r="P345" s="33">
        <v>0</v>
      </c>
      <c r="Q345" s="7"/>
      <c r="R345" s="33" t="s">
        <v>363</v>
      </c>
      <c r="S345" s="15" t="s">
        <v>2713</v>
      </c>
      <c r="T345" s="33">
        <v>0</v>
      </c>
      <c r="U345" s="15" t="s">
        <v>2707</v>
      </c>
      <c r="V345" s="15">
        <v>10000</v>
      </c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 t="s">
        <v>2760</v>
      </c>
      <c r="AI345" s="33">
        <v>400</v>
      </c>
      <c r="AJ345" s="33"/>
      <c r="AK345" s="7"/>
      <c r="AL345"/>
      <c r="AM345"/>
      <c r="AN345"/>
      <c r="AO345"/>
      <c r="AP345"/>
      <c r="AQ345" s="33" t="s">
        <v>2707</v>
      </c>
      <c r="AR345" s="33">
        <v>10000</v>
      </c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 t="s">
        <v>2762</v>
      </c>
      <c r="BE345" s="33">
        <v>400</v>
      </c>
      <c r="BF345" s="33"/>
      <c r="BG345" s="29"/>
      <c r="BH345"/>
      <c r="BI345"/>
      <c r="BJ345"/>
      <c r="BK345"/>
      <c r="BL345"/>
      <c r="BM345" s="33" t="s">
        <v>2707</v>
      </c>
      <c r="BN345" s="33">
        <v>10000</v>
      </c>
      <c r="BO345" s="33"/>
      <c r="BP345" s="33"/>
      <c r="BQ345" s="33"/>
      <c r="BR345" s="33"/>
      <c r="BS345" s="33"/>
      <c r="BT345" s="33"/>
      <c r="BU345" s="33"/>
      <c r="BV345" s="33"/>
      <c r="BW345" s="33"/>
      <c r="BX345" s="33"/>
      <c r="BY345" s="33"/>
      <c r="BZ345" s="33" t="s">
        <v>2764</v>
      </c>
      <c r="CA345" s="33">
        <v>400</v>
      </c>
      <c r="CB345" s="33"/>
      <c r="CC345" s="29"/>
      <c r="CD345"/>
      <c r="CE345"/>
      <c r="CF345"/>
      <c r="CG345"/>
      <c r="CH345"/>
      <c r="CJ345" s="15">
        <v>20022</v>
      </c>
      <c r="CK345" t="s">
        <v>2927</v>
      </c>
    </row>
    <row r="346" spans="1:89">
      <c r="A346" s="7"/>
      <c r="B346" s="15">
        <f>20000000+INDEX(编号表!$F:$F,MATCH(D346,编号表!$E:$E,0))*10000+F346</f>
        <v>20580107</v>
      </c>
      <c r="C346" s="15" t="s">
        <v>2927</v>
      </c>
      <c r="D346" s="15" t="s">
        <v>693</v>
      </c>
      <c r="E346" s="15" t="s">
        <v>2696</v>
      </c>
      <c r="F346" s="15">
        <v>107</v>
      </c>
      <c r="G346" s="15" t="s">
        <v>2943</v>
      </c>
      <c r="H346" s="15" t="str">
        <f t="shared" si="5"/>
        <v>205801</v>
      </c>
      <c r="I346" s="15" t="b">
        <v>0</v>
      </c>
      <c r="J346" s="15" t="s">
        <v>2698</v>
      </c>
      <c r="K346" s="33" t="s">
        <v>363</v>
      </c>
      <c r="L346" s="15">
        <v>1</v>
      </c>
      <c r="M346" s="15">
        <v>0</v>
      </c>
      <c r="N346" s="15">
        <v>0</v>
      </c>
      <c r="O346" s="33"/>
      <c r="P346" s="33">
        <v>0</v>
      </c>
      <c r="Q346" s="7"/>
      <c r="R346" s="33" t="s">
        <v>363</v>
      </c>
      <c r="S346" s="15" t="s">
        <v>2713</v>
      </c>
      <c r="T346" s="33">
        <v>0</v>
      </c>
      <c r="U346" s="15" t="s">
        <v>2707</v>
      </c>
      <c r="V346" s="15">
        <v>10000</v>
      </c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 t="s">
        <v>2766</v>
      </c>
      <c r="AI346" s="33">
        <v>400</v>
      </c>
      <c r="AJ346" s="33"/>
      <c r="AK346" s="7"/>
      <c r="AL346"/>
      <c r="AM346"/>
      <c r="AN346"/>
      <c r="AO346"/>
      <c r="AP346"/>
      <c r="AQ346" s="33" t="s">
        <v>2707</v>
      </c>
      <c r="AR346" s="33">
        <v>10000</v>
      </c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 t="s">
        <v>2768</v>
      </c>
      <c r="BE346" s="33">
        <v>400</v>
      </c>
      <c r="BF346" s="33"/>
      <c r="BG346" s="29"/>
      <c r="BH346"/>
      <c r="BI346"/>
      <c r="BJ346"/>
      <c r="BK346"/>
      <c r="BL346"/>
      <c r="BM346" s="33"/>
      <c r="BN346" s="33"/>
      <c r="BO346" s="33"/>
      <c r="BP346" s="33"/>
      <c r="BQ346" s="33"/>
      <c r="BR346" s="33"/>
      <c r="BS346" s="33"/>
      <c r="BT346" s="33"/>
      <c r="BU346" s="33"/>
      <c r="BV346" s="33"/>
      <c r="BW346" s="33"/>
      <c r="BX346" s="33"/>
      <c r="BY346" s="33"/>
      <c r="BZ346" s="33"/>
      <c r="CA346" s="33"/>
      <c r="CB346" s="33"/>
      <c r="CC346" s="29"/>
      <c r="CD346"/>
      <c r="CE346"/>
      <c r="CF346"/>
      <c r="CG346"/>
      <c r="CH346"/>
      <c r="CJ346" s="15">
        <v>20122</v>
      </c>
      <c r="CK346" t="s">
        <v>2927</v>
      </c>
    </row>
    <row r="347" spans="1:89">
      <c r="A347" s="7"/>
      <c r="B347" s="15">
        <f>20000000+INDEX(编号表!$F:$F,MATCH(D347,编号表!$E:$E,0))*10000+F347</f>
        <v>20580009</v>
      </c>
      <c r="C347" s="15" t="s">
        <v>2927</v>
      </c>
      <c r="D347" s="15" t="s">
        <v>693</v>
      </c>
      <c r="E347" s="15" t="s">
        <v>2696</v>
      </c>
      <c r="F347" s="15">
        <v>9</v>
      </c>
      <c r="G347" s="15" t="s">
        <v>2944</v>
      </c>
      <c r="H347" s="15" t="str">
        <f t="shared" si="5"/>
        <v>205800</v>
      </c>
      <c r="I347" s="15" t="b">
        <v>0</v>
      </c>
      <c r="J347" s="15" t="s">
        <v>2698</v>
      </c>
      <c r="K347" s="33" t="s">
        <v>363</v>
      </c>
      <c r="L347" s="15">
        <v>1</v>
      </c>
      <c r="M347" s="15">
        <v>0</v>
      </c>
      <c r="N347" s="15">
        <v>0</v>
      </c>
      <c r="O347" s="33"/>
      <c r="P347" s="33">
        <v>0</v>
      </c>
      <c r="Q347" s="7"/>
      <c r="R347" s="33" t="s">
        <v>363</v>
      </c>
      <c r="S347" s="15" t="s">
        <v>2713</v>
      </c>
      <c r="T347" s="33">
        <v>0</v>
      </c>
      <c r="U347" s="15" t="s">
        <v>2707</v>
      </c>
      <c r="V347" s="15">
        <v>10000</v>
      </c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 t="s">
        <v>2760</v>
      </c>
      <c r="AI347" s="33">
        <v>450</v>
      </c>
      <c r="AJ347" s="33"/>
      <c r="AK347" s="7"/>
      <c r="AL347"/>
      <c r="AM347"/>
      <c r="AN347"/>
      <c r="AO347"/>
      <c r="AP347"/>
      <c r="AQ347" s="33" t="s">
        <v>2707</v>
      </c>
      <c r="AR347" s="33">
        <v>10000</v>
      </c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 t="s">
        <v>2762</v>
      </c>
      <c r="BE347" s="33">
        <v>450</v>
      </c>
      <c r="BF347" s="33"/>
      <c r="BG347" s="29"/>
      <c r="BH347"/>
      <c r="BI347"/>
      <c r="BJ347"/>
      <c r="BK347"/>
      <c r="BL347"/>
      <c r="BM347" s="33" t="s">
        <v>2707</v>
      </c>
      <c r="BN347" s="33">
        <v>10000</v>
      </c>
      <c r="BO347" s="33"/>
      <c r="BP347" s="33"/>
      <c r="BQ347" s="33"/>
      <c r="BR347" s="33"/>
      <c r="BS347" s="33"/>
      <c r="BT347" s="33"/>
      <c r="BU347" s="33"/>
      <c r="BV347" s="33"/>
      <c r="BW347" s="33"/>
      <c r="BX347" s="33"/>
      <c r="BY347" s="33"/>
      <c r="BZ347" s="33" t="s">
        <v>2764</v>
      </c>
      <c r="CA347" s="33">
        <v>450</v>
      </c>
      <c r="CB347" s="33"/>
      <c r="CC347" s="29"/>
      <c r="CD347"/>
      <c r="CE347"/>
      <c r="CF347"/>
      <c r="CG347"/>
      <c r="CH347"/>
      <c r="CJ347" s="15">
        <v>20022</v>
      </c>
      <c r="CK347" t="s">
        <v>2927</v>
      </c>
    </row>
    <row r="348" spans="1:89">
      <c r="A348" s="7"/>
      <c r="B348" s="15">
        <f>20000000+INDEX(编号表!$F:$F,MATCH(D348,编号表!$E:$E,0))*10000+F348</f>
        <v>20580108</v>
      </c>
      <c r="C348" s="15" t="s">
        <v>2927</v>
      </c>
      <c r="D348" s="15" t="s">
        <v>693</v>
      </c>
      <c r="E348" s="15" t="s">
        <v>2696</v>
      </c>
      <c r="F348" s="15">
        <v>108</v>
      </c>
      <c r="G348" s="15" t="s">
        <v>2945</v>
      </c>
      <c r="H348" s="15" t="str">
        <f t="shared" si="5"/>
        <v>205801</v>
      </c>
      <c r="I348" s="15" t="b">
        <v>0</v>
      </c>
      <c r="J348" s="15" t="s">
        <v>2698</v>
      </c>
      <c r="K348" s="33" t="s">
        <v>363</v>
      </c>
      <c r="L348" s="15">
        <v>1</v>
      </c>
      <c r="M348" s="15">
        <v>0</v>
      </c>
      <c r="N348" s="15">
        <v>0</v>
      </c>
      <c r="O348" s="33"/>
      <c r="P348" s="33">
        <v>0</v>
      </c>
      <c r="Q348" s="7"/>
      <c r="R348" s="33" t="s">
        <v>363</v>
      </c>
      <c r="S348" s="15" t="s">
        <v>2713</v>
      </c>
      <c r="T348" s="33">
        <v>0</v>
      </c>
      <c r="U348" s="15" t="s">
        <v>2707</v>
      </c>
      <c r="V348" s="15">
        <v>10000</v>
      </c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 t="s">
        <v>2766</v>
      </c>
      <c r="AI348" s="33">
        <v>450</v>
      </c>
      <c r="AJ348" s="33"/>
      <c r="AK348" s="7"/>
      <c r="AL348"/>
      <c r="AM348"/>
      <c r="AN348"/>
      <c r="AO348"/>
      <c r="AP348"/>
      <c r="AQ348" s="33" t="s">
        <v>2707</v>
      </c>
      <c r="AR348" s="33">
        <v>10000</v>
      </c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 t="s">
        <v>2768</v>
      </c>
      <c r="BE348" s="33">
        <v>450</v>
      </c>
      <c r="BF348" s="33"/>
      <c r="BG348" s="29"/>
      <c r="BH348"/>
      <c r="BI348"/>
      <c r="BJ348"/>
      <c r="BK348"/>
      <c r="BL348"/>
      <c r="BM348" s="33"/>
      <c r="BN348" s="33"/>
      <c r="BO348" s="33"/>
      <c r="BP348" s="33"/>
      <c r="BQ348" s="33"/>
      <c r="BR348" s="33"/>
      <c r="BS348" s="33"/>
      <c r="BT348" s="33"/>
      <c r="BU348" s="33"/>
      <c r="BV348" s="33"/>
      <c r="BW348" s="33"/>
      <c r="BX348" s="33"/>
      <c r="BY348" s="33"/>
      <c r="BZ348" s="33"/>
      <c r="CA348" s="33"/>
      <c r="CB348" s="33"/>
      <c r="CC348" s="29"/>
      <c r="CD348"/>
      <c r="CE348"/>
      <c r="CF348"/>
      <c r="CG348"/>
      <c r="CH348"/>
      <c r="CJ348" s="15">
        <v>20122</v>
      </c>
      <c r="CK348" t="s">
        <v>2927</v>
      </c>
    </row>
    <row r="349" spans="1:89">
      <c r="A349" s="7"/>
      <c r="B349" s="15">
        <f>20000000+INDEX(编号表!$F:$F,MATCH(D349,编号表!$E:$E,0))*10000+F349</f>
        <v>20580010</v>
      </c>
      <c r="C349" s="15" t="s">
        <v>2927</v>
      </c>
      <c r="D349" s="15" t="s">
        <v>693</v>
      </c>
      <c r="E349" s="15" t="s">
        <v>2696</v>
      </c>
      <c r="F349" s="15">
        <v>10</v>
      </c>
      <c r="G349" s="15" t="s">
        <v>2946</v>
      </c>
      <c r="H349" s="15" t="str">
        <f t="shared" si="5"/>
        <v>205800</v>
      </c>
      <c r="I349" s="15" t="b">
        <v>0</v>
      </c>
      <c r="J349" s="15" t="s">
        <v>2698</v>
      </c>
      <c r="K349" s="33" t="s">
        <v>363</v>
      </c>
      <c r="L349" s="15">
        <v>1</v>
      </c>
      <c r="M349" s="15">
        <v>0</v>
      </c>
      <c r="N349" s="15">
        <v>0</v>
      </c>
      <c r="O349" s="33"/>
      <c r="P349" s="33">
        <v>0</v>
      </c>
      <c r="Q349" s="7"/>
      <c r="R349" s="33" t="s">
        <v>363</v>
      </c>
      <c r="S349" s="15" t="s">
        <v>2713</v>
      </c>
      <c r="T349" s="33">
        <v>0</v>
      </c>
      <c r="U349" s="15" t="s">
        <v>2707</v>
      </c>
      <c r="V349" s="15">
        <v>10000</v>
      </c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 t="s">
        <v>2760</v>
      </c>
      <c r="AI349" s="33">
        <v>500</v>
      </c>
      <c r="AJ349" s="33"/>
      <c r="AK349" s="7"/>
      <c r="AL349"/>
      <c r="AM349"/>
      <c r="AN349"/>
      <c r="AO349"/>
      <c r="AP349"/>
      <c r="AQ349" s="33" t="s">
        <v>2707</v>
      </c>
      <c r="AR349" s="33">
        <v>10000</v>
      </c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 t="s">
        <v>2762</v>
      </c>
      <c r="BE349" s="33">
        <v>500</v>
      </c>
      <c r="BF349" s="33"/>
      <c r="BG349" s="29"/>
      <c r="BH349"/>
      <c r="BI349"/>
      <c r="BJ349"/>
      <c r="BK349"/>
      <c r="BL349"/>
      <c r="BM349" s="33" t="s">
        <v>2707</v>
      </c>
      <c r="BN349" s="33">
        <v>10000</v>
      </c>
      <c r="BO349" s="33"/>
      <c r="BP349" s="33"/>
      <c r="BQ349" s="33"/>
      <c r="BR349" s="33"/>
      <c r="BS349" s="33"/>
      <c r="BT349" s="33"/>
      <c r="BU349" s="33"/>
      <c r="BV349" s="33"/>
      <c r="BW349" s="33"/>
      <c r="BX349" s="33"/>
      <c r="BY349" s="33"/>
      <c r="BZ349" s="33" t="s">
        <v>2764</v>
      </c>
      <c r="CA349" s="33">
        <v>500</v>
      </c>
      <c r="CB349" s="33"/>
      <c r="CC349" s="29"/>
      <c r="CD349"/>
      <c r="CE349"/>
      <c r="CF349"/>
      <c r="CG349"/>
      <c r="CH349"/>
      <c r="CJ349" s="15">
        <v>20022</v>
      </c>
      <c r="CK349" t="s">
        <v>2927</v>
      </c>
    </row>
    <row r="350" spans="1:89">
      <c r="A350" s="7"/>
      <c r="B350" s="15">
        <f>20000000+INDEX(编号表!$F:$F,MATCH(D350,编号表!$E:$E,0))*10000+F350</f>
        <v>20580109</v>
      </c>
      <c r="C350" s="15" t="s">
        <v>2927</v>
      </c>
      <c r="D350" s="15" t="s">
        <v>693</v>
      </c>
      <c r="E350" s="15" t="s">
        <v>2696</v>
      </c>
      <c r="F350" s="15">
        <v>109</v>
      </c>
      <c r="G350" s="15" t="s">
        <v>2947</v>
      </c>
      <c r="H350" s="15" t="str">
        <f t="shared" si="5"/>
        <v>205801</v>
      </c>
      <c r="I350" s="15" t="b">
        <v>0</v>
      </c>
      <c r="J350" s="15" t="s">
        <v>2698</v>
      </c>
      <c r="K350" s="33" t="s">
        <v>363</v>
      </c>
      <c r="L350" s="15">
        <v>1</v>
      </c>
      <c r="M350" s="15">
        <v>0</v>
      </c>
      <c r="N350" s="15">
        <v>0</v>
      </c>
      <c r="O350" s="33"/>
      <c r="P350" s="33">
        <v>0</v>
      </c>
      <c r="Q350" s="7"/>
      <c r="R350" s="33" t="s">
        <v>363</v>
      </c>
      <c r="S350" s="15" t="s">
        <v>2713</v>
      </c>
      <c r="T350" s="33">
        <v>0</v>
      </c>
      <c r="U350" s="15" t="s">
        <v>2707</v>
      </c>
      <c r="V350" s="15">
        <v>10000</v>
      </c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 t="s">
        <v>2766</v>
      </c>
      <c r="AI350" s="33">
        <v>500</v>
      </c>
      <c r="AJ350" s="33"/>
      <c r="AK350" s="7"/>
      <c r="AL350"/>
      <c r="AM350"/>
      <c r="AN350"/>
      <c r="AO350"/>
      <c r="AP350"/>
      <c r="AQ350" s="33" t="s">
        <v>2707</v>
      </c>
      <c r="AR350" s="33">
        <v>10000</v>
      </c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 t="s">
        <v>2768</v>
      </c>
      <c r="BE350" s="33">
        <v>500</v>
      </c>
      <c r="BF350" s="33"/>
      <c r="BG350" s="29"/>
      <c r="BH350"/>
      <c r="BI350"/>
      <c r="BJ350"/>
      <c r="BK350"/>
      <c r="BL350"/>
      <c r="BM350" s="33"/>
      <c r="BN350" s="33"/>
      <c r="BO350" s="33"/>
      <c r="BP350" s="33"/>
      <c r="BQ350" s="33"/>
      <c r="BR350" s="33"/>
      <c r="BS350" s="33"/>
      <c r="BT350" s="33"/>
      <c r="BU350" s="33"/>
      <c r="BV350" s="33"/>
      <c r="BW350" s="33"/>
      <c r="BX350" s="33"/>
      <c r="BY350" s="33"/>
      <c r="BZ350" s="33"/>
      <c r="CA350" s="33"/>
      <c r="CB350" s="33"/>
      <c r="CC350" s="29"/>
      <c r="CD350"/>
      <c r="CE350"/>
      <c r="CF350"/>
      <c r="CG350"/>
      <c r="CH350"/>
      <c r="CJ350" s="15">
        <v>20122</v>
      </c>
      <c r="CK350" t="s">
        <v>2927</v>
      </c>
    </row>
    <row r="351" spans="1:89">
      <c r="A351" s="7"/>
      <c r="B351" s="15">
        <f>20000000+INDEX(编号表!$F:$F,MATCH(D351,编号表!$E:$E,0))*10000+F351</f>
        <v>20590001</v>
      </c>
      <c r="C351" s="15" t="s">
        <v>2948</v>
      </c>
      <c r="D351" s="15" t="s">
        <v>889</v>
      </c>
      <c r="E351" s="15" t="s">
        <v>2696</v>
      </c>
      <c r="F351" s="15">
        <v>1</v>
      </c>
      <c r="G351" s="15" t="s">
        <v>2948</v>
      </c>
      <c r="H351" s="15" t="str">
        <f t="shared" si="5"/>
        <v>205900</v>
      </c>
      <c r="I351" s="15" t="b">
        <v>0</v>
      </c>
      <c r="J351" s="15" t="s">
        <v>2698</v>
      </c>
      <c r="K351" s="33" t="s">
        <v>363</v>
      </c>
      <c r="L351" s="15">
        <v>1</v>
      </c>
      <c r="M351" s="15">
        <v>0</v>
      </c>
      <c r="N351" s="15">
        <v>2000</v>
      </c>
      <c r="O351" s="33"/>
      <c r="P351" s="33">
        <v>0</v>
      </c>
      <c r="Q351" s="7"/>
      <c r="R351" s="33" t="s">
        <v>363</v>
      </c>
      <c r="S351" s="15" t="s">
        <v>2713</v>
      </c>
      <c r="T351" s="33">
        <v>0</v>
      </c>
      <c r="U351" s="15" t="s">
        <v>2731</v>
      </c>
      <c r="V351" s="15">
        <v>10000</v>
      </c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>
        <v>11230100</v>
      </c>
      <c r="AK351" s="7">
        <v>0</v>
      </c>
      <c r="AL351"/>
      <c r="AM351"/>
      <c r="AN351"/>
      <c r="AO351"/>
      <c r="AP351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29"/>
      <c r="BH351"/>
      <c r="BI351"/>
      <c r="BJ351"/>
      <c r="BK351"/>
      <c r="BL351"/>
      <c r="BM351" s="33"/>
      <c r="BN351" s="33"/>
      <c r="BO351" s="33"/>
      <c r="BP351" s="33"/>
      <c r="BQ351" s="33"/>
      <c r="BR351" s="33"/>
      <c r="BS351" s="33"/>
      <c r="BT351" s="33"/>
      <c r="BU351" s="33"/>
      <c r="BV351" s="33"/>
      <c r="BW351" s="33"/>
      <c r="BX351" s="33"/>
      <c r="BY351" s="33"/>
      <c r="BZ351" s="33"/>
      <c r="CA351" s="33"/>
      <c r="CB351" s="33"/>
      <c r="CC351" s="29"/>
      <c r="CD351"/>
      <c r="CE351"/>
      <c r="CF351"/>
      <c r="CG351"/>
      <c r="CH351"/>
      <c r="CJ351" s="15">
        <v>19301</v>
      </c>
      <c r="CK351" t="s">
        <v>2948</v>
      </c>
    </row>
    <row r="352" spans="1:89">
      <c r="A352" s="7"/>
      <c r="B352" s="15">
        <f>20000000+INDEX(编号表!$F:$F,MATCH(D352,编号表!$E:$E,0))*10000+F352</f>
        <v>20600001</v>
      </c>
      <c r="C352" s="15" t="s">
        <v>2949</v>
      </c>
      <c r="D352" s="15" t="s">
        <v>893</v>
      </c>
      <c r="E352" s="15" t="s">
        <v>2696</v>
      </c>
      <c r="F352" s="15">
        <v>1</v>
      </c>
      <c r="G352" s="15" t="s">
        <v>2949</v>
      </c>
      <c r="H352" s="15" t="str">
        <f t="shared" si="5"/>
        <v>206000</v>
      </c>
      <c r="I352" s="15" t="b">
        <v>0</v>
      </c>
      <c r="J352" s="15" t="s">
        <v>2698</v>
      </c>
      <c r="K352" s="33" t="s">
        <v>363</v>
      </c>
      <c r="L352" s="15">
        <v>1</v>
      </c>
      <c r="M352" s="15">
        <v>0</v>
      </c>
      <c r="N352" s="15">
        <v>1000</v>
      </c>
      <c r="O352" s="33"/>
      <c r="P352" s="33">
        <v>0</v>
      </c>
      <c r="Q352" s="7"/>
      <c r="R352" s="33" t="s">
        <v>363</v>
      </c>
      <c r="S352" s="15" t="s">
        <v>2713</v>
      </c>
      <c r="T352" s="33">
        <v>0</v>
      </c>
      <c r="U352" s="15" t="s">
        <v>2731</v>
      </c>
      <c r="V352" s="15">
        <v>10000</v>
      </c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>
        <v>11240100</v>
      </c>
      <c r="AK352" s="7">
        <v>1000</v>
      </c>
      <c r="AL352"/>
      <c r="AM352"/>
      <c r="AN352"/>
      <c r="AO352"/>
      <c r="AP352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29"/>
      <c r="BH352"/>
      <c r="BI352"/>
      <c r="BJ352"/>
      <c r="BK352"/>
      <c r="BL352"/>
      <c r="BM352" s="33"/>
      <c r="BN352" s="33"/>
      <c r="BO352" s="33"/>
      <c r="BP352" s="33"/>
      <c r="BQ352" s="33"/>
      <c r="BR352" s="33"/>
      <c r="BS352" s="33"/>
      <c r="BT352" s="33"/>
      <c r="BU352" s="33"/>
      <c r="BV352" s="33"/>
      <c r="BW352" s="33"/>
      <c r="BX352" s="33"/>
      <c r="BY352" s="33"/>
      <c r="BZ352" s="33"/>
      <c r="CA352" s="33"/>
      <c r="CB352" s="33"/>
      <c r="CC352" s="29"/>
      <c r="CD352"/>
      <c r="CE352"/>
      <c r="CF352"/>
      <c r="CG352"/>
      <c r="CH352"/>
      <c r="CJ352" s="15">
        <v>19302</v>
      </c>
      <c r="CK352" t="s">
        <v>2949</v>
      </c>
    </row>
    <row r="353" spans="1:89">
      <c r="A353" s="7"/>
      <c r="B353" s="15">
        <f>20000000+INDEX(编号表!$F:$F,MATCH(D353,编号表!$E:$E,0))*10000+F353</f>
        <v>20610001</v>
      </c>
      <c r="C353" s="15" t="s">
        <v>2950</v>
      </c>
      <c r="D353" s="15" t="s">
        <v>2951</v>
      </c>
      <c r="E353" s="15" t="s">
        <v>2696</v>
      </c>
      <c r="F353" s="15">
        <v>1</v>
      </c>
      <c r="G353" s="15" t="s">
        <v>2950</v>
      </c>
      <c r="H353" s="15" t="str">
        <f t="shared" si="5"/>
        <v>206100</v>
      </c>
      <c r="I353" s="15" t="b">
        <v>0</v>
      </c>
      <c r="J353" s="15" t="s">
        <v>2698</v>
      </c>
      <c r="K353" s="33" t="s">
        <v>363</v>
      </c>
      <c r="L353" s="15">
        <v>1</v>
      </c>
      <c r="M353" s="15">
        <v>0</v>
      </c>
      <c r="N353" s="15">
        <v>100</v>
      </c>
      <c r="O353" s="33"/>
      <c r="P353" s="33">
        <v>0</v>
      </c>
      <c r="Q353" s="7"/>
      <c r="R353" s="33" t="s">
        <v>363</v>
      </c>
      <c r="S353" s="15" t="s">
        <v>2713</v>
      </c>
      <c r="T353" s="33">
        <v>0</v>
      </c>
      <c r="U353" s="15" t="s">
        <v>2731</v>
      </c>
      <c r="V353" s="15">
        <v>10000</v>
      </c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>
        <v>11240100</v>
      </c>
      <c r="AK353" s="7">
        <v>1000</v>
      </c>
      <c r="AL353"/>
      <c r="AM353"/>
      <c r="AN353"/>
      <c r="AO353"/>
      <c r="AP35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29"/>
      <c r="BH353"/>
      <c r="BI353"/>
      <c r="BJ353"/>
      <c r="BK353"/>
      <c r="BL353"/>
      <c r="BM353" s="33"/>
      <c r="BN353" s="33"/>
      <c r="BO353" s="33"/>
      <c r="BP353" s="33"/>
      <c r="BQ353" s="33"/>
      <c r="BR353" s="33"/>
      <c r="BS353" s="33"/>
      <c r="BT353" s="33"/>
      <c r="BU353" s="33"/>
      <c r="BV353" s="33"/>
      <c r="BW353" s="33"/>
      <c r="BX353" s="33"/>
      <c r="BY353" s="33"/>
      <c r="BZ353" s="33"/>
      <c r="CA353" s="33"/>
      <c r="CB353" s="33"/>
      <c r="CC353" s="29"/>
      <c r="CD353"/>
      <c r="CE353"/>
      <c r="CF353"/>
      <c r="CG353"/>
      <c r="CH353"/>
      <c r="CJ353" s="15">
        <v>19303</v>
      </c>
      <c r="CK353" t="s">
        <v>2950</v>
      </c>
    </row>
    <row r="354" spans="1:89">
      <c r="A354" s="7"/>
      <c r="B354" s="15">
        <f>20000000+INDEX(编号表!$F:$F,MATCH(D354,编号表!$E:$E,0))*10000+F354</f>
        <v>20620001</v>
      </c>
      <c r="C354" s="15" t="s">
        <v>2952</v>
      </c>
      <c r="D354" s="15" t="s">
        <v>2952</v>
      </c>
      <c r="E354" s="15" t="s">
        <v>2696</v>
      </c>
      <c r="F354" s="15">
        <v>1</v>
      </c>
      <c r="G354" s="15" t="s">
        <v>2953</v>
      </c>
      <c r="H354" s="15" t="str">
        <f t="shared" si="5"/>
        <v>206200</v>
      </c>
      <c r="I354" s="15" t="b">
        <v>1</v>
      </c>
      <c r="J354" s="15" t="s">
        <v>2698</v>
      </c>
      <c r="K354" s="33" t="s">
        <v>363</v>
      </c>
      <c r="L354" s="15">
        <v>1</v>
      </c>
      <c r="M354" s="15">
        <v>4000</v>
      </c>
      <c r="N354" s="15">
        <v>0</v>
      </c>
      <c r="O354" s="33"/>
      <c r="P354" s="33">
        <v>0</v>
      </c>
      <c r="Q354" s="7"/>
      <c r="R354" s="33" t="s">
        <v>363</v>
      </c>
      <c r="S354" s="15" t="s">
        <v>2713</v>
      </c>
      <c r="T354" s="33">
        <v>1</v>
      </c>
      <c r="U354" s="15" t="s">
        <v>2775</v>
      </c>
      <c r="V354" s="15">
        <v>10000</v>
      </c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7"/>
      <c r="AL354">
        <v>600</v>
      </c>
      <c r="AM354">
        <v>0</v>
      </c>
      <c r="AN354"/>
      <c r="AO354"/>
      <c r="AP354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29"/>
      <c r="BH354"/>
      <c r="BI354"/>
      <c r="BJ354"/>
      <c r="BK354"/>
      <c r="BL354"/>
      <c r="BM354" s="33"/>
      <c r="BN354" s="33"/>
      <c r="BO354" s="33"/>
      <c r="BP354" s="33"/>
      <c r="BQ354" s="33"/>
      <c r="BR354" s="33"/>
      <c r="BS354" s="33"/>
      <c r="BT354" s="33"/>
      <c r="BU354" s="33"/>
      <c r="BV354" s="33"/>
      <c r="BW354" s="33"/>
      <c r="BX354" s="33"/>
      <c r="BY354" s="33"/>
      <c r="BZ354" s="33"/>
      <c r="CA354" s="33"/>
      <c r="CB354" s="33"/>
      <c r="CC354" s="29"/>
      <c r="CD354"/>
      <c r="CE354"/>
      <c r="CF354"/>
      <c r="CG354"/>
      <c r="CH354"/>
      <c r="CJ354" s="15">
        <v>19401</v>
      </c>
      <c r="CK354" t="s">
        <v>2954</v>
      </c>
    </row>
    <row r="355" spans="1:89">
      <c r="A355" s="7"/>
      <c r="B355" s="15">
        <f>20000000+INDEX(编号表!$F:$F,MATCH(D355,编号表!$E:$E,0))*10000+F355</f>
        <v>20630001</v>
      </c>
      <c r="C355" s="15" t="s">
        <v>2955</v>
      </c>
      <c r="D355" s="15" t="s">
        <v>2955</v>
      </c>
      <c r="E355" s="15" t="s">
        <v>2696</v>
      </c>
      <c r="F355" s="15">
        <v>1</v>
      </c>
      <c r="G355" s="15" t="s">
        <v>2956</v>
      </c>
      <c r="H355" s="15" t="str">
        <f t="shared" si="5"/>
        <v>206300</v>
      </c>
      <c r="I355" s="15" t="b">
        <v>1</v>
      </c>
      <c r="J355" s="15" t="s">
        <v>2698</v>
      </c>
      <c r="K355" s="33" t="s">
        <v>363</v>
      </c>
      <c r="L355" s="15">
        <v>1</v>
      </c>
      <c r="M355" s="15">
        <v>6000</v>
      </c>
      <c r="N355" s="15">
        <v>2000</v>
      </c>
      <c r="O355" s="33"/>
      <c r="P355" s="33">
        <v>0</v>
      </c>
      <c r="Q355" s="7"/>
      <c r="R355" s="33" t="s">
        <v>363</v>
      </c>
      <c r="S355" s="15" t="s">
        <v>2713</v>
      </c>
      <c r="T355" s="33">
        <v>1</v>
      </c>
      <c r="U355" s="15" t="s">
        <v>2714</v>
      </c>
      <c r="V355" s="15">
        <v>10000</v>
      </c>
      <c r="X355" s="33"/>
      <c r="Y355" s="33"/>
      <c r="Z355" s="33"/>
      <c r="AA355" s="33"/>
      <c r="AB355" s="33"/>
      <c r="AC355" s="33" t="s">
        <v>891</v>
      </c>
      <c r="AD355" s="33">
        <v>200</v>
      </c>
      <c r="AE355" s="33">
        <v>0</v>
      </c>
      <c r="AF355" s="33" t="b">
        <v>0</v>
      </c>
      <c r="AG355" s="33"/>
      <c r="AH355" s="33"/>
      <c r="AI355" s="33"/>
      <c r="AJ355" s="33"/>
      <c r="AK355" s="7"/>
      <c r="AL355"/>
      <c r="AM355"/>
      <c r="AN355"/>
      <c r="AO355"/>
      <c r="AP355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29"/>
      <c r="BH355"/>
      <c r="BI355"/>
      <c r="BJ355"/>
      <c r="BK355"/>
      <c r="BL355"/>
      <c r="BM355" s="33"/>
      <c r="BN355" s="33"/>
      <c r="BO355" s="33"/>
      <c r="BP355" s="33"/>
      <c r="BQ355" s="33"/>
      <c r="BR355" s="33"/>
      <c r="BS355" s="33"/>
      <c r="BT355" s="33"/>
      <c r="BU355" s="33"/>
      <c r="BV355" s="33"/>
      <c r="BW355" s="33"/>
      <c r="BX355" s="33"/>
      <c r="BY355" s="33"/>
      <c r="BZ355" s="33"/>
      <c r="CA355" s="33"/>
      <c r="CB355" s="33"/>
      <c r="CC355" s="29"/>
      <c r="CD355"/>
      <c r="CE355"/>
      <c r="CF355"/>
      <c r="CG355"/>
      <c r="CH355"/>
      <c r="CJ355" s="15">
        <v>19402</v>
      </c>
      <c r="CK355" t="s">
        <v>2957</v>
      </c>
    </row>
    <row r="356" spans="1:89">
      <c r="A356" s="7"/>
      <c r="B356" s="15">
        <f>20000000+INDEX(编号表!$F:$F,MATCH(D356,编号表!$E:$E,0))*10000+F356</f>
        <v>20620002</v>
      </c>
      <c r="C356" s="15" t="s">
        <v>2952</v>
      </c>
      <c r="D356" s="15" t="s">
        <v>2952</v>
      </c>
      <c r="E356" s="15" t="s">
        <v>2696</v>
      </c>
      <c r="F356" s="15">
        <v>2</v>
      </c>
      <c r="G356" s="15" t="s">
        <v>2953</v>
      </c>
      <c r="H356" s="15" t="str">
        <f t="shared" si="5"/>
        <v>206200</v>
      </c>
      <c r="I356" s="15" t="b">
        <v>1</v>
      </c>
      <c r="J356" s="15" t="s">
        <v>2698</v>
      </c>
      <c r="K356" s="33" t="s">
        <v>363</v>
      </c>
      <c r="L356" s="15">
        <v>1</v>
      </c>
      <c r="M356" s="15">
        <v>4000</v>
      </c>
      <c r="N356" s="15">
        <v>0</v>
      </c>
      <c r="O356" s="33"/>
      <c r="P356" s="33">
        <v>0</v>
      </c>
      <c r="Q356" s="7"/>
      <c r="R356" s="33" t="s">
        <v>363</v>
      </c>
      <c r="S356" s="15" t="s">
        <v>2713</v>
      </c>
      <c r="T356" s="33">
        <v>1</v>
      </c>
      <c r="U356" s="15" t="s">
        <v>2775</v>
      </c>
      <c r="V356" s="15">
        <v>10000</v>
      </c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7"/>
      <c r="AL356">
        <v>600</v>
      </c>
      <c r="AM356">
        <v>0</v>
      </c>
      <c r="AN356"/>
      <c r="AO356"/>
      <c r="AP356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29"/>
      <c r="BH356"/>
      <c r="BI356"/>
      <c r="BJ356"/>
      <c r="BK356"/>
      <c r="BL356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29"/>
      <c r="CD356"/>
      <c r="CE356"/>
      <c r="CF356"/>
      <c r="CG356"/>
      <c r="CH356"/>
      <c r="CJ356" s="15">
        <v>19401</v>
      </c>
      <c r="CK356" t="s">
        <v>2958</v>
      </c>
    </row>
    <row r="357" spans="1:89">
      <c r="A357" s="7"/>
      <c r="B357" s="15">
        <f>20000000+INDEX(编号表!$F:$F,MATCH(D357,编号表!$E:$E,0))*10000+F357</f>
        <v>20630002</v>
      </c>
      <c r="C357" s="15" t="s">
        <v>2955</v>
      </c>
      <c r="D357" s="15" t="s">
        <v>2955</v>
      </c>
      <c r="E357" s="15" t="s">
        <v>2696</v>
      </c>
      <c r="F357" s="15">
        <v>2</v>
      </c>
      <c r="G357" s="15" t="s">
        <v>2956</v>
      </c>
      <c r="H357" s="15" t="str">
        <f t="shared" si="5"/>
        <v>206300</v>
      </c>
      <c r="I357" s="15" t="b">
        <v>1</v>
      </c>
      <c r="J357" s="15" t="s">
        <v>2698</v>
      </c>
      <c r="K357" s="33" t="s">
        <v>363</v>
      </c>
      <c r="L357" s="15">
        <v>1</v>
      </c>
      <c r="M357" s="15">
        <v>6000</v>
      </c>
      <c r="N357" s="15">
        <v>2000</v>
      </c>
      <c r="O357" s="33"/>
      <c r="P357" s="33">
        <v>0</v>
      </c>
      <c r="Q357" s="7"/>
      <c r="R357" s="33" t="s">
        <v>363</v>
      </c>
      <c r="S357" s="15" t="s">
        <v>2713</v>
      </c>
      <c r="T357" s="33">
        <v>1</v>
      </c>
      <c r="U357" s="15" t="s">
        <v>2714</v>
      </c>
      <c r="V357" s="15">
        <v>10000</v>
      </c>
      <c r="X357" s="33"/>
      <c r="Y357" s="33"/>
      <c r="Z357" s="33"/>
      <c r="AA357" s="33"/>
      <c r="AB357" s="33"/>
      <c r="AC357" s="33" t="s">
        <v>891</v>
      </c>
      <c r="AD357" s="33">
        <v>200</v>
      </c>
      <c r="AE357" s="33">
        <v>0</v>
      </c>
      <c r="AF357" s="33" t="b">
        <v>0</v>
      </c>
      <c r="AG357" s="33"/>
      <c r="AH357" s="33"/>
      <c r="AI357" s="33"/>
      <c r="AJ357" s="33"/>
      <c r="AK357" s="7"/>
      <c r="AL357"/>
      <c r="AM357"/>
      <c r="AN357"/>
      <c r="AO357"/>
      <c r="AP357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29"/>
      <c r="BH357"/>
      <c r="BI357"/>
      <c r="BJ357"/>
      <c r="BK357"/>
      <c r="BL357"/>
      <c r="BM357" s="33"/>
      <c r="BN357" s="33"/>
      <c r="BO357" s="33"/>
      <c r="BP357" s="33"/>
      <c r="BQ357" s="33"/>
      <c r="BR357" s="33"/>
      <c r="BS357" s="33"/>
      <c r="BT357" s="33"/>
      <c r="BU357" s="33"/>
      <c r="BV357" s="33"/>
      <c r="BW357" s="33"/>
      <c r="BX357" s="33"/>
      <c r="BY357" s="33"/>
      <c r="BZ357" s="33"/>
      <c r="CA357" s="33"/>
      <c r="CB357" s="33"/>
      <c r="CC357" s="29"/>
      <c r="CD357"/>
      <c r="CE357"/>
      <c r="CF357"/>
      <c r="CG357"/>
      <c r="CH357"/>
      <c r="CJ357" s="15">
        <v>19402</v>
      </c>
      <c r="CK357" t="s">
        <v>2959</v>
      </c>
    </row>
    <row r="358" spans="1:89">
      <c r="A358" s="7"/>
      <c r="B358" s="15">
        <f>20000000+INDEX(编号表!$F:$F,MATCH(D358,编号表!$E:$E,0))*10000+F358</f>
        <v>20620003</v>
      </c>
      <c r="C358" s="15" t="s">
        <v>2952</v>
      </c>
      <c r="D358" s="15" t="s">
        <v>2952</v>
      </c>
      <c r="E358" s="15" t="s">
        <v>2696</v>
      </c>
      <c r="F358" s="15">
        <v>3</v>
      </c>
      <c r="G358" s="15" t="s">
        <v>2953</v>
      </c>
      <c r="H358" s="15" t="str">
        <f t="shared" si="5"/>
        <v>206200</v>
      </c>
      <c r="I358" s="15" t="b">
        <v>1</v>
      </c>
      <c r="J358" s="15" t="s">
        <v>2698</v>
      </c>
      <c r="K358" s="33" t="s">
        <v>363</v>
      </c>
      <c r="L358" s="15">
        <v>1</v>
      </c>
      <c r="M358" s="15">
        <v>4000</v>
      </c>
      <c r="N358" s="15">
        <v>0</v>
      </c>
      <c r="O358" s="33"/>
      <c r="P358" s="33">
        <v>0</v>
      </c>
      <c r="Q358" s="7"/>
      <c r="R358" s="33" t="s">
        <v>363</v>
      </c>
      <c r="S358" s="15" t="s">
        <v>2713</v>
      </c>
      <c r="T358" s="33">
        <v>1</v>
      </c>
      <c r="U358" s="15" t="s">
        <v>2775</v>
      </c>
      <c r="V358" s="15">
        <v>10000</v>
      </c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7"/>
      <c r="AL358">
        <v>600</v>
      </c>
      <c r="AM358">
        <v>0</v>
      </c>
      <c r="AN358"/>
      <c r="AO358"/>
      <c r="AP358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29"/>
      <c r="BH358"/>
      <c r="BI358"/>
      <c r="BJ358"/>
      <c r="BK358"/>
      <c r="BL358"/>
      <c r="BM358" s="33"/>
      <c r="BN358" s="33"/>
      <c r="BO358" s="33"/>
      <c r="BP358" s="33"/>
      <c r="BQ358" s="33"/>
      <c r="BR358" s="33"/>
      <c r="BS358" s="33"/>
      <c r="BT358" s="33"/>
      <c r="BU358" s="33"/>
      <c r="BV358" s="33"/>
      <c r="BW358" s="33"/>
      <c r="BX358" s="33"/>
      <c r="BY358" s="33"/>
      <c r="BZ358" s="33"/>
      <c r="CA358" s="33"/>
      <c r="CB358" s="33"/>
      <c r="CC358" s="29"/>
      <c r="CD358"/>
      <c r="CE358"/>
      <c r="CF358"/>
      <c r="CG358"/>
      <c r="CH358"/>
      <c r="CJ358" s="15">
        <v>19401</v>
      </c>
      <c r="CK358" t="s">
        <v>2960</v>
      </c>
    </row>
    <row r="359" spans="1:89">
      <c r="A359" s="7"/>
      <c r="B359" s="15">
        <f>20000000+INDEX(编号表!$F:$F,MATCH(D359,编号表!$E:$E,0))*10000+F359</f>
        <v>20630003</v>
      </c>
      <c r="C359" s="15" t="s">
        <v>2955</v>
      </c>
      <c r="D359" s="15" t="s">
        <v>2955</v>
      </c>
      <c r="E359" s="15" t="s">
        <v>2696</v>
      </c>
      <c r="F359" s="15">
        <v>3</v>
      </c>
      <c r="G359" s="15" t="s">
        <v>2956</v>
      </c>
      <c r="H359" s="15" t="str">
        <f t="shared" si="5"/>
        <v>206300</v>
      </c>
      <c r="I359" s="15" t="b">
        <v>1</v>
      </c>
      <c r="J359" s="15" t="s">
        <v>2698</v>
      </c>
      <c r="K359" s="33" t="s">
        <v>363</v>
      </c>
      <c r="L359" s="15">
        <v>1</v>
      </c>
      <c r="M359" s="15">
        <v>6000</v>
      </c>
      <c r="N359" s="15">
        <v>2000</v>
      </c>
      <c r="O359" s="33"/>
      <c r="P359" s="33">
        <v>0</v>
      </c>
      <c r="Q359" s="7"/>
      <c r="R359" s="33" t="s">
        <v>363</v>
      </c>
      <c r="S359" s="15" t="s">
        <v>2713</v>
      </c>
      <c r="T359" s="33">
        <v>1</v>
      </c>
      <c r="U359" s="15" t="s">
        <v>2714</v>
      </c>
      <c r="V359" s="15">
        <v>10000</v>
      </c>
      <c r="X359" s="33"/>
      <c r="Y359" s="33"/>
      <c r="Z359" s="33"/>
      <c r="AA359" s="33"/>
      <c r="AB359" s="33"/>
      <c r="AC359" s="33" t="s">
        <v>891</v>
      </c>
      <c r="AD359" s="33">
        <v>200</v>
      </c>
      <c r="AE359" s="33">
        <v>0</v>
      </c>
      <c r="AF359" s="33" t="b">
        <v>0</v>
      </c>
      <c r="AG359" s="33"/>
      <c r="AH359" s="33"/>
      <c r="AI359" s="33"/>
      <c r="AJ359" s="33"/>
      <c r="AK359" s="7"/>
      <c r="AL359"/>
      <c r="AM359"/>
      <c r="AN359"/>
      <c r="AO359"/>
      <c r="AP359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29"/>
      <c r="BH359"/>
      <c r="BI359"/>
      <c r="BJ359"/>
      <c r="BK359"/>
      <c r="BL359"/>
      <c r="BM359" s="33"/>
      <c r="BN359" s="33"/>
      <c r="BO359" s="33"/>
      <c r="BP359" s="33"/>
      <c r="BQ359" s="33"/>
      <c r="BR359" s="33"/>
      <c r="BS359" s="33"/>
      <c r="BT359" s="33"/>
      <c r="BU359" s="33"/>
      <c r="BV359" s="33"/>
      <c r="BW359" s="33"/>
      <c r="BX359" s="33"/>
      <c r="BY359" s="33"/>
      <c r="BZ359" s="33"/>
      <c r="CA359" s="33"/>
      <c r="CB359" s="33"/>
      <c r="CC359" s="29"/>
      <c r="CD359"/>
      <c r="CE359"/>
      <c r="CF359"/>
      <c r="CG359"/>
      <c r="CH359"/>
      <c r="CJ359" s="15">
        <v>19402</v>
      </c>
      <c r="CK359" t="s">
        <v>2961</v>
      </c>
    </row>
    <row r="360" spans="1:89">
      <c r="A360" s="7"/>
      <c r="B360" s="15">
        <f>20000000+INDEX(编号表!$F:$F,MATCH(D360,编号表!$E:$E,0))*10000+F360</f>
        <v>20620004</v>
      </c>
      <c r="C360" s="15" t="s">
        <v>2952</v>
      </c>
      <c r="D360" s="15" t="s">
        <v>2952</v>
      </c>
      <c r="E360" s="15" t="s">
        <v>2696</v>
      </c>
      <c r="F360" s="15">
        <v>4</v>
      </c>
      <c r="G360" s="15" t="s">
        <v>2953</v>
      </c>
      <c r="H360" s="15" t="str">
        <f t="shared" si="5"/>
        <v>206200</v>
      </c>
      <c r="I360" s="15" t="b">
        <v>1</v>
      </c>
      <c r="J360" s="15" t="s">
        <v>2698</v>
      </c>
      <c r="K360" s="33" t="s">
        <v>363</v>
      </c>
      <c r="L360" s="15">
        <v>1</v>
      </c>
      <c r="M360" s="15">
        <v>4000</v>
      </c>
      <c r="N360" s="15">
        <v>0</v>
      </c>
      <c r="O360" s="33"/>
      <c r="P360" s="33">
        <v>0</v>
      </c>
      <c r="Q360" s="7"/>
      <c r="R360" s="33" t="s">
        <v>363</v>
      </c>
      <c r="S360" s="15" t="s">
        <v>2713</v>
      </c>
      <c r="T360" s="33">
        <v>1</v>
      </c>
      <c r="U360" s="15" t="s">
        <v>2775</v>
      </c>
      <c r="V360" s="15">
        <v>10000</v>
      </c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7"/>
      <c r="AL360">
        <v>600</v>
      </c>
      <c r="AM360">
        <v>0</v>
      </c>
      <c r="AN360"/>
      <c r="AO360"/>
      <c r="AP360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29"/>
      <c r="BH360"/>
      <c r="BI360"/>
      <c r="BJ360"/>
      <c r="BK360"/>
      <c r="BL360"/>
      <c r="BM360" s="33"/>
      <c r="BN360" s="33"/>
      <c r="BO360" s="33"/>
      <c r="BP360" s="33"/>
      <c r="BQ360" s="33"/>
      <c r="BR360" s="33"/>
      <c r="BS360" s="33"/>
      <c r="BT360" s="33"/>
      <c r="BU360" s="33"/>
      <c r="BV360" s="33"/>
      <c r="BW360" s="33"/>
      <c r="BX360" s="33"/>
      <c r="BY360" s="33"/>
      <c r="BZ360" s="33"/>
      <c r="CA360" s="33"/>
      <c r="CB360" s="33"/>
      <c r="CC360" s="29"/>
      <c r="CD360"/>
      <c r="CE360"/>
      <c r="CF360"/>
      <c r="CG360"/>
      <c r="CH360"/>
      <c r="CJ360" s="15">
        <v>19401</v>
      </c>
      <c r="CK360" t="s">
        <v>2962</v>
      </c>
    </row>
    <row r="361" spans="1:89">
      <c r="A361" s="7"/>
      <c r="B361" s="15">
        <f>20000000+INDEX(编号表!$F:$F,MATCH(D361,编号表!$E:$E,0))*10000+F361</f>
        <v>20630004</v>
      </c>
      <c r="C361" s="15" t="s">
        <v>2955</v>
      </c>
      <c r="D361" s="15" t="s">
        <v>2955</v>
      </c>
      <c r="E361" s="15" t="s">
        <v>2696</v>
      </c>
      <c r="F361" s="15">
        <v>4</v>
      </c>
      <c r="G361" s="15" t="s">
        <v>2956</v>
      </c>
      <c r="H361" s="15" t="str">
        <f t="shared" si="5"/>
        <v>206300</v>
      </c>
      <c r="I361" s="15" t="b">
        <v>1</v>
      </c>
      <c r="J361" s="15" t="s">
        <v>2698</v>
      </c>
      <c r="K361" s="33" t="s">
        <v>363</v>
      </c>
      <c r="L361" s="15">
        <v>1</v>
      </c>
      <c r="M361" s="15">
        <v>6000</v>
      </c>
      <c r="N361" s="15">
        <v>2000</v>
      </c>
      <c r="O361" s="33"/>
      <c r="P361" s="33">
        <v>0</v>
      </c>
      <c r="Q361" s="7"/>
      <c r="R361" s="33" t="s">
        <v>363</v>
      </c>
      <c r="S361" s="15" t="s">
        <v>2713</v>
      </c>
      <c r="T361" s="33">
        <v>1</v>
      </c>
      <c r="U361" s="15" t="s">
        <v>2714</v>
      </c>
      <c r="V361" s="15">
        <v>10000</v>
      </c>
      <c r="X361" s="33"/>
      <c r="Y361" s="33"/>
      <c r="Z361" s="33"/>
      <c r="AA361" s="33"/>
      <c r="AB361" s="33"/>
      <c r="AC361" s="33" t="s">
        <v>891</v>
      </c>
      <c r="AD361" s="33">
        <v>200</v>
      </c>
      <c r="AE361" s="33">
        <v>0</v>
      </c>
      <c r="AF361" s="33" t="b">
        <v>0</v>
      </c>
      <c r="AG361" s="33"/>
      <c r="AH361" s="33"/>
      <c r="AI361" s="33"/>
      <c r="AJ361" s="33"/>
      <c r="AK361" s="7"/>
      <c r="AL361"/>
      <c r="AM361"/>
      <c r="AN361"/>
      <c r="AO361"/>
      <c r="AP361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29"/>
      <c r="BH361"/>
      <c r="BI361"/>
      <c r="BJ361"/>
      <c r="BK361"/>
      <c r="BL361"/>
      <c r="BM361" s="33"/>
      <c r="BN361" s="33"/>
      <c r="BO361" s="33"/>
      <c r="BP361" s="33"/>
      <c r="BQ361" s="33"/>
      <c r="BR361" s="33"/>
      <c r="BS361" s="33"/>
      <c r="BT361" s="33"/>
      <c r="BU361" s="33"/>
      <c r="BV361" s="33"/>
      <c r="BW361" s="33"/>
      <c r="BX361" s="33"/>
      <c r="BY361" s="33"/>
      <c r="BZ361" s="33"/>
      <c r="CA361" s="33"/>
      <c r="CB361" s="33"/>
      <c r="CC361" s="29"/>
      <c r="CD361"/>
      <c r="CE361"/>
      <c r="CF361"/>
      <c r="CG361"/>
      <c r="CH361"/>
      <c r="CJ361" s="15">
        <v>19402</v>
      </c>
      <c r="CK361" t="s">
        <v>2963</v>
      </c>
    </row>
    <row r="362" spans="1:89">
      <c r="A362" s="7"/>
      <c r="B362" s="15">
        <f>20000000+INDEX(编号表!$F:$F,MATCH(D362,编号表!$E:$E,0))*10000+F362</f>
        <v>20620005</v>
      </c>
      <c r="C362" s="15" t="s">
        <v>2952</v>
      </c>
      <c r="D362" s="15" t="s">
        <v>2952</v>
      </c>
      <c r="E362" s="15" t="s">
        <v>2696</v>
      </c>
      <c r="F362" s="15">
        <v>5</v>
      </c>
      <c r="G362" s="15" t="s">
        <v>2953</v>
      </c>
      <c r="H362" s="15" t="str">
        <f t="shared" si="5"/>
        <v>206200</v>
      </c>
      <c r="I362" s="15" t="b">
        <v>1</v>
      </c>
      <c r="J362" s="15" t="s">
        <v>2698</v>
      </c>
      <c r="K362" s="33" t="s">
        <v>363</v>
      </c>
      <c r="L362" s="15">
        <v>1</v>
      </c>
      <c r="M362" s="15">
        <v>4000</v>
      </c>
      <c r="N362" s="15">
        <v>0</v>
      </c>
      <c r="O362" s="33"/>
      <c r="P362" s="33">
        <v>0</v>
      </c>
      <c r="Q362" s="7"/>
      <c r="R362" s="33" t="s">
        <v>363</v>
      </c>
      <c r="S362" s="15" t="s">
        <v>2713</v>
      </c>
      <c r="T362" s="33">
        <v>1</v>
      </c>
      <c r="U362" s="15" t="s">
        <v>2775</v>
      </c>
      <c r="V362" s="15">
        <v>10000</v>
      </c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7"/>
      <c r="AL362">
        <v>600</v>
      </c>
      <c r="AM362">
        <v>0</v>
      </c>
      <c r="AN362"/>
      <c r="AO362"/>
      <c r="AP362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29"/>
      <c r="BH362"/>
      <c r="BI362"/>
      <c r="BJ362"/>
      <c r="BK362"/>
      <c r="BL362"/>
      <c r="BM362" s="33"/>
      <c r="BN362" s="33"/>
      <c r="BO362" s="33"/>
      <c r="BP362" s="33"/>
      <c r="BQ362" s="33"/>
      <c r="BR362" s="33"/>
      <c r="BS362" s="33"/>
      <c r="BT362" s="33"/>
      <c r="BU362" s="33"/>
      <c r="BV362" s="33"/>
      <c r="BW362" s="33"/>
      <c r="BX362" s="33"/>
      <c r="BY362" s="33"/>
      <c r="BZ362" s="33"/>
      <c r="CA362" s="33"/>
      <c r="CB362" s="33"/>
      <c r="CC362" s="29"/>
      <c r="CD362"/>
      <c r="CE362"/>
      <c r="CF362"/>
      <c r="CG362"/>
      <c r="CH362"/>
      <c r="CJ362" s="15">
        <v>19401</v>
      </c>
      <c r="CK362" t="s">
        <v>2964</v>
      </c>
    </row>
    <row r="363" spans="1:89">
      <c r="A363" s="7"/>
      <c r="B363" s="15">
        <f>20000000+INDEX(编号表!$F:$F,MATCH(D363,编号表!$E:$E,0))*10000+F363</f>
        <v>20630005</v>
      </c>
      <c r="C363" s="15" t="s">
        <v>2955</v>
      </c>
      <c r="D363" s="15" t="s">
        <v>2955</v>
      </c>
      <c r="E363" s="15" t="s">
        <v>2696</v>
      </c>
      <c r="F363" s="15">
        <v>5</v>
      </c>
      <c r="G363" s="15" t="s">
        <v>2956</v>
      </c>
      <c r="H363" s="15" t="str">
        <f t="shared" si="5"/>
        <v>206300</v>
      </c>
      <c r="I363" s="15" t="b">
        <v>1</v>
      </c>
      <c r="J363" s="15" t="s">
        <v>2698</v>
      </c>
      <c r="K363" s="33" t="s">
        <v>363</v>
      </c>
      <c r="L363" s="15">
        <v>1</v>
      </c>
      <c r="M363" s="15">
        <v>6000</v>
      </c>
      <c r="N363" s="15">
        <v>2000</v>
      </c>
      <c r="O363" s="33"/>
      <c r="P363" s="33">
        <v>0</v>
      </c>
      <c r="Q363" s="7"/>
      <c r="R363" s="33" t="s">
        <v>363</v>
      </c>
      <c r="S363" s="15" t="s">
        <v>2713</v>
      </c>
      <c r="T363" s="33">
        <v>1</v>
      </c>
      <c r="U363" s="15" t="s">
        <v>2714</v>
      </c>
      <c r="V363" s="15">
        <v>10000</v>
      </c>
      <c r="X363" s="33"/>
      <c r="Y363" s="33"/>
      <c r="Z363" s="33"/>
      <c r="AA363" s="33"/>
      <c r="AB363" s="33"/>
      <c r="AC363" s="33" t="s">
        <v>891</v>
      </c>
      <c r="AD363" s="33">
        <v>200</v>
      </c>
      <c r="AE363" s="33">
        <v>0</v>
      </c>
      <c r="AF363" s="33" t="b">
        <v>0</v>
      </c>
      <c r="AG363" s="33"/>
      <c r="AH363" s="33"/>
      <c r="AI363" s="33"/>
      <c r="AJ363" s="33"/>
      <c r="AK363" s="7"/>
      <c r="AL363"/>
      <c r="AM363"/>
      <c r="AN363"/>
      <c r="AO363"/>
      <c r="AP36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29"/>
      <c r="BH363"/>
      <c r="BI363"/>
      <c r="BJ363"/>
      <c r="BK363"/>
      <c r="BL363"/>
      <c r="BM363" s="33"/>
      <c r="BN363" s="33"/>
      <c r="BO363" s="33"/>
      <c r="BP363" s="33"/>
      <c r="BQ363" s="33"/>
      <c r="BR363" s="33"/>
      <c r="BS363" s="33"/>
      <c r="BT363" s="33"/>
      <c r="BU363" s="33"/>
      <c r="BV363" s="33"/>
      <c r="BW363" s="33"/>
      <c r="BX363" s="33"/>
      <c r="BY363" s="33"/>
      <c r="BZ363" s="33"/>
      <c r="CA363" s="33"/>
      <c r="CB363" s="33"/>
      <c r="CC363" s="29"/>
      <c r="CD363"/>
      <c r="CE363"/>
      <c r="CF363"/>
      <c r="CG363"/>
      <c r="CH363"/>
      <c r="CJ363" s="15">
        <v>19402</v>
      </c>
      <c r="CK363" t="s">
        <v>2965</v>
      </c>
    </row>
    <row r="364" spans="1:89">
      <c r="A364" s="7"/>
      <c r="B364" s="15">
        <f>20000000+INDEX(编号表!$F:$F,MATCH(D364,编号表!$E:$E,0))*10000+F364</f>
        <v>20620006</v>
      </c>
      <c r="C364" s="15" t="s">
        <v>2952</v>
      </c>
      <c r="D364" s="15" t="s">
        <v>2952</v>
      </c>
      <c r="E364" s="15" t="s">
        <v>2696</v>
      </c>
      <c r="F364" s="15">
        <v>6</v>
      </c>
      <c r="G364" s="15" t="s">
        <v>2953</v>
      </c>
      <c r="H364" s="15" t="str">
        <f t="shared" si="5"/>
        <v>206200</v>
      </c>
      <c r="I364" s="15" t="b">
        <v>1</v>
      </c>
      <c r="J364" s="15" t="s">
        <v>2698</v>
      </c>
      <c r="K364" s="33" t="s">
        <v>363</v>
      </c>
      <c r="L364" s="15">
        <v>1</v>
      </c>
      <c r="M364" s="15">
        <v>4000</v>
      </c>
      <c r="N364" s="15">
        <v>0</v>
      </c>
      <c r="O364" s="33"/>
      <c r="P364" s="33">
        <v>0</v>
      </c>
      <c r="Q364" s="7"/>
      <c r="R364" s="33" t="s">
        <v>363</v>
      </c>
      <c r="S364" s="15" t="s">
        <v>2713</v>
      </c>
      <c r="T364" s="33">
        <v>1</v>
      </c>
      <c r="U364" s="15" t="s">
        <v>2775</v>
      </c>
      <c r="V364" s="15">
        <v>10000</v>
      </c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7"/>
      <c r="AL364">
        <v>600</v>
      </c>
      <c r="AM364">
        <v>0</v>
      </c>
      <c r="AN364"/>
      <c r="AO364"/>
      <c r="AP364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29"/>
      <c r="BH364"/>
      <c r="BI364"/>
      <c r="BJ364"/>
      <c r="BK364"/>
      <c r="BL364"/>
      <c r="BM364" s="33"/>
      <c r="BN364" s="33"/>
      <c r="BO364" s="33"/>
      <c r="BP364" s="33"/>
      <c r="BQ364" s="33"/>
      <c r="BR364" s="33"/>
      <c r="BS364" s="33"/>
      <c r="BT364" s="33"/>
      <c r="BU364" s="33"/>
      <c r="BV364" s="33"/>
      <c r="BW364" s="33"/>
      <c r="BX364" s="33"/>
      <c r="BY364" s="33"/>
      <c r="BZ364" s="33"/>
      <c r="CA364" s="33"/>
      <c r="CB364" s="33"/>
      <c r="CC364" s="29"/>
      <c r="CD364"/>
      <c r="CE364"/>
      <c r="CF364"/>
      <c r="CG364"/>
      <c r="CH364"/>
      <c r="CJ364" s="15">
        <v>19401</v>
      </c>
      <c r="CK364" t="s">
        <v>2966</v>
      </c>
    </row>
    <row r="365" spans="1:89">
      <c r="A365" s="7"/>
      <c r="B365" s="15">
        <f>20000000+INDEX(编号表!$F:$F,MATCH(D365,编号表!$E:$E,0))*10000+F365</f>
        <v>20630006</v>
      </c>
      <c r="C365" s="15" t="s">
        <v>2955</v>
      </c>
      <c r="D365" s="15" t="s">
        <v>2955</v>
      </c>
      <c r="E365" s="15" t="s">
        <v>2696</v>
      </c>
      <c r="F365" s="15">
        <v>6</v>
      </c>
      <c r="G365" s="15" t="s">
        <v>2956</v>
      </c>
      <c r="H365" s="15" t="str">
        <f t="shared" si="5"/>
        <v>206300</v>
      </c>
      <c r="I365" s="15" t="b">
        <v>1</v>
      </c>
      <c r="J365" s="15" t="s">
        <v>2698</v>
      </c>
      <c r="K365" s="33" t="s">
        <v>363</v>
      </c>
      <c r="L365" s="15">
        <v>1</v>
      </c>
      <c r="M365" s="15">
        <v>6000</v>
      </c>
      <c r="N365" s="15">
        <v>2000</v>
      </c>
      <c r="O365" s="33"/>
      <c r="P365" s="33">
        <v>0</v>
      </c>
      <c r="Q365" s="7"/>
      <c r="R365" s="33" t="s">
        <v>363</v>
      </c>
      <c r="S365" s="15" t="s">
        <v>2713</v>
      </c>
      <c r="T365" s="33">
        <v>1</v>
      </c>
      <c r="U365" s="15" t="s">
        <v>2714</v>
      </c>
      <c r="V365" s="15">
        <v>10000</v>
      </c>
      <c r="X365" s="33"/>
      <c r="Y365" s="33"/>
      <c r="Z365" s="33"/>
      <c r="AA365" s="33"/>
      <c r="AB365" s="33"/>
      <c r="AC365" s="33" t="s">
        <v>891</v>
      </c>
      <c r="AD365" s="33">
        <v>200</v>
      </c>
      <c r="AE365" s="33">
        <v>0</v>
      </c>
      <c r="AF365" s="33" t="b">
        <v>0</v>
      </c>
      <c r="AG365" s="33"/>
      <c r="AH365" s="33"/>
      <c r="AI365" s="33"/>
      <c r="AJ365" s="33"/>
      <c r="AK365" s="7"/>
      <c r="AL365"/>
      <c r="AM365"/>
      <c r="AN365"/>
      <c r="AO365"/>
      <c r="AP365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29"/>
      <c r="BH365"/>
      <c r="BI365"/>
      <c r="BJ365"/>
      <c r="BK365"/>
      <c r="BL365"/>
      <c r="BM365" s="33"/>
      <c r="BN365" s="33"/>
      <c r="BO365" s="33"/>
      <c r="BP365" s="33"/>
      <c r="BQ365" s="33"/>
      <c r="BR365" s="33"/>
      <c r="BS365" s="33"/>
      <c r="BT365" s="33"/>
      <c r="BU365" s="33"/>
      <c r="BV365" s="33"/>
      <c r="BW365" s="33"/>
      <c r="BX365" s="33"/>
      <c r="BY365" s="33"/>
      <c r="BZ365" s="33"/>
      <c r="CA365" s="33"/>
      <c r="CB365" s="33"/>
      <c r="CC365" s="29"/>
      <c r="CD365"/>
      <c r="CE365"/>
      <c r="CF365"/>
      <c r="CG365"/>
      <c r="CH365"/>
      <c r="CJ365" s="15">
        <v>19402</v>
      </c>
      <c r="CK365" t="s">
        <v>2967</v>
      </c>
    </row>
    <row r="366" spans="1:89">
      <c r="A366" s="7"/>
      <c r="B366" s="15">
        <f>20000000+INDEX(编号表!$F:$F,MATCH(D366,编号表!$E:$E,0))*10000+F366</f>
        <v>20620007</v>
      </c>
      <c r="C366" s="15" t="s">
        <v>2952</v>
      </c>
      <c r="D366" s="15" t="s">
        <v>2952</v>
      </c>
      <c r="E366" s="15" t="s">
        <v>2696</v>
      </c>
      <c r="F366" s="15">
        <v>7</v>
      </c>
      <c r="G366" s="15" t="s">
        <v>2953</v>
      </c>
      <c r="H366" s="15" t="str">
        <f t="shared" si="5"/>
        <v>206200</v>
      </c>
      <c r="I366" s="15" t="b">
        <v>1</v>
      </c>
      <c r="J366" s="15" t="s">
        <v>2698</v>
      </c>
      <c r="K366" s="33" t="s">
        <v>363</v>
      </c>
      <c r="L366" s="15">
        <v>1</v>
      </c>
      <c r="M366" s="15">
        <v>4000</v>
      </c>
      <c r="N366" s="15">
        <v>0</v>
      </c>
      <c r="O366" s="33"/>
      <c r="P366" s="33">
        <v>0</v>
      </c>
      <c r="Q366" s="7"/>
      <c r="R366" s="33" t="s">
        <v>363</v>
      </c>
      <c r="S366" s="15" t="s">
        <v>2713</v>
      </c>
      <c r="T366" s="33">
        <v>1</v>
      </c>
      <c r="U366" s="15" t="s">
        <v>2775</v>
      </c>
      <c r="V366" s="15">
        <v>10000</v>
      </c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7"/>
      <c r="AL366">
        <v>600</v>
      </c>
      <c r="AM366">
        <v>0</v>
      </c>
      <c r="AN366"/>
      <c r="AO366"/>
      <c r="AP366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29"/>
      <c r="BH366"/>
      <c r="BI366"/>
      <c r="BJ366"/>
      <c r="BK366"/>
      <c r="BL366"/>
      <c r="BM366" s="33"/>
      <c r="BN366" s="33"/>
      <c r="BO366" s="33"/>
      <c r="BP366" s="33"/>
      <c r="BQ366" s="33"/>
      <c r="BR366" s="33"/>
      <c r="BS366" s="33"/>
      <c r="BT366" s="33"/>
      <c r="BU366" s="33"/>
      <c r="BV366" s="33"/>
      <c r="BW366" s="33"/>
      <c r="BX366" s="33"/>
      <c r="BY366" s="33"/>
      <c r="BZ366" s="33"/>
      <c r="CA366" s="33"/>
      <c r="CB366" s="33"/>
      <c r="CC366" s="29"/>
      <c r="CD366"/>
      <c r="CE366"/>
      <c r="CF366"/>
      <c r="CG366"/>
      <c r="CH366"/>
      <c r="CJ366" s="15">
        <v>19401</v>
      </c>
      <c r="CK366" t="s">
        <v>2968</v>
      </c>
    </row>
    <row r="367" spans="1:89">
      <c r="A367" s="7"/>
      <c r="B367" s="15">
        <f>20000000+INDEX(编号表!$F:$F,MATCH(D367,编号表!$E:$E,0))*10000+F367</f>
        <v>20630007</v>
      </c>
      <c r="C367" s="15" t="s">
        <v>2955</v>
      </c>
      <c r="D367" s="15" t="s">
        <v>2955</v>
      </c>
      <c r="E367" s="15" t="s">
        <v>2696</v>
      </c>
      <c r="F367" s="15">
        <v>7</v>
      </c>
      <c r="G367" s="15" t="s">
        <v>2956</v>
      </c>
      <c r="H367" s="15" t="str">
        <f t="shared" si="5"/>
        <v>206300</v>
      </c>
      <c r="I367" s="15" t="b">
        <v>1</v>
      </c>
      <c r="J367" s="15" t="s">
        <v>2698</v>
      </c>
      <c r="K367" s="33" t="s">
        <v>363</v>
      </c>
      <c r="L367" s="15">
        <v>1</v>
      </c>
      <c r="M367" s="15">
        <v>6000</v>
      </c>
      <c r="N367" s="15">
        <v>2000</v>
      </c>
      <c r="O367" s="33"/>
      <c r="P367" s="33">
        <v>0</v>
      </c>
      <c r="Q367" s="7"/>
      <c r="R367" s="33" t="s">
        <v>363</v>
      </c>
      <c r="S367" s="15" t="s">
        <v>2713</v>
      </c>
      <c r="T367" s="33">
        <v>1</v>
      </c>
      <c r="U367" s="15" t="s">
        <v>2714</v>
      </c>
      <c r="V367" s="15">
        <v>10000</v>
      </c>
      <c r="X367" s="33"/>
      <c r="Y367" s="33"/>
      <c r="Z367" s="33"/>
      <c r="AA367" s="33"/>
      <c r="AB367" s="33"/>
      <c r="AC367" s="33" t="s">
        <v>891</v>
      </c>
      <c r="AD367" s="33">
        <v>200</v>
      </c>
      <c r="AE367" s="33">
        <v>0</v>
      </c>
      <c r="AF367" s="33" t="b">
        <v>0</v>
      </c>
      <c r="AG367" s="33"/>
      <c r="AH367" s="33"/>
      <c r="AI367" s="33"/>
      <c r="AJ367" s="33"/>
      <c r="AK367" s="7"/>
      <c r="AL367"/>
      <c r="AM367"/>
      <c r="AN367"/>
      <c r="AO367"/>
      <c r="AP367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29"/>
      <c r="BH367"/>
      <c r="BI367"/>
      <c r="BJ367"/>
      <c r="BK367"/>
      <c r="BL367"/>
      <c r="BM367" s="33"/>
      <c r="BN367" s="33"/>
      <c r="BO367" s="33"/>
      <c r="BP367" s="33"/>
      <c r="BQ367" s="33"/>
      <c r="BR367" s="33"/>
      <c r="BS367" s="33"/>
      <c r="BT367" s="33"/>
      <c r="BU367" s="33"/>
      <c r="BV367" s="33"/>
      <c r="BW367" s="33"/>
      <c r="BX367" s="33"/>
      <c r="BY367" s="33"/>
      <c r="BZ367" s="33"/>
      <c r="CA367" s="33"/>
      <c r="CB367" s="33"/>
      <c r="CC367" s="29"/>
      <c r="CD367"/>
      <c r="CE367"/>
      <c r="CF367"/>
      <c r="CG367"/>
      <c r="CH367"/>
      <c r="CJ367" s="15">
        <v>19402</v>
      </c>
      <c r="CK367" t="s">
        <v>2969</v>
      </c>
    </row>
    <row r="368" spans="1:89">
      <c r="A368" s="7"/>
      <c r="B368" s="15">
        <f>20000000+INDEX(编号表!$F:$F,MATCH(D368,编号表!$E:$E,0))*10000+F368</f>
        <v>20620008</v>
      </c>
      <c r="C368" s="15" t="s">
        <v>2952</v>
      </c>
      <c r="D368" s="15" t="s">
        <v>2952</v>
      </c>
      <c r="E368" s="15" t="s">
        <v>2696</v>
      </c>
      <c r="F368" s="15">
        <v>8</v>
      </c>
      <c r="G368" s="15" t="s">
        <v>2953</v>
      </c>
      <c r="H368" s="15" t="str">
        <f t="shared" si="5"/>
        <v>206200</v>
      </c>
      <c r="I368" s="15" t="b">
        <v>1</v>
      </c>
      <c r="J368" s="15" t="s">
        <v>2698</v>
      </c>
      <c r="K368" s="33" t="s">
        <v>363</v>
      </c>
      <c r="L368" s="15">
        <v>1</v>
      </c>
      <c r="M368" s="15">
        <v>4000</v>
      </c>
      <c r="N368" s="15">
        <v>0</v>
      </c>
      <c r="O368" s="33"/>
      <c r="P368" s="33">
        <v>0</v>
      </c>
      <c r="Q368" s="7"/>
      <c r="R368" s="33" t="s">
        <v>363</v>
      </c>
      <c r="S368" s="15" t="s">
        <v>2713</v>
      </c>
      <c r="T368" s="33">
        <v>1</v>
      </c>
      <c r="U368" s="15" t="s">
        <v>2775</v>
      </c>
      <c r="V368" s="15">
        <v>10000</v>
      </c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7"/>
      <c r="AL368">
        <v>600</v>
      </c>
      <c r="AM368">
        <v>0</v>
      </c>
      <c r="AN368"/>
      <c r="AO368"/>
      <c r="AP368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29"/>
      <c r="BH368"/>
      <c r="BI368"/>
      <c r="BJ368"/>
      <c r="BK368"/>
      <c r="BL368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29"/>
      <c r="CD368"/>
      <c r="CE368"/>
      <c r="CF368"/>
      <c r="CG368"/>
      <c r="CH368"/>
      <c r="CJ368" s="15">
        <v>19401</v>
      </c>
      <c r="CK368" t="s">
        <v>2970</v>
      </c>
    </row>
    <row r="369" spans="1:89">
      <c r="A369" s="7"/>
      <c r="B369" s="15">
        <f>20000000+INDEX(编号表!$F:$F,MATCH(D369,编号表!$E:$E,0))*10000+F369</f>
        <v>20630008</v>
      </c>
      <c r="C369" s="15" t="s">
        <v>2955</v>
      </c>
      <c r="D369" s="15" t="s">
        <v>2955</v>
      </c>
      <c r="E369" s="15" t="s">
        <v>2696</v>
      </c>
      <c r="F369" s="15">
        <v>8</v>
      </c>
      <c r="G369" s="15" t="s">
        <v>2956</v>
      </c>
      <c r="H369" s="15" t="str">
        <f t="shared" si="5"/>
        <v>206300</v>
      </c>
      <c r="I369" s="15" t="b">
        <v>1</v>
      </c>
      <c r="J369" s="15" t="s">
        <v>2698</v>
      </c>
      <c r="K369" s="33" t="s">
        <v>363</v>
      </c>
      <c r="L369" s="15">
        <v>1</v>
      </c>
      <c r="M369" s="15">
        <v>6000</v>
      </c>
      <c r="N369" s="15">
        <v>2000</v>
      </c>
      <c r="O369" s="33"/>
      <c r="P369" s="33">
        <v>0</v>
      </c>
      <c r="Q369" s="7"/>
      <c r="R369" s="33" t="s">
        <v>363</v>
      </c>
      <c r="S369" s="15" t="s">
        <v>2713</v>
      </c>
      <c r="T369" s="33">
        <v>1</v>
      </c>
      <c r="U369" s="15" t="s">
        <v>2714</v>
      </c>
      <c r="V369" s="15">
        <v>10000</v>
      </c>
      <c r="X369" s="33"/>
      <c r="Y369" s="33"/>
      <c r="Z369" s="33"/>
      <c r="AA369" s="33"/>
      <c r="AB369" s="33"/>
      <c r="AC369" s="33" t="s">
        <v>891</v>
      </c>
      <c r="AD369" s="33">
        <v>200</v>
      </c>
      <c r="AE369" s="33">
        <v>0</v>
      </c>
      <c r="AF369" s="33" t="b">
        <v>0</v>
      </c>
      <c r="AG369" s="33"/>
      <c r="AH369" s="33"/>
      <c r="AI369" s="33"/>
      <c r="AJ369" s="33"/>
      <c r="AK369" s="7"/>
      <c r="AL369"/>
      <c r="AM369"/>
      <c r="AN369"/>
      <c r="AO369"/>
      <c r="AP369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29"/>
      <c r="BH369"/>
      <c r="BI369"/>
      <c r="BJ369"/>
      <c r="BK369"/>
      <c r="BL369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29"/>
      <c r="CD369"/>
      <c r="CE369"/>
      <c r="CF369"/>
      <c r="CG369"/>
      <c r="CH369"/>
      <c r="CJ369" s="15">
        <v>19402</v>
      </c>
      <c r="CK369" t="s">
        <v>2971</v>
      </c>
    </row>
    <row r="370" spans="1:89">
      <c r="A370" s="7"/>
      <c r="B370" s="15">
        <f>20000000+INDEX(编号表!$F:$F,MATCH(D370,编号表!$E:$E,0))*10000+F370</f>
        <v>20640001</v>
      </c>
      <c r="C370" s="15" t="s">
        <v>2972</v>
      </c>
      <c r="D370" s="15" t="s">
        <v>2972</v>
      </c>
      <c r="E370" s="15" t="s">
        <v>2696</v>
      </c>
      <c r="F370" s="15">
        <v>1</v>
      </c>
      <c r="G370" s="15" t="s">
        <v>2972</v>
      </c>
      <c r="H370" s="15" t="str">
        <f t="shared" si="5"/>
        <v>206400</v>
      </c>
      <c r="I370" s="15" t="b">
        <v>1</v>
      </c>
      <c r="J370" s="15" t="s">
        <v>2698</v>
      </c>
      <c r="K370" s="33" t="s">
        <v>363</v>
      </c>
      <c r="L370" s="15">
        <v>1</v>
      </c>
      <c r="M370" s="15">
        <v>1200</v>
      </c>
      <c r="N370" s="15">
        <v>0</v>
      </c>
      <c r="O370" s="33"/>
      <c r="P370" s="33">
        <v>0</v>
      </c>
      <c r="Q370" s="7"/>
      <c r="R370" s="33" t="s">
        <v>363</v>
      </c>
      <c r="S370" s="15" t="s">
        <v>2502</v>
      </c>
      <c r="T370" s="33">
        <v>1</v>
      </c>
      <c r="U370" s="15" t="s">
        <v>2700</v>
      </c>
      <c r="V370" s="15">
        <v>10000</v>
      </c>
      <c r="W370" s="15" t="s">
        <v>2973</v>
      </c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7"/>
      <c r="AL370"/>
      <c r="AM370"/>
      <c r="AN370"/>
      <c r="AO370"/>
      <c r="AP370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29"/>
      <c r="BH370"/>
      <c r="BI370"/>
      <c r="BJ370"/>
      <c r="BK370"/>
      <c r="BL370"/>
      <c r="BM370" s="33"/>
      <c r="BN370" s="33"/>
      <c r="BO370" s="33"/>
      <c r="BP370" s="33"/>
      <c r="BQ370" s="33"/>
      <c r="BR370" s="33"/>
      <c r="BS370" s="33"/>
      <c r="BT370" s="33"/>
      <c r="BU370" s="33"/>
      <c r="BV370" s="33"/>
      <c r="BW370" s="33"/>
      <c r="BX370" s="33"/>
      <c r="BY370" s="33"/>
      <c r="BZ370" s="33"/>
      <c r="CA370" s="33"/>
      <c r="CB370" s="33"/>
      <c r="CC370" s="29"/>
      <c r="CD370"/>
      <c r="CE370"/>
      <c r="CF370"/>
      <c r="CG370"/>
      <c r="CH370"/>
      <c r="CJ370" s="15">
        <v>19409</v>
      </c>
      <c r="CK370" t="s">
        <v>2972</v>
      </c>
    </row>
    <row r="371" spans="1:89">
      <c r="A371" s="7"/>
      <c r="B371" s="15">
        <f>20000000+INDEX(编号表!$F:$F,MATCH(D371,编号表!$E:$E,0))*10000+F371</f>
        <v>20650001</v>
      </c>
      <c r="C371" s="15" t="s">
        <v>2974</v>
      </c>
      <c r="D371" s="15" t="s">
        <v>2974</v>
      </c>
      <c r="E371" s="15" t="s">
        <v>2696</v>
      </c>
      <c r="F371" s="15">
        <v>1</v>
      </c>
      <c r="G371" s="15" t="s">
        <v>2974</v>
      </c>
      <c r="H371" s="15" t="str">
        <f t="shared" si="5"/>
        <v>206500</v>
      </c>
      <c r="I371" s="15" t="b">
        <v>1</v>
      </c>
      <c r="J371" s="15" t="s">
        <v>2698</v>
      </c>
      <c r="K371" s="33" t="s">
        <v>363</v>
      </c>
      <c r="L371" s="15">
        <v>1</v>
      </c>
      <c r="M371" s="15">
        <v>3000</v>
      </c>
      <c r="N371" s="15">
        <v>1000</v>
      </c>
      <c r="O371" s="33"/>
      <c r="P371" s="33">
        <v>0</v>
      </c>
      <c r="Q371" s="7"/>
      <c r="R371" s="33" t="s">
        <v>363</v>
      </c>
      <c r="S371" s="15" t="s">
        <v>2502</v>
      </c>
      <c r="T371" s="33">
        <v>1</v>
      </c>
      <c r="U371" s="15" t="s">
        <v>2711</v>
      </c>
      <c r="V371" s="15">
        <v>10000</v>
      </c>
      <c r="X371" s="33" t="s">
        <v>389</v>
      </c>
      <c r="Y371" s="33">
        <v>500</v>
      </c>
      <c r="Z371" s="33">
        <v>0</v>
      </c>
      <c r="AA371" s="33" t="b">
        <v>0</v>
      </c>
      <c r="AB371" s="33"/>
      <c r="AC371" s="33"/>
      <c r="AD371" s="33"/>
      <c r="AE371" s="33"/>
      <c r="AF371" s="33"/>
      <c r="AG371" s="33"/>
      <c r="AH371" s="33"/>
      <c r="AI371" s="33"/>
      <c r="AJ371" s="33"/>
      <c r="AK371" s="7"/>
      <c r="AL371"/>
      <c r="AM371"/>
      <c r="AN371"/>
      <c r="AO371"/>
      <c r="AP371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29"/>
      <c r="BH371"/>
      <c r="BI371"/>
      <c r="BJ371"/>
      <c r="BK371"/>
      <c r="BL371"/>
      <c r="BM371" s="33"/>
      <c r="BN371" s="33"/>
      <c r="BO371" s="33"/>
      <c r="BP371" s="33"/>
      <c r="BQ371" s="33"/>
      <c r="BR371" s="33"/>
      <c r="BS371" s="33"/>
      <c r="BT371" s="33"/>
      <c r="BU371" s="33"/>
      <c r="BV371" s="33"/>
      <c r="BW371" s="33"/>
      <c r="BX371" s="33"/>
      <c r="BY371" s="33"/>
      <c r="BZ371" s="33"/>
      <c r="CA371" s="33"/>
      <c r="CB371" s="33"/>
      <c r="CC371" s="29"/>
      <c r="CD371"/>
      <c r="CE371"/>
      <c r="CF371"/>
      <c r="CG371"/>
      <c r="CH371"/>
      <c r="CJ371" s="15">
        <v>19410</v>
      </c>
      <c r="CK371" t="s">
        <v>2974</v>
      </c>
    </row>
    <row r="372" spans="1:89">
      <c r="A372" s="7"/>
      <c r="B372" s="15">
        <f>20000000+INDEX(编号表!$F:$F,MATCH(D372,编号表!$E:$E,0))*10000+F372</f>
        <v>20660001</v>
      </c>
      <c r="C372" s="15" t="s">
        <v>2975</v>
      </c>
      <c r="D372" s="15" t="s">
        <v>2975</v>
      </c>
      <c r="E372" s="15" t="s">
        <v>2696</v>
      </c>
      <c r="F372" s="15">
        <v>1</v>
      </c>
      <c r="G372" s="15" t="s">
        <v>2975</v>
      </c>
      <c r="H372" s="15" t="str">
        <f t="shared" si="5"/>
        <v>206600</v>
      </c>
      <c r="I372" s="15" t="b">
        <v>1</v>
      </c>
      <c r="J372" s="15" t="s">
        <v>2698</v>
      </c>
      <c r="K372" s="33" t="s">
        <v>363</v>
      </c>
      <c r="L372" s="15">
        <v>1</v>
      </c>
      <c r="M372" s="15">
        <v>3000</v>
      </c>
      <c r="N372" s="15">
        <v>1000</v>
      </c>
      <c r="O372" s="33"/>
      <c r="P372" s="33">
        <v>0</v>
      </c>
      <c r="Q372" s="7"/>
      <c r="R372" s="33" t="s">
        <v>363</v>
      </c>
      <c r="S372" s="15" t="s">
        <v>2502</v>
      </c>
      <c r="T372" s="33">
        <v>1</v>
      </c>
      <c r="U372" s="15" t="s">
        <v>2711</v>
      </c>
      <c r="V372" s="15">
        <v>10000</v>
      </c>
      <c r="X372" s="33" t="s">
        <v>359</v>
      </c>
      <c r="Y372" s="33">
        <v>500</v>
      </c>
      <c r="Z372" s="33">
        <v>0</v>
      </c>
      <c r="AA372" s="33" t="b">
        <v>0</v>
      </c>
      <c r="AB372" s="33"/>
      <c r="AC372" s="33"/>
      <c r="AD372" s="33"/>
      <c r="AE372" s="33"/>
      <c r="AF372" s="33"/>
      <c r="AG372" s="33"/>
      <c r="AH372" s="33"/>
      <c r="AI372" s="33"/>
      <c r="AJ372" s="33"/>
      <c r="AK372" s="7"/>
      <c r="AL372"/>
      <c r="AM372"/>
      <c r="AN372"/>
      <c r="AO372"/>
      <c r="AP372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29"/>
      <c r="BH372"/>
      <c r="BI372"/>
      <c r="BJ372"/>
      <c r="BK372"/>
      <c r="BL372"/>
      <c r="BM372" s="33"/>
      <c r="BN372" s="33"/>
      <c r="BO372" s="33"/>
      <c r="BP372" s="33"/>
      <c r="BQ372" s="33"/>
      <c r="BR372" s="33"/>
      <c r="BS372" s="33"/>
      <c r="BT372" s="33"/>
      <c r="BU372" s="33"/>
      <c r="BV372" s="33"/>
      <c r="BW372" s="33"/>
      <c r="BX372" s="33"/>
      <c r="BY372" s="33"/>
      <c r="BZ372" s="33"/>
      <c r="CA372" s="33"/>
      <c r="CB372" s="33"/>
      <c r="CC372" s="29"/>
      <c r="CD372"/>
      <c r="CE372"/>
      <c r="CF372"/>
      <c r="CG372"/>
      <c r="CH372"/>
      <c r="CJ372" s="15">
        <v>19411</v>
      </c>
      <c r="CK372" t="s">
        <v>2975</v>
      </c>
    </row>
    <row r="373" spans="1:89">
      <c r="A373" s="7"/>
      <c r="B373" s="15">
        <f>20000000+INDEX(编号表!$F:$F,MATCH(D373,编号表!$E:$E,0))*10000+F373</f>
        <v>20670001</v>
      </c>
      <c r="C373" s="15" t="s">
        <v>2976</v>
      </c>
      <c r="D373" s="15" t="s">
        <v>2976</v>
      </c>
      <c r="E373" s="15" t="s">
        <v>2696</v>
      </c>
      <c r="F373" s="15">
        <v>1</v>
      </c>
      <c r="G373" s="15" t="s">
        <v>2976</v>
      </c>
      <c r="H373" s="15" t="str">
        <f t="shared" si="5"/>
        <v>206700</v>
      </c>
      <c r="I373" s="15" t="b">
        <v>1</v>
      </c>
      <c r="J373" s="15" t="s">
        <v>2698</v>
      </c>
      <c r="K373" s="33" t="s">
        <v>363</v>
      </c>
      <c r="L373" s="15">
        <v>1</v>
      </c>
      <c r="M373" s="15">
        <v>3000</v>
      </c>
      <c r="N373" s="15">
        <v>0</v>
      </c>
      <c r="O373" s="33"/>
      <c r="P373" s="33">
        <v>0</v>
      </c>
      <c r="Q373" s="7"/>
      <c r="R373" s="33" t="s">
        <v>363</v>
      </c>
      <c r="S373" s="15" t="s">
        <v>2502</v>
      </c>
      <c r="T373" s="33">
        <v>1</v>
      </c>
      <c r="U373" s="15" t="s">
        <v>2707</v>
      </c>
      <c r="V373" s="15">
        <v>10000</v>
      </c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 t="s">
        <v>2743</v>
      </c>
      <c r="AI373" s="33">
        <v>-30</v>
      </c>
      <c r="AJ373" s="33"/>
      <c r="AK373" s="7"/>
      <c r="AL373"/>
      <c r="AM373"/>
      <c r="AN373"/>
      <c r="AO373"/>
      <c r="AP37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29"/>
      <c r="BH373"/>
      <c r="BI373"/>
      <c r="BJ373"/>
      <c r="BK373"/>
      <c r="BL373"/>
      <c r="BM373" s="33"/>
      <c r="BN373" s="33"/>
      <c r="BO373" s="33"/>
      <c r="BP373" s="33"/>
      <c r="BQ373" s="33"/>
      <c r="BR373" s="33"/>
      <c r="BS373" s="33"/>
      <c r="BT373" s="33"/>
      <c r="BU373" s="33"/>
      <c r="BV373" s="33"/>
      <c r="BW373" s="33"/>
      <c r="BX373" s="33"/>
      <c r="BY373" s="33"/>
      <c r="BZ373" s="33"/>
      <c r="CA373" s="33"/>
      <c r="CB373" s="33"/>
      <c r="CC373" s="29"/>
      <c r="CD373"/>
      <c r="CE373"/>
      <c r="CF373"/>
      <c r="CG373"/>
      <c r="CH373"/>
      <c r="CJ373" s="15">
        <v>19412</v>
      </c>
      <c r="CK373" t="s">
        <v>2976</v>
      </c>
    </row>
    <row r="374" spans="1:89">
      <c r="A374" s="7"/>
      <c r="B374" s="15">
        <f>20000000+INDEX(编号表!$F:$F,MATCH(D374,编号表!$E:$E,0))*10000+F374</f>
        <v>20680001</v>
      </c>
      <c r="C374" s="15" t="s">
        <v>2977</v>
      </c>
      <c r="D374" s="15" t="s">
        <v>2977</v>
      </c>
      <c r="E374" s="15" t="s">
        <v>2696</v>
      </c>
      <c r="F374" s="15">
        <v>1</v>
      </c>
      <c r="G374" s="15" t="s">
        <v>2977</v>
      </c>
      <c r="H374" s="15" t="str">
        <f t="shared" si="5"/>
        <v>206800</v>
      </c>
      <c r="I374" s="15" t="b">
        <v>1</v>
      </c>
      <c r="J374" s="15" t="s">
        <v>2698</v>
      </c>
      <c r="K374" s="33" t="s">
        <v>363</v>
      </c>
      <c r="L374" s="15">
        <v>1</v>
      </c>
      <c r="M374" s="15">
        <v>800</v>
      </c>
      <c r="N374" s="15">
        <v>0</v>
      </c>
      <c r="O374" s="33"/>
      <c r="P374" s="33">
        <v>0</v>
      </c>
      <c r="Q374" s="7"/>
      <c r="R374" s="33" t="s">
        <v>363</v>
      </c>
      <c r="S374" s="15" t="s">
        <v>2502</v>
      </c>
      <c r="T374" s="33">
        <v>1</v>
      </c>
      <c r="U374" s="15" t="s">
        <v>2700</v>
      </c>
      <c r="V374" s="15">
        <v>10000</v>
      </c>
      <c r="W374" s="15" t="s">
        <v>2978</v>
      </c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7"/>
      <c r="AL374"/>
      <c r="AM374"/>
      <c r="AN374"/>
      <c r="AO374"/>
      <c r="AP374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29"/>
      <c r="BH374"/>
      <c r="BI374"/>
      <c r="BJ374"/>
      <c r="BK374"/>
      <c r="BL374"/>
      <c r="BM374" s="33"/>
      <c r="BN374" s="33"/>
      <c r="BO374" s="33"/>
      <c r="BP374" s="33"/>
      <c r="BQ374" s="33"/>
      <c r="BR374" s="33"/>
      <c r="BS374" s="33"/>
      <c r="BT374" s="33"/>
      <c r="BU374" s="33"/>
      <c r="BV374" s="33"/>
      <c r="BW374" s="33"/>
      <c r="BX374" s="33"/>
      <c r="BY374" s="33"/>
      <c r="BZ374" s="33"/>
      <c r="CA374" s="33"/>
      <c r="CB374" s="33"/>
      <c r="CC374" s="29"/>
      <c r="CD374"/>
      <c r="CE374"/>
      <c r="CF374"/>
      <c r="CG374"/>
      <c r="CH374"/>
      <c r="CJ374" s="15">
        <v>19413</v>
      </c>
      <c r="CK374" t="s">
        <v>2977</v>
      </c>
    </row>
    <row r="375" spans="1:89">
      <c r="B375" s="15">
        <f>20000000+INDEX(编号表!$F:$F,MATCH(D375,编号表!$E:$E,0))*10000+F375</f>
        <v>20700001</v>
      </c>
      <c r="C375" s="15" t="s">
        <v>2979</v>
      </c>
      <c r="D375" s="15" t="s">
        <v>2276</v>
      </c>
      <c r="E375" s="15" t="s">
        <v>2696</v>
      </c>
      <c r="F375" s="15">
        <v>1</v>
      </c>
      <c r="G375" s="15" t="s">
        <v>2980</v>
      </c>
      <c r="H375" s="15" t="str">
        <f t="shared" si="5"/>
        <v>207000</v>
      </c>
      <c r="I375" s="15" t="b">
        <v>1</v>
      </c>
      <c r="J375" s="15" t="s">
        <v>2698</v>
      </c>
      <c r="K375" s="33" t="s">
        <v>2981</v>
      </c>
      <c r="L375" s="15">
        <v>1</v>
      </c>
      <c r="M375" s="15">
        <v>120000</v>
      </c>
      <c r="N375" s="15">
        <v>1000</v>
      </c>
      <c r="O375" s="33" t="s">
        <v>373</v>
      </c>
      <c r="P375" s="33">
        <v>12221001</v>
      </c>
      <c r="Q375" s="7">
        <v>0</v>
      </c>
      <c r="R375" s="33" t="s">
        <v>2699</v>
      </c>
      <c r="S375" s="15" t="s">
        <v>2982</v>
      </c>
      <c r="T375" s="33">
        <v>1</v>
      </c>
      <c r="U375" s="15" t="s">
        <v>2731</v>
      </c>
      <c r="V375" s="15">
        <v>10000</v>
      </c>
      <c r="AJ375" s="33">
        <v>11540100</v>
      </c>
      <c r="AK375" s="7">
        <v>1000</v>
      </c>
      <c r="CK375" t="s">
        <v>2276</v>
      </c>
    </row>
    <row r="376" spans="1:89">
      <c r="B376" s="15">
        <f>20000000+INDEX(编号表!$F:$F,MATCH(D376,编号表!$E:$E,0))*10000+F376</f>
        <v>20700002</v>
      </c>
      <c r="C376" s="15" t="s">
        <v>2979</v>
      </c>
      <c r="D376" s="15" t="s">
        <v>2276</v>
      </c>
      <c r="E376" s="15" t="s">
        <v>2696</v>
      </c>
      <c r="F376" s="15">
        <v>2</v>
      </c>
      <c r="G376" s="15" t="s">
        <v>2983</v>
      </c>
      <c r="H376" s="15" t="str">
        <f t="shared" si="5"/>
        <v>207000</v>
      </c>
      <c r="I376" s="15" t="b">
        <v>1</v>
      </c>
      <c r="J376" s="15" t="s">
        <v>2698</v>
      </c>
      <c r="K376" s="33" t="s">
        <v>2981</v>
      </c>
      <c r="L376" s="15">
        <v>1</v>
      </c>
      <c r="M376" s="15">
        <v>120000</v>
      </c>
      <c r="N376" s="15">
        <v>1000</v>
      </c>
      <c r="O376" s="33" t="s">
        <v>373</v>
      </c>
      <c r="P376" s="33">
        <v>12221001</v>
      </c>
      <c r="Q376" s="7">
        <v>0</v>
      </c>
      <c r="R376" s="33" t="s">
        <v>2699</v>
      </c>
      <c r="S376" s="15" t="s">
        <v>2982</v>
      </c>
      <c r="T376" s="33">
        <v>1</v>
      </c>
      <c r="U376" s="15" t="s">
        <v>2731</v>
      </c>
      <c r="V376" s="15">
        <v>10000</v>
      </c>
      <c r="AJ376" s="33">
        <v>11540101</v>
      </c>
      <c r="AK376" s="7">
        <v>1000</v>
      </c>
      <c r="CK376" t="s">
        <v>2276</v>
      </c>
    </row>
    <row r="377" spans="1:89">
      <c r="B377" s="15">
        <f>20000000+INDEX(编号表!$F:$F,MATCH(D377,编号表!$E:$E,0))*10000+F377</f>
        <v>20700003</v>
      </c>
      <c r="C377" s="15" t="s">
        <v>2979</v>
      </c>
      <c r="D377" s="15" t="s">
        <v>2276</v>
      </c>
      <c r="E377" s="15" t="s">
        <v>2696</v>
      </c>
      <c r="F377" s="15">
        <v>3</v>
      </c>
      <c r="G377" s="15" t="s">
        <v>2984</v>
      </c>
      <c r="H377" s="15" t="str">
        <f t="shared" si="5"/>
        <v>207000</v>
      </c>
      <c r="I377" s="15" t="b">
        <v>1</v>
      </c>
      <c r="J377" s="15" t="s">
        <v>2698</v>
      </c>
      <c r="K377" s="33" t="s">
        <v>2981</v>
      </c>
      <c r="L377" s="15">
        <v>1</v>
      </c>
      <c r="M377" s="15">
        <v>120000</v>
      </c>
      <c r="N377" s="15">
        <v>1000</v>
      </c>
      <c r="O377" s="33" t="s">
        <v>373</v>
      </c>
      <c r="P377" s="33">
        <v>12221001</v>
      </c>
      <c r="Q377" s="7">
        <v>0</v>
      </c>
      <c r="R377" s="33" t="s">
        <v>2699</v>
      </c>
      <c r="S377" s="15" t="s">
        <v>2982</v>
      </c>
      <c r="T377" s="33">
        <v>1</v>
      </c>
      <c r="U377" s="15" t="s">
        <v>2731</v>
      </c>
      <c r="V377" s="15">
        <v>10000</v>
      </c>
      <c r="AJ377" s="33">
        <v>11540102</v>
      </c>
      <c r="AK377" s="7">
        <v>1000</v>
      </c>
      <c r="CK377" t="s">
        <v>2276</v>
      </c>
    </row>
    <row r="378" spans="1:89">
      <c r="B378" s="15">
        <f>20000000+INDEX(编号表!$F:$F,MATCH(D378,编号表!$E:$E,0))*10000+F378</f>
        <v>20700004</v>
      </c>
      <c r="C378" s="15" t="s">
        <v>2979</v>
      </c>
      <c r="D378" s="15" t="s">
        <v>2276</v>
      </c>
      <c r="E378" s="15" t="s">
        <v>2696</v>
      </c>
      <c r="F378" s="15">
        <v>4</v>
      </c>
      <c r="G378" s="15" t="s">
        <v>2985</v>
      </c>
      <c r="H378" s="15" t="str">
        <f t="shared" si="5"/>
        <v>207000</v>
      </c>
      <c r="I378" s="15" t="b">
        <v>1</v>
      </c>
      <c r="J378" s="15" t="s">
        <v>2698</v>
      </c>
      <c r="K378" s="33" t="s">
        <v>2981</v>
      </c>
      <c r="L378" s="15">
        <v>1</v>
      </c>
      <c r="M378" s="15">
        <v>120000</v>
      </c>
      <c r="N378" s="15">
        <v>1000</v>
      </c>
      <c r="O378" s="33" t="s">
        <v>373</v>
      </c>
      <c r="P378" s="33">
        <v>12221001</v>
      </c>
      <c r="Q378" s="7">
        <v>0</v>
      </c>
      <c r="R378" s="33" t="s">
        <v>2699</v>
      </c>
      <c r="S378" s="15" t="s">
        <v>2982</v>
      </c>
      <c r="T378" s="33">
        <v>1</v>
      </c>
      <c r="U378" s="15" t="s">
        <v>2731</v>
      </c>
      <c r="V378" s="15">
        <v>10000</v>
      </c>
      <c r="AJ378" s="33">
        <v>11540103</v>
      </c>
      <c r="AK378" s="7">
        <v>1000</v>
      </c>
      <c r="CK378" t="s">
        <v>2276</v>
      </c>
    </row>
    <row r="379" spans="1:89">
      <c r="B379" s="15">
        <f>20000000+INDEX(编号表!$F:$F,MATCH(D379,编号表!$E:$E,0))*10000+F379</f>
        <v>20700005</v>
      </c>
      <c r="C379" s="15" t="s">
        <v>2979</v>
      </c>
      <c r="D379" s="15" t="s">
        <v>2276</v>
      </c>
      <c r="E379" s="15" t="s">
        <v>2696</v>
      </c>
      <c r="F379" s="15">
        <v>5</v>
      </c>
      <c r="G379" s="15" t="s">
        <v>2986</v>
      </c>
      <c r="H379" s="15" t="str">
        <f t="shared" si="5"/>
        <v>207000</v>
      </c>
      <c r="I379" s="15" t="b">
        <v>1</v>
      </c>
      <c r="J379" s="15" t="s">
        <v>2698</v>
      </c>
      <c r="K379" s="33" t="s">
        <v>2981</v>
      </c>
      <c r="L379" s="15">
        <v>1</v>
      </c>
      <c r="M379" s="15">
        <v>120000</v>
      </c>
      <c r="N379" s="15">
        <v>1000</v>
      </c>
      <c r="O379" s="33" t="s">
        <v>373</v>
      </c>
      <c r="P379" s="33">
        <v>12221001</v>
      </c>
      <c r="Q379" s="7">
        <v>0</v>
      </c>
      <c r="R379" s="33" t="s">
        <v>2699</v>
      </c>
      <c r="S379" s="15" t="s">
        <v>2982</v>
      </c>
      <c r="T379" s="33">
        <v>1</v>
      </c>
      <c r="U379" s="15" t="s">
        <v>2731</v>
      </c>
      <c r="V379" s="15">
        <v>10000</v>
      </c>
      <c r="AJ379" s="33">
        <v>11540104</v>
      </c>
      <c r="AK379" s="7">
        <v>1000</v>
      </c>
      <c r="CK379" t="s">
        <v>2276</v>
      </c>
    </row>
    <row r="380" spans="1:89">
      <c r="B380" s="15">
        <f>20000000+INDEX(编号表!$F:$F,MATCH(D380,编号表!$E:$E,0))*10000+F380</f>
        <v>20700006</v>
      </c>
      <c r="C380" s="15" t="s">
        <v>2979</v>
      </c>
      <c r="D380" s="15" t="s">
        <v>2276</v>
      </c>
      <c r="E380" s="15" t="s">
        <v>2696</v>
      </c>
      <c r="F380" s="15">
        <v>6</v>
      </c>
      <c r="G380" s="15" t="s">
        <v>2987</v>
      </c>
      <c r="H380" s="15" t="str">
        <f t="shared" si="5"/>
        <v>207000</v>
      </c>
      <c r="I380" s="15" t="b">
        <v>1</v>
      </c>
      <c r="J380" s="15" t="s">
        <v>2698</v>
      </c>
      <c r="K380" s="33" t="s">
        <v>2981</v>
      </c>
      <c r="L380" s="15">
        <v>1</v>
      </c>
      <c r="M380" s="15">
        <v>120000</v>
      </c>
      <c r="N380" s="15">
        <v>1000</v>
      </c>
      <c r="O380" s="33" t="s">
        <v>373</v>
      </c>
      <c r="P380" s="33">
        <v>12221001</v>
      </c>
      <c r="Q380" s="7">
        <v>0</v>
      </c>
      <c r="R380" s="33" t="s">
        <v>2699</v>
      </c>
      <c r="S380" s="15" t="s">
        <v>2982</v>
      </c>
      <c r="T380" s="33">
        <v>1</v>
      </c>
      <c r="U380" s="15" t="s">
        <v>2731</v>
      </c>
      <c r="V380" s="15">
        <v>10000</v>
      </c>
      <c r="AJ380" s="33">
        <v>11540105</v>
      </c>
      <c r="AK380" s="7">
        <v>1000</v>
      </c>
      <c r="CK380" t="s">
        <v>2276</v>
      </c>
    </row>
    <row r="381" spans="1:89">
      <c r="B381" s="15">
        <f>20000000+INDEX(编号表!$F:$F,MATCH(D381,编号表!$E:$E,0))*10000+F381</f>
        <v>20700007</v>
      </c>
      <c r="C381" s="15" t="s">
        <v>2979</v>
      </c>
      <c r="D381" s="15" t="s">
        <v>2276</v>
      </c>
      <c r="E381" s="15" t="s">
        <v>2696</v>
      </c>
      <c r="F381" s="15">
        <v>7</v>
      </c>
      <c r="G381" s="15" t="s">
        <v>2988</v>
      </c>
      <c r="H381" s="15" t="str">
        <f t="shared" si="5"/>
        <v>207000</v>
      </c>
      <c r="I381" s="15" t="b">
        <v>1</v>
      </c>
      <c r="J381" s="15" t="s">
        <v>2698</v>
      </c>
      <c r="K381" s="33" t="s">
        <v>2981</v>
      </c>
      <c r="L381" s="15">
        <v>1</v>
      </c>
      <c r="M381" s="15">
        <v>120000</v>
      </c>
      <c r="N381" s="15">
        <v>1000</v>
      </c>
      <c r="O381" s="33" t="s">
        <v>373</v>
      </c>
      <c r="P381" s="33">
        <v>12221001</v>
      </c>
      <c r="Q381" s="7">
        <v>0</v>
      </c>
      <c r="R381" s="33" t="s">
        <v>2699</v>
      </c>
      <c r="S381" s="15" t="s">
        <v>2982</v>
      </c>
      <c r="T381" s="33">
        <v>1</v>
      </c>
      <c r="U381" s="15" t="s">
        <v>2731</v>
      </c>
      <c r="V381" s="15">
        <v>10000</v>
      </c>
      <c r="AJ381" s="33">
        <v>11540106</v>
      </c>
      <c r="AK381" s="7">
        <v>1000</v>
      </c>
      <c r="CK381" t="s">
        <v>2276</v>
      </c>
    </row>
    <row r="382" spans="1:89">
      <c r="B382" s="15">
        <f>20000000+INDEX(编号表!$F:$F,MATCH(D382,编号表!$E:$E,0))*10000+F382</f>
        <v>20700008</v>
      </c>
      <c r="C382" s="15" t="s">
        <v>2979</v>
      </c>
      <c r="D382" s="15" t="s">
        <v>2276</v>
      </c>
      <c r="E382" s="15" t="s">
        <v>2696</v>
      </c>
      <c r="F382" s="15">
        <v>8</v>
      </c>
      <c r="G382" s="15" t="s">
        <v>2989</v>
      </c>
      <c r="H382" s="15" t="str">
        <f t="shared" si="5"/>
        <v>207000</v>
      </c>
      <c r="I382" s="15" t="b">
        <v>1</v>
      </c>
      <c r="J382" s="15" t="s">
        <v>2698</v>
      </c>
      <c r="K382" s="33" t="s">
        <v>2981</v>
      </c>
      <c r="L382" s="15">
        <v>1</v>
      </c>
      <c r="M382" s="15">
        <v>120000</v>
      </c>
      <c r="N382" s="15">
        <v>1000</v>
      </c>
      <c r="O382" s="33" t="s">
        <v>373</v>
      </c>
      <c r="P382" s="33">
        <v>12221001</v>
      </c>
      <c r="Q382" s="7">
        <v>0</v>
      </c>
      <c r="R382" s="33" t="s">
        <v>2699</v>
      </c>
      <c r="S382" s="15" t="s">
        <v>2982</v>
      </c>
      <c r="T382" s="33">
        <v>1</v>
      </c>
      <c r="U382" s="15" t="s">
        <v>2731</v>
      </c>
      <c r="V382" s="15">
        <v>10000</v>
      </c>
      <c r="AJ382" s="33">
        <v>11540107</v>
      </c>
      <c r="AK382" s="7">
        <v>1000</v>
      </c>
      <c r="CK382" t="s">
        <v>2276</v>
      </c>
    </row>
    <row r="383" spans="1:89">
      <c r="B383" s="15">
        <f>20000000+INDEX(编号表!$F:$F,MATCH(D383,编号表!$E:$E,0))*10000+F383</f>
        <v>20700009</v>
      </c>
      <c r="C383" s="15" t="s">
        <v>2979</v>
      </c>
      <c r="D383" s="15" t="s">
        <v>2276</v>
      </c>
      <c r="E383" s="15" t="s">
        <v>2696</v>
      </c>
      <c r="F383" s="15">
        <v>9</v>
      </c>
      <c r="G383" s="15" t="s">
        <v>2990</v>
      </c>
      <c r="H383" s="15" t="str">
        <f t="shared" si="5"/>
        <v>207000</v>
      </c>
      <c r="I383" s="15" t="b">
        <v>1</v>
      </c>
      <c r="J383" s="15" t="s">
        <v>2698</v>
      </c>
      <c r="K383" s="33" t="s">
        <v>2981</v>
      </c>
      <c r="L383" s="15">
        <v>1</v>
      </c>
      <c r="M383" s="15">
        <v>120000</v>
      </c>
      <c r="N383" s="15">
        <v>1000</v>
      </c>
      <c r="O383" s="33" t="s">
        <v>373</v>
      </c>
      <c r="P383" s="33">
        <v>12221001</v>
      </c>
      <c r="Q383" s="7">
        <v>0</v>
      </c>
      <c r="R383" s="33" t="s">
        <v>2699</v>
      </c>
      <c r="S383" s="15" t="s">
        <v>2982</v>
      </c>
      <c r="T383" s="33">
        <v>1</v>
      </c>
      <c r="U383" s="15" t="s">
        <v>2731</v>
      </c>
      <c r="V383" s="15">
        <v>10000</v>
      </c>
      <c r="AJ383" s="33">
        <v>11540108</v>
      </c>
      <c r="AK383" s="7">
        <v>1000</v>
      </c>
      <c r="CK383" t="s">
        <v>2276</v>
      </c>
    </row>
    <row r="384" spans="1:89">
      <c r="B384" s="15">
        <f>20000000+INDEX(编号表!$F:$F,MATCH(D384,编号表!$E:$E,0))*10000+F384</f>
        <v>20700010</v>
      </c>
      <c r="C384" s="15" t="s">
        <v>2979</v>
      </c>
      <c r="D384" s="15" t="s">
        <v>2276</v>
      </c>
      <c r="E384" s="15" t="s">
        <v>2696</v>
      </c>
      <c r="F384" s="15">
        <v>10</v>
      </c>
      <c r="G384" s="15" t="s">
        <v>2991</v>
      </c>
      <c r="H384" s="15" t="str">
        <f t="shared" si="5"/>
        <v>207000</v>
      </c>
      <c r="I384" s="15" t="b">
        <v>1</v>
      </c>
      <c r="J384" s="15" t="s">
        <v>2698</v>
      </c>
      <c r="K384" s="33" t="s">
        <v>2981</v>
      </c>
      <c r="L384" s="15">
        <v>1</v>
      </c>
      <c r="M384" s="15">
        <v>120000</v>
      </c>
      <c r="N384" s="15">
        <v>1000</v>
      </c>
      <c r="O384" s="33" t="s">
        <v>373</v>
      </c>
      <c r="P384" s="33">
        <v>12221001</v>
      </c>
      <c r="Q384" s="7">
        <v>0</v>
      </c>
      <c r="R384" s="33" t="s">
        <v>2699</v>
      </c>
      <c r="S384" s="15" t="s">
        <v>2982</v>
      </c>
      <c r="T384" s="33">
        <v>1</v>
      </c>
      <c r="U384" s="15" t="s">
        <v>2731</v>
      </c>
      <c r="V384" s="15">
        <v>10000</v>
      </c>
      <c r="AJ384" s="33">
        <v>11540109</v>
      </c>
      <c r="AK384" s="7">
        <v>1000</v>
      </c>
      <c r="CK384" t="s">
        <v>2276</v>
      </c>
    </row>
    <row r="385" spans="2:89">
      <c r="B385" s="15">
        <f>20000000+INDEX(编号表!$F:$F,MATCH(D385,编号表!$E:$E,0))*10000+F385</f>
        <v>20700011</v>
      </c>
      <c r="C385" s="15" t="s">
        <v>2979</v>
      </c>
      <c r="D385" s="15" t="s">
        <v>2276</v>
      </c>
      <c r="E385" s="15" t="s">
        <v>2696</v>
      </c>
      <c r="F385" s="15">
        <v>11</v>
      </c>
      <c r="G385" s="15" t="s">
        <v>2992</v>
      </c>
      <c r="H385" s="15" t="str">
        <f t="shared" si="5"/>
        <v>207000</v>
      </c>
      <c r="I385" s="15" t="b">
        <v>1</v>
      </c>
      <c r="J385" s="15" t="s">
        <v>2698</v>
      </c>
      <c r="K385" s="33" t="s">
        <v>2981</v>
      </c>
      <c r="L385" s="15">
        <v>1</v>
      </c>
      <c r="M385" s="15">
        <v>120000</v>
      </c>
      <c r="N385" s="15">
        <v>1000</v>
      </c>
      <c r="O385" s="33" t="s">
        <v>373</v>
      </c>
      <c r="P385" s="33">
        <v>12221001</v>
      </c>
      <c r="Q385" s="7">
        <v>0</v>
      </c>
      <c r="R385" s="33" t="s">
        <v>2699</v>
      </c>
      <c r="S385" s="15" t="s">
        <v>2982</v>
      </c>
      <c r="T385" s="33">
        <v>1</v>
      </c>
      <c r="U385" s="15" t="s">
        <v>2731</v>
      </c>
      <c r="V385" s="15">
        <v>10000</v>
      </c>
      <c r="AJ385" s="33">
        <v>11540110</v>
      </c>
      <c r="AK385" s="7">
        <v>1000</v>
      </c>
      <c r="CK385" t="s">
        <v>2276</v>
      </c>
    </row>
    <row r="386" spans="2:89">
      <c r="B386" s="15">
        <f>20000000+INDEX(编号表!$F:$F,MATCH(D386,编号表!$E:$E,0))*10000+F386</f>
        <v>20700012</v>
      </c>
      <c r="C386" s="15" t="s">
        <v>2979</v>
      </c>
      <c r="D386" s="15" t="s">
        <v>2276</v>
      </c>
      <c r="E386" s="15" t="s">
        <v>2696</v>
      </c>
      <c r="F386" s="15">
        <v>12</v>
      </c>
      <c r="G386" s="15" t="s">
        <v>2993</v>
      </c>
      <c r="H386" s="15" t="str">
        <f t="shared" si="5"/>
        <v>207000</v>
      </c>
      <c r="I386" s="15" t="b">
        <v>1</v>
      </c>
      <c r="J386" s="15" t="s">
        <v>2698</v>
      </c>
      <c r="K386" s="33" t="s">
        <v>2981</v>
      </c>
      <c r="L386" s="15">
        <v>1</v>
      </c>
      <c r="M386" s="15">
        <v>120000</v>
      </c>
      <c r="N386" s="15">
        <v>1000</v>
      </c>
      <c r="O386" s="33" t="s">
        <v>373</v>
      </c>
      <c r="P386" s="33">
        <v>12221001</v>
      </c>
      <c r="Q386" s="7">
        <v>0</v>
      </c>
      <c r="R386" s="33" t="s">
        <v>2699</v>
      </c>
      <c r="S386" s="15" t="s">
        <v>2982</v>
      </c>
      <c r="T386" s="33">
        <v>1</v>
      </c>
      <c r="U386" s="15" t="s">
        <v>2731</v>
      </c>
      <c r="V386" s="15">
        <v>10000</v>
      </c>
      <c r="AJ386" s="33">
        <v>11540111</v>
      </c>
      <c r="AK386" s="7">
        <v>1000</v>
      </c>
      <c r="CK386" t="s">
        <v>2276</v>
      </c>
    </row>
    <row r="387" spans="2:89">
      <c r="B387" s="15">
        <f>20000000+INDEX(编号表!$F:$F,MATCH(D387,编号表!$E:$E,0))*10000+F387</f>
        <v>20700013</v>
      </c>
      <c r="C387" s="15" t="s">
        <v>2979</v>
      </c>
      <c r="D387" s="15" t="s">
        <v>2276</v>
      </c>
      <c r="E387" s="15" t="s">
        <v>2696</v>
      </c>
      <c r="F387" s="15">
        <v>13</v>
      </c>
      <c r="G387" s="15" t="s">
        <v>2994</v>
      </c>
      <c r="H387" s="15" t="str">
        <f t="shared" si="5"/>
        <v>207000</v>
      </c>
      <c r="I387" s="15" t="b">
        <v>1</v>
      </c>
      <c r="J387" s="15" t="s">
        <v>2698</v>
      </c>
      <c r="K387" s="33" t="s">
        <v>2981</v>
      </c>
      <c r="L387" s="15">
        <v>1</v>
      </c>
      <c r="M387" s="15">
        <v>120000</v>
      </c>
      <c r="N387" s="15">
        <v>1000</v>
      </c>
      <c r="O387" s="33" t="s">
        <v>373</v>
      </c>
      <c r="P387" s="33">
        <v>12221001</v>
      </c>
      <c r="Q387" s="7">
        <v>0</v>
      </c>
      <c r="R387" s="33" t="s">
        <v>2699</v>
      </c>
      <c r="S387" s="15" t="s">
        <v>2982</v>
      </c>
      <c r="T387" s="33">
        <v>1</v>
      </c>
      <c r="U387" s="15" t="s">
        <v>2731</v>
      </c>
      <c r="V387" s="15">
        <v>10000</v>
      </c>
      <c r="AJ387" s="33">
        <v>11540112</v>
      </c>
      <c r="AK387" s="7">
        <v>1000</v>
      </c>
      <c r="CK387" t="s">
        <v>2276</v>
      </c>
    </row>
    <row r="388" spans="2:89">
      <c r="B388" s="15">
        <f>20000000+INDEX(编号表!$F:$F,MATCH(D388,编号表!$E:$E,0))*10000+F388</f>
        <v>20700014</v>
      </c>
      <c r="C388" s="15" t="s">
        <v>2979</v>
      </c>
      <c r="D388" s="15" t="s">
        <v>2276</v>
      </c>
      <c r="E388" s="15" t="s">
        <v>2696</v>
      </c>
      <c r="F388" s="15">
        <v>14</v>
      </c>
      <c r="G388" s="15" t="s">
        <v>2995</v>
      </c>
      <c r="H388" s="15" t="str">
        <f t="shared" si="5"/>
        <v>207000</v>
      </c>
      <c r="I388" s="15" t="b">
        <v>1</v>
      </c>
      <c r="J388" s="15" t="s">
        <v>2698</v>
      </c>
      <c r="K388" s="33" t="s">
        <v>2981</v>
      </c>
      <c r="L388" s="15">
        <v>1</v>
      </c>
      <c r="M388" s="15">
        <v>120000</v>
      </c>
      <c r="N388" s="15">
        <v>1000</v>
      </c>
      <c r="O388" s="33" t="s">
        <v>373</v>
      </c>
      <c r="P388" s="33">
        <v>12221001</v>
      </c>
      <c r="Q388" s="7">
        <v>0</v>
      </c>
      <c r="R388" s="33" t="s">
        <v>2699</v>
      </c>
      <c r="S388" s="15" t="s">
        <v>2982</v>
      </c>
      <c r="T388" s="33">
        <v>1</v>
      </c>
      <c r="U388" s="15" t="s">
        <v>2731</v>
      </c>
      <c r="V388" s="15">
        <v>10000</v>
      </c>
      <c r="AJ388" s="33">
        <v>11540113</v>
      </c>
      <c r="AK388" s="7">
        <v>1000</v>
      </c>
      <c r="CK388" t="s">
        <v>2276</v>
      </c>
    </row>
    <row r="389" spans="2:89">
      <c r="B389" s="15">
        <f>20000000+INDEX(编号表!$F:$F,MATCH(D389,编号表!$E:$E,0))*10000+F389</f>
        <v>20700015</v>
      </c>
      <c r="C389" s="15" t="s">
        <v>2979</v>
      </c>
      <c r="D389" s="15" t="s">
        <v>2276</v>
      </c>
      <c r="E389" s="15" t="s">
        <v>2696</v>
      </c>
      <c r="F389" s="15">
        <v>15</v>
      </c>
      <c r="G389" s="15" t="s">
        <v>2996</v>
      </c>
      <c r="H389" s="15" t="str">
        <f t="shared" si="5"/>
        <v>207000</v>
      </c>
      <c r="I389" s="15" t="b">
        <v>1</v>
      </c>
      <c r="J389" s="15" t="s">
        <v>2698</v>
      </c>
      <c r="K389" s="33" t="s">
        <v>2981</v>
      </c>
      <c r="L389" s="15">
        <v>1</v>
      </c>
      <c r="M389" s="15">
        <v>120000</v>
      </c>
      <c r="N389" s="15">
        <v>1000</v>
      </c>
      <c r="O389" s="33" t="s">
        <v>373</v>
      </c>
      <c r="P389" s="33">
        <v>12221001</v>
      </c>
      <c r="Q389" s="7">
        <v>0</v>
      </c>
      <c r="R389" s="33" t="s">
        <v>2699</v>
      </c>
      <c r="S389" s="15" t="s">
        <v>2982</v>
      </c>
      <c r="T389" s="33">
        <v>1</v>
      </c>
      <c r="U389" s="15" t="s">
        <v>2731</v>
      </c>
      <c r="V389" s="15">
        <v>10000</v>
      </c>
      <c r="AJ389" s="33">
        <v>11540114</v>
      </c>
      <c r="AK389" s="7">
        <v>1000</v>
      </c>
      <c r="CK389" t="s">
        <v>2276</v>
      </c>
    </row>
    <row r="390" spans="2:89">
      <c r="B390" s="15">
        <f>20000000+INDEX(编号表!$F:$F,MATCH(D390,编号表!$E:$E,0))*10000+F390</f>
        <v>20700016</v>
      </c>
      <c r="C390" s="15" t="s">
        <v>2979</v>
      </c>
      <c r="D390" s="15" t="s">
        <v>2276</v>
      </c>
      <c r="E390" s="15" t="s">
        <v>2696</v>
      </c>
      <c r="F390" s="15">
        <v>16</v>
      </c>
      <c r="G390" s="15" t="s">
        <v>2997</v>
      </c>
      <c r="H390" s="15" t="str">
        <f t="shared" si="5"/>
        <v>207000</v>
      </c>
      <c r="I390" s="15" t="b">
        <v>1</v>
      </c>
      <c r="J390" s="15" t="s">
        <v>2698</v>
      </c>
      <c r="K390" s="33" t="s">
        <v>2981</v>
      </c>
      <c r="L390" s="15">
        <v>1</v>
      </c>
      <c r="M390" s="15">
        <v>120000</v>
      </c>
      <c r="N390" s="15">
        <v>1000</v>
      </c>
      <c r="O390" s="33" t="s">
        <v>373</v>
      </c>
      <c r="P390" s="33">
        <v>12221001</v>
      </c>
      <c r="Q390" s="7">
        <v>0</v>
      </c>
      <c r="R390" s="33" t="s">
        <v>2699</v>
      </c>
      <c r="S390" s="15" t="s">
        <v>2982</v>
      </c>
      <c r="T390" s="33">
        <v>1</v>
      </c>
      <c r="U390" s="15" t="s">
        <v>2731</v>
      </c>
      <c r="V390" s="15">
        <v>10000</v>
      </c>
      <c r="AJ390" s="33">
        <v>11540115</v>
      </c>
      <c r="AK390" s="7">
        <v>1000</v>
      </c>
      <c r="CK390" t="s">
        <v>2276</v>
      </c>
    </row>
    <row r="391" spans="2:89">
      <c r="B391" s="15">
        <f>20000000+INDEX(编号表!$F:$F,MATCH(D391,编号表!$E:$E,0))*10000+F391</f>
        <v>20700017</v>
      </c>
      <c r="C391" s="15" t="s">
        <v>2979</v>
      </c>
      <c r="D391" s="15" t="s">
        <v>2276</v>
      </c>
      <c r="E391" s="15" t="s">
        <v>2696</v>
      </c>
      <c r="F391" s="15">
        <v>17</v>
      </c>
      <c r="G391" s="15" t="s">
        <v>2998</v>
      </c>
      <c r="H391" s="15" t="str">
        <f t="shared" ref="H391:H454" si="6">LEFT(B391,6)</f>
        <v>207000</v>
      </c>
      <c r="I391" s="15" t="b">
        <v>1</v>
      </c>
      <c r="J391" s="15" t="s">
        <v>2698</v>
      </c>
      <c r="K391" s="33" t="s">
        <v>2981</v>
      </c>
      <c r="L391" s="15">
        <v>1</v>
      </c>
      <c r="M391" s="15">
        <v>120000</v>
      </c>
      <c r="N391" s="15">
        <v>1000</v>
      </c>
      <c r="O391" s="33" t="s">
        <v>373</v>
      </c>
      <c r="P391" s="33">
        <v>12221001</v>
      </c>
      <c r="Q391" s="7">
        <v>0</v>
      </c>
      <c r="R391" s="33" t="s">
        <v>2699</v>
      </c>
      <c r="S391" s="15" t="s">
        <v>2982</v>
      </c>
      <c r="T391" s="33">
        <v>1</v>
      </c>
      <c r="U391" s="15" t="s">
        <v>2731</v>
      </c>
      <c r="V391" s="15">
        <v>10000</v>
      </c>
      <c r="AJ391" s="33">
        <v>11540116</v>
      </c>
      <c r="AK391" s="7">
        <v>1000</v>
      </c>
      <c r="CK391" t="s">
        <v>2276</v>
      </c>
    </row>
    <row r="392" spans="2:89">
      <c r="B392" s="15">
        <f>20000000+INDEX(编号表!$F:$F,MATCH(D392,编号表!$E:$E,0))*10000+F392</f>
        <v>20700018</v>
      </c>
      <c r="C392" s="15" t="s">
        <v>2979</v>
      </c>
      <c r="D392" s="15" t="s">
        <v>2276</v>
      </c>
      <c r="E392" s="15" t="s">
        <v>2696</v>
      </c>
      <c r="F392" s="15">
        <v>18</v>
      </c>
      <c r="G392" s="15" t="s">
        <v>2999</v>
      </c>
      <c r="H392" s="15" t="str">
        <f t="shared" si="6"/>
        <v>207000</v>
      </c>
      <c r="I392" s="15" t="b">
        <v>1</v>
      </c>
      <c r="J392" s="15" t="s">
        <v>2698</v>
      </c>
      <c r="K392" s="33" t="s">
        <v>2981</v>
      </c>
      <c r="L392" s="15">
        <v>1</v>
      </c>
      <c r="M392" s="15">
        <v>120000</v>
      </c>
      <c r="N392" s="15">
        <v>1000</v>
      </c>
      <c r="O392" s="33" t="s">
        <v>373</v>
      </c>
      <c r="P392" s="33">
        <v>12221001</v>
      </c>
      <c r="Q392" s="7">
        <v>0</v>
      </c>
      <c r="R392" s="33" t="s">
        <v>2699</v>
      </c>
      <c r="S392" s="15" t="s">
        <v>2982</v>
      </c>
      <c r="T392" s="33">
        <v>1</v>
      </c>
      <c r="U392" s="15" t="s">
        <v>2731</v>
      </c>
      <c r="V392" s="15">
        <v>10000</v>
      </c>
      <c r="AJ392" s="33">
        <v>11540117</v>
      </c>
      <c r="AK392" s="7">
        <v>1000</v>
      </c>
      <c r="CK392" t="s">
        <v>2276</v>
      </c>
    </row>
    <row r="393" spans="2:89">
      <c r="B393" s="15">
        <f>20000000+INDEX(编号表!$F:$F,MATCH(D393,编号表!$E:$E,0))*10000+F393</f>
        <v>20700019</v>
      </c>
      <c r="C393" s="15" t="s">
        <v>2979</v>
      </c>
      <c r="D393" s="15" t="s">
        <v>2276</v>
      </c>
      <c r="E393" s="15" t="s">
        <v>2696</v>
      </c>
      <c r="F393" s="15">
        <v>19</v>
      </c>
      <c r="G393" s="15" t="s">
        <v>3000</v>
      </c>
      <c r="H393" s="15" t="str">
        <f t="shared" si="6"/>
        <v>207000</v>
      </c>
      <c r="I393" s="15" t="b">
        <v>1</v>
      </c>
      <c r="J393" s="15" t="s">
        <v>2698</v>
      </c>
      <c r="K393" s="33" t="s">
        <v>2981</v>
      </c>
      <c r="L393" s="15">
        <v>1</v>
      </c>
      <c r="M393" s="15">
        <v>120000</v>
      </c>
      <c r="N393" s="15">
        <v>1000</v>
      </c>
      <c r="O393" s="33" t="s">
        <v>373</v>
      </c>
      <c r="P393" s="33">
        <v>12221001</v>
      </c>
      <c r="Q393" s="7">
        <v>0</v>
      </c>
      <c r="R393" s="33" t="s">
        <v>2699</v>
      </c>
      <c r="S393" s="15" t="s">
        <v>2982</v>
      </c>
      <c r="T393" s="33">
        <v>1</v>
      </c>
      <c r="U393" s="15" t="s">
        <v>2731</v>
      </c>
      <c r="V393" s="15">
        <v>10000</v>
      </c>
      <c r="AJ393" s="33">
        <v>11540118</v>
      </c>
      <c r="AK393" s="7">
        <v>1000</v>
      </c>
      <c r="CK393" t="s">
        <v>2276</v>
      </c>
    </row>
    <row r="394" spans="2:89">
      <c r="B394" s="15">
        <f>20000000+INDEX(编号表!$F:$F,MATCH(D394,编号表!$E:$E,0))*10000+F394</f>
        <v>20700020</v>
      </c>
      <c r="C394" s="15" t="s">
        <v>2979</v>
      </c>
      <c r="D394" s="15" t="s">
        <v>2276</v>
      </c>
      <c r="E394" s="15" t="s">
        <v>2696</v>
      </c>
      <c r="F394" s="15">
        <v>20</v>
      </c>
      <c r="G394" s="15" t="s">
        <v>3001</v>
      </c>
      <c r="H394" s="15" t="str">
        <f t="shared" si="6"/>
        <v>207000</v>
      </c>
      <c r="I394" s="15" t="b">
        <v>1</v>
      </c>
      <c r="J394" s="15" t="s">
        <v>2698</v>
      </c>
      <c r="K394" s="33" t="s">
        <v>2981</v>
      </c>
      <c r="L394" s="15">
        <v>1</v>
      </c>
      <c r="M394" s="15">
        <v>120000</v>
      </c>
      <c r="N394" s="15">
        <v>1000</v>
      </c>
      <c r="O394" s="33" t="s">
        <v>373</v>
      </c>
      <c r="P394" s="33">
        <v>12221001</v>
      </c>
      <c r="Q394" s="7">
        <v>0</v>
      </c>
      <c r="R394" s="33" t="s">
        <v>2699</v>
      </c>
      <c r="S394" s="15" t="s">
        <v>2982</v>
      </c>
      <c r="T394" s="33">
        <v>1</v>
      </c>
      <c r="U394" s="15" t="s">
        <v>2731</v>
      </c>
      <c r="V394" s="15">
        <v>10000</v>
      </c>
      <c r="AJ394" s="33">
        <v>11540119</v>
      </c>
      <c r="AK394" s="7">
        <v>1000</v>
      </c>
      <c r="CK394" t="s">
        <v>2276</v>
      </c>
    </row>
    <row r="395" spans="2:89">
      <c r="B395" s="15">
        <f>20000000+INDEX(编号表!$F:$F,MATCH(D395,编号表!$E:$E,0))*10000+F395</f>
        <v>20700021</v>
      </c>
      <c r="C395" s="15" t="s">
        <v>2979</v>
      </c>
      <c r="D395" s="15" t="s">
        <v>2276</v>
      </c>
      <c r="E395" s="15" t="s">
        <v>2696</v>
      </c>
      <c r="F395" s="15">
        <v>21</v>
      </c>
      <c r="G395" s="15" t="s">
        <v>3002</v>
      </c>
      <c r="H395" s="15" t="str">
        <f t="shared" si="6"/>
        <v>207000</v>
      </c>
      <c r="I395" s="15" t="b">
        <v>1</v>
      </c>
      <c r="J395" s="15" t="s">
        <v>2698</v>
      </c>
      <c r="K395" s="33" t="s">
        <v>2981</v>
      </c>
      <c r="L395" s="15">
        <v>1</v>
      </c>
      <c r="M395" s="15">
        <v>120000</v>
      </c>
      <c r="N395" s="15">
        <v>1000</v>
      </c>
      <c r="O395" s="33" t="s">
        <v>373</v>
      </c>
      <c r="P395" s="33">
        <v>12221001</v>
      </c>
      <c r="Q395" s="7">
        <v>0</v>
      </c>
      <c r="R395" s="33" t="s">
        <v>2699</v>
      </c>
      <c r="S395" s="15" t="s">
        <v>2982</v>
      </c>
      <c r="T395" s="33">
        <v>1</v>
      </c>
      <c r="U395" s="15" t="s">
        <v>2731</v>
      </c>
      <c r="V395" s="15">
        <v>10000</v>
      </c>
      <c r="AJ395" s="33">
        <v>11540120</v>
      </c>
      <c r="AK395" s="7">
        <v>1000</v>
      </c>
      <c r="CK395" t="s">
        <v>2276</v>
      </c>
    </row>
    <row r="396" spans="2:89">
      <c r="B396" s="15">
        <f>20000000+INDEX(编号表!$F:$F,MATCH(D396,编号表!$E:$E,0))*10000+F396</f>
        <v>20710100</v>
      </c>
      <c r="C396" s="15" t="s">
        <v>3003</v>
      </c>
      <c r="D396" s="15" t="s">
        <v>2387</v>
      </c>
      <c r="E396" s="15" t="s">
        <v>2696</v>
      </c>
      <c r="F396" s="15">
        <v>100</v>
      </c>
      <c r="G396" s="15" t="inlineStr">
        <is>
          <t xml:space="preserve">降低敌人的法术防御上下限各15%，持续120秒。</t>
        </is>
      </c>
      <c r="H396" s="15" t="str">
        <f t="shared" si="6"/>
        <v>207101</v>
      </c>
      <c r="I396" s="15" t="b">
        <v>1</v>
      </c>
      <c r="J396" s="15" t="s">
        <v>2698</v>
      </c>
      <c r="K396" s="33" t="s">
        <v>2981</v>
      </c>
      <c r="L396" s="15">
        <v>1</v>
      </c>
      <c r="M396" s="15">
        <v>120000</v>
      </c>
      <c r="N396" s="15">
        <v>0</v>
      </c>
      <c r="O396" s="33" t="s">
        <v>373</v>
      </c>
      <c r="P396" s="33">
        <v>12221006</v>
      </c>
      <c r="Q396" s="7">
        <v>0</v>
      </c>
      <c r="R396" s="33" t="s">
        <v>2699</v>
      </c>
      <c r="S396" s="15" t="s">
        <v>2502</v>
      </c>
      <c r="T396" s="33">
        <v>1</v>
      </c>
      <c r="U396" s="15" t="s">
        <v>2707</v>
      </c>
      <c r="V396" s="15">
        <v>10000</v>
      </c>
      <c r="AH396" s="33" t="s">
        <v>2727</v>
      </c>
      <c r="AI396" s="33">
        <v>-1500</v>
      </c>
      <c r="AQ396" s="33" t="s">
        <v>2707</v>
      </c>
      <c r="AR396" s="33">
        <v>10000</v>
      </c>
      <c r="BD396" s="33" t="s">
        <v>2728</v>
      </c>
      <c r="BE396" s="33">
        <v>-1500</v>
      </c>
      <c r="CK396" t="s">
        <v>2387</v>
      </c>
    </row>
    <row r="397" spans="2:89">
      <c r="B397" s="15">
        <f>20000000+INDEX(编号表!$F:$F,MATCH(D397,编号表!$E:$E,0))*10000+F397</f>
        <v>20710001</v>
      </c>
      <c r="C397" s="15" t="s">
        <v>3005</v>
      </c>
      <c r="D397" s="15" t="s">
        <v>2387</v>
      </c>
      <c r="E397" s="15" t="s">
        <v>2696</v>
      </c>
      <c r="F397" s="15">
        <v>1</v>
      </c>
      <c r="G397" s="15" t="inlineStr">
        <is>
          <t xml:space="preserve">降低敌人的物理防御上下限各15%，持续120秒。</t>
        </is>
      </c>
      <c r="H397" s="15" t="str">
        <f t="shared" si="6"/>
        <v>207100</v>
      </c>
      <c r="I397" s="15" t="b">
        <v>1</v>
      </c>
      <c r="J397" s="15" t="s">
        <v>2698</v>
      </c>
      <c r="K397" s="33" t="s">
        <v>2981</v>
      </c>
      <c r="L397" s="15">
        <v>1</v>
      </c>
      <c r="M397" s="15">
        <v>120000</v>
      </c>
      <c r="N397" s="15">
        <v>0</v>
      </c>
      <c r="O397" s="33" t="s">
        <v>373</v>
      </c>
      <c r="P397" s="33">
        <v>12221006</v>
      </c>
      <c r="Q397" s="7">
        <v>0</v>
      </c>
      <c r="R397" s="33" t="s">
        <v>2699</v>
      </c>
      <c r="S397" s="15" t="s">
        <v>2502</v>
      </c>
      <c r="T397" s="33">
        <v>1</v>
      </c>
      <c r="U397" s="15" t="s">
        <v>2707</v>
      </c>
      <c r="V397" s="15">
        <v>10000</v>
      </c>
      <c r="AH397" s="33" t="s">
        <v>2724</v>
      </c>
      <c r="AI397" s="33">
        <v>-1500</v>
      </c>
      <c r="AQ397" s="33" t="s">
        <v>2707</v>
      </c>
      <c r="AR397" s="33">
        <v>10000</v>
      </c>
      <c r="BD397" s="33" t="s">
        <v>2725</v>
      </c>
      <c r="BE397" s="33">
        <v>-1500</v>
      </c>
      <c r="CK397" t="s">
        <v>2387</v>
      </c>
    </row>
    <row r="398" spans="2:89">
      <c r="B398" s="15">
        <f>20000000+INDEX(编号表!$F:$F,MATCH(D398,编号表!$E:$E,0))*10000+F398</f>
        <v>20710101</v>
      </c>
      <c r="C398" s="15" t="s">
        <v>3003</v>
      </c>
      <c r="D398" s="15" t="s">
        <v>2387</v>
      </c>
      <c r="E398" s="15" t="s">
        <v>2696</v>
      </c>
      <c r="F398" s="15">
        <v>101</v>
      </c>
      <c r="G398" s="15" t="inlineStr">
        <is>
          <t xml:space="preserve">降低敌人的法术防御上下限各18.75%，持续120秒。</t>
        </is>
      </c>
      <c r="H398" s="15" t="str">
        <f t="shared" si="6"/>
        <v>207101</v>
      </c>
      <c r="I398" s="15" t="b">
        <v>1</v>
      </c>
      <c r="J398" s="15" t="s">
        <v>2698</v>
      </c>
      <c r="K398" s="33" t="s">
        <v>2981</v>
      </c>
      <c r="L398" s="15">
        <v>1</v>
      </c>
      <c r="M398" s="15">
        <v>120000</v>
      </c>
      <c r="N398" s="15">
        <v>0</v>
      </c>
      <c r="O398" s="33" t="s">
        <v>373</v>
      </c>
      <c r="P398" s="33">
        <v>12221006</v>
      </c>
      <c r="Q398" s="7">
        <v>0</v>
      </c>
      <c r="R398" s="33" t="s">
        <v>2699</v>
      </c>
      <c r="S398" s="15" t="s">
        <v>2502</v>
      </c>
      <c r="T398" s="33">
        <v>1</v>
      </c>
      <c r="U398" s="15" t="s">
        <v>2707</v>
      </c>
      <c r="V398" s="15">
        <v>10000</v>
      </c>
      <c r="AH398" s="33" t="s">
        <v>2727</v>
      </c>
      <c r="AI398" s="33">
        <v>-1875</v>
      </c>
      <c r="AQ398" s="33" t="s">
        <v>2707</v>
      </c>
      <c r="AR398" s="33">
        <v>10000</v>
      </c>
      <c r="BD398" s="33" t="s">
        <v>2728</v>
      </c>
      <c r="BE398" s="33">
        <v>-1875</v>
      </c>
      <c r="CK398" t="s">
        <v>2387</v>
      </c>
    </row>
    <row r="399" spans="2:89">
      <c r="B399" s="15">
        <f>20000000+INDEX(编号表!$F:$F,MATCH(D399,编号表!$E:$E,0))*10000+F399</f>
        <v>20710002</v>
      </c>
      <c r="C399" s="15" t="s">
        <v>3005</v>
      </c>
      <c r="D399" s="15" t="s">
        <v>2387</v>
      </c>
      <c r="E399" s="15" t="s">
        <v>2696</v>
      </c>
      <c r="F399" s="15">
        <v>2</v>
      </c>
      <c r="G399" s="15" t="inlineStr">
        <is>
          <t xml:space="preserve">降低敌人的物理防御上下限各18.75%，持续120秒。</t>
        </is>
      </c>
      <c r="H399" s="15" t="str">
        <f t="shared" si="6"/>
        <v>207100</v>
      </c>
      <c r="I399" s="15" t="b">
        <v>1</v>
      </c>
      <c r="J399" s="15" t="s">
        <v>2698</v>
      </c>
      <c r="K399" s="33" t="s">
        <v>2981</v>
      </c>
      <c r="L399" s="15">
        <v>1</v>
      </c>
      <c r="M399" s="15">
        <v>120000</v>
      </c>
      <c r="N399" s="15">
        <v>0</v>
      </c>
      <c r="O399" s="33" t="s">
        <v>373</v>
      </c>
      <c r="P399" s="33">
        <v>12221006</v>
      </c>
      <c r="Q399" s="7">
        <v>0</v>
      </c>
      <c r="R399" s="33" t="s">
        <v>2699</v>
      </c>
      <c r="S399" s="15" t="s">
        <v>2502</v>
      </c>
      <c r="T399" s="33">
        <v>1</v>
      </c>
      <c r="U399" s="15" t="s">
        <v>2707</v>
      </c>
      <c r="V399" s="15">
        <v>10000</v>
      </c>
      <c r="AH399" s="33" t="s">
        <v>2724</v>
      </c>
      <c r="AI399" s="33">
        <v>-1875</v>
      </c>
      <c r="AQ399" s="33" t="s">
        <v>2707</v>
      </c>
      <c r="AR399" s="33">
        <v>10000</v>
      </c>
      <c r="BD399" s="33" t="s">
        <v>2725</v>
      </c>
      <c r="BE399" s="33">
        <v>-1875</v>
      </c>
      <c r="CK399" t="s">
        <v>2387</v>
      </c>
    </row>
    <row r="400" spans="2:89">
      <c r="B400" s="15">
        <f>20000000+INDEX(编号表!$F:$F,MATCH(D400,编号表!$E:$E,0))*10000+F400</f>
        <v>20710102</v>
      </c>
      <c r="C400" s="15" t="s">
        <v>3003</v>
      </c>
      <c r="D400" s="15" t="s">
        <v>2387</v>
      </c>
      <c r="E400" s="15" t="s">
        <v>2696</v>
      </c>
      <c r="F400" s="15">
        <v>102</v>
      </c>
      <c r="G400" s="15" t="inlineStr">
        <is>
          <t xml:space="preserve">降低敌人的法术防御上下限各22.5%，持续120秒。</t>
        </is>
      </c>
      <c r="H400" s="15" t="str">
        <f t="shared" si="6"/>
        <v>207101</v>
      </c>
      <c r="I400" s="15" t="b">
        <v>1</v>
      </c>
      <c r="J400" s="15" t="s">
        <v>2698</v>
      </c>
      <c r="K400" s="33" t="s">
        <v>2981</v>
      </c>
      <c r="L400" s="15">
        <v>1</v>
      </c>
      <c r="M400" s="15">
        <v>120000</v>
      </c>
      <c r="N400" s="15">
        <v>0</v>
      </c>
      <c r="O400" s="33" t="s">
        <v>373</v>
      </c>
      <c r="P400" s="33">
        <v>12221006</v>
      </c>
      <c r="Q400" s="7">
        <v>0</v>
      </c>
      <c r="R400" s="33" t="s">
        <v>2699</v>
      </c>
      <c r="S400" s="15" t="s">
        <v>2502</v>
      </c>
      <c r="T400" s="33">
        <v>1</v>
      </c>
      <c r="U400" s="15" t="s">
        <v>2707</v>
      </c>
      <c r="V400" s="15">
        <v>10000</v>
      </c>
      <c r="AH400" s="33" t="s">
        <v>2727</v>
      </c>
      <c r="AI400" s="33">
        <v>-2250</v>
      </c>
      <c r="AQ400" s="33" t="s">
        <v>2707</v>
      </c>
      <c r="AR400" s="33">
        <v>10000</v>
      </c>
      <c r="BD400" s="33" t="s">
        <v>2728</v>
      </c>
      <c r="BE400" s="33">
        <v>-2250</v>
      </c>
      <c r="CK400" t="s">
        <v>2387</v>
      </c>
    </row>
    <row r="401" spans="2:89">
      <c r="B401" s="15">
        <f>20000000+INDEX(编号表!$F:$F,MATCH(D401,编号表!$E:$E,0))*10000+F401</f>
        <v>20710003</v>
      </c>
      <c r="C401" s="15" t="s">
        <v>3005</v>
      </c>
      <c r="D401" s="15" t="s">
        <v>2387</v>
      </c>
      <c r="E401" s="15" t="s">
        <v>2696</v>
      </c>
      <c r="F401" s="15">
        <v>3</v>
      </c>
      <c r="G401" s="15" t="inlineStr">
        <is>
          <t xml:space="preserve">降低敌人的物理防御上下限各22.5%，持续120秒。</t>
        </is>
      </c>
      <c r="H401" s="15" t="str">
        <f t="shared" si="6"/>
        <v>207100</v>
      </c>
      <c r="I401" s="15" t="b">
        <v>1</v>
      </c>
      <c r="J401" s="15" t="s">
        <v>2698</v>
      </c>
      <c r="K401" s="33" t="s">
        <v>2981</v>
      </c>
      <c r="L401" s="15">
        <v>1</v>
      </c>
      <c r="M401" s="15">
        <v>120000</v>
      </c>
      <c r="N401" s="15">
        <v>0</v>
      </c>
      <c r="O401" s="33" t="s">
        <v>373</v>
      </c>
      <c r="P401" s="33">
        <v>12221006</v>
      </c>
      <c r="Q401" s="7">
        <v>0</v>
      </c>
      <c r="R401" s="33" t="s">
        <v>2699</v>
      </c>
      <c r="S401" s="15" t="s">
        <v>2502</v>
      </c>
      <c r="T401" s="33">
        <v>1</v>
      </c>
      <c r="U401" s="15" t="s">
        <v>2707</v>
      </c>
      <c r="V401" s="15">
        <v>10000</v>
      </c>
      <c r="AH401" s="33" t="s">
        <v>2724</v>
      </c>
      <c r="AI401" s="33">
        <v>-2250</v>
      </c>
      <c r="AQ401" s="33" t="s">
        <v>2707</v>
      </c>
      <c r="AR401" s="33">
        <v>10000</v>
      </c>
      <c r="BD401" s="33" t="s">
        <v>2725</v>
      </c>
      <c r="BE401" s="33">
        <v>-2250</v>
      </c>
      <c r="CK401" t="s">
        <v>2387</v>
      </c>
    </row>
    <row r="402" spans="2:89">
      <c r="B402" s="15">
        <f>20000000+INDEX(编号表!$F:$F,MATCH(D402,编号表!$E:$E,0))*10000+F402</f>
        <v>20710103</v>
      </c>
      <c r="C402" s="15" t="s">
        <v>3003</v>
      </c>
      <c r="D402" s="15" t="s">
        <v>2387</v>
      </c>
      <c r="E402" s="15" t="s">
        <v>2696</v>
      </c>
      <c r="F402" s="15">
        <v>103</v>
      </c>
      <c r="G402" s="15" t="inlineStr">
        <is>
          <t xml:space="preserve">降低敌人的法术防御上下限各15%，持续120秒。</t>
        </is>
      </c>
      <c r="H402" s="15" t="str">
        <f t="shared" si="6"/>
        <v>207101</v>
      </c>
      <c r="I402" s="15" t="b">
        <v>1</v>
      </c>
      <c r="J402" s="15" t="s">
        <v>2698</v>
      </c>
      <c r="K402" s="33" t="s">
        <v>2981</v>
      </c>
      <c r="L402" s="15">
        <v>1</v>
      </c>
      <c r="M402" s="15">
        <v>120000</v>
      </c>
      <c r="N402" s="15">
        <v>0</v>
      </c>
      <c r="O402" s="33" t="s">
        <v>373</v>
      </c>
      <c r="P402" s="33">
        <v>12221006</v>
      </c>
      <c r="Q402" s="7">
        <v>0</v>
      </c>
      <c r="R402" s="33" t="s">
        <v>2699</v>
      </c>
      <c r="S402" s="15" t="s">
        <v>2502</v>
      </c>
      <c r="T402" s="33">
        <v>1</v>
      </c>
      <c r="U402" s="15" t="s">
        <v>2707</v>
      </c>
      <c r="V402" s="15">
        <v>10000</v>
      </c>
      <c r="AH402" s="33" t="s">
        <v>2727</v>
      </c>
      <c r="AI402" s="33">
        <v>-1500</v>
      </c>
      <c r="AQ402" s="33" t="s">
        <v>2707</v>
      </c>
      <c r="AR402" s="33">
        <v>10000</v>
      </c>
      <c r="BD402" s="33" t="s">
        <v>2728</v>
      </c>
      <c r="BE402" s="33">
        <v>-1500</v>
      </c>
      <c r="CK402" t="s">
        <v>2387</v>
      </c>
    </row>
    <row r="403" spans="2:89">
      <c r="B403" s="15">
        <f>20000000+INDEX(编号表!$F:$F,MATCH(D403,编号表!$E:$E,0))*10000+F403</f>
        <v>20710004</v>
      </c>
      <c r="C403" s="15" t="s">
        <v>3005</v>
      </c>
      <c r="D403" s="15" t="s">
        <v>2387</v>
      </c>
      <c r="E403" s="15" t="s">
        <v>2696</v>
      </c>
      <c r="F403" s="15">
        <v>4</v>
      </c>
      <c r="G403" s="15" t="inlineStr">
        <is>
          <t xml:space="preserve">降低敌人的物理防御上下限各15%，持续120秒。</t>
        </is>
      </c>
      <c r="H403" s="15" t="str">
        <f t="shared" si="6"/>
        <v>207100</v>
      </c>
      <c r="I403" s="15" t="b">
        <v>1</v>
      </c>
      <c r="J403" s="15" t="s">
        <v>2698</v>
      </c>
      <c r="K403" s="33" t="s">
        <v>2981</v>
      </c>
      <c r="L403" s="15">
        <v>1</v>
      </c>
      <c r="M403" s="15">
        <v>120000</v>
      </c>
      <c r="N403" s="15">
        <v>0</v>
      </c>
      <c r="O403" s="33" t="s">
        <v>373</v>
      </c>
      <c r="P403" s="33">
        <v>12221006</v>
      </c>
      <c r="Q403" s="7">
        <v>0</v>
      </c>
      <c r="R403" s="33" t="s">
        <v>2699</v>
      </c>
      <c r="S403" s="15" t="s">
        <v>2502</v>
      </c>
      <c r="T403" s="33">
        <v>1</v>
      </c>
      <c r="U403" s="15" t="s">
        <v>2707</v>
      </c>
      <c r="V403" s="15">
        <v>10000</v>
      </c>
      <c r="AH403" s="33" t="s">
        <v>2724</v>
      </c>
      <c r="AI403" s="33">
        <v>-1500</v>
      </c>
      <c r="AQ403" s="33" t="s">
        <v>2707</v>
      </c>
      <c r="AR403" s="33">
        <v>10000</v>
      </c>
      <c r="BD403" s="33" t="s">
        <v>2725</v>
      </c>
      <c r="BE403" s="33">
        <v>-1500</v>
      </c>
      <c r="CK403" t="s">
        <v>2387</v>
      </c>
    </row>
    <row r="404" spans="2:89">
      <c r="B404" s="15">
        <f>20000000+INDEX(编号表!$F:$F,MATCH(D404,编号表!$E:$E,0))*10000+F404</f>
        <v>20710104</v>
      </c>
      <c r="C404" s="15" t="s">
        <v>3003</v>
      </c>
      <c r="D404" s="15" t="s">
        <v>2387</v>
      </c>
      <c r="E404" s="15" t="s">
        <v>2696</v>
      </c>
      <c r="F404" s="15">
        <v>104</v>
      </c>
      <c r="G404" s="15" t="inlineStr">
        <is>
          <t xml:space="preserve">降低敌人的法术防御上下限各18.75%，持续120秒。</t>
        </is>
      </c>
      <c r="H404" s="15" t="str">
        <f t="shared" si="6"/>
        <v>207101</v>
      </c>
      <c r="I404" s="15" t="b">
        <v>1</v>
      </c>
      <c r="J404" s="15" t="s">
        <v>2698</v>
      </c>
      <c r="K404" s="33" t="s">
        <v>2981</v>
      </c>
      <c r="L404" s="15">
        <v>1</v>
      </c>
      <c r="M404" s="15">
        <v>120000</v>
      </c>
      <c r="N404" s="15">
        <v>0</v>
      </c>
      <c r="O404" s="33" t="s">
        <v>373</v>
      </c>
      <c r="P404" s="33">
        <v>12221006</v>
      </c>
      <c r="Q404" s="7">
        <v>0</v>
      </c>
      <c r="R404" s="33" t="s">
        <v>2699</v>
      </c>
      <c r="S404" s="15" t="s">
        <v>2502</v>
      </c>
      <c r="T404" s="33">
        <v>1</v>
      </c>
      <c r="U404" s="15" t="s">
        <v>2707</v>
      </c>
      <c r="V404" s="15">
        <v>10000</v>
      </c>
      <c r="AH404" s="33" t="s">
        <v>2727</v>
      </c>
      <c r="AI404" s="33">
        <v>-1875</v>
      </c>
      <c r="AQ404" s="33" t="s">
        <v>2707</v>
      </c>
      <c r="AR404" s="33">
        <v>10000</v>
      </c>
      <c r="BD404" s="33" t="s">
        <v>2728</v>
      </c>
      <c r="BE404" s="33">
        <v>-1875</v>
      </c>
      <c r="CK404" t="s">
        <v>2387</v>
      </c>
    </row>
    <row r="405" spans="2:89">
      <c r="B405" s="15">
        <f>20000000+INDEX(编号表!$F:$F,MATCH(D405,编号表!$E:$E,0))*10000+F405</f>
        <v>20710005</v>
      </c>
      <c r="C405" s="15" t="s">
        <v>3005</v>
      </c>
      <c r="D405" s="15" t="s">
        <v>2387</v>
      </c>
      <c r="E405" s="15" t="s">
        <v>2696</v>
      </c>
      <c r="F405" s="15">
        <v>5</v>
      </c>
      <c r="G405" s="15" t="inlineStr">
        <is>
          <t xml:space="preserve">降低敌人的物理防御上下限各18.75%，持续120秒。</t>
        </is>
      </c>
      <c r="H405" s="15" t="str">
        <f t="shared" si="6"/>
        <v>207100</v>
      </c>
      <c r="I405" s="15" t="b">
        <v>1</v>
      </c>
      <c r="J405" s="15" t="s">
        <v>2698</v>
      </c>
      <c r="K405" s="33" t="s">
        <v>2981</v>
      </c>
      <c r="L405" s="15">
        <v>1</v>
      </c>
      <c r="M405" s="15">
        <v>120000</v>
      </c>
      <c r="N405" s="15">
        <v>0</v>
      </c>
      <c r="O405" s="33" t="s">
        <v>373</v>
      </c>
      <c r="P405" s="33">
        <v>12221006</v>
      </c>
      <c r="Q405" s="7">
        <v>0</v>
      </c>
      <c r="R405" s="33" t="s">
        <v>2699</v>
      </c>
      <c r="S405" s="15" t="s">
        <v>2502</v>
      </c>
      <c r="T405" s="33">
        <v>1</v>
      </c>
      <c r="U405" s="15" t="s">
        <v>2707</v>
      </c>
      <c r="V405" s="15">
        <v>10000</v>
      </c>
      <c r="AH405" s="33" t="s">
        <v>2724</v>
      </c>
      <c r="AI405" s="33">
        <v>-1875</v>
      </c>
      <c r="AQ405" s="33" t="s">
        <v>2707</v>
      </c>
      <c r="AR405" s="33">
        <v>10000</v>
      </c>
      <c r="BD405" s="33" t="s">
        <v>2725</v>
      </c>
      <c r="BE405" s="33">
        <v>-1875</v>
      </c>
      <c r="CK405" t="s">
        <v>2387</v>
      </c>
    </row>
    <row r="406" spans="2:89">
      <c r="B406" s="15">
        <f>20000000+INDEX(编号表!$F:$F,MATCH(D406,编号表!$E:$E,0))*10000+F406</f>
        <v>20710105</v>
      </c>
      <c r="C406" s="15" t="s">
        <v>3003</v>
      </c>
      <c r="D406" s="15" t="s">
        <v>2387</v>
      </c>
      <c r="E406" s="15" t="s">
        <v>2696</v>
      </c>
      <c r="F406" s="15">
        <v>105</v>
      </c>
      <c r="G406" s="15" t="inlineStr">
        <is>
          <t xml:space="preserve">降低敌人的法术防御上下限各22.5%，持续120秒。</t>
        </is>
      </c>
      <c r="H406" s="15" t="str">
        <f t="shared" si="6"/>
        <v>207101</v>
      </c>
      <c r="I406" s="15" t="b">
        <v>1</v>
      </c>
      <c r="J406" s="15" t="s">
        <v>2698</v>
      </c>
      <c r="K406" s="33" t="s">
        <v>2981</v>
      </c>
      <c r="L406" s="15">
        <v>1</v>
      </c>
      <c r="M406" s="15">
        <v>120000</v>
      </c>
      <c r="N406" s="15">
        <v>0</v>
      </c>
      <c r="O406" s="33" t="s">
        <v>373</v>
      </c>
      <c r="P406" s="33">
        <v>12221006</v>
      </c>
      <c r="Q406" s="7">
        <v>0</v>
      </c>
      <c r="R406" s="33" t="s">
        <v>2699</v>
      </c>
      <c r="S406" s="15" t="s">
        <v>2502</v>
      </c>
      <c r="T406" s="33">
        <v>1</v>
      </c>
      <c r="U406" s="15" t="s">
        <v>2707</v>
      </c>
      <c r="V406" s="15">
        <v>10000</v>
      </c>
      <c r="AH406" s="33" t="s">
        <v>2727</v>
      </c>
      <c r="AI406" s="33">
        <v>-2250</v>
      </c>
      <c r="AQ406" s="33" t="s">
        <v>2707</v>
      </c>
      <c r="AR406" s="33">
        <v>10000</v>
      </c>
      <c r="BD406" s="33" t="s">
        <v>2728</v>
      </c>
      <c r="BE406" s="33">
        <v>-2250</v>
      </c>
      <c r="CK406" t="s">
        <v>2387</v>
      </c>
    </row>
    <row r="407" spans="2:89">
      <c r="B407" s="15">
        <f>20000000+INDEX(编号表!$F:$F,MATCH(D407,编号表!$E:$E,0))*10000+F407</f>
        <v>20710006</v>
      </c>
      <c r="C407" s="15" t="s">
        <v>3005</v>
      </c>
      <c r="D407" s="15" t="s">
        <v>2387</v>
      </c>
      <c r="E407" s="15" t="s">
        <v>2696</v>
      </c>
      <c r="F407" s="15">
        <v>6</v>
      </c>
      <c r="G407" s="15" t="inlineStr">
        <is>
          <t xml:space="preserve">降低敌人的物理防御上下限各22.5%，持续120秒。</t>
        </is>
      </c>
      <c r="H407" s="15" t="str">
        <f t="shared" si="6"/>
        <v>207100</v>
      </c>
      <c r="I407" s="15" t="b">
        <v>1</v>
      </c>
      <c r="J407" s="15" t="s">
        <v>2698</v>
      </c>
      <c r="K407" s="33" t="s">
        <v>2981</v>
      </c>
      <c r="L407" s="15">
        <v>1</v>
      </c>
      <c r="M407" s="15">
        <v>120000</v>
      </c>
      <c r="N407" s="15">
        <v>0</v>
      </c>
      <c r="O407" s="33" t="s">
        <v>373</v>
      </c>
      <c r="P407" s="33">
        <v>12221006</v>
      </c>
      <c r="Q407" s="7">
        <v>0</v>
      </c>
      <c r="R407" s="33" t="s">
        <v>2699</v>
      </c>
      <c r="S407" s="15" t="s">
        <v>2502</v>
      </c>
      <c r="T407" s="33">
        <v>1</v>
      </c>
      <c r="U407" s="15" t="s">
        <v>2707</v>
      </c>
      <c r="V407" s="15">
        <v>10000</v>
      </c>
      <c r="AH407" s="33" t="s">
        <v>2724</v>
      </c>
      <c r="AI407" s="33">
        <v>-2250</v>
      </c>
      <c r="AQ407" s="33" t="s">
        <v>2707</v>
      </c>
      <c r="AR407" s="33">
        <v>10000</v>
      </c>
      <c r="BD407" s="33" t="s">
        <v>2725</v>
      </c>
      <c r="BE407" s="33">
        <v>-2250</v>
      </c>
      <c r="CK407" t="s">
        <v>2387</v>
      </c>
    </row>
    <row r="408" spans="2:89">
      <c r="B408" s="15">
        <f>20000000+INDEX(编号表!$F:$F,MATCH(D408,编号表!$E:$E,0))*10000+F408</f>
        <v>20710106</v>
      </c>
      <c r="C408" s="15" t="s">
        <v>3003</v>
      </c>
      <c r="D408" s="15" t="s">
        <v>2387</v>
      </c>
      <c r="E408" s="15" t="s">
        <v>2696</v>
      </c>
      <c r="F408" s="15">
        <v>106</v>
      </c>
      <c r="G408" s="15" t="inlineStr">
        <is>
          <t xml:space="preserve">降低敌人的法术防御上下限各15%，持续120秒。</t>
        </is>
      </c>
      <c r="H408" s="15" t="str">
        <f t="shared" si="6"/>
        <v>207101</v>
      </c>
      <c r="I408" s="15" t="b">
        <v>1</v>
      </c>
      <c r="J408" s="15" t="s">
        <v>2698</v>
      </c>
      <c r="K408" s="33" t="s">
        <v>2981</v>
      </c>
      <c r="L408" s="15">
        <v>1</v>
      </c>
      <c r="M408" s="15">
        <v>120000</v>
      </c>
      <c r="N408" s="15">
        <v>0</v>
      </c>
      <c r="O408" s="33" t="s">
        <v>373</v>
      </c>
      <c r="P408" s="33">
        <v>12221006</v>
      </c>
      <c r="Q408" s="7">
        <v>0</v>
      </c>
      <c r="R408" s="33" t="s">
        <v>2699</v>
      </c>
      <c r="S408" s="15" t="s">
        <v>2502</v>
      </c>
      <c r="T408" s="33">
        <v>1</v>
      </c>
      <c r="U408" s="15" t="s">
        <v>2707</v>
      </c>
      <c r="V408" s="15">
        <v>10000</v>
      </c>
      <c r="AH408" s="33" t="s">
        <v>2727</v>
      </c>
      <c r="AI408" s="33">
        <v>-1500</v>
      </c>
      <c r="AQ408" s="33" t="s">
        <v>2707</v>
      </c>
      <c r="AR408" s="33">
        <v>10000</v>
      </c>
      <c r="BD408" s="33" t="s">
        <v>2728</v>
      </c>
      <c r="BE408" s="33">
        <v>-1500</v>
      </c>
      <c r="CK408" t="s">
        <v>2387</v>
      </c>
    </row>
    <row r="409" spans="2:89">
      <c r="B409" s="15">
        <f>20000000+INDEX(编号表!$F:$F,MATCH(D409,编号表!$E:$E,0))*10000+F409</f>
        <v>20710007</v>
      </c>
      <c r="C409" s="15" t="s">
        <v>3005</v>
      </c>
      <c r="D409" s="15" t="s">
        <v>2387</v>
      </c>
      <c r="E409" s="15" t="s">
        <v>2696</v>
      </c>
      <c r="F409" s="15">
        <v>7</v>
      </c>
      <c r="G409" s="15" t="inlineStr">
        <is>
          <t xml:space="preserve">降低敌人的物理防御上下限各15%，持续120秒。</t>
        </is>
      </c>
      <c r="H409" s="15" t="str">
        <f t="shared" si="6"/>
        <v>207100</v>
      </c>
      <c r="I409" s="15" t="b">
        <v>1</v>
      </c>
      <c r="J409" s="15" t="s">
        <v>2698</v>
      </c>
      <c r="K409" s="33" t="s">
        <v>2981</v>
      </c>
      <c r="L409" s="15">
        <v>1</v>
      </c>
      <c r="M409" s="15">
        <v>120000</v>
      </c>
      <c r="N409" s="15">
        <v>0</v>
      </c>
      <c r="O409" s="33" t="s">
        <v>373</v>
      </c>
      <c r="P409" s="33">
        <v>12221006</v>
      </c>
      <c r="Q409" s="7">
        <v>0</v>
      </c>
      <c r="R409" s="33" t="s">
        <v>2699</v>
      </c>
      <c r="S409" s="15" t="s">
        <v>2502</v>
      </c>
      <c r="T409" s="33">
        <v>1</v>
      </c>
      <c r="U409" s="15" t="s">
        <v>2707</v>
      </c>
      <c r="V409" s="15">
        <v>10000</v>
      </c>
      <c r="AH409" s="33" t="s">
        <v>2724</v>
      </c>
      <c r="AI409" s="33">
        <v>-1500</v>
      </c>
      <c r="AQ409" s="33" t="s">
        <v>2707</v>
      </c>
      <c r="AR409" s="33">
        <v>10000</v>
      </c>
      <c r="BD409" s="33" t="s">
        <v>2725</v>
      </c>
      <c r="BE409" s="33">
        <v>-1500</v>
      </c>
      <c r="CK409" t="s">
        <v>2387</v>
      </c>
    </row>
    <row r="410" spans="2:89">
      <c r="B410" s="15">
        <f>20000000+INDEX(编号表!$F:$F,MATCH(D410,编号表!$E:$E,0))*10000+F410</f>
        <v>20710107</v>
      </c>
      <c r="C410" s="15" t="s">
        <v>3003</v>
      </c>
      <c r="D410" s="15" t="s">
        <v>2387</v>
      </c>
      <c r="E410" s="15" t="s">
        <v>2696</v>
      </c>
      <c r="F410" s="15">
        <v>107</v>
      </c>
      <c r="G410" s="15" t="inlineStr">
        <is>
          <t xml:space="preserve">降低敌人的法术防御上下限各18.75%，持续120秒。</t>
        </is>
      </c>
      <c r="H410" s="15" t="str">
        <f t="shared" si="6"/>
        <v>207101</v>
      </c>
      <c r="I410" s="15" t="b">
        <v>1</v>
      </c>
      <c r="J410" s="15" t="s">
        <v>2698</v>
      </c>
      <c r="K410" s="33" t="s">
        <v>2981</v>
      </c>
      <c r="L410" s="15">
        <v>1</v>
      </c>
      <c r="M410" s="15">
        <v>120000</v>
      </c>
      <c r="N410" s="15">
        <v>0</v>
      </c>
      <c r="O410" s="33" t="s">
        <v>373</v>
      </c>
      <c r="P410" s="33">
        <v>12221006</v>
      </c>
      <c r="Q410" s="7">
        <v>0</v>
      </c>
      <c r="R410" s="33" t="s">
        <v>2699</v>
      </c>
      <c r="S410" s="15" t="s">
        <v>2502</v>
      </c>
      <c r="T410" s="33">
        <v>1</v>
      </c>
      <c r="U410" s="15" t="s">
        <v>2707</v>
      </c>
      <c r="V410" s="15">
        <v>10000</v>
      </c>
      <c r="AH410" s="33" t="s">
        <v>2727</v>
      </c>
      <c r="AI410" s="33">
        <v>-1875</v>
      </c>
      <c r="AQ410" s="33" t="s">
        <v>2707</v>
      </c>
      <c r="AR410" s="33">
        <v>10000</v>
      </c>
      <c r="BD410" s="33" t="s">
        <v>2728</v>
      </c>
      <c r="BE410" s="33">
        <v>-1875</v>
      </c>
      <c r="CK410" t="s">
        <v>2387</v>
      </c>
    </row>
    <row r="411" spans="2:89">
      <c r="B411" s="15">
        <f>20000000+INDEX(编号表!$F:$F,MATCH(D411,编号表!$E:$E,0))*10000+F411</f>
        <v>20710008</v>
      </c>
      <c r="C411" s="15" t="s">
        <v>3005</v>
      </c>
      <c r="D411" s="15" t="s">
        <v>2387</v>
      </c>
      <c r="E411" s="15" t="s">
        <v>2696</v>
      </c>
      <c r="F411" s="15">
        <v>8</v>
      </c>
      <c r="G411" s="15" t="inlineStr">
        <is>
          <t xml:space="preserve">降低敌人的物理防御上下限各18.75%，持续120秒。</t>
        </is>
      </c>
      <c r="H411" s="15" t="str">
        <f t="shared" si="6"/>
        <v>207100</v>
      </c>
      <c r="I411" s="15" t="b">
        <v>1</v>
      </c>
      <c r="J411" s="15" t="s">
        <v>2698</v>
      </c>
      <c r="K411" s="33" t="s">
        <v>2981</v>
      </c>
      <c r="L411" s="15">
        <v>1</v>
      </c>
      <c r="M411" s="15">
        <v>120000</v>
      </c>
      <c r="N411" s="15">
        <v>0</v>
      </c>
      <c r="O411" s="33" t="s">
        <v>373</v>
      </c>
      <c r="P411" s="33">
        <v>12221006</v>
      </c>
      <c r="Q411" s="7">
        <v>0</v>
      </c>
      <c r="R411" s="33" t="s">
        <v>2699</v>
      </c>
      <c r="S411" s="15" t="s">
        <v>2502</v>
      </c>
      <c r="T411" s="33">
        <v>1</v>
      </c>
      <c r="U411" s="15" t="s">
        <v>2707</v>
      </c>
      <c r="V411" s="15">
        <v>10000</v>
      </c>
      <c r="AH411" s="33" t="s">
        <v>2724</v>
      </c>
      <c r="AI411" s="33">
        <v>-1875</v>
      </c>
      <c r="AQ411" s="33" t="s">
        <v>2707</v>
      </c>
      <c r="AR411" s="33">
        <v>10000</v>
      </c>
      <c r="BD411" s="33" t="s">
        <v>2725</v>
      </c>
      <c r="BE411" s="33">
        <v>-1875</v>
      </c>
      <c r="CK411" t="s">
        <v>2387</v>
      </c>
    </row>
    <row r="412" spans="2:89">
      <c r="B412" s="15">
        <f>20000000+INDEX(编号表!$F:$F,MATCH(D412,编号表!$E:$E,0))*10000+F412</f>
        <v>20710108</v>
      </c>
      <c r="C412" s="15" t="s">
        <v>3003</v>
      </c>
      <c r="D412" s="15" t="s">
        <v>2387</v>
      </c>
      <c r="E412" s="15" t="s">
        <v>2696</v>
      </c>
      <c r="F412" s="15">
        <v>108</v>
      </c>
      <c r="G412" s="15" t="inlineStr">
        <is>
          <t xml:space="preserve">降低敌人的法术防御上下限各22.5%，持续120秒。</t>
        </is>
      </c>
      <c r="H412" s="15" t="str">
        <f t="shared" si="6"/>
        <v>207101</v>
      </c>
      <c r="I412" s="15" t="b">
        <v>1</v>
      </c>
      <c r="J412" s="15" t="s">
        <v>2698</v>
      </c>
      <c r="K412" s="33" t="s">
        <v>2981</v>
      </c>
      <c r="L412" s="15">
        <v>1</v>
      </c>
      <c r="M412" s="15">
        <v>120000</v>
      </c>
      <c r="N412" s="15">
        <v>0</v>
      </c>
      <c r="O412" s="33" t="s">
        <v>373</v>
      </c>
      <c r="P412" s="33">
        <v>12221006</v>
      </c>
      <c r="Q412" s="7">
        <v>0</v>
      </c>
      <c r="R412" s="33" t="s">
        <v>2699</v>
      </c>
      <c r="S412" s="15" t="s">
        <v>2502</v>
      </c>
      <c r="T412" s="33">
        <v>1</v>
      </c>
      <c r="U412" s="15" t="s">
        <v>2707</v>
      </c>
      <c r="V412" s="15">
        <v>10000</v>
      </c>
      <c r="AH412" s="33" t="s">
        <v>2727</v>
      </c>
      <c r="AI412" s="33">
        <v>-2250</v>
      </c>
      <c r="AQ412" s="33" t="s">
        <v>2707</v>
      </c>
      <c r="AR412" s="33">
        <v>10000</v>
      </c>
      <c r="BD412" s="33" t="s">
        <v>2728</v>
      </c>
      <c r="BE412" s="33">
        <v>-2250</v>
      </c>
      <c r="CK412" t="s">
        <v>2387</v>
      </c>
    </row>
    <row r="413" spans="2:89">
      <c r="B413" s="15">
        <f>20000000+INDEX(编号表!$F:$F,MATCH(D413,编号表!$E:$E,0))*10000+F413</f>
        <v>20710009</v>
      </c>
      <c r="C413" s="15" t="s">
        <v>3005</v>
      </c>
      <c r="D413" s="15" t="s">
        <v>2387</v>
      </c>
      <c r="E413" s="15" t="s">
        <v>2696</v>
      </c>
      <c r="F413" s="15">
        <v>9</v>
      </c>
      <c r="G413" s="15" t="inlineStr">
        <is>
          <t xml:space="preserve">降低敌人的物理防御上下限各22.5%，持续120秒。</t>
        </is>
      </c>
      <c r="H413" s="15" t="str">
        <f t="shared" si="6"/>
        <v>207100</v>
      </c>
      <c r="I413" s="15" t="b">
        <v>1</v>
      </c>
      <c r="J413" s="15" t="s">
        <v>2698</v>
      </c>
      <c r="K413" s="33" t="s">
        <v>2981</v>
      </c>
      <c r="L413" s="15">
        <v>1</v>
      </c>
      <c r="M413" s="15">
        <v>120000</v>
      </c>
      <c r="N413" s="15">
        <v>0</v>
      </c>
      <c r="O413" s="33" t="s">
        <v>373</v>
      </c>
      <c r="P413" s="33">
        <v>12221006</v>
      </c>
      <c r="Q413" s="7">
        <v>0</v>
      </c>
      <c r="R413" s="33" t="s">
        <v>2699</v>
      </c>
      <c r="S413" s="15" t="s">
        <v>2502</v>
      </c>
      <c r="T413" s="33">
        <v>1</v>
      </c>
      <c r="U413" s="15" t="s">
        <v>2707</v>
      </c>
      <c r="V413" s="15">
        <v>10000</v>
      </c>
      <c r="AH413" s="33" t="s">
        <v>2724</v>
      </c>
      <c r="AI413" s="33">
        <v>-2250</v>
      </c>
      <c r="AQ413" s="33" t="s">
        <v>2707</v>
      </c>
      <c r="AR413" s="33">
        <v>10000</v>
      </c>
      <c r="BD413" s="33" t="s">
        <v>2725</v>
      </c>
      <c r="BE413" s="33">
        <v>-2250</v>
      </c>
      <c r="CK413" t="s">
        <v>2387</v>
      </c>
    </row>
    <row r="414" spans="2:89">
      <c r="B414" s="15">
        <f>20000000+INDEX(编号表!$F:$F,MATCH(D414,编号表!$E:$E,0))*10000+F414</f>
        <v>20710109</v>
      </c>
      <c r="C414" s="15" t="s">
        <v>3003</v>
      </c>
      <c r="D414" s="15" t="s">
        <v>2387</v>
      </c>
      <c r="E414" s="15" t="s">
        <v>2696</v>
      </c>
      <c r="F414" s="15">
        <v>109</v>
      </c>
      <c r="G414" s="15" t="inlineStr">
        <is>
          <t xml:space="preserve">降低敌人的法术防御上下限各15%，持续120秒。</t>
        </is>
      </c>
      <c r="H414" s="15" t="str">
        <f t="shared" si="6"/>
        <v>207101</v>
      </c>
      <c r="I414" s="15" t="b">
        <v>1</v>
      </c>
      <c r="J414" s="15" t="s">
        <v>2698</v>
      </c>
      <c r="K414" s="33" t="s">
        <v>2981</v>
      </c>
      <c r="L414" s="15">
        <v>1</v>
      </c>
      <c r="M414" s="15">
        <v>120000</v>
      </c>
      <c r="N414" s="15">
        <v>0</v>
      </c>
      <c r="O414" s="33" t="s">
        <v>373</v>
      </c>
      <c r="P414" s="33">
        <v>12221006</v>
      </c>
      <c r="Q414" s="7">
        <v>0</v>
      </c>
      <c r="R414" s="33" t="s">
        <v>2699</v>
      </c>
      <c r="S414" s="15" t="s">
        <v>2502</v>
      </c>
      <c r="T414" s="33">
        <v>1</v>
      </c>
      <c r="U414" s="15" t="s">
        <v>2707</v>
      </c>
      <c r="V414" s="15">
        <v>10000</v>
      </c>
      <c r="AH414" s="33" t="s">
        <v>2727</v>
      </c>
      <c r="AI414" s="33">
        <v>-1500</v>
      </c>
      <c r="AQ414" s="33" t="s">
        <v>2707</v>
      </c>
      <c r="AR414" s="33">
        <v>10000</v>
      </c>
      <c r="BD414" s="33" t="s">
        <v>2728</v>
      </c>
      <c r="BE414" s="33">
        <v>-1500</v>
      </c>
      <c r="CK414" t="s">
        <v>2387</v>
      </c>
    </row>
    <row r="415" spans="2:89">
      <c r="B415" s="15">
        <f>20000000+INDEX(编号表!$F:$F,MATCH(D415,编号表!$E:$E,0))*10000+F415</f>
        <v>20710010</v>
      </c>
      <c r="C415" s="15" t="s">
        <v>3005</v>
      </c>
      <c r="D415" s="15" t="s">
        <v>2387</v>
      </c>
      <c r="E415" s="15" t="s">
        <v>2696</v>
      </c>
      <c r="F415" s="15">
        <v>10</v>
      </c>
      <c r="G415" s="15" t="inlineStr">
        <is>
          <t xml:space="preserve">降低敌人的物理防御上下限各15%，持续120秒。</t>
        </is>
      </c>
      <c r="H415" s="15" t="str">
        <f t="shared" si="6"/>
        <v>207100</v>
      </c>
      <c r="I415" s="15" t="b">
        <v>1</v>
      </c>
      <c r="J415" s="15" t="s">
        <v>2698</v>
      </c>
      <c r="K415" s="33" t="s">
        <v>2981</v>
      </c>
      <c r="L415" s="15">
        <v>1</v>
      </c>
      <c r="M415" s="15">
        <v>120000</v>
      </c>
      <c r="N415" s="15">
        <v>0</v>
      </c>
      <c r="O415" s="33" t="s">
        <v>373</v>
      </c>
      <c r="P415" s="33">
        <v>12221006</v>
      </c>
      <c r="Q415" s="7">
        <v>0</v>
      </c>
      <c r="R415" s="33" t="s">
        <v>2699</v>
      </c>
      <c r="S415" s="15" t="s">
        <v>2502</v>
      </c>
      <c r="T415" s="33">
        <v>1</v>
      </c>
      <c r="U415" s="15" t="s">
        <v>2707</v>
      </c>
      <c r="V415" s="15">
        <v>10000</v>
      </c>
      <c r="AH415" s="33" t="s">
        <v>2724</v>
      </c>
      <c r="AI415" s="33">
        <v>-1500</v>
      </c>
      <c r="AQ415" s="33" t="s">
        <v>2707</v>
      </c>
      <c r="AR415" s="33">
        <v>10000</v>
      </c>
      <c r="BD415" s="33" t="s">
        <v>2725</v>
      </c>
      <c r="BE415" s="33">
        <v>-1500</v>
      </c>
      <c r="CK415" t="s">
        <v>2387</v>
      </c>
    </row>
    <row r="416" spans="2:89">
      <c r="B416" s="15">
        <f>20000000+INDEX(编号表!$F:$F,MATCH(D416,编号表!$E:$E,0))*10000+F416</f>
        <v>20710110</v>
      </c>
      <c r="C416" s="15" t="s">
        <v>3003</v>
      </c>
      <c r="D416" s="15" t="s">
        <v>2387</v>
      </c>
      <c r="E416" s="15" t="s">
        <v>2696</v>
      </c>
      <c r="F416" s="15">
        <v>110</v>
      </c>
      <c r="G416" s="15" t="inlineStr">
        <is>
          <t xml:space="preserve">降低敌人的法术防御上下限各18.75%，持续120秒。</t>
        </is>
      </c>
      <c r="H416" s="15" t="str">
        <f t="shared" si="6"/>
        <v>207101</v>
      </c>
      <c r="I416" s="15" t="b">
        <v>1</v>
      </c>
      <c r="J416" s="15" t="s">
        <v>2698</v>
      </c>
      <c r="K416" s="33" t="s">
        <v>2981</v>
      </c>
      <c r="L416" s="15">
        <v>1</v>
      </c>
      <c r="M416" s="15">
        <v>120000</v>
      </c>
      <c r="N416" s="15">
        <v>0</v>
      </c>
      <c r="O416" s="33" t="s">
        <v>373</v>
      </c>
      <c r="P416" s="33">
        <v>12221006</v>
      </c>
      <c r="Q416" s="7">
        <v>0</v>
      </c>
      <c r="R416" s="33" t="s">
        <v>2699</v>
      </c>
      <c r="S416" s="15" t="s">
        <v>2502</v>
      </c>
      <c r="T416" s="33">
        <v>1</v>
      </c>
      <c r="U416" s="15" t="s">
        <v>2707</v>
      </c>
      <c r="V416" s="15">
        <v>10000</v>
      </c>
      <c r="AH416" s="33" t="s">
        <v>2727</v>
      </c>
      <c r="AI416" s="33">
        <v>-1875</v>
      </c>
      <c r="AQ416" s="33" t="s">
        <v>2707</v>
      </c>
      <c r="AR416" s="33">
        <v>10000</v>
      </c>
      <c r="BD416" s="33" t="s">
        <v>2728</v>
      </c>
      <c r="BE416" s="33">
        <v>-1875</v>
      </c>
      <c r="CK416" t="s">
        <v>2387</v>
      </c>
    </row>
    <row r="417" spans="2:89">
      <c r="B417" s="15">
        <f>20000000+INDEX(编号表!$F:$F,MATCH(D417,编号表!$E:$E,0))*10000+F417</f>
        <v>20710011</v>
      </c>
      <c r="C417" s="15" t="s">
        <v>3005</v>
      </c>
      <c r="D417" s="15" t="s">
        <v>2387</v>
      </c>
      <c r="E417" s="15" t="s">
        <v>2696</v>
      </c>
      <c r="F417" s="15">
        <v>11</v>
      </c>
      <c r="G417" s="15" t="inlineStr">
        <is>
          <t xml:space="preserve">降低敌人的物理防御上下限各18.75%，持续120秒。</t>
        </is>
      </c>
      <c r="H417" s="15" t="str">
        <f t="shared" si="6"/>
        <v>207100</v>
      </c>
      <c r="I417" s="15" t="b">
        <v>1</v>
      </c>
      <c r="J417" s="15" t="s">
        <v>2698</v>
      </c>
      <c r="K417" s="33" t="s">
        <v>2981</v>
      </c>
      <c r="L417" s="15">
        <v>1</v>
      </c>
      <c r="M417" s="15">
        <v>120000</v>
      </c>
      <c r="N417" s="15">
        <v>0</v>
      </c>
      <c r="O417" s="33" t="s">
        <v>373</v>
      </c>
      <c r="P417" s="33">
        <v>12221006</v>
      </c>
      <c r="Q417" s="7">
        <v>0</v>
      </c>
      <c r="R417" s="33" t="s">
        <v>2699</v>
      </c>
      <c r="S417" s="15" t="s">
        <v>2502</v>
      </c>
      <c r="T417" s="33">
        <v>1</v>
      </c>
      <c r="U417" s="15" t="s">
        <v>2707</v>
      </c>
      <c r="V417" s="15">
        <v>10000</v>
      </c>
      <c r="AH417" s="33" t="s">
        <v>2724</v>
      </c>
      <c r="AI417" s="33">
        <v>-1875</v>
      </c>
      <c r="AQ417" s="33" t="s">
        <v>2707</v>
      </c>
      <c r="AR417" s="33">
        <v>10000</v>
      </c>
      <c r="BD417" s="33" t="s">
        <v>2725</v>
      </c>
      <c r="BE417" s="33">
        <v>-1875</v>
      </c>
      <c r="CK417" t="s">
        <v>2387</v>
      </c>
    </row>
    <row r="418" spans="2:89">
      <c r="B418" s="15">
        <f>20000000+INDEX(编号表!$F:$F,MATCH(D418,编号表!$E:$E,0))*10000+F418</f>
        <v>20710111</v>
      </c>
      <c r="C418" s="15" t="s">
        <v>3003</v>
      </c>
      <c r="D418" s="15" t="s">
        <v>2387</v>
      </c>
      <c r="E418" s="15" t="s">
        <v>2696</v>
      </c>
      <c r="F418" s="15">
        <v>111</v>
      </c>
      <c r="G418" s="15" t="inlineStr">
        <is>
          <t xml:space="preserve">降低敌人的法术防御上下限各22.5%，持续120秒。</t>
        </is>
      </c>
      <c r="H418" s="15" t="str">
        <f t="shared" si="6"/>
        <v>207101</v>
      </c>
      <c r="I418" s="15" t="b">
        <v>1</v>
      </c>
      <c r="J418" s="15" t="s">
        <v>2698</v>
      </c>
      <c r="K418" s="33" t="s">
        <v>2981</v>
      </c>
      <c r="L418" s="15">
        <v>1</v>
      </c>
      <c r="M418" s="15">
        <v>120000</v>
      </c>
      <c r="N418" s="15">
        <v>0</v>
      </c>
      <c r="O418" s="33" t="s">
        <v>373</v>
      </c>
      <c r="P418" s="33">
        <v>12221006</v>
      </c>
      <c r="Q418" s="7">
        <v>0</v>
      </c>
      <c r="R418" s="33" t="s">
        <v>2699</v>
      </c>
      <c r="S418" s="15" t="s">
        <v>2502</v>
      </c>
      <c r="T418" s="33">
        <v>1</v>
      </c>
      <c r="U418" s="15" t="s">
        <v>2707</v>
      </c>
      <c r="V418" s="15">
        <v>10000</v>
      </c>
      <c r="AH418" s="33" t="s">
        <v>2727</v>
      </c>
      <c r="AI418" s="33">
        <v>-2250</v>
      </c>
      <c r="AQ418" s="33" t="s">
        <v>2707</v>
      </c>
      <c r="AR418" s="33">
        <v>10000</v>
      </c>
      <c r="BD418" s="33" t="s">
        <v>2728</v>
      </c>
      <c r="BE418" s="33">
        <v>-2250</v>
      </c>
      <c r="CK418" t="s">
        <v>2387</v>
      </c>
    </row>
    <row r="419" spans="2:89">
      <c r="B419" s="15">
        <f>20000000+INDEX(编号表!$F:$F,MATCH(D419,编号表!$E:$E,0))*10000+F419</f>
        <v>20710012</v>
      </c>
      <c r="C419" s="15" t="s">
        <v>3005</v>
      </c>
      <c r="D419" s="15" t="s">
        <v>2387</v>
      </c>
      <c r="E419" s="15" t="s">
        <v>2696</v>
      </c>
      <c r="F419" s="15">
        <v>12</v>
      </c>
      <c r="G419" s="15" t="inlineStr">
        <is>
          <t xml:space="preserve">降低敌人的物理防御上下限各22.5%，持续120秒。</t>
        </is>
      </c>
      <c r="H419" s="15" t="str">
        <f t="shared" si="6"/>
        <v>207100</v>
      </c>
      <c r="I419" s="15" t="b">
        <v>1</v>
      </c>
      <c r="J419" s="15" t="s">
        <v>2698</v>
      </c>
      <c r="K419" s="33" t="s">
        <v>2981</v>
      </c>
      <c r="L419" s="15">
        <v>1</v>
      </c>
      <c r="M419" s="15">
        <v>120000</v>
      </c>
      <c r="N419" s="15">
        <v>0</v>
      </c>
      <c r="O419" s="33" t="s">
        <v>373</v>
      </c>
      <c r="P419" s="33">
        <v>12221006</v>
      </c>
      <c r="Q419" s="7">
        <v>0</v>
      </c>
      <c r="R419" s="33" t="s">
        <v>2699</v>
      </c>
      <c r="S419" s="15" t="s">
        <v>2502</v>
      </c>
      <c r="T419" s="33">
        <v>1</v>
      </c>
      <c r="U419" s="15" t="s">
        <v>2707</v>
      </c>
      <c r="V419" s="15">
        <v>10000</v>
      </c>
      <c r="AH419" s="33" t="s">
        <v>2724</v>
      </c>
      <c r="AI419" s="33">
        <v>-2250</v>
      </c>
      <c r="AQ419" s="33" t="s">
        <v>2707</v>
      </c>
      <c r="AR419" s="33">
        <v>10000</v>
      </c>
      <c r="BD419" s="33" t="s">
        <v>2725</v>
      </c>
      <c r="BE419" s="33">
        <v>-2250</v>
      </c>
      <c r="CK419" t="s">
        <v>2387</v>
      </c>
    </row>
    <row r="420" spans="2:89">
      <c r="B420" s="15">
        <f>20000000+INDEX(编号表!$F:$F,MATCH(D420,编号表!$E:$E,0))*10000+F420</f>
        <v>20710112</v>
      </c>
      <c r="C420" s="15" t="s">
        <v>3003</v>
      </c>
      <c r="D420" s="15" t="s">
        <v>2387</v>
      </c>
      <c r="E420" s="15" t="s">
        <v>2696</v>
      </c>
      <c r="F420" s="15">
        <v>112</v>
      </c>
      <c r="G420" s="15" t="inlineStr">
        <is>
          <t xml:space="preserve">降低敌人的法术防御上下限各15%，持续120秒。</t>
        </is>
      </c>
      <c r="H420" s="15" t="str">
        <f t="shared" si="6"/>
        <v>207101</v>
      </c>
      <c r="I420" s="15" t="b">
        <v>1</v>
      </c>
      <c r="J420" s="15" t="s">
        <v>2698</v>
      </c>
      <c r="K420" s="33" t="s">
        <v>2981</v>
      </c>
      <c r="L420" s="15">
        <v>1</v>
      </c>
      <c r="M420" s="15">
        <v>120000</v>
      </c>
      <c r="N420" s="15">
        <v>0</v>
      </c>
      <c r="O420" s="33" t="s">
        <v>373</v>
      </c>
      <c r="P420" s="33">
        <v>12221006</v>
      </c>
      <c r="Q420" s="7">
        <v>0</v>
      </c>
      <c r="R420" s="33" t="s">
        <v>2699</v>
      </c>
      <c r="S420" s="15" t="s">
        <v>2502</v>
      </c>
      <c r="T420" s="33">
        <v>1</v>
      </c>
      <c r="U420" s="15" t="s">
        <v>2707</v>
      </c>
      <c r="V420" s="15">
        <v>10000</v>
      </c>
      <c r="AH420" s="33" t="s">
        <v>2727</v>
      </c>
      <c r="AI420" s="33">
        <v>-1500</v>
      </c>
      <c r="AQ420" s="33" t="s">
        <v>2707</v>
      </c>
      <c r="AR420" s="33">
        <v>10000</v>
      </c>
      <c r="BD420" s="33" t="s">
        <v>2728</v>
      </c>
      <c r="BE420" s="33">
        <v>-1500</v>
      </c>
      <c r="CK420" t="s">
        <v>2387</v>
      </c>
    </row>
    <row r="421" spans="2:89">
      <c r="B421" s="15">
        <f>20000000+INDEX(编号表!$F:$F,MATCH(D421,编号表!$E:$E,0))*10000+F421</f>
        <v>20710013</v>
      </c>
      <c r="C421" s="15" t="s">
        <v>3005</v>
      </c>
      <c r="D421" s="15" t="s">
        <v>2387</v>
      </c>
      <c r="E421" s="15" t="s">
        <v>2696</v>
      </c>
      <c r="F421" s="15">
        <v>13</v>
      </c>
      <c r="G421" s="15" t="inlineStr">
        <is>
          <t xml:space="preserve">降低敌人的物理防御上下限各15%，持续120秒。</t>
        </is>
      </c>
      <c r="H421" s="15" t="str">
        <f t="shared" si="6"/>
        <v>207100</v>
      </c>
      <c r="I421" s="15" t="b">
        <v>1</v>
      </c>
      <c r="J421" s="15" t="s">
        <v>2698</v>
      </c>
      <c r="K421" s="33" t="s">
        <v>2981</v>
      </c>
      <c r="L421" s="15">
        <v>1</v>
      </c>
      <c r="M421" s="15">
        <v>120000</v>
      </c>
      <c r="N421" s="15">
        <v>0</v>
      </c>
      <c r="O421" s="33" t="s">
        <v>373</v>
      </c>
      <c r="P421" s="33">
        <v>12221006</v>
      </c>
      <c r="Q421" s="7">
        <v>0</v>
      </c>
      <c r="R421" s="33" t="s">
        <v>2699</v>
      </c>
      <c r="S421" s="15" t="s">
        <v>2502</v>
      </c>
      <c r="T421" s="33">
        <v>1</v>
      </c>
      <c r="U421" s="15" t="s">
        <v>2707</v>
      </c>
      <c r="V421" s="15">
        <v>10000</v>
      </c>
      <c r="AH421" s="33" t="s">
        <v>2724</v>
      </c>
      <c r="AI421" s="33">
        <v>-1500</v>
      </c>
      <c r="AQ421" s="33" t="s">
        <v>2707</v>
      </c>
      <c r="AR421" s="33">
        <v>10000</v>
      </c>
      <c r="BD421" s="33" t="s">
        <v>2725</v>
      </c>
      <c r="BE421" s="33">
        <v>-1500</v>
      </c>
      <c r="CK421" t="s">
        <v>2387</v>
      </c>
    </row>
    <row r="422" spans="2:89">
      <c r="B422" s="15">
        <f>20000000+INDEX(编号表!$F:$F,MATCH(D422,编号表!$E:$E,0))*10000+F422</f>
        <v>20710113</v>
      </c>
      <c r="C422" s="15" t="s">
        <v>3003</v>
      </c>
      <c r="D422" s="15" t="s">
        <v>2387</v>
      </c>
      <c r="E422" s="15" t="s">
        <v>2696</v>
      </c>
      <c r="F422" s="15">
        <v>113</v>
      </c>
      <c r="G422" s="15" t="inlineStr">
        <is>
          <t xml:space="preserve">降低敌人的法术防御上下限各18.75%，持续120秒。</t>
        </is>
      </c>
      <c r="H422" s="15" t="str">
        <f t="shared" si="6"/>
        <v>207101</v>
      </c>
      <c r="I422" s="15" t="b">
        <v>1</v>
      </c>
      <c r="J422" s="15" t="s">
        <v>2698</v>
      </c>
      <c r="K422" s="33" t="s">
        <v>2981</v>
      </c>
      <c r="L422" s="15">
        <v>1</v>
      </c>
      <c r="M422" s="15">
        <v>120000</v>
      </c>
      <c r="N422" s="15">
        <v>0</v>
      </c>
      <c r="O422" s="33" t="s">
        <v>373</v>
      </c>
      <c r="P422" s="33">
        <v>12221006</v>
      </c>
      <c r="Q422" s="7">
        <v>0</v>
      </c>
      <c r="R422" s="33" t="s">
        <v>2699</v>
      </c>
      <c r="S422" s="15" t="s">
        <v>2502</v>
      </c>
      <c r="T422" s="33">
        <v>1</v>
      </c>
      <c r="U422" s="15" t="s">
        <v>2707</v>
      </c>
      <c r="V422" s="15">
        <v>10000</v>
      </c>
      <c r="AH422" s="33" t="s">
        <v>2727</v>
      </c>
      <c r="AI422" s="33">
        <v>-1875</v>
      </c>
      <c r="AQ422" s="33" t="s">
        <v>2707</v>
      </c>
      <c r="AR422" s="33">
        <v>10000</v>
      </c>
      <c r="BD422" s="33" t="s">
        <v>2728</v>
      </c>
      <c r="BE422" s="33">
        <v>-1875</v>
      </c>
      <c r="CK422" t="s">
        <v>2387</v>
      </c>
    </row>
    <row r="423" spans="2:89">
      <c r="B423" s="15">
        <f>20000000+INDEX(编号表!$F:$F,MATCH(D423,编号表!$E:$E,0))*10000+F423</f>
        <v>20710014</v>
      </c>
      <c r="C423" s="15" t="s">
        <v>3005</v>
      </c>
      <c r="D423" s="15" t="s">
        <v>2387</v>
      </c>
      <c r="E423" s="15" t="s">
        <v>2696</v>
      </c>
      <c r="F423" s="15">
        <v>14</v>
      </c>
      <c r="G423" s="15" t="inlineStr">
        <is>
          <t xml:space="preserve">降低敌人的物理防御上下限各18.75%，持续120秒。</t>
        </is>
      </c>
      <c r="H423" s="15" t="str">
        <f t="shared" si="6"/>
        <v>207100</v>
      </c>
      <c r="I423" s="15" t="b">
        <v>1</v>
      </c>
      <c r="J423" s="15" t="s">
        <v>2698</v>
      </c>
      <c r="K423" s="33" t="s">
        <v>2981</v>
      </c>
      <c r="L423" s="15">
        <v>1</v>
      </c>
      <c r="M423" s="15">
        <v>120000</v>
      </c>
      <c r="N423" s="15">
        <v>0</v>
      </c>
      <c r="O423" s="33" t="s">
        <v>373</v>
      </c>
      <c r="P423" s="33">
        <v>12221006</v>
      </c>
      <c r="Q423" s="7">
        <v>0</v>
      </c>
      <c r="R423" s="33" t="s">
        <v>2699</v>
      </c>
      <c r="S423" s="15" t="s">
        <v>2502</v>
      </c>
      <c r="T423" s="33">
        <v>1</v>
      </c>
      <c r="U423" s="15" t="s">
        <v>2707</v>
      </c>
      <c r="V423" s="15">
        <v>10000</v>
      </c>
      <c r="AH423" s="33" t="s">
        <v>2724</v>
      </c>
      <c r="AI423" s="33">
        <v>-1875</v>
      </c>
      <c r="AQ423" s="33" t="s">
        <v>2707</v>
      </c>
      <c r="AR423" s="33">
        <v>10000</v>
      </c>
      <c r="BD423" s="33" t="s">
        <v>2725</v>
      </c>
      <c r="BE423" s="33">
        <v>-1875</v>
      </c>
      <c r="CK423" t="s">
        <v>2387</v>
      </c>
    </row>
    <row r="424" spans="2:89">
      <c r="B424" s="15">
        <f>20000000+INDEX(编号表!$F:$F,MATCH(D424,编号表!$E:$E,0))*10000+F424</f>
        <v>20710114</v>
      </c>
      <c r="C424" s="15" t="s">
        <v>3003</v>
      </c>
      <c r="D424" s="15" t="s">
        <v>2387</v>
      </c>
      <c r="E424" s="15" t="s">
        <v>2696</v>
      </c>
      <c r="F424" s="15">
        <v>114</v>
      </c>
      <c r="G424" s="15" t="inlineStr">
        <is>
          <t xml:space="preserve">降低敌人的法术防御上下限各22.5%，持续120秒。</t>
        </is>
      </c>
      <c r="H424" s="15" t="str">
        <f t="shared" si="6"/>
        <v>207101</v>
      </c>
      <c r="I424" s="15" t="b">
        <v>1</v>
      </c>
      <c r="J424" s="15" t="s">
        <v>2698</v>
      </c>
      <c r="K424" s="33" t="s">
        <v>2981</v>
      </c>
      <c r="L424" s="15">
        <v>1</v>
      </c>
      <c r="M424" s="15">
        <v>120000</v>
      </c>
      <c r="N424" s="15">
        <v>0</v>
      </c>
      <c r="O424" s="33" t="s">
        <v>373</v>
      </c>
      <c r="P424" s="33">
        <v>12221006</v>
      </c>
      <c r="Q424" s="7">
        <v>0</v>
      </c>
      <c r="R424" s="33" t="s">
        <v>2699</v>
      </c>
      <c r="S424" s="15" t="s">
        <v>2502</v>
      </c>
      <c r="T424" s="33">
        <v>1</v>
      </c>
      <c r="U424" s="15" t="s">
        <v>2707</v>
      </c>
      <c r="V424" s="15">
        <v>10000</v>
      </c>
      <c r="AH424" s="33" t="s">
        <v>2727</v>
      </c>
      <c r="AI424" s="33">
        <v>-2250</v>
      </c>
      <c r="AQ424" s="33" t="s">
        <v>2707</v>
      </c>
      <c r="AR424" s="33">
        <v>10000</v>
      </c>
      <c r="BD424" s="33" t="s">
        <v>2728</v>
      </c>
      <c r="BE424" s="33">
        <v>-2250</v>
      </c>
      <c r="CK424" t="s">
        <v>2387</v>
      </c>
    </row>
    <row r="425" spans="2:89">
      <c r="B425" s="15">
        <f>20000000+INDEX(编号表!$F:$F,MATCH(D425,编号表!$E:$E,0))*10000+F425</f>
        <v>20710015</v>
      </c>
      <c r="C425" s="15" t="s">
        <v>3005</v>
      </c>
      <c r="D425" s="15" t="s">
        <v>2387</v>
      </c>
      <c r="E425" s="15" t="s">
        <v>2696</v>
      </c>
      <c r="F425" s="15">
        <v>15</v>
      </c>
      <c r="G425" s="15" t="inlineStr">
        <is>
          <t xml:space="preserve">降低敌人的物理防御上下限各22.5%，持续120秒。</t>
        </is>
      </c>
      <c r="H425" s="15" t="str">
        <f t="shared" si="6"/>
        <v>207100</v>
      </c>
      <c r="I425" s="15" t="b">
        <v>1</v>
      </c>
      <c r="J425" s="15" t="s">
        <v>2698</v>
      </c>
      <c r="K425" s="33" t="s">
        <v>2981</v>
      </c>
      <c r="L425" s="15">
        <v>1</v>
      </c>
      <c r="M425" s="15">
        <v>120000</v>
      </c>
      <c r="N425" s="15">
        <v>0</v>
      </c>
      <c r="O425" s="33" t="s">
        <v>373</v>
      </c>
      <c r="P425" s="33">
        <v>12221006</v>
      </c>
      <c r="Q425" s="7">
        <v>0</v>
      </c>
      <c r="R425" s="33" t="s">
        <v>2699</v>
      </c>
      <c r="S425" s="15" t="s">
        <v>2502</v>
      </c>
      <c r="T425" s="33">
        <v>1</v>
      </c>
      <c r="U425" s="15" t="s">
        <v>2707</v>
      </c>
      <c r="V425" s="15">
        <v>10000</v>
      </c>
      <c r="AH425" s="33" t="s">
        <v>2724</v>
      </c>
      <c r="AI425" s="33">
        <v>-2250</v>
      </c>
      <c r="AQ425" s="33" t="s">
        <v>2707</v>
      </c>
      <c r="AR425" s="33">
        <v>10000</v>
      </c>
      <c r="BD425" s="33" t="s">
        <v>2725</v>
      </c>
      <c r="BE425" s="33">
        <v>-2250</v>
      </c>
      <c r="CK425" t="s">
        <v>2387</v>
      </c>
    </row>
    <row r="426" spans="2:89">
      <c r="B426" s="15">
        <f>20000000+INDEX(编号表!$F:$F,MATCH(D426,编号表!$E:$E,0))*10000+F426</f>
        <v>20710115</v>
      </c>
      <c r="C426" s="15" t="s">
        <v>3003</v>
      </c>
      <c r="D426" s="15" t="s">
        <v>2387</v>
      </c>
      <c r="E426" s="15" t="s">
        <v>2696</v>
      </c>
      <c r="F426" s="15">
        <v>115</v>
      </c>
      <c r="G426" s="15" t="inlineStr">
        <is>
          <t xml:space="preserve">降低敌人的法术防御上下限各15%，持续120秒。</t>
        </is>
      </c>
      <c r="H426" s="15" t="str">
        <f t="shared" si="6"/>
        <v>207101</v>
      </c>
      <c r="I426" s="15" t="b">
        <v>1</v>
      </c>
      <c r="J426" s="15" t="s">
        <v>2698</v>
      </c>
      <c r="K426" s="33" t="s">
        <v>2981</v>
      </c>
      <c r="L426" s="15">
        <v>1</v>
      </c>
      <c r="M426" s="15">
        <v>120000</v>
      </c>
      <c r="N426" s="15">
        <v>0</v>
      </c>
      <c r="O426" s="33" t="s">
        <v>373</v>
      </c>
      <c r="P426" s="33">
        <v>12221006</v>
      </c>
      <c r="Q426" s="7">
        <v>0</v>
      </c>
      <c r="R426" s="33" t="s">
        <v>2699</v>
      </c>
      <c r="S426" s="15" t="s">
        <v>2502</v>
      </c>
      <c r="T426" s="33">
        <v>1</v>
      </c>
      <c r="U426" s="15" t="s">
        <v>2707</v>
      </c>
      <c r="V426" s="15">
        <v>10000</v>
      </c>
      <c r="AH426" s="33" t="s">
        <v>2727</v>
      </c>
      <c r="AI426" s="33">
        <v>-1500</v>
      </c>
      <c r="AQ426" s="33" t="s">
        <v>2707</v>
      </c>
      <c r="AR426" s="33">
        <v>10000</v>
      </c>
      <c r="BD426" s="33" t="s">
        <v>2728</v>
      </c>
      <c r="BE426" s="33">
        <v>-1500</v>
      </c>
      <c r="CK426" t="s">
        <v>2387</v>
      </c>
    </row>
    <row r="427" spans="2:89">
      <c r="B427" s="15">
        <f>20000000+INDEX(编号表!$F:$F,MATCH(D427,编号表!$E:$E,0))*10000+F427</f>
        <v>20710016</v>
      </c>
      <c r="C427" s="15" t="s">
        <v>3005</v>
      </c>
      <c r="D427" s="15" t="s">
        <v>2387</v>
      </c>
      <c r="E427" s="15" t="s">
        <v>2696</v>
      </c>
      <c r="F427" s="15">
        <v>16</v>
      </c>
      <c r="G427" s="15" t="inlineStr">
        <is>
          <t xml:space="preserve">降低敌人的物理防御上下限各15%，持续120秒。</t>
        </is>
      </c>
      <c r="H427" s="15" t="str">
        <f t="shared" si="6"/>
        <v>207100</v>
      </c>
      <c r="I427" s="15" t="b">
        <v>1</v>
      </c>
      <c r="J427" s="15" t="s">
        <v>2698</v>
      </c>
      <c r="K427" s="33" t="s">
        <v>2981</v>
      </c>
      <c r="L427" s="15">
        <v>1</v>
      </c>
      <c r="M427" s="15">
        <v>120000</v>
      </c>
      <c r="N427" s="15">
        <v>0</v>
      </c>
      <c r="O427" s="33" t="s">
        <v>373</v>
      </c>
      <c r="P427" s="33">
        <v>12221006</v>
      </c>
      <c r="Q427" s="7">
        <v>0</v>
      </c>
      <c r="R427" s="33" t="s">
        <v>2699</v>
      </c>
      <c r="S427" s="15" t="s">
        <v>2502</v>
      </c>
      <c r="T427" s="33">
        <v>1</v>
      </c>
      <c r="U427" s="15" t="s">
        <v>2707</v>
      </c>
      <c r="V427" s="15">
        <v>10000</v>
      </c>
      <c r="AH427" s="33" t="s">
        <v>2724</v>
      </c>
      <c r="AI427" s="33">
        <v>-1500</v>
      </c>
      <c r="AQ427" s="33" t="s">
        <v>2707</v>
      </c>
      <c r="AR427" s="33">
        <v>10000</v>
      </c>
      <c r="BD427" s="33" t="s">
        <v>2725</v>
      </c>
      <c r="BE427" s="33">
        <v>-1500</v>
      </c>
      <c r="CK427" t="s">
        <v>2387</v>
      </c>
    </row>
    <row r="428" spans="2:89">
      <c r="B428" s="15">
        <f>20000000+INDEX(编号表!$F:$F,MATCH(D428,编号表!$E:$E,0))*10000+F428</f>
        <v>20710116</v>
      </c>
      <c r="C428" s="15" t="s">
        <v>3003</v>
      </c>
      <c r="D428" s="15" t="s">
        <v>2387</v>
      </c>
      <c r="E428" s="15" t="s">
        <v>2696</v>
      </c>
      <c r="F428" s="15">
        <v>116</v>
      </c>
      <c r="G428" s="15" t="inlineStr">
        <is>
          <t xml:space="preserve">降低敌人的法术防御上下限各18.75%，持续120秒。</t>
        </is>
      </c>
      <c r="H428" s="15" t="str">
        <f t="shared" si="6"/>
        <v>207101</v>
      </c>
      <c r="I428" s="15" t="b">
        <v>1</v>
      </c>
      <c r="J428" s="15" t="s">
        <v>2698</v>
      </c>
      <c r="K428" s="33" t="s">
        <v>2981</v>
      </c>
      <c r="L428" s="15">
        <v>1</v>
      </c>
      <c r="M428" s="15">
        <v>120000</v>
      </c>
      <c r="N428" s="15">
        <v>0</v>
      </c>
      <c r="O428" s="33" t="s">
        <v>373</v>
      </c>
      <c r="P428" s="33">
        <v>12221006</v>
      </c>
      <c r="Q428" s="7">
        <v>0</v>
      </c>
      <c r="R428" s="33" t="s">
        <v>2699</v>
      </c>
      <c r="S428" s="15" t="s">
        <v>2502</v>
      </c>
      <c r="T428" s="33">
        <v>1</v>
      </c>
      <c r="U428" s="15" t="s">
        <v>2707</v>
      </c>
      <c r="V428" s="15">
        <v>10000</v>
      </c>
      <c r="AH428" s="33" t="s">
        <v>2727</v>
      </c>
      <c r="AI428" s="33">
        <v>-1875</v>
      </c>
      <c r="AQ428" s="33" t="s">
        <v>2707</v>
      </c>
      <c r="AR428" s="33">
        <v>10000</v>
      </c>
      <c r="BD428" s="33" t="s">
        <v>2728</v>
      </c>
      <c r="BE428" s="33">
        <v>-1875</v>
      </c>
      <c r="CK428" t="s">
        <v>2387</v>
      </c>
    </row>
    <row r="429" spans="2:89">
      <c r="B429" s="15">
        <f>20000000+INDEX(编号表!$F:$F,MATCH(D429,编号表!$E:$E,0))*10000+F429</f>
        <v>20710017</v>
      </c>
      <c r="C429" s="15" t="s">
        <v>3005</v>
      </c>
      <c r="D429" s="15" t="s">
        <v>2387</v>
      </c>
      <c r="E429" s="15" t="s">
        <v>2696</v>
      </c>
      <c r="F429" s="15">
        <v>17</v>
      </c>
      <c r="G429" s="15" t="inlineStr">
        <is>
          <t xml:space="preserve">降低敌人的物理防御上下限各18.75%，持续120秒。</t>
        </is>
      </c>
      <c r="H429" s="15" t="str">
        <f t="shared" si="6"/>
        <v>207100</v>
      </c>
      <c r="I429" s="15" t="b">
        <v>1</v>
      </c>
      <c r="J429" s="15" t="s">
        <v>2698</v>
      </c>
      <c r="K429" s="33" t="s">
        <v>2981</v>
      </c>
      <c r="L429" s="15">
        <v>1</v>
      </c>
      <c r="M429" s="15">
        <v>120000</v>
      </c>
      <c r="N429" s="15">
        <v>0</v>
      </c>
      <c r="O429" s="33" t="s">
        <v>373</v>
      </c>
      <c r="P429" s="33">
        <v>12221006</v>
      </c>
      <c r="Q429" s="7">
        <v>0</v>
      </c>
      <c r="R429" s="33" t="s">
        <v>2699</v>
      </c>
      <c r="S429" s="15" t="s">
        <v>2502</v>
      </c>
      <c r="T429" s="33">
        <v>1</v>
      </c>
      <c r="U429" s="15" t="s">
        <v>2707</v>
      </c>
      <c r="V429" s="15">
        <v>10000</v>
      </c>
      <c r="AH429" s="33" t="s">
        <v>2724</v>
      </c>
      <c r="AI429" s="33">
        <v>-1875</v>
      </c>
      <c r="AQ429" s="33" t="s">
        <v>2707</v>
      </c>
      <c r="AR429" s="33">
        <v>10000</v>
      </c>
      <c r="BD429" s="33" t="s">
        <v>2725</v>
      </c>
      <c r="BE429" s="33">
        <v>-1875</v>
      </c>
      <c r="CK429" t="s">
        <v>2387</v>
      </c>
    </row>
    <row r="430" spans="2:89">
      <c r="B430" s="15">
        <f>20000000+INDEX(编号表!$F:$F,MATCH(D430,编号表!$E:$E,0))*10000+F430</f>
        <v>20710117</v>
      </c>
      <c r="C430" s="15" t="s">
        <v>3003</v>
      </c>
      <c r="D430" s="15" t="s">
        <v>2387</v>
      </c>
      <c r="E430" s="15" t="s">
        <v>2696</v>
      </c>
      <c r="F430" s="15">
        <v>117</v>
      </c>
      <c r="G430" s="15" t="inlineStr">
        <is>
          <t xml:space="preserve">降低敌人的法术防御上下限各22.5%，持续120秒。</t>
        </is>
      </c>
      <c r="H430" s="15" t="str">
        <f t="shared" si="6"/>
        <v>207101</v>
      </c>
      <c r="I430" s="15" t="b">
        <v>1</v>
      </c>
      <c r="J430" s="15" t="s">
        <v>2698</v>
      </c>
      <c r="K430" s="33" t="s">
        <v>2981</v>
      </c>
      <c r="L430" s="15">
        <v>1</v>
      </c>
      <c r="M430" s="15">
        <v>120000</v>
      </c>
      <c r="N430" s="15">
        <v>0</v>
      </c>
      <c r="O430" s="33" t="s">
        <v>373</v>
      </c>
      <c r="P430" s="33">
        <v>12221006</v>
      </c>
      <c r="Q430" s="7">
        <v>0</v>
      </c>
      <c r="R430" s="33" t="s">
        <v>2699</v>
      </c>
      <c r="S430" s="15" t="s">
        <v>2502</v>
      </c>
      <c r="T430" s="33">
        <v>1</v>
      </c>
      <c r="U430" s="15" t="s">
        <v>2707</v>
      </c>
      <c r="V430" s="15">
        <v>10000</v>
      </c>
      <c r="AH430" s="33" t="s">
        <v>2727</v>
      </c>
      <c r="AI430" s="33">
        <v>-2250</v>
      </c>
      <c r="AQ430" s="33" t="s">
        <v>2707</v>
      </c>
      <c r="AR430" s="33">
        <v>10000</v>
      </c>
      <c r="BD430" s="33" t="s">
        <v>2728</v>
      </c>
      <c r="BE430" s="33">
        <v>-2250</v>
      </c>
      <c r="CK430" t="s">
        <v>2387</v>
      </c>
    </row>
    <row r="431" spans="2:89">
      <c r="B431" s="15">
        <f>20000000+INDEX(编号表!$F:$F,MATCH(D431,编号表!$E:$E,0))*10000+F431</f>
        <v>20710018</v>
      </c>
      <c r="C431" s="15" t="s">
        <v>3005</v>
      </c>
      <c r="D431" s="15" t="s">
        <v>2387</v>
      </c>
      <c r="E431" s="15" t="s">
        <v>2696</v>
      </c>
      <c r="F431" s="15">
        <v>18</v>
      </c>
      <c r="G431" s="15" t="inlineStr">
        <is>
          <t xml:space="preserve">降低敌人的物理防御上下限各22.5%，持续120秒。</t>
        </is>
      </c>
      <c r="H431" s="15" t="str">
        <f t="shared" si="6"/>
        <v>207100</v>
      </c>
      <c r="I431" s="15" t="b">
        <v>1</v>
      </c>
      <c r="J431" s="15" t="s">
        <v>2698</v>
      </c>
      <c r="K431" s="33" t="s">
        <v>2981</v>
      </c>
      <c r="L431" s="15">
        <v>1</v>
      </c>
      <c r="M431" s="15">
        <v>120000</v>
      </c>
      <c r="N431" s="15">
        <v>0</v>
      </c>
      <c r="O431" s="33" t="s">
        <v>373</v>
      </c>
      <c r="P431" s="33">
        <v>12221006</v>
      </c>
      <c r="Q431" s="7">
        <v>0</v>
      </c>
      <c r="R431" s="33" t="s">
        <v>2699</v>
      </c>
      <c r="S431" s="15" t="s">
        <v>2502</v>
      </c>
      <c r="T431" s="33">
        <v>1</v>
      </c>
      <c r="U431" s="15" t="s">
        <v>2707</v>
      </c>
      <c r="V431" s="15">
        <v>10000</v>
      </c>
      <c r="AH431" s="33" t="s">
        <v>2724</v>
      </c>
      <c r="AI431" s="33">
        <v>-2250</v>
      </c>
      <c r="AQ431" s="33" t="s">
        <v>2707</v>
      </c>
      <c r="AR431" s="33">
        <v>10000</v>
      </c>
      <c r="BD431" s="33" t="s">
        <v>2725</v>
      </c>
      <c r="BE431" s="33">
        <v>-2250</v>
      </c>
      <c r="CK431" t="s">
        <v>2387</v>
      </c>
    </row>
    <row r="432" spans="2:89">
      <c r="B432" s="15">
        <f>20000000+INDEX(编号表!$F:$F,MATCH(D432,编号表!$E:$E,0))*10000+F432</f>
        <v>20710118</v>
      </c>
      <c r="C432" s="15" t="s">
        <v>3003</v>
      </c>
      <c r="D432" s="15" t="s">
        <v>2387</v>
      </c>
      <c r="E432" s="15" t="s">
        <v>2696</v>
      </c>
      <c r="F432" s="15">
        <v>118</v>
      </c>
      <c r="G432" s="15" t="inlineStr">
        <is>
          <t xml:space="preserve">降低敌人的法术防御上下限各15%，持续120秒。</t>
        </is>
      </c>
      <c r="H432" s="15" t="str">
        <f t="shared" si="6"/>
        <v>207101</v>
      </c>
      <c r="I432" s="15" t="b">
        <v>1</v>
      </c>
      <c r="J432" s="15" t="s">
        <v>2698</v>
      </c>
      <c r="K432" s="33" t="s">
        <v>2981</v>
      </c>
      <c r="L432" s="15">
        <v>1</v>
      </c>
      <c r="M432" s="15">
        <v>120000</v>
      </c>
      <c r="N432" s="15">
        <v>0</v>
      </c>
      <c r="O432" s="33" t="s">
        <v>373</v>
      </c>
      <c r="P432" s="33">
        <v>12221006</v>
      </c>
      <c r="Q432" s="7">
        <v>0</v>
      </c>
      <c r="R432" s="33" t="s">
        <v>2699</v>
      </c>
      <c r="S432" s="15" t="s">
        <v>2502</v>
      </c>
      <c r="T432" s="33">
        <v>1</v>
      </c>
      <c r="U432" s="15" t="s">
        <v>2707</v>
      </c>
      <c r="V432" s="15">
        <v>10000</v>
      </c>
      <c r="AH432" s="33" t="s">
        <v>2727</v>
      </c>
      <c r="AI432" s="33">
        <v>-1500</v>
      </c>
      <c r="AQ432" s="33" t="s">
        <v>2707</v>
      </c>
      <c r="AR432" s="33">
        <v>10000</v>
      </c>
      <c r="BD432" s="33" t="s">
        <v>2728</v>
      </c>
      <c r="BE432" s="33">
        <v>-1500</v>
      </c>
      <c r="CK432" t="s">
        <v>2387</v>
      </c>
    </row>
    <row r="433" spans="2:89">
      <c r="B433" s="15">
        <f>20000000+INDEX(编号表!$F:$F,MATCH(D433,编号表!$E:$E,0))*10000+F433</f>
        <v>20710019</v>
      </c>
      <c r="C433" s="15" t="s">
        <v>3005</v>
      </c>
      <c r="D433" s="15" t="s">
        <v>2387</v>
      </c>
      <c r="E433" s="15" t="s">
        <v>2696</v>
      </c>
      <c r="F433" s="15">
        <v>19</v>
      </c>
      <c r="G433" s="15" t="inlineStr">
        <is>
          <t xml:space="preserve">降低敌人的物理防御上下限各15%，持续120秒。</t>
        </is>
      </c>
      <c r="H433" s="15" t="str">
        <f t="shared" si="6"/>
        <v>207100</v>
      </c>
      <c r="I433" s="15" t="b">
        <v>1</v>
      </c>
      <c r="J433" s="15" t="s">
        <v>2698</v>
      </c>
      <c r="K433" s="33" t="s">
        <v>2981</v>
      </c>
      <c r="L433" s="15">
        <v>1</v>
      </c>
      <c r="M433" s="15">
        <v>120000</v>
      </c>
      <c r="N433" s="15">
        <v>0</v>
      </c>
      <c r="O433" s="33" t="s">
        <v>373</v>
      </c>
      <c r="P433" s="33">
        <v>12221006</v>
      </c>
      <c r="Q433" s="7">
        <v>0</v>
      </c>
      <c r="R433" s="33" t="s">
        <v>2699</v>
      </c>
      <c r="S433" s="15" t="s">
        <v>2502</v>
      </c>
      <c r="T433" s="33">
        <v>1</v>
      </c>
      <c r="U433" s="15" t="s">
        <v>2707</v>
      </c>
      <c r="V433" s="15">
        <v>10000</v>
      </c>
      <c r="AH433" s="33" t="s">
        <v>2724</v>
      </c>
      <c r="AI433" s="33">
        <v>-1500</v>
      </c>
      <c r="AQ433" s="33" t="s">
        <v>2707</v>
      </c>
      <c r="AR433" s="33">
        <v>10000</v>
      </c>
      <c r="BD433" s="33" t="s">
        <v>2725</v>
      </c>
      <c r="BE433" s="33">
        <v>-1500</v>
      </c>
      <c r="CK433" t="s">
        <v>2387</v>
      </c>
    </row>
    <row r="434" spans="2:89">
      <c r="B434" s="15">
        <f>20000000+INDEX(编号表!$F:$F,MATCH(D434,编号表!$E:$E,0))*10000+F434</f>
        <v>20710119</v>
      </c>
      <c r="C434" s="15" t="s">
        <v>3003</v>
      </c>
      <c r="D434" s="15" t="s">
        <v>2387</v>
      </c>
      <c r="E434" s="15" t="s">
        <v>2696</v>
      </c>
      <c r="F434" s="15">
        <v>119</v>
      </c>
      <c r="G434" s="15" t="inlineStr">
        <is>
          <t xml:space="preserve">降低敌人的法术防御上下限各18.75%，持续120秒。</t>
        </is>
      </c>
      <c r="H434" s="15" t="str">
        <f t="shared" si="6"/>
        <v>207101</v>
      </c>
      <c r="I434" s="15" t="b">
        <v>1</v>
      </c>
      <c r="J434" s="15" t="s">
        <v>2698</v>
      </c>
      <c r="K434" s="33" t="s">
        <v>2981</v>
      </c>
      <c r="L434" s="15">
        <v>1</v>
      </c>
      <c r="M434" s="15">
        <v>120000</v>
      </c>
      <c r="N434" s="15">
        <v>0</v>
      </c>
      <c r="O434" s="33" t="s">
        <v>373</v>
      </c>
      <c r="P434" s="33">
        <v>12221006</v>
      </c>
      <c r="Q434" s="7">
        <v>0</v>
      </c>
      <c r="R434" s="33" t="s">
        <v>2699</v>
      </c>
      <c r="S434" s="15" t="s">
        <v>2502</v>
      </c>
      <c r="T434" s="33">
        <v>1</v>
      </c>
      <c r="U434" s="15" t="s">
        <v>2707</v>
      </c>
      <c r="V434" s="15">
        <v>10000</v>
      </c>
      <c r="AH434" s="33" t="s">
        <v>2727</v>
      </c>
      <c r="AI434" s="33">
        <v>-1875</v>
      </c>
      <c r="AQ434" s="33" t="s">
        <v>2707</v>
      </c>
      <c r="AR434" s="33">
        <v>10000</v>
      </c>
      <c r="BD434" s="33" t="s">
        <v>2728</v>
      </c>
      <c r="BE434" s="33">
        <v>-1875</v>
      </c>
      <c r="CK434" t="s">
        <v>2387</v>
      </c>
    </row>
    <row r="435" spans="2:89">
      <c r="B435" s="15">
        <f>20000000+INDEX(编号表!$F:$F,MATCH(D435,编号表!$E:$E,0))*10000+F435</f>
        <v>20710020</v>
      </c>
      <c r="C435" s="15" t="s">
        <v>3005</v>
      </c>
      <c r="D435" s="15" t="s">
        <v>2387</v>
      </c>
      <c r="E435" s="15" t="s">
        <v>2696</v>
      </c>
      <c r="F435" s="15">
        <v>20</v>
      </c>
      <c r="G435" s="15" t="inlineStr">
        <is>
          <t xml:space="preserve">降低敌人的物理防御上下限各18.75%，持续120秒。</t>
        </is>
      </c>
      <c r="H435" s="15" t="str">
        <f t="shared" si="6"/>
        <v>207100</v>
      </c>
      <c r="I435" s="15" t="b">
        <v>1</v>
      </c>
      <c r="J435" s="15" t="s">
        <v>2698</v>
      </c>
      <c r="K435" s="33" t="s">
        <v>2981</v>
      </c>
      <c r="L435" s="15">
        <v>1</v>
      </c>
      <c r="M435" s="15">
        <v>120000</v>
      </c>
      <c r="N435" s="15">
        <v>0</v>
      </c>
      <c r="O435" s="33" t="s">
        <v>373</v>
      </c>
      <c r="P435" s="33">
        <v>12221006</v>
      </c>
      <c r="Q435" s="7">
        <v>0</v>
      </c>
      <c r="R435" s="33" t="s">
        <v>2699</v>
      </c>
      <c r="S435" s="15" t="s">
        <v>2502</v>
      </c>
      <c r="T435" s="33">
        <v>1</v>
      </c>
      <c r="U435" s="15" t="s">
        <v>2707</v>
      </c>
      <c r="V435" s="15">
        <v>10000</v>
      </c>
      <c r="AH435" s="33" t="s">
        <v>2724</v>
      </c>
      <c r="AI435" s="33">
        <v>-1875</v>
      </c>
      <c r="AQ435" s="33" t="s">
        <v>2707</v>
      </c>
      <c r="AR435" s="33">
        <v>10000</v>
      </c>
      <c r="BD435" s="33" t="s">
        <v>2725</v>
      </c>
      <c r="BE435" s="33">
        <v>-1875</v>
      </c>
      <c r="CK435" t="s">
        <v>2387</v>
      </c>
    </row>
    <row r="436" spans="2:89">
      <c r="B436" s="15">
        <f>20000000+INDEX(编号表!$F:$F,MATCH(D436,编号表!$E:$E,0))*10000+F436</f>
        <v>20710120</v>
      </c>
      <c r="C436" s="15" t="s">
        <v>3003</v>
      </c>
      <c r="D436" s="15" t="s">
        <v>2387</v>
      </c>
      <c r="E436" s="15" t="s">
        <v>2696</v>
      </c>
      <c r="F436" s="15">
        <v>120</v>
      </c>
      <c r="G436" s="15" t="inlineStr">
        <is>
          <t xml:space="preserve">降低敌人的法术防御上下限各22.5%，持续120秒。</t>
        </is>
      </c>
      <c r="H436" s="15" t="str">
        <f t="shared" si="6"/>
        <v>207101</v>
      </c>
      <c r="I436" s="15" t="b">
        <v>1</v>
      </c>
      <c r="J436" s="15" t="s">
        <v>2698</v>
      </c>
      <c r="K436" s="33" t="s">
        <v>2981</v>
      </c>
      <c r="L436" s="15">
        <v>1</v>
      </c>
      <c r="M436" s="15">
        <v>120000</v>
      </c>
      <c r="N436" s="15">
        <v>0</v>
      </c>
      <c r="O436" s="33" t="s">
        <v>373</v>
      </c>
      <c r="P436" s="33">
        <v>12221006</v>
      </c>
      <c r="Q436" s="7">
        <v>0</v>
      </c>
      <c r="R436" s="33" t="s">
        <v>2699</v>
      </c>
      <c r="S436" s="15" t="s">
        <v>2502</v>
      </c>
      <c r="T436" s="33">
        <v>1</v>
      </c>
      <c r="U436" s="15" t="s">
        <v>2707</v>
      </c>
      <c r="V436" s="15">
        <v>10000</v>
      </c>
      <c r="AH436" s="33" t="s">
        <v>2727</v>
      </c>
      <c r="AI436" s="33">
        <v>-2250</v>
      </c>
      <c r="AQ436" s="33" t="s">
        <v>2707</v>
      </c>
      <c r="AR436" s="33">
        <v>10000</v>
      </c>
      <c r="BD436" s="33" t="s">
        <v>2728</v>
      </c>
      <c r="BE436" s="33">
        <v>-2250</v>
      </c>
      <c r="CK436" t="s">
        <v>2387</v>
      </c>
    </row>
    <row r="437" spans="2:89">
      <c r="B437" s="15">
        <f>20000000+INDEX(编号表!$F:$F,MATCH(D437,编号表!$E:$E,0))*10000+F437</f>
        <v>20710021</v>
      </c>
      <c r="C437" s="15" t="s">
        <v>3005</v>
      </c>
      <c r="D437" s="15" t="s">
        <v>2387</v>
      </c>
      <c r="E437" s="15" t="s">
        <v>2696</v>
      </c>
      <c r="F437" s="15">
        <v>21</v>
      </c>
      <c r="G437" s="15" t="inlineStr">
        <is>
          <t xml:space="preserve">降低敌人的物理防御上下限各22.5%，持续120秒。</t>
        </is>
      </c>
      <c r="H437" s="15" t="str">
        <f t="shared" si="6"/>
        <v>207100</v>
      </c>
      <c r="I437" s="15" t="b">
        <v>1</v>
      </c>
      <c r="J437" s="15" t="s">
        <v>2698</v>
      </c>
      <c r="K437" s="33" t="s">
        <v>2981</v>
      </c>
      <c r="L437" s="15">
        <v>1</v>
      </c>
      <c r="M437" s="15">
        <v>120000</v>
      </c>
      <c r="N437" s="15">
        <v>0</v>
      </c>
      <c r="O437" s="33" t="s">
        <v>373</v>
      </c>
      <c r="P437" s="33">
        <v>12221006</v>
      </c>
      <c r="Q437" s="7">
        <v>0</v>
      </c>
      <c r="R437" s="33" t="s">
        <v>2699</v>
      </c>
      <c r="S437" s="15" t="s">
        <v>2502</v>
      </c>
      <c r="T437" s="33">
        <v>1</v>
      </c>
      <c r="U437" s="15" t="s">
        <v>2707</v>
      </c>
      <c r="V437" s="15">
        <v>10000</v>
      </c>
      <c r="AH437" s="33" t="s">
        <v>2724</v>
      </c>
      <c r="AI437" s="33">
        <v>-2250</v>
      </c>
      <c r="AQ437" s="33" t="s">
        <v>2707</v>
      </c>
      <c r="AR437" s="33">
        <v>10000</v>
      </c>
      <c r="BD437" s="33" t="s">
        <v>2725</v>
      </c>
      <c r="BE437" s="33">
        <v>-2250</v>
      </c>
      <c r="CK437" t="s">
        <v>2387</v>
      </c>
    </row>
    <row r="438" spans="2:89">
      <c r="B438" s="15">
        <f>20000000+INDEX(编号表!$F:$F,MATCH(D438,编号表!$E:$E,0))*10000+F438</f>
        <v>20720001</v>
      </c>
      <c r="C438" s="15" t="s">
        <v>3008</v>
      </c>
      <c r="D438" s="15" t="s">
        <v>2393</v>
      </c>
      <c r="E438" s="15" t="s">
        <v>2696</v>
      </c>
      <c r="F438" s="15">
        <v>1</v>
      </c>
      <c r="G438" s="15" t="s">
        <v>3009</v>
      </c>
      <c r="H438" s="15" t="str">
        <f t="shared" si="6"/>
        <v>207200</v>
      </c>
      <c r="I438" s="15" t="b">
        <v>1</v>
      </c>
      <c r="J438" s="15" t="s">
        <v>2698</v>
      </c>
      <c r="K438" s="33" t="s">
        <v>2981</v>
      </c>
      <c r="L438" s="15">
        <v>1</v>
      </c>
      <c r="M438" s="15">
        <v>120000</v>
      </c>
      <c r="N438" s="15">
        <v>0</v>
      </c>
      <c r="O438" s="33" t="s">
        <v>373</v>
      </c>
      <c r="P438" s="33">
        <v>12221008</v>
      </c>
      <c r="Q438" s="7">
        <v>0</v>
      </c>
      <c r="R438" s="33" t="s">
        <v>2699</v>
      </c>
      <c r="S438" s="15" t="s">
        <v>2713</v>
      </c>
      <c r="T438" s="33">
        <v>1</v>
      </c>
      <c r="U438" s="15" t="s">
        <v>2775</v>
      </c>
      <c r="V438" s="15">
        <v>10000</v>
      </c>
      <c r="AL438">
        <v>0</v>
      </c>
      <c r="AM438">
        <v>126</v>
      </c>
      <c r="CK438" t="s">
        <v>2393</v>
      </c>
    </row>
    <row r="439" spans="2:89">
      <c r="B439" s="15">
        <f>20000000+INDEX(编号表!$F:$F,MATCH(D439,编号表!$E:$E,0))*10000+F439</f>
        <v>20720002</v>
      </c>
      <c r="C439" s="15" t="s">
        <v>3008</v>
      </c>
      <c r="D439" s="15" t="s">
        <v>2393</v>
      </c>
      <c r="E439" s="15" t="s">
        <v>2696</v>
      </c>
      <c r="F439" s="15">
        <v>2</v>
      </c>
      <c r="G439" s="15" t="s">
        <v>3010</v>
      </c>
      <c r="H439" s="15" t="str">
        <f t="shared" si="6"/>
        <v>207200</v>
      </c>
      <c r="I439" s="15" t="b">
        <v>1</v>
      </c>
      <c r="J439" s="15" t="s">
        <v>2698</v>
      </c>
      <c r="K439" s="33" t="s">
        <v>2981</v>
      </c>
      <c r="L439" s="15">
        <v>1</v>
      </c>
      <c r="M439" s="15">
        <v>120000</v>
      </c>
      <c r="N439" s="15">
        <v>0</v>
      </c>
      <c r="O439" s="33" t="s">
        <v>373</v>
      </c>
      <c r="P439" s="33">
        <v>12221008</v>
      </c>
      <c r="Q439" s="7">
        <v>0</v>
      </c>
      <c r="R439" s="33" t="s">
        <v>2699</v>
      </c>
      <c r="S439" s="15" t="s">
        <v>2713</v>
      </c>
      <c r="T439" s="33">
        <v>1</v>
      </c>
      <c r="U439" s="15" t="s">
        <v>2775</v>
      </c>
      <c r="V439" s="15">
        <v>10000</v>
      </c>
      <c r="AL439">
        <v>0</v>
      </c>
      <c r="AM439">
        <v>189</v>
      </c>
      <c r="CK439" t="s">
        <v>2393</v>
      </c>
    </row>
    <row r="440" spans="2:89">
      <c r="B440" s="15">
        <f>20000000+INDEX(编号表!$F:$F,MATCH(D440,编号表!$E:$E,0))*10000+F440</f>
        <v>20720003</v>
      </c>
      <c r="C440" s="15" t="s">
        <v>3008</v>
      </c>
      <c r="D440" s="15" t="s">
        <v>2393</v>
      </c>
      <c r="E440" s="15" t="s">
        <v>2696</v>
      </c>
      <c r="F440" s="15">
        <v>3</v>
      </c>
      <c r="G440" s="15" t="s">
        <v>3011</v>
      </c>
      <c r="H440" s="15" t="str">
        <f t="shared" si="6"/>
        <v>207200</v>
      </c>
      <c r="I440" s="15" t="b">
        <v>1</v>
      </c>
      <c r="J440" s="15" t="s">
        <v>2698</v>
      </c>
      <c r="K440" s="33" t="s">
        <v>2981</v>
      </c>
      <c r="L440" s="15">
        <v>1</v>
      </c>
      <c r="M440" s="15">
        <v>120000</v>
      </c>
      <c r="N440" s="15">
        <v>0</v>
      </c>
      <c r="O440" s="33" t="s">
        <v>373</v>
      </c>
      <c r="P440" s="33">
        <v>12221008</v>
      </c>
      <c r="Q440" s="7">
        <v>0</v>
      </c>
      <c r="R440" s="33" t="s">
        <v>2699</v>
      </c>
      <c r="S440" s="15" t="s">
        <v>2713</v>
      </c>
      <c r="T440" s="33">
        <v>1</v>
      </c>
      <c r="U440" s="15" t="s">
        <v>2775</v>
      </c>
      <c r="V440" s="15">
        <v>10000</v>
      </c>
      <c r="AL440">
        <v>0</v>
      </c>
      <c r="AM440">
        <v>252</v>
      </c>
      <c r="CK440" t="s">
        <v>2393</v>
      </c>
    </row>
    <row r="441" spans="2:89">
      <c r="B441" s="15">
        <f>20000000+INDEX(编号表!$F:$F,MATCH(D441,编号表!$E:$E,0))*10000+F441</f>
        <v>20720004</v>
      </c>
      <c r="C441" s="15" t="s">
        <v>3008</v>
      </c>
      <c r="D441" s="15" t="s">
        <v>2393</v>
      </c>
      <c r="E441" s="15" t="s">
        <v>2696</v>
      </c>
      <c r="F441" s="15">
        <v>4</v>
      </c>
      <c r="G441" s="15" t="s">
        <v>3012</v>
      </c>
      <c r="H441" s="15" t="str">
        <f t="shared" si="6"/>
        <v>207200</v>
      </c>
      <c r="I441" s="15" t="b">
        <v>1</v>
      </c>
      <c r="J441" s="15" t="s">
        <v>2698</v>
      </c>
      <c r="K441" s="33" t="s">
        <v>2981</v>
      </c>
      <c r="L441" s="15">
        <v>1</v>
      </c>
      <c r="M441" s="15">
        <v>120000</v>
      </c>
      <c r="N441" s="15">
        <v>0</v>
      </c>
      <c r="O441" s="33" t="s">
        <v>373</v>
      </c>
      <c r="P441" s="33">
        <v>12221008</v>
      </c>
      <c r="Q441" s="7">
        <v>0</v>
      </c>
      <c r="R441" s="33" t="s">
        <v>2699</v>
      </c>
      <c r="S441" s="15" t="s">
        <v>2713</v>
      </c>
      <c r="T441" s="33">
        <v>1</v>
      </c>
      <c r="U441" s="15" t="s">
        <v>2775</v>
      </c>
      <c r="V441" s="15">
        <v>10000</v>
      </c>
      <c r="AL441">
        <v>0</v>
      </c>
      <c r="AM441">
        <v>492</v>
      </c>
      <c r="CK441" t="s">
        <v>2393</v>
      </c>
    </row>
    <row r="442" spans="2:89">
      <c r="B442" s="15">
        <f>20000000+INDEX(编号表!$F:$F,MATCH(D442,编号表!$E:$E,0))*10000+F442</f>
        <v>20720005</v>
      </c>
      <c r="C442" s="15" t="s">
        <v>3008</v>
      </c>
      <c r="D442" s="15" t="s">
        <v>2393</v>
      </c>
      <c r="E442" s="15" t="s">
        <v>2696</v>
      </c>
      <c r="F442" s="15">
        <v>5</v>
      </c>
      <c r="G442" s="15" t="s">
        <v>3013</v>
      </c>
      <c r="H442" s="15" t="str">
        <f t="shared" si="6"/>
        <v>207200</v>
      </c>
      <c r="I442" s="15" t="b">
        <v>1</v>
      </c>
      <c r="J442" s="15" t="s">
        <v>2698</v>
      </c>
      <c r="K442" s="33" t="s">
        <v>2981</v>
      </c>
      <c r="L442" s="15">
        <v>1</v>
      </c>
      <c r="M442" s="15">
        <v>120000</v>
      </c>
      <c r="N442" s="15">
        <v>0</v>
      </c>
      <c r="O442" s="33" t="s">
        <v>373</v>
      </c>
      <c r="P442" s="33">
        <v>12221008</v>
      </c>
      <c r="Q442" s="7">
        <v>0</v>
      </c>
      <c r="R442" s="33" t="s">
        <v>2699</v>
      </c>
      <c r="S442" s="15" t="s">
        <v>2713</v>
      </c>
      <c r="T442" s="33">
        <v>1</v>
      </c>
      <c r="U442" s="15" t="s">
        <v>2775</v>
      </c>
      <c r="V442" s="15">
        <v>10000</v>
      </c>
      <c r="AL442">
        <v>0</v>
      </c>
      <c r="AM442">
        <v>738</v>
      </c>
      <c r="CK442" t="s">
        <v>2393</v>
      </c>
    </row>
    <row r="443" spans="2:89">
      <c r="B443" s="15">
        <f>20000000+INDEX(编号表!$F:$F,MATCH(D443,编号表!$E:$E,0))*10000+F443</f>
        <v>20720006</v>
      </c>
      <c r="C443" s="15" t="s">
        <v>3008</v>
      </c>
      <c r="D443" s="15" t="s">
        <v>2393</v>
      </c>
      <c r="E443" s="15" t="s">
        <v>2696</v>
      </c>
      <c r="F443" s="15">
        <v>6</v>
      </c>
      <c r="G443" s="15" t="s">
        <v>3014</v>
      </c>
      <c r="H443" s="15" t="str">
        <f t="shared" si="6"/>
        <v>207200</v>
      </c>
      <c r="I443" s="15" t="b">
        <v>1</v>
      </c>
      <c r="J443" s="15" t="s">
        <v>2698</v>
      </c>
      <c r="K443" s="33" t="s">
        <v>2981</v>
      </c>
      <c r="L443" s="15">
        <v>1</v>
      </c>
      <c r="M443" s="15">
        <v>120000</v>
      </c>
      <c r="N443" s="15">
        <v>0</v>
      </c>
      <c r="O443" s="33" t="s">
        <v>373</v>
      </c>
      <c r="P443" s="33">
        <v>12221008</v>
      </c>
      <c r="Q443" s="7">
        <v>0</v>
      </c>
      <c r="R443" s="33" t="s">
        <v>2699</v>
      </c>
      <c r="S443" s="15" t="s">
        <v>2713</v>
      </c>
      <c r="T443" s="33">
        <v>1</v>
      </c>
      <c r="U443" s="15" t="s">
        <v>2775</v>
      </c>
      <c r="V443" s="15">
        <v>10000</v>
      </c>
      <c r="AL443">
        <v>0</v>
      </c>
      <c r="AM443">
        <v>984</v>
      </c>
      <c r="CK443" t="s">
        <v>2393</v>
      </c>
    </row>
    <row r="444" spans="2:89">
      <c r="B444" s="15">
        <f>20000000+INDEX(编号表!$F:$F,MATCH(D444,编号表!$E:$E,0))*10000+F444</f>
        <v>20720007</v>
      </c>
      <c r="C444" s="15" t="s">
        <v>3008</v>
      </c>
      <c r="D444" s="15" t="s">
        <v>2393</v>
      </c>
      <c r="E444" s="15" t="s">
        <v>2696</v>
      </c>
      <c r="F444" s="15">
        <v>7</v>
      </c>
      <c r="G444" s="15" t="s">
        <v>3015</v>
      </c>
      <c r="H444" s="15" t="str">
        <f t="shared" si="6"/>
        <v>207200</v>
      </c>
      <c r="I444" s="15" t="b">
        <v>1</v>
      </c>
      <c r="J444" s="15" t="s">
        <v>2698</v>
      </c>
      <c r="K444" s="33" t="s">
        <v>2981</v>
      </c>
      <c r="L444" s="15">
        <v>1</v>
      </c>
      <c r="M444" s="15">
        <v>120000</v>
      </c>
      <c r="N444" s="15">
        <v>0</v>
      </c>
      <c r="O444" s="33" t="s">
        <v>373</v>
      </c>
      <c r="P444" s="33">
        <v>12221008</v>
      </c>
      <c r="Q444" s="7">
        <v>0</v>
      </c>
      <c r="R444" s="33" t="s">
        <v>2699</v>
      </c>
      <c r="S444" s="15" t="s">
        <v>2713</v>
      </c>
      <c r="T444" s="33">
        <v>1</v>
      </c>
      <c r="U444" s="15" t="s">
        <v>2775</v>
      </c>
      <c r="V444" s="15">
        <v>10000</v>
      </c>
      <c r="AL444">
        <v>0</v>
      </c>
      <c r="AM444">
        <v>2040</v>
      </c>
      <c r="CK444" t="s">
        <v>2393</v>
      </c>
    </row>
    <row r="445" spans="2:89">
      <c r="B445" s="15">
        <f>20000000+INDEX(编号表!$F:$F,MATCH(D445,编号表!$E:$E,0))*10000+F445</f>
        <v>20720008</v>
      </c>
      <c r="C445" s="15" t="s">
        <v>3008</v>
      </c>
      <c r="D445" s="15" t="s">
        <v>2393</v>
      </c>
      <c r="E445" s="15" t="s">
        <v>2696</v>
      </c>
      <c r="F445" s="15">
        <v>8</v>
      </c>
      <c r="G445" s="15" t="s">
        <v>3016</v>
      </c>
      <c r="H445" s="15" t="str">
        <f t="shared" si="6"/>
        <v>207200</v>
      </c>
      <c r="I445" s="15" t="b">
        <v>1</v>
      </c>
      <c r="J445" s="15" t="s">
        <v>2698</v>
      </c>
      <c r="K445" s="33" t="s">
        <v>2981</v>
      </c>
      <c r="L445" s="15">
        <v>1</v>
      </c>
      <c r="M445" s="15">
        <v>120000</v>
      </c>
      <c r="N445" s="15">
        <v>0</v>
      </c>
      <c r="O445" s="33" t="s">
        <v>373</v>
      </c>
      <c r="P445" s="33">
        <v>12221008</v>
      </c>
      <c r="Q445" s="7">
        <v>0</v>
      </c>
      <c r="R445" s="33" t="s">
        <v>2699</v>
      </c>
      <c r="S445" s="15" t="s">
        <v>2713</v>
      </c>
      <c r="T445" s="33">
        <v>1</v>
      </c>
      <c r="U445" s="15" t="s">
        <v>2775</v>
      </c>
      <c r="V445" s="15">
        <v>10000</v>
      </c>
      <c r="AL445">
        <v>0</v>
      </c>
      <c r="AM445">
        <v>3060</v>
      </c>
      <c r="CK445" t="s">
        <v>2393</v>
      </c>
    </row>
    <row r="446" spans="2:89">
      <c r="B446" s="15">
        <f>20000000+INDEX(编号表!$F:$F,MATCH(D446,编号表!$E:$E,0))*10000+F446</f>
        <v>20720009</v>
      </c>
      <c r="C446" s="15" t="s">
        <v>3008</v>
      </c>
      <c r="D446" s="15" t="s">
        <v>2393</v>
      </c>
      <c r="E446" s="15" t="s">
        <v>2696</v>
      </c>
      <c r="F446" s="15">
        <v>9</v>
      </c>
      <c r="G446" s="15" t="s">
        <v>3017</v>
      </c>
      <c r="H446" s="15" t="str">
        <f t="shared" si="6"/>
        <v>207200</v>
      </c>
      <c r="I446" s="15" t="b">
        <v>1</v>
      </c>
      <c r="J446" s="15" t="s">
        <v>2698</v>
      </c>
      <c r="K446" s="33" t="s">
        <v>2981</v>
      </c>
      <c r="L446" s="15">
        <v>1</v>
      </c>
      <c r="M446" s="15">
        <v>120000</v>
      </c>
      <c r="N446" s="15">
        <v>0</v>
      </c>
      <c r="O446" s="33" t="s">
        <v>373</v>
      </c>
      <c r="P446" s="33">
        <v>12221008</v>
      </c>
      <c r="Q446" s="7">
        <v>0</v>
      </c>
      <c r="R446" s="33" t="s">
        <v>2699</v>
      </c>
      <c r="S446" s="15" t="s">
        <v>2713</v>
      </c>
      <c r="T446" s="33">
        <v>1</v>
      </c>
      <c r="U446" s="15" t="s">
        <v>2775</v>
      </c>
      <c r="V446" s="15">
        <v>10000</v>
      </c>
      <c r="AL446">
        <v>0</v>
      </c>
      <c r="AM446">
        <v>4080</v>
      </c>
      <c r="CK446" t="s">
        <v>2393</v>
      </c>
    </row>
    <row r="447" spans="2:89">
      <c r="B447" s="15">
        <f>20000000+INDEX(编号表!$F:$F,MATCH(D447,编号表!$E:$E,0))*10000+F447</f>
        <v>20720010</v>
      </c>
      <c r="C447" s="15" t="s">
        <v>3008</v>
      </c>
      <c r="D447" s="15" t="s">
        <v>2393</v>
      </c>
      <c r="E447" s="15" t="s">
        <v>2696</v>
      </c>
      <c r="F447" s="15">
        <v>10</v>
      </c>
      <c r="G447" s="15" t="s">
        <v>3018</v>
      </c>
      <c r="H447" s="15" t="str">
        <f t="shared" si="6"/>
        <v>207200</v>
      </c>
      <c r="I447" s="15" t="b">
        <v>1</v>
      </c>
      <c r="J447" s="15" t="s">
        <v>2698</v>
      </c>
      <c r="K447" s="33" t="s">
        <v>2981</v>
      </c>
      <c r="L447" s="15">
        <v>1</v>
      </c>
      <c r="M447" s="15">
        <v>120000</v>
      </c>
      <c r="N447" s="15">
        <v>0</v>
      </c>
      <c r="O447" s="33" t="s">
        <v>373</v>
      </c>
      <c r="P447" s="33">
        <v>12221008</v>
      </c>
      <c r="Q447" s="7">
        <v>0</v>
      </c>
      <c r="R447" s="33" t="s">
        <v>2699</v>
      </c>
      <c r="S447" s="15" t="s">
        <v>2713</v>
      </c>
      <c r="T447" s="33">
        <v>1</v>
      </c>
      <c r="U447" s="15" t="s">
        <v>2775</v>
      </c>
      <c r="V447" s="15">
        <v>10000</v>
      </c>
      <c r="AL447">
        <v>0</v>
      </c>
      <c r="AM447">
        <v>8640</v>
      </c>
      <c r="CK447" t="s">
        <v>2393</v>
      </c>
    </row>
    <row r="448" spans="2:89">
      <c r="B448" s="15">
        <f>20000000+INDEX(编号表!$F:$F,MATCH(D448,编号表!$E:$E,0))*10000+F448</f>
        <v>20720011</v>
      </c>
      <c r="C448" s="15" t="s">
        <v>3008</v>
      </c>
      <c r="D448" s="15" t="s">
        <v>2393</v>
      </c>
      <c r="E448" s="15" t="s">
        <v>2696</v>
      </c>
      <c r="F448" s="15">
        <v>11</v>
      </c>
      <c r="G448" s="15" t="s">
        <v>3019</v>
      </c>
      <c r="H448" s="15" t="str">
        <f t="shared" si="6"/>
        <v>207200</v>
      </c>
      <c r="I448" s="15" t="b">
        <v>1</v>
      </c>
      <c r="J448" s="15" t="s">
        <v>2698</v>
      </c>
      <c r="K448" s="33" t="s">
        <v>2981</v>
      </c>
      <c r="L448" s="15">
        <v>1</v>
      </c>
      <c r="M448" s="15">
        <v>120000</v>
      </c>
      <c r="N448" s="15">
        <v>0</v>
      </c>
      <c r="O448" s="33" t="s">
        <v>373</v>
      </c>
      <c r="P448" s="33">
        <v>12221008</v>
      </c>
      <c r="Q448" s="7">
        <v>0</v>
      </c>
      <c r="R448" s="33" t="s">
        <v>2699</v>
      </c>
      <c r="S448" s="15" t="s">
        <v>2713</v>
      </c>
      <c r="T448" s="33">
        <v>1</v>
      </c>
      <c r="U448" s="15" t="s">
        <v>2775</v>
      </c>
      <c r="V448" s="15">
        <v>10000</v>
      </c>
      <c r="AL448">
        <v>0</v>
      </c>
      <c r="AM448">
        <v>12960</v>
      </c>
      <c r="CK448" t="s">
        <v>2393</v>
      </c>
    </row>
    <row r="449" spans="2:89">
      <c r="B449" s="15">
        <f>20000000+INDEX(编号表!$F:$F,MATCH(D449,编号表!$E:$E,0))*10000+F449</f>
        <v>20720012</v>
      </c>
      <c r="C449" s="15" t="s">
        <v>3008</v>
      </c>
      <c r="D449" s="15" t="s">
        <v>2393</v>
      </c>
      <c r="E449" s="15" t="s">
        <v>2696</v>
      </c>
      <c r="F449" s="15">
        <v>12</v>
      </c>
      <c r="G449" s="15" t="s">
        <v>3020</v>
      </c>
      <c r="H449" s="15" t="str">
        <f t="shared" si="6"/>
        <v>207200</v>
      </c>
      <c r="I449" s="15" t="b">
        <v>1</v>
      </c>
      <c r="J449" s="15" t="s">
        <v>2698</v>
      </c>
      <c r="K449" s="33" t="s">
        <v>2981</v>
      </c>
      <c r="L449" s="15">
        <v>1</v>
      </c>
      <c r="M449" s="15">
        <v>120000</v>
      </c>
      <c r="N449" s="15">
        <v>0</v>
      </c>
      <c r="O449" s="33" t="s">
        <v>373</v>
      </c>
      <c r="P449" s="33">
        <v>12221008</v>
      </c>
      <c r="Q449" s="7">
        <v>0</v>
      </c>
      <c r="R449" s="33" t="s">
        <v>2699</v>
      </c>
      <c r="S449" s="15" t="s">
        <v>2713</v>
      </c>
      <c r="T449" s="33">
        <v>1</v>
      </c>
      <c r="U449" s="15" t="s">
        <v>2775</v>
      </c>
      <c r="V449" s="15">
        <v>10000</v>
      </c>
      <c r="AL449">
        <v>0</v>
      </c>
      <c r="AM449">
        <v>17280</v>
      </c>
      <c r="CK449" t="s">
        <v>2393</v>
      </c>
    </row>
    <row r="450" spans="2:89">
      <c r="B450" s="15">
        <f>20000000+INDEX(编号表!$F:$F,MATCH(D450,编号表!$E:$E,0))*10000+F450</f>
        <v>20720013</v>
      </c>
      <c r="C450" s="15" t="s">
        <v>3008</v>
      </c>
      <c r="D450" s="15" t="s">
        <v>2393</v>
      </c>
      <c r="E450" s="15" t="s">
        <v>2696</v>
      </c>
      <c r="F450" s="15">
        <v>13</v>
      </c>
      <c r="G450" s="15" t="s">
        <v>3021</v>
      </c>
      <c r="H450" s="15" t="str">
        <f t="shared" si="6"/>
        <v>207200</v>
      </c>
      <c r="I450" s="15" t="b">
        <v>1</v>
      </c>
      <c r="J450" s="15" t="s">
        <v>2698</v>
      </c>
      <c r="K450" s="33" t="s">
        <v>2981</v>
      </c>
      <c r="L450" s="15">
        <v>1</v>
      </c>
      <c r="M450" s="15">
        <v>120000</v>
      </c>
      <c r="N450" s="15">
        <v>0</v>
      </c>
      <c r="O450" s="33" t="s">
        <v>373</v>
      </c>
      <c r="P450" s="33">
        <v>12221008</v>
      </c>
      <c r="Q450" s="7">
        <v>0</v>
      </c>
      <c r="R450" s="33" t="s">
        <v>2699</v>
      </c>
      <c r="S450" s="15" t="s">
        <v>2713</v>
      </c>
      <c r="T450" s="33">
        <v>1</v>
      </c>
      <c r="U450" s="15" t="s">
        <v>2775</v>
      </c>
      <c r="V450" s="15">
        <v>10000</v>
      </c>
      <c r="AL450">
        <v>0</v>
      </c>
      <c r="AM450">
        <v>36000</v>
      </c>
      <c r="CK450" t="s">
        <v>2393</v>
      </c>
    </row>
    <row r="451" spans="2:89">
      <c r="B451" s="15">
        <f>20000000+INDEX(编号表!$F:$F,MATCH(D451,编号表!$E:$E,0))*10000+F451</f>
        <v>20720014</v>
      </c>
      <c r="C451" s="15" t="s">
        <v>3008</v>
      </c>
      <c r="D451" s="15" t="s">
        <v>2393</v>
      </c>
      <c r="E451" s="15" t="s">
        <v>2696</v>
      </c>
      <c r="F451" s="15">
        <v>14</v>
      </c>
      <c r="G451" s="15" t="s">
        <v>3022</v>
      </c>
      <c r="H451" s="15" t="str">
        <f t="shared" si="6"/>
        <v>207200</v>
      </c>
      <c r="I451" s="15" t="b">
        <v>1</v>
      </c>
      <c r="J451" s="15" t="s">
        <v>2698</v>
      </c>
      <c r="K451" s="33" t="s">
        <v>2981</v>
      </c>
      <c r="L451" s="15">
        <v>1</v>
      </c>
      <c r="M451" s="15">
        <v>120000</v>
      </c>
      <c r="N451" s="15">
        <v>0</v>
      </c>
      <c r="O451" s="33" t="s">
        <v>373</v>
      </c>
      <c r="P451" s="33">
        <v>12221008</v>
      </c>
      <c r="Q451" s="7">
        <v>0</v>
      </c>
      <c r="R451" s="33" t="s">
        <v>2699</v>
      </c>
      <c r="S451" s="15" t="s">
        <v>2713</v>
      </c>
      <c r="T451" s="33">
        <v>1</v>
      </c>
      <c r="U451" s="15" t="s">
        <v>2775</v>
      </c>
      <c r="V451" s="15">
        <v>10000</v>
      </c>
      <c r="AL451">
        <v>0</v>
      </c>
      <c r="AM451">
        <v>54000</v>
      </c>
      <c r="CK451" t="s">
        <v>2393</v>
      </c>
    </row>
    <row r="452" spans="2:89">
      <c r="B452" s="15">
        <f>20000000+INDEX(编号表!$F:$F,MATCH(D452,编号表!$E:$E,0))*10000+F452</f>
        <v>20720015</v>
      </c>
      <c r="C452" s="15" t="s">
        <v>3008</v>
      </c>
      <c r="D452" s="15" t="s">
        <v>2393</v>
      </c>
      <c r="E452" s="15" t="s">
        <v>2696</v>
      </c>
      <c r="F452" s="15">
        <v>15</v>
      </c>
      <c r="G452" s="15" t="s">
        <v>3023</v>
      </c>
      <c r="H452" s="15" t="str">
        <f t="shared" si="6"/>
        <v>207200</v>
      </c>
      <c r="I452" s="15" t="b">
        <v>1</v>
      </c>
      <c r="J452" s="15" t="s">
        <v>2698</v>
      </c>
      <c r="K452" s="33" t="s">
        <v>2981</v>
      </c>
      <c r="L452" s="15">
        <v>1</v>
      </c>
      <c r="M452" s="15">
        <v>120000</v>
      </c>
      <c r="N452" s="15">
        <v>0</v>
      </c>
      <c r="O452" s="33" t="s">
        <v>373</v>
      </c>
      <c r="P452" s="33">
        <v>12221008</v>
      </c>
      <c r="Q452" s="7">
        <v>0</v>
      </c>
      <c r="R452" s="33" t="s">
        <v>2699</v>
      </c>
      <c r="S452" s="15" t="s">
        <v>2713</v>
      </c>
      <c r="T452" s="33">
        <v>1</v>
      </c>
      <c r="U452" s="15" t="s">
        <v>2775</v>
      </c>
      <c r="V452" s="15">
        <v>10000</v>
      </c>
      <c r="AL452">
        <v>0</v>
      </c>
      <c r="AM452">
        <v>72000</v>
      </c>
      <c r="CK452" t="s">
        <v>2393</v>
      </c>
    </row>
    <row r="453" spans="2:89">
      <c r="B453" s="15">
        <f>20000000+INDEX(编号表!$F:$F,MATCH(D453,编号表!$E:$E,0))*10000+F453</f>
        <v>20720016</v>
      </c>
      <c r="C453" s="15" t="s">
        <v>3008</v>
      </c>
      <c r="D453" s="15" t="s">
        <v>2393</v>
      </c>
      <c r="E453" s="15" t="s">
        <v>2696</v>
      </c>
      <c r="F453" s="15">
        <v>16</v>
      </c>
      <c r="G453" s="15" t="s">
        <v>3024</v>
      </c>
      <c r="H453" s="15" t="str">
        <f t="shared" si="6"/>
        <v>207200</v>
      </c>
      <c r="I453" s="15" t="b">
        <v>1</v>
      </c>
      <c r="J453" s="15" t="s">
        <v>2698</v>
      </c>
      <c r="K453" s="33" t="s">
        <v>2981</v>
      </c>
      <c r="L453" s="15">
        <v>1</v>
      </c>
      <c r="M453" s="15">
        <v>120000</v>
      </c>
      <c r="N453" s="15">
        <v>0</v>
      </c>
      <c r="O453" s="33" t="s">
        <v>373</v>
      </c>
      <c r="P453" s="33">
        <v>12221008</v>
      </c>
      <c r="Q453" s="7">
        <v>0</v>
      </c>
      <c r="R453" s="33" t="s">
        <v>2699</v>
      </c>
      <c r="S453" s="15" t="s">
        <v>2713</v>
      </c>
      <c r="T453" s="33">
        <v>1</v>
      </c>
      <c r="U453" s="15" t="s">
        <v>2775</v>
      </c>
      <c r="V453" s="15">
        <v>10000</v>
      </c>
      <c r="AL453">
        <v>0</v>
      </c>
      <c r="AM453">
        <v>150000</v>
      </c>
      <c r="CK453" t="s">
        <v>2393</v>
      </c>
    </row>
    <row r="454" spans="2:89">
      <c r="B454" s="15">
        <f>20000000+INDEX(编号表!$F:$F,MATCH(D454,编号表!$E:$E,0))*10000+F454</f>
        <v>20720017</v>
      </c>
      <c r="C454" s="15" t="s">
        <v>3008</v>
      </c>
      <c r="D454" s="15" t="s">
        <v>2393</v>
      </c>
      <c r="E454" s="15" t="s">
        <v>2696</v>
      </c>
      <c r="F454" s="15">
        <v>17</v>
      </c>
      <c r="G454" s="15" t="s">
        <v>3025</v>
      </c>
      <c r="H454" s="15" t="str">
        <f t="shared" si="6"/>
        <v>207200</v>
      </c>
      <c r="I454" s="15" t="b">
        <v>1</v>
      </c>
      <c r="J454" s="15" t="s">
        <v>2698</v>
      </c>
      <c r="K454" s="33" t="s">
        <v>2981</v>
      </c>
      <c r="L454" s="15">
        <v>1</v>
      </c>
      <c r="M454" s="15">
        <v>120000</v>
      </c>
      <c r="N454" s="15">
        <v>0</v>
      </c>
      <c r="O454" s="33" t="s">
        <v>373</v>
      </c>
      <c r="P454" s="33">
        <v>12221008</v>
      </c>
      <c r="Q454" s="7">
        <v>0</v>
      </c>
      <c r="R454" s="33" t="s">
        <v>2699</v>
      </c>
      <c r="S454" s="15" t="s">
        <v>2713</v>
      </c>
      <c r="T454" s="33">
        <v>1</v>
      </c>
      <c r="U454" s="15" t="s">
        <v>2775</v>
      </c>
      <c r="V454" s="15">
        <v>10000</v>
      </c>
      <c r="AL454">
        <v>0</v>
      </c>
      <c r="AM454">
        <v>225000</v>
      </c>
      <c r="CK454" t="s">
        <v>2393</v>
      </c>
    </row>
    <row r="455" spans="2:89">
      <c r="B455" s="15">
        <f>20000000+INDEX(编号表!$F:$F,MATCH(D455,编号表!$E:$E,0))*10000+F455</f>
        <v>20720018</v>
      </c>
      <c r="C455" s="15" t="s">
        <v>3008</v>
      </c>
      <c r="D455" s="15" t="s">
        <v>2393</v>
      </c>
      <c r="E455" s="15" t="s">
        <v>2696</v>
      </c>
      <c r="F455" s="15">
        <v>18</v>
      </c>
      <c r="G455" s="15" t="s">
        <v>3026</v>
      </c>
      <c r="H455" s="15" t="str">
        <f t="shared" ref="H455:H518" si="7">LEFT(B455,6)</f>
        <v>207200</v>
      </c>
      <c r="I455" s="15" t="b">
        <v>1</v>
      </c>
      <c r="J455" s="15" t="s">
        <v>2698</v>
      </c>
      <c r="K455" s="33" t="s">
        <v>2981</v>
      </c>
      <c r="L455" s="15">
        <v>1</v>
      </c>
      <c r="M455" s="15">
        <v>120000</v>
      </c>
      <c r="N455" s="15">
        <v>0</v>
      </c>
      <c r="O455" s="33" t="s">
        <v>373</v>
      </c>
      <c r="P455" s="33">
        <v>12221008</v>
      </c>
      <c r="Q455" s="7">
        <v>0</v>
      </c>
      <c r="R455" s="33" t="s">
        <v>2699</v>
      </c>
      <c r="S455" s="15" t="s">
        <v>2713</v>
      </c>
      <c r="T455" s="33">
        <v>1</v>
      </c>
      <c r="U455" s="15" t="s">
        <v>2775</v>
      </c>
      <c r="V455" s="15">
        <v>10000</v>
      </c>
      <c r="AL455">
        <v>0</v>
      </c>
      <c r="AM455">
        <v>300000</v>
      </c>
      <c r="CK455" t="s">
        <v>2393</v>
      </c>
    </row>
    <row r="456" spans="2:89">
      <c r="B456" s="15">
        <f>20000000+INDEX(编号表!$F:$F,MATCH(D456,编号表!$E:$E,0))*10000+F456</f>
        <v>20720019</v>
      </c>
      <c r="C456" s="15" t="s">
        <v>3008</v>
      </c>
      <c r="D456" s="15" t="s">
        <v>2393</v>
      </c>
      <c r="E456" s="15" t="s">
        <v>2696</v>
      </c>
      <c r="F456" s="15">
        <v>19</v>
      </c>
      <c r="G456" s="15" t="s">
        <v>3027</v>
      </c>
      <c r="H456" s="15" t="str">
        <f t="shared" si="7"/>
        <v>207200</v>
      </c>
      <c r="I456" s="15" t="b">
        <v>1</v>
      </c>
      <c r="J456" s="15" t="s">
        <v>2698</v>
      </c>
      <c r="K456" s="33" t="s">
        <v>2981</v>
      </c>
      <c r="L456" s="15">
        <v>1</v>
      </c>
      <c r="M456" s="15">
        <v>120000</v>
      </c>
      <c r="N456" s="15">
        <v>0</v>
      </c>
      <c r="O456" s="33" t="s">
        <v>373</v>
      </c>
      <c r="P456" s="33">
        <v>12221008</v>
      </c>
      <c r="Q456" s="7">
        <v>0</v>
      </c>
      <c r="R456" s="33" t="s">
        <v>2699</v>
      </c>
      <c r="S456" s="15" t="s">
        <v>2713</v>
      </c>
      <c r="T456" s="33">
        <v>1</v>
      </c>
      <c r="U456" s="15" t="s">
        <v>2775</v>
      </c>
      <c r="V456" s="15">
        <v>10000</v>
      </c>
      <c r="AL456">
        <v>0</v>
      </c>
      <c r="AM456">
        <v>624000</v>
      </c>
      <c r="CK456" t="s">
        <v>2393</v>
      </c>
    </row>
    <row r="457" spans="2:89">
      <c r="B457" s="15">
        <f>20000000+INDEX(编号表!$F:$F,MATCH(D457,编号表!$E:$E,0))*10000+F457</f>
        <v>20720020</v>
      </c>
      <c r="C457" s="15" t="s">
        <v>3008</v>
      </c>
      <c r="D457" s="15" t="s">
        <v>2393</v>
      </c>
      <c r="E457" s="15" t="s">
        <v>2696</v>
      </c>
      <c r="F457" s="15">
        <v>20</v>
      </c>
      <c r="G457" s="15" t="s">
        <v>3028</v>
      </c>
      <c r="H457" s="15" t="str">
        <f t="shared" si="7"/>
        <v>207200</v>
      </c>
      <c r="I457" s="15" t="b">
        <v>1</v>
      </c>
      <c r="J457" s="15" t="s">
        <v>2698</v>
      </c>
      <c r="K457" s="33" t="s">
        <v>2981</v>
      </c>
      <c r="L457" s="15">
        <v>1</v>
      </c>
      <c r="M457" s="15">
        <v>120000</v>
      </c>
      <c r="N457" s="15">
        <v>0</v>
      </c>
      <c r="O457" s="33" t="s">
        <v>373</v>
      </c>
      <c r="P457" s="33">
        <v>12221008</v>
      </c>
      <c r="Q457" s="7">
        <v>0</v>
      </c>
      <c r="R457" s="33" t="s">
        <v>2699</v>
      </c>
      <c r="S457" s="15" t="s">
        <v>2713</v>
      </c>
      <c r="T457" s="33">
        <v>1</v>
      </c>
      <c r="U457" s="15" t="s">
        <v>2775</v>
      </c>
      <c r="V457" s="15">
        <v>10000</v>
      </c>
      <c r="AL457">
        <v>0</v>
      </c>
      <c r="AM457">
        <v>936000</v>
      </c>
      <c r="CK457" t="s">
        <v>2393</v>
      </c>
    </row>
    <row r="458" spans="2:89">
      <c r="B458" s="15">
        <f>20000000+INDEX(编号表!$F:$F,MATCH(D458,编号表!$E:$E,0))*10000+F458</f>
        <v>20720021</v>
      </c>
      <c r="C458" s="15" t="s">
        <v>3008</v>
      </c>
      <c r="D458" s="15" t="s">
        <v>2393</v>
      </c>
      <c r="E458" s="15" t="s">
        <v>2696</v>
      </c>
      <c r="F458" s="15">
        <v>21</v>
      </c>
      <c r="G458" s="15" t="s">
        <v>3029</v>
      </c>
      <c r="H458" s="15" t="str">
        <f t="shared" si="7"/>
        <v>207200</v>
      </c>
      <c r="I458" s="15" t="b">
        <v>1</v>
      </c>
      <c r="J458" s="15" t="s">
        <v>2698</v>
      </c>
      <c r="K458" s="33" t="s">
        <v>2981</v>
      </c>
      <c r="L458" s="15">
        <v>1</v>
      </c>
      <c r="M458" s="15">
        <v>120000</v>
      </c>
      <c r="N458" s="15">
        <v>0</v>
      </c>
      <c r="O458" s="33" t="s">
        <v>373</v>
      </c>
      <c r="P458" s="33">
        <v>12221008</v>
      </c>
      <c r="Q458" s="7">
        <v>0</v>
      </c>
      <c r="R458" s="33" t="s">
        <v>2699</v>
      </c>
      <c r="S458" s="15" t="s">
        <v>2713</v>
      </c>
      <c r="T458" s="33">
        <v>1</v>
      </c>
      <c r="U458" s="15" t="s">
        <v>2775</v>
      </c>
      <c r="V458" s="15">
        <v>10000</v>
      </c>
      <c r="AL458">
        <v>0</v>
      </c>
      <c r="AM458">
        <v>1248000</v>
      </c>
      <c r="CK458" t="s">
        <v>2393</v>
      </c>
    </row>
    <row r="459" spans="2:89">
      <c r="B459" s="15">
        <f>20000000+INDEX(编号表!$F:$F,MATCH(D459,编号表!$E:$E,0))*10000+F459</f>
        <v>20730001</v>
      </c>
      <c r="C459" s="15" t="s">
        <v>3030</v>
      </c>
      <c r="D459" s="15" t="s">
        <v>2415</v>
      </c>
      <c r="E459" s="15" t="s">
        <v>2696</v>
      </c>
      <c r="F459" s="15">
        <v>1</v>
      </c>
      <c r="G459" s="15" t="s">
        <v>3031</v>
      </c>
      <c r="H459" s="15" t="str">
        <f t="shared" si="7"/>
        <v>207300</v>
      </c>
      <c r="I459" s="15" t="b">
        <v>1</v>
      </c>
      <c r="J459" s="15" t="s">
        <v>2698</v>
      </c>
      <c r="K459" s="33" t="s">
        <v>2981</v>
      </c>
      <c r="L459" s="15">
        <v>1</v>
      </c>
      <c r="M459" s="15">
        <v>120000</v>
      </c>
      <c r="N459" s="15">
        <v>0</v>
      </c>
      <c r="O459" s="33" t="s">
        <v>373</v>
      </c>
      <c r="P459" s="33">
        <v>12221009</v>
      </c>
      <c r="Q459" s="7">
        <v>0</v>
      </c>
      <c r="R459" s="33" t="s">
        <v>2699</v>
      </c>
      <c r="S459" s="15" t="s">
        <v>2713</v>
      </c>
      <c r="T459" s="33">
        <v>1</v>
      </c>
      <c r="U459" s="15" t="s">
        <v>2707</v>
      </c>
      <c r="V459" s="15">
        <v>10000</v>
      </c>
      <c r="AH459" s="33" t="s">
        <v>2724</v>
      </c>
      <c r="AI459" s="33">
        <v>1500</v>
      </c>
      <c r="AQ459" s="33" t="s">
        <v>2707</v>
      </c>
      <c r="AR459" s="33">
        <v>10000</v>
      </c>
      <c r="BD459" s="33" t="s">
        <v>2725</v>
      </c>
      <c r="BE459" s="33">
        <v>1500</v>
      </c>
      <c r="CK459" t="s">
        <v>2415</v>
      </c>
    </row>
    <row r="460" spans="2:89">
      <c r="B460" s="15">
        <f>20000000+INDEX(编号表!$F:$F,MATCH(D460,编号表!$E:$E,0))*10000+F460</f>
        <v>20730002</v>
      </c>
      <c r="C460" s="15" t="s">
        <v>3030</v>
      </c>
      <c r="D460" s="15" t="s">
        <v>2415</v>
      </c>
      <c r="E460" s="15" t="s">
        <v>2696</v>
      </c>
      <c r="F460" s="15">
        <v>2</v>
      </c>
      <c r="G460" s="15" t="s">
        <v>3032</v>
      </c>
      <c r="H460" s="15" t="str">
        <f t="shared" si="7"/>
        <v>207300</v>
      </c>
      <c r="I460" s="15" t="b">
        <v>1</v>
      </c>
      <c r="J460" s="15" t="s">
        <v>2698</v>
      </c>
      <c r="K460" s="33" t="s">
        <v>2981</v>
      </c>
      <c r="L460" s="15">
        <v>1</v>
      </c>
      <c r="M460" s="15">
        <v>120000</v>
      </c>
      <c r="N460" s="15">
        <v>0</v>
      </c>
      <c r="O460" s="33" t="s">
        <v>373</v>
      </c>
      <c r="P460" s="33">
        <v>12221009</v>
      </c>
      <c r="Q460" s="7">
        <v>0</v>
      </c>
      <c r="R460" s="33" t="s">
        <v>2699</v>
      </c>
      <c r="S460" s="15" t="s">
        <v>2713</v>
      </c>
      <c r="T460" s="33">
        <v>1</v>
      </c>
      <c r="U460" s="15" t="s">
        <v>2707</v>
      </c>
      <c r="V460" s="15">
        <v>10000</v>
      </c>
      <c r="AH460" s="33" t="s">
        <v>2724</v>
      </c>
      <c r="AI460" s="33">
        <v>1875</v>
      </c>
      <c r="AQ460" s="33" t="s">
        <v>2707</v>
      </c>
      <c r="AR460" s="33">
        <v>10000</v>
      </c>
      <c r="BD460" s="33" t="s">
        <v>2725</v>
      </c>
      <c r="BE460" s="33">
        <v>1875</v>
      </c>
      <c r="CK460" t="s">
        <v>2415</v>
      </c>
    </row>
    <row r="461" spans="2:89">
      <c r="B461" s="15">
        <f>20000000+INDEX(编号表!$F:$F,MATCH(D461,编号表!$E:$E,0))*10000+F461</f>
        <v>20730003</v>
      </c>
      <c r="C461" s="15" t="s">
        <v>3030</v>
      </c>
      <c r="D461" s="15" t="s">
        <v>2415</v>
      </c>
      <c r="E461" s="15" t="s">
        <v>2696</v>
      </c>
      <c r="F461" s="15">
        <v>3</v>
      </c>
      <c r="G461" s="15" t="s">
        <v>3033</v>
      </c>
      <c r="H461" s="15" t="str">
        <f t="shared" si="7"/>
        <v>207300</v>
      </c>
      <c r="I461" s="15" t="b">
        <v>1</v>
      </c>
      <c r="J461" s="15" t="s">
        <v>2698</v>
      </c>
      <c r="K461" s="33" t="s">
        <v>2981</v>
      </c>
      <c r="L461" s="15">
        <v>1</v>
      </c>
      <c r="M461" s="15">
        <v>120000</v>
      </c>
      <c r="N461" s="15">
        <v>0</v>
      </c>
      <c r="O461" s="33" t="s">
        <v>373</v>
      </c>
      <c r="P461" s="33">
        <v>12221009</v>
      </c>
      <c r="Q461" s="7">
        <v>0</v>
      </c>
      <c r="R461" s="33" t="s">
        <v>2699</v>
      </c>
      <c r="S461" s="15" t="s">
        <v>2713</v>
      </c>
      <c r="T461" s="33">
        <v>1</v>
      </c>
      <c r="U461" s="15" t="s">
        <v>2707</v>
      </c>
      <c r="V461" s="15">
        <v>10000</v>
      </c>
      <c r="AH461" s="33" t="s">
        <v>2724</v>
      </c>
      <c r="AI461" s="33">
        <v>2250</v>
      </c>
      <c r="AQ461" s="33" t="s">
        <v>2707</v>
      </c>
      <c r="AR461" s="33">
        <v>10000</v>
      </c>
      <c r="BD461" s="33" t="s">
        <v>2725</v>
      </c>
      <c r="BE461" s="33">
        <v>2250</v>
      </c>
      <c r="CK461" t="s">
        <v>2415</v>
      </c>
    </row>
    <row r="462" spans="2:89">
      <c r="B462" s="15">
        <f>20000000+INDEX(编号表!$F:$F,MATCH(D462,编号表!$E:$E,0))*10000+F462</f>
        <v>20730004</v>
      </c>
      <c r="C462" s="15" t="s">
        <v>3030</v>
      </c>
      <c r="D462" s="15" t="s">
        <v>2415</v>
      </c>
      <c r="E462" s="15" t="s">
        <v>2696</v>
      </c>
      <c r="F462" s="15">
        <v>4</v>
      </c>
      <c r="G462" s="15" t="s">
        <v>3031</v>
      </c>
      <c r="H462" s="15" t="str">
        <f t="shared" si="7"/>
        <v>207300</v>
      </c>
      <c r="I462" s="15" t="b">
        <v>1</v>
      </c>
      <c r="J462" s="15" t="s">
        <v>2698</v>
      </c>
      <c r="K462" s="33" t="s">
        <v>2981</v>
      </c>
      <c r="L462" s="15">
        <v>1</v>
      </c>
      <c r="M462" s="15">
        <v>120000</v>
      </c>
      <c r="N462" s="15">
        <v>0</v>
      </c>
      <c r="O462" s="33" t="s">
        <v>373</v>
      </c>
      <c r="P462" s="33">
        <v>12221009</v>
      </c>
      <c r="Q462" s="7">
        <v>0</v>
      </c>
      <c r="R462" s="33" t="s">
        <v>2699</v>
      </c>
      <c r="S462" s="15" t="s">
        <v>2713</v>
      </c>
      <c r="T462" s="33">
        <v>1</v>
      </c>
      <c r="U462" s="15" t="s">
        <v>2707</v>
      </c>
      <c r="V462" s="15">
        <v>10000</v>
      </c>
      <c r="AH462" s="33" t="s">
        <v>2724</v>
      </c>
      <c r="AI462" s="33">
        <v>1500</v>
      </c>
      <c r="AQ462" s="33" t="s">
        <v>2707</v>
      </c>
      <c r="AR462" s="33">
        <v>10000</v>
      </c>
      <c r="BD462" s="33" t="s">
        <v>2725</v>
      </c>
      <c r="BE462" s="33">
        <v>1500</v>
      </c>
      <c r="CK462" t="s">
        <v>2415</v>
      </c>
    </row>
    <row r="463" spans="2:89">
      <c r="B463" s="15">
        <f>20000000+INDEX(编号表!$F:$F,MATCH(D463,编号表!$E:$E,0))*10000+F463</f>
        <v>20730005</v>
      </c>
      <c r="C463" s="15" t="s">
        <v>3030</v>
      </c>
      <c r="D463" s="15" t="s">
        <v>2415</v>
      </c>
      <c r="E463" s="15" t="s">
        <v>2696</v>
      </c>
      <c r="F463" s="15">
        <v>5</v>
      </c>
      <c r="G463" s="15" t="s">
        <v>3032</v>
      </c>
      <c r="H463" s="15" t="str">
        <f t="shared" si="7"/>
        <v>207300</v>
      </c>
      <c r="I463" s="15" t="b">
        <v>1</v>
      </c>
      <c r="J463" s="15" t="s">
        <v>2698</v>
      </c>
      <c r="K463" s="33" t="s">
        <v>2981</v>
      </c>
      <c r="L463" s="15">
        <v>1</v>
      </c>
      <c r="M463" s="15">
        <v>120000</v>
      </c>
      <c r="N463" s="15">
        <v>0</v>
      </c>
      <c r="O463" s="33" t="s">
        <v>373</v>
      </c>
      <c r="P463" s="33">
        <v>12221009</v>
      </c>
      <c r="Q463" s="7">
        <v>0</v>
      </c>
      <c r="R463" s="33" t="s">
        <v>2699</v>
      </c>
      <c r="S463" s="15" t="s">
        <v>2713</v>
      </c>
      <c r="T463" s="33">
        <v>1</v>
      </c>
      <c r="U463" s="15" t="s">
        <v>2707</v>
      </c>
      <c r="V463" s="15">
        <v>10000</v>
      </c>
      <c r="AH463" s="33" t="s">
        <v>2724</v>
      </c>
      <c r="AI463" s="33">
        <v>1875</v>
      </c>
      <c r="AQ463" s="33" t="s">
        <v>2707</v>
      </c>
      <c r="AR463" s="33">
        <v>10000</v>
      </c>
      <c r="BD463" s="33" t="s">
        <v>2725</v>
      </c>
      <c r="BE463" s="33">
        <v>1875</v>
      </c>
      <c r="CK463" t="s">
        <v>2415</v>
      </c>
    </row>
    <row r="464" spans="2:89">
      <c r="B464" s="15">
        <f>20000000+INDEX(编号表!$F:$F,MATCH(D464,编号表!$E:$E,0))*10000+F464</f>
        <v>20730006</v>
      </c>
      <c r="C464" s="15" t="s">
        <v>3030</v>
      </c>
      <c r="D464" s="15" t="s">
        <v>2415</v>
      </c>
      <c r="E464" s="15" t="s">
        <v>2696</v>
      </c>
      <c r="F464" s="15">
        <v>6</v>
      </c>
      <c r="G464" s="15" t="s">
        <v>3033</v>
      </c>
      <c r="H464" s="15" t="str">
        <f t="shared" si="7"/>
        <v>207300</v>
      </c>
      <c r="I464" s="15" t="b">
        <v>1</v>
      </c>
      <c r="J464" s="15" t="s">
        <v>2698</v>
      </c>
      <c r="K464" s="33" t="s">
        <v>2981</v>
      </c>
      <c r="L464" s="15">
        <v>1</v>
      </c>
      <c r="M464" s="15">
        <v>120000</v>
      </c>
      <c r="N464" s="15">
        <v>0</v>
      </c>
      <c r="O464" s="33" t="s">
        <v>373</v>
      </c>
      <c r="P464" s="33">
        <v>12221009</v>
      </c>
      <c r="Q464" s="7">
        <v>0</v>
      </c>
      <c r="R464" s="33" t="s">
        <v>2699</v>
      </c>
      <c r="S464" s="15" t="s">
        <v>2713</v>
      </c>
      <c r="T464" s="33">
        <v>1</v>
      </c>
      <c r="U464" s="15" t="s">
        <v>2707</v>
      </c>
      <c r="V464" s="15">
        <v>10000</v>
      </c>
      <c r="AH464" s="33" t="s">
        <v>2724</v>
      </c>
      <c r="AI464" s="33">
        <v>2250</v>
      </c>
      <c r="AQ464" s="33" t="s">
        <v>2707</v>
      </c>
      <c r="AR464" s="33">
        <v>10000</v>
      </c>
      <c r="BD464" s="33" t="s">
        <v>2725</v>
      </c>
      <c r="BE464" s="33">
        <v>2250</v>
      </c>
      <c r="CK464" t="s">
        <v>2415</v>
      </c>
    </row>
    <row r="465" spans="2:89">
      <c r="B465" s="15">
        <f>20000000+INDEX(编号表!$F:$F,MATCH(D465,编号表!$E:$E,0))*10000+F465</f>
        <v>20730007</v>
      </c>
      <c r="C465" s="15" t="s">
        <v>3030</v>
      </c>
      <c r="D465" s="15" t="s">
        <v>2415</v>
      </c>
      <c r="E465" s="15" t="s">
        <v>2696</v>
      </c>
      <c r="F465" s="15">
        <v>7</v>
      </c>
      <c r="G465" s="15" t="s">
        <v>3031</v>
      </c>
      <c r="H465" s="15" t="str">
        <f t="shared" si="7"/>
        <v>207300</v>
      </c>
      <c r="I465" s="15" t="b">
        <v>1</v>
      </c>
      <c r="J465" s="15" t="s">
        <v>2698</v>
      </c>
      <c r="K465" s="33" t="s">
        <v>2981</v>
      </c>
      <c r="L465" s="15">
        <v>1</v>
      </c>
      <c r="M465" s="15">
        <v>120000</v>
      </c>
      <c r="N465" s="15">
        <v>0</v>
      </c>
      <c r="O465" s="33" t="s">
        <v>373</v>
      </c>
      <c r="P465" s="33">
        <v>12221009</v>
      </c>
      <c r="Q465" s="7">
        <v>0</v>
      </c>
      <c r="R465" s="33" t="s">
        <v>2699</v>
      </c>
      <c r="S465" s="15" t="s">
        <v>2713</v>
      </c>
      <c r="T465" s="33">
        <v>1</v>
      </c>
      <c r="U465" s="15" t="s">
        <v>2707</v>
      </c>
      <c r="V465" s="15">
        <v>10000</v>
      </c>
      <c r="AH465" s="33" t="s">
        <v>2724</v>
      </c>
      <c r="AI465" s="33">
        <v>1500</v>
      </c>
      <c r="AQ465" s="33" t="s">
        <v>2707</v>
      </c>
      <c r="AR465" s="33">
        <v>10000</v>
      </c>
      <c r="BD465" s="33" t="s">
        <v>2725</v>
      </c>
      <c r="BE465" s="33">
        <v>1500</v>
      </c>
      <c r="CK465" t="s">
        <v>2415</v>
      </c>
    </row>
    <row r="466" spans="2:89">
      <c r="B466" s="15">
        <f>20000000+INDEX(编号表!$F:$F,MATCH(D466,编号表!$E:$E,0))*10000+F466</f>
        <v>20730008</v>
      </c>
      <c r="C466" s="15" t="s">
        <v>3030</v>
      </c>
      <c r="D466" s="15" t="s">
        <v>2415</v>
      </c>
      <c r="E466" s="15" t="s">
        <v>2696</v>
      </c>
      <c r="F466" s="15">
        <v>8</v>
      </c>
      <c r="G466" s="15" t="s">
        <v>3032</v>
      </c>
      <c r="H466" s="15" t="str">
        <f t="shared" si="7"/>
        <v>207300</v>
      </c>
      <c r="I466" s="15" t="b">
        <v>1</v>
      </c>
      <c r="J466" s="15" t="s">
        <v>2698</v>
      </c>
      <c r="K466" s="33" t="s">
        <v>2981</v>
      </c>
      <c r="L466" s="15">
        <v>1</v>
      </c>
      <c r="M466" s="15">
        <v>120000</v>
      </c>
      <c r="N466" s="15">
        <v>0</v>
      </c>
      <c r="O466" s="33" t="s">
        <v>373</v>
      </c>
      <c r="P466" s="33">
        <v>12221009</v>
      </c>
      <c r="Q466" s="7">
        <v>0</v>
      </c>
      <c r="R466" s="33" t="s">
        <v>2699</v>
      </c>
      <c r="S466" s="15" t="s">
        <v>2713</v>
      </c>
      <c r="T466" s="33">
        <v>1</v>
      </c>
      <c r="U466" s="15" t="s">
        <v>2707</v>
      </c>
      <c r="V466" s="15">
        <v>10000</v>
      </c>
      <c r="AH466" s="33" t="s">
        <v>2724</v>
      </c>
      <c r="AI466" s="33">
        <v>1875</v>
      </c>
      <c r="AQ466" s="33" t="s">
        <v>2707</v>
      </c>
      <c r="AR466" s="33">
        <v>10000</v>
      </c>
      <c r="BD466" s="33" t="s">
        <v>2725</v>
      </c>
      <c r="BE466" s="33">
        <v>1875</v>
      </c>
      <c r="CK466" t="s">
        <v>2415</v>
      </c>
    </row>
    <row r="467" spans="2:89">
      <c r="B467" s="15">
        <f>20000000+INDEX(编号表!$F:$F,MATCH(D467,编号表!$E:$E,0))*10000+F467</f>
        <v>20730009</v>
      </c>
      <c r="C467" s="15" t="s">
        <v>3030</v>
      </c>
      <c r="D467" s="15" t="s">
        <v>2415</v>
      </c>
      <c r="E467" s="15" t="s">
        <v>2696</v>
      </c>
      <c r="F467" s="15">
        <v>9</v>
      </c>
      <c r="G467" s="15" t="s">
        <v>3033</v>
      </c>
      <c r="H467" s="15" t="str">
        <f t="shared" si="7"/>
        <v>207300</v>
      </c>
      <c r="I467" s="15" t="b">
        <v>1</v>
      </c>
      <c r="J467" s="15" t="s">
        <v>2698</v>
      </c>
      <c r="K467" s="33" t="s">
        <v>2981</v>
      </c>
      <c r="L467" s="15">
        <v>1</v>
      </c>
      <c r="M467" s="15">
        <v>120000</v>
      </c>
      <c r="N467" s="15">
        <v>0</v>
      </c>
      <c r="O467" s="33" t="s">
        <v>373</v>
      </c>
      <c r="P467" s="33">
        <v>12221009</v>
      </c>
      <c r="Q467" s="7">
        <v>0</v>
      </c>
      <c r="R467" s="33" t="s">
        <v>2699</v>
      </c>
      <c r="S467" s="15" t="s">
        <v>2713</v>
      </c>
      <c r="T467" s="33">
        <v>1</v>
      </c>
      <c r="U467" s="15" t="s">
        <v>2707</v>
      </c>
      <c r="V467" s="15">
        <v>10000</v>
      </c>
      <c r="AH467" s="33" t="s">
        <v>2724</v>
      </c>
      <c r="AI467" s="33">
        <v>2250</v>
      </c>
      <c r="AQ467" s="33" t="s">
        <v>2707</v>
      </c>
      <c r="AR467" s="33">
        <v>10000</v>
      </c>
      <c r="BD467" s="33" t="s">
        <v>2725</v>
      </c>
      <c r="BE467" s="33">
        <v>2250</v>
      </c>
      <c r="CK467" t="s">
        <v>2415</v>
      </c>
    </row>
    <row r="468" spans="2:89">
      <c r="B468" s="15">
        <f>20000000+INDEX(编号表!$F:$F,MATCH(D468,编号表!$E:$E,0))*10000+F468</f>
        <v>20730010</v>
      </c>
      <c r="C468" s="15" t="s">
        <v>3030</v>
      </c>
      <c r="D468" s="15" t="s">
        <v>2415</v>
      </c>
      <c r="E468" s="15" t="s">
        <v>2696</v>
      </c>
      <c r="F468" s="15">
        <v>10</v>
      </c>
      <c r="G468" s="15" t="s">
        <v>3031</v>
      </c>
      <c r="H468" s="15" t="str">
        <f t="shared" si="7"/>
        <v>207300</v>
      </c>
      <c r="I468" s="15" t="b">
        <v>1</v>
      </c>
      <c r="J468" s="15" t="s">
        <v>2698</v>
      </c>
      <c r="K468" s="33" t="s">
        <v>2981</v>
      </c>
      <c r="L468" s="15">
        <v>1</v>
      </c>
      <c r="M468" s="15">
        <v>120000</v>
      </c>
      <c r="N468" s="15">
        <v>0</v>
      </c>
      <c r="O468" s="33" t="s">
        <v>373</v>
      </c>
      <c r="P468" s="33">
        <v>12221009</v>
      </c>
      <c r="Q468" s="7">
        <v>0</v>
      </c>
      <c r="R468" s="33" t="s">
        <v>2699</v>
      </c>
      <c r="S468" s="15" t="s">
        <v>2713</v>
      </c>
      <c r="T468" s="33">
        <v>1</v>
      </c>
      <c r="U468" s="15" t="s">
        <v>2707</v>
      </c>
      <c r="V468" s="15">
        <v>10000</v>
      </c>
      <c r="AH468" s="33" t="s">
        <v>2724</v>
      </c>
      <c r="AI468" s="33">
        <v>1500</v>
      </c>
      <c r="AQ468" s="33" t="s">
        <v>2707</v>
      </c>
      <c r="AR468" s="33">
        <v>10000</v>
      </c>
      <c r="BD468" s="33" t="s">
        <v>2725</v>
      </c>
      <c r="BE468" s="33">
        <v>1500</v>
      </c>
      <c r="CK468" t="s">
        <v>2415</v>
      </c>
    </row>
    <row r="469" spans="2:89">
      <c r="B469" s="15">
        <f>20000000+INDEX(编号表!$F:$F,MATCH(D469,编号表!$E:$E,0))*10000+F469</f>
        <v>20730011</v>
      </c>
      <c r="C469" s="15" t="s">
        <v>3030</v>
      </c>
      <c r="D469" s="15" t="s">
        <v>2415</v>
      </c>
      <c r="E469" s="15" t="s">
        <v>2696</v>
      </c>
      <c r="F469" s="15">
        <v>11</v>
      </c>
      <c r="G469" s="15" t="s">
        <v>3032</v>
      </c>
      <c r="H469" s="15" t="str">
        <f t="shared" si="7"/>
        <v>207300</v>
      </c>
      <c r="I469" s="15" t="b">
        <v>1</v>
      </c>
      <c r="J469" s="15" t="s">
        <v>2698</v>
      </c>
      <c r="K469" s="33" t="s">
        <v>2981</v>
      </c>
      <c r="L469" s="15">
        <v>1</v>
      </c>
      <c r="M469" s="15">
        <v>120000</v>
      </c>
      <c r="N469" s="15">
        <v>0</v>
      </c>
      <c r="O469" s="33" t="s">
        <v>373</v>
      </c>
      <c r="P469" s="33">
        <v>12221009</v>
      </c>
      <c r="Q469" s="7">
        <v>0</v>
      </c>
      <c r="R469" s="33" t="s">
        <v>2699</v>
      </c>
      <c r="S469" s="15" t="s">
        <v>2713</v>
      </c>
      <c r="T469" s="33">
        <v>1</v>
      </c>
      <c r="U469" s="15" t="s">
        <v>2707</v>
      </c>
      <c r="V469" s="15">
        <v>10000</v>
      </c>
      <c r="AH469" s="33" t="s">
        <v>2724</v>
      </c>
      <c r="AI469" s="33">
        <v>1875</v>
      </c>
      <c r="AQ469" s="33" t="s">
        <v>2707</v>
      </c>
      <c r="AR469" s="33">
        <v>10000</v>
      </c>
      <c r="BD469" s="33" t="s">
        <v>2725</v>
      </c>
      <c r="BE469" s="33">
        <v>1875</v>
      </c>
      <c r="CK469" t="s">
        <v>2415</v>
      </c>
    </row>
    <row r="470" spans="2:89">
      <c r="B470" s="15">
        <f>20000000+INDEX(编号表!$F:$F,MATCH(D470,编号表!$E:$E,0))*10000+F470</f>
        <v>20730012</v>
      </c>
      <c r="C470" s="15" t="s">
        <v>3030</v>
      </c>
      <c r="D470" s="15" t="s">
        <v>2415</v>
      </c>
      <c r="E470" s="15" t="s">
        <v>2696</v>
      </c>
      <c r="F470" s="15">
        <v>12</v>
      </c>
      <c r="G470" s="15" t="s">
        <v>3033</v>
      </c>
      <c r="H470" s="15" t="str">
        <f t="shared" si="7"/>
        <v>207300</v>
      </c>
      <c r="I470" s="15" t="b">
        <v>1</v>
      </c>
      <c r="J470" s="15" t="s">
        <v>2698</v>
      </c>
      <c r="K470" s="33" t="s">
        <v>2981</v>
      </c>
      <c r="L470" s="15">
        <v>1</v>
      </c>
      <c r="M470" s="15">
        <v>120000</v>
      </c>
      <c r="N470" s="15">
        <v>0</v>
      </c>
      <c r="O470" s="33" t="s">
        <v>373</v>
      </c>
      <c r="P470" s="33">
        <v>12221009</v>
      </c>
      <c r="Q470" s="7">
        <v>0</v>
      </c>
      <c r="R470" s="33" t="s">
        <v>2699</v>
      </c>
      <c r="S470" s="15" t="s">
        <v>2713</v>
      </c>
      <c r="T470" s="33">
        <v>1</v>
      </c>
      <c r="U470" s="15" t="s">
        <v>2707</v>
      </c>
      <c r="V470" s="15">
        <v>10000</v>
      </c>
      <c r="AH470" s="33" t="s">
        <v>2724</v>
      </c>
      <c r="AI470" s="33">
        <v>2250</v>
      </c>
      <c r="AQ470" s="33" t="s">
        <v>2707</v>
      </c>
      <c r="AR470" s="33">
        <v>10000</v>
      </c>
      <c r="BD470" s="33" t="s">
        <v>2725</v>
      </c>
      <c r="BE470" s="33">
        <v>2250</v>
      </c>
      <c r="CK470" t="s">
        <v>2415</v>
      </c>
    </row>
    <row r="471" spans="2:89">
      <c r="B471" s="15">
        <f>20000000+INDEX(编号表!$F:$F,MATCH(D471,编号表!$E:$E,0))*10000+F471</f>
        <v>20730013</v>
      </c>
      <c r="C471" s="15" t="s">
        <v>3030</v>
      </c>
      <c r="D471" s="15" t="s">
        <v>2415</v>
      </c>
      <c r="E471" s="15" t="s">
        <v>2696</v>
      </c>
      <c r="F471" s="15">
        <v>13</v>
      </c>
      <c r="G471" s="15" t="s">
        <v>3031</v>
      </c>
      <c r="H471" s="15" t="str">
        <f t="shared" si="7"/>
        <v>207300</v>
      </c>
      <c r="I471" s="15" t="b">
        <v>1</v>
      </c>
      <c r="J471" s="15" t="s">
        <v>2698</v>
      </c>
      <c r="K471" s="33" t="s">
        <v>2981</v>
      </c>
      <c r="L471" s="15">
        <v>1</v>
      </c>
      <c r="M471" s="15">
        <v>120000</v>
      </c>
      <c r="N471" s="15">
        <v>0</v>
      </c>
      <c r="O471" s="33" t="s">
        <v>373</v>
      </c>
      <c r="P471" s="33">
        <v>12221009</v>
      </c>
      <c r="Q471" s="7">
        <v>0</v>
      </c>
      <c r="R471" s="33" t="s">
        <v>2699</v>
      </c>
      <c r="S471" s="15" t="s">
        <v>2713</v>
      </c>
      <c r="T471" s="33">
        <v>1</v>
      </c>
      <c r="U471" s="15" t="s">
        <v>2707</v>
      </c>
      <c r="V471" s="15">
        <v>10000</v>
      </c>
      <c r="AH471" s="33" t="s">
        <v>2724</v>
      </c>
      <c r="AI471" s="33">
        <v>1500</v>
      </c>
      <c r="AQ471" s="33" t="s">
        <v>2707</v>
      </c>
      <c r="AR471" s="33">
        <v>10000</v>
      </c>
      <c r="BD471" s="33" t="s">
        <v>2725</v>
      </c>
      <c r="BE471" s="33">
        <v>1500</v>
      </c>
      <c r="CK471" t="s">
        <v>2415</v>
      </c>
    </row>
    <row r="472" spans="2:89">
      <c r="B472" s="15">
        <f>20000000+INDEX(编号表!$F:$F,MATCH(D472,编号表!$E:$E,0))*10000+F472</f>
        <v>20730014</v>
      </c>
      <c r="C472" s="15" t="s">
        <v>3030</v>
      </c>
      <c r="D472" s="15" t="s">
        <v>2415</v>
      </c>
      <c r="E472" s="15" t="s">
        <v>2696</v>
      </c>
      <c r="F472" s="15">
        <v>14</v>
      </c>
      <c r="G472" s="15" t="s">
        <v>3032</v>
      </c>
      <c r="H472" s="15" t="str">
        <f t="shared" si="7"/>
        <v>207300</v>
      </c>
      <c r="I472" s="15" t="b">
        <v>1</v>
      </c>
      <c r="J472" s="15" t="s">
        <v>2698</v>
      </c>
      <c r="K472" s="33" t="s">
        <v>2981</v>
      </c>
      <c r="L472" s="15">
        <v>1</v>
      </c>
      <c r="M472" s="15">
        <v>120000</v>
      </c>
      <c r="N472" s="15">
        <v>0</v>
      </c>
      <c r="O472" s="33" t="s">
        <v>373</v>
      </c>
      <c r="P472" s="33">
        <v>12221009</v>
      </c>
      <c r="Q472" s="7">
        <v>0</v>
      </c>
      <c r="R472" s="33" t="s">
        <v>2699</v>
      </c>
      <c r="S472" s="15" t="s">
        <v>2713</v>
      </c>
      <c r="T472" s="33">
        <v>1</v>
      </c>
      <c r="U472" s="15" t="s">
        <v>2707</v>
      </c>
      <c r="V472" s="15">
        <v>10000</v>
      </c>
      <c r="AH472" s="33" t="s">
        <v>2724</v>
      </c>
      <c r="AI472" s="33">
        <v>1875</v>
      </c>
      <c r="AQ472" s="33" t="s">
        <v>2707</v>
      </c>
      <c r="AR472" s="33">
        <v>10000</v>
      </c>
      <c r="BD472" s="33" t="s">
        <v>2725</v>
      </c>
      <c r="BE472" s="33">
        <v>1875</v>
      </c>
      <c r="CK472" t="s">
        <v>2415</v>
      </c>
    </row>
    <row r="473" spans="2:89">
      <c r="B473" s="15">
        <f>20000000+INDEX(编号表!$F:$F,MATCH(D473,编号表!$E:$E,0))*10000+F473</f>
        <v>20730015</v>
      </c>
      <c r="C473" s="15" t="s">
        <v>3030</v>
      </c>
      <c r="D473" s="15" t="s">
        <v>2415</v>
      </c>
      <c r="E473" s="15" t="s">
        <v>2696</v>
      </c>
      <c r="F473" s="15">
        <v>15</v>
      </c>
      <c r="G473" s="15" t="s">
        <v>3033</v>
      </c>
      <c r="H473" s="15" t="str">
        <f t="shared" si="7"/>
        <v>207300</v>
      </c>
      <c r="I473" s="15" t="b">
        <v>1</v>
      </c>
      <c r="J473" s="15" t="s">
        <v>2698</v>
      </c>
      <c r="K473" s="33" t="s">
        <v>2981</v>
      </c>
      <c r="L473" s="15">
        <v>1</v>
      </c>
      <c r="M473" s="15">
        <v>120000</v>
      </c>
      <c r="N473" s="15">
        <v>0</v>
      </c>
      <c r="O473" s="33" t="s">
        <v>373</v>
      </c>
      <c r="P473" s="33">
        <v>12221009</v>
      </c>
      <c r="Q473" s="7">
        <v>0</v>
      </c>
      <c r="R473" s="33" t="s">
        <v>2699</v>
      </c>
      <c r="S473" s="15" t="s">
        <v>2713</v>
      </c>
      <c r="T473" s="33">
        <v>1</v>
      </c>
      <c r="U473" s="15" t="s">
        <v>2707</v>
      </c>
      <c r="V473" s="15">
        <v>10000</v>
      </c>
      <c r="AH473" s="33" t="s">
        <v>2724</v>
      </c>
      <c r="AI473" s="33">
        <v>2250</v>
      </c>
      <c r="AQ473" s="33" t="s">
        <v>2707</v>
      </c>
      <c r="AR473" s="33">
        <v>10000</v>
      </c>
      <c r="BD473" s="33" t="s">
        <v>2725</v>
      </c>
      <c r="BE473" s="33">
        <v>2250</v>
      </c>
      <c r="CK473" t="s">
        <v>2415</v>
      </c>
    </row>
    <row r="474" spans="2:89">
      <c r="B474" s="15">
        <f>20000000+INDEX(编号表!$F:$F,MATCH(D474,编号表!$E:$E,0))*10000+F474</f>
        <v>20730016</v>
      </c>
      <c r="C474" s="15" t="s">
        <v>3030</v>
      </c>
      <c r="D474" s="15" t="s">
        <v>2415</v>
      </c>
      <c r="E474" s="15" t="s">
        <v>2696</v>
      </c>
      <c r="F474" s="15">
        <v>16</v>
      </c>
      <c r="G474" s="15" t="s">
        <v>3031</v>
      </c>
      <c r="H474" s="15" t="str">
        <f t="shared" si="7"/>
        <v>207300</v>
      </c>
      <c r="I474" s="15" t="b">
        <v>1</v>
      </c>
      <c r="J474" s="15" t="s">
        <v>2698</v>
      </c>
      <c r="K474" s="33" t="s">
        <v>2981</v>
      </c>
      <c r="L474" s="15">
        <v>1</v>
      </c>
      <c r="M474" s="15">
        <v>120000</v>
      </c>
      <c r="N474" s="15">
        <v>0</v>
      </c>
      <c r="O474" s="33" t="s">
        <v>373</v>
      </c>
      <c r="P474" s="33">
        <v>12221009</v>
      </c>
      <c r="Q474" s="7">
        <v>0</v>
      </c>
      <c r="R474" s="33" t="s">
        <v>2699</v>
      </c>
      <c r="S474" s="15" t="s">
        <v>2713</v>
      </c>
      <c r="T474" s="33">
        <v>1</v>
      </c>
      <c r="U474" s="15" t="s">
        <v>2707</v>
      </c>
      <c r="V474" s="15">
        <v>10000</v>
      </c>
      <c r="AH474" s="33" t="s">
        <v>2724</v>
      </c>
      <c r="AI474" s="33">
        <v>1500</v>
      </c>
      <c r="AQ474" s="33" t="s">
        <v>2707</v>
      </c>
      <c r="AR474" s="33">
        <v>10000</v>
      </c>
      <c r="BD474" s="33" t="s">
        <v>2725</v>
      </c>
      <c r="BE474" s="33">
        <v>1500</v>
      </c>
      <c r="CK474" t="s">
        <v>2415</v>
      </c>
    </row>
    <row r="475" spans="2:89">
      <c r="B475" s="15">
        <f>20000000+INDEX(编号表!$F:$F,MATCH(D475,编号表!$E:$E,0))*10000+F475</f>
        <v>20730017</v>
      </c>
      <c r="C475" s="15" t="s">
        <v>3030</v>
      </c>
      <c r="D475" s="15" t="s">
        <v>2415</v>
      </c>
      <c r="E475" s="15" t="s">
        <v>2696</v>
      </c>
      <c r="F475" s="15">
        <v>17</v>
      </c>
      <c r="G475" s="15" t="s">
        <v>3032</v>
      </c>
      <c r="H475" s="15" t="str">
        <f t="shared" si="7"/>
        <v>207300</v>
      </c>
      <c r="I475" s="15" t="b">
        <v>1</v>
      </c>
      <c r="J475" s="15" t="s">
        <v>2698</v>
      </c>
      <c r="K475" s="33" t="s">
        <v>2981</v>
      </c>
      <c r="L475" s="15">
        <v>1</v>
      </c>
      <c r="M475" s="15">
        <v>120000</v>
      </c>
      <c r="N475" s="15">
        <v>0</v>
      </c>
      <c r="O475" s="33" t="s">
        <v>373</v>
      </c>
      <c r="P475" s="33">
        <v>12221009</v>
      </c>
      <c r="Q475" s="7">
        <v>0</v>
      </c>
      <c r="R475" s="33" t="s">
        <v>2699</v>
      </c>
      <c r="S475" s="15" t="s">
        <v>2713</v>
      </c>
      <c r="T475" s="33">
        <v>1</v>
      </c>
      <c r="U475" s="15" t="s">
        <v>2707</v>
      </c>
      <c r="V475" s="15">
        <v>10000</v>
      </c>
      <c r="AH475" s="33" t="s">
        <v>2724</v>
      </c>
      <c r="AI475" s="33">
        <v>1875</v>
      </c>
      <c r="AQ475" s="33" t="s">
        <v>2707</v>
      </c>
      <c r="AR475" s="33">
        <v>10000</v>
      </c>
      <c r="BD475" s="33" t="s">
        <v>2725</v>
      </c>
      <c r="BE475" s="33">
        <v>1875</v>
      </c>
      <c r="CK475" t="s">
        <v>2415</v>
      </c>
    </row>
    <row r="476" spans="2:89">
      <c r="B476" s="15">
        <f>20000000+INDEX(编号表!$F:$F,MATCH(D476,编号表!$E:$E,0))*10000+F476</f>
        <v>20730018</v>
      </c>
      <c r="C476" s="15" t="s">
        <v>3030</v>
      </c>
      <c r="D476" s="15" t="s">
        <v>2415</v>
      </c>
      <c r="E476" s="15" t="s">
        <v>2696</v>
      </c>
      <c r="F476" s="15">
        <v>18</v>
      </c>
      <c r="G476" s="15" t="s">
        <v>3033</v>
      </c>
      <c r="H476" s="15" t="str">
        <f t="shared" si="7"/>
        <v>207300</v>
      </c>
      <c r="I476" s="15" t="b">
        <v>1</v>
      </c>
      <c r="J476" s="15" t="s">
        <v>2698</v>
      </c>
      <c r="K476" s="33" t="s">
        <v>2981</v>
      </c>
      <c r="L476" s="15">
        <v>1</v>
      </c>
      <c r="M476" s="15">
        <v>120000</v>
      </c>
      <c r="N476" s="15">
        <v>0</v>
      </c>
      <c r="O476" s="33" t="s">
        <v>373</v>
      </c>
      <c r="P476" s="33">
        <v>12221009</v>
      </c>
      <c r="Q476" s="7">
        <v>0</v>
      </c>
      <c r="R476" s="33" t="s">
        <v>2699</v>
      </c>
      <c r="S476" s="15" t="s">
        <v>2713</v>
      </c>
      <c r="T476" s="33">
        <v>1</v>
      </c>
      <c r="U476" s="15" t="s">
        <v>2707</v>
      </c>
      <c r="V476" s="15">
        <v>10000</v>
      </c>
      <c r="AH476" s="33" t="s">
        <v>2724</v>
      </c>
      <c r="AI476" s="33">
        <v>2250</v>
      </c>
      <c r="AQ476" s="33" t="s">
        <v>2707</v>
      </c>
      <c r="AR476" s="33">
        <v>10000</v>
      </c>
      <c r="BD476" s="33" t="s">
        <v>2725</v>
      </c>
      <c r="BE476" s="33">
        <v>2250</v>
      </c>
      <c r="CK476" t="s">
        <v>2415</v>
      </c>
    </row>
    <row r="477" spans="2:89">
      <c r="B477" s="15">
        <f>20000000+INDEX(编号表!$F:$F,MATCH(D477,编号表!$E:$E,0))*10000+F477</f>
        <v>20730019</v>
      </c>
      <c r="C477" s="15" t="s">
        <v>3030</v>
      </c>
      <c r="D477" s="15" t="s">
        <v>2415</v>
      </c>
      <c r="E477" s="15" t="s">
        <v>2696</v>
      </c>
      <c r="F477" s="15">
        <v>19</v>
      </c>
      <c r="G477" s="15" t="s">
        <v>3031</v>
      </c>
      <c r="H477" s="15" t="str">
        <f t="shared" si="7"/>
        <v>207300</v>
      </c>
      <c r="I477" s="15" t="b">
        <v>1</v>
      </c>
      <c r="J477" s="15" t="s">
        <v>2698</v>
      </c>
      <c r="K477" s="33" t="s">
        <v>2981</v>
      </c>
      <c r="L477" s="15">
        <v>1</v>
      </c>
      <c r="M477" s="15">
        <v>120000</v>
      </c>
      <c r="N477" s="15">
        <v>0</v>
      </c>
      <c r="O477" s="33" t="s">
        <v>373</v>
      </c>
      <c r="P477" s="33">
        <v>12221009</v>
      </c>
      <c r="Q477" s="7">
        <v>0</v>
      </c>
      <c r="R477" s="33" t="s">
        <v>2699</v>
      </c>
      <c r="S477" s="15" t="s">
        <v>2713</v>
      </c>
      <c r="T477" s="33">
        <v>1</v>
      </c>
      <c r="U477" s="15" t="s">
        <v>2707</v>
      </c>
      <c r="V477" s="15">
        <v>10000</v>
      </c>
      <c r="AH477" s="33" t="s">
        <v>2724</v>
      </c>
      <c r="AI477" s="33">
        <v>1500</v>
      </c>
      <c r="AQ477" s="33" t="s">
        <v>2707</v>
      </c>
      <c r="AR477" s="33">
        <v>10000</v>
      </c>
      <c r="BD477" s="33" t="s">
        <v>2725</v>
      </c>
      <c r="BE477" s="33">
        <v>1500</v>
      </c>
      <c r="CK477" t="s">
        <v>2415</v>
      </c>
    </row>
    <row r="478" spans="2:89">
      <c r="B478" s="15">
        <f>20000000+INDEX(编号表!$F:$F,MATCH(D478,编号表!$E:$E,0))*10000+F478</f>
        <v>20730020</v>
      </c>
      <c r="C478" s="15" t="s">
        <v>3030</v>
      </c>
      <c r="D478" s="15" t="s">
        <v>2415</v>
      </c>
      <c r="E478" s="15" t="s">
        <v>2696</v>
      </c>
      <c r="F478" s="15">
        <v>20</v>
      </c>
      <c r="G478" s="15" t="s">
        <v>3032</v>
      </c>
      <c r="H478" s="15" t="str">
        <f t="shared" si="7"/>
        <v>207300</v>
      </c>
      <c r="I478" s="15" t="b">
        <v>1</v>
      </c>
      <c r="J478" s="15" t="s">
        <v>2698</v>
      </c>
      <c r="K478" s="33" t="s">
        <v>2981</v>
      </c>
      <c r="L478" s="15">
        <v>1</v>
      </c>
      <c r="M478" s="15">
        <v>120000</v>
      </c>
      <c r="N478" s="15">
        <v>0</v>
      </c>
      <c r="O478" s="33" t="s">
        <v>373</v>
      </c>
      <c r="P478" s="33">
        <v>12221009</v>
      </c>
      <c r="Q478" s="7">
        <v>0</v>
      </c>
      <c r="R478" s="33" t="s">
        <v>2699</v>
      </c>
      <c r="S478" s="15" t="s">
        <v>2713</v>
      </c>
      <c r="T478" s="33">
        <v>1</v>
      </c>
      <c r="U478" s="15" t="s">
        <v>2707</v>
      </c>
      <c r="V478" s="15">
        <v>10000</v>
      </c>
      <c r="AH478" s="33" t="s">
        <v>2724</v>
      </c>
      <c r="AI478" s="33">
        <v>1875</v>
      </c>
      <c r="AQ478" s="33" t="s">
        <v>2707</v>
      </c>
      <c r="AR478" s="33">
        <v>10000</v>
      </c>
      <c r="BD478" s="33" t="s">
        <v>2725</v>
      </c>
      <c r="BE478" s="33">
        <v>1875</v>
      </c>
      <c r="CK478" t="s">
        <v>2415</v>
      </c>
    </row>
    <row r="479" spans="2:89">
      <c r="B479" s="15">
        <f>20000000+INDEX(编号表!$F:$F,MATCH(D479,编号表!$E:$E,0))*10000+F479</f>
        <v>20730021</v>
      </c>
      <c r="C479" s="15" t="s">
        <v>3030</v>
      </c>
      <c r="D479" s="15" t="s">
        <v>2415</v>
      </c>
      <c r="E479" s="15" t="s">
        <v>2696</v>
      </c>
      <c r="F479" s="15">
        <v>21</v>
      </c>
      <c r="G479" s="15" t="s">
        <v>3033</v>
      </c>
      <c r="H479" s="15" t="str">
        <f t="shared" si="7"/>
        <v>207300</v>
      </c>
      <c r="I479" s="15" t="b">
        <v>1</v>
      </c>
      <c r="J479" s="15" t="s">
        <v>2698</v>
      </c>
      <c r="K479" s="33" t="s">
        <v>2981</v>
      </c>
      <c r="L479" s="15">
        <v>1</v>
      </c>
      <c r="M479" s="15">
        <v>120000</v>
      </c>
      <c r="N479" s="15">
        <v>0</v>
      </c>
      <c r="O479" s="33" t="s">
        <v>373</v>
      </c>
      <c r="P479" s="33">
        <v>12221009</v>
      </c>
      <c r="Q479" s="7">
        <v>0</v>
      </c>
      <c r="R479" s="33" t="s">
        <v>2699</v>
      </c>
      <c r="S479" s="15" t="s">
        <v>2713</v>
      </c>
      <c r="T479" s="33">
        <v>1</v>
      </c>
      <c r="U479" s="15" t="s">
        <v>2707</v>
      </c>
      <c r="V479" s="15">
        <v>10000</v>
      </c>
      <c r="AH479" s="33" t="s">
        <v>2724</v>
      </c>
      <c r="AI479" s="33">
        <v>2250</v>
      </c>
      <c r="AQ479" s="33" t="s">
        <v>2707</v>
      </c>
      <c r="AR479" s="33">
        <v>10000</v>
      </c>
      <c r="BD479" s="33" t="s">
        <v>2725</v>
      </c>
      <c r="BE479" s="33">
        <v>2250</v>
      </c>
      <c r="CK479" t="s">
        <v>2415</v>
      </c>
    </row>
    <row r="480" spans="2:89">
      <c r="B480" s="15">
        <f>20000000+INDEX(编号表!$F:$F,MATCH(D480,编号表!$E:$E,0))*10000+F480</f>
        <v>20740001</v>
      </c>
      <c r="C480" s="15" t="s">
        <v>3034</v>
      </c>
      <c r="D480" s="15" t="s">
        <v>2419</v>
      </c>
      <c r="E480" s="15" t="s">
        <v>2696</v>
      </c>
      <c r="F480" s="15">
        <v>1</v>
      </c>
      <c r="G480" s="15" t="s">
        <v>3035</v>
      </c>
      <c r="H480" s="15" t="str">
        <f t="shared" si="7"/>
        <v>207400</v>
      </c>
      <c r="I480" s="15" t="b">
        <v>1</v>
      </c>
      <c r="J480" s="15" t="s">
        <v>2698</v>
      </c>
      <c r="K480" s="33" t="s">
        <v>2981</v>
      </c>
      <c r="L480" s="15">
        <v>1</v>
      </c>
      <c r="M480" s="15">
        <v>120000</v>
      </c>
      <c r="N480" s="15">
        <v>0</v>
      </c>
      <c r="O480" s="33" t="s">
        <v>373</v>
      </c>
      <c r="P480" s="33">
        <v>12221010</v>
      </c>
      <c r="Q480" s="7">
        <v>0</v>
      </c>
      <c r="R480" s="33" t="s">
        <v>2699</v>
      </c>
      <c r="S480" s="15" t="s">
        <v>2713</v>
      </c>
      <c r="T480" s="33">
        <v>1</v>
      </c>
      <c r="U480" s="15" t="s">
        <v>2707</v>
      </c>
      <c r="V480" s="15">
        <v>10000</v>
      </c>
      <c r="AH480" s="33" t="s">
        <v>2727</v>
      </c>
      <c r="AI480" s="33">
        <v>2000</v>
      </c>
      <c r="AQ480" s="33" t="s">
        <v>2707</v>
      </c>
      <c r="AR480" s="33">
        <v>10000</v>
      </c>
      <c r="BD480" s="33" t="s">
        <v>2728</v>
      </c>
      <c r="BE480" s="33">
        <v>2000</v>
      </c>
      <c r="CK480" t="s">
        <v>2419</v>
      </c>
    </row>
    <row r="481" spans="2:89">
      <c r="B481" s="15">
        <f>20000000+INDEX(编号表!$F:$F,MATCH(D481,编号表!$E:$E,0))*10000+F481</f>
        <v>20740002</v>
      </c>
      <c r="C481" s="15" t="s">
        <v>3034</v>
      </c>
      <c r="D481" s="15" t="s">
        <v>2419</v>
      </c>
      <c r="E481" s="15" t="s">
        <v>2696</v>
      </c>
      <c r="F481" s="15">
        <v>2</v>
      </c>
      <c r="G481" s="15" t="s">
        <v>3036</v>
      </c>
      <c r="H481" s="15" t="str">
        <f t="shared" si="7"/>
        <v>207400</v>
      </c>
      <c r="I481" s="15" t="b">
        <v>1</v>
      </c>
      <c r="J481" s="15" t="s">
        <v>2698</v>
      </c>
      <c r="K481" s="33" t="s">
        <v>2981</v>
      </c>
      <c r="L481" s="15">
        <v>1</v>
      </c>
      <c r="M481" s="15">
        <v>120000</v>
      </c>
      <c r="N481" s="15">
        <v>0</v>
      </c>
      <c r="O481" s="33" t="s">
        <v>373</v>
      </c>
      <c r="P481" s="33">
        <v>12221010</v>
      </c>
      <c r="Q481" s="7">
        <v>0</v>
      </c>
      <c r="R481" s="33" t="s">
        <v>2699</v>
      </c>
      <c r="S481" s="15" t="s">
        <v>2713</v>
      </c>
      <c r="T481" s="33">
        <v>1</v>
      </c>
      <c r="U481" s="15" t="s">
        <v>2707</v>
      </c>
      <c r="V481" s="15">
        <v>10000</v>
      </c>
      <c r="AH481" s="33" t="s">
        <v>2727</v>
      </c>
      <c r="AI481" s="33">
        <v>2500</v>
      </c>
      <c r="AQ481" s="33" t="s">
        <v>2707</v>
      </c>
      <c r="AR481" s="33">
        <v>10000</v>
      </c>
      <c r="BD481" s="33" t="s">
        <v>2728</v>
      </c>
      <c r="BE481" s="33">
        <v>2500</v>
      </c>
      <c r="CK481" t="s">
        <v>2419</v>
      </c>
    </row>
    <row r="482" spans="2:89">
      <c r="B482" s="15">
        <f>20000000+INDEX(编号表!$F:$F,MATCH(D482,编号表!$E:$E,0))*10000+F482</f>
        <v>20740003</v>
      </c>
      <c r="C482" s="15" t="s">
        <v>3034</v>
      </c>
      <c r="D482" s="15" t="s">
        <v>2419</v>
      </c>
      <c r="E482" s="15" t="s">
        <v>2696</v>
      </c>
      <c r="F482" s="15">
        <v>3</v>
      </c>
      <c r="G482" s="15" t="s">
        <v>3037</v>
      </c>
      <c r="H482" s="15" t="str">
        <f t="shared" si="7"/>
        <v>207400</v>
      </c>
      <c r="I482" s="15" t="b">
        <v>1</v>
      </c>
      <c r="J482" s="15" t="s">
        <v>2698</v>
      </c>
      <c r="K482" s="33" t="s">
        <v>2981</v>
      </c>
      <c r="L482" s="15">
        <v>1</v>
      </c>
      <c r="M482" s="15">
        <v>120000</v>
      </c>
      <c r="N482" s="15">
        <v>0</v>
      </c>
      <c r="O482" s="33" t="s">
        <v>373</v>
      </c>
      <c r="P482" s="33">
        <v>12221010</v>
      </c>
      <c r="Q482" s="7">
        <v>0</v>
      </c>
      <c r="R482" s="33" t="s">
        <v>2699</v>
      </c>
      <c r="S482" s="15" t="s">
        <v>2713</v>
      </c>
      <c r="T482" s="33">
        <v>1</v>
      </c>
      <c r="U482" s="15" t="s">
        <v>2707</v>
      </c>
      <c r="V482" s="15">
        <v>10000</v>
      </c>
      <c r="AH482" s="33" t="s">
        <v>2727</v>
      </c>
      <c r="AI482" s="33">
        <v>3000</v>
      </c>
      <c r="AQ482" s="33" t="s">
        <v>2707</v>
      </c>
      <c r="AR482" s="33">
        <v>10000</v>
      </c>
      <c r="BD482" s="33" t="s">
        <v>2728</v>
      </c>
      <c r="BE482" s="33">
        <v>3000</v>
      </c>
      <c r="CK482" t="s">
        <v>2419</v>
      </c>
    </row>
    <row r="483" spans="2:89">
      <c r="B483" s="15">
        <f>20000000+INDEX(编号表!$F:$F,MATCH(D483,编号表!$E:$E,0))*10000+F483</f>
        <v>20740004</v>
      </c>
      <c r="C483" s="15" t="s">
        <v>3034</v>
      </c>
      <c r="D483" s="15" t="s">
        <v>2419</v>
      </c>
      <c r="E483" s="15" t="s">
        <v>2696</v>
      </c>
      <c r="F483" s="15">
        <v>4</v>
      </c>
      <c r="G483" s="15" t="s">
        <v>3035</v>
      </c>
      <c r="H483" s="15" t="str">
        <f t="shared" si="7"/>
        <v>207400</v>
      </c>
      <c r="I483" s="15" t="b">
        <v>1</v>
      </c>
      <c r="J483" s="15" t="s">
        <v>2698</v>
      </c>
      <c r="K483" s="33" t="s">
        <v>2981</v>
      </c>
      <c r="L483" s="15">
        <v>1</v>
      </c>
      <c r="M483" s="15">
        <v>120000</v>
      </c>
      <c r="N483" s="15">
        <v>0</v>
      </c>
      <c r="O483" s="33" t="s">
        <v>373</v>
      </c>
      <c r="P483" s="33">
        <v>12221010</v>
      </c>
      <c r="Q483" s="7">
        <v>0</v>
      </c>
      <c r="R483" s="33" t="s">
        <v>2699</v>
      </c>
      <c r="S483" s="15" t="s">
        <v>2713</v>
      </c>
      <c r="T483" s="33">
        <v>1</v>
      </c>
      <c r="U483" s="15" t="s">
        <v>2707</v>
      </c>
      <c r="V483" s="15">
        <v>10000</v>
      </c>
      <c r="AH483" s="33" t="s">
        <v>2727</v>
      </c>
      <c r="AI483" s="33">
        <v>2000</v>
      </c>
      <c r="AQ483" s="33" t="s">
        <v>2707</v>
      </c>
      <c r="AR483" s="33">
        <v>10000</v>
      </c>
      <c r="BD483" s="33" t="s">
        <v>2728</v>
      </c>
      <c r="BE483" s="33">
        <v>2000</v>
      </c>
      <c r="CK483" t="s">
        <v>2419</v>
      </c>
    </row>
    <row r="484" spans="2:89">
      <c r="B484" s="15">
        <f>20000000+INDEX(编号表!$F:$F,MATCH(D484,编号表!$E:$E,0))*10000+F484</f>
        <v>20740005</v>
      </c>
      <c r="C484" s="15" t="s">
        <v>3034</v>
      </c>
      <c r="D484" s="15" t="s">
        <v>2419</v>
      </c>
      <c r="E484" s="15" t="s">
        <v>2696</v>
      </c>
      <c r="F484" s="15">
        <v>5</v>
      </c>
      <c r="G484" s="15" t="s">
        <v>3036</v>
      </c>
      <c r="H484" s="15" t="str">
        <f t="shared" si="7"/>
        <v>207400</v>
      </c>
      <c r="I484" s="15" t="b">
        <v>1</v>
      </c>
      <c r="J484" s="15" t="s">
        <v>2698</v>
      </c>
      <c r="K484" s="33" t="s">
        <v>2981</v>
      </c>
      <c r="L484" s="15">
        <v>1</v>
      </c>
      <c r="M484" s="15">
        <v>120000</v>
      </c>
      <c r="N484" s="15">
        <v>0</v>
      </c>
      <c r="O484" s="33" t="s">
        <v>373</v>
      </c>
      <c r="P484" s="33">
        <v>12221010</v>
      </c>
      <c r="Q484" s="7">
        <v>0</v>
      </c>
      <c r="R484" s="33" t="s">
        <v>2699</v>
      </c>
      <c r="S484" s="15" t="s">
        <v>2713</v>
      </c>
      <c r="T484" s="33">
        <v>1</v>
      </c>
      <c r="U484" s="15" t="s">
        <v>2707</v>
      </c>
      <c r="V484" s="15">
        <v>10000</v>
      </c>
      <c r="AH484" s="33" t="s">
        <v>2727</v>
      </c>
      <c r="AI484" s="33">
        <v>2500</v>
      </c>
      <c r="AQ484" s="33" t="s">
        <v>2707</v>
      </c>
      <c r="AR484" s="33">
        <v>10000</v>
      </c>
      <c r="BD484" s="33" t="s">
        <v>2728</v>
      </c>
      <c r="BE484" s="33">
        <v>2500</v>
      </c>
      <c r="CK484" t="s">
        <v>2419</v>
      </c>
    </row>
    <row r="485" spans="2:89">
      <c r="B485" s="15">
        <f>20000000+INDEX(编号表!$F:$F,MATCH(D485,编号表!$E:$E,0))*10000+F485</f>
        <v>20740006</v>
      </c>
      <c r="C485" s="15" t="s">
        <v>3034</v>
      </c>
      <c r="D485" s="15" t="s">
        <v>2419</v>
      </c>
      <c r="E485" s="15" t="s">
        <v>2696</v>
      </c>
      <c r="F485" s="15">
        <v>6</v>
      </c>
      <c r="G485" s="15" t="s">
        <v>3037</v>
      </c>
      <c r="H485" s="15" t="str">
        <f t="shared" si="7"/>
        <v>207400</v>
      </c>
      <c r="I485" s="15" t="b">
        <v>1</v>
      </c>
      <c r="J485" s="15" t="s">
        <v>2698</v>
      </c>
      <c r="K485" s="33" t="s">
        <v>2981</v>
      </c>
      <c r="L485" s="15">
        <v>1</v>
      </c>
      <c r="M485" s="15">
        <v>120000</v>
      </c>
      <c r="N485" s="15">
        <v>0</v>
      </c>
      <c r="O485" s="33" t="s">
        <v>373</v>
      </c>
      <c r="P485" s="33">
        <v>12221010</v>
      </c>
      <c r="Q485" s="7">
        <v>0</v>
      </c>
      <c r="R485" s="33" t="s">
        <v>2699</v>
      </c>
      <c r="S485" s="15" t="s">
        <v>2713</v>
      </c>
      <c r="T485" s="33">
        <v>1</v>
      </c>
      <c r="U485" s="15" t="s">
        <v>2707</v>
      </c>
      <c r="V485" s="15">
        <v>10000</v>
      </c>
      <c r="AH485" s="33" t="s">
        <v>2727</v>
      </c>
      <c r="AI485" s="33">
        <v>3000</v>
      </c>
      <c r="AQ485" s="33" t="s">
        <v>2707</v>
      </c>
      <c r="AR485" s="33">
        <v>10000</v>
      </c>
      <c r="BD485" s="33" t="s">
        <v>2728</v>
      </c>
      <c r="BE485" s="33">
        <v>3000</v>
      </c>
      <c r="CK485" t="s">
        <v>2419</v>
      </c>
    </row>
    <row r="486" spans="2:89">
      <c r="B486" s="15">
        <f>20000000+INDEX(编号表!$F:$F,MATCH(D486,编号表!$E:$E,0))*10000+F486</f>
        <v>20740007</v>
      </c>
      <c r="C486" s="15" t="s">
        <v>3034</v>
      </c>
      <c r="D486" s="15" t="s">
        <v>2419</v>
      </c>
      <c r="E486" s="15" t="s">
        <v>2696</v>
      </c>
      <c r="F486" s="15">
        <v>7</v>
      </c>
      <c r="G486" s="15" t="s">
        <v>3035</v>
      </c>
      <c r="H486" s="15" t="str">
        <f t="shared" si="7"/>
        <v>207400</v>
      </c>
      <c r="I486" s="15" t="b">
        <v>1</v>
      </c>
      <c r="J486" s="15" t="s">
        <v>2698</v>
      </c>
      <c r="K486" s="33" t="s">
        <v>2981</v>
      </c>
      <c r="L486" s="15">
        <v>1</v>
      </c>
      <c r="M486" s="15">
        <v>120000</v>
      </c>
      <c r="N486" s="15">
        <v>0</v>
      </c>
      <c r="O486" s="33" t="s">
        <v>373</v>
      </c>
      <c r="P486" s="33">
        <v>12221010</v>
      </c>
      <c r="Q486" s="7">
        <v>0</v>
      </c>
      <c r="R486" s="33" t="s">
        <v>2699</v>
      </c>
      <c r="S486" s="15" t="s">
        <v>2713</v>
      </c>
      <c r="T486" s="33">
        <v>1</v>
      </c>
      <c r="U486" s="15" t="s">
        <v>2707</v>
      </c>
      <c r="V486" s="15">
        <v>10000</v>
      </c>
      <c r="AH486" s="33" t="s">
        <v>2727</v>
      </c>
      <c r="AI486" s="33">
        <v>2000</v>
      </c>
      <c r="AQ486" s="33" t="s">
        <v>2707</v>
      </c>
      <c r="AR486" s="33">
        <v>10000</v>
      </c>
      <c r="BD486" s="33" t="s">
        <v>2728</v>
      </c>
      <c r="BE486" s="33">
        <v>2000</v>
      </c>
      <c r="CK486" t="s">
        <v>2419</v>
      </c>
    </row>
    <row r="487" spans="2:89">
      <c r="B487" s="15">
        <f>20000000+INDEX(编号表!$F:$F,MATCH(D487,编号表!$E:$E,0))*10000+F487</f>
        <v>20740008</v>
      </c>
      <c r="C487" s="15" t="s">
        <v>3034</v>
      </c>
      <c r="D487" s="15" t="s">
        <v>2419</v>
      </c>
      <c r="E487" s="15" t="s">
        <v>2696</v>
      </c>
      <c r="F487" s="15">
        <v>8</v>
      </c>
      <c r="G487" s="15" t="s">
        <v>3036</v>
      </c>
      <c r="H487" s="15" t="str">
        <f t="shared" si="7"/>
        <v>207400</v>
      </c>
      <c r="I487" s="15" t="b">
        <v>1</v>
      </c>
      <c r="J487" s="15" t="s">
        <v>2698</v>
      </c>
      <c r="K487" s="33" t="s">
        <v>2981</v>
      </c>
      <c r="L487" s="15">
        <v>1</v>
      </c>
      <c r="M487" s="15">
        <v>120000</v>
      </c>
      <c r="N487" s="15">
        <v>0</v>
      </c>
      <c r="O487" s="33" t="s">
        <v>373</v>
      </c>
      <c r="P487" s="33">
        <v>12221010</v>
      </c>
      <c r="Q487" s="7">
        <v>0</v>
      </c>
      <c r="R487" s="33" t="s">
        <v>2699</v>
      </c>
      <c r="S487" s="15" t="s">
        <v>2713</v>
      </c>
      <c r="T487" s="33">
        <v>1</v>
      </c>
      <c r="U487" s="15" t="s">
        <v>2707</v>
      </c>
      <c r="V487" s="15">
        <v>10000</v>
      </c>
      <c r="AH487" s="33" t="s">
        <v>2727</v>
      </c>
      <c r="AI487" s="33">
        <v>2500</v>
      </c>
      <c r="AQ487" s="33" t="s">
        <v>2707</v>
      </c>
      <c r="AR487" s="33">
        <v>10000</v>
      </c>
      <c r="BD487" s="33" t="s">
        <v>2728</v>
      </c>
      <c r="BE487" s="33">
        <v>2500</v>
      </c>
      <c r="CK487" t="s">
        <v>2419</v>
      </c>
    </row>
    <row r="488" spans="2:89">
      <c r="B488" s="15">
        <f>20000000+INDEX(编号表!$F:$F,MATCH(D488,编号表!$E:$E,0))*10000+F488</f>
        <v>20740009</v>
      </c>
      <c r="C488" s="15" t="s">
        <v>3034</v>
      </c>
      <c r="D488" s="15" t="s">
        <v>2419</v>
      </c>
      <c r="E488" s="15" t="s">
        <v>2696</v>
      </c>
      <c r="F488" s="15">
        <v>9</v>
      </c>
      <c r="G488" s="15" t="s">
        <v>3037</v>
      </c>
      <c r="H488" s="15" t="str">
        <f t="shared" si="7"/>
        <v>207400</v>
      </c>
      <c r="I488" s="15" t="b">
        <v>1</v>
      </c>
      <c r="J488" s="15" t="s">
        <v>2698</v>
      </c>
      <c r="K488" s="33" t="s">
        <v>2981</v>
      </c>
      <c r="L488" s="15">
        <v>1</v>
      </c>
      <c r="M488" s="15">
        <v>120000</v>
      </c>
      <c r="N488" s="15">
        <v>0</v>
      </c>
      <c r="O488" s="33" t="s">
        <v>373</v>
      </c>
      <c r="P488" s="33">
        <v>12221010</v>
      </c>
      <c r="Q488" s="7">
        <v>0</v>
      </c>
      <c r="R488" s="33" t="s">
        <v>2699</v>
      </c>
      <c r="S488" s="15" t="s">
        <v>2713</v>
      </c>
      <c r="T488" s="33">
        <v>1</v>
      </c>
      <c r="U488" s="15" t="s">
        <v>2707</v>
      </c>
      <c r="V488" s="15">
        <v>10000</v>
      </c>
      <c r="AH488" s="33" t="s">
        <v>2727</v>
      </c>
      <c r="AI488" s="33">
        <v>3000</v>
      </c>
      <c r="AQ488" s="33" t="s">
        <v>2707</v>
      </c>
      <c r="AR488" s="33">
        <v>10000</v>
      </c>
      <c r="BD488" s="33" t="s">
        <v>2728</v>
      </c>
      <c r="BE488" s="33">
        <v>3000</v>
      </c>
      <c r="CK488" t="s">
        <v>2419</v>
      </c>
    </row>
    <row r="489" spans="2:89">
      <c r="B489" s="15">
        <f>20000000+INDEX(编号表!$F:$F,MATCH(D489,编号表!$E:$E,0))*10000+F489</f>
        <v>20740010</v>
      </c>
      <c r="C489" s="15" t="s">
        <v>3034</v>
      </c>
      <c r="D489" s="15" t="s">
        <v>2419</v>
      </c>
      <c r="E489" s="15" t="s">
        <v>2696</v>
      </c>
      <c r="F489" s="15">
        <v>10</v>
      </c>
      <c r="G489" s="15" t="s">
        <v>3035</v>
      </c>
      <c r="H489" s="15" t="str">
        <f t="shared" si="7"/>
        <v>207400</v>
      </c>
      <c r="I489" s="15" t="b">
        <v>1</v>
      </c>
      <c r="J489" s="15" t="s">
        <v>2698</v>
      </c>
      <c r="K489" s="33" t="s">
        <v>2981</v>
      </c>
      <c r="L489" s="15">
        <v>1</v>
      </c>
      <c r="M489" s="15">
        <v>120000</v>
      </c>
      <c r="N489" s="15">
        <v>0</v>
      </c>
      <c r="O489" s="33" t="s">
        <v>373</v>
      </c>
      <c r="P489" s="33">
        <v>12221010</v>
      </c>
      <c r="Q489" s="7">
        <v>0</v>
      </c>
      <c r="R489" s="33" t="s">
        <v>2699</v>
      </c>
      <c r="S489" s="15" t="s">
        <v>2713</v>
      </c>
      <c r="T489" s="33">
        <v>1</v>
      </c>
      <c r="U489" s="15" t="s">
        <v>2707</v>
      </c>
      <c r="V489" s="15">
        <v>10000</v>
      </c>
      <c r="AH489" s="33" t="s">
        <v>2727</v>
      </c>
      <c r="AI489" s="33">
        <v>2000</v>
      </c>
      <c r="AQ489" s="33" t="s">
        <v>2707</v>
      </c>
      <c r="AR489" s="33">
        <v>10000</v>
      </c>
      <c r="BD489" s="33" t="s">
        <v>2728</v>
      </c>
      <c r="BE489" s="33">
        <v>2000</v>
      </c>
      <c r="CK489" t="s">
        <v>2419</v>
      </c>
    </row>
    <row r="490" spans="2:89">
      <c r="B490" s="15">
        <f>20000000+INDEX(编号表!$F:$F,MATCH(D490,编号表!$E:$E,0))*10000+F490</f>
        <v>20740011</v>
      </c>
      <c r="C490" s="15" t="s">
        <v>3034</v>
      </c>
      <c r="D490" s="15" t="s">
        <v>2419</v>
      </c>
      <c r="E490" s="15" t="s">
        <v>2696</v>
      </c>
      <c r="F490" s="15">
        <v>11</v>
      </c>
      <c r="G490" s="15" t="s">
        <v>3036</v>
      </c>
      <c r="H490" s="15" t="str">
        <f t="shared" si="7"/>
        <v>207400</v>
      </c>
      <c r="I490" s="15" t="b">
        <v>1</v>
      </c>
      <c r="J490" s="15" t="s">
        <v>2698</v>
      </c>
      <c r="K490" s="33" t="s">
        <v>2981</v>
      </c>
      <c r="L490" s="15">
        <v>1</v>
      </c>
      <c r="M490" s="15">
        <v>120000</v>
      </c>
      <c r="N490" s="15">
        <v>0</v>
      </c>
      <c r="O490" s="33" t="s">
        <v>373</v>
      </c>
      <c r="P490" s="33">
        <v>12221010</v>
      </c>
      <c r="Q490" s="7">
        <v>0</v>
      </c>
      <c r="R490" s="33" t="s">
        <v>2699</v>
      </c>
      <c r="S490" s="15" t="s">
        <v>2713</v>
      </c>
      <c r="T490" s="33">
        <v>1</v>
      </c>
      <c r="U490" s="15" t="s">
        <v>2707</v>
      </c>
      <c r="V490" s="15">
        <v>10000</v>
      </c>
      <c r="AH490" s="33" t="s">
        <v>2727</v>
      </c>
      <c r="AI490" s="33">
        <v>2500</v>
      </c>
      <c r="AQ490" s="33" t="s">
        <v>2707</v>
      </c>
      <c r="AR490" s="33">
        <v>10000</v>
      </c>
      <c r="BD490" s="33" t="s">
        <v>2728</v>
      </c>
      <c r="BE490" s="33">
        <v>2500</v>
      </c>
      <c r="CK490" t="s">
        <v>2419</v>
      </c>
    </row>
    <row r="491" spans="2:89">
      <c r="B491" s="15">
        <f>20000000+INDEX(编号表!$F:$F,MATCH(D491,编号表!$E:$E,0))*10000+F491</f>
        <v>20740012</v>
      </c>
      <c r="C491" s="15" t="s">
        <v>3034</v>
      </c>
      <c r="D491" s="15" t="s">
        <v>2419</v>
      </c>
      <c r="E491" s="15" t="s">
        <v>2696</v>
      </c>
      <c r="F491" s="15">
        <v>12</v>
      </c>
      <c r="G491" s="15" t="s">
        <v>3037</v>
      </c>
      <c r="H491" s="15" t="str">
        <f t="shared" si="7"/>
        <v>207400</v>
      </c>
      <c r="I491" s="15" t="b">
        <v>1</v>
      </c>
      <c r="J491" s="15" t="s">
        <v>2698</v>
      </c>
      <c r="K491" s="33" t="s">
        <v>2981</v>
      </c>
      <c r="L491" s="15">
        <v>1</v>
      </c>
      <c r="M491" s="15">
        <v>120000</v>
      </c>
      <c r="N491" s="15">
        <v>0</v>
      </c>
      <c r="O491" s="33" t="s">
        <v>373</v>
      </c>
      <c r="P491" s="33">
        <v>12221010</v>
      </c>
      <c r="Q491" s="7">
        <v>0</v>
      </c>
      <c r="R491" s="33" t="s">
        <v>2699</v>
      </c>
      <c r="S491" s="15" t="s">
        <v>2713</v>
      </c>
      <c r="T491" s="33">
        <v>1</v>
      </c>
      <c r="U491" s="15" t="s">
        <v>2707</v>
      </c>
      <c r="V491" s="15">
        <v>10000</v>
      </c>
      <c r="AH491" s="33" t="s">
        <v>2727</v>
      </c>
      <c r="AI491" s="33">
        <v>3000</v>
      </c>
      <c r="AQ491" s="33" t="s">
        <v>2707</v>
      </c>
      <c r="AR491" s="33">
        <v>10000</v>
      </c>
      <c r="BD491" s="33" t="s">
        <v>2728</v>
      </c>
      <c r="BE491" s="33">
        <v>3000</v>
      </c>
      <c r="CK491" t="s">
        <v>2419</v>
      </c>
    </row>
    <row r="492" spans="2:89">
      <c r="B492" s="15">
        <f>20000000+INDEX(编号表!$F:$F,MATCH(D492,编号表!$E:$E,0))*10000+F492</f>
        <v>20740013</v>
      </c>
      <c r="C492" s="15" t="s">
        <v>3034</v>
      </c>
      <c r="D492" s="15" t="s">
        <v>2419</v>
      </c>
      <c r="E492" s="15" t="s">
        <v>2696</v>
      </c>
      <c r="F492" s="15">
        <v>13</v>
      </c>
      <c r="G492" s="15" t="s">
        <v>3035</v>
      </c>
      <c r="H492" s="15" t="str">
        <f t="shared" si="7"/>
        <v>207400</v>
      </c>
      <c r="I492" s="15" t="b">
        <v>1</v>
      </c>
      <c r="J492" s="15" t="s">
        <v>2698</v>
      </c>
      <c r="K492" s="33" t="s">
        <v>2981</v>
      </c>
      <c r="L492" s="15">
        <v>1</v>
      </c>
      <c r="M492" s="15">
        <v>120000</v>
      </c>
      <c r="N492" s="15">
        <v>0</v>
      </c>
      <c r="O492" s="33" t="s">
        <v>373</v>
      </c>
      <c r="P492" s="33">
        <v>12221010</v>
      </c>
      <c r="Q492" s="7">
        <v>0</v>
      </c>
      <c r="R492" s="33" t="s">
        <v>2699</v>
      </c>
      <c r="S492" s="15" t="s">
        <v>2713</v>
      </c>
      <c r="T492" s="33">
        <v>1</v>
      </c>
      <c r="U492" s="15" t="s">
        <v>2707</v>
      </c>
      <c r="V492" s="15">
        <v>10000</v>
      </c>
      <c r="AH492" s="33" t="s">
        <v>2727</v>
      </c>
      <c r="AI492" s="33">
        <v>2000</v>
      </c>
      <c r="AQ492" s="33" t="s">
        <v>2707</v>
      </c>
      <c r="AR492" s="33">
        <v>10000</v>
      </c>
      <c r="BD492" s="33" t="s">
        <v>2728</v>
      </c>
      <c r="BE492" s="33">
        <v>2000</v>
      </c>
      <c r="CK492" t="s">
        <v>2419</v>
      </c>
    </row>
    <row r="493" spans="2:89">
      <c r="B493" s="15">
        <f>20000000+INDEX(编号表!$F:$F,MATCH(D493,编号表!$E:$E,0))*10000+F493</f>
        <v>20740014</v>
      </c>
      <c r="C493" s="15" t="s">
        <v>3034</v>
      </c>
      <c r="D493" s="15" t="s">
        <v>2419</v>
      </c>
      <c r="E493" s="15" t="s">
        <v>2696</v>
      </c>
      <c r="F493" s="15">
        <v>14</v>
      </c>
      <c r="G493" s="15" t="s">
        <v>3036</v>
      </c>
      <c r="H493" s="15" t="str">
        <f t="shared" si="7"/>
        <v>207400</v>
      </c>
      <c r="I493" s="15" t="b">
        <v>1</v>
      </c>
      <c r="J493" s="15" t="s">
        <v>2698</v>
      </c>
      <c r="K493" s="33" t="s">
        <v>2981</v>
      </c>
      <c r="L493" s="15">
        <v>1</v>
      </c>
      <c r="M493" s="15">
        <v>120000</v>
      </c>
      <c r="N493" s="15">
        <v>0</v>
      </c>
      <c r="O493" s="33" t="s">
        <v>373</v>
      </c>
      <c r="P493" s="33">
        <v>12221010</v>
      </c>
      <c r="Q493" s="7">
        <v>0</v>
      </c>
      <c r="R493" s="33" t="s">
        <v>2699</v>
      </c>
      <c r="S493" s="15" t="s">
        <v>2713</v>
      </c>
      <c r="T493" s="33">
        <v>1</v>
      </c>
      <c r="U493" s="15" t="s">
        <v>2707</v>
      </c>
      <c r="V493" s="15">
        <v>10000</v>
      </c>
      <c r="AH493" s="33" t="s">
        <v>2727</v>
      </c>
      <c r="AI493" s="33">
        <v>2500</v>
      </c>
      <c r="AQ493" s="33" t="s">
        <v>2707</v>
      </c>
      <c r="AR493" s="33">
        <v>10000</v>
      </c>
      <c r="BD493" s="33" t="s">
        <v>2728</v>
      </c>
      <c r="BE493" s="33">
        <v>2500</v>
      </c>
      <c r="CK493" t="s">
        <v>2419</v>
      </c>
    </row>
    <row r="494" spans="2:89">
      <c r="B494" s="15">
        <f>20000000+INDEX(编号表!$F:$F,MATCH(D494,编号表!$E:$E,0))*10000+F494</f>
        <v>20740015</v>
      </c>
      <c r="C494" s="15" t="s">
        <v>3034</v>
      </c>
      <c r="D494" s="15" t="s">
        <v>2419</v>
      </c>
      <c r="E494" s="15" t="s">
        <v>2696</v>
      </c>
      <c r="F494" s="15">
        <v>15</v>
      </c>
      <c r="G494" s="15" t="s">
        <v>3037</v>
      </c>
      <c r="H494" s="15" t="str">
        <f t="shared" si="7"/>
        <v>207400</v>
      </c>
      <c r="I494" s="15" t="b">
        <v>1</v>
      </c>
      <c r="J494" s="15" t="s">
        <v>2698</v>
      </c>
      <c r="K494" s="33" t="s">
        <v>2981</v>
      </c>
      <c r="L494" s="15">
        <v>1</v>
      </c>
      <c r="M494" s="15">
        <v>120000</v>
      </c>
      <c r="N494" s="15">
        <v>0</v>
      </c>
      <c r="O494" s="33" t="s">
        <v>373</v>
      </c>
      <c r="P494" s="33">
        <v>12221010</v>
      </c>
      <c r="Q494" s="7">
        <v>0</v>
      </c>
      <c r="R494" s="33" t="s">
        <v>2699</v>
      </c>
      <c r="S494" s="15" t="s">
        <v>2713</v>
      </c>
      <c r="T494" s="33">
        <v>1</v>
      </c>
      <c r="U494" s="15" t="s">
        <v>2707</v>
      </c>
      <c r="V494" s="15">
        <v>10000</v>
      </c>
      <c r="AH494" s="33" t="s">
        <v>2727</v>
      </c>
      <c r="AI494" s="33">
        <v>3000</v>
      </c>
      <c r="AQ494" s="33" t="s">
        <v>2707</v>
      </c>
      <c r="AR494" s="33">
        <v>10000</v>
      </c>
      <c r="BD494" s="33" t="s">
        <v>2728</v>
      </c>
      <c r="BE494" s="33">
        <v>3000</v>
      </c>
      <c r="CK494" t="s">
        <v>2419</v>
      </c>
    </row>
    <row r="495" spans="2:89">
      <c r="B495" s="15">
        <f>20000000+INDEX(编号表!$F:$F,MATCH(D495,编号表!$E:$E,0))*10000+F495</f>
        <v>20740016</v>
      </c>
      <c r="C495" s="15" t="s">
        <v>3034</v>
      </c>
      <c r="D495" s="15" t="s">
        <v>2419</v>
      </c>
      <c r="E495" s="15" t="s">
        <v>2696</v>
      </c>
      <c r="F495" s="15">
        <v>16</v>
      </c>
      <c r="G495" s="15" t="s">
        <v>3035</v>
      </c>
      <c r="H495" s="15" t="str">
        <f t="shared" si="7"/>
        <v>207400</v>
      </c>
      <c r="I495" s="15" t="b">
        <v>1</v>
      </c>
      <c r="J495" s="15" t="s">
        <v>2698</v>
      </c>
      <c r="K495" s="33" t="s">
        <v>2981</v>
      </c>
      <c r="L495" s="15">
        <v>1</v>
      </c>
      <c r="M495" s="15">
        <v>120000</v>
      </c>
      <c r="N495" s="15">
        <v>0</v>
      </c>
      <c r="O495" s="33" t="s">
        <v>373</v>
      </c>
      <c r="P495" s="33">
        <v>12221010</v>
      </c>
      <c r="Q495" s="7">
        <v>0</v>
      </c>
      <c r="R495" s="33" t="s">
        <v>2699</v>
      </c>
      <c r="S495" s="15" t="s">
        <v>2713</v>
      </c>
      <c r="T495" s="33">
        <v>1</v>
      </c>
      <c r="U495" s="15" t="s">
        <v>2707</v>
      </c>
      <c r="V495" s="15">
        <v>10000</v>
      </c>
      <c r="AH495" s="33" t="s">
        <v>2727</v>
      </c>
      <c r="AI495" s="33">
        <v>2000</v>
      </c>
      <c r="AQ495" s="33" t="s">
        <v>2707</v>
      </c>
      <c r="AR495" s="33">
        <v>10000</v>
      </c>
      <c r="BD495" s="33" t="s">
        <v>2728</v>
      </c>
      <c r="BE495" s="33">
        <v>2000</v>
      </c>
      <c r="CK495" t="s">
        <v>2419</v>
      </c>
    </row>
    <row r="496" spans="2:89">
      <c r="B496" s="15">
        <f>20000000+INDEX(编号表!$F:$F,MATCH(D496,编号表!$E:$E,0))*10000+F496</f>
        <v>20740017</v>
      </c>
      <c r="C496" s="15" t="s">
        <v>3034</v>
      </c>
      <c r="D496" s="15" t="s">
        <v>2419</v>
      </c>
      <c r="E496" s="15" t="s">
        <v>2696</v>
      </c>
      <c r="F496" s="15">
        <v>17</v>
      </c>
      <c r="G496" s="15" t="s">
        <v>3036</v>
      </c>
      <c r="H496" s="15" t="str">
        <f t="shared" si="7"/>
        <v>207400</v>
      </c>
      <c r="I496" s="15" t="b">
        <v>1</v>
      </c>
      <c r="J496" s="15" t="s">
        <v>2698</v>
      </c>
      <c r="K496" s="33" t="s">
        <v>2981</v>
      </c>
      <c r="L496" s="15">
        <v>1</v>
      </c>
      <c r="M496" s="15">
        <v>120000</v>
      </c>
      <c r="N496" s="15">
        <v>0</v>
      </c>
      <c r="O496" s="33" t="s">
        <v>373</v>
      </c>
      <c r="P496" s="33">
        <v>12221010</v>
      </c>
      <c r="Q496" s="7">
        <v>0</v>
      </c>
      <c r="R496" s="33" t="s">
        <v>2699</v>
      </c>
      <c r="S496" s="15" t="s">
        <v>2713</v>
      </c>
      <c r="T496" s="33">
        <v>1</v>
      </c>
      <c r="U496" s="15" t="s">
        <v>2707</v>
      </c>
      <c r="V496" s="15">
        <v>10000</v>
      </c>
      <c r="AH496" s="33" t="s">
        <v>2727</v>
      </c>
      <c r="AI496" s="33">
        <v>2500</v>
      </c>
      <c r="AQ496" s="33" t="s">
        <v>2707</v>
      </c>
      <c r="AR496" s="33">
        <v>10000</v>
      </c>
      <c r="BD496" s="33" t="s">
        <v>2728</v>
      </c>
      <c r="BE496" s="33">
        <v>2500</v>
      </c>
      <c r="CK496" t="s">
        <v>2419</v>
      </c>
    </row>
    <row r="497" spans="2:89">
      <c r="B497" s="15">
        <f>20000000+INDEX(编号表!$F:$F,MATCH(D497,编号表!$E:$E,0))*10000+F497</f>
        <v>20740018</v>
      </c>
      <c r="C497" s="15" t="s">
        <v>3034</v>
      </c>
      <c r="D497" s="15" t="s">
        <v>2419</v>
      </c>
      <c r="E497" s="15" t="s">
        <v>2696</v>
      </c>
      <c r="F497" s="15">
        <v>18</v>
      </c>
      <c r="G497" s="15" t="s">
        <v>3037</v>
      </c>
      <c r="H497" s="15" t="str">
        <f t="shared" si="7"/>
        <v>207400</v>
      </c>
      <c r="I497" s="15" t="b">
        <v>1</v>
      </c>
      <c r="J497" s="15" t="s">
        <v>2698</v>
      </c>
      <c r="K497" s="33" t="s">
        <v>2981</v>
      </c>
      <c r="L497" s="15">
        <v>1</v>
      </c>
      <c r="M497" s="15">
        <v>120000</v>
      </c>
      <c r="N497" s="15">
        <v>0</v>
      </c>
      <c r="O497" s="33" t="s">
        <v>373</v>
      </c>
      <c r="P497" s="33">
        <v>12221010</v>
      </c>
      <c r="Q497" s="7">
        <v>0</v>
      </c>
      <c r="R497" s="33" t="s">
        <v>2699</v>
      </c>
      <c r="S497" s="15" t="s">
        <v>2713</v>
      </c>
      <c r="T497" s="33">
        <v>1</v>
      </c>
      <c r="U497" s="15" t="s">
        <v>2707</v>
      </c>
      <c r="V497" s="15">
        <v>10000</v>
      </c>
      <c r="AH497" s="33" t="s">
        <v>2727</v>
      </c>
      <c r="AI497" s="33">
        <v>3000</v>
      </c>
      <c r="AQ497" s="33" t="s">
        <v>2707</v>
      </c>
      <c r="AR497" s="33">
        <v>10000</v>
      </c>
      <c r="BD497" s="33" t="s">
        <v>2728</v>
      </c>
      <c r="BE497" s="33">
        <v>3000</v>
      </c>
      <c r="CK497" t="s">
        <v>2419</v>
      </c>
    </row>
    <row r="498" spans="2:89">
      <c r="B498" s="15">
        <f>20000000+INDEX(编号表!$F:$F,MATCH(D498,编号表!$E:$E,0))*10000+F498</f>
        <v>20740019</v>
      </c>
      <c r="C498" s="15" t="s">
        <v>3034</v>
      </c>
      <c r="D498" s="15" t="s">
        <v>2419</v>
      </c>
      <c r="E498" s="15" t="s">
        <v>2696</v>
      </c>
      <c r="F498" s="15">
        <v>19</v>
      </c>
      <c r="G498" s="15" t="s">
        <v>3035</v>
      </c>
      <c r="H498" s="15" t="str">
        <f t="shared" si="7"/>
        <v>207400</v>
      </c>
      <c r="I498" s="15" t="b">
        <v>1</v>
      </c>
      <c r="J498" s="15" t="s">
        <v>2698</v>
      </c>
      <c r="K498" s="33" t="s">
        <v>2981</v>
      </c>
      <c r="L498" s="15">
        <v>1</v>
      </c>
      <c r="M498" s="15">
        <v>120000</v>
      </c>
      <c r="N498" s="15">
        <v>0</v>
      </c>
      <c r="O498" s="33" t="s">
        <v>373</v>
      </c>
      <c r="P498" s="33">
        <v>12221010</v>
      </c>
      <c r="Q498" s="7">
        <v>0</v>
      </c>
      <c r="R498" s="33" t="s">
        <v>2699</v>
      </c>
      <c r="S498" s="15" t="s">
        <v>2713</v>
      </c>
      <c r="T498" s="33">
        <v>1</v>
      </c>
      <c r="U498" s="15" t="s">
        <v>2707</v>
      </c>
      <c r="V498" s="15">
        <v>10000</v>
      </c>
      <c r="AH498" s="33" t="s">
        <v>2727</v>
      </c>
      <c r="AI498" s="33">
        <v>2000</v>
      </c>
      <c r="AQ498" s="33" t="s">
        <v>2707</v>
      </c>
      <c r="AR498" s="33">
        <v>10000</v>
      </c>
      <c r="BD498" s="33" t="s">
        <v>2728</v>
      </c>
      <c r="BE498" s="33">
        <v>2000</v>
      </c>
      <c r="CK498" t="s">
        <v>2419</v>
      </c>
    </row>
    <row r="499" spans="2:89">
      <c r="B499" s="15">
        <f>20000000+INDEX(编号表!$F:$F,MATCH(D499,编号表!$E:$E,0))*10000+F499</f>
        <v>20740020</v>
      </c>
      <c r="C499" s="15" t="s">
        <v>3034</v>
      </c>
      <c r="D499" s="15" t="s">
        <v>2419</v>
      </c>
      <c r="E499" s="15" t="s">
        <v>2696</v>
      </c>
      <c r="F499" s="15">
        <v>20</v>
      </c>
      <c r="G499" s="15" t="s">
        <v>3036</v>
      </c>
      <c r="H499" s="15" t="str">
        <f t="shared" si="7"/>
        <v>207400</v>
      </c>
      <c r="I499" s="15" t="b">
        <v>1</v>
      </c>
      <c r="J499" s="15" t="s">
        <v>2698</v>
      </c>
      <c r="K499" s="33" t="s">
        <v>2981</v>
      </c>
      <c r="L499" s="15">
        <v>1</v>
      </c>
      <c r="M499" s="15">
        <v>120000</v>
      </c>
      <c r="N499" s="15">
        <v>0</v>
      </c>
      <c r="O499" s="33" t="s">
        <v>373</v>
      </c>
      <c r="P499" s="33">
        <v>12221010</v>
      </c>
      <c r="Q499" s="7">
        <v>0</v>
      </c>
      <c r="R499" s="33" t="s">
        <v>2699</v>
      </c>
      <c r="S499" s="15" t="s">
        <v>2713</v>
      </c>
      <c r="T499" s="33">
        <v>1</v>
      </c>
      <c r="U499" s="15" t="s">
        <v>2707</v>
      </c>
      <c r="V499" s="15">
        <v>10000</v>
      </c>
      <c r="AH499" s="33" t="s">
        <v>2727</v>
      </c>
      <c r="AI499" s="33">
        <v>2500</v>
      </c>
      <c r="AQ499" s="33" t="s">
        <v>2707</v>
      </c>
      <c r="AR499" s="33">
        <v>10000</v>
      </c>
      <c r="BD499" s="33" t="s">
        <v>2728</v>
      </c>
      <c r="BE499" s="33">
        <v>2500</v>
      </c>
      <c r="CK499" t="s">
        <v>2419</v>
      </c>
    </row>
    <row r="500" spans="2:89">
      <c r="B500" s="15">
        <f>20000000+INDEX(编号表!$F:$F,MATCH(D500,编号表!$E:$E,0))*10000+F500</f>
        <v>20740021</v>
      </c>
      <c r="C500" s="15" t="s">
        <v>3034</v>
      </c>
      <c r="D500" s="15" t="s">
        <v>2419</v>
      </c>
      <c r="E500" s="15" t="s">
        <v>2696</v>
      </c>
      <c r="F500" s="15">
        <v>21</v>
      </c>
      <c r="G500" s="15" t="s">
        <v>3037</v>
      </c>
      <c r="H500" s="15" t="str">
        <f t="shared" si="7"/>
        <v>207400</v>
      </c>
      <c r="I500" s="15" t="b">
        <v>1</v>
      </c>
      <c r="J500" s="15" t="s">
        <v>2698</v>
      </c>
      <c r="K500" s="33" t="s">
        <v>2981</v>
      </c>
      <c r="L500" s="15">
        <v>1</v>
      </c>
      <c r="M500" s="15">
        <v>120000</v>
      </c>
      <c r="N500" s="15">
        <v>0</v>
      </c>
      <c r="O500" s="33" t="s">
        <v>373</v>
      </c>
      <c r="P500" s="33">
        <v>12221010</v>
      </c>
      <c r="Q500" s="7">
        <v>0</v>
      </c>
      <c r="R500" s="33" t="s">
        <v>2699</v>
      </c>
      <c r="S500" s="15" t="s">
        <v>2713</v>
      </c>
      <c r="T500" s="33">
        <v>1</v>
      </c>
      <c r="U500" s="15" t="s">
        <v>2707</v>
      </c>
      <c r="V500" s="15">
        <v>10000</v>
      </c>
      <c r="AH500" s="33" t="s">
        <v>2727</v>
      </c>
      <c r="AI500" s="33">
        <v>3000</v>
      </c>
      <c r="AQ500" s="33" t="s">
        <v>2707</v>
      </c>
      <c r="AR500" s="33">
        <v>10000</v>
      </c>
      <c r="BD500" s="33" t="s">
        <v>2728</v>
      </c>
      <c r="BE500" s="33">
        <v>3000</v>
      </c>
      <c r="CK500" t="s">
        <v>2419</v>
      </c>
    </row>
    <row r="501" spans="2:89">
      <c r="B501" s="15">
        <f>20000000+INDEX(编号表!$F:$F,MATCH(D501,编号表!$E:$E,0))*10000+F501</f>
        <v>20750001</v>
      </c>
      <c r="C501" s="15" t="s">
        <v>3038</v>
      </c>
      <c r="D501" s="15" t="s">
        <v>2429</v>
      </c>
      <c r="E501" s="15" t="s">
        <v>2696</v>
      </c>
      <c r="F501" s="15">
        <v>1</v>
      </c>
      <c r="G501" s="15" t="s">
        <v>3039</v>
      </c>
      <c r="H501" s="15" t="str">
        <f t="shared" si="7"/>
        <v>207500</v>
      </c>
      <c r="I501" s="15" t="b">
        <v>1</v>
      </c>
      <c r="J501" s="15" t="s">
        <v>2698</v>
      </c>
      <c r="K501" s="33" t="s">
        <v>2981</v>
      </c>
      <c r="L501" s="15">
        <v>1</v>
      </c>
      <c r="M501" s="15">
        <v>2000</v>
      </c>
      <c r="N501" s="15">
        <v>0</v>
      </c>
      <c r="O501" s="33" t="s">
        <v>373</v>
      </c>
      <c r="P501" s="33">
        <v>12221014</v>
      </c>
      <c r="Q501" s="7">
        <v>0</v>
      </c>
      <c r="R501" s="33" t="s">
        <v>2699</v>
      </c>
      <c r="S501" s="15" t="s">
        <v>2502</v>
      </c>
      <c r="T501" s="33">
        <v>1</v>
      </c>
      <c r="U501" s="15" t="s">
        <v>2700</v>
      </c>
      <c r="V501" s="15">
        <v>10000</v>
      </c>
      <c r="W501" s="15" t="s">
        <v>2973</v>
      </c>
      <c r="CK501" t="s">
        <v>2429</v>
      </c>
    </row>
    <row r="502" spans="2:89">
      <c r="B502" s="15">
        <f>20000000+INDEX(编号表!$F:$F,MATCH(D502,编号表!$E:$E,0))*10000+F502</f>
        <v>20750002</v>
      </c>
      <c r="C502" s="15" t="s">
        <v>3038</v>
      </c>
      <c r="D502" s="15" t="s">
        <v>2429</v>
      </c>
      <c r="E502" s="15" t="s">
        <v>2696</v>
      </c>
      <c r="F502" s="15">
        <v>2</v>
      </c>
      <c r="G502" s="15" t="s">
        <v>3039</v>
      </c>
      <c r="H502" s="15" t="str">
        <f t="shared" si="7"/>
        <v>207500</v>
      </c>
      <c r="I502" s="15" t="b">
        <v>1</v>
      </c>
      <c r="J502" s="15" t="s">
        <v>2698</v>
      </c>
      <c r="K502" s="33" t="s">
        <v>2981</v>
      </c>
      <c r="L502" s="15">
        <v>1</v>
      </c>
      <c r="M502" s="15">
        <v>2000</v>
      </c>
      <c r="N502" s="15">
        <v>0</v>
      </c>
      <c r="O502" s="33" t="s">
        <v>373</v>
      </c>
      <c r="P502" s="33">
        <v>12221014</v>
      </c>
      <c r="Q502" s="7">
        <v>0</v>
      </c>
      <c r="R502" s="33" t="s">
        <v>2699</v>
      </c>
      <c r="S502" s="15" t="s">
        <v>2502</v>
      </c>
      <c r="T502" s="33">
        <v>1</v>
      </c>
      <c r="U502" s="15" t="s">
        <v>2700</v>
      </c>
      <c r="V502" s="15">
        <v>10000</v>
      </c>
      <c r="W502" s="15" t="s">
        <v>2973</v>
      </c>
      <c r="CK502" t="s">
        <v>2429</v>
      </c>
    </row>
    <row r="503" spans="2:89">
      <c r="B503" s="15">
        <f>20000000+INDEX(编号表!$F:$F,MATCH(D503,编号表!$E:$E,0))*10000+F503</f>
        <v>20750003</v>
      </c>
      <c r="C503" s="15" t="s">
        <v>3038</v>
      </c>
      <c r="D503" s="15" t="s">
        <v>2429</v>
      </c>
      <c r="E503" s="15" t="s">
        <v>2696</v>
      </c>
      <c r="F503" s="15">
        <v>3</v>
      </c>
      <c r="G503" s="15" t="s">
        <v>3039</v>
      </c>
      <c r="H503" s="15" t="str">
        <f t="shared" si="7"/>
        <v>207500</v>
      </c>
      <c r="I503" s="15" t="b">
        <v>1</v>
      </c>
      <c r="J503" s="15" t="s">
        <v>2698</v>
      </c>
      <c r="K503" s="33" t="s">
        <v>2981</v>
      </c>
      <c r="L503" s="15">
        <v>1</v>
      </c>
      <c r="M503" s="15">
        <v>2000</v>
      </c>
      <c r="N503" s="15">
        <v>0</v>
      </c>
      <c r="O503" s="33" t="s">
        <v>373</v>
      </c>
      <c r="P503" s="33">
        <v>12221014</v>
      </c>
      <c r="Q503" s="7">
        <v>0</v>
      </c>
      <c r="R503" s="33" t="s">
        <v>2699</v>
      </c>
      <c r="S503" s="15" t="s">
        <v>2502</v>
      </c>
      <c r="T503" s="33">
        <v>1</v>
      </c>
      <c r="U503" s="15" t="s">
        <v>2700</v>
      </c>
      <c r="V503" s="15">
        <v>10000</v>
      </c>
      <c r="W503" s="15" t="s">
        <v>2973</v>
      </c>
      <c r="CK503" t="s">
        <v>2429</v>
      </c>
    </row>
    <row r="504" spans="2:89">
      <c r="B504" s="15">
        <f>20000000+INDEX(编号表!$F:$F,MATCH(D504,编号表!$E:$E,0))*10000+F504</f>
        <v>20750004</v>
      </c>
      <c r="C504" s="15" t="s">
        <v>3038</v>
      </c>
      <c r="D504" s="15" t="s">
        <v>2429</v>
      </c>
      <c r="E504" s="15" t="s">
        <v>2696</v>
      </c>
      <c r="F504" s="15">
        <v>4</v>
      </c>
      <c r="G504" s="15" t="s">
        <v>3039</v>
      </c>
      <c r="H504" s="15" t="str">
        <f t="shared" si="7"/>
        <v>207500</v>
      </c>
      <c r="I504" s="15" t="b">
        <v>1</v>
      </c>
      <c r="J504" s="15" t="s">
        <v>2698</v>
      </c>
      <c r="K504" s="33" t="s">
        <v>2981</v>
      </c>
      <c r="L504" s="15">
        <v>1</v>
      </c>
      <c r="M504" s="15">
        <v>2000</v>
      </c>
      <c r="N504" s="15">
        <v>0</v>
      </c>
      <c r="O504" s="33" t="s">
        <v>373</v>
      </c>
      <c r="P504" s="33">
        <v>12221014</v>
      </c>
      <c r="Q504" s="7">
        <v>0</v>
      </c>
      <c r="R504" s="33" t="s">
        <v>2699</v>
      </c>
      <c r="S504" s="15" t="s">
        <v>2502</v>
      </c>
      <c r="T504" s="33">
        <v>1</v>
      </c>
      <c r="U504" s="15" t="s">
        <v>2700</v>
      </c>
      <c r="V504" s="15">
        <v>10000</v>
      </c>
      <c r="W504" s="15" t="s">
        <v>2973</v>
      </c>
      <c r="CK504" t="s">
        <v>2429</v>
      </c>
    </row>
    <row r="505" spans="2:89">
      <c r="B505" s="15">
        <f>20000000+INDEX(编号表!$F:$F,MATCH(D505,编号表!$E:$E,0))*10000+F505</f>
        <v>20750005</v>
      </c>
      <c r="C505" s="15" t="s">
        <v>3038</v>
      </c>
      <c r="D505" s="15" t="s">
        <v>2429</v>
      </c>
      <c r="E505" s="15" t="s">
        <v>2696</v>
      </c>
      <c r="F505" s="15">
        <v>5</v>
      </c>
      <c r="G505" s="15" t="s">
        <v>3039</v>
      </c>
      <c r="H505" s="15" t="str">
        <f t="shared" si="7"/>
        <v>207500</v>
      </c>
      <c r="I505" s="15" t="b">
        <v>1</v>
      </c>
      <c r="J505" s="15" t="s">
        <v>2698</v>
      </c>
      <c r="K505" s="33" t="s">
        <v>2981</v>
      </c>
      <c r="L505" s="15">
        <v>1</v>
      </c>
      <c r="M505" s="15">
        <v>2000</v>
      </c>
      <c r="N505" s="15">
        <v>0</v>
      </c>
      <c r="O505" s="33" t="s">
        <v>373</v>
      </c>
      <c r="P505" s="33">
        <v>12221014</v>
      </c>
      <c r="Q505" s="7">
        <v>0</v>
      </c>
      <c r="R505" s="33" t="s">
        <v>2699</v>
      </c>
      <c r="S505" s="15" t="s">
        <v>2502</v>
      </c>
      <c r="T505" s="33">
        <v>1</v>
      </c>
      <c r="U505" s="15" t="s">
        <v>2700</v>
      </c>
      <c r="V505" s="15">
        <v>10000</v>
      </c>
      <c r="W505" s="15" t="s">
        <v>2973</v>
      </c>
      <c r="CK505" t="s">
        <v>2429</v>
      </c>
    </row>
    <row r="506" spans="2:89">
      <c r="B506" s="15">
        <f>20000000+INDEX(编号表!$F:$F,MATCH(D506,编号表!$E:$E,0))*10000+F506</f>
        <v>20750006</v>
      </c>
      <c r="C506" s="15" t="s">
        <v>3038</v>
      </c>
      <c r="D506" s="15" t="s">
        <v>2429</v>
      </c>
      <c r="E506" s="15" t="s">
        <v>2696</v>
      </c>
      <c r="F506" s="15">
        <v>6</v>
      </c>
      <c r="G506" s="15" t="s">
        <v>3039</v>
      </c>
      <c r="H506" s="15" t="str">
        <f t="shared" si="7"/>
        <v>207500</v>
      </c>
      <c r="I506" s="15" t="b">
        <v>1</v>
      </c>
      <c r="J506" s="15" t="s">
        <v>2698</v>
      </c>
      <c r="K506" s="33" t="s">
        <v>2981</v>
      </c>
      <c r="L506" s="15">
        <v>1</v>
      </c>
      <c r="M506" s="15">
        <v>2000</v>
      </c>
      <c r="N506" s="15">
        <v>0</v>
      </c>
      <c r="O506" s="33" t="s">
        <v>373</v>
      </c>
      <c r="P506" s="33">
        <v>12221014</v>
      </c>
      <c r="Q506" s="7">
        <v>0</v>
      </c>
      <c r="R506" s="33" t="s">
        <v>2699</v>
      </c>
      <c r="S506" s="15" t="s">
        <v>2502</v>
      </c>
      <c r="T506" s="33">
        <v>1</v>
      </c>
      <c r="U506" s="15" t="s">
        <v>2700</v>
      </c>
      <c r="V506" s="15">
        <v>10000</v>
      </c>
      <c r="W506" s="15" t="s">
        <v>2973</v>
      </c>
      <c r="CK506" t="s">
        <v>2429</v>
      </c>
    </row>
    <row r="507" spans="2:89">
      <c r="B507" s="15">
        <f>20000000+INDEX(编号表!$F:$F,MATCH(D507,编号表!$E:$E,0))*10000+F507</f>
        <v>20750007</v>
      </c>
      <c r="C507" s="15" t="s">
        <v>3038</v>
      </c>
      <c r="D507" s="15" t="s">
        <v>2429</v>
      </c>
      <c r="E507" s="15" t="s">
        <v>2696</v>
      </c>
      <c r="F507" s="15">
        <v>7</v>
      </c>
      <c r="G507" s="15" t="s">
        <v>3039</v>
      </c>
      <c r="H507" s="15" t="str">
        <f t="shared" si="7"/>
        <v>207500</v>
      </c>
      <c r="I507" s="15" t="b">
        <v>1</v>
      </c>
      <c r="J507" s="15" t="s">
        <v>2698</v>
      </c>
      <c r="K507" s="33" t="s">
        <v>2981</v>
      </c>
      <c r="L507" s="15">
        <v>1</v>
      </c>
      <c r="M507" s="15">
        <v>2000</v>
      </c>
      <c r="N507" s="15">
        <v>0</v>
      </c>
      <c r="O507" s="33" t="s">
        <v>373</v>
      </c>
      <c r="P507" s="33">
        <v>12221014</v>
      </c>
      <c r="Q507" s="7">
        <v>0</v>
      </c>
      <c r="R507" s="33" t="s">
        <v>2699</v>
      </c>
      <c r="S507" s="15" t="s">
        <v>2502</v>
      </c>
      <c r="T507" s="33">
        <v>1</v>
      </c>
      <c r="U507" s="15" t="s">
        <v>2700</v>
      </c>
      <c r="V507" s="15">
        <v>10000</v>
      </c>
      <c r="W507" s="15" t="s">
        <v>2973</v>
      </c>
      <c r="CK507" t="s">
        <v>2429</v>
      </c>
    </row>
    <row r="508" spans="2:89">
      <c r="B508" s="15">
        <f>20000000+INDEX(编号表!$F:$F,MATCH(D508,编号表!$E:$E,0))*10000+F508</f>
        <v>20750008</v>
      </c>
      <c r="C508" s="15" t="s">
        <v>3038</v>
      </c>
      <c r="D508" s="15" t="s">
        <v>2429</v>
      </c>
      <c r="E508" s="15" t="s">
        <v>2696</v>
      </c>
      <c r="F508" s="15">
        <v>8</v>
      </c>
      <c r="G508" s="15" t="s">
        <v>3039</v>
      </c>
      <c r="H508" s="15" t="str">
        <f t="shared" si="7"/>
        <v>207500</v>
      </c>
      <c r="I508" s="15" t="b">
        <v>1</v>
      </c>
      <c r="J508" s="15" t="s">
        <v>2698</v>
      </c>
      <c r="K508" s="33" t="s">
        <v>2981</v>
      </c>
      <c r="L508" s="15">
        <v>1</v>
      </c>
      <c r="M508" s="15">
        <v>2000</v>
      </c>
      <c r="N508" s="15">
        <v>0</v>
      </c>
      <c r="O508" s="33" t="s">
        <v>373</v>
      </c>
      <c r="P508" s="33">
        <v>12221014</v>
      </c>
      <c r="Q508" s="7">
        <v>0</v>
      </c>
      <c r="R508" s="33" t="s">
        <v>2699</v>
      </c>
      <c r="S508" s="15" t="s">
        <v>2502</v>
      </c>
      <c r="T508" s="33">
        <v>1</v>
      </c>
      <c r="U508" s="15" t="s">
        <v>2700</v>
      </c>
      <c r="V508" s="15">
        <v>10000</v>
      </c>
      <c r="W508" s="15" t="s">
        <v>2973</v>
      </c>
      <c r="CK508" t="s">
        <v>2429</v>
      </c>
    </row>
    <row r="509" spans="2:89">
      <c r="B509" s="15">
        <f>20000000+INDEX(编号表!$F:$F,MATCH(D509,编号表!$E:$E,0))*10000+F509</f>
        <v>20750009</v>
      </c>
      <c r="C509" s="15" t="s">
        <v>3038</v>
      </c>
      <c r="D509" s="15" t="s">
        <v>2429</v>
      </c>
      <c r="E509" s="15" t="s">
        <v>2696</v>
      </c>
      <c r="F509" s="15">
        <v>9</v>
      </c>
      <c r="G509" s="15" t="s">
        <v>3039</v>
      </c>
      <c r="H509" s="15" t="str">
        <f t="shared" si="7"/>
        <v>207500</v>
      </c>
      <c r="I509" s="15" t="b">
        <v>1</v>
      </c>
      <c r="J509" s="15" t="s">
        <v>2698</v>
      </c>
      <c r="K509" s="33" t="s">
        <v>2981</v>
      </c>
      <c r="L509" s="15">
        <v>1</v>
      </c>
      <c r="M509" s="15">
        <v>2000</v>
      </c>
      <c r="N509" s="15">
        <v>0</v>
      </c>
      <c r="O509" s="33" t="s">
        <v>373</v>
      </c>
      <c r="P509" s="33">
        <v>12221014</v>
      </c>
      <c r="Q509" s="7">
        <v>0</v>
      </c>
      <c r="R509" s="33" t="s">
        <v>2699</v>
      </c>
      <c r="S509" s="15" t="s">
        <v>2502</v>
      </c>
      <c r="T509" s="33">
        <v>1</v>
      </c>
      <c r="U509" s="15" t="s">
        <v>2700</v>
      </c>
      <c r="V509" s="15">
        <v>10000</v>
      </c>
      <c r="W509" s="15" t="s">
        <v>2973</v>
      </c>
      <c r="CK509" t="s">
        <v>2429</v>
      </c>
    </row>
    <row r="510" spans="2:89">
      <c r="B510" s="15">
        <f>20000000+INDEX(编号表!$F:$F,MATCH(D510,编号表!$E:$E,0))*10000+F510</f>
        <v>20750010</v>
      </c>
      <c r="C510" s="15" t="s">
        <v>3038</v>
      </c>
      <c r="D510" s="15" t="s">
        <v>2429</v>
      </c>
      <c r="E510" s="15" t="s">
        <v>2696</v>
      </c>
      <c r="F510" s="15">
        <v>10</v>
      </c>
      <c r="G510" s="15" t="s">
        <v>3039</v>
      </c>
      <c r="H510" s="15" t="str">
        <f t="shared" si="7"/>
        <v>207500</v>
      </c>
      <c r="I510" s="15" t="b">
        <v>1</v>
      </c>
      <c r="J510" s="15" t="s">
        <v>2698</v>
      </c>
      <c r="K510" s="33" t="s">
        <v>2981</v>
      </c>
      <c r="L510" s="15">
        <v>1</v>
      </c>
      <c r="M510" s="15">
        <v>2000</v>
      </c>
      <c r="N510" s="15">
        <v>0</v>
      </c>
      <c r="O510" s="33" t="s">
        <v>373</v>
      </c>
      <c r="P510" s="33">
        <v>12221014</v>
      </c>
      <c r="Q510" s="7">
        <v>0</v>
      </c>
      <c r="R510" s="33" t="s">
        <v>2699</v>
      </c>
      <c r="S510" s="15" t="s">
        <v>2502</v>
      </c>
      <c r="T510" s="33">
        <v>1</v>
      </c>
      <c r="U510" s="15" t="s">
        <v>2700</v>
      </c>
      <c r="V510" s="15">
        <v>10000</v>
      </c>
      <c r="W510" s="15" t="s">
        <v>2973</v>
      </c>
      <c r="CK510" t="s">
        <v>2429</v>
      </c>
    </row>
    <row r="511" spans="2:89">
      <c r="B511" s="15">
        <f>20000000+INDEX(编号表!$F:$F,MATCH(D511,编号表!$E:$E,0))*10000+F511</f>
        <v>20750011</v>
      </c>
      <c r="C511" s="15" t="s">
        <v>3038</v>
      </c>
      <c r="D511" s="15" t="s">
        <v>2429</v>
      </c>
      <c r="E511" s="15" t="s">
        <v>2696</v>
      </c>
      <c r="F511" s="15">
        <v>11</v>
      </c>
      <c r="G511" s="15" t="s">
        <v>3039</v>
      </c>
      <c r="H511" s="15" t="str">
        <f t="shared" si="7"/>
        <v>207500</v>
      </c>
      <c r="I511" s="15" t="b">
        <v>1</v>
      </c>
      <c r="J511" s="15" t="s">
        <v>2698</v>
      </c>
      <c r="K511" s="33" t="s">
        <v>2981</v>
      </c>
      <c r="L511" s="15">
        <v>1</v>
      </c>
      <c r="M511" s="15">
        <v>2000</v>
      </c>
      <c r="N511" s="15">
        <v>0</v>
      </c>
      <c r="O511" s="33" t="s">
        <v>373</v>
      </c>
      <c r="P511" s="33">
        <v>12221014</v>
      </c>
      <c r="Q511" s="7">
        <v>0</v>
      </c>
      <c r="R511" s="33" t="s">
        <v>2699</v>
      </c>
      <c r="S511" s="15" t="s">
        <v>2502</v>
      </c>
      <c r="T511" s="33">
        <v>1</v>
      </c>
      <c r="U511" s="15" t="s">
        <v>2700</v>
      </c>
      <c r="V511" s="15">
        <v>10000</v>
      </c>
      <c r="W511" s="15" t="s">
        <v>2973</v>
      </c>
      <c r="CK511" t="s">
        <v>2429</v>
      </c>
    </row>
    <row r="512" spans="2:89">
      <c r="B512" s="15">
        <f>20000000+INDEX(编号表!$F:$F,MATCH(D512,编号表!$E:$E,0))*10000+F512</f>
        <v>20750012</v>
      </c>
      <c r="C512" s="15" t="s">
        <v>3038</v>
      </c>
      <c r="D512" s="15" t="s">
        <v>2429</v>
      </c>
      <c r="E512" s="15" t="s">
        <v>2696</v>
      </c>
      <c r="F512" s="15">
        <v>12</v>
      </c>
      <c r="G512" s="15" t="s">
        <v>3039</v>
      </c>
      <c r="H512" s="15" t="str">
        <f t="shared" si="7"/>
        <v>207500</v>
      </c>
      <c r="I512" s="15" t="b">
        <v>1</v>
      </c>
      <c r="J512" s="15" t="s">
        <v>2698</v>
      </c>
      <c r="K512" s="33" t="s">
        <v>2981</v>
      </c>
      <c r="L512" s="15">
        <v>1</v>
      </c>
      <c r="M512" s="15">
        <v>2000</v>
      </c>
      <c r="N512" s="15">
        <v>0</v>
      </c>
      <c r="O512" s="33" t="s">
        <v>373</v>
      </c>
      <c r="P512" s="33">
        <v>12221014</v>
      </c>
      <c r="Q512" s="7">
        <v>0</v>
      </c>
      <c r="R512" s="33" t="s">
        <v>2699</v>
      </c>
      <c r="S512" s="15" t="s">
        <v>2502</v>
      </c>
      <c r="T512" s="33">
        <v>1</v>
      </c>
      <c r="U512" s="15" t="s">
        <v>2700</v>
      </c>
      <c r="V512" s="15">
        <v>10000</v>
      </c>
      <c r="W512" s="15" t="s">
        <v>2973</v>
      </c>
      <c r="CK512" t="s">
        <v>2429</v>
      </c>
    </row>
    <row r="513" spans="2:89">
      <c r="B513" s="15">
        <f>20000000+INDEX(编号表!$F:$F,MATCH(D513,编号表!$E:$E,0))*10000+F513</f>
        <v>20750013</v>
      </c>
      <c r="C513" s="15" t="s">
        <v>3038</v>
      </c>
      <c r="D513" s="15" t="s">
        <v>2429</v>
      </c>
      <c r="E513" s="15" t="s">
        <v>2696</v>
      </c>
      <c r="F513" s="15">
        <v>13</v>
      </c>
      <c r="G513" s="15" t="s">
        <v>3039</v>
      </c>
      <c r="H513" s="15" t="str">
        <f t="shared" si="7"/>
        <v>207500</v>
      </c>
      <c r="I513" s="15" t="b">
        <v>1</v>
      </c>
      <c r="J513" s="15" t="s">
        <v>2698</v>
      </c>
      <c r="K513" s="33" t="s">
        <v>2981</v>
      </c>
      <c r="L513" s="15">
        <v>1</v>
      </c>
      <c r="M513" s="15">
        <v>2000</v>
      </c>
      <c r="N513" s="15">
        <v>0</v>
      </c>
      <c r="O513" s="33" t="s">
        <v>373</v>
      </c>
      <c r="P513" s="33">
        <v>12221014</v>
      </c>
      <c r="Q513" s="7">
        <v>0</v>
      </c>
      <c r="R513" s="33" t="s">
        <v>2699</v>
      </c>
      <c r="S513" s="15" t="s">
        <v>2502</v>
      </c>
      <c r="T513" s="33">
        <v>1</v>
      </c>
      <c r="U513" s="15" t="s">
        <v>2700</v>
      </c>
      <c r="V513" s="15">
        <v>10000</v>
      </c>
      <c r="W513" s="15" t="s">
        <v>2973</v>
      </c>
      <c r="CK513" t="s">
        <v>2429</v>
      </c>
    </row>
    <row r="514" spans="2:89">
      <c r="B514" s="15">
        <f>20000000+INDEX(编号表!$F:$F,MATCH(D514,编号表!$E:$E,0))*10000+F514</f>
        <v>20750014</v>
      </c>
      <c r="C514" s="15" t="s">
        <v>3038</v>
      </c>
      <c r="D514" s="15" t="s">
        <v>2429</v>
      </c>
      <c r="E514" s="15" t="s">
        <v>2696</v>
      </c>
      <c r="F514" s="15">
        <v>14</v>
      </c>
      <c r="G514" s="15" t="s">
        <v>3039</v>
      </c>
      <c r="H514" s="15" t="str">
        <f t="shared" si="7"/>
        <v>207500</v>
      </c>
      <c r="I514" s="15" t="b">
        <v>1</v>
      </c>
      <c r="J514" s="15" t="s">
        <v>2698</v>
      </c>
      <c r="K514" s="33" t="s">
        <v>2981</v>
      </c>
      <c r="L514" s="15">
        <v>1</v>
      </c>
      <c r="M514" s="15">
        <v>2000</v>
      </c>
      <c r="N514" s="15">
        <v>0</v>
      </c>
      <c r="O514" s="33" t="s">
        <v>373</v>
      </c>
      <c r="P514" s="33">
        <v>12221014</v>
      </c>
      <c r="Q514" s="7">
        <v>0</v>
      </c>
      <c r="R514" s="33" t="s">
        <v>2699</v>
      </c>
      <c r="S514" s="15" t="s">
        <v>2502</v>
      </c>
      <c r="T514" s="33">
        <v>1</v>
      </c>
      <c r="U514" s="15" t="s">
        <v>2700</v>
      </c>
      <c r="V514" s="15">
        <v>10000</v>
      </c>
      <c r="W514" s="15" t="s">
        <v>2973</v>
      </c>
      <c r="CK514" t="s">
        <v>2429</v>
      </c>
    </row>
    <row r="515" spans="2:89">
      <c r="B515" s="15">
        <f>20000000+INDEX(编号表!$F:$F,MATCH(D515,编号表!$E:$E,0))*10000+F515</f>
        <v>20750015</v>
      </c>
      <c r="C515" s="15" t="s">
        <v>3038</v>
      </c>
      <c r="D515" s="15" t="s">
        <v>2429</v>
      </c>
      <c r="E515" s="15" t="s">
        <v>2696</v>
      </c>
      <c r="F515" s="15">
        <v>15</v>
      </c>
      <c r="G515" s="15" t="s">
        <v>3039</v>
      </c>
      <c r="H515" s="15" t="str">
        <f t="shared" si="7"/>
        <v>207500</v>
      </c>
      <c r="I515" s="15" t="b">
        <v>1</v>
      </c>
      <c r="J515" s="15" t="s">
        <v>2698</v>
      </c>
      <c r="K515" s="33" t="s">
        <v>2981</v>
      </c>
      <c r="L515" s="15">
        <v>1</v>
      </c>
      <c r="M515" s="15">
        <v>2000</v>
      </c>
      <c r="N515" s="15">
        <v>0</v>
      </c>
      <c r="O515" s="33" t="s">
        <v>373</v>
      </c>
      <c r="P515" s="33">
        <v>12221014</v>
      </c>
      <c r="Q515" s="7">
        <v>0</v>
      </c>
      <c r="R515" s="33" t="s">
        <v>2699</v>
      </c>
      <c r="S515" s="15" t="s">
        <v>2502</v>
      </c>
      <c r="T515" s="33">
        <v>1</v>
      </c>
      <c r="U515" s="15" t="s">
        <v>2700</v>
      </c>
      <c r="V515" s="15">
        <v>10000</v>
      </c>
      <c r="W515" s="15" t="s">
        <v>2973</v>
      </c>
      <c r="CK515" t="s">
        <v>2429</v>
      </c>
    </row>
    <row r="516" spans="2:89">
      <c r="B516" s="15">
        <f>20000000+INDEX(编号表!$F:$F,MATCH(D516,编号表!$E:$E,0))*10000+F516</f>
        <v>20750016</v>
      </c>
      <c r="C516" s="15" t="s">
        <v>3038</v>
      </c>
      <c r="D516" s="15" t="s">
        <v>2429</v>
      </c>
      <c r="E516" s="15" t="s">
        <v>2696</v>
      </c>
      <c r="F516" s="15">
        <v>16</v>
      </c>
      <c r="G516" s="15" t="s">
        <v>3039</v>
      </c>
      <c r="H516" s="15" t="str">
        <f t="shared" si="7"/>
        <v>207500</v>
      </c>
      <c r="I516" s="15" t="b">
        <v>1</v>
      </c>
      <c r="J516" s="15" t="s">
        <v>2698</v>
      </c>
      <c r="K516" s="33" t="s">
        <v>2981</v>
      </c>
      <c r="L516" s="15">
        <v>1</v>
      </c>
      <c r="M516" s="15">
        <v>2000</v>
      </c>
      <c r="N516" s="15">
        <v>0</v>
      </c>
      <c r="O516" s="33" t="s">
        <v>373</v>
      </c>
      <c r="P516" s="33">
        <v>12221014</v>
      </c>
      <c r="Q516" s="7">
        <v>0</v>
      </c>
      <c r="R516" s="33" t="s">
        <v>2699</v>
      </c>
      <c r="S516" s="15" t="s">
        <v>2502</v>
      </c>
      <c r="T516" s="33">
        <v>1</v>
      </c>
      <c r="U516" s="15" t="s">
        <v>2700</v>
      </c>
      <c r="V516" s="15">
        <v>10000</v>
      </c>
      <c r="W516" s="15" t="s">
        <v>2973</v>
      </c>
      <c r="CK516" t="s">
        <v>2429</v>
      </c>
    </row>
    <row r="517" spans="2:89">
      <c r="B517" s="15">
        <f>20000000+INDEX(编号表!$F:$F,MATCH(D517,编号表!$E:$E,0))*10000+F517</f>
        <v>20750017</v>
      </c>
      <c r="C517" s="15" t="s">
        <v>3038</v>
      </c>
      <c r="D517" s="15" t="s">
        <v>2429</v>
      </c>
      <c r="E517" s="15" t="s">
        <v>2696</v>
      </c>
      <c r="F517" s="15">
        <v>17</v>
      </c>
      <c r="G517" s="15" t="s">
        <v>3039</v>
      </c>
      <c r="H517" s="15" t="str">
        <f t="shared" si="7"/>
        <v>207500</v>
      </c>
      <c r="I517" s="15" t="b">
        <v>1</v>
      </c>
      <c r="J517" s="15" t="s">
        <v>2698</v>
      </c>
      <c r="K517" s="33" t="s">
        <v>2981</v>
      </c>
      <c r="L517" s="15">
        <v>1</v>
      </c>
      <c r="M517" s="15">
        <v>2000</v>
      </c>
      <c r="N517" s="15">
        <v>0</v>
      </c>
      <c r="O517" s="33" t="s">
        <v>373</v>
      </c>
      <c r="P517" s="33">
        <v>12221014</v>
      </c>
      <c r="Q517" s="7">
        <v>0</v>
      </c>
      <c r="R517" s="33" t="s">
        <v>2699</v>
      </c>
      <c r="S517" s="15" t="s">
        <v>2502</v>
      </c>
      <c r="T517" s="33">
        <v>1</v>
      </c>
      <c r="U517" s="15" t="s">
        <v>2700</v>
      </c>
      <c r="V517" s="15">
        <v>10000</v>
      </c>
      <c r="W517" s="15" t="s">
        <v>2973</v>
      </c>
      <c r="CK517" t="s">
        <v>2429</v>
      </c>
    </row>
    <row r="518" spans="2:89">
      <c r="B518" s="15">
        <f>20000000+INDEX(编号表!$F:$F,MATCH(D518,编号表!$E:$E,0))*10000+F518</f>
        <v>20750018</v>
      </c>
      <c r="C518" s="15" t="s">
        <v>3038</v>
      </c>
      <c r="D518" s="15" t="s">
        <v>2429</v>
      </c>
      <c r="E518" s="15" t="s">
        <v>2696</v>
      </c>
      <c r="F518" s="15">
        <v>18</v>
      </c>
      <c r="G518" s="15" t="s">
        <v>3039</v>
      </c>
      <c r="H518" s="15" t="str">
        <f t="shared" si="7"/>
        <v>207500</v>
      </c>
      <c r="I518" s="15" t="b">
        <v>1</v>
      </c>
      <c r="J518" s="15" t="s">
        <v>2698</v>
      </c>
      <c r="K518" s="33" t="s">
        <v>2981</v>
      </c>
      <c r="L518" s="15">
        <v>1</v>
      </c>
      <c r="M518" s="15">
        <v>2000</v>
      </c>
      <c r="N518" s="15">
        <v>0</v>
      </c>
      <c r="O518" s="33" t="s">
        <v>373</v>
      </c>
      <c r="P518" s="33">
        <v>12221014</v>
      </c>
      <c r="Q518" s="7">
        <v>0</v>
      </c>
      <c r="R518" s="33" t="s">
        <v>2699</v>
      </c>
      <c r="S518" s="15" t="s">
        <v>2502</v>
      </c>
      <c r="T518" s="33">
        <v>1</v>
      </c>
      <c r="U518" s="15" t="s">
        <v>2700</v>
      </c>
      <c r="V518" s="15">
        <v>10000</v>
      </c>
      <c r="W518" s="15" t="s">
        <v>2973</v>
      </c>
      <c r="CK518" t="s">
        <v>2429</v>
      </c>
    </row>
    <row r="519" spans="2:89">
      <c r="B519" s="15">
        <f>20000000+INDEX(编号表!$F:$F,MATCH(D519,编号表!$E:$E,0))*10000+F519</f>
        <v>20750019</v>
      </c>
      <c r="C519" s="15" t="s">
        <v>3038</v>
      </c>
      <c r="D519" s="15" t="s">
        <v>2429</v>
      </c>
      <c r="E519" s="15" t="s">
        <v>2696</v>
      </c>
      <c r="F519" s="15">
        <v>19</v>
      </c>
      <c r="G519" s="15" t="s">
        <v>3039</v>
      </c>
      <c r="H519" s="15" t="str">
        <f t="shared" ref="H519:H582" si="8">LEFT(B519,6)</f>
        <v>207500</v>
      </c>
      <c r="I519" s="15" t="b">
        <v>1</v>
      </c>
      <c r="J519" s="15" t="s">
        <v>2698</v>
      </c>
      <c r="K519" s="33" t="s">
        <v>2981</v>
      </c>
      <c r="L519" s="15">
        <v>1</v>
      </c>
      <c r="M519" s="15">
        <v>2000</v>
      </c>
      <c r="N519" s="15">
        <v>0</v>
      </c>
      <c r="O519" s="33" t="s">
        <v>373</v>
      </c>
      <c r="P519" s="33">
        <v>12221014</v>
      </c>
      <c r="Q519" s="7">
        <v>0</v>
      </c>
      <c r="R519" s="33" t="s">
        <v>2699</v>
      </c>
      <c r="S519" s="15" t="s">
        <v>2502</v>
      </c>
      <c r="T519" s="33">
        <v>1</v>
      </c>
      <c r="U519" s="15" t="s">
        <v>2700</v>
      </c>
      <c r="V519" s="15">
        <v>10000</v>
      </c>
      <c r="W519" s="15" t="s">
        <v>2973</v>
      </c>
      <c r="CK519" t="s">
        <v>2429</v>
      </c>
    </row>
    <row r="520" spans="2:89">
      <c r="B520" s="15">
        <f>20000000+INDEX(编号表!$F:$F,MATCH(D520,编号表!$E:$E,0))*10000+F520</f>
        <v>20750020</v>
      </c>
      <c r="C520" s="15" t="s">
        <v>3038</v>
      </c>
      <c r="D520" s="15" t="s">
        <v>2429</v>
      </c>
      <c r="E520" s="15" t="s">
        <v>2696</v>
      </c>
      <c r="F520" s="15">
        <v>20</v>
      </c>
      <c r="G520" s="15" t="s">
        <v>3039</v>
      </c>
      <c r="H520" s="15" t="str">
        <f t="shared" si="8"/>
        <v>207500</v>
      </c>
      <c r="I520" s="15" t="b">
        <v>1</v>
      </c>
      <c r="J520" s="15" t="s">
        <v>2698</v>
      </c>
      <c r="K520" s="33" t="s">
        <v>2981</v>
      </c>
      <c r="L520" s="15">
        <v>1</v>
      </c>
      <c r="M520" s="15">
        <v>2000</v>
      </c>
      <c r="N520" s="15">
        <v>0</v>
      </c>
      <c r="O520" s="33" t="s">
        <v>373</v>
      </c>
      <c r="P520" s="33">
        <v>12221014</v>
      </c>
      <c r="Q520" s="7">
        <v>0</v>
      </c>
      <c r="R520" s="33" t="s">
        <v>2699</v>
      </c>
      <c r="S520" s="15" t="s">
        <v>2502</v>
      </c>
      <c r="T520" s="33">
        <v>1</v>
      </c>
      <c r="U520" s="15" t="s">
        <v>2700</v>
      </c>
      <c r="V520" s="15">
        <v>10000</v>
      </c>
      <c r="W520" s="15" t="s">
        <v>2973</v>
      </c>
      <c r="CK520" t="s">
        <v>2429</v>
      </c>
    </row>
    <row r="521" spans="2:89">
      <c r="B521" s="15">
        <f>20000000+INDEX(编号表!$F:$F,MATCH(D521,编号表!$E:$E,0))*10000+F521</f>
        <v>20750021</v>
      </c>
      <c r="C521" s="15" t="s">
        <v>3038</v>
      </c>
      <c r="D521" s="15" t="s">
        <v>2429</v>
      </c>
      <c r="E521" s="15" t="s">
        <v>2696</v>
      </c>
      <c r="F521" s="15">
        <v>21</v>
      </c>
      <c r="G521" s="15" t="s">
        <v>3039</v>
      </c>
      <c r="H521" s="15" t="str">
        <f t="shared" si="8"/>
        <v>207500</v>
      </c>
      <c r="I521" s="15" t="b">
        <v>1</v>
      </c>
      <c r="J521" s="15" t="s">
        <v>2698</v>
      </c>
      <c r="K521" s="33" t="s">
        <v>2981</v>
      </c>
      <c r="L521" s="15">
        <v>1</v>
      </c>
      <c r="M521" s="15">
        <v>2000</v>
      </c>
      <c r="N521" s="15">
        <v>0</v>
      </c>
      <c r="O521" s="33" t="s">
        <v>373</v>
      </c>
      <c r="P521" s="33">
        <v>12221014</v>
      </c>
      <c r="Q521" s="7">
        <v>0</v>
      </c>
      <c r="R521" s="33" t="s">
        <v>2699</v>
      </c>
      <c r="S521" s="15" t="s">
        <v>2502</v>
      </c>
      <c r="T521" s="33">
        <v>1</v>
      </c>
      <c r="U521" s="15" t="s">
        <v>2700</v>
      </c>
      <c r="V521" s="15">
        <v>10000</v>
      </c>
      <c r="W521" s="15" t="s">
        <v>2973</v>
      </c>
      <c r="CK521" t="s">
        <v>2429</v>
      </c>
    </row>
    <row r="522" spans="2:89">
      <c r="B522" s="15">
        <f>20000000+INDEX(编号表!$F:$F,MATCH(D522,编号表!$E:$E,0))*10000+F522</f>
        <v>20760001</v>
      </c>
      <c r="C522" s="15" t="s">
        <v>3040</v>
      </c>
      <c r="D522" s="15" t="s">
        <v>2431</v>
      </c>
      <c r="E522" s="15" t="s">
        <v>2696</v>
      </c>
      <c r="F522" s="15">
        <v>1</v>
      </c>
      <c r="G522" s="15" t="s">
        <v>3041</v>
      </c>
      <c r="H522" s="15" t="str">
        <f t="shared" si="8"/>
        <v>207600</v>
      </c>
      <c r="I522" s="15" t="b">
        <v>1</v>
      </c>
      <c r="J522" s="15" t="s">
        <v>2698</v>
      </c>
      <c r="K522" s="33" t="s">
        <v>2981</v>
      </c>
      <c r="L522" s="15">
        <v>1</v>
      </c>
      <c r="M522" s="15">
        <v>2000</v>
      </c>
      <c r="N522" s="15">
        <v>0</v>
      </c>
      <c r="O522" s="33" t="s">
        <v>373</v>
      </c>
      <c r="P522" s="33">
        <v>12221015</v>
      </c>
      <c r="Q522" s="7">
        <v>0</v>
      </c>
      <c r="R522" s="33" t="s">
        <v>2699</v>
      </c>
      <c r="S522" s="15" t="s">
        <v>2502</v>
      </c>
      <c r="T522" s="33">
        <v>1</v>
      </c>
      <c r="U522" s="15" t="s">
        <v>2700</v>
      </c>
      <c r="V522" s="15">
        <v>10000</v>
      </c>
      <c r="W522" s="15" t="s">
        <v>2973</v>
      </c>
      <c r="CK522" t="s">
        <v>2431</v>
      </c>
    </row>
    <row r="523" spans="2:89">
      <c r="B523" s="15">
        <f>20000000+INDEX(编号表!$F:$F,MATCH(D523,编号表!$E:$E,0))*10000+F523</f>
        <v>20760002</v>
      </c>
      <c r="C523" s="15" t="s">
        <v>3040</v>
      </c>
      <c r="D523" s="15" t="s">
        <v>2431</v>
      </c>
      <c r="E523" s="15" t="s">
        <v>2696</v>
      </c>
      <c r="F523" s="15">
        <v>2</v>
      </c>
      <c r="G523" s="15" t="s">
        <v>3041</v>
      </c>
      <c r="H523" s="15" t="str">
        <f t="shared" si="8"/>
        <v>207600</v>
      </c>
      <c r="I523" s="15" t="b">
        <v>1</v>
      </c>
      <c r="J523" s="15" t="s">
        <v>2698</v>
      </c>
      <c r="K523" s="33" t="s">
        <v>2981</v>
      </c>
      <c r="L523" s="15">
        <v>1</v>
      </c>
      <c r="M523" s="15">
        <v>2000</v>
      </c>
      <c r="N523" s="15">
        <v>0</v>
      </c>
      <c r="O523" s="33" t="s">
        <v>373</v>
      </c>
      <c r="P523" s="33">
        <v>12221015</v>
      </c>
      <c r="Q523" s="7">
        <v>0</v>
      </c>
      <c r="R523" s="33" t="s">
        <v>2699</v>
      </c>
      <c r="S523" s="15" t="s">
        <v>2502</v>
      </c>
      <c r="T523" s="33">
        <v>1</v>
      </c>
      <c r="U523" s="15" t="s">
        <v>2700</v>
      </c>
      <c r="V523" s="15">
        <v>10000</v>
      </c>
      <c r="W523" s="15" t="s">
        <v>2973</v>
      </c>
      <c r="CK523" t="s">
        <v>2431</v>
      </c>
    </row>
    <row r="524" spans="2:89">
      <c r="B524" s="15">
        <f>20000000+INDEX(编号表!$F:$F,MATCH(D524,编号表!$E:$E,0))*10000+F524</f>
        <v>20760003</v>
      </c>
      <c r="C524" s="15" t="s">
        <v>3040</v>
      </c>
      <c r="D524" s="15" t="s">
        <v>2431</v>
      </c>
      <c r="E524" s="15" t="s">
        <v>2696</v>
      </c>
      <c r="F524" s="15">
        <v>3</v>
      </c>
      <c r="G524" s="15" t="s">
        <v>3041</v>
      </c>
      <c r="H524" s="15" t="str">
        <f t="shared" si="8"/>
        <v>207600</v>
      </c>
      <c r="I524" s="15" t="b">
        <v>1</v>
      </c>
      <c r="J524" s="15" t="s">
        <v>2698</v>
      </c>
      <c r="K524" s="33" t="s">
        <v>2981</v>
      </c>
      <c r="L524" s="15">
        <v>1</v>
      </c>
      <c r="M524" s="15">
        <v>2000</v>
      </c>
      <c r="N524" s="15">
        <v>0</v>
      </c>
      <c r="O524" s="33" t="s">
        <v>373</v>
      </c>
      <c r="P524" s="33">
        <v>12221015</v>
      </c>
      <c r="Q524" s="7">
        <v>0</v>
      </c>
      <c r="R524" s="33" t="s">
        <v>2699</v>
      </c>
      <c r="S524" s="15" t="s">
        <v>2502</v>
      </c>
      <c r="T524" s="33">
        <v>1</v>
      </c>
      <c r="U524" s="15" t="s">
        <v>2700</v>
      </c>
      <c r="V524" s="15">
        <v>10000</v>
      </c>
      <c r="W524" s="15" t="s">
        <v>2973</v>
      </c>
      <c r="CK524" t="s">
        <v>2431</v>
      </c>
    </row>
    <row r="525" spans="2:89">
      <c r="B525" s="15">
        <f>20000000+INDEX(编号表!$F:$F,MATCH(D525,编号表!$E:$E,0))*10000+F525</f>
        <v>20760004</v>
      </c>
      <c r="C525" s="15" t="s">
        <v>3040</v>
      </c>
      <c r="D525" s="15" t="s">
        <v>2431</v>
      </c>
      <c r="E525" s="15" t="s">
        <v>2696</v>
      </c>
      <c r="F525" s="15">
        <v>4</v>
      </c>
      <c r="G525" s="15" t="s">
        <v>3041</v>
      </c>
      <c r="H525" s="15" t="str">
        <f t="shared" si="8"/>
        <v>207600</v>
      </c>
      <c r="I525" s="15" t="b">
        <v>1</v>
      </c>
      <c r="J525" s="15" t="s">
        <v>2698</v>
      </c>
      <c r="K525" s="33" t="s">
        <v>2981</v>
      </c>
      <c r="L525" s="15">
        <v>1</v>
      </c>
      <c r="M525" s="15">
        <v>2000</v>
      </c>
      <c r="N525" s="15">
        <v>0</v>
      </c>
      <c r="O525" s="33" t="s">
        <v>373</v>
      </c>
      <c r="P525" s="33">
        <v>12221015</v>
      </c>
      <c r="Q525" s="7">
        <v>0</v>
      </c>
      <c r="R525" s="33" t="s">
        <v>2699</v>
      </c>
      <c r="S525" s="15" t="s">
        <v>2502</v>
      </c>
      <c r="T525" s="33">
        <v>1</v>
      </c>
      <c r="U525" s="15" t="s">
        <v>2700</v>
      </c>
      <c r="V525" s="15">
        <v>10000</v>
      </c>
      <c r="W525" s="15" t="s">
        <v>2973</v>
      </c>
      <c r="CK525" t="s">
        <v>2431</v>
      </c>
    </row>
    <row r="526" spans="2:89">
      <c r="B526" s="15">
        <f>20000000+INDEX(编号表!$F:$F,MATCH(D526,编号表!$E:$E,0))*10000+F526</f>
        <v>20760005</v>
      </c>
      <c r="C526" s="15" t="s">
        <v>3040</v>
      </c>
      <c r="D526" s="15" t="s">
        <v>2431</v>
      </c>
      <c r="E526" s="15" t="s">
        <v>2696</v>
      </c>
      <c r="F526" s="15">
        <v>5</v>
      </c>
      <c r="G526" s="15" t="s">
        <v>3041</v>
      </c>
      <c r="H526" s="15" t="str">
        <f t="shared" si="8"/>
        <v>207600</v>
      </c>
      <c r="I526" s="15" t="b">
        <v>1</v>
      </c>
      <c r="J526" s="15" t="s">
        <v>2698</v>
      </c>
      <c r="K526" s="33" t="s">
        <v>2981</v>
      </c>
      <c r="L526" s="15">
        <v>1</v>
      </c>
      <c r="M526" s="15">
        <v>2000</v>
      </c>
      <c r="N526" s="15">
        <v>0</v>
      </c>
      <c r="O526" s="33" t="s">
        <v>373</v>
      </c>
      <c r="P526" s="33">
        <v>12221015</v>
      </c>
      <c r="Q526" s="7">
        <v>0</v>
      </c>
      <c r="R526" s="33" t="s">
        <v>2699</v>
      </c>
      <c r="S526" s="15" t="s">
        <v>2502</v>
      </c>
      <c r="T526" s="33">
        <v>1</v>
      </c>
      <c r="U526" s="15" t="s">
        <v>2700</v>
      </c>
      <c r="V526" s="15">
        <v>10000</v>
      </c>
      <c r="W526" s="15" t="s">
        <v>2973</v>
      </c>
      <c r="CK526" t="s">
        <v>2431</v>
      </c>
    </row>
    <row r="527" spans="2:89">
      <c r="B527" s="15">
        <f>20000000+INDEX(编号表!$F:$F,MATCH(D527,编号表!$E:$E,0))*10000+F527</f>
        <v>20760006</v>
      </c>
      <c r="C527" s="15" t="s">
        <v>3040</v>
      </c>
      <c r="D527" s="15" t="s">
        <v>2431</v>
      </c>
      <c r="E527" s="15" t="s">
        <v>2696</v>
      </c>
      <c r="F527" s="15">
        <v>6</v>
      </c>
      <c r="G527" s="15" t="s">
        <v>3041</v>
      </c>
      <c r="H527" s="15" t="str">
        <f t="shared" si="8"/>
        <v>207600</v>
      </c>
      <c r="I527" s="15" t="b">
        <v>1</v>
      </c>
      <c r="J527" s="15" t="s">
        <v>2698</v>
      </c>
      <c r="K527" s="33" t="s">
        <v>2981</v>
      </c>
      <c r="L527" s="15">
        <v>1</v>
      </c>
      <c r="M527" s="15">
        <v>2000</v>
      </c>
      <c r="N527" s="15">
        <v>0</v>
      </c>
      <c r="O527" s="33" t="s">
        <v>373</v>
      </c>
      <c r="P527" s="33">
        <v>12221015</v>
      </c>
      <c r="Q527" s="7">
        <v>0</v>
      </c>
      <c r="R527" s="33" t="s">
        <v>2699</v>
      </c>
      <c r="S527" s="15" t="s">
        <v>2502</v>
      </c>
      <c r="T527" s="33">
        <v>1</v>
      </c>
      <c r="U527" s="15" t="s">
        <v>2700</v>
      </c>
      <c r="V527" s="15">
        <v>10000</v>
      </c>
      <c r="W527" s="15" t="s">
        <v>2973</v>
      </c>
      <c r="CK527" t="s">
        <v>2431</v>
      </c>
    </row>
    <row r="528" spans="2:89">
      <c r="B528" s="15">
        <f>20000000+INDEX(编号表!$F:$F,MATCH(D528,编号表!$E:$E,0))*10000+F528</f>
        <v>20760007</v>
      </c>
      <c r="C528" s="15" t="s">
        <v>3040</v>
      </c>
      <c r="D528" s="15" t="s">
        <v>2431</v>
      </c>
      <c r="E528" s="15" t="s">
        <v>2696</v>
      </c>
      <c r="F528" s="15">
        <v>7</v>
      </c>
      <c r="G528" s="15" t="s">
        <v>3041</v>
      </c>
      <c r="H528" s="15" t="str">
        <f t="shared" si="8"/>
        <v>207600</v>
      </c>
      <c r="I528" s="15" t="b">
        <v>1</v>
      </c>
      <c r="J528" s="15" t="s">
        <v>2698</v>
      </c>
      <c r="K528" s="33" t="s">
        <v>2981</v>
      </c>
      <c r="L528" s="15">
        <v>1</v>
      </c>
      <c r="M528" s="15">
        <v>2000</v>
      </c>
      <c r="N528" s="15">
        <v>0</v>
      </c>
      <c r="O528" s="33" t="s">
        <v>373</v>
      </c>
      <c r="P528" s="33">
        <v>12221015</v>
      </c>
      <c r="Q528" s="7">
        <v>0</v>
      </c>
      <c r="R528" s="33" t="s">
        <v>2699</v>
      </c>
      <c r="S528" s="15" t="s">
        <v>2502</v>
      </c>
      <c r="T528" s="33">
        <v>1</v>
      </c>
      <c r="U528" s="15" t="s">
        <v>2700</v>
      </c>
      <c r="V528" s="15">
        <v>10000</v>
      </c>
      <c r="W528" s="15" t="s">
        <v>2973</v>
      </c>
      <c r="CK528" t="s">
        <v>2431</v>
      </c>
    </row>
    <row r="529" spans="2:89">
      <c r="B529" s="15">
        <f>20000000+INDEX(编号表!$F:$F,MATCH(D529,编号表!$E:$E,0))*10000+F529</f>
        <v>20760008</v>
      </c>
      <c r="C529" s="15" t="s">
        <v>3040</v>
      </c>
      <c r="D529" s="15" t="s">
        <v>2431</v>
      </c>
      <c r="E529" s="15" t="s">
        <v>2696</v>
      </c>
      <c r="F529" s="15">
        <v>8</v>
      </c>
      <c r="G529" s="15" t="s">
        <v>3041</v>
      </c>
      <c r="H529" s="15" t="str">
        <f t="shared" si="8"/>
        <v>207600</v>
      </c>
      <c r="I529" s="15" t="b">
        <v>1</v>
      </c>
      <c r="J529" s="15" t="s">
        <v>2698</v>
      </c>
      <c r="K529" s="33" t="s">
        <v>2981</v>
      </c>
      <c r="L529" s="15">
        <v>1</v>
      </c>
      <c r="M529" s="15">
        <v>2000</v>
      </c>
      <c r="N529" s="15">
        <v>0</v>
      </c>
      <c r="O529" s="33" t="s">
        <v>373</v>
      </c>
      <c r="P529" s="33">
        <v>12221015</v>
      </c>
      <c r="Q529" s="7">
        <v>0</v>
      </c>
      <c r="R529" s="33" t="s">
        <v>2699</v>
      </c>
      <c r="S529" s="15" t="s">
        <v>2502</v>
      </c>
      <c r="T529" s="33">
        <v>1</v>
      </c>
      <c r="U529" s="15" t="s">
        <v>2700</v>
      </c>
      <c r="V529" s="15">
        <v>10000</v>
      </c>
      <c r="W529" s="15" t="s">
        <v>2973</v>
      </c>
      <c r="CK529" t="s">
        <v>2431</v>
      </c>
    </row>
    <row r="530" spans="2:89">
      <c r="B530" s="15">
        <f>20000000+INDEX(编号表!$F:$F,MATCH(D530,编号表!$E:$E,0))*10000+F530</f>
        <v>20760009</v>
      </c>
      <c r="C530" s="15" t="s">
        <v>3040</v>
      </c>
      <c r="D530" s="15" t="s">
        <v>2431</v>
      </c>
      <c r="E530" s="15" t="s">
        <v>2696</v>
      </c>
      <c r="F530" s="15">
        <v>9</v>
      </c>
      <c r="G530" s="15" t="s">
        <v>3041</v>
      </c>
      <c r="H530" s="15" t="str">
        <f t="shared" si="8"/>
        <v>207600</v>
      </c>
      <c r="I530" s="15" t="b">
        <v>1</v>
      </c>
      <c r="J530" s="15" t="s">
        <v>2698</v>
      </c>
      <c r="K530" s="33" t="s">
        <v>2981</v>
      </c>
      <c r="L530" s="15">
        <v>1</v>
      </c>
      <c r="M530" s="15">
        <v>2000</v>
      </c>
      <c r="N530" s="15">
        <v>0</v>
      </c>
      <c r="O530" s="33" t="s">
        <v>373</v>
      </c>
      <c r="P530" s="33">
        <v>12221015</v>
      </c>
      <c r="Q530" s="7">
        <v>0</v>
      </c>
      <c r="R530" s="33" t="s">
        <v>2699</v>
      </c>
      <c r="S530" s="15" t="s">
        <v>2502</v>
      </c>
      <c r="T530" s="33">
        <v>1</v>
      </c>
      <c r="U530" s="15" t="s">
        <v>2700</v>
      </c>
      <c r="V530" s="15">
        <v>10000</v>
      </c>
      <c r="W530" s="15" t="s">
        <v>2973</v>
      </c>
      <c r="CK530" t="s">
        <v>2431</v>
      </c>
    </row>
    <row r="531" spans="2:89">
      <c r="B531" s="15">
        <f>20000000+INDEX(编号表!$F:$F,MATCH(D531,编号表!$E:$E,0))*10000+F531</f>
        <v>20760010</v>
      </c>
      <c r="C531" s="15" t="s">
        <v>3040</v>
      </c>
      <c r="D531" s="15" t="s">
        <v>2431</v>
      </c>
      <c r="E531" s="15" t="s">
        <v>2696</v>
      </c>
      <c r="F531" s="15">
        <v>10</v>
      </c>
      <c r="G531" s="15" t="s">
        <v>3041</v>
      </c>
      <c r="H531" s="15" t="str">
        <f t="shared" si="8"/>
        <v>207600</v>
      </c>
      <c r="I531" s="15" t="b">
        <v>1</v>
      </c>
      <c r="J531" s="15" t="s">
        <v>2698</v>
      </c>
      <c r="K531" s="33" t="s">
        <v>2981</v>
      </c>
      <c r="L531" s="15">
        <v>1</v>
      </c>
      <c r="M531" s="15">
        <v>2000</v>
      </c>
      <c r="N531" s="15">
        <v>0</v>
      </c>
      <c r="O531" s="33" t="s">
        <v>373</v>
      </c>
      <c r="P531" s="33">
        <v>12221015</v>
      </c>
      <c r="Q531" s="7">
        <v>0</v>
      </c>
      <c r="R531" s="33" t="s">
        <v>2699</v>
      </c>
      <c r="S531" s="15" t="s">
        <v>2502</v>
      </c>
      <c r="T531" s="33">
        <v>1</v>
      </c>
      <c r="U531" s="15" t="s">
        <v>2700</v>
      </c>
      <c r="V531" s="15">
        <v>10000</v>
      </c>
      <c r="W531" s="15" t="s">
        <v>2973</v>
      </c>
      <c r="CK531" t="s">
        <v>2431</v>
      </c>
    </row>
    <row r="532" spans="2:89">
      <c r="B532" s="15">
        <f>20000000+INDEX(编号表!$F:$F,MATCH(D532,编号表!$E:$E,0))*10000+F532</f>
        <v>20760011</v>
      </c>
      <c r="C532" s="15" t="s">
        <v>3040</v>
      </c>
      <c r="D532" s="15" t="s">
        <v>2431</v>
      </c>
      <c r="E532" s="15" t="s">
        <v>2696</v>
      </c>
      <c r="F532" s="15">
        <v>11</v>
      </c>
      <c r="G532" s="15" t="s">
        <v>3041</v>
      </c>
      <c r="H532" s="15" t="str">
        <f t="shared" si="8"/>
        <v>207600</v>
      </c>
      <c r="I532" s="15" t="b">
        <v>1</v>
      </c>
      <c r="J532" s="15" t="s">
        <v>2698</v>
      </c>
      <c r="K532" s="33" t="s">
        <v>2981</v>
      </c>
      <c r="L532" s="15">
        <v>1</v>
      </c>
      <c r="M532" s="15">
        <v>2000</v>
      </c>
      <c r="N532" s="15">
        <v>0</v>
      </c>
      <c r="O532" s="33" t="s">
        <v>373</v>
      </c>
      <c r="P532" s="33">
        <v>12221015</v>
      </c>
      <c r="Q532" s="7">
        <v>0</v>
      </c>
      <c r="R532" s="33" t="s">
        <v>2699</v>
      </c>
      <c r="S532" s="15" t="s">
        <v>2502</v>
      </c>
      <c r="T532" s="33">
        <v>1</v>
      </c>
      <c r="U532" s="15" t="s">
        <v>2700</v>
      </c>
      <c r="V532" s="15">
        <v>10000</v>
      </c>
      <c r="W532" s="15" t="s">
        <v>2973</v>
      </c>
      <c r="CK532" t="s">
        <v>2431</v>
      </c>
    </row>
    <row r="533" spans="2:89">
      <c r="B533" s="15">
        <f>20000000+INDEX(编号表!$F:$F,MATCH(D533,编号表!$E:$E,0))*10000+F533</f>
        <v>20760012</v>
      </c>
      <c r="C533" s="15" t="s">
        <v>3040</v>
      </c>
      <c r="D533" s="15" t="s">
        <v>2431</v>
      </c>
      <c r="E533" s="15" t="s">
        <v>2696</v>
      </c>
      <c r="F533" s="15">
        <v>12</v>
      </c>
      <c r="G533" s="15" t="s">
        <v>3041</v>
      </c>
      <c r="H533" s="15" t="str">
        <f t="shared" si="8"/>
        <v>207600</v>
      </c>
      <c r="I533" s="15" t="b">
        <v>1</v>
      </c>
      <c r="J533" s="15" t="s">
        <v>2698</v>
      </c>
      <c r="K533" s="33" t="s">
        <v>2981</v>
      </c>
      <c r="L533" s="15">
        <v>1</v>
      </c>
      <c r="M533" s="15">
        <v>2000</v>
      </c>
      <c r="N533" s="15">
        <v>0</v>
      </c>
      <c r="O533" s="33" t="s">
        <v>373</v>
      </c>
      <c r="P533" s="33">
        <v>12221015</v>
      </c>
      <c r="Q533" s="7">
        <v>0</v>
      </c>
      <c r="R533" s="33" t="s">
        <v>2699</v>
      </c>
      <c r="S533" s="15" t="s">
        <v>2502</v>
      </c>
      <c r="T533" s="33">
        <v>1</v>
      </c>
      <c r="U533" s="15" t="s">
        <v>2700</v>
      </c>
      <c r="V533" s="15">
        <v>10000</v>
      </c>
      <c r="W533" s="15" t="s">
        <v>2973</v>
      </c>
      <c r="CK533" t="s">
        <v>2431</v>
      </c>
    </row>
    <row r="534" spans="2:89">
      <c r="B534" s="15">
        <f>20000000+INDEX(编号表!$F:$F,MATCH(D534,编号表!$E:$E,0))*10000+F534</f>
        <v>20760013</v>
      </c>
      <c r="C534" s="15" t="s">
        <v>3040</v>
      </c>
      <c r="D534" s="15" t="s">
        <v>2431</v>
      </c>
      <c r="E534" s="15" t="s">
        <v>2696</v>
      </c>
      <c r="F534" s="15">
        <v>13</v>
      </c>
      <c r="G534" s="15" t="s">
        <v>3041</v>
      </c>
      <c r="H534" s="15" t="str">
        <f t="shared" si="8"/>
        <v>207600</v>
      </c>
      <c r="I534" s="15" t="b">
        <v>1</v>
      </c>
      <c r="J534" s="15" t="s">
        <v>2698</v>
      </c>
      <c r="K534" s="33" t="s">
        <v>2981</v>
      </c>
      <c r="L534" s="15">
        <v>1</v>
      </c>
      <c r="M534" s="15">
        <v>2000</v>
      </c>
      <c r="N534" s="15">
        <v>0</v>
      </c>
      <c r="O534" s="33" t="s">
        <v>373</v>
      </c>
      <c r="P534" s="33">
        <v>12221015</v>
      </c>
      <c r="Q534" s="7">
        <v>0</v>
      </c>
      <c r="R534" s="33" t="s">
        <v>2699</v>
      </c>
      <c r="S534" s="15" t="s">
        <v>2502</v>
      </c>
      <c r="T534" s="33">
        <v>1</v>
      </c>
      <c r="U534" s="15" t="s">
        <v>2700</v>
      </c>
      <c r="V534" s="15">
        <v>10000</v>
      </c>
      <c r="W534" s="15" t="s">
        <v>2973</v>
      </c>
      <c r="CK534" t="s">
        <v>2431</v>
      </c>
    </row>
    <row r="535" spans="2:89">
      <c r="B535" s="15">
        <f>20000000+INDEX(编号表!$F:$F,MATCH(D535,编号表!$E:$E,0))*10000+F535</f>
        <v>20760014</v>
      </c>
      <c r="C535" s="15" t="s">
        <v>3040</v>
      </c>
      <c r="D535" s="15" t="s">
        <v>2431</v>
      </c>
      <c r="E535" s="15" t="s">
        <v>2696</v>
      </c>
      <c r="F535" s="15">
        <v>14</v>
      </c>
      <c r="G535" s="15" t="s">
        <v>3041</v>
      </c>
      <c r="H535" s="15" t="str">
        <f t="shared" si="8"/>
        <v>207600</v>
      </c>
      <c r="I535" s="15" t="b">
        <v>1</v>
      </c>
      <c r="J535" s="15" t="s">
        <v>2698</v>
      </c>
      <c r="K535" s="33" t="s">
        <v>2981</v>
      </c>
      <c r="L535" s="15">
        <v>1</v>
      </c>
      <c r="M535" s="15">
        <v>2000</v>
      </c>
      <c r="N535" s="15">
        <v>0</v>
      </c>
      <c r="O535" s="33" t="s">
        <v>373</v>
      </c>
      <c r="P535" s="33">
        <v>12221015</v>
      </c>
      <c r="Q535" s="7">
        <v>0</v>
      </c>
      <c r="R535" s="33" t="s">
        <v>2699</v>
      </c>
      <c r="S535" s="15" t="s">
        <v>2502</v>
      </c>
      <c r="T535" s="33">
        <v>1</v>
      </c>
      <c r="U535" s="15" t="s">
        <v>2700</v>
      </c>
      <c r="V535" s="15">
        <v>10000</v>
      </c>
      <c r="W535" s="15" t="s">
        <v>2973</v>
      </c>
      <c r="CK535" t="s">
        <v>2431</v>
      </c>
    </row>
    <row r="536" spans="2:89">
      <c r="B536" s="15">
        <f>20000000+INDEX(编号表!$F:$F,MATCH(D536,编号表!$E:$E,0))*10000+F536</f>
        <v>20760015</v>
      </c>
      <c r="C536" s="15" t="s">
        <v>3040</v>
      </c>
      <c r="D536" s="15" t="s">
        <v>2431</v>
      </c>
      <c r="E536" s="15" t="s">
        <v>2696</v>
      </c>
      <c r="F536" s="15">
        <v>15</v>
      </c>
      <c r="G536" s="15" t="s">
        <v>3041</v>
      </c>
      <c r="H536" s="15" t="str">
        <f t="shared" si="8"/>
        <v>207600</v>
      </c>
      <c r="I536" s="15" t="b">
        <v>1</v>
      </c>
      <c r="J536" s="15" t="s">
        <v>2698</v>
      </c>
      <c r="K536" s="33" t="s">
        <v>2981</v>
      </c>
      <c r="L536" s="15">
        <v>1</v>
      </c>
      <c r="M536" s="15">
        <v>2000</v>
      </c>
      <c r="N536" s="15">
        <v>0</v>
      </c>
      <c r="O536" s="33" t="s">
        <v>373</v>
      </c>
      <c r="P536" s="33">
        <v>12221015</v>
      </c>
      <c r="Q536" s="7">
        <v>0</v>
      </c>
      <c r="R536" s="33" t="s">
        <v>2699</v>
      </c>
      <c r="S536" s="15" t="s">
        <v>2502</v>
      </c>
      <c r="T536" s="33">
        <v>1</v>
      </c>
      <c r="U536" s="15" t="s">
        <v>2700</v>
      </c>
      <c r="V536" s="15">
        <v>10000</v>
      </c>
      <c r="W536" s="15" t="s">
        <v>2973</v>
      </c>
      <c r="CK536" t="s">
        <v>2431</v>
      </c>
    </row>
    <row r="537" spans="2:89">
      <c r="B537" s="15">
        <f>20000000+INDEX(编号表!$F:$F,MATCH(D537,编号表!$E:$E,0))*10000+F537</f>
        <v>20760016</v>
      </c>
      <c r="C537" s="15" t="s">
        <v>3040</v>
      </c>
      <c r="D537" s="15" t="s">
        <v>2431</v>
      </c>
      <c r="E537" s="15" t="s">
        <v>2696</v>
      </c>
      <c r="F537" s="15">
        <v>16</v>
      </c>
      <c r="G537" s="15" t="s">
        <v>3041</v>
      </c>
      <c r="H537" s="15" t="str">
        <f t="shared" si="8"/>
        <v>207600</v>
      </c>
      <c r="I537" s="15" t="b">
        <v>1</v>
      </c>
      <c r="J537" s="15" t="s">
        <v>2698</v>
      </c>
      <c r="K537" s="33" t="s">
        <v>2981</v>
      </c>
      <c r="L537" s="15">
        <v>1</v>
      </c>
      <c r="M537" s="15">
        <v>2000</v>
      </c>
      <c r="N537" s="15">
        <v>0</v>
      </c>
      <c r="O537" s="33" t="s">
        <v>373</v>
      </c>
      <c r="P537" s="33">
        <v>12221015</v>
      </c>
      <c r="Q537" s="7">
        <v>0</v>
      </c>
      <c r="R537" s="33" t="s">
        <v>2699</v>
      </c>
      <c r="S537" s="15" t="s">
        <v>2502</v>
      </c>
      <c r="T537" s="33">
        <v>1</v>
      </c>
      <c r="U537" s="15" t="s">
        <v>2700</v>
      </c>
      <c r="V537" s="15">
        <v>10000</v>
      </c>
      <c r="W537" s="15" t="s">
        <v>2973</v>
      </c>
      <c r="CK537" t="s">
        <v>2431</v>
      </c>
    </row>
    <row r="538" spans="2:89">
      <c r="B538" s="15">
        <f>20000000+INDEX(编号表!$F:$F,MATCH(D538,编号表!$E:$E,0))*10000+F538</f>
        <v>20760017</v>
      </c>
      <c r="C538" s="15" t="s">
        <v>3040</v>
      </c>
      <c r="D538" s="15" t="s">
        <v>2431</v>
      </c>
      <c r="E538" s="15" t="s">
        <v>2696</v>
      </c>
      <c r="F538" s="15">
        <v>17</v>
      </c>
      <c r="G538" s="15" t="s">
        <v>3041</v>
      </c>
      <c r="H538" s="15" t="str">
        <f t="shared" si="8"/>
        <v>207600</v>
      </c>
      <c r="I538" s="15" t="b">
        <v>1</v>
      </c>
      <c r="J538" s="15" t="s">
        <v>2698</v>
      </c>
      <c r="K538" s="33" t="s">
        <v>2981</v>
      </c>
      <c r="L538" s="15">
        <v>1</v>
      </c>
      <c r="M538" s="15">
        <v>2000</v>
      </c>
      <c r="N538" s="15">
        <v>0</v>
      </c>
      <c r="O538" s="33" t="s">
        <v>373</v>
      </c>
      <c r="P538" s="33">
        <v>12221015</v>
      </c>
      <c r="Q538" s="7">
        <v>0</v>
      </c>
      <c r="R538" s="33" t="s">
        <v>2699</v>
      </c>
      <c r="S538" s="15" t="s">
        <v>2502</v>
      </c>
      <c r="T538" s="33">
        <v>1</v>
      </c>
      <c r="U538" s="15" t="s">
        <v>2700</v>
      </c>
      <c r="V538" s="15">
        <v>10000</v>
      </c>
      <c r="W538" s="15" t="s">
        <v>2973</v>
      </c>
      <c r="CK538" t="s">
        <v>2431</v>
      </c>
    </row>
    <row r="539" spans="2:89">
      <c r="B539" s="15">
        <f>20000000+INDEX(编号表!$F:$F,MATCH(D539,编号表!$E:$E,0))*10000+F539</f>
        <v>20760018</v>
      </c>
      <c r="C539" s="15" t="s">
        <v>3040</v>
      </c>
      <c r="D539" s="15" t="s">
        <v>2431</v>
      </c>
      <c r="E539" s="15" t="s">
        <v>2696</v>
      </c>
      <c r="F539" s="15">
        <v>18</v>
      </c>
      <c r="G539" s="15" t="s">
        <v>3041</v>
      </c>
      <c r="H539" s="15" t="str">
        <f t="shared" si="8"/>
        <v>207600</v>
      </c>
      <c r="I539" s="15" t="b">
        <v>1</v>
      </c>
      <c r="J539" s="15" t="s">
        <v>2698</v>
      </c>
      <c r="K539" s="33" t="s">
        <v>2981</v>
      </c>
      <c r="L539" s="15">
        <v>1</v>
      </c>
      <c r="M539" s="15">
        <v>2000</v>
      </c>
      <c r="N539" s="15">
        <v>0</v>
      </c>
      <c r="O539" s="33" t="s">
        <v>373</v>
      </c>
      <c r="P539" s="33">
        <v>12221015</v>
      </c>
      <c r="Q539" s="7">
        <v>0</v>
      </c>
      <c r="R539" s="33" t="s">
        <v>2699</v>
      </c>
      <c r="S539" s="15" t="s">
        <v>2502</v>
      </c>
      <c r="T539" s="33">
        <v>1</v>
      </c>
      <c r="U539" s="15" t="s">
        <v>2700</v>
      </c>
      <c r="V539" s="15">
        <v>10000</v>
      </c>
      <c r="W539" s="15" t="s">
        <v>2973</v>
      </c>
      <c r="CK539" t="s">
        <v>2431</v>
      </c>
    </row>
    <row r="540" spans="2:89">
      <c r="B540" s="15">
        <f>20000000+INDEX(编号表!$F:$F,MATCH(D540,编号表!$E:$E,0))*10000+F540</f>
        <v>20760019</v>
      </c>
      <c r="C540" s="15" t="s">
        <v>3040</v>
      </c>
      <c r="D540" s="15" t="s">
        <v>2431</v>
      </c>
      <c r="E540" s="15" t="s">
        <v>2696</v>
      </c>
      <c r="F540" s="15">
        <v>19</v>
      </c>
      <c r="G540" s="15" t="s">
        <v>3041</v>
      </c>
      <c r="H540" s="15" t="str">
        <f t="shared" si="8"/>
        <v>207600</v>
      </c>
      <c r="I540" s="15" t="b">
        <v>1</v>
      </c>
      <c r="J540" s="15" t="s">
        <v>2698</v>
      </c>
      <c r="K540" s="33" t="s">
        <v>2981</v>
      </c>
      <c r="L540" s="15">
        <v>1</v>
      </c>
      <c r="M540" s="15">
        <v>2000</v>
      </c>
      <c r="N540" s="15">
        <v>0</v>
      </c>
      <c r="O540" s="33" t="s">
        <v>373</v>
      </c>
      <c r="P540" s="33">
        <v>12221015</v>
      </c>
      <c r="Q540" s="7">
        <v>0</v>
      </c>
      <c r="R540" s="33" t="s">
        <v>2699</v>
      </c>
      <c r="S540" s="15" t="s">
        <v>2502</v>
      </c>
      <c r="T540" s="33">
        <v>1</v>
      </c>
      <c r="U540" s="15" t="s">
        <v>2700</v>
      </c>
      <c r="V540" s="15">
        <v>10000</v>
      </c>
      <c r="W540" s="15" t="s">
        <v>2973</v>
      </c>
      <c r="CK540" t="s">
        <v>2431</v>
      </c>
    </row>
    <row r="541" spans="2:89">
      <c r="B541" s="15">
        <f>20000000+INDEX(编号表!$F:$F,MATCH(D541,编号表!$E:$E,0))*10000+F541</f>
        <v>20760020</v>
      </c>
      <c r="C541" s="15" t="s">
        <v>3040</v>
      </c>
      <c r="D541" s="15" t="s">
        <v>2431</v>
      </c>
      <c r="E541" s="15" t="s">
        <v>2696</v>
      </c>
      <c r="F541" s="15">
        <v>20</v>
      </c>
      <c r="G541" s="15" t="s">
        <v>3041</v>
      </c>
      <c r="H541" s="15" t="str">
        <f t="shared" si="8"/>
        <v>207600</v>
      </c>
      <c r="I541" s="15" t="b">
        <v>1</v>
      </c>
      <c r="J541" s="15" t="s">
        <v>2698</v>
      </c>
      <c r="K541" s="33" t="s">
        <v>2981</v>
      </c>
      <c r="L541" s="15">
        <v>1</v>
      </c>
      <c r="M541" s="15">
        <v>2000</v>
      </c>
      <c r="N541" s="15">
        <v>0</v>
      </c>
      <c r="O541" s="33" t="s">
        <v>373</v>
      </c>
      <c r="P541" s="33">
        <v>12221015</v>
      </c>
      <c r="Q541" s="7">
        <v>0</v>
      </c>
      <c r="R541" s="33" t="s">
        <v>2699</v>
      </c>
      <c r="S541" s="15" t="s">
        <v>2502</v>
      </c>
      <c r="T541" s="33">
        <v>1</v>
      </c>
      <c r="U541" s="15" t="s">
        <v>2700</v>
      </c>
      <c r="V541" s="15">
        <v>10000</v>
      </c>
      <c r="W541" s="15" t="s">
        <v>2973</v>
      </c>
      <c r="CK541" t="s">
        <v>2431</v>
      </c>
    </row>
    <row r="542" spans="2:89">
      <c r="B542" s="15">
        <f>20000000+INDEX(编号表!$F:$F,MATCH(D542,编号表!$E:$E,0))*10000+F542</f>
        <v>20760021</v>
      </c>
      <c r="C542" s="15" t="s">
        <v>3040</v>
      </c>
      <c r="D542" s="15" t="s">
        <v>2431</v>
      </c>
      <c r="E542" s="15" t="s">
        <v>2696</v>
      </c>
      <c r="F542" s="15">
        <v>21</v>
      </c>
      <c r="G542" s="15" t="s">
        <v>3041</v>
      </c>
      <c r="H542" s="15" t="str">
        <f t="shared" si="8"/>
        <v>207600</v>
      </c>
      <c r="I542" s="15" t="b">
        <v>1</v>
      </c>
      <c r="J542" s="15" t="s">
        <v>2698</v>
      </c>
      <c r="K542" s="33" t="s">
        <v>2981</v>
      </c>
      <c r="L542" s="15">
        <v>1</v>
      </c>
      <c r="M542" s="15">
        <v>2000</v>
      </c>
      <c r="N542" s="15">
        <v>0</v>
      </c>
      <c r="O542" s="33" t="s">
        <v>373</v>
      </c>
      <c r="P542" s="33">
        <v>12221015</v>
      </c>
      <c r="Q542" s="7">
        <v>0</v>
      </c>
      <c r="R542" s="33" t="s">
        <v>2699</v>
      </c>
      <c r="S542" s="15" t="s">
        <v>2502</v>
      </c>
      <c r="T542" s="33">
        <v>1</v>
      </c>
      <c r="U542" s="15" t="s">
        <v>2700</v>
      </c>
      <c r="V542" s="15">
        <v>10000</v>
      </c>
      <c r="W542" s="15" t="s">
        <v>2973</v>
      </c>
      <c r="CK542" t="s">
        <v>2431</v>
      </c>
    </row>
    <row r="543" spans="2:89">
      <c r="B543" s="15">
        <f>20000000+INDEX(编号表!$F:$F,MATCH(D543,编号表!$E:$E,0))*10000+F543</f>
        <v>20770100</v>
      </c>
      <c r="C543" s="15" t="s">
        <v>3042</v>
      </c>
      <c r="D543" s="15" t="s">
        <v>2433</v>
      </c>
      <c r="E543" s="15" t="s">
        <v>2696</v>
      </c>
      <c r="F543" s="15">
        <v>100</v>
      </c>
      <c r="G543" s="15" t="inlineStr">
        <is>
          <t xml:space="preserve">移动速度降低30，本次减速持续2秒；仍在流沙区域内时每0.5秒刷新时长，离开区域后最多持续2秒。</t>
        </is>
      </c>
      <c r="H543" s="15" t="str">
        <f t="shared" si="8"/>
        <v>207701</v>
      </c>
      <c r="I543" s="15" t="b">
        <v>1</v>
      </c>
      <c r="J543" s="15" t="s">
        <v>2698</v>
      </c>
      <c r="K543" s="33" t="s">
        <v>2981</v>
      </c>
      <c r="L543" s="15">
        <v>1</v>
      </c>
      <c r="M543" s="15">
        <v>2000</v>
      </c>
      <c r="N543" s="15">
        <v>0</v>
      </c>
      <c r="O543" s="33" t="s">
        <v>373</v>
      </c>
      <c r="P543" s="33">
        <v>12221016</v>
      </c>
      <c r="Q543" s="7">
        <v>0</v>
      </c>
      <c r="R543" s="33" t="s">
        <v>2699</v>
      </c>
      <c r="S543" s="15" t="s">
        <v>2502</v>
      </c>
      <c r="T543" s="33">
        <v>1</v>
      </c>
      <c r="U543" s="15" t="s">
        <v>2707</v>
      </c>
      <c r="V543" s="15">
        <v>10000</v>
      </c>
      <c r="AH543" s="33" t="s">
        <v>2743</v>
      </c>
      <c r="AI543" s="33">
        <v>-30</v>
      </c>
      <c r="CK543" t="s">
        <v>2433</v>
      </c>
    </row>
    <row r="544" spans="2:89">
      <c r="B544" s="15">
        <f>20000000+INDEX(编号表!$F:$F,MATCH(D544,编号表!$E:$E,0))*10000+F544</f>
        <v>20770001</v>
      </c>
      <c r="C544" s="15" t="s">
        <v>3044</v>
      </c>
      <c r="D544" s="15" t="s">
        <v>2433</v>
      </c>
      <c r="E544" s="15" t="s">
        <v>2696</v>
      </c>
      <c r="F544" s="15">
        <v>1</v>
      </c>
      <c r="G544" s="15" t="inlineStr">
        <is>
          <t xml:space="preserve">固定流沙区域持续2秒，每0.5秒对区域内敌人刷新持续2秒的减速，移动速度降低30；离开区域后减速最多持续2秒。</t>
        </is>
      </c>
      <c r="H544" s="15" t="str">
        <f t="shared" si="8"/>
        <v>207700</v>
      </c>
      <c r="I544" s="15" t="b">
        <v>1</v>
      </c>
      <c r="J544" s="15" t="s">
        <v>2698</v>
      </c>
      <c r="K544" s="33" t="s">
        <v>2981</v>
      </c>
      <c r="L544" s="15">
        <v>1</v>
      </c>
      <c r="M544" s="15">
        <v>2000</v>
      </c>
      <c r="N544" s="15">
        <v>500</v>
      </c>
      <c r="O544" s="33" t="s">
        <v>373</v>
      </c>
      <c r="P544" s="33">
        <v>12221016</v>
      </c>
      <c r="Q544" s="7">
        <v>0</v>
      </c>
      <c r="R544" s="33" t="s">
        <v>2699</v>
      </c>
      <c r="S544" s="15" t="s">
        <v>2982</v>
      </c>
      <c r="T544" s="33">
        <v>1</v>
      </c>
      <c r="U544" s="15" t="s">
        <v>2731</v>
      </c>
      <c r="V544" s="15">
        <v>10000</v>
      </c>
      <c r="AJ544" s="33">
        <v>11690100</v>
      </c>
      <c r="AK544" s="7">
        <v>500</v>
      </c>
      <c r="CK544" t="s">
        <v>2433</v>
      </c>
    </row>
    <row r="545" spans="2:89">
      <c r="B545" s="15">
        <f>20000000+INDEX(编号表!$F:$F,MATCH(D545,编号表!$E:$E,0))*10000+F545</f>
        <v>20770101</v>
      </c>
      <c r="C545" s="15" t="s">
        <v>3042</v>
      </c>
      <c r="D545" s="15" t="s">
        <v>2433</v>
      </c>
      <c r="E545" s="15" t="s">
        <v>2696</v>
      </c>
      <c r="F545" s="15">
        <v>101</v>
      </c>
      <c r="G545" s="15" t="inlineStr">
        <is>
          <t xml:space="preserve">移动速度降低45，本次减速持续2秒；仍在流沙区域内时每0.5秒刷新时长，离开区域后最多持续2秒。</t>
        </is>
      </c>
      <c r="H545" s="15" t="str">
        <f t="shared" si="8"/>
        <v>207701</v>
      </c>
      <c r="I545" s="15" t="b">
        <v>1</v>
      </c>
      <c r="J545" s="15" t="s">
        <v>2698</v>
      </c>
      <c r="K545" s="33" t="s">
        <v>2981</v>
      </c>
      <c r="L545" s="15">
        <v>1</v>
      </c>
      <c r="M545" s="15">
        <v>2000</v>
      </c>
      <c r="N545" s="15">
        <v>0</v>
      </c>
      <c r="O545" s="33" t="s">
        <v>373</v>
      </c>
      <c r="P545" s="33">
        <v>12221016</v>
      </c>
      <c r="Q545" s="7">
        <v>0</v>
      </c>
      <c r="R545" s="33" t="s">
        <v>2699</v>
      </c>
      <c r="S545" s="15" t="s">
        <v>2502</v>
      </c>
      <c r="T545" s="33">
        <v>1</v>
      </c>
      <c r="U545" s="15" t="s">
        <v>2707</v>
      </c>
      <c r="V545" s="15">
        <v>10000</v>
      </c>
      <c r="AH545" s="33" t="s">
        <v>2743</v>
      </c>
      <c r="AI545" s="33">
        <v>-45</v>
      </c>
      <c r="CK545" t="s">
        <v>2433</v>
      </c>
    </row>
    <row r="546" spans="2:89">
      <c r="B546" s="15">
        <f>20000000+INDEX(编号表!$F:$F,MATCH(D546,编号表!$E:$E,0))*10000+F546</f>
        <v>20770002</v>
      </c>
      <c r="C546" s="15" t="s">
        <v>3044</v>
      </c>
      <c r="D546" s="15" t="s">
        <v>2433</v>
      </c>
      <c r="E546" s="15" t="s">
        <v>2696</v>
      </c>
      <c r="F546" s="15">
        <v>2</v>
      </c>
      <c r="G546" s="15" t="inlineStr">
        <is>
          <t xml:space="preserve">固定流沙区域持续2秒，每0.5秒对区域内敌人刷新持续2秒的减速，移动速度降低45；离开区域后减速最多持续2秒。</t>
        </is>
      </c>
      <c r="H546" s="15" t="str">
        <f t="shared" si="8"/>
        <v>207700</v>
      </c>
      <c r="I546" s="15" t="b">
        <v>1</v>
      </c>
      <c r="J546" s="15" t="s">
        <v>2698</v>
      </c>
      <c r="K546" s="33" t="s">
        <v>2981</v>
      </c>
      <c r="L546" s="15">
        <v>1</v>
      </c>
      <c r="M546" s="15">
        <v>2000</v>
      </c>
      <c r="N546" s="15">
        <v>500</v>
      </c>
      <c r="O546" s="33" t="s">
        <v>373</v>
      </c>
      <c r="P546" s="33">
        <v>12221016</v>
      </c>
      <c r="Q546" s="7">
        <v>0</v>
      </c>
      <c r="R546" s="33" t="s">
        <v>2699</v>
      </c>
      <c r="S546" s="15" t="s">
        <v>2982</v>
      </c>
      <c r="T546" s="33">
        <v>1</v>
      </c>
      <c r="U546" s="15" t="s">
        <v>2731</v>
      </c>
      <c r="V546" s="15">
        <v>10000</v>
      </c>
      <c r="AJ546" s="33">
        <v>11690101</v>
      </c>
      <c r="AK546" s="7">
        <v>500</v>
      </c>
      <c r="CK546" t="s">
        <v>2433</v>
      </c>
    </row>
    <row r="547" spans="2:89">
      <c r="B547" s="15">
        <f>20000000+INDEX(编号表!$F:$F,MATCH(D547,编号表!$E:$E,0))*10000+F547</f>
        <v>20770102</v>
      </c>
      <c r="C547" s="15" t="s">
        <v>3042</v>
      </c>
      <c r="D547" s="15" t="s">
        <v>2433</v>
      </c>
      <c r="E547" s="15" t="s">
        <v>2696</v>
      </c>
      <c r="F547" s="15">
        <v>102</v>
      </c>
      <c r="G547" s="15" t="inlineStr">
        <is>
          <t xml:space="preserve">移动速度降低60，本次减速持续2秒；仍在流沙区域内时每0.5秒刷新时长，离开区域后最多持续2秒。</t>
        </is>
      </c>
      <c r="H547" s="15" t="str">
        <f t="shared" si="8"/>
        <v>207701</v>
      </c>
      <c r="I547" s="15" t="b">
        <v>1</v>
      </c>
      <c r="J547" s="15" t="s">
        <v>2698</v>
      </c>
      <c r="K547" s="33" t="s">
        <v>2981</v>
      </c>
      <c r="L547" s="15">
        <v>1</v>
      </c>
      <c r="M547" s="15">
        <v>2000</v>
      </c>
      <c r="N547" s="15">
        <v>0</v>
      </c>
      <c r="O547" s="33" t="s">
        <v>373</v>
      </c>
      <c r="P547" s="33">
        <v>12221016</v>
      </c>
      <c r="Q547" s="7">
        <v>0</v>
      </c>
      <c r="R547" s="33" t="s">
        <v>2699</v>
      </c>
      <c r="S547" s="15" t="s">
        <v>2502</v>
      </c>
      <c r="T547" s="33">
        <v>1</v>
      </c>
      <c r="U547" s="15" t="s">
        <v>2707</v>
      </c>
      <c r="V547" s="15">
        <v>10000</v>
      </c>
      <c r="AH547" s="33" t="s">
        <v>2743</v>
      </c>
      <c r="AI547" s="33">
        <v>-60</v>
      </c>
      <c r="CK547" t="s">
        <v>2433</v>
      </c>
    </row>
    <row r="548" spans="2:89">
      <c r="B548" s="15">
        <f>20000000+INDEX(编号表!$F:$F,MATCH(D548,编号表!$E:$E,0))*10000+F548</f>
        <v>20770003</v>
      </c>
      <c r="C548" s="15" t="s">
        <v>3044</v>
      </c>
      <c r="D548" s="15" t="s">
        <v>2433</v>
      </c>
      <c r="E548" s="15" t="s">
        <v>2696</v>
      </c>
      <c r="F548" s="15">
        <v>3</v>
      </c>
      <c r="G548" s="15" t="inlineStr">
        <is>
          <t xml:space="preserve">固定流沙区域持续2秒，每0.5秒对区域内敌人刷新持续2秒的减速，移动速度降低60；离开区域后减速最多持续2秒。</t>
        </is>
      </c>
      <c r="H548" s="15" t="str">
        <f t="shared" si="8"/>
        <v>207700</v>
      </c>
      <c r="I548" s="15" t="b">
        <v>1</v>
      </c>
      <c r="J548" s="15" t="s">
        <v>2698</v>
      </c>
      <c r="K548" s="33" t="s">
        <v>2981</v>
      </c>
      <c r="L548" s="15">
        <v>1</v>
      </c>
      <c r="M548" s="15">
        <v>2000</v>
      </c>
      <c r="N548" s="15">
        <v>500</v>
      </c>
      <c r="O548" s="33" t="s">
        <v>373</v>
      </c>
      <c r="P548" s="33">
        <v>12221016</v>
      </c>
      <c r="Q548" s="7">
        <v>0</v>
      </c>
      <c r="R548" s="33" t="s">
        <v>2699</v>
      </c>
      <c r="S548" s="15" t="s">
        <v>2982</v>
      </c>
      <c r="T548" s="33">
        <v>1</v>
      </c>
      <c r="U548" s="15" t="s">
        <v>2731</v>
      </c>
      <c r="V548" s="15">
        <v>10000</v>
      </c>
      <c r="AJ548" s="33">
        <v>11690102</v>
      </c>
      <c r="AK548" s="7">
        <v>500</v>
      </c>
      <c r="CK548" t="s">
        <v>2433</v>
      </c>
    </row>
    <row r="549" spans="2:89">
      <c r="B549" s="15">
        <f>20000000+INDEX(编号表!$F:$F,MATCH(D549,编号表!$E:$E,0))*10000+F549</f>
        <v>20770103</v>
      </c>
      <c r="C549" s="15" t="s">
        <v>3042</v>
      </c>
      <c r="D549" s="15" t="s">
        <v>2433</v>
      </c>
      <c r="E549" s="15" t="s">
        <v>2696</v>
      </c>
      <c r="F549" s="15">
        <v>103</v>
      </c>
      <c r="G549" s="15" t="inlineStr">
        <is>
          <t xml:space="preserve">移动速度降低30，本次减速持续2秒；仍在流沙区域内时每0.5秒刷新时长，离开区域后最多持续2秒。</t>
        </is>
      </c>
      <c r="H549" s="15" t="str">
        <f t="shared" si="8"/>
        <v>207701</v>
      </c>
      <c r="I549" s="15" t="b">
        <v>1</v>
      </c>
      <c r="J549" s="15" t="s">
        <v>2698</v>
      </c>
      <c r="K549" s="33" t="s">
        <v>2981</v>
      </c>
      <c r="L549" s="15">
        <v>1</v>
      </c>
      <c r="M549" s="15">
        <v>2000</v>
      </c>
      <c r="N549" s="15">
        <v>0</v>
      </c>
      <c r="O549" s="33" t="s">
        <v>373</v>
      </c>
      <c r="P549" s="33">
        <v>12221016</v>
      </c>
      <c r="Q549" s="7">
        <v>0</v>
      </c>
      <c r="R549" s="33" t="s">
        <v>2699</v>
      </c>
      <c r="S549" s="15" t="s">
        <v>2502</v>
      </c>
      <c r="T549" s="33">
        <v>1</v>
      </c>
      <c r="U549" s="15" t="s">
        <v>2707</v>
      </c>
      <c r="V549" s="15">
        <v>10000</v>
      </c>
      <c r="AH549" s="33" t="s">
        <v>2743</v>
      </c>
      <c r="AI549" s="33">
        <v>-30</v>
      </c>
      <c r="CK549" t="s">
        <v>2433</v>
      </c>
    </row>
    <row r="550" spans="2:89">
      <c r="B550" s="15">
        <f>20000000+INDEX(编号表!$F:$F,MATCH(D550,编号表!$E:$E,0))*10000+F550</f>
        <v>20770004</v>
      </c>
      <c r="C550" s="15" t="s">
        <v>3044</v>
      </c>
      <c r="D550" s="15" t="s">
        <v>2433</v>
      </c>
      <c r="E550" s="15" t="s">
        <v>2696</v>
      </c>
      <c r="F550" s="15">
        <v>4</v>
      </c>
      <c r="G550" s="15" t="inlineStr">
        <is>
          <t xml:space="preserve">固定流沙区域持续2秒，每0.5秒对区域内敌人刷新持续2秒的减速，移动速度降低30；离开区域后减速最多持续2秒。</t>
        </is>
      </c>
      <c r="H550" s="15" t="str">
        <f t="shared" si="8"/>
        <v>207700</v>
      </c>
      <c r="I550" s="15" t="b">
        <v>1</v>
      </c>
      <c r="J550" s="15" t="s">
        <v>2698</v>
      </c>
      <c r="K550" s="33" t="s">
        <v>2981</v>
      </c>
      <c r="L550" s="15">
        <v>1</v>
      </c>
      <c r="M550" s="15">
        <v>2000</v>
      </c>
      <c r="N550" s="15">
        <v>500</v>
      </c>
      <c r="O550" s="33" t="s">
        <v>373</v>
      </c>
      <c r="P550" s="33">
        <v>12221016</v>
      </c>
      <c r="Q550" s="7">
        <v>0</v>
      </c>
      <c r="R550" s="33" t="s">
        <v>2699</v>
      </c>
      <c r="S550" s="15" t="s">
        <v>2982</v>
      </c>
      <c r="T550" s="33">
        <v>1</v>
      </c>
      <c r="U550" s="15" t="s">
        <v>2731</v>
      </c>
      <c r="V550" s="15">
        <v>10000</v>
      </c>
      <c r="AJ550" s="33">
        <v>11690103</v>
      </c>
      <c r="AK550" s="7">
        <v>500</v>
      </c>
      <c r="CK550" t="s">
        <v>2433</v>
      </c>
    </row>
    <row r="551" spans="2:89">
      <c r="B551" s="15">
        <f>20000000+INDEX(编号表!$F:$F,MATCH(D551,编号表!$E:$E,0))*10000+F551</f>
        <v>20770104</v>
      </c>
      <c r="C551" s="15" t="s">
        <v>3042</v>
      </c>
      <c r="D551" s="15" t="s">
        <v>2433</v>
      </c>
      <c r="E551" s="15" t="s">
        <v>2696</v>
      </c>
      <c r="F551" s="15">
        <v>104</v>
      </c>
      <c r="G551" s="15" t="inlineStr">
        <is>
          <t xml:space="preserve">移动速度降低45，本次减速持续2秒；仍在流沙区域内时每0.5秒刷新时长，离开区域后最多持续2秒。</t>
        </is>
      </c>
      <c r="H551" s="15" t="str">
        <f t="shared" si="8"/>
        <v>207701</v>
      </c>
      <c r="I551" s="15" t="b">
        <v>1</v>
      </c>
      <c r="J551" s="15" t="s">
        <v>2698</v>
      </c>
      <c r="K551" s="33" t="s">
        <v>2981</v>
      </c>
      <c r="L551" s="15">
        <v>1</v>
      </c>
      <c r="M551" s="15">
        <v>2000</v>
      </c>
      <c r="N551" s="15">
        <v>0</v>
      </c>
      <c r="O551" s="33" t="s">
        <v>373</v>
      </c>
      <c r="P551" s="33">
        <v>12221016</v>
      </c>
      <c r="Q551" s="7">
        <v>0</v>
      </c>
      <c r="R551" s="33" t="s">
        <v>2699</v>
      </c>
      <c r="S551" s="15" t="s">
        <v>2502</v>
      </c>
      <c r="T551" s="33">
        <v>1</v>
      </c>
      <c r="U551" s="15" t="s">
        <v>2707</v>
      </c>
      <c r="V551" s="15">
        <v>10000</v>
      </c>
      <c r="AH551" s="33" t="s">
        <v>2743</v>
      </c>
      <c r="AI551" s="33">
        <v>-45</v>
      </c>
      <c r="CK551" t="s">
        <v>2433</v>
      </c>
    </row>
    <row r="552" spans="2:89">
      <c r="B552" s="15">
        <f>20000000+INDEX(编号表!$F:$F,MATCH(D552,编号表!$E:$E,0))*10000+F552</f>
        <v>20770005</v>
      </c>
      <c r="C552" s="15" t="s">
        <v>3044</v>
      </c>
      <c r="D552" s="15" t="s">
        <v>2433</v>
      </c>
      <c r="E552" s="15" t="s">
        <v>2696</v>
      </c>
      <c r="F552" s="15">
        <v>5</v>
      </c>
      <c r="G552" s="15" t="inlineStr">
        <is>
          <t xml:space="preserve">固定流沙区域持续2秒，每0.5秒对区域内敌人刷新持续2秒的减速，移动速度降低45；离开区域后减速最多持续2秒。</t>
        </is>
      </c>
      <c r="H552" s="15" t="str">
        <f t="shared" si="8"/>
        <v>207700</v>
      </c>
      <c r="I552" s="15" t="b">
        <v>1</v>
      </c>
      <c r="J552" s="15" t="s">
        <v>2698</v>
      </c>
      <c r="K552" s="33" t="s">
        <v>2981</v>
      </c>
      <c r="L552" s="15">
        <v>1</v>
      </c>
      <c r="M552" s="15">
        <v>2000</v>
      </c>
      <c r="N552" s="15">
        <v>500</v>
      </c>
      <c r="O552" s="33" t="s">
        <v>373</v>
      </c>
      <c r="P552" s="33">
        <v>12221016</v>
      </c>
      <c r="Q552" s="7">
        <v>0</v>
      </c>
      <c r="R552" s="33" t="s">
        <v>2699</v>
      </c>
      <c r="S552" s="15" t="s">
        <v>2982</v>
      </c>
      <c r="T552" s="33">
        <v>1</v>
      </c>
      <c r="U552" s="15" t="s">
        <v>2731</v>
      </c>
      <c r="V552" s="15">
        <v>10000</v>
      </c>
      <c r="AJ552" s="33">
        <v>11690104</v>
      </c>
      <c r="AK552" s="7">
        <v>500</v>
      </c>
      <c r="CK552" t="s">
        <v>2433</v>
      </c>
    </row>
    <row r="553" spans="2:89">
      <c r="B553" s="15">
        <f>20000000+INDEX(编号表!$F:$F,MATCH(D553,编号表!$E:$E,0))*10000+F553</f>
        <v>20770105</v>
      </c>
      <c r="C553" s="15" t="s">
        <v>3042</v>
      </c>
      <c r="D553" s="15" t="s">
        <v>2433</v>
      </c>
      <c r="E553" s="15" t="s">
        <v>2696</v>
      </c>
      <c r="F553" s="15">
        <v>105</v>
      </c>
      <c r="G553" s="15" t="inlineStr">
        <is>
          <t xml:space="preserve">移动速度降低60，本次减速持续2秒；仍在流沙区域内时每0.5秒刷新时长，离开区域后最多持续2秒。</t>
        </is>
      </c>
      <c r="H553" s="15" t="str">
        <f t="shared" si="8"/>
        <v>207701</v>
      </c>
      <c r="I553" s="15" t="b">
        <v>1</v>
      </c>
      <c r="J553" s="15" t="s">
        <v>2698</v>
      </c>
      <c r="K553" s="33" t="s">
        <v>2981</v>
      </c>
      <c r="L553" s="15">
        <v>1</v>
      </c>
      <c r="M553" s="15">
        <v>2000</v>
      </c>
      <c r="N553" s="15">
        <v>0</v>
      </c>
      <c r="O553" s="33" t="s">
        <v>373</v>
      </c>
      <c r="P553" s="33">
        <v>12221016</v>
      </c>
      <c r="Q553" s="7">
        <v>0</v>
      </c>
      <c r="R553" s="33" t="s">
        <v>2699</v>
      </c>
      <c r="S553" s="15" t="s">
        <v>2502</v>
      </c>
      <c r="T553" s="33">
        <v>1</v>
      </c>
      <c r="U553" s="15" t="s">
        <v>2707</v>
      </c>
      <c r="V553" s="15">
        <v>10000</v>
      </c>
      <c r="AH553" s="33" t="s">
        <v>2743</v>
      </c>
      <c r="AI553" s="33">
        <v>-60</v>
      </c>
      <c r="CK553" t="s">
        <v>2433</v>
      </c>
    </row>
    <row r="554" spans="2:89">
      <c r="B554" s="15">
        <f>20000000+INDEX(编号表!$F:$F,MATCH(D554,编号表!$E:$E,0))*10000+F554</f>
        <v>20770006</v>
      </c>
      <c r="C554" s="15" t="s">
        <v>3044</v>
      </c>
      <c r="D554" s="15" t="s">
        <v>2433</v>
      </c>
      <c r="E554" s="15" t="s">
        <v>2696</v>
      </c>
      <c r="F554" s="15">
        <v>6</v>
      </c>
      <c r="G554" s="15" t="inlineStr">
        <is>
          <t xml:space="preserve">固定流沙区域持续2秒，每0.5秒对区域内敌人刷新持续2秒的减速，移动速度降低60；离开区域后减速最多持续2秒。</t>
        </is>
      </c>
      <c r="H554" s="15" t="str">
        <f t="shared" si="8"/>
        <v>207700</v>
      </c>
      <c r="I554" s="15" t="b">
        <v>1</v>
      </c>
      <c r="J554" s="15" t="s">
        <v>2698</v>
      </c>
      <c r="K554" s="33" t="s">
        <v>2981</v>
      </c>
      <c r="L554" s="15">
        <v>1</v>
      </c>
      <c r="M554" s="15">
        <v>2000</v>
      </c>
      <c r="N554" s="15">
        <v>500</v>
      </c>
      <c r="O554" s="33" t="s">
        <v>373</v>
      </c>
      <c r="P554" s="33">
        <v>12221016</v>
      </c>
      <c r="Q554" s="7">
        <v>0</v>
      </c>
      <c r="R554" s="33" t="s">
        <v>2699</v>
      </c>
      <c r="S554" s="15" t="s">
        <v>2982</v>
      </c>
      <c r="T554" s="33">
        <v>1</v>
      </c>
      <c r="U554" s="15" t="s">
        <v>2731</v>
      </c>
      <c r="V554" s="15">
        <v>10000</v>
      </c>
      <c r="AJ554" s="33">
        <v>11690105</v>
      </c>
      <c r="AK554" s="7">
        <v>500</v>
      </c>
      <c r="CK554" t="s">
        <v>2433</v>
      </c>
    </row>
    <row r="555" spans="2:89">
      <c r="B555" s="15">
        <f>20000000+INDEX(编号表!$F:$F,MATCH(D555,编号表!$E:$E,0))*10000+F555</f>
        <v>20770106</v>
      </c>
      <c r="C555" s="15" t="s">
        <v>3042</v>
      </c>
      <c r="D555" s="15" t="s">
        <v>2433</v>
      </c>
      <c r="E555" s="15" t="s">
        <v>2696</v>
      </c>
      <c r="F555" s="15">
        <v>106</v>
      </c>
      <c r="G555" s="15" t="inlineStr">
        <is>
          <t xml:space="preserve">移动速度降低30，本次减速持续2秒；仍在流沙区域内时每0.5秒刷新时长，离开区域后最多持续2秒。</t>
        </is>
      </c>
      <c r="H555" s="15" t="str">
        <f t="shared" si="8"/>
        <v>207701</v>
      </c>
      <c r="I555" s="15" t="b">
        <v>1</v>
      </c>
      <c r="J555" s="15" t="s">
        <v>2698</v>
      </c>
      <c r="K555" s="33" t="s">
        <v>2981</v>
      </c>
      <c r="L555" s="15">
        <v>1</v>
      </c>
      <c r="M555" s="15">
        <v>2000</v>
      </c>
      <c r="N555" s="15">
        <v>0</v>
      </c>
      <c r="O555" s="33" t="s">
        <v>373</v>
      </c>
      <c r="P555" s="33">
        <v>12221016</v>
      </c>
      <c r="Q555" s="7">
        <v>0</v>
      </c>
      <c r="R555" s="33" t="s">
        <v>2699</v>
      </c>
      <c r="S555" s="15" t="s">
        <v>2502</v>
      </c>
      <c r="T555" s="33">
        <v>1</v>
      </c>
      <c r="U555" s="15" t="s">
        <v>2707</v>
      </c>
      <c r="V555" s="15">
        <v>10000</v>
      </c>
      <c r="AH555" s="33" t="s">
        <v>2743</v>
      </c>
      <c r="AI555" s="33">
        <v>-30</v>
      </c>
      <c r="CK555" t="s">
        <v>2433</v>
      </c>
    </row>
    <row r="556" spans="2:89">
      <c r="B556" s="15">
        <f>20000000+INDEX(编号表!$F:$F,MATCH(D556,编号表!$E:$E,0))*10000+F556</f>
        <v>20770007</v>
      </c>
      <c r="C556" s="15" t="s">
        <v>3044</v>
      </c>
      <c r="D556" s="15" t="s">
        <v>2433</v>
      </c>
      <c r="E556" s="15" t="s">
        <v>2696</v>
      </c>
      <c r="F556" s="15">
        <v>7</v>
      </c>
      <c r="G556" s="15" t="inlineStr">
        <is>
          <t xml:space="preserve">固定流沙区域持续2秒，每0.5秒对区域内敌人刷新持续2秒的减速，移动速度降低30；离开区域后减速最多持续2秒。</t>
        </is>
      </c>
      <c r="H556" s="15" t="str">
        <f t="shared" si="8"/>
        <v>207700</v>
      </c>
      <c r="I556" s="15" t="b">
        <v>1</v>
      </c>
      <c r="J556" s="15" t="s">
        <v>2698</v>
      </c>
      <c r="K556" s="33" t="s">
        <v>2981</v>
      </c>
      <c r="L556" s="15">
        <v>1</v>
      </c>
      <c r="M556" s="15">
        <v>2000</v>
      </c>
      <c r="N556" s="15">
        <v>500</v>
      </c>
      <c r="O556" s="33" t="s">
        <v>373</v>
      </c>
      <c r="P556" s="33">
        <v>12221016</v>
      </c>
      <c r="Q556" s="7">
        <v>0</v>
      </c>
      <c r="R556" s="33" t="s">
        <v>2699</v>
      </c>
      <c r="S556" s="15" t="s">
        <v>2982</v>
      </c>
      <c r="T556" s="33">
        <v>1</v>
      </c>
      <c r="U556" s="15" t="s">
        <v>2731</v>
      </c>
      <c r="V556" s="15">
        <v>10000</v>
      </c>
      <c r="AJ556" s="33">
        <v>11690106</v>
      </c>
      <c r="AK556" s="7">
        <v>500</v>
      </c>
      <c r="CK556" t="s">
        <v>2433</v>
      </c>
    </row>
    <row r="557" spans="2:89">
      <c r="B557" s="15">
        <f>20000000+INDEX(编号表!$F:$F,MATCH(D557,编号表!$E:$E,0))*10000+F557</f>
        <v>20770107</v>
      </c>
      <c r="C557" s="15" t="s">
        <v>3042</v>
      </c>
      <c r="D557" s="15" t="s">
        <v>2433</v>
      </c>
      <c r="E557" s="15" t="s">
        <v>2696</v>
      </c>
      <c r="F557" s="15">
        <v>107</v>
      </c>
      <c r="G557" s="15" t="inlineStr">
        <is>
          <t xml:space="preserve">移动速度降低45，本次减速持续2秒；仍在流沙区域内时每0.5秒刷新时长，离开区域后最多持续2秒。</t>
        </is>
      </c>
      <c r="H557" s="15" t="str">
        <f t="shared" si="8"/>
        <v>207701</v>
      </c>
      <c r="I557" s="15" t="b">
        <v>1</v>
      </c>
      <c r="J557" s="15" t="s">
        <v>2698</v>
      </c>
      <c r="K557" s="33" t="s">
        <v>2981</v>
      </c>
      <c r="L557" s="15">
        <v>1</v>
      </c>
      <c r="M557" s="15">
        <v>2000</v>
      </c>
      <c r="N557" s="15">
        <v>0</v>
      </c>
      <c r="O557" s="33" t="s">
        <v>373</v>
      </c>
      <c r="P557" s="33">
        <v>12221016</v>
      </c>
      <c r="Q557" s="7">
        <v>0</v>
      </c>
      <c r="R557" s="33" t="s">
        <v>2699</v>
      </c>
      <c r="S557" s="15" t="s">
        <v>2502</v>
      </c>
      <c r="T557" s="33">
        <v>1</v>
      </c>
      <c r="U557" s="15" t="s">
        <v>2707</v>
      </c>
      <c r="V557" s="15">
        <v>10000</v>
      </c>
      <c r="AH557" s="33" t="s">
        <v>2743</v>
      </c>
      <c r="AI557" s="33">
        <v>-45</v>
      </c>
      <c r="CK557" t="s">
        <v>2433</v>
      </c>
    </row>
    <row r="558" spans="2:89">
      <c r="B558" s="15">
        <f>20000000+INDEX(编号表!$F:$F,MATCH(D558,编号表!$E:$E,0))*10000+F558</f>
        <v>20770008</v>
      </c>
      <c r="C558" s="15" t="s">
        <v>3044</v>
      </c>
      <c r="D558" s="15" t="s">
        <v>2433</v>
      </c>
      <c r="E558" s="15" t="s">
        <v>2696</v>
      </c>
      <c r="F558" s="15">
        <v>8</v>
      </c>
      <c r="G558" s="15" t="inlineStr">
        <is>
          <t xml:space="preserve">固定流沙区域持续2秒，每0.5秒对区域内敌人刷新持续2秒的减速，移动速度降低45；离开区域后减速最多持续2秒。</t>
        </is>
      </c>
      <c r="H558" s="15" t="str">
        <f t="shared" si="8"/>
        <v>207700</v>
      </c>
      <c r="I558" s="15" t="b">
        <v>1</v>
      </c>
      <c r="J558" s="15" t="s">
        <v>2698</v>
      </c>
      <c r="K558" s="33" t="s">
        <v>2981</v>
      </c>
      <c r="L558" s="15">
        <v>1</v>
      </c>
      <c r="M558" s="15">
        <v>2000</v>
      </c>
      <c r="N558" s="15">
        <v>500</v>
      </c>
      <c r="O558" s="33" t="s">
        <v>373</v>
      </c>
      <c r="P558" s="33">
        <v>12221016</v>
      </c>
      <c r="Q558" s="7">
        <v>0</v>
      </c>
      <c r="R558" s="33" t="s">
        <v>2699</v>
      </c>
      <c r="S558" s="15" t="s">
        <v>2982</v>
      </c>
      <c r="T558" s="33">
        <v>1</v>
      </c>
      <c r="U558" s="15" t="s">
        <v>2731</v>
      </c>
      <c r="V558" s="15">
        <v>10000</v>
      </c>
      <c r="AJ558" s="33">
        <v>11690107</v>
      </c>
      <c r="AK558" s="7">
        <v>500</v>
      </c>
      <c r="CK558" t="s">
        <v>2433</v>
      </c>
    </row>
    <row r="559" spans="2:89">
      <c r="B559" s="15">
        <f>20000000+INDEX(编号表!$F:$F,MATCH(D559,编号表!$E:$E,0))*10000+F559</f>
        <v>20770108</v>
      </c>
      <c r="C559" s="15" t="s">
        <v>3042</v>
      </c>
      <c r="D559" s="15" t="s">
        <v>2433</v>
      </c>
      <c r="E559" s="15" t="s">
        <v>2696</v>
      </c>
      <c r="F559" s="15">
        <v>108</v>
      </c>
      <c r="G559" s="15" t="inlineStr">
        <is>
          <t xml:space="preserve">移动速度降低60，本次减速持续2秒；仍在流沙区域内时每0.5秒刷新时长，离开区域后最多持续2秒。</t>
        </is>
      </c>
      <c r="H559" s="15" t="str">
        <f t="shared" si="8"/>
        <v>207701</v>
      </c>
      <c r="I559" s="15" t="b">
        <v>1</v>
      </c>
      <c r="J559" s="15" t="s">
        <v>2698</v>
      </c>
      <c r="K559" s="33" t="s">
        <v>2981</v>
      </c>
      <c r="L559" s="15">
        <v>1</v>
      </c>
      <c r="M559" s="15">
        <v>2000</v>
      </c>
      <c r="N559" s="15">
        <v>0</v>
      </c>
      <c r="O559" s="33" t="s">
        <v>373</v>
      </c>
      <c r="P559" s="33">
        <v>12221016</v>
      </c>
      <c r="Q559" s="7">
        <v>0</v>
      </c>
      <c r="R559" s="33" t="s">
        <v>2699</v>
      </c>
      <c r="S559" s="15" t="s">
        <v>2502</v>
      </c>
      <c r="T559" s="33">
        <v>1</v>
      </c>
      <c r="U559" s="15" t="s">
        <v>2707</v>
      </c>
      <c r="V559" s="15">
        <v>10000</v>
      </c>
      <c r="AH559" s="33" t="s">
        <v>2743</v>
      </c>
      <c r="AI559" s="33">
        <v>-60</v>
      </c>
      <c r="CK559" t="s">
        <v>2433</v>
      </c>
    </row>
    <row r="560" spans="2:89">
      <c r="B560" s="15">
        <f>20000000+INDEX(编号表!$F:$F,MATCH(D560,编号表!$E:$E,0))*10000+F560</f>
        <v>20770009</v>
      </c>
      <c r="C560" s="15" t="s">
        <v>3044</v>
      </c>
      <c r="D560" s="15" t="s">
        <v>2433</v>
      </c>
      <c r="E560" s="15" t="s">
        <v>2696</v>
      </c>
      <c r="F560" s="15">
        <v>9</v>
      </c>
      <c r="G560" s="15" t="inlineStr">
        <is>
          <t xml:space="preserve">固定流沙区域持续2秒，每0.5秒对区域内敌人刷新持续2秒的减速，移动速度降低60；离开区域后减速最多持续2秒。</t>
        </is>
      </c>
      <c r="H560" s="15" t="str">
        <f t="shared" si="8"/>
        <v>207700</v>
      </c>
      <c r="I560" s="15" t="b">
        <v>1</v>
      </c>
      <c r="J560" s="15" t="s">
        <v>2698</v>
      </c>
      <c r="K560" s="33" t="s">
        <v>2981</v>
      </c>
      <c r="L560" s="15">
        <v>1</v>
      </c>
      <c r="M560" s="15">
        <v>2000</v>
      </c>
      <c r="N560" s="15">
        <v>500</v>
      </c>
      <c r="O560" s="33" t="s">
        <v>373</v>
      </c>
      <c r="P560" s="33">
        <v>12221016</v>
      </c>
      <c r="Q560" s="7">
        <v>0</v>
      </c>
      <c r="R560" s="33" t="s">
        <v>2699</v>
      </c>
      <c r="S560" s="15" t="s">
        <v>2982</v>
      </c>
      <c r="T560" s="33">
        <v>1</v>
      </c>
      <c r="U560" s="15" t="s">
        <v>2731</v>
      </c>
      <c r="V560" s="15">
        <v>10000</v>
      </c>
      <c r="AJ560" s="33">
        <v>11690108</v>
      </c>
      <c r="AK560" s="7">
        <v>500</v>
      </c>
      <c r="CK560" t="s">
        <v>2433</v>
      </c>
    </row>
    <row r="561" spans="2:89">
      <c r="B561" s="15">
        <f>20000000+INDEX(编号表!$F:$F,MATCH(D561,编号表!$E:$E,0))*10000+F561</f>
        <v>20770109</v>
      </c>
      <c r="C561" s="15" t="s">
        <v>3042</v>
      </c>
      <c r="D561" s="15" t="s">
        <v>2433</v>
      </c>
      <c r="E561" s="15" t="s">
        <v>2696</v>
      </c>
      <c r="F561" s="15">
        <v>109</v>
      </c>
      <c r="G561" s="15" t="inlineStr">
        <is>
          <t xml:space="preserve">移动速度降低30，本次减速持续2秒；仍在流沙区域内时每0.5秒刷新时长，离开区域后最多持续2秒。</t>
        </is>
      </c>
      <c r="H561" s="15" t="str">
        <f t="shared" si="8"/>
        <v>207701</v>
      </c>
      <c r="I561" s="15" t="b">
        <v>1</v>
      </c>
      <c r="J561" s="15" t="s">
        <v>2698</v>
      </c>
      <c r="K561" s="33" t="s">
        <v>2981</v>
      </c>
      <c r="L561" s="15">
        <v>1</v>
      </c>
      <c r="M561" s="15">
        <v>2000</v>
      </c>
      <c r="N561" s="15">
        <v>0</v>
      </c>
      <c r="O561" s="33" t="s">
        <v>373</v>
      </c>
      <c r="P561" s="33">
        <v>12221016</v>
      </c>
      <c r="Q561" s="7">
        <v>0</v>
      </c>
      <c r="R561" s="33" t="s">
        <v>2699</v>
      </c>
      <c r="S561" s="15" t="s">
        <v>2502</v>
      </c>
      <c r="T561" s="33">
        <v>1</v>
      </c>
      <c r="U561" s="15" t="s">
        <v>2707</v>
      </c>
      <c r="V561" s="15">
        <v>10000</v>
      </c>
      <c r="AH561" s="33" t="s">
        <v>2743</v>
      </c>
      <c r="AI561" s="33">
        <v>-30</v>
      </c>
      <c r="CK561" t="s">
        <v>2433</v>
      </c>
    </row>
    <row r="562" spans="2:89">
      <c r="B562" s="15">
        <f>20000000+INDEX(编号表!$F:$F,MATCH(D562,编号表!$E:$E,0))*10000+F562</f>
        <v>20770010</v>
      </c>
      <c r="C562" s="15" t="s">
        <v>3044</v>
      </c>
      <c r="D562" s="15" t="s">
        <v>2433</v>
      </c>
      <c r="E562" s="15" t="s">
        <v>2696</v>
      </c>
      <c r="F562" s="15">
        <v>10</v>
      </c>
      <c r="G562" s="15" t="inlineStr">
        <is>
          <t xml:space="preserve">固定流沙区域持续2秒，每0.5秒对区域内敌人刷新持续2秒的减速，移动速度降低30；离开区域后减速最多持续2秒。</t>
        </is>
      </c>
      <c r="H562" s="15" t="str">
        <f t="shared" si="8"/>
        <v>207700</v>
      </c>
      <c r="I562" s="15" t="b">
        <v>1</v>
      </c>
      <c r="J562" s="15" t="s">
        <v>2698</v>
      </c>
      <c r="K562" s="33" t="s">
        <v>2981</v>
      </c>
      <c r="L562" s="15">
        <v>1</v>
      </c>
      <c r="M562" s="15">
        <v>2000</v>
      </c>
      <c r="N562" s="15">
        <v>500</v>
      </c>
      <c r="O562" s="33" t="s">
        <v>373</v>
      </c>
      <c r="P562" s="33">
        <v>12221016</v>
      </c>
      <c r="Q562" s="7">
        <v>0</v>
      </c>
      <c r="R562" s="33" t="s">
        <v>2699</v>
      </c>
      <c r="S562" s="15" t="s">
        <v>2982</v>
      </c>
      <c r="T562" s="33">
        <v>1</v>
      </c>
      <c r="U562" s="15" t="s">
        <v>2731</v>
      </c>
      <c r="V562" s="15">
        <v>10000</v>
      </c>
      <c r="AJ562" s="33">
        <v>11690109</v>
      </c>
      <c r="AK562" s="7">
        <v>500</v>
      </c>
      <c r="CK562" t="s">
        <v>2433</v>
      </c>
    </row>
    <row r="563" spans="2:89">
      <c r="B563" s="15">
        <f>20000000+INDEX(编号表!$F:$F,MATCH(D563,编号表!$E:$E,0))*10000+F563</f>
        <v>20770110</v>
      </c>
      <c r="C563" s="15" t="s">
        <v>3042</v>
      </c>
      <c r="D563" s="15" t="s">
        <v>2433</v>
      </c>
      <c r="E563" s="15" t="s">
        <v>2696</v>
      </c>
      <c r="F563" s="15">
        <v>110</v>
      </c>
      <c r="G563" s="15" t="inlineStr">
        <is>
          <t xml:space="preserve">移动速度降低45，本次减速持续2秒；仍在流沙区域内时每0.5秒刷新时长，离开区域后最多持续2秒。</t>
        </is>
      </c>
      <c r="H563" s="15" t="str">
        <f t="shared" si="8"/>
        <v>207701</v>
      </c>
      <c r="I563" s="15" t="b">
        <v>1</v>
      </c>
      <c r="J563" s="15" t="s">
        <v>2698</v>
      </c>
      <c r="K563" s="33" t="s">
        <v>2981</v>
      </c>
      <c r="L563" s="15">
        <v>1</v>
      </c>
      <c r="M563" s="15">
        <v>2000</v>
      </c>
      <c r="N563" s="15">
        <v>0</v>
      </c>
      <c r="O563" s="33" t="s">
        <v>373</v>
      </c>
      <c r="P563" s="33">
        <v>12221016</v>
      </c>
      <c r="Q563" s="7">
        <v>0</v>
      </c>
      <c r="R563" s="33" t="s">
        <v>2699</v>
      </c>
      <c r="S563" s="15" t="s">
        <v>2502</v>
      </c>
      <c r="T563" s="33">
        <v>1</v>
      </c>
      <c r="U563" s="15" t="s">
        <v>2707</v>
      </c>
      <c r="V563" s="15">
        <v>10000</v>
      </c>
      <c r="AH563" s="33" t="s">
        <v>2743</v>
      </c>
      <c r="AI563" s="33">
        <v>-45</v>
      </c>
      <c r="CK563" t="s">
        <v>2433</v>
      </c>
    </row>
    <row r="564" spans="2:89">
      <c r="B564" s="15">
        <f>20000000+INDEX(编号表!$F:$F,MATCH(D564,编号表!$E:$E,0))*10000+F564</f>
        <v>20770011</v>
      </c>
      <c r="C564" s="15" t="s">
        <v>3044</v>
      </c>
      <c r="D564" s="15" t="s">
        <v>2433</v>
      </c>
      <c r="E564" s="15" t="s">
        <v>2696</v>
      </c>
      <c r="F564" s="15">
        <v>11</v>
      </c>
      <c r="G564" s="15" t="inlineStr">
        <is>
          <t xml:space="preserve">固定流沙区域持续2秒，每0.5秒对区域内敌人刷新持续2秒的减速，移动速度降低45；离开区域后减速最多持续2秒。</t>
        </is>
      </c>
      <c r="H564" s="15" t="str">
        <f t="shared" si="8"/>
        <v>207700</v>
      </c>
      <c r="I564" s="15" t="b">
        <v>1</v>
      </c>
      <c r="J564" s="15" t="s">
        <v>2698</v>
      </c>
      <c r="K564" s="33" t="s">
        <v>2981</v>
      </c>
      <c r="L564" s="15">
        <v>1</v>
      </c>
      <c r="M564" s="15">
        <v>2000</v>
      </c>
      <c r="N564" s="15">
        <v>500</v>
      </c>
      <c r="O564" s="33" t="s">
        <v>373</v>
      </c>
      <c r="P564" s="33">
        <v>12221016</v>
      </c>
      <c r="Q564" s="7">
        <v>0</v>
      </c>
      <c r="R564" s="33" t="s">
        <v>2699</v>
      </c>
      <c r="S564" s="15" t="s">
        <v>2982</v>
      </c>
      <c r="T564" s="33">
        <v>1</v>
      </c>
      <c r="U564" s="15" t="s">
        <v>2731</v>
      </c>
      <c r="V564" s="15">
        <v>10000</v>
      </c>
      <c r="AJ564" s="33">
        <v>11690110</v>
      </c>
      <c r="AK564" s="7">
        <v>500</v>
      </c>
      <c r="CK564" t="s">
        <v>2433</v>
      </c>
    </row>
    <row r="565" spans="2:89">
      <c r="B565" s="15">
        <f>20000000+INDEX(编号表!$F:$F,MATCH(D565,编号表!$E:$E,0))*10000+F565</f>
        <v>20770111</v>
      </c>
      <c r="C565" s="15" t="s">
        <v>3042</v>
      </c>
      <c r="D565" s="15" t="s">
        <v>2433</v>
      </c>
      <c r="E565" s="15" t="s">
        <v>2696</v>
      </c>
      <c r="F565" s="15">
        <v>111</v>
      </c>
      <c r="G565" s="15" t="inlineStr">
        <is>
          <t xml:space="preserve">移动速度降低60，本次减速持续2秒；仍在流沙区域内时每0.5秒刷新时长，离开区域后最多持续2秒。</t>
        </is>
      </c>
      <c r="H565" s="15" t="str">
        <f t="shared" si="8"/>
        <v>207701</v>
      </c>
      <c r="I565" s="15" t="b">
        <v>1</v>
      </c>
      <c r="J565" s="15" t="s">
        <v>2698</v>
      </c>
      <c r="K565" s="33" t="s">
        <v>2981</v>
      </c>
      <c r="L565" s="15">
        <v>1</v>
      </c>
      <c r="M565" s="15">
        <v>2000</v>
      </c>
      <c r="N565" s="15">
        <v>0</v>
      </c>
      <c r="O565" s="33" t="s">
        <v>373</v>
      </c>
      <c r="P565" s="33">
        <v>12221016</v>
      </c>
      <c r="Q565" s="7">
        <v>0</v>
      </c>
      <c r="R565" s="33" t="s">
        <v>2699</v>
      </c>
      <c r="S565" s="15" t="s">
        <v>2502</v>
      </c>
      <c r="T565" s="33">
        <v>1</v>
      </c>
      <c r="U565" s="15" t="s">
        <v>2707</v>
      </c>
      <c r="V565" s="15">
        <v>10000</v>
      </c>
      <c r="AH565" s="33" t="s">
        <v>2743</v>
      </c>
      <c r="AI565" s="33">
        <v>-60</v>
      </c>
      <c r="CK565" t="s">
        <v>2433</v>
      </c>
    </row>
    <row r="566" spans="2:89">
      <c r="B566" s="15">
        <f>20000000+INDEX(编号表!$F:$F,MATCH(D566,编号表!$E:$E,0))*10000+F566</f>
        <v>20770012</v>
      </c>
      <c r="C566" s="15" t="s">
        <v>3044</v>
      </c>
      <c r="D566" s="15" t="s">
        <v>2433</v>
      </c>
      <c r="E566" s="15" t="s">
        <v>2696</v>
      </c>
      <c r="F566" s="15">
        <v>12</v>
      </c>
      <c r="G566" s="15" t="inlineStr">
        <is>
          <t xml:space="preserve">固定流沙区域持续2秒，每0.5秒对区域内敌人刷新持续2秒的减速，移动速度降低60；离开区域后减速最多持续2秒。</t>
        </is>
      </c>
      <c r="H566" s="15" t="str">
        <f t="shared" si="8"/>
        <v>207700</v>
      </c>
      <c r="I566" s="15" t="b">
        <v>1</v>
      </c>
      <c r="J566" s="15" t="s">
        <v>2698</v>
      </c>
      <c r="K566" s="33" t="s">
        <v>2981</v>
      </c>
      <c r="L566" s="15">
        <v>1</v>
      </c>
      <c r="M566" s="15">
        <v>2000</v>
      </c>
      <c r="N566" s="15">
        <v>500</v>
      </c>
      <c r="O566" s="33" t="s">
        <v>373</v>
      </c>
      <c r="P566" s="33">
        <v>12221016</v>
      </c>
      <c r="Q566" s="7">
        <v>0</v>
      </c>
      <c r="R566" s="33" t="s">
        <v>2699</v>
      </c>
      <c r="S566" s="15" t="s">
        <v>2982</v>
      </c>
      <c r="T566" s="33">
        <v>1</v>
      </c>
      <c r="U566" s="15" t="s">
        <v>2731</v>
      </c>
      <c r="V566" s="15">
        <v>10000</v>
      </c>
      <c r="AJ566" s="33">
        <v>11690111</v>
      </c>
      <c r="AK566" s="7">
        <v>500</v>
      </c>
      <c r="CK566" t="s">
        <v>2433</v>
      </c>
    </row>
    <row r="567" spans="2:89">
      <c r="B567" s="15">
        <f>20000000+INDEX(编号表!$F:$F,MATCH(D567,编号表!$E:$E,0))*10000+F567</f>
        <v>20770112</v>
      </c>
      <c r="C567" s="15" t="s">
        <v>3042</v>
      </c>
      <c r="D567" s="15" t="s">
        <v>2433</v>
      </c>
      <c r="E567" s="15" t="s">
        <v>2696</v>
      </c>
      <c r="F567" s="15">
        <v>112</v>
      </c>
      <c r="G567" s="15" t="inlineStr">
        <is>
          <t xml:space="preserve">移动速度降低30，本次减速持续2秒；仍在流沙区域内时每0.5秒刷新时长，离开区域后最多持续2秒。</t>
        </is>
      </c>
      <c r="H567" s="15" t="str">
        <f t="shared" si="8"/>
        <v>207701</v>
      </c>
      <c r="I567" s="15" t="b">
        <v>1</v>
      </c>
      <c r="J567" s="15" t="s">
        <v>2698</v>
      </c>
      <c r="K567" s="33" t="s">
        <v>2981</v>
      </c>
      <c r="L567" s="15">
        <v>1</v>
      </c>
      <c r="M567" s="15">
        <v>2000</v>
      </c>
      <c r="N567" s="15">
        <v>0</v>
      </c>
      <c r="O567" s="33" t="s">
        <v>373</v>
      </c>
      <c r="P567" s="33">
        <v>12221016</v>
      </c>
      <c r="Q567" s="7">
        <v>0</v>
      </c>
      <c r="R567" s="33" t="s">
        <v>2699</v>
      </c>
      <c r="S567" s="15" t="s">
        <v>2502</v>
      </c>
      <c r="T567" s="33">
        <v>1</v>
      </c>
      <c r="U567" s="15" t="s">
        <v>2707</v>
      </c>
      <c r="V567" s="15">
        <v>10000</v>
      </c>
      <c r="AH567" s="33" t="s">
        <v>2743</v>
      </c>
      <c r="AI567" s="33">
        <v>-30</v>
      </c>
      <c r="CK567" t="s">
        <v>2433</v>
      </c>
    </row>
    <row r="568" spans="2:89">
      <c r="B568" s="15">
        <f>20000000+INDEX(编号表!$F:$F,MATCH(D568,编号表!$E:$E,0))*10000+F568</f>
        <v>20770013</v>
      </c>
      <c r="C568" s="15" t="s">
        <v>3044</v>
      </c>
      <c r="D568" s="15" t="s">
        <v>2433</v>
      </c>
      <c r="E568" s="15" t="s">
        <v>2696</v>
      </c>
      <c r="F568" s="15">
        <v>13</v>
      </c>
      <c r="G568" s="15" t="inlineStr">
        <is>
          <t xml:space="preserve">固定流沙区域持续2秒，每0.5秒对区域内敌人刷新持续2秒的减速，移动速度降低30；离开区域后减速最多持续2秒。</t>
        </is>
      </c>
      <c r="H568" s="15" t="str">
        <f t="shared" si="8"/>
        <v>207700</v>
      </c>
      <c r="I568" s="15" t="b">
        <v>1</v>
      </c>
      <c r="J568" s="15" t="s">
        <v>2698</v>
      </c>
      <c r="K568" s="33" t="s">
        <v>2981</v>
      </c>
      <c r="L568" s="15">
        <v>1</v>
      </c>
      <c r="M568" s="15">
        <v>2000</v>
      </c>
      <c r="N568" s="15">
        <v>500</v>
      </c>
      <c r="O568" s="33" t="s">
        <v>373</v>
      </c>
      <c r="P568" s="33">
        <v>12221016</v>
      </c>
      <c r="Q568" s="7">
        <v>0</v>
      </c>
      <c r="R568" s="33" t="s">
        <v>2699</v>
      </c>
      <c r="S568" s="15" t="s">
        <v>2982</v>
      </c>
      <c r="T568" s="33">
        <v>1</v>
      </c>
      <c r="U568" s="15" t="s">
        <v>2731</v>
      </c>
      <c r="V568" s="15">
        <v>10000</v>
      </c>
      <c r="AJ568" s="33">
        <v>11690112</v>
      </c>
      <c r="AK568" s="7">
        <v>500</v>
      </c>
      <c r="CK568" t="s">
        <v>2433</v>
      </c>
    </row>
    <row r="569" spans="2:89">
      <c r="B569" s="15">
        <f>20000000+INDEX(编号表!$F:$F,MATCH(D569,编号表!$E:$E,0))*10000+F569</f>
        <v>20770113</v>
      </c>
      <c r="C569" s="15" t="s">
        <v>3042</v>
      </c>
      <c r="D569" s="15" t="s">
        <v>2433</v>
      </c>
      <c r="E569" s="15" t="s">
        <v>2696</v>
      </c>
      <c r="F569" s="15">
        <v>113</v>
      </c>
      <c r="G569" s="15" t="inlineStr">
        <is>
          <t xml:space="preserve">移动速度降低45，本次减速持续2秒；仍在流沙区域内时每0.5秒刷新时长，离开区域后最多持续2秒。</t>
        </is>
      </c>
      <c r="H569" s="15" t="str">
        <f t="shared" si="8"/>
        <v>207701</v>
      </c>
      <c r="I569" s="15" t="b">
        <v>1</v>
      </c>
      <c r="J569" s="15" t="s">
        <v>2698</v>
      </c>
      <c r="K569" s="33" t="s">
        <v>2981</v>
      </c>
      <c r="L569" s="15">
        <v>1</v>
      </c>
      <c r="M569" s="15">
        <v>2000</v>
      </c>
      <c r="N569" s="15">
        <v>0</v>
      </c>
      <c r="O569" s="33" t="s">
        <v>373</v>
      </c>
      <c r="P569" s="33">
        <v>12221016</v>
      </c>
      <c r="Q569" s="7">
        <v>0</v>
      </c>
      <c r="R569" s="33" t="s">
        <v>2699</v>
      </c>
      <c r="S569" s="15" t="s">
        <v>2502</v>
      </c>
      <c r="T569" s="33">
        <v>1</v>
      </c>
      <c r="U569" s="15" t="s">
        <v>2707</v>
      </c>
      <c r="V569" s="15">
        <v>10000</v>
      </c>
      <c r="AH569" s="33" t="s">
        <v>2743</v>
      </c>
      <c r="AI569" s="33">
        <v>-45</v>
      </c>
      <c r="CK569" t="s">
        <v>2433</v>
      </c>
    </row>
    <row r="570" spans="2:89">
      <c r="B570" s="15">
        <f>20000000+INDEX(编号表!$F:$F,MATCH(D570,编号表!$E:$E,0))*10000+F570</f>
        <v>20770014</v>
      </c>
      <c r="C570" s="15" t="s">
        <v>3044</v>
      </c>
      <c r="D570" s="15" t="s">
        <v>2433</v>
      </c>
      <c r="E570" s="15" t="s">
        <v>2696</v>
      </c>
      <c r="F570" s="15">
        <v>14</v>
      </c>
      <c r="G570" s="15" t="inlineStr">
        <is>
          <t xml:space="preserve">固定流沙区域持续2秒，每0.5秒对区域内敌人刷新持续2秒的减速，移动速度降低45；离开区域后减速最多持续2秒。</t>
        </is>
      </c>
      <c r="H570" s="15" t="str">
        <f t="shared" si="8"/>
        <v>207700</v>
      </c>
      <c r="I570" s="15" t="b">
        <v>1</v>
      </c>
      <c r="J570" s="15" t="s">
        <v>2698</v>
      </c>
      <c r="K570" s="33" t="s">
        <v>2981</v>
      </c>
      <c r="L570" s="15">
        <v>1</v>
      </c>
      <c r="M570" s="15">
        <v>2000</v>
      </c>
      <c r="N570" s="15">
        <v>500</v>
      </c>
      <c r="O570" s="33" t="s">
        <v>373</v>
      </c>
      <c r="P570" s="33">
        <v>12221016</v>
      </c>
      <c r="Q570" s="7">
        <v>0</v>
      </c>
      <c r="R570" s="33" t="s">
        <v>2699</v>
      </c>
      <c r="S570" s="15" t="s">
        <v>2982</v>
      </c>
      <c r="T570" s="33">
        <v>1</v>
      </c>
      <c r="U570" s="15" t="s">
        <v>2731</v>
      </c>
      <c r="V570" s="15">
        <v>10000</v>
      </c>
      <c r="AJ570" s="33">
        <v>11690113</v>
      </c>
      <c r="AK570" s="7">
        <v>500</v>
      </c>
      <c r="CK570" t="s">
        <v>2433</v>
      </c>
    </row>
    <row r="571" spans="2:89">
      <c r="B571" s="15">
        <f>20000000+INDEX(编号表!$F:$F,MATCH(D571,编号表!$E:$E,0))*10000+F571</f>
        <v>20770114</v>
      </c>
      <c r="C571" s="15" t="s">
        <v>3042</v>
      </c>
      <c r="D571" s="15" t="s">
        <v>2433</v>
      </c>
      <c r="E571" s="15" t="s">
        <v>2696</v>
      </c>
      <c r="F571" s="15">
        <v>114</v>
      </c>
      <c r="G571" s="15" t="inlineStr">
        <is>
          <t xml:space="preserve">移动速度降低60，本次减速持续2秒；仍在流沙区域内时每0.5秒刷新时长，离开区域后最多持续2秒。</t>
        </is>
      </c>
      <c r="H571" s="15" t="str">
        <f t="shared" si="8"/>
        <v>207701</v>
      </c>
      <c r="I571" s="15" t="b">
        <v>1</v>
      </c>
      <c r="J571" s="15" t="s">
        <v>2698</v>
      </c>
      <c r="K571" s="33" t="s">
        <v>2981</v>
      </c>
      <c r="L571" s="15">
        <v>1</v>
      </c>
      <c r="M571" s="15">
        <v>2000</v>
      </c>
      <c r="N571" s="15">
        <v>0</v>
      </c>
      <c r="O571" s="33" t="s">
        <v>373</v>
      </c>
      <c r="P571" s="33">
        <v>12221016</v>
      </c>
      <c r="Q571" s="7">
        <v>0</v>
      </c>
      <c r="R571" s="33" t="s">
        <v>2699</v>
      </c>
      <c r="S571" s="15" t="s">
        <v>2502</v>
      </c>
      <c r="T571" s="33">
        <v>1</v>
      </c>
      <c r="U571" s="15" t="s">
        <v>2707</v>
      </c>
      <c r="V571" s="15">
        <v>10000</v>
      </c>
      <c r="AH571" s="33" t="s">
        <v>2743</v>
      </c>
      <c r="AI571" s="33">
        <v>-60</v>
      </c>
      <c r="CK571" t="s">
        <v>2433</v>
      </c>
    </row>
    <row r="572" spans="2:89">
      <c r="B572" s="15">
        <f>20000000+INDEX(编号表!$F:$F,MATCH(D572,编号表!$E:$E,0))*10000+F572</f>
        <v>20770015</v>
      </c>
      <c r="C572" s="15" t="s">
        <v>3044</v>
      </c>
      <c r="D572" s="15" t="s">
        <v>2433</v>
      </c>
      <c r="E572" s="15" t="s">
        <v>2696</v>
      </c>
      <c r="F572" s="15">
        <v>15</v>
      </c>
      <c r="G572" s="15" t="inlineStr">
        <is>
          <t xml:space="preserve">固定流沙区域持续2秒，每0.5秒对区域内敌人刷新持续2秒的减速，移动速度降低60；离开区域后减速最多持续2秒。</t>
        </is>
      </c>
      <c r="H572" s="15" t="str">
        <f t="shared" si="8"/>
        <v>207700</v>
      </c>
      <c r="I572" s="15" t="b">
        <v>1</v>
      </c>
      <c r="J572" s="15" t="s">
        <v>2698</v>
      </c>
      <c r="K572" s="33" t="s">
        <v>2981</v>
      </c>
      <c r="L572" s="15">
        <v>1</v>
      </c>
      <c r="M572" s="15">
        <v>2000</v>
      </c>
      <c r="N572" s="15">
        <v>500</v>
      </c>
      <c r="O572" s="33" t="s">
        <v>373</v>
      </c>
      <c r="P572" s="33">
        <v>12221016</v>
      </c>
      <c r="Q572" s="7">
        <v>0</v>
      </c>
      <c r="R572" s="33" t="s">
        <v>2699</v>
      </c>
      <c r="S572" s="15" t="s">
        <v>2982</v>
      </c>
      <c r="T572" s="33">
        <v>1</v>
      </c>
      <c r="U572" s="15" t="s">
        <v>2731</v>
      </c>
      <c r="V572" s="15">
        <v>10000</v>
      </c>
      <c r="AJ572" s="33">
        <v>11690114</v>
      </c>
      <c r="AK572" s="7">
        <v>500</v>
      </c>
      <c r="CK572" t="s">
        <v>2433</v>
      </c>
    </row>
    <row r="573" spans="2:89">
      <c r="B573" s="15">
        <f>20000000+INDEX(编号表!$F:$F,MATCH(D573,编号表!$E:$E,0))*10000+F573</f>
        <v>20770115</v>
      </c>
      <c r="C573" s="15" t="s">
        <v>3042</v>
      </c>
      <c r="D573" s="15" t="s">
        <v>2433</v>
      </c>
      <c r="E573" s="15" t="s">
        <v>2696</v>
      </c>
      <c r="F573" s="15">
        <v>115</v>
      </c>
      <c r="G573" s="15" t="inlineStr">
        <is>
          <t xml:space="preserve">移动速度降低30，本次减速持续2秒；仍在流沙区域内时每0.5秒刷新时长，离开区域后最多持续2秒。</t>
        </is>
      </c>
      <c r="H573" s="15" t="str">
        <f t="shared" si="8"/>
        <v>207701</v>
      </c>
      <c r="I573" s="15" t="b">
        <v>1</v>
      </c>
      <c r="J573" s="15" t="s">
        <v>2698</v>
      </c>
      <c r="K573" s="33" t="s">
        <v>2981</v>
      </c>
      <c r="L573" s="15">
        <v>1</v>
      </c>
      <c r="M573" s="15">
        <v>2000</v>
      </c>
      <c r="N573" s="15">
        <v>0</v>
      </c>
      <c r="O573" s="33" t="s">
        <v>373</v>
      </c>
      <c r="P573" s="33">
        <v>12221016</v>
      </c>
      <c r="Q573" s="7">
        <v>0</v>
      </c>
      <c r="R573" s="33" t="s">
        <v>2699</v>
      </c>
      <c r="S573" s="15" t="s">
        <v>2502</v>
      </c>
      <c r="T573" s="33">
        <v>1</v>
      </c>
      <c r="U573" s="15" t="s">
        <v>2707</v>
      </c>
      <c r="V573" s="15">
        <v>10000</v>
      </c>
      <c r="AH573" s="33" t="s">
        <v>2743</v>
      </c>
      <c r="AI573" s="33">
        <v>-30</v>
      </c>
      <c r="CK573" t="s">
        <v>2433</v>
      </c>
    </row>
    <row r="574" spans="2:89">
      <c r="B574" s="15">
        <f>20000000+INDEX(编号表!$F:$F,MATCH(D574,编号表!$E:$E,0))*10000+F574</f>
        <v>20770016</v>
      </c>
      <c r="C574" s="15" t="s">
        <v>3044</v>
      </c>
      <c r="D574" s="15" t="s">
        <v>2433</v>
      </c>
      <c r="E574" s="15" t="s">
        <v>2696</v>
      </c>
      <c r="F574" s="15">
        <v>16</v>
      </c>
      <c r="G574" s="15" t="inlineStr">
        <is>
          <t xml:space="preserve">固定流沙区域持续2秒，每0.5秒对区域内敌人刷新持续2秒的减速，移动速度降低30；离开区域后减速最多持续2秒。</t>
        </is>
      </c>
      <c r="H574" s="15" t="str">
        <f t="shared" si="8"/>
        <v>207700</v>
      </c>
      <c r="I574" s="15" t="b">
        <v>1</v>
      </c>
      <c r="J574" s="15" t="s">
        <v>2698</v>
      </c>
      <c r="K574" s="33" t="s">
        <v>2981</v>
      </c>
      <c r="L574" s="15">
        <v>1</v>
      </c>
      <c r="M574" s="15">
        <v>2000</v>
      </c>
      <c r="N574" s="15">
        <v>500</v>
      </c>
      <c r="O574" s="33" t="s">
        <v>373</v>
      </c>
      <c r="P574" s="33">
        <v>12221016</v>
      </c>
      <c r="Q574" s="7">
        <v>0</v>
      </c>
      <c r="R574" s="33" t="s">
        <v>2699</v>
      </c>
      <c r="S574" s="15" t="s">
        <v>2982</v>
      </c>
      <c r="T574" s="33">
        <v>1</v>
      </c>
      <c r="U574" s="15" t="s">
        <v>2731</v>
      </c>
      <c r="V574" s="15">
        <v>10000</v>
      </c>
      <c r="AJ574" s="33">
        <v>11690115</v>
      </c>
      <c r="AK574" s="7">
        <v>500</v>
      </c>
      <c r="CK574" t="s">
        <v>2433</v>
      </c>
    </row>
    <row r="575" spans="2:89">
      <c r="B575" s="15">
        <f>20000000+INDEX(编号表!$F:$F,MATCH(D575,编号表!$E:$E,0))*10000+F575</f>
        <v>20770116</v>
      </c>
      <c r="C575" s="15" t="s">
        <v>3042</v>
      </c>
      <c r="D575" s="15" t="s">
        <v>2433</v>
      </c>
      <c r="E575" s="15" t="s">
        <v>2696</v>
      </c>
      <c r="F575" s="15">
        <v>116</v>
      </c>
      <c r="G575" s="15" t="inlineStr">
        <is>
          <t xml:space="preserve">移动速度降低45，本次减速持续2秒；仍在流沙区域内时每0.5秒刷新时长，离开区域后最多持续2秒。</t>
        </is>
      </c>
      <c r="H575" s="15" t="str">
        <f t="shared" si="8"/>
        <v>207701</v>
      </c>
      <c r="I575" s="15" t="b">
        <v>1</v>
      </c>
      <c r="J575" s="15" t="s">
        <v>2698</v>
      </c>
      <c r="K575" s="33" t="s">
        <v>2981</v>
      </c>
      <c r="L575" s="15">
        <v>1</v>
      </c>
      <c r="M575" s="15">
        <v>2000</v>
      </c>
      <c r="N575" s="15">
        <v>0</v>
      </c>
      <c r="O575" s="33" t="s">
        <v>373</v>
      </c>
      <c r="P575" s="33">
        <v>12221016</v>
      </c>
      <c r="Q575" s="7">
        <v>0</v>
      </c>
      <c r="R575" s="33" t="s">
        <v>2699</v>
      </c>
      <c r="S575" s="15" t="s">
        <v>2502</v>
      </c>
      <c r="T575" s="33">
        <v>1</v>
      </c>
      <c r="U575" s="15" t="s">
        <v>2707</v>
      </c>
      <c r="V575" s="15">
        <v>10000</v>
      </c>
      <c r="AH575" s="33" t="s">
        <v>2743</v>
      </c>
      <c r="AI575" s="33">
        <v>-45</v>
      </c>
      <c r="CK575" t="s">
        <v>2433</v>
      </c>
    </row>
    <row r="576" spans="2:89">
      <c r="B576" s="15">
        <f>20000000+INDEX(编号表!$F:$F,MATCH(D576,编号表!$E:$E,0))*10000+F576</f>
        <v>20770017</v>
      </c>
      <c r="C576" s="15" t="s">
        <v>3044</v>
      </c>
      <c r="D576" s="15" t="s">
        <v>2433</v>
      </c>
      <c r="E576" s="15" t="s">
        <v>2696</v>
      </c>
      <c r="F576" s="15">
        <v>17</v>
      </c>
      <c r="G576" s="15" t="inlineStr">
        <is>
          <t xml:space="preserve">固定流沙区域持续2秒，每0.5秒对区域内敌人刷新持续2秒的减速，移动速度降低45；离开区域后减速最多持续2秒。</t>
        </is>
      </c>
      <c r="H576" s="15" t="str">
        <f t="shared" si="8"/>
        <v>207700</v>
      </c>
      <c r="I576" s="15" t="b">
        <v>1</v>
      </c>
      <c r="J576" s="15" t="s">
        <v>2698</v>
      </c>
      <c r="K576" s="33" t="s">
        <v>2981</v>
      </c>
      <c r="L576" s="15">
        <v>1</v>
      </c>
      <c r="M576" s="15">
        <v>2000</v>
      </c>
      <c r="N576" s="15">
        <v>500</v>
      </c>
      <c r="O576" s="33" t="s">
        <v>373</v>
      </c>
      <c r="P576" s="33">
        <v>12221016</v>
      </c>
      <c r="Q576" s="7">
        <v>0</v>
      </c>
      <c r="R576" s="33" t="s">
        <v>2699</v>
      </c>
      <c r="S576" s="15" t="s">
        <v>2982</v>
      </c>
      <c r="T576" s="33">
        <v>1</v>
      </c>
      <c r="U576" s="15" t="s">
        <v>2731</v>
      </c>
      <c r="V576" s="15">
        <v>10000</v>
      </c>
      <c r="AJ576" s="33">
        <v>11690116</v>
      </c>
      <c r="AK576" s="7">
        <v>500</v>
      </c>
      <c r="CK576" t="s">
        <v>2433</v>
      </c>
    </row>
    <row r="577" spans="2:89">
      <c r="B577" s="15">
        <f>20000000+INDEX(编号表!$F:$F,MATCH(D577,编号表!$E:$E,0))*10000+F577</f>
        <v>20770117</v>
      </c>
      <c r="C577" s="15" t="s">
        <v>3042</v>
      </c>
      <c r="D577" s="15" t="s">
        <v>2433</v>
      </c>
      <c r="E577" s="15" t="s">
        <v>2696</v>
      </c>
      <c r="F577" s="15">
        <v>117</v>
      </c>
      <c r="G577" s="15" t="inlineStr">
        <is>
          <t xml:space="preserve">移动速度降低60，本次减速持续2秒；仍在流沙区域内时每0.5秒刷新时长，离开区域后最多持续2秒。</t>
        </is>
      </c>
      <c r="H577" s="15" t="str">
        <f t="shared" si="8"/>
        <v>207701</v>
      </c>
      <c r="I577" s="15" t="b">
        <v>1</v>
      </c>
      <c r="J577" s="15" t="s">
        <v>2698</v>
      </c>
      <c r="K577" s="33" t="s">
        <v>2981</v>
      </c>
      <c r="L577" s="15">
        <v>1</v>
      </c>
      <c r="M577" s="15">
        <v>2000</v>
      </c>
      <c r="N577" s="15">
        <v>0</v>
      </c>
      <c r="O577" s="33" t="s">
        <v>373</v>
      </c>
      <c r="P577" s="33">
        <v>12221016</v>
      </c>
      <c r="Q577" s="7">
        <v>0</v>
      </c>
      <c r="R577" s="33" t="s">
        <v>2699</v>
      </c>
      <c r="S577" s="15" t="s">
        <v>2502</v>
      </c>
      <c r="T577" s="33">
        <v>1</v>
      </c>
      <c r="U577" s="15" t="s">
        <v>2707</v>
      </c>
      <c r="V577" s="15">
        <v>10000</v>
      </c>
      <c r="AH577" s="33" t="s">
        <v>2743</v>
      </c>
      <c r="AI577" s="33">
        <v>-60</v>
      </c>
      <c r="CK577" t="s">
        <v>2433</v>
      </c>
    </row>
    <row r="578" spans="2:89">
      <c r="B578" s="15">
        <f>20000000+INDEX(编号表!$F:$F,MATCH(D578,编号表!$E:$E,0))*10000+F578</f>
        <v>20770018</v>
      </c>
      <c r="C578" s="15" t="s">
        <v>3044</v>
      </c>
      <c r="D578" s="15" t="s">
        <v>2433</v>
      </c>
      <c r="E578" s="15" t="s">
        <v>2696</v>
      </c>
      <c r="F578" s="15">
        <v>18</v>
      </c>
      <c r="G578" s="15" t="inlineStr">
        <is>
          <t xml:space="preserve">固定流沙区域持续2秒，每0.5秒对区域内敌人刷新持续2秒的减速，移动速度降低60；离开区域后减速最多持续2秒。</t>
        </is>
      </c>
      <c r="H578" s="15" t="str">
        <f t="shared" si="8"/>
        <v>207700</v>
      </c>
      <c r="I578" s="15" t="b">
        <v>1</v>
      </c>
      <c r="J578" s="15" t="s">
        <v>2698</v>
      </c>
      <c r="K578" s="33" t="s">
        <v>2981</v>
      </c>
      <c r="L578" s="15">
        <v>1</v>
      </c>
      <c r="M578" s="15">
        <v>2000</v>
      </c>
      <c r="N578" s="15">
        <v>500</v>
      </c>
      <c r="O578" s="33" t="s">
        <v>373</v>
      </c>
      <c r="P578" s="33">
        <v>12221016</v>
      </c>
      <c r="Q578" s="7">
        <v>0</v>
      </c>
      <c r="R578" s="33" t="s">
        <v>2699</v>
      </c>
      <c r="S578" s="15" t="s">
        <v>2982</v>
      </c>
      <c r="T578" s="33">
        <v>1</v>
      </c>
      <c r="U578" s="15" t="s">
        <v>2731</v>
      </c>
      <c r="V578" s="15">
        <v>10000</v>
      </c>
      <c r="AJ578" s="33">
        <v>11690117</v>
      </c>
      <c r="AK578" s="7">
        <v>500</v>
      </c>
      <c r="CK578" t="s">
        <v>2433</v>
      </c>
    </row>
    <row r="579" spans="2:89">
      <c r="B579" s="15">
        <f>20000000+INDEX(编号表!$F:$F,MATCH(D579,编号表!$E:$E,0))*10000+F579</f>
        <v>20770118</v>
      </c>
      <c r="C579" s="15" t="s">
        <v>3042</v>
      </c>
      <c r="D579" s="15" t="s">
        <v>2433</v>
      </c>
      <c r="E579" s="15" t="s">
        <v>2696</v>
      </c>
      <c r="F579" s="15">
        <v>118</v>
      </c>
      <c r="G579" s="15" t="inlineStr">
        <is>
          <t xml:space="preserve">移动速度降低30，本次减速持续2秒；仍在流沙区域内时每0.5秒刷新时长，离开区域后最多持续2秒。</t>
        </is>
      </c>
      <c r="H579" s="15" t="str">
        <f t="shared" si="8"/>
        <v>207701</v>
      </c>
      <c r="I579" s="15" t="b">
        <v>1</v>
      </c>
      <c r="J579" s="15" t="s">
        <v>2698</v>
      </c>
      <c r="K579" s="33" t="s">
        <v>2981</v>
      </c>
      <c r="L579" s="15">
        <v>1</v>
      </c>
      <c r="M579" s="15">
        <v>2000</v>
      </c>
      <c r="N579" s="15">
        <v>0</v>
      </c>
      <c r="O579" s="33" t="s">
        <v>373</v>
      </c>
      <c r="P579" s="33">
        <v>12221016</v>
      </c>
      <c r="Q579" s="7">
        <v>0</v>
      </c>
      <c r="R579" s="33" t="s">
        <v>2699</v>
      </c>
      <c r="S579" s="15" t="s">
        <v>2502</v>
      </c>
      <c r="T579" s="33">
        <v>1</v>
      </c>
      <c r="U579" s="15" t="s">
        <v>2707</v>
      </c>
      <c r="V579" s="15">
        <v>10000</v>
      </c>
      <c r="AH579" s="33" t="s">
        <v>2743</v>
      </c>
      <c r="AI579" s="33">
        <v>-30</v>
      </c>
      <c r="CK579" t="s">
        <v>2433</v>
      </c>
    </row>
    <row r="580" spans="2:89">
      <c r="B580" s="15">
        <f>20000000+INDEX(编号表!$F:$F,MATCH(D580,编号表!$E:$E,0))*10000+F580</f>
        <v>20770019</v>
      </c>
      <c r="C580" s="15" t="s">
        <v>3044</v>
      </c>
      <c r="D580" s="15" t="s">
        <v>2433</v>
      </c>
      <c r="E580" s="15" t="s">
        <v>2696</v>
      </c>
      <c r="F580" s="15">
        <v>19</v>
      </c>
      <c r="G580" s="15" t="inlineStr">
        <is>
          <t xml:space="preserve">固定流沙区域持续2秒，每0.5秒对区域内敌人刷新持续2秒的减速，移动速度降低30；离开区域后减速最多持续2秒。</t>
        </is>
      </c>
      <c r="H580" s="15" t="str">
        <f t="shared" si="8"/>
        <v>207700</v>
      </c>
      <c r="I580" s="15" t="b">
        <v>1</v>
      </c>
      <c r="J580" s="15" t="s">
        <v>2698</v>
      </c>
      <c r="K580" s="33" t="s">
        <v>2981</v>
      </c>
      <c r="L580" s="15">
        <v>1</v>
      </c>
      <c r="M580" s="15">
        <v>2000</v>
      </c>
      <c r="N580" s="15">
        <v>500</v>
      </c>
      <c r="O580" s="33" t="s">
        <v>373</v>
      </c>
      <c r="P580" s="33">
        <v>12221016</v>
      </c>
      <c r="Q580" s="7">
        <v>0</v>
      </c>
      <c r="R580" s="33" t="s">
        <v>2699</v>
      </c>
      <c r="S580" s="15" t="s">
        <v>2982</v>
      </c>
      <c r="T580" s="33">
        <v>1</v>
      </c>
      <c r="U580" s="15" t="s">
        <v>2731</v>
      </c>
      <c r="V580" s="15">
        <v>10000</v>
      </c>
      <c r="AJ580" s="33">
        <v>11690118</v>
      </c>
      <c r="AK580" s="7">
        <v>500</v>
      </c>
      <c r="CK580" t="s">
        <v>2433</v>
      </c>
    </row>
    <row r="581" spans="2:89">
      <c r="B581" s="15">
        <f>20000000+INDEX(编号表!$F:$F,MATCH(D581,编号表!$E:$E,0))*10000+F581</f>
        <v>20770119</v>
      </c>
      <c r="C581" s="15" t="s">
        <v>3042</v>
      </c>
      <c r="D581" s="15" t="s">
        <v>2433</v>
      </c>
      <c r="E581" s="15" t="s">
        <v>2696</v>
      </c>
      <c r="F581" s="15">
        <v>119</v>
      </c>
      <c r="G581" s="15" t="inlineStr">
        <is>
          <t xml:space="preserve">移动速度降低45，本次减速持续2秒；仍在流沙区域内时每0.5秒刷新时长，离开区域后最多持续2秒。</t>
        </is>
      </c>
      <c r="H581" s="15" t="str">
        <f t="shared" si="8"/>
        <v>207701</v>
      </c>
      <c r="I581" s="15" t="b">
        <v>1</v>
      </c>
      <c r="J581" s="15" t="s">
        <v>2698</v>
      </c>
      <c r="K581" s="33" t="s">
        <v>2981</v>
      </c>
      <c r="L581" s="15">
        <v>1</v>
      </c>
      <c r="M581" s="15">
        <v>2000</v>
      </c>
      <c r="N581" s="15">
        <v>0</v>
      </c>
      <c r="O581" s="33" t="s">
        <v>373</v>
      </c>
      <c r="P581" s="33">
        <v>12221016</v>
      </c>
      <c r="Q581" s="7">
        <v>0</v>
      </c>
      <c r="R581" s="33" t="s">
        <v>2699</v>
      </c>
      <c r="S581" s="15" t="s">
        <v>2502</v>
      </c>
      <c r="T581" s="33">
        <v>1</v>
      </c>
      <c r="U581" s="15" t="s">
        <v>2707</v>
      </c>
      <c r="V581" s="15">
        <v>10000</v>
      </c>
      <c r="AH581" s="33" t="s">
        <v>2743</v>
      </c>
      <c r="AI581" s="33">
        <v>-45</v>
      </c>
      <c r="CK581" t="s">
        <v>2433</v>
      </c>
    </row>
    <row r="582" spans="2:89">
      <c r="B582" s="15">
        <f>20000000+INDEX(编号表!$F:$F,MATCH(D582,编号表!$E:$E,0))*10000+F582</f>
        <v>20770020</v>
      </c>
      <c r="C582" s="15" t="s">
        <v>3044</v>
      </c>
      <c r="D582" s="15" t="s">
        <v>2433</v>
      </c>
      <c r="E582" s="15" t="s">
        <v>2696</v>
      </c>
      <c r="F582" s="15">
        <v>20</v>
      </c>
      <c r="G582" s="15" t="inlineStr">
        <is>
          <t xml:space="preserve">固定流沙区域持续2秒，每0.5秒对区域内敌人刷新持续2秒的减速，移动速度降低45；离开区域后减速最多持续2秒。</t>
        </is>
      </c>
      <c r="H582" s="15" t="str">
        <f t="shared" si="8"/>
        <v>207700</v>
      </c>
      <c r="I582" s="15" t="b">
        <v>1</v>
      </c>
      <c r="J582" s="15" t="s">
        <v>2698</v>
      </c>
      <c r="K582" s="33" t="s">
        <v>2981</v>
      </c>
      <c r="L582" s="15">
        <v>1</v>
      </c>
      <c r="M582" s="15">
        <v>2000</v>
      </c>
      <c r="N582" s="15">
        <v>500</v>
      </c>
      <c r="O582" s="33" t="s">
        <v>373</v>
      </c>
      <c r="P582" s="33">
        <v>12221016</v>
      </c>
      <c r="Q582" s="7">
        <v>0</v>
      </c>
      <c r="R582" s="33" t="s">
        <v>2699</v>
      </c>
      <c r="S582" s="15" t="s">
        <v>2982</v>
      </c>
      <c r="T582" s="33">
        <v>1</v>
      </c>
      <c r="U582" s="15" t="s">
        <v>2731</v>
      </c>
      <c r="V582" s="15">
        <v>10000</v>
      </c>
      <c r="AJ582" s="33">
        <v>11690119</v>
      </c>
      <c r="AK582" s="7">
        <v>500</v>
      </c>
      <c r="CK582" t="s">
        <v>2433</v>
      </c>
    </row>
    <row r="583" spans="2:89">
      <c r="B583" s="15">
        <f>20000000+INDEX(编号表!$F:$F,MATCH(D583,编号表!$E:$E,0))*10000+F583</f>
        <v>20770120</v>
      </c>
      <c r="C583" s="15" t="s">
        <v>3042</v>
      </c>
      <c r="D583" s="15" t="s">
        <v>2433</v>
      </c>
      <c r="E583" s="15" t="s">
        <v>2696</v>
      </c>
      <c r="F583" s="15">
        <v>120</v>
      </c>
      <c r="G583" s="15" t="inlineStr">
        <is>
          <t xml:space="preserve">移动速度降低60，本次减速持续2秒；仍在流沙区域内时每0.5秒刷新时长，离开区域后最多持续2秒。</t>
        </is>
      </c>
      <c r="H583" s="15" t="str">
        <f t="shared" ref="H583:H646" si="9">LEFT(B583,6)</f>
        <v>207701</v>
      </c>
      <c r="I583" s="15" t="b">
        <v>1</v>
      </c>
      <c r="J583" s="15" t="s">
        <v>2698</v>
      </c>
      <c r="K583" s="33" t="s">
        <v>2981</v>
      </c>
      <c r="L583" s="15">
        <v>1</v>
      </c>
      <c r="M583" s="15">
        <v>2000</v>
      </c>
      <c r="N583" s="15">
        <v>0</v>
      </c>
      <c r="O583" s="33" t="s">
        <v>373</v>
      </c>
      <c r="P583" s="33">
        <v>12221016</v>
      </c>
      <c r="Q583" s="7">
        <v>0</v>
      </c>
      <c r="R583" s="33" t="s">
        <v>2699</v>
      </c>
      <c r="S583" s="15" t="s">
        <v>2502</v>
      </c>
      <c r="T583" s="33">
        <v>1</v>
      </c>
      <c r="U583" s="15" t="s">
        <v>2707</v>
      </c>
      <c r="V583" s="15">
        <v>10000</v>
      </c>
      <c r="AH583" s="33" t="s">
        <v>2743</v>
      </c>
      <c r="AI583" s="33">
        <v>-60</v>
      </c>
      <c r="CK583" t="s">
        <v>2433</v>
      </c>
    </row>
    <row r="584" spans="2:89">
      <c r="B584" s="15">
        <f>20000000+INDEX(编号表!$F:$F,MATCH(D584,编号表!$E:$E,0))*10000+F584</f>
        <v>20770021</v>
      </c>
      <c r="C584" s="15" t="s">
        <v>3044</v>
      </c>
      <c r="D584" s="15" t="s">
        <v>2433</v>
      </c>
      <c r="E584" s="15" t="s">
        <v>2696</v>
      </c>
      <c r="F584" s="15">
        <v>21</v>
      </c>
      <c r="G584" s="15" t="inlineStr">
        <is>
          <t xml:space="preserve">固定流沙区域持续2秒，每0.5秒对区域内敌人刷新持续2秒的减速，移动速度降低60；离开区域后减速最多持续2秒。</t>
        </is>
      </c>
      <c r="H584" s="15" t="str">
        <f t="shared" si="9"/>
        <v>207700</v>
      </c>
      <c r="I584" s="15" t="b">
        <v>1</v>
      </c>
      <c r="J584" s="15" t="s">
        <v>2698</v>
      </c>
      <c r="K584" s="33" t="s">
        <v>2981</v>
      </c>
      <c r="L584" s="15">
        <v>1</v>
      </c>
      <c r="M584" s="15">
        <v>2000</v>
      </c>
      <c r="N584" s="15">
        <v>500</v>
      </c>
      <c r="O584" s="33" t="s">
        <v>373</v>
      </c>
      <c r="P584" s="33">
        <v>12221016</v>
      </c>
      <c r="Q584" s="7">
        <v>0</v>
      </c>
      <c r="R584" s="33" t="s">
        <v>2699</v>
      </c>
      <c r="S584" s="15" t="s">
        <v>2982</v>
      </c>
      <c r="T584" s="33">
        <v>1</v>
      </c>
      <c r="U584" s="15" t="s">
        <v>2731</v>
      </c>
      <c r="V584" s="15">
        <v>10000</v>
      </c>
      <c r="AJ584" s="33">
        <v>11690120</v>
      </c>
      <c r="AK584" s="7">
        <v>500</v>
      </c>
      <c r="CK584" t="s">
        <v>2433</v>
      </c>
    </row>
    <row r="585" spans="2:89">
      <c r="B585" s="15">
        <f>20000000+INDEX(编号表!$F:$F,MATCH(D585,编号表!$E:$E,0))*10000+F585</f>
        <v>20780001</v>
      </c>
      <c r="C585" s="15" t="s">
        <v>3047</v>
      </c>
      <c r="D585" s="15" t="s">
        <v>2437</v>
      </c>
      <c r="E585" s="15" t="s">
        <v>2696</v>
      </c>
      <c r="F585" s="15">
        <v>1</v>
      </c>
      <c r="G585" s="15" t="s">
        <v>3048</v>
      </c>
      <c r="H585" s="15" t="str">
        <f t="shared" si="9"/>
        <v>207800</v>
      </c>
      <c r="I585" s="15" t="b">
        <v>1</v>
      </c>
      <c r="J585" s="15" t="s">
        <v>2698</v>
      </c>
      <c r="K585" s="33" t="s">
        <v>2981</v>
      </c>
      <c r="L585" s="15">
        <v>1</v>
      </c>
      <c r="M585" s="15">
        <v>2000</v>
      </c>
      <c r="N585" s="15">
        <v>0</v>
      </c>
      <c r="O585" s="33" t="s">
        <v>373</v>
      </c>
      <c r="P585" s="33">
        <v>12221017</v>
      </c>
      <c r="Q585" s="7">
        <v>0</v>
      </c>
      <c r="R585" s="33" t="s">
        <v>2699</v>
      </c>
      <c r="S585" s="15" t="s">
        <v>2502</v>
      </c>
      <c r="T585" s="33">
        <v>1</v>
      </c>
      <c r="U585" s="15" t="s">
        <v>2700</v>
      </c>
      <c r="V585" s="15">
        <v>10000</v>
      </c>
      <c r="W585" s="15" t="s">
        <v>2978</v>
      </c>
      <c r="CK585" t="s">
        <v>2437</v>
      </c>
    </row>
    <row r="586" spans="2:89">
      <c r="B586" s="15">
        <f>20000000+INDEX(编号表!$F:$F,MATCH(D586,编号表!$E:$E,0))*10000+F586</f>
        <v>20780002</v>
      </c>
      <c r="C586" s="15" t="s">
        <v>3047</v>
      </c>
      <c r="D586" s="15" t="s">
        <v>2437</v>
      </c>
      <c r="E586" s="15" t="s">
        <v>2696</v>
      </c>
      <c r="F586" s="15">
        <v>2</v>
      </c>
      <c r="G586" s="15" t="s">
        <v>3048</v>
      </c>
      <c r="H586" s="15" t="str">
        <f t="shared" si="9"/>
        <v>207800</v>
      </c>
      <c r="I586" s="15" t="b">
        <v>1</v>
      </c>
      <c r="J586" s="15" t="s">
        <v>2698</v>
      </c>
      <c r="K586" s="33" t="s">
        <v>2981</v>
      </c>
      <c r="L586" s="15">
        <v>1</v>
      </c>
      <c r="M586" s="15">
        <v>2000</v>
      </c>
      <c r="N586" s="15">
        <v>0</v>
      </c>
      <c r="O586" s="33" t="s">
        <v>373</v>
      </c>
      <c r="P586" s="33">
        <v>12221017</v>
      </c>
      <c r="Q586" s="7">
        <v>0</v>
      </c>
      <c r="R586" s="33" t="s">
        <v>2699</v>
      </c>
      <c r="S586" s="15" t="s">
        <v>2502</v>
      </c>
      <c r="T586" s="33">
        <v>1</v>
      </c>
      <c r="U586" s="15" t="s">
        <v>2700</v>
      </c>
      <c r="V586" s="15">
        <v>10000</v>
      </c>
      <c r="W586" s="15" t="s">
        <v>2978</v>
      </c>
      <c r="CK586" t="s">
        <v>2437</v>
      </c>
    </row>
    <row r="587" spans="2:89">
      <c r="B587" s="15">
        <f>20000000+INDEX(编号表!$F:$F,MATCH(D587,编号表!$E:$E,0))*10000+F587</f>
        <v>20780003</v>
      </c>
      <c r="C587" s="15" t="s">
        <v>3047</v>
      </c>
      <c r="D587" s="15" t="s">
        <v>2437</v>
      </c>
      <c r="E587" s="15" t="s">
        <v>2696</v>
      </c>
      <c r="F587" s="15">
        <v>3</v>
      </c>
      <c r="G587" s="15" t="s">
        <v>3048</v>
      </c>
      <c r="H587" s="15" t="str">
        <f t="shared" si="9"/>
        <v>207800</v>
      </c>
      <c r="I587" s="15" t="b">
        <v>1</v>
      </c>
      <c r="J587" s="15" t="s">
        <v>2698</v>
      </c>
      <c r="K587" s="33" t="s">
        <v>2981</v>
      </c>
      <c r="L587" s="15">
        <v>1</v>
      </c>
      <c r="M587" s="15">
        <v>2000</v>
      </c>
      <c r="N587" s="15">
        <v>0</v>
      </c>
      <c r="O587" s="33" t="s">
        <v>373</v>
      </c>
      <c r="P587" s="33">
        <v>12221017</v>
      </c>
      <c r="Q587" s="7">
        <v>0</v>
      </c>
      <c r="R587" s="33" t="s">
        <v>2699</v>
      </c>
      <c r="S587" s="15" t="s">
        <v>2502</v>
      </c>
      <c r="T587" s="33">
        <v>1</v>
      </c>
      <c r="U587" s="15" t="s">
        <v>2700</v>
      </c>
      <c r="V587" s="15">
        <v>10000</v>
      </c>
      <c r="W587" s="15" t="s">
        <v>2978</v>
      </c>
      <c r="CK587" t="s">
        <v>2437</v>
      </c>
    </row>
    <row r="588" spans="2:89">
      <c r="B588" s="15">
        <f>20000000+INDEX(编号表!$F:$F,MATCH(D588,编号表!$E:$E,0))*10000+F588</f>
        <v>20780004</v>
      </c>
      <c r="C588" s="15" t="s">
        <v>3047</v>
      </c>
      <c r="D588" s="15" t="s">
        <v>2437</v>
      </c>
      <c r="E588" s="15" t="s">
        <v>2696</v>
      </c>
      <c r="F588" s="15">
        <v>4</v>
      </c>
      <c r="G588" s="15" t="s">
        <v>3048</v>
      </c>
      <c r="H588" s="15" t="str">
        <f t="shared" si="9"/>
        <v>207800</v>
      </c>
      <c r="I588" s="15" t="b">
        <v>1</v>
      </c>
      <c r="J588" s="15" t="s">
        <v>2698</v>
      </c>
      <c r="K588" s="33" t="s">
        <v>2981</v>
      </c>
      <c r="L588" s="15">
        <v>1</v>
      </c>
      <c r="M588" s="15">
        <v>2000</v>
      </c>
      <c r="N588" s="15">
        <v>0</v>
      </c>
      <c r="O588" s="33" t="s">
        <v>373</v>
      </c>
      <c r="P588" s="33">
        <v>12221017</v>
      </c>
      <c r="Q588" s="7">
        <v>0</v>
      </c>
      <c r="R588" s="33" t="s">
        <v>2699</v>
      </c>
      <c r="S588" s="15" t="s">
        <v>2502</v>
      </c>
      <c r="T588" s="33">
        <v>1</v>
      </c>
      <c r="U588" s="15" t="s">
        <v>2700</v>
      </c>
      <c r="V588" s="15">
        <v>10000</v>
      </c>
      <c r="W588" s="15" t="s">
        <v>2978</v>
      </c>
      <c r="CK588" t="s">
        <v>2437</v>
      </c>
    </row>
    <row r="589" spans="2:89">
      <c r="B589" s="15">
        <f>20000000+INDEX(编号表!$F:$F,MATCH(D589,编号表!$E:$E,0))*10000+F589</f>
        <v>20780005</v>
      </c>
      <c r="C589" s="15" t="s">
        <v>3047</v>
      </c>
      <c r="D589" s="15" t="s">
        <v>2437</v>
      </c>
      <c r="E589" s="15" t="s">
        <v>2696</v>
      </c>
      <c r="F589" s="15">
        <v>5</v>
      </c>
      <c r="G589" s="15" t="s">
        <v>3048</v>
      </c>
      <c r="H589" s="15" t="str">
        <f t="shared" si="9"/>
        <v>207800</v>
      </c>
      <c r="I589" s="15" t="b">
        <v>1</v>
      </c>
      <c r="J589" s="15" t="s">
        <v>2698</v>
      </c>
      <c r="K589" s="33" t="s">
        <v>2981</v>
      </c>
      <c r="L589" s="15">
        <v>1</v>
      </c>
      <c r="M589" s="15">
        <v>2000</v>
      </c>
      <c r="N589" s="15">
        <v>0</v>
      </c>
      <c r="O589" s="33" t="s">
        <v>373</v>
      </c>
      <c r="P589" s="33">
        <v>12221017</v>
      </c>
      <c r="Q589" s="7">
        <v>0</v>
      </c>
      <c r="R589" s="33" t="s">
        <v>2699</v>
      </c>
      <c r="S589" s="15" t="s">
        <v>2502</v>
      </c>
      <c r="T589" s="33">
        <v>1</v>
      </c>
      <c r="U589" s="15" t="s">
        <v>2700</v>
      </c>
      <c r="V589" s="15">
        <v>10000</v>
      </c>
      <c r="W589" s="15" t="s">
        <v>2978</v>
      </c>
      <c r="CK589" t="s">
        <v>2437</v>
      </c>
    </row>
    <row r="590" spans="2:89">
      <c r="B590" s="15">
        <f>20000000+INDEX(编号表!$F:$F,MATCH(D590,编号表!$E:$E,0))*10000+F590</f>
        <v>20780006</v>
      </c>
      <c r="C590" s="15" t="s">
        <v>3047</v>
      </c>
      <c r="D590" s="15" t="s">
        <v>2437</v>
      </c>
      <c r="E590" s="15" t="s">
        <v>2696</v>
      </c>
      <c r="F590" s="15">
        <v>6</v>
      </c>
      <c r="G590" s="15" t="s">
        <v>3048</v>
      </c>
      <c r="H590" s="15" t="str">
        <f t="shared" si="9"/>
        <v>207800</v>
      </c>
      <c r="I590" s="15" t="b">
        <v>1</v>
      </c>
      <c r="J590" s="15" t="s">
        <v>2698</v>
      </c>
      <c r="K590" s="33" t="s">
        <v>2981</v>
      </c>
      <c r="L590" s="15">
        <v>1</v>
      </c>
      <c r="M590" s="15">
        <v>2000</v>
      </c>
      <c r="N590" s="15">
        <v>0</v>
      </c>
      <c r="O590" s="33" t="s">
        <v>373</v>
      </c>
      <c r="P590" s="33">
        <v>12221017</v>
      </c>
      <c r="Q590" s="7">
        <v>0</v>
      </c>
      <c r="R590" s="33" t="s">
        <v>2699</v>
      </c>
      <c r="S590" s="15" t="s">
        <v>2502</v>
      </c>
      <c r="T590" s="33">
        <v>1</v>
      </c>
      <c r="U590" s="15" t="s">
        <v>2700</v>
      </c>
      <c r="V590" s="15">
        <v>10000</v>
      </c>
      <c r="W590" s="15" t="s">
        <v>2978</v>
      </c>
      <c r="CK590" t="s">
        <v>2437</v>
      </c>
    </row>
    <row r="591" spans="2:89">
      <c r="B591" s="15">
        <f>20000000+INDEX(编号表!$F:$F,MATCH(D591,编号表!$E:$E,0))*10000+F591</f>
        <v>20780007</v>
      </c>
      <c r="C591" s="15" t="s">
        <v>3047</v>
      </c>
      <c r="D591" s="15" t="s">
        <v>2437</v>
      </c>
      <c r="E591" s="15" t="s">
        <v>2696</v>
      </c>
      <c r="F591" s="15">
        <v>7</v>
      </c>
      <c r="G591" s="15" t="s">
        <v>3048</v>
      </c>
      <c r="H591" s="15" t="str">
        <f t="shared" si="9"/>
        <v>207800</v>
      </c>
      <c r="I591" s="15" t="b">
        <v>1</v>
      </c>
      <c r="J591" s="15" t="s">
        <v>2698</v>
      </c>
      <c r="K591" s="33" t="s">
        <v>2981</v>
      </c>
      <c r="L591" s="15">
        <v>1</v>
      </c>
      <c r="M591" s="15">
        <v>2000</v>
      </c>
      <c r="N591" s="15">
        <v>0</v>
      </c>
      <c r="O591" s="33" t="s">
        <v>373</v>
      </c>
      <c r="P591" s="33">
        <v>12221017</v>
      </c>
      <c r="Q591" s="7">
        <v>0</v>
      </c>
      <c r="R591" s="33" t="s">
        <v>2699</v>
      </c>
      <c r="S591" s="15" t="s">
        <v>2502</v>
      </c>
      <c r="T591" s="33">
        <v>1</v>
      </c>
      <c r="U591" s="15" t="s">
        <v>2700</v>
      </c>
      <c r="V591" s="15">
        <v>10000</v>
      </c>
      <c r="W591" s="15" t="s">
        <v>2978</v>
      </c>
      <c r="CK591" t="s">
        <v>2437</v>
      </c>
    </row>
    <row r="592" spans="2:89">
      <c r="B592" s="15">
        <f>20000000+INDEX(编号表!$F:$F,MATCH(D592,编号表!$E:$E,0))*10000+F592</f>
        <v>20780008</v>
      </c>
      <c r="C592" s="15" t="s">
        <v>3047</v>
      </c>
      <c r="D592" s="15" t="s">
        <v>2437</v>
      </c>
      <c r="E592" s="15" t="s">
        <v>2696</v>
      </c>
      <c r="F592" s="15">
        <v>8</v>
      </c>
      <c r="G592" s="15" t="s">
        <v>3048</v>
      </c>
      <c r="H592" s="15" t="str">
        <f t="shared" si="9"/>
        <v>207800</v>
      </c>
      <c r="I592" s="15" t="b">
        <v>1</v>
      </c>
      <c r="J592" s="15" t="s">
        <v>2698</v>
      </c>
      <c r="K592" s="33" t="s">
        <v>2981</v>
      </c>
      <c r="L592" s="15">
        <v>1</v>
      </c>
      <c r="M592" s="15">
        <v>2000</v>
      </c>
      <c r="N592" s="15">
        <v>0</v>
      </c>
      <c r="O592" s="33" t="s">
        <v>373</v>
      </c>
      <c r="P592" s="33">
        <v>12221017</v>
      </c>
      <c r="Q592" s="7">
        <v>0</v>
      </c>
      <c r="R592" s="33" t="s">
        <v>2699</v>
      </c>
      <c r="S592" s="15" t="s">
        <v>2502</v>
      </c>
      <c r="T592" s="33">
        <v>1</v>
      </c>
      <c r="U592" s="15" t="s">
        <v>2700</v>
      </c>
      <c r="V592" s="15">
        <v>10000</v>
      </c>
      <c r="W592" s="15" t="s">
        <v>2978</v>
      </c>
      <c r="CK592" t="s">
        <v>2437</v>
      </c>
    </row>
    <row r="593" spans="2:89">
      <c r="B593" s="15">
        <f>20000000+INDEX(编号表!$F:$F,MATCH(D593,编号表!$E:$E,0))*10000+F593</f>
        <v>20780009</v>
      </c>
      <c r="C593" s="15" t="s">
        <v>3047</v>
      </c>
      <c r="D593" s="15" t="s">
        <v>2437</v>
      </c>
      <c r="E593" s="15" t="s">
        <v>2696</v>
      </c>
      <c r="F593" s="15">
        <v>9</v>
      </c>
      <c r="G593" s="15" t="s">
        <v>3048</v>
      </c>
      <c r="H593" s="15" t="str">
        <f t="shared" si="9"/>
        <v>207800</v>
      </c>
      <c r="I593" s="15" t="b">
        <v>1</v>
      </c>
      <c r="J593" s="15" t="s">
        <v>2698</v>
      </c>
      <c r="K593" s="33" t="s">
        <v>2981</v>
      </c>
      <c r="L593" s="15">
        <v>1</v>
      </c>
      <c r="M593" s="15">
        <v>2000</v>
      </c>
      <c r="N593" s="15">
        <v>0</v>
      </c>
      <c r="O593" s="33" t="s">
        <v>373</v>
      </c>
      <c r="P593" s="33">
        <v>12221017</v>
      </c>
      <c r="Q593" s="7">
        <v>0</v>
      </c>
      <c r="R593" s="33" t="s">
        <v>2699</v>
      </c>
      <c r="S593" s="15" t="s">
        <v>2502</v>
      </c>
      <c r="T593" s="33">
        <v>1</v>
      </c>
      <c r="U593" s="15" t="s">
        <v>2700</v>
      </c>
      <c r="V593" s="15">
        <v>10000</v>
      </c>
      <c r="W593" s="15" t="s">
        <v>2978</v>
      </c>
      <c r="CK593" t="s">
        <v>2437</v>
      </c>
    </row>
    <row r="594" spans="2:89">
      <c r="B594" s="15">
        <f>20000000+INDEX(编号表!$F:$F,MATCH(D594,编号表!$E:$E,0))*10000+F594</f>
        <v>20780010</v>
      </c>
      <c r="C594" s="15" t="s">
        <v>3047</v>
      </c>
      <c r="D594" s="15" t="s">
        <v>2437</v>
      </c>
      <c r="E594" s="15" t="s">
        <v>2696</v>
      </c>
      <c r="F594" s="15">
        <v>10</v>
      </c>
      <c r="G594" s="15" t="s">
        <v>3048</v>
      </c>
      <c r="H594" s="15" t="str">
        <f t="shared" si="9"/>
        <v>207800</v>
      </c>
      <c r="I594" s="15" t="b">
        <v>1</v>
      </c>
      <c r="J594" s="15" t="s">
        <v>2698</v>
      </c>
      <c r="K594" s="33" t="s">
        <v>2981</v>
      </c>
      <c r="L594" s="15">
        <v>1</v>
      </c>
      <c r="M594" s="15">
        <v>2000</v>
      </c>
      <c r="N594" s="15">
        <v>0</v>
      </c>
      <c r="O594" s="33" t="s">
        <v>373</v>
      </c>
      <c r="P594" s="33">
        <v>12221017</v>
      </c>
      <c r="Q594" s="7">
        <v>0</v>
      </c>
      <c r="R594" s="33" t="s">
        <v>2699</v>
      </c>
      <c r="S594" s="15" t="s">
        <v>2502</v>
      </c>
      <c r="T594" s="33">
        <v>1</v>
      </c>
      <c r="U594" s="15" t="s">
        <v>2700</v>
      </c>
      <c r="V594" s="15">
        <v>10000</v>
      </c>
      <c r="W594" s="15" t="s">
        <v>2978</v>
      </c>
      <c r="CK594" t="s">
        <v>2437</v>
      </c>
    </row>
    <row r="595" spans="2:89">
      <c r="B595" s="15">
        <f>20000000+INDEX(编号表!$F:$F,MATCH(D595,编号表!$E:$E,0))*10000+F595</f>
        <v>20780011</v>
      </c>
      <c r="C595" s="15" t="s">
        <v>3047</v>
      </c>
      <c r="D595" s="15" t="s">
        <v>2437</v>
      </c>
      <c r="E595" s="15" t="s">
        <v>2696</v>
      </c>
      <c r="F595" s="15">
        <v>11</v>
      </c>
      <c r="G595" s="15" t="s">
        <v>3048</v>
      </c>
      <c r="H595" s="15" t="str">
        <f t="shared" si="9"/>
        <v>207800</v>
      </c>
      <c r="I595" s="15" t="b">
        <v>1</v>
      </c>
      <c r="J595" s="15" t="s">
        <v>2698</v>
      </c>
      <c r="K595" s="33" t="s">
        <v>2981</v>
      </c>
      <c r="L595" s="15">
        <v>1</v>
      </c>
      <c r="M595" s="15">
        <v>2000</v>
      </c>
      <c r="N595" s="15">
        <v>0</v>
      </c>
      <c r="O595" s="33" t="s">
        <v>373</v>
      </c>
      <c r="P595" s="33">
        <v>12221017</v>
      </c>
      <c r="Q595" s="7">
        <v>0</v>
      </c>
      <c r="R595" s="33" t="s">
        <v>2699</v>
      </c>
      <c r="S595" s="15" t="s">
        <v>2502</v>
      </c>
      <c r="T595" s="33">
        <v>1</v>
      </c>
      <c r="U595" s="15" t="s">
        <v>2700</v>
      </c>
      <c r="V595" s="15">
        <v>10000</v>
      </c>
      <c r="W595" s="15" t="s">
        <v>2978</v>
      </c>
      <c r="CK595" t="s">
        <v>2437</v>
      </c>
    </row>
    <row r="596" spans="2:89">
      <c r="B596" s="15">
        <f>20000000+INDEX(编号表!$F:$F,MATCH(D596,编号表!$E:$E,0))*10000+F596</f>
        <v>20780012</v>
      </c>
      <c r="C596" s="15" t="s">
        <v>3047</v>
      </c>
      <c r="D596" s="15" t="s">
        <v>2437</v>
      </c>
      <c r="E596" s="15" t="s">
        <v>2696</v>
      </c>
      <c r="F596" s="15">
        <v>12</v>
      </c>
      <c r="G596" s="15" t="s">
        <v>3048</v>
      </c>
      <c r="H596" s="15" t="str">
        <f t="shared" si="9"/>
        <v>207800</v>
      </c>
      <c r="I596" s="15" t="b">
        <v>1</v>
      </c>
      <c r="J596" s="15" t="s">
        <v>2698</v>
      </c>
      <c r="K596" s="33" t="s">
        <v>2981</v>
      </c>
      <c r="L596" s="15">
        <v>1</v>
      </c>
      <c r="M596" s="15">
        <v>2000</v>
      </c>
      <c r="N596" s="15">
        <v>0</v>
      </c>
      <c r="O596" s="33" t="s">
        <v>373</v>
      </c>
      <c r="P596" s="33">
        <v>12221017</v>
      </c>
      <c r="Q596" s="7">
        <v>0</v>
      </c>
      <c r="R596" s="33" t="s">
        <v>2699</v>
      </c>
      <c r="S596" s="15" t="s">
        <v>2502</v>
      </c>
      <c r="T596" s="33">
        <v>1</v>
      </c>
      <c r="U596" s="15" t="s">
        <v>2700</v>
      </c>
      <c r="V596" s="15">
        <v>10000</v>
      </c>
      <c r="W596" s="15" t="s">
        <v>2978</v>
      </c>
      <c r="CK596" t="s">
        <v>2437</v>
      </c>
    </row>
    <row r="597" spans="2:89">
      <c r="B597" s="15">
        <f>20000000+INDEX(编号表!$F:$F,MATCH(D597,编号表!$E:$E,0))*10000+F597</f>
        <v>20780013</v>
      </c>
      <c r="C597" s="15" t="s">
        <v>3047</v>
      </c>
      <c r="D597" s="15" t="s">
        <v>2437</v>
      </c>
      <c r="E597" s="15" t="s">
        <v>2696</v>
      </c>
      <c r="F597" s="15">
        <v>13</v>
      </c>
      <c r="G597" s="15" t="s">
        <v>3048</v>
      </c>
      <c r="H597" s="15" t="str">
        <f t="shared" si="9"/>
        <v>207800</v>
      </c>
      <c r="I597" s="15" t="b">
        <v>1</v>
      </c>
      <c r="J597" s="15" t="s">
        <v>2698</v>
      </c>
      <c r="K597" s="33" t="s">
        <v>2981</v>
      </c>
      <c r="L597" s="15">
        <v>1</v>
      </c>
      <c r="M597" s="15">
        <v>2000</v>
      </c>
      <c r="N597" s="15">
        <v>0</v>
      </c>
      <c r="O597" s="33" t="s">
        <v>373</v>
      </c>
      <c r="P597" s="33">
        <v>12221017</v>
      </c>
      <c r="Q597" s="7">
        <v>0</v>
      </c>
      <c r="R597" s="33" t="s">
        <v>2699</v>
      </c>
      <c r="S597" s="15" t="s">
        <v>2502</v>
      </c>
      <c r="T597" s="33">
        <v>1</v>
      </c>
      <c r="U597" s="15" t="s">
        <v>2700</v>
      </c>
      <c r="V597" s="15">
        <v>10000</v>
      </c>
      <c r="W597" s="15" t="s">
        <v>2978</v>
      </c>
      <c r="CK597" t="s">
        <v>2437</v>
      </c>
    </row>
    <row r="598" spans="2:89">
      <c r="B598" s="15">
        <f>20000000+INDEX(编号表!$F:$F,MATCH(D598,编号表!$E:$E,0))*10000+F598</f>
        <v>20780014</v>
      </c>
      <c r="C598" s="15" t="s">
        <v>3047</v>
      </c>
      <c r="D598" s="15" t="s">
        <v>2437</v>
      </c>
      <c r="E598" s="15" t="s">
        <v>2696</v>
      </c>
      <c r="F598" s="15">
        <v>14</v>
      </c>
      <c r="G598" s="15" t="s">
        <v>3048</v>
      </c>
      <c r="H598" s="15" t="str">
        <f t="shared" si="9"/>
        <v>207800</v>
      </c>
      <c r="I598" s="15" t="b">
        <v>1</v>
      </c>
      <c r="J598" s="15" t="s">
        <v>2698</v>
      </c>
      <c r="K598" s="33" t="s">
        <v>2981</v>
      </c>
      <c r="L598" s="15">
        <v>1</v>
      </c>
      <c r="M598" s="15">
        <v>2000</v>
      </c>
      <c r="N598" s="15">
        <v>0</v>
      </c>
      <c r="O598" s="33" t="s">
        <v>373</v>
      </c>
      <c r="P598" s="33">
        <v>12221017</v>
      </c>
      <c r="Q598" s="7">
        <v>0</v>
      </c>
      <c r="R598" s="33" t="s">
        <v>2699</v>
      </c>
      <c r="S598" s="15" t="s">
        <v>2502</v>
      </c>
      <c r="T598" s="33">
        <v>1</v>
      </c>
      <c r="U598" s="15" t="s">
        <v>2700</v>
      </c>
      <c r="V598" s="15">
        <v>10000</v>
      </c>
      <c r="W598" s="15" t="s">
        <v>2978</v>
      </c>
      <c r="CK598" t="s">
        <v>2437</v>
      </c>
    </row>
    <row r="599" spans="2:89">
      <c r="B599" s="15">
        <f>20000000+INDEX(编号表!$F:$F,MATCH(D599,编号表!$E:$E,0))*10000+F599</f>
        <v>20780015</v>
      </c>
      <c r="C599" s="15" t="s">
        <v>3047</v>
      </c>
      <c r="D599" s="15" t="s">
        <v>2437</v>
      </c>
      <c r="E599" s="15" t="s">
        <v>2696</v>
      </c>
      <c r="F599" s="15">
        <v>15</v>
      </c>
      <c r="G599" s="15" t="s">
        <v>3048</v>
      </c>
      <c r="H599" s="15" t="str">
        <f t="shared" si="9"/>
        <v>207800</v>
      </c>
      <c r="I599" s="15" t="b">
        <v>1</v>
      </c>
      <c r="J599" s="15" t="s">
        <v>2698</v>
      </c>
      <c r="K599" s="33" t="s">
        <v>2981</v>
      </c>
      <c r="L599" s="15">
        <v>1</v>
      </c>
      <c r="M599" s="15">
        <v>2000</v>
      </c>
      <c r="N599" s="15">
        <v>0</v>
      </c>
      <c r="O599" s="33" t="s">
        <v>373</v>
      </c>
      <c r="P599" s="33">
        <v>12221017</v>
      </c>
      <c r="Q599" s="7">
        <v>0</v>
      </c>
      <c r="R599" s="33" t="s">
        <v>2699</v>
      </c>
      <c r="S599" s="15" t="s">
        <v>2502</v>
      </c>
      <c r="T599" s="33">
        <v>1</v>
      </c>
      <c r="U599" s="15" t="s">
        <v>2700</v>
      </c>
      <c r="V599" s="15">
        <v>10000</v>
      </c>
      <c r="W599" s="15" t="s">
        <v>2978</v>
      </c>
      <c r="CK599" t="s">
        <v>2437</v>
      </c>
    </row>
    <row r="600" spans="2:89">
      <c r="B600" s="15">
        <f>20000000+INDEX(编号表!$F:$F,MATCH(D600,编号表!$E:$E,0))*10000+F600</f>
        <v>20780016</v>
      </c>
      <c r="C600" s="15" t="s">
        <v>3047</v>
      </c>
      <c r="D600" s="15" t="s">
        <v>2437</v>
      </c>
      <c r="E600" s="15" t="s">
        <v>2696</v>
      </c>
      <c r="F600" s="15">
        <v>16</v>
      </c>
      <c r="G600" s="15" t="s">
        <v>3048</v>
      </c>
      <c r="H600" s="15" t="str">
        <f t="shared" si="9"/>
        <v>207800</v>
      </c>
      <c r="I600" s="15" t="b">
        <v>1</v>
      </c>
      <c r="J600" s="15" t="s">
        <v>2698</v>
      </c>
      <c r="K600" s="33" t="s">
        <v>2981</v>
      </c>
      <c r="L600" s="15">
        <v>1</v>
      </c>
      <c r="M600" s="15">
        <v>2000</v>
      </c>
      <c r="N600" s="15">
        <v>0</v>
      </c>
      <c r="O600" s="33" t="s">
        <v>373</v>
      </c>
      <c r="P600" s="33">
        <v>12221017</v>
      </c>
      <c r="Q600" s="7">
        <v>0</v>
      </c>
      <c r="R600" s="33" t="s">
        <v>2699</v>
      </c>
      <c r="S600" s="15" t="s">
        <v>2502</v>
      </c>
      <c r="T600" s="33">
        <v>1</v>
      </c>
      <c r="U600" s="15" t="s">
        <v>2700</v>
      </c>
      <c r="V600" s="15">
        <v>10000</v>
      </c>
      <c r="W600" s="15" t="s">
        <v>2978</v>
      </c>
      <c r="CK600" t="s">
        <v>2437</v>
      </c>
    </row>
    <row r="601" spans="2:89">
      <c r="B601" s="15">
        <f>20000000+INDEX(编号表!$F:$F,MATCH(D601,编号表!$E:$E,0))*10000+F601</f>
        <v>20780017</v>
      </c>
      <c r="C601" s="15" t="s">
        <v>3047</v>
      </c>
      <c r="D601" s="15" t="s">
        <v>2437</v>
      </c>
      <c r="E601" s="15" t="s">
        <v>2696</v>
      </c>
      <c r="F601" s="15">
        <v>17</v>
      </c>
      <c r="G601" s="15" t="s">
        <v>3048</v>
      </c>
      <c r="H601" s="15" t="str">
        <f t="shared" si="9"/>
        <v>207800</v>
      </c>
      <c r="I601" s="15" t="b">
        <v>1</v>
      </c>
      <c r="J601" s="15" t="s">
        <v>2698</v>
      </c>
      <c r="K601" s="33" t="s">
        <v>2981</v>
      </c>
      <c r="L601" s="15">
        <v>1</v>
      </c>
      <c r="M601" s="15">
        <v>2000</v>
      </c>
      <c r="N601" s="15">
        <v>0</v>
      </c>
      <c r="O601" s="33" t="s">
        <v>373</v>
      </c>
      <c r="P601" s="33">
        <v>12221017</v>
      </c>
      <c r="Q601" s="7">
        <v>0</v>
      </c>
      <c r="R601" s="33" t="s">
        <v>2699</v>
      </c>
      <c r="S601" s="15" t="s">
        <v>2502</v>
      </c>
      <c r="T601" s="33">
        <v>1</v>
      </c>
      <c r="U601" s="15" t="s">
        <v>2700</v>
      </c>
      <c r="V601" s="15">
        <v>10000</v>
      </c>
      <c r="W601" s="15" t="s">
        <v>2978</v>
      </c>
      <c r="CK601" t="s">
        <v>2437</v>
      </c>
    </row>
    <row r="602" spans="2:89">
      <c r="B602" s="15">
        <f>20000000+INDEX(编号表!$F:$F,MATCH(D602,编号表!$E:$E,0))*10000+F602</f>
        <v>20780018</v>
      </c>
      <c r="C602" s="15" t="s">
        <v>3047</v>
      </c>
      <c r="D602" s="15" t="s">
        <v>2437</v>
      </c>
      <c r="E602" s="15" t="s">
        <v>2696</v>
      </c>
      <c r="F602" s="15">
        <v>18</v>
      </c>
      <c r="G602" s="15" t="s">
        <v>3048</v>
      </c>
      <c r="H602" s="15" t="str">
        <f t="shared" si="9"/>
        <v>207800</v>
      </c>
      <c r="I602" s="15" t="b">
        <v>1</v>
      </c>
      <c r="J602" s="15" t="s">
        <v>2698</v>
      </c>
      <c r="K602" s="33" t="s">
        <v>2981</v>
      </c>
      <c r="L602" s="15">
        <v>1</v>
      </c>
      <c r="M602" s="15">
        <v>2000</v>
      </c>
      <c r="N602" s="15">
        <v>0</v>
      </c>
      <c r="O602" s="33" t="s">
        <v>373</v>
      </c>
      <c r="P602" s="33">
        <v>12221017</v>
      </c>
      <c r="Q602" s="7">
        <v>0</v>
      </c>
      <c r="R602" s="33" t="s">
        <v>2699</v>
      </c>
      <c r="S602" s="15" t="s">
        <v>2502</v>
      </c>
      <c r="T602" s="33">
        <v>1</v>
      </c>
      <c r="U602" s="15" t="s">
        <v>2700</v>
      </c>
      <c r="V602" s="15">
        <v>10000</v>
      </c>
      <c r="W602" s="15" t="s">
        <v>2978</v>
      </c>
      <c r="CK602" t="s">
        <v>2437</v>
      </c>
    </row>
    <row r="603" spans="2:89">
      <c r="B603" s="15">
        <f>20000000+INDEX(编号表!$F:$F,MATCH(D603,编号表!$E:$E,0))*10000+F603</f>
        <v>20780019</v>
      </c>
      <c r="C603" s="15" t="s">
        <v>3047</v>
      </c>
      <c r="D603" s="15" t="s">
        <v>2437</v>
      </c>
      <c r="E603" s="15" t="s">
        <v>2696</v>
      </c>
      <c r="F603" s="15">
        <v>19</v>
      </c>
      <c r="G603" s="15" t="s">
        <v>3048</v>
      </c>
      <c r="H603" s="15" t="str">
        <f t="shared" si="9"/>
        <v>207800</v>
      </c>
      <c r="I603" s="15" t="b">
        <v>1</v>
      </c>
      <c r="J603" s="15" t="s">
        <v>2698</v>
      </c>
      <c r="K603" s="33" t="s">
        <v>2981</v>
      </c>
      <c r="L603" s="15">
        <v>1</v>
      </c>
      <c r="M603" s="15">
        <v>2000</v>
      </c>
      <c r="N603" s="15">
        <v>0</v>
      </c>
      <c r="O603" s="33" t="s">
        <v>373</v>
      </c>
      <c r="P603" s="33">
        <v>12221017</v>
      </c>
      <c r="Q603" s="7">
        <v>0</v>
      </c>
      <c r="R603" s="33" t="s">
        <v>2699</v>
      </c>
      <c r="S603" s="15" t="s">
        <v>2502</v>
      </c>
      <c r="T603" s="33">
        <v>1</v>
      </c>
      <c r="U603" s="15" t="s">
        <v>2700</v>
      </c>
      <c r="V603" s="15">
        <v>10000</v>
      </c>
      <c r="W603" s="15" t="s">
        <v>2978</v>
      </c>
      <c r="CK603" t="s">
        <v>2437</v>
      </c>
    </row>
    <row r="604" spans="2:89">
      <c r="B604" s="15">
        <f>20000000+INDEX(编号表!$F:$F,MATCH(D604,编号表!$E:$E,0))*10000+F604</f>
        <v>20780020</v>
      </c>
      <c r="C604" s="15" t="s">
        <v>3047</v>
      </c>
      <c r="D604" s="15" t="s">
        <v>2437</v>
      </c>
      <c r="E604" s="15" t="s">
        <v>2696</v>
      </c>
      <c r="F604" s="15">
        <v>20</v>
      </c>
      <c r="G604" s="15" t="s">
        <v>3048</v>
      </c>
      <c r="H604" s="15" t="str">
        <f t="shared" si="9"/>
        <v>207800</v>
      </c>
      <c r="I604" s="15" t="b">
        <v>1</v>
      </c>
      <c r="J604" s="15" t="s">
        <v>2698</v>
      </c>
      <c r="K604" s="33" t="s">
        <v>2981</v>
      </c>
      <c r="L604" s="15">
        <v>1</v>
      </c>
      <c r="M604" s="15">
        <v>2000</v>
      </c>
      <c r="N604" s="15">
        <v>0</v>
      </c>
      <c r="O604" s="33" t="s">
        <v>373</v>
      </c>
      <c r="P604" s="33">
        <v>12221017</v>
      </c>
      <c r="Q604" s="7">
        <v>0</v>
      </c>
      <c r="R604" s="33" t="s">
        <v>2699</v>
      </c>
      <c r="S604" s="15" t="s">
        <v>2502</v>
      </c>
      <c r="T604" s="33">
        <v>1</v>
      </c>
      <c r="U604" s="15" t="s">
        <v>2700</v>
      </c>
      <c r="V604" s="15">
        <v>10000</v>
      </c>
      <c r="W604" s="15" t="s">
        <v>2978</v>
      </c>
      <c r="CK604" t="s">
        <v>2437</v>
      </c>
    </row>
    <row r="605" spans="2:89">
      <c r="B605" s="15">
        <f>20000000+INDEX(编号表!$F:$F,MATCH(D605,编号表!$E:$E,0))*10000+F605</f>
        <v>20780021</v>
      </c>
      <c r="C605" s="15" t="s">
        <v>3047</v>
      </c>
      <c r="D605" s="15" t="s">
        <v>2437</v>
      </c>
      <c r="E605" s="15" t="s">
        <v>2696</v>
      </c>
      <c r="F605" s="15">
        <v>21</v>
      </c>
      <c r="G605" s="15" t="s">
        <v>3048</v>
      </c>
      <c r="H605" s="15" t="str">
        <f t="shared" si="9"/>
        <v>207800</v>
      </c>
      <c r="I605" s="15" t="b">
        <v>1</v>
      </c>
      <c r="J605" s="15" t="s">
        <v>2698</v>
      </c>
      <c r="K605" s="33" t="s">
        <v>2981</v>
      </c>
      <c r="L605" s="15">
        <v>1</v>
      </c>
      <c r="M605" s="15">
        <v>2000</v>
      </c>
      <c r="N605" s="15">
        <v>0</v>
      </c>
      <c r="O605" s="33" t="s">
        <v>373</v>
      </c>
      <c r="P605" s="33">
        <v>12221017</v>
      </c>
      <c r="Q605" s="7">
        <v>0</v>
      </c>
      <c r="R605" s="33" t="s">
        <v>2699</v>
      </c>
      <c r="S605" s="15" t="s">
        <v>2502</v>
      </c>
      <c r="T605" s="33">
        <v>1</v>
      </c>
      <c r="U605" s="15" t="s">
        <v>2700</v>
      </c>
      <c r="V605" s="15">
        <v>10000</v>
      </c>
      <c r="W605" s="15" t="s">
        <v>2978</v>
      </c>
      <c r="CK605" t="s">
        <v>2437</v>
      </c>
    </row>
    <row r="606" spans="2:89">
      <c r="B606" s="15">
        <f>20000000+INDEX(编号表!$F:$F,MATCH(D606,编号表!$E:$E,0))*10000+F606</f>
        <v>20790001</v>
      </c>
      <c r="C606" s="15" t="s">
        <v>3049</v>
      </c>
      <c r="D606" s="15" t="s">
        <v>2439</v>
      </c>
      <c r="E606" s="15" t="s">
        <v>2696</v>
      </c>
      <c r="F606" s="15">
        <v>1</v>
      </c>
      <c r="G606" s="15" t="s">
        <v>3050</v>
      </c>
      <c r="H606" s="15" t="str">
        <f t="shared" si="9"/>
        <v>207900</v>
      </c>
      <c r="I606" s="15" t="b">
        <v>1</v>
      </c>
      <c r="J606" s="15" t="s">
        <v>2698</v>
      </c>
      <c r="K606" s="33" t="s">
        <v>2981</v>
      </c>
      <c r="L606" s="15">
        <v>1</v>
      </c>
      <c r="M606" s="15">
        <v>120000</v>
      </c>
      <c r="N606" s="15">
        <v>0</v>
      </c>
      <c r="O606" s="33" t="s">
        <v>373</v>
      </c>
      <c r="P606" s="33">
        <v>12221018</v>
      </c>
      <c r="Q606" s="7">
        <v>0</v>
      </c>
      <c r="R606" s="33" t="s">
        <v>2699</v>
      </c>
      <c r="S606" s="15" t="s">
        <v>2713</v>
      </c>
      <c r="T606" s="33">
        <v>1</v>
      </c>
      <c r="U606" s="15" t="s">
        <v>2707</v>
      </c>
      <c r="V606" s="15">
        <v>10000</v>
      </c>
      <c r="AH606" s="33" t="s">
        <v>2718</v>
      </c>
      <c r="AI606" s="33">
        <v>1000</v>
      </c>
      <c r="AQ606" s="33" t="s">
        <v>2707</v>
      </c>
      <c r="AR606" s="33">
        <v>10000</v>
      </c>
      <c r="BD606" s="33" t="s">
        <v>2719</v>
      </c>
      <c r="BE606" s="33">
        <v>1000</v>
      </c>
      <c r="CK606" t="s">
        <v>2439</v>
      </c>
    </row>
    <row r="607" spans="2:89">
      <c r="B607" s="15">
        <f>20000000+INDEX(编号表!$F:$F,MATCH(D607,编号表!$E:$E,0))*10000+F607</f>
        <v>20790002</v>
      </c>
      <c r="C607" s="15" t="s">
        <v>3049</v>
      </c>
      <c r="D607" s="15" t="s">
        <v>2439</v>
      </c>
      <c r="E607" s="15" t="s">
        <v>2696</v>
      </c>
      <c r="F607" s="15">
        <v>2</v>
      </c>
      <c r="G607" s="15" t="s">
        <v>3051</v>
      </c>
      <c r="H607" s="15" t="str">
        <f t="shared" si="9"/>
        <v>207900</v>
      </c>
      <c r="I607" s="15" t="b">
        <v>1</v>
      </c>
      <c r="J607" s="15" t="s">
        <v>2698</v>
      </c>
      <c r="K607" s="33" t="s">
        <v>2981</v>
      </c>
      <c r="L607" s="15">
        <v>1</v>
      </c>
      <c r="M607" s="15">
        <v>120000</v>
      </c>
      <c r="N607" s="15">
        <v>0</v>
      </c>
      <c r="O607" s="33" t="s">
        <v>373</v>
      </c>
      <c r="P607" s="33">
        <v>12221018</v>
      </c>
      <c r="Q607" s="7">
        <v>0</v>
      </c>
      <c r="R607" s="33" t="s">
        <v>2699</v>
      </c>
      <c r="S607" s="15" t="s">
        <v>2713</v>
      </c>
      <c r="T607" s="33">
        <v>1</v>
      </c>
      <c r="U607" s="15" t="s">
        <v>2707</v>
      </c>
      <c r="V607" s="15">
        <v>10000</v>
      </c>
      <c r="AH607" s="33" t="s">
        <v>2718</v>
      </c>
      <c r="AI607" s="33">
        <v>1250</v>
      </c>
      <c r="AQ607" s="33" t="s">
        <v>2707</v>
      </c>
      <c r="AR607" s="33">
        <v>10000</v>
      </c>
      <c r="BD607" s="33" t="s">
        <v>2719</v>
      </c>
      <c r="BE607" s="33">
        <v>1250</v>
      </c>
      <c r="CK607" t="s">
        <v>2439</v>
      </c>
    </row>
    <row r="608" spans="2:89">
      <c r="B608" s="15">
        <f>20000000+INDEX(编号表!$F:$F,MATCH(D608,编号表!$E:$E,0))*10000+F608</f>
        <v>20790003</v>
      </c>
      <c r="C608" s="15" t="s">
        <v>3049</v>
      </c>
      <c r="D608" s="15" t="s">
        <v>2439</v>
      </c>
      <c r="E608" s="15" t="s">
        <v>2696</v>
      </c>
      <c r="F608" s="15">
        <v>3</v>
      </c>
      <c r="G608" s="15" t="s">
        <v>3052</v>
      </c>
      <c r="H608" s="15" t="str">
        <f t="shared" si="9"/>
        <v>207900</v>
      </c>
      <c r="I608" s="15" t="b">
        <v>1</v>
      </c>
      <c r="J608" s="15" t="s">
        <v>2698</v>
      </c>
      <c r="K608" s="33" t="s">
        <v>2981</v>
      </c>
      <c r="L608" s="15">
        <v>1</v>
      </c>
      <c r="M608" s="15">
        <v>120000</v>
      </c>
      <c r="N608" s="15">
        <v>0</v>
      </c>
      <c r="O608" s="33" t="s">
        <v>373</v>
      </c>
      <c r="P608" s="33">
        <v>12221018</v>
      </c>
      <c r="Q608" s="7">
        <v>0</v>
      </c>
      <c r="R608" s="33" t="s">
        <v>2699</v>
      </c>
      <c r="S608" s="15" t="s">
        <v>2713</v>
      </c>
      <c r="T608" s="33">
        <v>1</v>
      </c>
      <c r="U608" s="15" t="s">
        <v>2707</v>
      </c>
      <c r="V608" s="15">
        <v>10000</v>
      </c>
      <c r="AH608" s="33" t="s">
        <v>2718</v>
      </c>
      <c r="AI608" s="33">
        <v>1500</v>
      </c>
      <c r="AQ608" s="33" t="s">
        <v>2707</v>
      </c>
      <c r="AR608" s="33">
        <v>10000</v>
      </c>
      <c r="BD608" s="33" t="s">
        <v>2719</v>
      </c>
      <c r="BE608" s="33">
        <v>1500</v>
      </c>
      <c r="CK608" t="s">
        <v>2439</v>
      </c>
    </row>
    <row r="609" spans="2:89">
      <c r="B609" s="15">
        <f>20000000+INDEX(编号表!$F:$F,MATCH(D609,编号表!$E:$E,0))*10000+F609</f>
        <v>20790004</v>
      </c>
      <c r="C609" s="15" t="s">
        <v>3049</v>
      </c>
      <c r="D609" s="15" t="s">
        <v>2439</v>
      </c>
      <c r="E609" s="15" t="s">
        <v>2696</v>
      </c>
      <c r="F609" s="15">
        <v>4</v>
      </c>
      <c r="G609" s="15" t="s">
        <v>3050</v>
      </c>
      <c r="H609" s="15" t="str">
        <f t="shared" si="9"/>
        <v>207900</v>
      </c>
      <c r="I609" s="15" t="b">
        <v>1</v>
      </c>
      <c r="J609" s="15" t="s">
        <v>2698</v>
      </c>
      <c r="K609" s="33" t="s">
        <v>2981</v>
      </c>
      <c r="L609" s="15">
        <v>1</v>
      </c>
      <c r="M609" s="15">
        <v>120000</v>
      </c>
      <c r="N609" s="15">
        <v>0</v>
      </c>
      <c r="O609" s="33" t="s">
        <v>373</v>
      </c>
      <c r="P609" s="33">
        <v>12221018</v>
      </c>
      <c r="Q609" s="7">
        <v>0</v>
      </c>
      <c r="R609" s="33" t="s">
        <v>2699</v>
      </c>
      <c r="S609" s="15" t="s">
        <v>2713</v>
      </c>
      <c r="T609" s="33">
        <v>1</v>
      </c>
      <c r="U609" s="15" t="s">
        <v>2707</v>
      </c>
      <c r="V609" s="15">
        <v>10000</v>
      </c>
      <c r="AH609" s="33" t="s">
        <v>2718</v>
      </c>
      <c r="AI609" s="33">
        <v>1000</v>
      </c>
      <c r="AQ609" s="33" t="s">
        <v>2707</v>
      </c>
      <c r="AR609" s="33">
        <v>10000</v>
      </c>
      <c r="BD609" s="33" t="s">
        <v>2719</v>
      </c>
      <c r="BE609" s="33">
        <v>1000</v>
      </c>
      <c r="CK609" t="s">
        <v>2439</v>
      </c>
    </row>
    <row r="610" spans="2:89">
      <c r="B610" s="15">
        <f>20000000+INDEX(编号表!$F:$F,MATCH(D610,编号表!$E:$E,0))*10000+F610</f>
        <v>20790005</v>
      </c>
      <c r="C610" s="15" t="s">
        <v>3049</v>
      </c>
      <c r="D610" s="15" t="s">
        <v>2439</v>
      </c>
      <c r="E610" s="15" t="s">
        <v>2696</v>
      </c>
      <c r="F610" s="15">
        <v>5</v>
      </c>
      <c r="G610" s="15" t="s">
        <v>3051</v>
      </c>
      <c r="H610" s="15" t="str">
        <f t="shared" si="9"/>
        <v>207900</v>
      </c>
      <c r="I610" s="15" t="b">
        <v>1</v>
      </c>
      <c r="J610" s="15" t="s">
        <v>2698</v>
      </c>
      <c r="K610" s="33" t="s">
        <v>2981</v>
      </c>
      <c r="L610" s="15">
        <v>1</v>
      </c>
      <c r="M610" s="15">
        <v>120000</v>
      </c>
      <c r="N610" s="15">
        <v>0</v>
      </c>
      <c r="O610" s="33" t="s">
        <v>373</v>
      </c>
      <c r="P610" s="33">
        <v>12221018</v>
      </c>
      <c r="Q610" s="7">
        <v>0</v>
      </c>
      <c r="R610" s="33" t="s">
        <v>2699</v>
      </c>
      <c r="S610" s="15" t="s">
        <v>2713</v>
      </c>
      <c r="T610" s="33">
        <v>1</v>
      </c>
      <c r="U610" s="15" t="s">
        <v>2707</v>
      </c>
      <c r="V610" s="15">
        <v>10000</v>
      </c>
      <c r="AH610" s="33" t="s">
        <v>2718</v>
      </c>
      <c r="AI610" s="33">
        <v>1250</v>
      </c>
      <c r="AQ610" s="33" t="s">
        <v>2707</v>
      </c>
      <c r="AR610" s="33">
        <v>10000</v>
      </c>
      <c r="BD610" s="33" t="s">
        <v>2719</v>
      </c>
      <c r="BE610" s="33">
        <v>1250</v>
      </c>
      <c r="CK610" t="s">
        <v>2439</v>
      </c>
    </row>
    <row r="611" spans="2:89">
      <c r="B611" s="15">
        <f>20000000+INDEX(编号表!$F:$F,MATCH(D611,编号表!$E:$E,0))*10000+F611</f>
        <v>20790006</v>
      </c>
      <c r="C611" s="15" t="s">
        <v>3049</v>
      </c>
      <c r="D611" s="15" t="s">
        <v>2439</v>
      </c>
      <c r="E611" s="15" t="s">
        <v>2696</v>
      </c>
      <c r="F611" s="15">
        <v>6</v>
      </c>
      <c r="G611" s="15" t="s">
        <v>3052</v>
      </c>
      <c r="H611" s="15" t="str">
        <f t="shared" si="9"/>
        <v>207900</v>
      </c>
      <c r="I611" s="15" t="b">
        <v>1</v>
      </c>
      <c r="J611" s="15" t="s">
        <v>2698</v>
      </c>
      <c r="K611" s="33" t="s">
        <v>2981</v>
      </c>
      <c r="L611" s="15">
        <v>1</v>
      </c>
      <c r="M611" s="15">
        <v>120000</v>
      </c>
      <c r="N611" s="15">
        <v>0</v>
      </c>
      <c r="O611" s="33" t="s">
        <v>373</v>
      </c>
      <c r="P611" s="33">
        <v>12221018</v>
      </c>
      <c r="Q611" s="7">
        <v>0</v>
      </c>
      <c r="R611" s="33" t="s">
        <v>2699</v>
      </c>
      <c r="S611" s="15" t="s">
        <v>2713</v>
      </c>
      <c r="T611" s="33">
        <v>1</v>
      </c>
      <c r="U611" s="15" t="s">
        <v>2707</v>
      </c>
      <c r="V611" s="15">
        <v>10000</v>
      </c>
      <c r="AH611" s="33" t="s">
        <v>2718</v>
      </c>
      <c r="AI611" s="33">
        <v>1500</v>
      </c>
      <c r="AQ611" s="33" t="s">
        <v>2707</v>
      </c>
      <c r="AR611" s="33">
        <v>10000</v>
      </c>
      <c r="BD611" s="33" t="s">
        <v>2719</v>
      </c>
      <c r="BE611" s="33">
        <v>1500</v>
      </c>
      <c r="CK611" t="s">
        <v>2439</v>
      </c>
    </row>
    <row r="612" spans="2:89">
      <c r="B612" s="15">
        <f>20000000+INDEX(编号表!$F:$F,MATCH(D612,编号表!$E:$E,0))*10000+F612</f>
        <v>20790007</v>
      </c>
      <c r="C612" s="15" t="s">
        <v>3049</v>
      </c>
      <c r="D612" s="15" t="s">
        <v>2439</v>
      </c>
      <c r="E612" s="15" t="s">
        <v>2696</v>
      </c>
      <c r="F612" s="15">
        <v>7</v>
      </c>
      <c r="G612" s="15" t="s">
        <v>3050</v>
      </c>
      <c r="H612" s="15" t="str">
        <f t="shared" si="9"/>
        <v>207900</v>
      </c>
      <c r="I612" s="15" t="b">
        <v>1</v>
      </c>
      <c r="J612" s="15" t="s">
        <v>2698</v>
      </c>
      <c r="K612" s="33" t="s">
        <v>2981</v>
      </c>
      <c r="L612" s="15">
        <v>1</v>
      </c>
      <c r="M612" s="15">
        <v>120000</v>
      </c>
      <c r="N612" s="15">
        <v>0</v>
      </c>
      <c r="O612" s="33" t="s">
        <v>373</v>
      </c>
      <c r="P612" s="33">
        <v>12221018</v>
      </c>
      <c r="Q612" s="7">
        <v>0</v>
      </c>
      <c r="R612" s="33" t="s">
        <v>2699</v>
      </c>
      <c r="S612" s="15" t="s">
        <v>2713</v>
      </c>
      <c r="T612" s="33">
        <v>1</v>
      </c>
      <c r="U612" s="15" t="s">
        <v>2707</v>
      </c>
      <c r="V612" s="15">
        <v>10000</v>
      </c>
      <c r="AH612" s="33" t="s">
        <v>2718</v>
      </c>
      <c r="AI612" s="33">
        <v>1000</v>
      </c>
      <c r="AQ612" s="33" t="s">
        <v>2707</v>
      </c>
      <c r="AR612" s="33">
        <v>10000</v>
      </c>
      <c r="BD612" s="33" t="s">
        <v>2719</v>
      </c>
      <c r="BE612" s="33">
        <v>1000</v>
      </c>
      <c r="CK612" t="s">
        <v>2439</v>
      </c>
    </row>
    <row r="613" spans="2:89">
      <c r="B613" s="15">
        <f>20000000+INDEX(编号表!$F:$F,MATCH(D613,编号表!$E:$E,0))*10000+F613</f>
        <v>20790008</v>
      </c>
      <c r="C613" s="15" t="s">
        <v>3049</v>
      </c>
      <c r="D613" s="15" t="s">
        <v>2439</v>
      </c>
      <c r="E613" s="15" t="s">
        <v>2696</v>
      </c>
      <c r="F613" s="15">
        <v>8</v>
      </c>
      <c r="G613" s="15" t="s">
        <v>3051</v>
      </c>
      <c r="H613" s="15" t="str">
        <f t="shared" si="9"/>
        <v>207900</v>
      </c>
      <c r="I613" s="15" t="b">
        <v>1</v>
      </c>
      <c r="J613" s="15" t="s">
        <v>2698</v>
      </c>
      <c r="K613" s="33" t="s">
        <v>2981</v>
      </c>
      <c r="L613" s="15">
        <v>1</v>
      </c>
      <c r="M613" s="15">
        <v>120000</v>
      </c>
      <c r="N613" s="15">
        <v>0</v>
      </c>
      <c r="O613" s="33" t="s">
        <v>373</v>
      </c>
      <c r="P613" s="33">
        <v>12221018</v>
      </c>
      <c r="Q613" s="7">
        <v>0</v>
      </c>
      <c r="R613" s="33" t="s">
        <v>2699</v>
      </c>
      <c r="S613" s="15" t="s">
        <v>2713</v>
      </c>
      <c r="T613" s="33">
        <v>1</v>
      </c>
      <c r="U613" s="15" t="s">
        <v>2707</v>
      </c>
      <c r="V613" s="15">
        <v>10000</v>
      </c>
      <c r="AH613" s="33" t="s">
        <v>2718</v>
      </c>
      <c r="AI613" s="33">
        <v>1250</v>
      </c>
      <c r="AQ613" s="33" t="s">
        <v>2707</v>
      </c>
      <c r="AR613" s="33">
        <v>10000</v>
      </c>
      <c r="BD613" s="33" t="s">
        <v>2719</v>
      </c>
      <c r="BE613" s="33">
        <v>1250</v>
      </c>
      <c r="CK613" t="s">
        <v>2439</v>
      </c>
    </row>
    <row r="614" spans="2:89">
      <c r="B614" s="15">
        <f>20000000+INDEX(编号表!$F:$F,MATCH(D614,编号表!$E:$E,0))*10000+F614</f>
        <v>20790009</v>
      </c>
      <c r="C614" s="15" t="s">
        <v>3049</v>
      </c>
      <c r="D614" s="15" t="s">
        <v>2439</v>
      </c>
      <c r="E614" s="15" t="s">
        <v>2696</v>
      </c>
      <c r="F614" s="15">
        <v>9</v>
      </c>
      <c r="G614" s="15" t="s">
        <v>3052</v>
      </c>
      <c r="H614" s="15" t="str">
        <f t="shared" si="9"/>
        <v>207900</v>
      </c>
      <c r="I614" s="15" t="b">
        <v>1</v>
      </c>
      <c r="J614" s="15" t="s">
        <v>2698</v>
      </c>
      <c r="K614" s="33" t="s">
        <v>2981</v>
      </c>
      <c r="L614" s="15">
        <v>1</v>
      </c>
      <c r="M614" s="15">
        <v>120000</v>
      </c>
      <c r="N614" s="15">
        <v>0</v>
      </c>
      <c r="O614" s="33" t="s">
        <v>373</v>
      </c>
      <c r="P614" s="33">
        <v>12221018</v>
      </c>
      <c r="Q614" s="7">
        <v>0</v>
      </c>
      <c r="R614" s="33" t="s">
        <v>2699</v>
      </c>
      <c r="S614" s="15" t="s">
        <v>2713</v>
      </c>
      <c r="T614" s="33">
        <v>1</v>
      </c>
      <c r="U614" s="15" t="s">
        <v>2707</v>
      </c>
      <c r="V614" s="15">
        <v>10000</v>
      </c>
      <c r="AH614" s="33" t="s">
        <v>2718</v>
      </c>
      <c r="AI614" s="33">
        <v>1500</v>
      </c>
      <c r="AQ614" s="33" t="s">
        <v>2707</v>
      </c>
      <c r="AR614" s="33">
        <v>10000</v>
      </c>
      <c r="BD614" s="33" t="s">
        <v>2719</v>
      </c>
      <c r="BE614" s="33">
        <v>1500</v>
      </c>
      <c r="CK614" t="s">
        <v>2439</v>
      </c>
    </row>
    <row r="615" spans="2:89">
      <c r="B615" s="15">
        <f>20000000+INDEX(编号表!$F:$F,MATCH(D615,编号表!$E:$E,0))*10000+F615</f>
        <v>20790010</v>
      </c>
      <c r="C615" s="15" t="s">
        <v>3049</v>
      </c>
      <c r="D615" s="15" t="s">
        <v>2439</v>
      </c>
      <c r="E615" s="15" t="s">
        <v>2696</v>
      </c>
      <c r="F615" s="15">
        <v>10</v>
      </c>
      <c r="G615" s="15" t="s">
        <v>3050</v>
      </c>
      <c r="H615" s="15" t="str">
        <f t="shared" si="9"/>
        <v>207900</v>
      </c>
      <c r="I615" s="15" t="b">
        <v>1</v>
      </c>
      <c r="J615" s="15" t="s">
        <v>2698</v>
      </c>
      <c r="K615" s="33" t="s">
        <v>2981</v>
      </c>
      <c r="L615" s="15">
        <v>1</v>
      </c>
      <c r="M615" s="15">
        <v>120000</v>
      </c>
      <c r="N615" s="15">
        <v>0</v>
      </c>
      <c r="O615" s="33" t="s">
        <v>373</v>
      </c>
      <c r="P615" s="33">
        <v>12221018</v>
      </c>
      <c r="Q615" s="7">
        <v>0</v>
      </c>
      <c r="R615" s="33" t="s">
        <v>2699</v>
      </c>
      <c r="S615" s="15" t="s">
        <v>2713</v>
      </c>
      <c r="T615" s="33">
        <v>1</v>
      </c>
      <c r="U615" s="15" t="s">
        <v>2707</v>
      </c>
      <c r="V615" s="15">
        <v>10000</v>
      </c>
      <c r="AH615" s="33" t="s">
        <v>2718</v>
      </c>
      <c r="AI615" s="33">
        <v>1000</v>
      </c>
      <c r="AQ615" s="33" t="s">
        <v>2707</v>
      </c>
      <c r="AR615" s="33">
        <v>10000</v>
      </c>
      <c r="BD615" s="33" t="s">
        <v>2719</v>
      </c>
      <c r="BE615" s="33">
        <v>1000</v>
      </c>
      <c r="CK615" t="s">
        <v>2439</v>
      </c>
    </row>
    <row r="616" spans="2:89">
      <c r="B616" s="15">
        <f>20000000+INDEX(编号表!$F:$F,MATCH(D616,编号表!$E:$E,0))*10000+F616</f>
        <v>20790011</v>
      </c>
      <c r="C616" s="15" t="s">
        <v>3049</v>
      </c>
      <c r="D616" s="15" t="s">
        <v>2439</v>
      </c>
      <c r="E616" s="15" t="s">
        <v>2696</v>
      </c>
      <c r="F616" s="15">
        <v>11</v>
      </c>
      <c r="G616" s="15" t="s">
        <v>3051</v>
      </c>
      <c r="H616" s="15" t="str">
        <f t="shared" si="9"/>
        <v>207900</v>
      </c>
      <c r="I616" s="15" t="b">
        <v>1</v>
      </c>
      <c r="J616" s="15" t="s">
        <v>2698</v>
      </c>
      <c r="K616" s="33" t="s">
        <v>2981</v>
      </c>
      <c r="L616" s="15">
        <v>1</v>
      </c>
      <c r="M616" s="15">
        <v>120000</v>
      </c>
      <c r="N616" s="15">
        <v>0</v>
      </c>
      <c r="O616" s="33" t="s">
        <v>373</v>
      </c>
      <c r="P616" s="33">
        <v>12221018</v>
      </c>
      <c r="Q616" s="7">
        <v>0</v>
      </c>
      <c r="R616" s="33" t="s">
        <v>2699</v>
      </c>
      <c r="S616" s="15" t="s">
        <v>2713</v>
      </c>
      <c r="T616" s="33">
        <v>1</v>
      </c>
      <c r="U616" s="15" t="s">
        <v>2707</v>
      </c>
      <c r="V616" s="15">
        <v>10000</v>
      </c>
      <c r="AH616" s="33" t="s">
        <v>2718</v>
      </c>
      <c r="AI616" s="33">
        <v>1250</v>
      </c>
      <c r="AQ616" s="33" t="s">
        <v>2707</v>
      </c>
      <c r="AR616" s="33">
        <v>10000</v>
      </c>
      <c r="BD616" s="33" t="s">
        <v>2719</v>
      </c>
      <c r="BE616" s="33">
        <v>1250</v>
      </c>
      <c r="CK616" t="s">
        <v>2439</v>
      </c>
    </row>
    <row r="617" spans="2:89">
      <c r="B617" s="15">
        <f>20000000+INDEX(编号表!$F:$F,MATCH(D617,编号表!$E:$E,0))*10000+F617</f>
        <v>20790012</v>
      </c>
      <c r="C617" s="15" t="s">
        <v>3049</v>
      </c>
      <c r="D617" s="15" t="s">
        <v>2439</v>
      </c>
      <c r="E617" s="15" t="s">
        <v>2696</v>
      </c>
      <c r="F617" s="15">
        <v>12</v>
      </c>
      <c r="G617" s="15" t="s">
        <v>3052</v>
      </c>
      <c r="H617" s="15" t="str">
        <f t="shared" si="9"/>
        <v>207900</v>
      </c>
      <c r="I617" s="15" t="b">
        <v>1</v>
      </c>
      <c r="J617" s="15" t="s">
        <v>2698</v>
      </c>
      <c r="K617" s="33" t="s">
        <v>2981</v>
      </c>
      <c r="L617" s="15">
        <v>1</v>
      </c>
      <c r="M617" s="15">
        <v>120000</v>
      </c>
      <c r="N617" s="15">
        <v>0</v>
      </c>
      <c r="O617" s="33" t="s">
        <v>373</v>
      </c>
      <c r="P617" s="33">
        <v>12221018</v>
      </c>
      <c r="Q617" s="7">
        <v>0</v>
      </c>
      <c r="R617" s="33" t="s">
        <v>2699</v>
      </c>
      <c r="S617" s="15" t="s">
        <v>2713</v>
      </c>
      <c r="T617" s="33">
        <v>1</v>
      </c>
      <c r="U617" s="15" t="s">
        <v>2707</v>
      </c>
      <c r="V617" s="15">
        <v>10000</v>
      </c>
      <c r="AH617" s="33" t="s">
        <v>2718</v>
      </c>
      <c r="AI617" s="33">
        <v>1500</v>
      </c>
      <c r="AQ617" s="33" t="s">
        <v>2707</v>
      </c>
      <c r="AR617" s="33">
        <v>10000</v>
      </c>
      <c r="BD617" s="33" t="s">
        <v>2719</v>
      </c>
      <c r="BE617" s="33">
        <v>1500</v>
      </c>
      <c r="CK617" t="s">
        <v>2439</v>
      </c>
    </row>
    <row r="618" spans="2:89">
      <c r="B618" s="15">
        <f>20000000+INDEX(编号表!$F:$F,MATCH(D618,编号表!$E:$E,0))*10000+F618</f>
        <v>20790013</v>
      </c>
      <c r="C618" s="15" t="s">
        <v>3049</v>
      </c>
      <c r="D618" s="15" t="s">
        <v>2439</v>
      </c>
      <c r="E618" s="15" t="s">
        <v>2696</v>
      </c>
      <c r="F618" s="15">
        <v>13</v>
      </c>
      <c r="G618" s="15" t="s">
        <v>3050</v>
      </c>
      <c r="H618" s="15" t="str">
        <f t="shared" si="9"/>
        <v>207900</v>
      </c>
      <c r="I618" s="15" t="b">
        <v>1</v>
      </c>
      <c r="J618" s="15" t="s">
        <v>2698</v>
      </c>
      <c r="K618" s="33" t="s">
        <v>2981</v>
      </c>
      <c r="L618" s="15">
        <v>1</v>
      </c>
      <c r="M618" s="15">
        <v>120000</v>
      </c>
      <c r="N618" s="15">
        <v>0</v>
      </c>
      <c r="O618" s="33" t="s">
        <v>373</v>
      </c>
      <c r="P618" s="33">
        <v>12221018</v>
      </c>
      <c r="Q618" s="7">
        <v>0</v>
      </c>
      <c r="R618" s="33" t="s">
        <v>2699</v>
      </c>
      <c r="S618" s="15" t="s">
        <v>2713</v>
      </c>
      <c r="T618" s="33">
        <v>1</v>
      </c>
      <c r="U618" s="15" t="s">
        <v>2707</v>
      </c>
      <c r="V618" s="15">
        <v>10000</v>
      </c>
      <c r="AH618" s="33" t="s">
        <v>2718</v>
      </c>
      <c r="AI618" s="33">
        <v>1000</v>
      </c>
      <c r="AQ618" s="33" t="s">
        <v>2707</v>
      </c>
      <c r="AR618" s="33">
        <v>10000</v>
      </c>
      <c r="BD618" s="33" t="s">
        <v>2719</v>
      </c>
      <c r="BE618" s="33">
        <v>1000</v>
      </c>
      <c r="CK618" t="s">
        <v>2439</v>
      </c>
    </row>
    <row r="619" spans="2:89">
      <c r="B619" s="15">
        <f>20000000+INDEX(编号表!$F:$F,MATCH(D619,编号表!$E:$E,0))*10000+F619</f>
        <v>20790014</v>
      </c>
      <c r="C619" s="15" t="s">
        <v>3049</v>
      </c>
      <c r="D619" s="15" t="s">
        <v>2439</v>
      </c>
      <c r="E619" s="15" t="s">
        <v>2696</v>
      </c>
      <c r="F619" s="15">
        <v>14</v>
      </c>
      <c r="G619" s="15" t="s">
        <v>3051</v>
      </c>
      <c r="H619" s="15" t="str">
        <f t="shared" si="9"/>
        <v>207900</v>
      </c>
      <c r="I619" s="15" t="b">
        <v>1</v>
      </c>
      <c r="J619" s="15" t="s">
        <v>2698</v>
      </c>
      <c r="K619" s="33" t="s">
        <v>2981</v>
      </c>
      <c r="L619" s="15">
        <v>1</v>
      </c>
      <c r="M619" s="15">
        <v>120000</v>
      </c>
      <c r="N619" s="15">
        <v>0</v>
      </c>
      <c r="O619" s="33" t="s">
        <v>373</v>
      </c>
      <c r="P619" s="33">
        <v>12221018</v>
      </c>
      <c r="Q619" s="7">
        <v>0</v>
      </c>
      <c r="R619" s="33" t="s">
        <v>2699</v>
      </c>
      <c r="S619" s="15" t="s">
        <v>2713</v>
      </c>
      <c r="T619" s="33">
        <v>1</v>
      </c>
      <c r="U619" s="15" t="s">
        <v>2707</v>
      </c>
      <c r="V619" s="15">
        <v>10000</v>
      </c>
      <c r="AH619" s="33" t="s">
        <v>2718</v>
      </c>
      <c r="AI619" s="33">
        <v>1250</v>
      </c>
      <c r="AQ619" s="33" t="s">
        <v>2707</v>
      </c>
      <c r="AR619" s="33">
        <v>10000</v>
      </c>
      <c r="BD619" s="33" t="s">
        <v>2719</v>
      </c>
      <c r="BE619" s="33">
        <v>1250</v>
      </c>
      <c r="CK619" t="s">
        <v>2439</v>
      </c>
    </row>
    <row r="620" spans="2:89">
      <c r="B620" s="15">
        <f>20000000+INDEX(编号表!$F:$F,MATCH(D620,编号表!$E:$E,0))*10000+F620</f>
        <v>20790015</v>
      </c>
      <c r="C620" s="15" t="s">
        <v>3049</v>
      </c>
      <c r="D620" s="15" t="s">
        <v>2439</v>
      </c>
      <c r="E620" s="15" t="s">
        <v>2696</v>
      </c>
      <c r="F620" s="15">
        <v>15</v>
      </c>
      <c r="G620" s="15" t="s">
        <v>3052</v>
      </c>
      <c r="H620" s="15" t="str">
        <f t="shared" si="9"/>
        <v>207900</v>
      </c>
      <c r="I620" s="15" t="b">
        <v>1</v>
      </c>
      <c r="J620" s="15" t="s">
        <v>2698</v>
      </c>
      <c r="K620" s="33" t="s">
        <v>2981</v>
      </c>
      <c r="L620" s="15">
        <v>1</v>
      </c>
      <c r="M620" s="15">
        <v>120000</v>
      </c>
      <c r="N620" s="15">
        <v>0</v>
      </c>
      <c r="O620" s="33" t="s">
        <v>373</v>
      </c>
      <c r="P620" s="33">
        <v>12221018</v>
      </c>
      <c r="Q620" s="7">
        <v>0</v>
      </c>
      <c r="R620" s="33" t="s">
        <v>2699</v>
      </c>
      <c r="S620" s="15" t="s">
        <v>2713</v>
      </c>
      <c r="T620" s="33">
        <v>1</v>
      </c>
      <c r="U620" s="15" t="s">
        <v>2707</v>
      </c>
      <c r="V620" s="15">
        <v>10000</v>
      </c>
      <c r="AH620" s="33" t="s">
        <v>2718</v>
      </c>
      <c r="AI620" s="33">
        <v>1500</v>
      </c>
      <c r="AQ620" s="33" t="s">
        <v>2707</v>
      </c>
      <c r="AR620" s="33">
        <v>10000</v>
      </c>
      <c r="BD620" s="33" t="s">
        <v>2719</v>
      </c>
      <c r="BE620" s="33">
        <v>1500</v>
      </c>
      <c r="CK620" t="s">
        <v>2439</v>
      </c>
    </row>
    <row r="621" spans="2:89">
      <c r="B621" s="15">
        <f>20000000+INDEX(编号表!$F:$F,MATCH(D621,编号表!$E:$E,0))*10000+F621</f>
        <v>20790016</v>
      </c>
      <c r="C621" s="15" t="s">
        <v>3049</v>
      </c>
      <c r="D621" s="15" t="s">
        <v>2439</v>
      </c>
      <c r="E621" s="15" t="s">
        <v>2696</v>
      </c>
      <c r="F621" s="15">
        <v>16</v>
      </c>
      <c r="G621" s="15" t="s">
        <v>3050</v>
      </c>
      <c r="H621" s="15" t="str">
        <f t="shared" si="9"/>
        <v>207900</v>
      </c>
      <c r="I621" s="15" t="b">
        <v>1</v>
      </c>
      <c r="J621" s="15" t="s">
        <v>2698</v>
      </c>
      <c r="K621" s="33" t="s">
        <v>2981</v>
      </c>
      <c r="L621" s="15">
        <v>1</v>
      </c>
      <c r="M621" s="15">
        <v>120000</v>
      </c>
      <c r="N621" s="15">
        <v>0</v>
      </c>
      <c r="O621" s="33" t="s">
        <v>373</v>
      </c>
      <c r="P621" s="33">
        <v>12221018</v>
      </c>
      <c r="Q621" s="7">
        <v>0</v>
      </c>
      <c r="R621" s="33" t="s">
        <v>2699</v>
      </c>
      <c r="S621" s="15" t="s">
        <v>2713</v>
      </c>
      <c r="T621" s="33">
        <v>1</v>
      </c>
      <c r="U621" s="15" t="s">
        <v>2707</v>
      </c>
      <c r="V621" s="15">
        <v>10000</v>
      </c>
      <c r="AH621" s="33" t="s">
        <v>2718</v>
      </c>
      <c r="AI621" s="33">
        <v>1000</v>
      </c>
      <c r="AQ621" s="33" t="s">
        <v>2707</v>
      </c>
      <c r="AR621" s="33">
        <v>10000</v>
      </c>
      <c r="BD621" s="33" t="s">
        <v>2719</v>
      </c>
      <c r="BE621" s="33">
        <v>1000</v>
      </c>
      <c r="CK621" t="s">
        <v>2439</v>
      </c>
    </row>
    <row r="622" spans="2:89">
      <c r="B622" s="15">
        <f>20000000+INDEX(编号表!$F:$F,MATCH(D622,编号表!$E:$E,0))*10000+F622</f>
        <v>20790017</v>
      </c>
      <c r="C622" s="15" t="s">
        <v>3049</v>
      </c>
      <c r="D622" s="15" t="s">
        <v>2439</v>
      </c>
      <c r="E622" s="15" t="s">
        <v>2696</v>
      </c>
      <c r="F622" s="15">
        <v>17</v>
      </c>
      <c r="G622" s="15" t="s">
        <v>3051</v>
      </c>
      <c r="H622" s="15" t="str">
        <f t="shared" si="9"/>
        <v>207900</v>
      </c>
      <c r="I622" s="15" t="b">
        <v>1</v>
      </c>
      <c r="J622" s="15" t="s">
        <v>2698</v>
      </c>
      <c r="K622" s="33" t="s">
        <v>2981</v>
      </c>
      <c r="L622" s="15">
        <v>1</v>
      </c>
      <c r="M622" s="15">
        <v>120000</v>
      </c>
      <c r="N622" s="15">
        <v>0</v>
      </c>
      <c r="O622" s="33" t="s">
        <v>373</v>
      </c>
      <c r="P622" s="33">
        <v>12221018</v>
      </c>
      <c r="Q622" s="7">
        <v>0</v>
      </c>
      <c r="R622" s="33" t="s">
        <v>2699</v>
      </c>
      <c r="S622" s="15" t="s">
        <v>2713</v>
      </c>
      <c r="T622" s="33">
        <v>1</v>
      </c>
      <c r="U622" s="15" t="s">
        <v>2707</v>
      </c>
      <c r="V622" s="15">
        <v>10000</v>
      </c>
      <c r="AH622" s="33" t="s">
        <v>2718</v>
      </c>
      <c r="AI622" s="33">
        <v>1250</v>
      </c>
      <c r="AQ622" s="33" t="s">
        <v>2707</v>
      </c>
      <c r="AR622" s="33">
        <v>10000</v>
      </c>
      <c r="BD622" s="33" t="s">
        <v>2719</v>
      </c>
      <c r="BE622" s="33">
        <v>1250</v>
      </c>
      <c r="CK622" t="s">
        <v>2439</v>
      </c>
    </row>
    <row r="623" spans="2:89">
      <c r="B623" s="15">
        <f>20000000+INDEX(编号表!$F:$F,MATCH(D623,编号表!$E:$E,0))*10000+F623</f>
        <v>20790018</v>
      </c>
      <c r="C623" s="15" t="s">
        <v>3049</v>
      </c>
      <c r="D623" s="15" t="s">
        <v>2439</v>
      </c>
      <c r="E623" s="15" t="s">
        <v>2696</v>
      </c>
      <c r="F623" s="15">
        <v>18</v>
      </c>
      <c r="G623" s="15" t="s">
        <v>3052</v>
      </c>
      <c r="H623" s="15" t="str">
        <f t="shared" si="9"/>
        <v>207900</v>
      </c>
      <c r="I623" s="15" t="b">
        <v>1</v>
      </c>
      <c r="J623" s="15" t="s">
        <v>2698</v>
      </c>
      <c r="K623" s="33" t="s">
        <v>2981</v>
      </c>
      <c r="L623" s="15">
        <v>1</v>
      </c>
      <c r="M623" s="15">
        <v>120000</v>
      </c>
      <c r="N623" s="15">
        <v>0</v>
      </c>
      <c r="O623" s="33" t="s">
        <v>373</v>
      </c>
      <c r="P623" s="33">
        <v>12221018</v>
      </c>
      <c r="Q623" s="7">
        <v>0</v>
      </c>
      <c r="R623" s="33" t="s">
        <v>2699</v>
      </c>
      <c r="S623" s="15" t="s">
        <v>2713</v>
      </c>
      <c r="T623" s="33">
        <v>1</v>
      </c>
      <c r="U623" s="15" t="s">
        <v>2707</v>
      </c>
      <c r="V623" s="15">
        <v>10000</v>
      </c>
      <c r="AH623" s="33" t="s">
        <v>2718</v>
      </c>
      <c r="AI623" s="33">
        <v>1500</v>
      </c>
      <c r="AQ623" s="33" t="s">
        <v>2707</v>
      </c>
      <c r="AR623" s="33">
        <v>10000</v>
      </c>
      <c r="BD623" s="33" t="s">
        <v>2719</v>
      </c>
      <c r="BE623" s="33">
        <v>1500</v>
      </c>
      <c r="CK623" t="s">
        <v>2439</v>
      </c>
    </row>
    <row r="624" spans="2:89">
      <c r="B624" s="15">
        <f>20000000+INDEX(编号表!$F:$F,MATCH(D624,编号表!$E:$E,0))*10000+F624</f>
        <v>20790019</v>
      </c>
      <c r="C624" s="15" t="s">
        <v>3049</v>
      </c>
      <c r="D624" s="15" t="s">
        <v>2439</v>
      </c>
      <c r="E624" s="15" t="s">
        <v>2696</v>
      </c>
      <c r="F624" s="15">
        <v>19</v>
      </c>
      <c r="G624" s="15" t="s">
        <v>3050</v>
      </c>
      <c r="H624" s="15" t="str">
        <f t="shared" si="9"/>
        <v>207900</v>
      </c>
      <c r="I624" s="15" t="b">
        <v>1</v>
      </c>
      <c r="J624" s="15" t="s">
        <v>2698</v>
      </c>
      <c r="K624" s="33" t="s">
        <v>2981</v>
      </c>
      <c r="L624" s="15">
        <v>1</v>
      </c>
      <c r="M624" s="15">
        <v>120000</v>
      </c>
      <c r="N624" s="15">
        <v>0</v>
      </c>
      <c r="O624" s="33" t="s">
        <v>373</v>
      </c>
      <c r="P624" s="33">
        <v>12221018</v>
      </c>
      <c r="Q624" s="7">
        <v>0</v>
      </c>
      <c r="R624" s="33" t="s">
        <v>2699</v>
      </c>
      <c r="S624" s="15" t="s">
        <v>2713</v>
      </c>
      <c r="T624" s="33">
        <v>1</v>
      </c>
      <c r="U624" s="15" t="s">
        <v>2707</v>
      </c>
      <c r="V624" s="15">
        <v>10000</v>
      </c>
      <c r="AH624" s="33" t="s">
        <v>2718</v>
      </c>
      <c r="AI624" s="33">
        <v>1000</v>
      </c>
      <c r="AQ624" s="33" t="s">
        <v>2707</v>
      </c>
      <c r="AR624" s="33">
        <v>10000</v>
      </c>
      <c r="BD624" s="33" t="s">
        <v>2719</v>
      </c>
      <c r="BE624" s="33">
        <v>1000</v>
      </c>
      <c r="CK624" t="s">
        <v>2439</v>
      </c>
    </row>
    <row r="625" spans="2:89">
      <c r="B625" s="15">
        <f>20000000+INDEX(编号表!$F:$F,MATCH(D625,编号表!$E:$E,0))*10000+F625</f>
        <v>20790020</v>
      </c>
      <c r="C625" s="15" t="s">
        <v>3049</v>
      </c>
      <c r="D625" s="15" t="s">
        <v>2439</v>
      </c>
      <c r="E625" s="15" t="s">
        <v>2696</v>
      </c>
      <c r="F625" s="15">
        <v>20</v>
      </c>
      <c r="G625" s="15" t="s">
        <v>3051</v>
      </c>
      <c r="H625" s="15" t="str">
        <f t="shared" si="9"/>
        <v>207900</v>
      </c>
      <c r="I625" s="15" t="b">
        <v>1</v>
      </c>
      <c r="J625" s="15" t="s">
        <v>2698</v>
      </c>
      <c r="K625" s="33" t="s">
        <v>2981</v>
      </c>
      <c r="L625" s="15">
        <v>1</v>
      </c>
      <c r="M625" s="15">
        <v>120000</v>
      </c>
      <c r="N625" s="15">
        <v>0</v>
      </c>
      <c r="O625" s="33" t="s">
        <v>373</v>
      </c>
      <c r="P625" s="33">
        <v>12221018</v>
      </c>
      <c r="Q625" s="7">
        <v>0</v>
      </c>
      <c r="R625" s="33" t="s">
        <v>2699</v>
      </c>
      <c r="S625" s="15" t="s">
        <v>2713</v>
      </c>
      <c r="T625" s="33">
        <v>1</v>
      </c>
      <c r="U625" s="15" t="s">
        <v>2707</v>
      </c>
      <c r="V625" s="15">
        <v>10000</v>
      </c>
      <c r="AH625" s="33" t="s">
        <v>2718</v>
      </c>
      <c r="AI625" s="33">
        <v>1250</v>
      </c>
      <c r="AQ625" s="33" t="s">
        <v>2707</v>
      </c>
      <c r="AR625" s="33">
        <v>10000</v>
      </c>
      <c r="BD625" s="33" t="s">
        <v>2719</v>
      </c>
      <c r="BE625" s="33">
        <v>1250</v>
      </c>
      <c r="CK625" t="s">
        <v>2439</v>
      </c>
    </row>
    <row r="626" spans="2:89">
      <c r="B626" s="15">
        <f>20000000+INDEX(编号表!$F:$F,MATCH(D626,编号表!$E:$E,0))*10000+F626</f>
        <v>20790021</v>
      </c>
      <c r="C626" s="15" t="s">
        <v>3049</v>
      </c>
      <c r="D626" s="15" t="s">
        <v>2439</v>
      </c>
      <c r="E626" s="15" t="s">
        <v>2696</v>
      </c>
      <c r="F626" s="15">
        <v>21</v>
      </c>
      <c r="G626" s="15" t="s">
        <v>3052</v>
      </c>
      <c r="H626" s="15" t="str">
        <f t="shared" si="9"/>
        <v>207900</v>
      </c>
      <c r="I626" s="15" t="b">
        <v>1</v>
      </c>
      <c r="J626" s="15" t="s">
        <v>2698</v>
      </c>
      <c r="K626" s="33" t="s">
        <v>2981</v>
      </c>
      <c r="L626" s="15">
        <v>1</v>
      </c>
      <c r="M626" s="15">
        <v>120000</v>
      </c>
      <c r="N626" s="15">
        <v>0</v>
      </c>
      <c r="O626" s="33" t="s">
        <v>373</v>
      </c>
      <c r="P626" s="33">
        <v>12221018</v>
      </c>
      <c r="Q626" s="7">
        <v>0</v>
      </c>
      <c r="R626" s="33" t="s">
        <v>2699</v>
      </c>
      <c r="S626" s="15" t="s">
        <v>2713</v>
      </c>
      <c r="T626" s="33">
        <v>1</v>
      </c>
      <c r="U626" s="15" t="s">
        <v>2707</v>
      </c>
      <c r="V626" s="15">
        <v>10000</v>
      </c>
      <c r="AH626" s="33" t="s">
        <v>2718</v>
      </c>
      <c r="AI626" s="33">
        <v>1500</v>
      </c>
      <c r="AQ626" s="33" t="s">
        <v>2707</v>
      </c>
      <c r="AR626" s="33">
        <v>10000</v>
      </c>
      <c r="BD626" s="33" t="s">
        <v>2719</v>
      </c>
      <c r="BE626" s="33">
        <v>1500</v>
      </c>
      <c r="CK626" t="s">
        <v>2439</v>
      </c>
    </row>
    <row r="627" spans="2:89">
      <c r="B627" s="15">
        <f>20000000+INDEX(编号表!$F:$F,MATCH(D627,编号表!$E:$E,0))*10000+F627</f>
        <v>20800001</v>
      </c>
      <c r="C627" s="15" t="s">
        <v>3053</v>
      </c>
      <c r="D627" s="15" t="s">
        <v>2443</v>
      </c>
      <c r="E627" s="15" t="s">
        <v>2696</v>
      </c>
      <c r="F627" s="15">
        <v>1</v>
      </c>
      <c r="G627" s="15" t="s">
        <v>3054</v>
      </c>
      <c r="H627" s="15" t="str">
        <f t="shared" si="9"/>
        <v>208000</v>
      </c>
      <c r="I627" s="15" t="b">
        <v>1</v>
      </c>
      <c r="J627" s="15" t="s">
        <v>2698</v>
      </c>
      <c r="K627" s="33" t="s">
        <v>2981</v>
      </c>
      <c r="L627" s="15">
        <v>1</v>
      </c>
      <c r="M627" s="15">
        <v>120000</v>
      </c>
      <c r="N627" s="15">
        <v>0</v>
      </c>
      <c r="O627" s="33" t="s">
        <v>373</v>
      </c>
      <c r="P627" s="33">
        <v>12221019</v>
      </c>
      <c r="Q627" s="7">
        <v>0</v>
      </c>
      <c r="R627" s="33" t="s">
        <v>2699</v>
      </c>
      <c r="S627" s="15" t="s">
        <v>2713</v>
      </c>
      <c r="T627" s="33">
        <v>1</v>
      </c>
      <c r="U627" s="15" t="s">
        <v>2707</v>
      </c>
      <c r="V627" s="15">
        <v>10000</v>
      </c>
      <c r="AH627" s="33" t="s">
        <v>3055</v>
      </c>
      <c r="AI627" s="33">
        <v>1500</v>
      </c>
      <c r="CK627" t="s">
        <v>2443</v>
      </c>
    </row>
    <row r="628" spans="2:89">
      <c r="B628" s="15">
        <f>20000000+INDEX(编号表!$F:$F,MATCH(D628,编号表!$E:$E,0))*10000+F628</f>
        <v>20800002</v>
      </c>
      <c r="C628" s="15" t="s">
        <v>3053</v>
      </c>
      <c r="D628" s="15" t="s">
        <v>2443</v>
      </c>
      <c r="E628" s="15" t="s">
        <v>2696</v>
      </c>
      <c r="F628" s="15">
        <v>2</v>
      </c>
      <c r="G628" s="15" t="s">
        <v>3056</v>
      </c>
      <c r="H628" s="15" t="str">
        <f t="shared" si="9"/>
        <v>208000</v>
      </c>
      <c r="I628" s="15" t="b">
        <v>1</v>
      </c>
      <c r="J628" s="15" t="s">
        <v>2698</v>
      </c>
      <c r="K628" s="33" t="s">
        <v>2981</v>
      </c>
      <c r="L628" s="15">
        <v>1</v>
      </c>
      <c r="M628" s="15">
        <v>120000</v>
      </c>
      <c r="N628" s="15">
        <v>0</v>
      </c>
      <c r="O628" s="33" t="s">
        <v>373</v>
      </c>
      <c r="P628" s="33">
        <v>12221019</v>
      </c>
      <c r="Q628" s="7">
        <v>0</v>
      </c>
      <c r="R628" s="33" t="s">
        <v>2699</v>
      </c>
      <c r="S628" s="15" t="s">
        <v>2713</v>
      </c>
      <c r="T628" s="33">
        <v>1</v>
      </c>
      <c r="U628" s="15" t="s">
        <v>2707</v>
      </c>
      <c r="V628" s="15">
        <v>10000</v>
      </c>
      <c r="AH628" s="33" t="s">
        <v>3055</v>
      </c>
      <c r="AI628" s="33">
        <v>1875</v>
      </c>
      <c r="CK628" t="s">
        <v>2443</v>
      </c>
    </row>
    <row r="629" spans="2:89">
      <c r="B629" s="15">
        <f>20000000+INDEX(编号表!$F:$F,MATCH(D629,编号表!$E:$E,0))*10000+F629</f>
        <v>20800003</v>
      </c>
      <c r="C629" s="15" t="s">
        <v>3053</v>
      </c>
      <c r="D629" s="15" t="s">
        <v>2443</v>
      </c>
      <c r="E629" s="15" t="s">
        <v>2696</v>
      </c>
      <c r="F629" s="15">
        <v>3</v>
      </c>
      <c r="G629" s="15" t="s">
        <v>3057</v>
      </c>
      <c r="H629" s="15" t="str">
        <f t="shared" si="9"/>
        <v>208000</v>
      </c>
      <c r="I629" s="15" t="b">
        <v>1</v>
      </c>
      <c r="J629" s="15" t="s">
        <v>2698</v>
      </c>
      <c r="K629" s="33" t="s">
        <v>2981</v>
      </c>
      <c r="L629" s="15">
        <v>1</v>
      </c>
      <c r="M629" s="15">
        <v>120000</v>
      </c>
      <c r="N629" s="15">
        <v>0</v>
      </c>
      <c r="O629" s="33" t="s">
        <v>373</v>
      </c>
      <c r="P629" s="33">
        <v>12221019</v>
      </c>
      <c r="Q629" s="7">
        <v>0</v>
      </c>
      <c r="R629" s="33" t="s">
        <v>2699</v>
      </c>
      <c r="S629" s="15" t="s">
        <v>2713</v>
      </c>
      <c r="T629" s="33">
        <v>1</v>
      </c>
      <c r="U629" s="15" t="s">
        <v>2707</v>
      </c>
      <c r="V629" s="15">
        <v>10000</v>
      </c>
      <c r="AH629" s="33" t="s">
        <v>3055</v>
      </c>
      <c r="AI629" s="33">
        <v>2250</v>
      </c>
      <c r="CK629" t="s">
        <v>2443</v>
      </c>
    </row>
    <row r="630" spans="2:89">
      <c r="B630" s="15">
        <f>20000000+INDEX(编号表!$F:$F,MATCH(D630,编号表!$E:$E,0))*10000+F630</f>
        <v>20800004</v>
      </c>
      <c r="C630" s="15" t="s">
        <v>3053</v>
      </c>
      <c r="D630" s="15" t="s">
        <v>2443</v>
      </c>
      <c r="E630" s="15" t="s">
        <v>2696</v>
      </c>
      <c r="F630" s="15">
        <v>4</v>
      </c>
      <c r="G630" s="15" t="s">
        <v>3054</v>
      </c>
      <c r="H630" s="15" t="str">
        <f t="shared" si="9"/>
        <v>208000</v>
      </c>
      <c r="I630" s="15" t="b">
        <v>1</v>
      </c>
      <c r="J630" s="15" t="s">
        <v>2698</v>
      </c>
      <c r="K630" s="33" t="s">
        <v>2981</v>
      </c>
      <c r="L630" s="15">
        <v>1</v>
      </c>
      <c r="M630" s="15">
        <v>120000</v>
      </c>
      <c r="N630" s="15">
        <v>0</v>
      </c>
      <c r="O630" s="33" t="s">
        <v>373</v>
      </c>
      <c r="P630" s="33">
        <v>12221019</v>
      </c>
      <c r="Q630" s="7">
        <v>0</v>
      </c>
      <c r="R630" s="33" t="s">
        <v>2699</v>
      </c>
      <c r="S630" s="15" t="s">
        <v>2713</v>
      </c>
      <c r="T630" s="33">
        <v>1</v>
      </c>
      <c r="U630" s="15" t="s">
        <v>2707</v>
      </c>
      <c r="V630" s="15">
        <v>10000</v>
      </c>
      <c r="AH630" s="33" t="s">
        <v>3055</v>
      </c>
      <c r="AI630" s="33">
        <v>1500</v>
      </c>
      <c r="CK630" t="s">
        <v>2443</v>
      </c>
    </row>
    <row r="631" spans="2:89">
      <c r="B631" s="15">
        <f>20000000+INDEX(编号表!$F:$F,MATCH(D631,编号表!$E:$E,0))*10000+F631</f>
        <v>20800005</v>
      </c>
      <c r="C631" s="15" t="s">
        <v>3053</v>
      </c>
      <c r="D631" s="15" t="s">
        <v>2443</v>
      </c>
      <c r="E631" s="15" t="s">
        <v>2696</v>
      </c>
      <c r="F631" s="15">
        <v>5</v>
      </c>
      <c r="G631" s="15" t="s">
        <v>3056</v>
      </c>
      <c r="H631" s="15" t="str">
        <f t="shared" si="9"/>
        <v>208000</v>
      </c>
      <c r="I631" s="15" t="b">
        <v>1</v>
      </c>
      <c r="J631" s="15" t="s">
        <v>2698</v>
      </c>
      <c r="K631" s="33" t="s">
        <v>2981</v>
      </c>
      <c r="L631" s="15">
        <v>1</v>
      </c>
      <c r="M631" s="15">
        <v>120000</v>
      </c>
      <c r="N631" s="15">
        <v>0</v>
      </c>
      <c r="O631" s="33" t="s">
        <v>373</v>
      </c>
      <c r="P631" s="33">
        <v>12221019</v>
      </c>
      <c r="Q631" s="7">
        <v>0</v>
      </c>
      <c r="R631" s="33" t="s">
        <v>2699</v>
      </c>
      <c r="S631" s="15" t="s">
        <v>2713</v>
      </c>
      <c r="T631" s="33">
        <v>1</v>
      </c>
      <c r="U631" s="15" t="s">
        <v>2707</v>
      </c>
      <c r="V631" s="15">
        <v>10000</v>
      </c>
      <c r="AH631" s="33" t="s">
        <v>3055</v>
      </c>
      <c r="AI631" s="33">
        <v>1875</v>
      </c>
      <c r="CK631" t="s">
        <v>2443</v>
      </c>
    </row>
    <row r="632" spans="2:89">
      <c r="B632" s="15">
        <f>20000000+INDEX(编号表!$F:$F,MATCH(D632,编号表!$E:$E,0))*10000+F632</f>
        <v>20800006</v>
      </c>
      <c r="C632" s="15" t="s">
        <v>3053</v>
      </c>
      <c r="D632" s="15" t="s">
        <v>2443</v>
      </c>
      <c r="E632" s="15" t="s">
        <v>2696</v>
      </c>
      <c r="F632" s="15">
        <v>6</v>
      </c>
      <c r="G632" s="15" t="s">
        <v>3057</v>
      </c>
      <c r="H632" s="15" t="str">
        <f t="shared" si="9"/>
        <v>208000</v>
      </c>
      <c r="I632" s="15" t="b">
        <v>1</v>
      </c>
      <c r="J632" s="15" t="s">
        <v>2698</v>
      </c>
      <c r="K632" s="33" t="s">
        <v>2981</v>
      </c>
      <c r="L632" s="15">
        <v>1</v>
      </c>
      <c r="M632" s="15">
        <v>120000</v>
      </c>
      <c r="N632" s="15">
        <v>0</v>
      </c>
      <c r="O632" s="33" t="s">
        <v>373</v>
      </c>
      <c r="P632" s="33">
        <v>12221019</v>
      </c>
      <c r="Q632" s="7">
        <v>0</v>
      </c>
      <c r="R632" s="33" t="s">
        <v>2699</v>
      </c>
      <c r="S632" s="15" t="s">
        <v>2713</v>
      </c>
      <c r="T632" s="33">
        <v>1</v>
      </c>
      <c r="U632" s="15" t="s">
        <v>2707</v>
      </c>
      <c r="V632" s="15">
        <v>10000</v>
      </c>
      <c r="AH632" s="33" t="s">
        <v>3055</v>
      </c>
      <c r="AI632" s="33">
        <v>2250</v>
      </c>
      <c r="CK632" t="s">
        <v>2443</v>
      </c>
    </row>
    <row r="633" spans="2:89">
      <c r="B633" s="15">
        <f>20000000+INDEX(编号表!$F:$F,MATCH(D633,编号表!$E:$E,0))*10000+F633</f>
        <v>20800007</v>
      </c>
      <c r="C633" s="15" t="s">
        <v>3053</v>
      </c>
      <c r="D633" s="15" t="s">
        <v>2443</v>
      </c>
      <c r="E633" s="15" t="s">
        <v>2696</v>
      </c>
      <c r="F633" s="15">
        <v>7</v>
      </c>
      <c r="G633" s="15" t="s">
        <v>3054</v>
      </c>
      <c r="H633" s="15" t="str">
        <f t="shared" si="9"/>
        <v>208000</v>
      </c>
      <c r="I633" s="15" t="b">
        <v>1</v>
      </c>
      <c r="J633" s="15" t="s">
        <v>2698</v>
      </c>
      <c r="K633" s="33" t="s">
        <v>2981</v>
      </c>
      <c r="L633" s="15">
        <v>1</v>
      </c>
      <c r="M633" s="15">
        <v>120000</v>
      </c>
      <c r="N633" s="15">
        <v>0</v>
      </c>
      <c r="O633" s="33" t="s">
        <v>373</v>
      </c>
      <c r="P633" s="33">
        <v>12221019</v>
      </c>
      <c r="Q633" s="7">
        <v>0</v>
      </c>
      <c r="R633" s="33" t="s">
        <v>2699</v>
      </c>
      <c r="S633" s="15" t="s">
        <v>2713</v>
      </c>
      <c r="T633" s="33">
        <v>1</v>
      </c>
      <c r="U633" s="15" t="s">
        <v>2707</v>
      </c>
      <c r="V633" s="15">
        <v>10000</v>
      </c>
      <c r="AH633" s="33" t="s">
        <v>3055</v>
      </c>
      <c r="AI633" s="33">
        <v>1500</v>
      </c>
      <c r="CK633" t="s">
        <v>2443</v>
      </c>
    </row>
    <row r="634" spans="2:89">
      <c r="B634" s="15">
        <f>20000000+INDEX(编号表!$F:$F,MATCH(D634,编号表!$E:$E,0))*10000+F634</f>
        <v>20800008</v>
      </c>
      <c r="C634" s="15" t="s">
        <v>3053</v>
      </c>
      <c r="D634" s="15" t="s">
        <v>2443</v>
      </c>
      <c r="E634" s="15" t="s">
        <v>2696</v>
      </c>
      <c r="F634" s="15">
        <v>8</v>
      </c>
      <c r="G634" s="15" t="s">
        <v>3056</v>
      </c>
      <c r="H634" s="15" t="str">
        <f t="shared" si="9"/>
        <v>208000</v>
      </c>
      <c r="I634" s="15" t="b">
        <v>1</v>
      </c>
      <c r="J634" s="15" t="s">
        <v>2698</v>
      </c>
      <c r="K634" s="33" t="s">
        <v>2981</v>
      </c>
      <c r="L634" s="15">
        <v>1</v>
      </c>
      <c r="M634" s="15">
        <v>120000</v>
      </c>
      <c r="N634" s="15">
        <v>0</v>
      </c>
      <c r="O634" s="33" t="s">
        <v>373</v>
      </c>
      <c r="P634" s="33">
        <v>12221019</v>
      </c>
      <c r="Q634" s="7">
        <v>0</v>
      </c>
      <c r="R634" s="33" t="s">
        <v>2699</v>
      </c>
      <c r="S634" s="15" t="s">
        <v>2713</v>
      </c>
      <c r="T634" s="33">
        <v>1</v>
      </c>
      <c r="U634" s="15" t="s">
        <v>2707</v>
      </c>
      <c r="V634" s="15">
        <v>10000</v>
      </c>
      <c r="AH634" s="33" t="s">
        <v>3055</v>
      </c>
      <c r="AI634" s="33">
        <v>1875</v>
      </c>
      <c r="CK634" t="s">
        <v>2443</v>
      </c>
    </row>
    <row r="635" spans="2:89">
      <c r="B635" s="15">
        <f>20000000+INDEX(编号表!$F:$F,MATCH(D635,编号表!$E:$E,0))*10000+F635</f>
        <v>20800009</v>
      </c>
      <c r="C635" s="15" t="s">
        <v>3053</v>
      </c>
      <c r="D635" s="15" t="s">
        <v>2443</v>
      </c>
      <c r="E635" s="15" t="s">
        <v>2696</v>
      </c>
      <c r="F635" s="15">
        <v>9</v>
      </c>
      <c r="G635" s="15" t="s">
        <v>3057</v>
      </c>
      <c r="H635" s="15" t="str">
        <f t="shared" si="9"/>
        <v>208000</v>
      </c>
      <c r="I635" s="15" t="b">
        <v>1</v>
      </c>
      <c r="J635" s="15" t="s">
        <v>2698</v>
      </c>
      <c r="K635" s="33" t="s">
        <v>2981</v>
      </c>
      <c r="L635" s="15">
        <v>1</v>
      </c>
      <c r="M635" s="15">
        <v>120000</v>
      </c>
      <c r="N635" s="15">
        <v>0</v>
      </c>
      <c r="O635" s="33" t="s">
        <v>373</v>
      </c>
      <c r="P635" s="33">
        <v>12221019</v>
      </c>
      <c r="Q635" s="7">
        <v>0</v>
      </c>
      <c r="R635" s="33" t="s">
        <v>2699</v>
      </c>
      <c r="S635" s="15" t="s">
        <v>2713</v>
      </c>
      <c r="T635" s="33">
        <v>1</v>
      </c>
      <c r="U635" s="15" t="s">
        <v>2707</v>
      </c>
      <c r="V635" s="15">
        <v>10000</v>
      </c>
      <c r="AH635" s="33" t="s">
        <v>3055</v>
      </c>
      <c r="AI635" s="33">
        <v>2250</v>
      </c>
      <c r="CK635" t="s">
        <v>2443</v>
      </c>
    </row>
    <row r="636" spans="2:89">
      <c r="B636" s="15">
        <f>20000000+INDEX(编号表!$F:$F,MATCH(D636,编号表!$E:$E,0))*10000+F636</f>
        <v>20800010</v>
      </c>
      <c r="C636" s="15" t="s">
        <v>3053</v>
      </c>
      <c r="D636" s="15" t="s">
        <v>2443</v>
      </c>
      <c r="E636" s="15" t="s">
        <v>2696</v>
      </c>
      <c r="F636" s="15">
        <v>10</v>
      </c>
      <c r="G636" s="15" t="s">
        <v>3054</v>
      </c>
      <c r="H636" s="15" t="str">
        <f t="shared" si="9"/>
        <v>208000</v>
      </c>
      <c r="I636" s="15" t="b">
        <v>1</v>
      </c>
      <c r="J636" s="15" t="s">
        <v>2698</v>
      </c>
      <c r="K636" s="33" t="s">
        <v>2981</v>
      </c>
      <c r="L636" s="15">
        <v>1</v>
      </c>
      <c r="M636" s="15">
        <v>120000</v>
      </c>
      <c r="N636" s="15">
        <v>0</v>
      </c>
      <c r="O636" s="33" t="s">
        <v>373</v>
      </c>
      <c r="P636" s="33">
        <v>12221019</v>
      </c>
      <c r="Q636" s="7">
        <v>0</v>
      </c>
      <c r="R636" s="33" t="s">
        <v>2699</v>
      </c>
      <c r="S636" s="15" t="s">
        <v>2713</v>
      </c>
      <c r="T636" s="33">
        <v>1</v>
      </c>
      <c r="U636" s="15" t="s">
        <v>2707</v>
      </c>
      <c r="V636" s="15">
        <v>10000</v>
      </c>
      <c r="AH636" s="33" t="s">
        <v>3055</v>
      </c>
      <c r="AI636" s="33">
        <v>1500</v>
      </c>
      <c r="CK636" t="s">
        <v>2443</v>
      </c>
    </row>
    <row r="637" spans="2:89">
      <c r="B637" s="15">
        <f>20000000+INDEX(编号表!$F:$F,MATCH(D637,编号表!$E:$E,0))*10000+F637</f>
        <v>20800011</v>
      </c>
      <c r="C637" s="15" t="s">
        <v>3053</v>
      </c>
      <c r="D637" s="15" t="s">
        <v>2443</v>
      </c>
      <c r="E637" s="15" t="s">
        <v>2696</v>
      </c>
      <c r="F637" s="15">
        <v>11</v>
      </c>
      <c r="G637" s="15" t="s">
        <v>3056</v>
      </c>
      <c r="H637" s="15" t="str">
        <f t="shared" si="9"/>
        <v>208000</v>
      </c>
      <c r="I637" s="15" t="b">
        <v>1</v>
      </c>
      <c r="J637" s="15" t="s">
        <v>2698</v>
      </c>
      <c r="K637" s="33" t="s">
        <v>2981</v>
      </c>
      <c r="L637" s="15">
        <v>1</v>
      </c>
      <c r="M637" s="15">
        <v>120000</v>
      </c>
      <c r="N637" s="15">
        <v>0</v>
      </c>
      <c r="O637" s="33" t="s">
        <v>373</v>
      </c>
      <c r="P637" s="33">
        <v>12221019</v>
      </c>
      <c r="Q637" s="7">
        <v>0</v>
      </c>
      <c r="R637" s="33" t="s">
        <v>2699</v>
      </c>
      <c r="S637" s="15" t="s">
        <v>2713</v>
      </c>
      <c r="T637" s="33">
        <v>1</v>
      </c>
      <c r="U637" s="15" t="s">
        <v>2707</v>
      </c>
      <c r="V637" s="15">
        <v>10000</v>
      </c>
      <c r="AH637" s="33" t="s">
        <v>3055</v>
      </c>
      <c r="AI637" s="33">
        <v>1875</v>
      </c>
      <c r="CK637" t="s">
        <v>2443</v>
      </c>
    </row>
    <row r="638" spans="2:89">
      <c r="B638" s="15">
        <f>20000000+INDEX(编号表!$F:$F,MATCH(D638,编号表!$E:$E,0))*10000+F638</f>
        <v>20800012</v>
      </c>
      <c r="C638" s="15" t="s">
        <v>3053</v>
      </c>
      <c r="D638" s="15" t="s">
        <v>2443</v>
      </c>
      <c r="E638" s="15" t="s">
        <v>2696</v>
      </c>
      <c r="F638" s="15">
        <v>12</v>
      </c>
      <c r="G638" s="15" t="s">
        <v>3057</v>
      </c>
      <c r="H638" s="15" t="str">
        <f t="shared" si="9"/>
        <v>208000</v>
      </c>
      <c r="I638" s="15" t="b">
        <v>1</v>
      </c>
      <c r="J638" s="15" t="s">
        <v>2698</v>
      </c>
      <c r="K638" s="33" t="s">
        <v>2981</v>
      </c>
      <c r="L638" s="15">
        <v>1</v>
      </c>
      <c r="M638" s="15">
        <v>120000</v>
      </c>
      <c r="N638" s="15">
        <v>0</v>
      </c>
      <c r="O638" s="33" t="s">
        <v>373</v>
      </c>
      <c r="P638" s="33">
        <v>12221019</v>
      </c>
      <c r="Q638" s="7">
        <v>0</v>
      </c>
      <c r="R638" s="33" t="s">
        <v>2699</v>
      </c>
      <c r="S638" s="15" t="s">
        <v>2713</v>
      </c>
      <c r="T638" s="33">
        <v>1</v>
      </c>
      <c r="U638" s="15" t="s">
        <v>2707</v>
      </c>
      <c r="V638" s="15">
        <v>10000</v>
      </c>
      <c r="AH638" s="33" t="s">
        <v>3055</v>
      </c>
      <c r="AI638" s="33">
        <v>2250</v>
      </c>
      <c r="CK638" t="s">
        <v>2443</v>
      </c>
    </row>
    <row r="639" spans="2:89">
      <c r="B639" s="15">
        <f>20000000+INDEX(编号表!$F:$F,MATCH(D639,编号表!$E:$E,0))*10000+F639</f>
        <v>20800013</v>
      </c>
      <c r="C639" s="15" t="s">
        <v>3053</v>
      </c>
      <c r="D639" s="15" t="s">
        <v>2443</v>
      </c>
      <c r="E639" s="15" t="s">
        <v>2696</v>
      </c>
      <c r="F639" s="15">
        <v>13</v>
      </c>
      <c r="G639" s="15" t="s">
        <v>3054</v>
      </c>
      <c r="H639" s="15" t="str">
        <f t="shared" si="9"/>
        <v>208000</v>
      </c>
      <c r="I639" s="15" t="b">
        <v>1</v>
      </c>
      <c r="J639" s="15" t="s">
        <v>2698</v>
      </c>
      <c r="K639" s="33" t="s">
        <v>2981</v>
      </c>
      <c r="L639" s="15">
        <v>1</v>
      </c>
      <c r="M639" s="15">
        <v>120000</v>
      </c>
      <c r="N639" s="15">
        <v>0</v>
      </c>
      <c r="O639" s="33" t="s">
        <v>373</v>
      </c>
      <c r="P639" s="33">
        <v>12221019</v>
      </c>
      <c r="Q639" s="7">
        <v>0</v>
      </c>
      <c r="R639" s="33" t="s">
        <v>2699</v>
      </c>
      <c r="S639" s="15" t="s">
        <v>2713</v>
      </c>
      <c r="T639" s="33">
        <v>1</v>
      </c>
      <c r="U639" s="15" t="s">
        <v>2707</v>
      </c>
      <c r="V639" s="15">
        <v>10000</v>
      </c>
      <c r="AH639" s="33" t="s">
        <v>3055</v>
      </c>
      <c r="AI639" s="33">
        <v>1500</v>
      </c>
      <c r="CK639" t="s">
        <v>2443</v>
      </c>
    </row>
    <row r="640" spans="2:89">
      <c r="B640" s="15">
        <f>20000000+INDEX(编号表!$F:$F,MATCH(D640,编号表!$E:$E,0))*10000+F640</f>
        <v>20800014</v>
      </c>
      <c r="C640" s="15" t="s">
        <v>3053</v>
      </c>
      <c r="D640" s="15" t="s">
        <v>2443</v>
      </c>
      <c r="E640" s="15" t="s">
        <v>2696</v>
      </c>
      <c r="F640" s="15">
        <v>14</v>
      </c>
      <c r="G640" s="15" t="s">
        <v>3056</v>
      </c>
      <c r="H640" s="15" t="str">
        <f t="shared" si="9"/>
        <v>208000</v>
      </c>
      <c r="I640" s="15" t="b">
        <v>1</v>
      </c>
      <c r="J640" s="15" t="s">
        <v>2698</v>
      </c>
      <c r="K640" s="33" t="s">
        <v>2981</v>
      </c>
      <c r="L640" s="15">
        <v>1</v>
      </c>
      <c r="M640" s="15">
        <v>120000</v>
      </c>
      <c r="N640" s="15">
        <v>0</v>
      </c>
      <c r="O640" s="33" t="s">
        <v>373</v>
      </c>
      <c r="P640" s="33">
        <v>12221019</v>
      </c>
      <c r="Q640" s="7">
        <v>0</v>
      </c>
      <c r="R640" s="33" t="s">
        <v>2699</v>
      </c>
      <c r="S640" s="15" t="s">
        <v>2713</v>
      </c>
      <c r="T640" s="33">
        <v>1</v>
      </c>
      <c r="U640" s="15" t="s">
        <v>2707</v>
      </c>
      <c r="V640" s="15">
        <v>10000</v>
      </c>
      <c r="AH640" s="33" t="s">
        <v>3055</v>
      </c>
      <c r="AI640" s="33">
        <v>1875</v>
      </c>
      <c r="CK640" t="s">
        <v>2443</v>
      </c>
    </row>
    <row r="641" spans="2:89">
      <c r="B641" s="15">
        <f>20000000+INDEX(编号表!$F:$F,MATCH(D641,编号表!$E:$E,0))*10000+F641</f>
        <v>20800015</v>
      </c>
      <c r="C641" s="15" t="s">
        <v>3053</v>
      </c>
      <c r="D641" s="15" t="s">
        <v>2443</v>
      </c>
      <c r="E641" s="15" t="s">
        <v>2696</v>
      </c>
      <c r="F641" s="15">
        <v>15</v>
      </c>
      <c r="G641" s="15" t="s">
        <v>3057</v>
      </c>
      <c r="H641" s="15" t="str">
        <f t="shared" si="9"/>
        <v>208000</v>
      </c>
      <c r="I641" s="15" t="b">
        <v>1</v>
      </c>
      <c r="J641" s="15" t="s">
        <v>2698</v>
      </c>
      <c r="K641" s="33" t="s">
        <v>2981</v>
      </c>
      <c r="L641" s="15">
        <v>1</v>
      </c>
      <c r="M641" s="15">
        <v>120000</v>
      </c>
      <c r="N641" s="15">
        <v>0</v>
      </c>
      <c r="O641" s="33" t="s">
        <v>373</v>
      </c>
      <c r="P641" s="33">
        <v>12221019</v>
      </c>
      <c r="Q641" s="7">
        <v>0</v>
      </c>
      <c r="R641" s="33" t="s">
        <v>2699</v>
      </c>
      <c r="S641" s="15" t="s">
        <v>2713</v>
      </c>
      <c r="T641" s="33">
        <v>1</v>
      </c>
      <c r="U641" s="15" t="s">
        <v>2707</v>
      </c>
      <c r="V641" s="15">
        <v>10000</v>
      </c>
      <c r="AH641" s="33" t="s">
        <v>3055</v>
      </c>
      <c r="AI641" s="33">
        <v>2250</v>
      </c>
      <c r="CK641" t="s">
        <v>2443</v>
      </c>
    </row>
    <row r="642" spans="2:89">
      <c r="B642" s="15">
        <f>20000000+INDEX(编号表!$F:$F,MATCH(D642,编号表!$E:$E,0))*10000+F642</f>
        <v>20800016</v>
      </c>
      <c r="C642" s="15" t="s">
        <v>3053</v>
      </c>
      <c r="D642" s="15" t="s">
        <v>2443</v>
      </c>
      <c r="E642" s="15" t="s">
        <v>2696</v>
      </c>
      <c r="F642" s="15">
        <v>16</v>
      </c>
      <c r="G642" s="15" t="s">
        <v>3054</v>
      </c>
      <c r="H642" s="15" t="str">
        <f t="shared" si="9"/>
        <v>208000</v>
      </c>
      <c r="I642" s="15" t="b">
        <v>1</v>
      </c>
      <c r="J642" s="15" t="s">
        <v>2698</v>
      </c>
      <c r="K642" s="33" t="s">
        <v>2981</v>
      </c>
      <c r="L642" s="15">
        <v>1</v>
      </c>
      <c r="M642" s="15">
        <v>120000</v>
      </c>
      <c r="N642" s="15">
        <v>0</v>
      </c>
      <c r="O642" s="33" t="s">
        <v>373</v>
      </c>
      <c r="P642" s="33">
        <v>12221019</v>
      </c>
      <c r="Q642" s="7">
        <v>0</v>
      </c>
      <c r="R642" s="33" t="s">
        <v>2699</v>
      </c>
      <c r="S642" s="15" t="s">
        <v>2713</v>
      </c>
      <c r="T642" s="33">
        <v>1</v>
      </c>
      <c r="U642" s="15" t="s">
        <v>2707</v>
      </c>
      <c r="V642" s="15">
        <v>10000</v>
      </c>
      <c r="AH642" s="33" t="s">
        <v>3055</v>
      </c>
      <c r="AI642" s="33">
        <v>1500</v>
      </c>
      <c r="CK642" t="s">
        <v>2443</v>
      </c>
    </row>
    <row r="643" spans="2:89">
      <c r="B643" s="15">
        <f>20000000+INDEX(编号表!$F:$F,MATCH(D643,编号表!$E:$E,0))*10000+F643</f>
        <v>20800017</v>
      </c>
      <c r="C643" s="15" t="s">
        <v>3053</v>
      </c>
      <c r="D643" s="15" t="s">
        <v>2443</v>
      </c>
      <c r="E643" s="15" t="s">
        <v>2696</v>
      </c>
      <c r="F643" s="15">
        <v>17</v>
      </c>
      <c r="G643" s="15" t="s">
        <v>3056</v>
      </c>
      <c r="H643" s="15" t="str">
        <f t="shared" si="9"/>
        <v>208000</v>
      </c>
      <c r="I643" s="15" t="b">
        <v>1</v>
      </c>
      <c r="J643" s="15" t="s">
        <v>2698</v>
      </c>
      <c r="K643" s="33" t="s">
        <v>2981</v>
      </c>
      <c r="L643" s="15">
        <v>1</v>
      </c>
      <c r="M643" s="15">
        <v>120000</v>
      </c>
      <c r="N643" s="15">
        <v>0</v>
      </c>
      <c r="O643" s="33" t="s">
        <v>373</v>
      </c>
      <c r="P643" s="33">
        <v>12221019</v>
      </c>
      <c r="Q643" s="7">
        <v>0</v>
      </c>
      <c r="R643" s="33" t="s">
        <v>2699</v>
      </c>
      <c r="S643" s="15" t="s">
        <v>2713</v>
      </c>
      <c r="T643" s="33">
        <v>1</v>
      </c>
      <c r="U643" s="15" t="s">
        <v>2707</v>
      </c>
      <c r="V643" s="15">
        <v>10000</v>
      </c>
      <c r="AH643" s="33" t="s">
        <v>3055</v>
      </c>
      <c r="AI643" s="33">
        <v>1875</v>
      </c>
      <c r="CK643" t="s">
        <v>2443</v>
      </c>
    </row>
    <row r="644" spans="2:89">
      <c r="B644" s="15">
        <f>20000000+INDEX(编号表!$F:$F,MATCH(D644,编号表!$E:$E,0))*10000+F644</f>
        <v>20800018</v>
      </c>
      <c r="C644" s="15" t="s">
        <v>3053</v>
      </c>
      <c r="D644" s="15" t="s">
        <v>2443</v>
      </c>
      <c r="E644" s="15" t="s">
        <v>2696</v>
      </c>
      <c r="F644" s="15">
        <v>18</v>
      </c>
      <c r="G644" s="15" t="s">
        <v>3057</v>
      </c>
      <c r="H644" s="15" t="str">
        <f t="shared" si="9"/>
        <v>208000</v>
      </c>
      <c r="I644" s="15" t="b">
        <v>1</v>
      </c>
      <c r="J644" s="15" t="s">
        <v>2698</v>
      </c>
      <c r="K644" s="33" t="s">
        <v>2981</v>
      </c>
      <c r="L644" s="15">
        <v>1</v>
      </c>
      <c r="M644" s="15">
        <v>120000</v>
      </c>
      <c r="N644" s="15">
        <v>0</v>
      </c>
      <c r="O644" s="33" t="s">
        <v>373</v>
      </c>
      <c r="P644" s="33">
        <v>12221019</v>
      </c>
      <c r="Q644" s="7">
        <v>0</v>
      </c>
      <c r="R644" s="33" t="s">
        <v>2699</v>
      </c>
      <c r="S644" s="15" t="s">
        <v>2713</v>
      </c>
      <c r="T644" s="33">
        <v>1</v>
      </c>
      <c r="U644" s="15" t="s">
        <v>2707</v>
      </c>
      <c r="V644" s="15">
        <v>10000</v>
      </c>
      <c r="AH644" s="33" t="s">
        <v>3055</v>
      </c>
      <c r="AI644" s="33">
        <v>2250</v>
      </c>
      <c r="CK644" t="s">
        <v>2443</v>
      </c>
    </row>
    <row r="645" spans="2:89">
      <c r="B645" s="15">
        <f>20000000+INDEX(编号表!$F:$F,MATCH(D645,编号表!$E:$E,0))*10000+F645</f>
        <v>20800019</v>
      </c>
      <c r="C645" s="15" t="s">
        <v>3053</v>
      </c>
      <c r="D645" s="15" t="s">
        <v>2443</v>
      </c>
      <c r="E645" s="15" t="s">
        <v>2696</v>
      </c>
      <c r="F645" s="15">
        <v>19</v>
      </c>
      <c r="G645" s="15" t="s">
        <v>3054</v>
      </c>
      <c r="H645" s="15" t="str">
        <f t="shared" si="9"/>
        <v>208000</v>
      </c>
      <c r="I645" s="15" t="b">
        <v>1</v>
      </c>
      <c r="J645" s="15" t="s">
        <v>2698</v>
      </c>
      <c r="K645" s="33" t="s">
        <v>2981</v>
      </c>
      <c r="L645" s="15">
        <v>1</v>
      </c>
      <c r="M645" s="15">
        <v>120000</v>
      </c>
      <c r="N645" s="15">
        <v>0</v>
      </c>
      <c r="O645" s="33" t="s">
        <v>373</v>
      </c>
      <c r="P645" s="33">
        <v>12221019</v>
      </c>
      <c r="Q645" s="7">
        <v>0</v>
      </c>
      <c r="R645" s="33" t="s">
        <v>2699</v>
      </c>
      <c r="S645" s="15" t="s">
        <v>2713</v>
      </c>
      <c r="T645" s="33">
        <v>1</v>
      </c>
      <c r="U645" s="15" t="s">
        <v>2707</v>
      </c>
      <c r="V645" s="15">
        <v>10000</v>
      </c>
      <c r="AH645" s="33" t="s">
        <v>3055</v>
      </c>
      <c r="AI645" s="33">
        <v>1500</v>
      </c>
      <c r="CK645" t="s">
        <v>2443</v>
      </c>
    </row>
    <row r="646" spans="2:89">
      <c r="B646" s="15">
        <f>20000000+INDEX(编号表!$F:$F,MATCH(D646,编号表!$E:$E,0))*10000+F646</f>
        <v>20800020</v>
      </c>
      <c r="C646" s="15" t="s">
        <v>3053</v>
      </c>
      <c r="D646" s="15" t="s">
        <v>2443</v>
      </c>
      <c r="E646" s="15" t="s">
        <v>2696</v>
      </c>
      <c r="F646" s="15">
        <v>20</v>
      </c>
      <c r="G646" s="15" t="s">
        <v>3056</v>
      </c>
      <c r="H646" s="15" t="str">
        <f t="shared" si="9"/>
        <v>208000</v>
      </c>
      <c r="I646" s="15" t="b">
        <v>1</v>
      </c>
      <c r="J646" s="15" t="s">
        <v>2698</v>
      </c>
      <c r="K646" s="33" t="s">
        <v>2981</v>
      </c>
      <c r="L646" s="15">
        <v>1</v>
      </c>
      <c r="M646" s="15">
        <v>120000</v>
      </c>
      <c r="N646" s="15">
        <v>0</v>
      </c>
      <c r="O646" s="33" t="s">
        <v>373</v>
      </c>
      <c r="P646" s="33">
        <v>12221019</v>
      </c>
      <c r="Q646" s="7">
        <v>0</v>
      </c>
      <c r="R646" s="33" t="s">
        <v>2699</v>
      </c>
      <c r="S646" s="15" t="s">
        <v>2713</v>
      </c>
      <c r="T646" s="33">
        <v>1</v>
      </c>
      <c r="U646" s="15" t="s">
        <v>2707</v>
      </c>
      <c r="V646" s="15">
        <v>10000</v>
      </c>
      <c r="AH646" s="33" t="s">
        <v>3055</v>
      </c>
      <c r="AI646" s="33">
        <v>1875</v>
      </c>
      <c r="CK646" t="s">
        <v>2443</v>
      </c>
    </row>
    <row r="647" spans="2:89">
      <c r="B647" s="15">
        <f>20000000+INDEX(编号表!$F:$F,MATCH(D647,编号表!$E:$E,0))*10000+F647</f>
        <v>20800021</v>
      </c>
      <c r="C647" s="15" t="s">
        <v>3053</v>
      </c>
      <c r="D647" s="15" t="s">
        <v>2443</v>
      </c>
      <c r="E647" s="15" t="s">
        <v>2696</v>
      </c>
      <c r="F647" s="15">
        <v>21</v>
      </c>
      <c r="G647" s="15" t="s">
        <v>3057</v>
      </c>
      <c r="H647" s="15" t="str">
        <f t="shared" ref="H647:H710" si="10">LEFT(B647,6)</f>
        <v>208000</v>
      </c>
      <c r="I647" s="15" t="b">
        <v>1</v>
      </c>
      <c r="J647" s="15" t="s">
        <v>2698</v>
      </c>
      <c r="K647" s="33" t="s">
        <v>2981</v>
      </c>
      <c r="L647" s="15">
        <v>1</v>
      </c>
      <c r="M647" s="15">
        <v>120000</v>
      </c>
      <c r="N647" s="15">
        <v>0</v>
      </c>
      <c r="O647" s="33" t="s">
        <v>373</v>
      </c>
      <c r="P647" s="33">
        <v>12221019</v>
      </c>
      <c r="Q647" s="7">
        <v>0</v>
      </c>
      <c r="R647" s="33" t="s">
        <v>2699</v>
      </c>
      <c r="S647" s="15" t="s">
        <v>2713</v>
      </c>
      <c r="T647" s="33">
        <v>1</v>
      </c>
      <c r="U647" s="15" t="s">
        <v>2707</v>
      </c>
      <c r="V647" s="15">
        <v>10000</v>
      </c>
      <c r="AH647" s="33" t="s">
        <v>3055</v>
      </c>
      <c r="AI647" s="33">
        <v>2250</v>
      </c>
      <c r="CK647" t="s">
        <v>2443</v>
      </c>
    </row>
    <row r="648" spans="2:89">
      <c r="B648" s="15">
        <f>20000000+INDEX(编号表!$F:$F,MATCH(D648,编号表!$E:$E,0))*10000+F648</f>
        <v>20810001</v>
      </c>
      <c r="C648" s="15" t="s">
        <v>3058</v>
      </c>
      <c r="D648" s="15" t="s">
        <v>2447</v>
      </c>
      <c r="E648" s="15" t="s">
        <v>2696</v>
      </c>
      <c r="F648" s="15">
        <v>1</v>
      </c>
      <c r="G648" s="15" t="s">
        <v>3059</v>
      </c>
      <c r="H648" s="15" t="str">
        <f t="shared" si="10"/>
        <v>208100</v>
      </c>
      <c r="I648" s="15" t="b">
        <v>1</v>
      </c>
      <c r="J648" s="15" t="s">
        <v>2698</v>
      </c>
      <c r="K648" s="33" t="s">
        <v>2981</v>
      </c>
      <c r="L648" s="15">
        <v>1</v>
      </c>
      <c r="M648" s="15">
        <v>120000</v>
      </c>
      <c r="N648" s="15">
        <v>0</v>
      </c>
      <c r="O648" s="33" t="s">
        <v>373</v>
      </c>
      <c r="P648" s="33">
        <v>12221020</v>
      </c>
      <c r="Q648" s="7">
        <v>0</v>
      </c>
      <c r="R648" s="33" t="s">
        <v>2699</v>
      </c>
      <c r="S648" s="15" t="s">
        <v>2713</v>
      </c>
      <c r="T648" s="33">
        <v>1</v>
      </c>
      <c r="U648" s="15" t="s">
        <v>2707</v>
      </c>
      <c r="V648" s="15">
        <v>10000</v>
      </c>
      <c r="AH648" s="33" t="s">
        <v>3060</v>
      </c>
      <c r="AI648" s="33">
        <v>800</v>
      </c>
      <c r="CK648" t="s">
        <v>2447</v>
      </c>
    </row>
    <row r="649" spans="2:89">
      <c r="B649" s="15">
        <f>20000000+INDEX(编号表!$F:$F,MATCH(D649,编号表!$E:$E,0))*10000+F649</f>
        <v>20810002</v>
      </c>
      <c r="C649" s="15" t="s">
        <v>3058</v>
      </c>
      <c r="D649" s="15" t="s">
        <v>2447</v>
      </c>
      <c r="E649" s="15" t="s">
        <v>2696</v>
      </c>
      <c r="F649" s="15">
        <v>2</v>
      </c>
      <c r="G649" s="15" t="s">
        <v>3061</v>
      </c>
      <c r="H649" s="15" t="str">
        <f t="shared" si="10"/>
        <v>208100</v>
      </c>
      <c r="I649" s="15" t="b">
        <v>1</v>
      </c>
      <c r="J649" s="15" t="s">
        <v>2698</v>
      </c>
      <c r="K649" s="33" t="s">
        <v>2981</v>
      </c>
      <c r="L649" s="15">
        <v>1</v>
      </c>
      <c r="M649" s="15">
        <v>120000</v>
      </c>
      <c r="N649" s="15">
        <v>0</v>
      </c>
      <c r="O649" s="33" t="s">
        <v>373</v>
      </c>
      <c r="P649" s="33">
        <v>12221020</v>
      </c>
      <c r="Q649" s="7">
        <v>0</v>
      </c>
      <c r="R649" s="33" t="s">
        <v>2699</v>
      </c>
      <c r="S649" s="15" t="s">
        <v>2713</v>
      </c>
      <c r="T649" s="33">
        <v>1</v>
      </c>
      <c r="U649" s="15" t="s">
        <v>2707</v>
      </c>
      <c r="V649" s="15">
        <v>10000</v>
      </c>
      <c r="AH649" s="33" t="s">
        <v>3060</v>
      </c>
      <c r="AI649" s="33">
        <v>1000</v>
      </c>
      <c r="CK649" t="s">
        <v>2447</v>
      </c>
    </row>
    <row r="650" spans="2:89">
      <c r="B650" s="15">
        <f>20000000+INDEX(编号表!$F:$F,MATCH(D650,编号表!$E:$E,0))*10000+F650</f>
        <v>20810003</v>
      </c>
      <c r="C650" s="15" t="s">
        <v>3058</v>
      </c>
      <c r="D650" s="15" t="s">
        <v>2447</v>
      </c>
      <c r="E650" s="15" t="s">
        <v>2696</v>
      </c>
      <c r="F650" s="15">
        <v>3</v>
      </c>
      <c r="G650" s="15" t="s">
        <v>3062</v>
      </c>
      <c r="H650" s="15" t="str">
        <f t="shared" si="10"/>
        <v>208100</v>
      </c>
      <c r="I650" s="15" t="b">
        <v>1</v>
      </c>
      <c r="J650" s="15" t="s">
        <v>2698</v>
      </c>
      <c r="K650" s="33" t="s">
        <v>2981</v>
      </c>
      <c r="L650" s="15">
        <v>1</v>
      </c>
      <c r="M650" s="15">
        <v>120000</v>
      </c>
      <c r="N650" s="15">
        <v>0</v>
      </c>
      <c r="O650" s="33" t="s">
        <v>373</v>
      </c>
      <c r="P650" s="33">
        <v>12221020</v>
      </c>
      <c r="Q650" s="7">
        <v>0</v>
      </c>
      <c r="R650" s="33" t="s">
        <v>2699</v>
      </c>
      <c r="S650" s="15" t="s">
        <v>2713</v>
      </c>
      <c r="T650" s="33">
        <v>1</v>
      </c>
      <c r="U650" s="15" t="s">
        <v>2707</v>
      </c>
      <c r="V650" s="15">
        <v>10000</v>
      </c>
      <c r="AH650" s="33" t="s">
        <v>3060</v>
      </c>
      <c r="AI650" s="33">
        <v>1200</v>
      </c>
      <c r="CK650" t="s">
        <v>2447</v>
      </c>
    </row>
    <row r="651" spans="2:89">
      <c r="B651" s="15">
        <f>20000000+INDEX(编号表!$F:$F,MATCH(D651,编号表!$E:$E,0))*10000+F651</f>
        <v>20810004</v>
      </c>
      <c r="C651" s="15" t="s">
        <v>3058</v>
      </c>
      <c r="D651" s="15" t="s">
        <v>2447</v>
      </c>
      <c r="E651" s="15" t="s">
        <v>2696</v>
      </c>
      <c r="F651" s="15">
        <v>4</v>
      </c>
      <c r="G651" s="15" t="s">
        <v>3059</v>
      </c>
      <c r="H651" s="15" t="str">
        <f t="shared" si="10"/>
        <v>208100</v>
      </c>
      <c r="I651" s="15" t="b">
        <v>1</v>
      </c>
      <c r="J651" s="15" t="s">
        <v>2698</v>
      </c>
      <c r="K651" s="33" t="s">
        <v>2981</v>
      </c>
      <c r="L651" s="15">
        <v>1</v>
      </c>
      <c r="M651" s="15">
        <v>120000</v>
      </c>
      <c r="N651" s="15">
        <v>0</v>
      </c>
      <c r="O651" s="33" t="s">
        <v>373</v>
      </c>
      <c r="P651" s="33">
        <v>12221020</v>
      </c>
      <c r="Q651" s="7">
        <v>0</v>
      </c>
      <c r="R651" s="33" t="s">
        <v>2699</v>
      </c>
      <c r="S651" s="15" t="s">
        <v>2713</v>
      </c>
      <c r="T651" s="33">
        <v>1</v>
      </c>
      <c r="U651" s="15" t="s">
        <v>2707</v>
      </c>
      <c r="V651" s="15">
        <v>10000</v>
      </c>
      <c r="AH651" s="33" t="s">
        <v>3060</v>
      </c>
      <c r="AI651" s="33">
        <v>800</v>
      </c>
      <c r="CK651" t="s">
        <v>2447</v>
      </c>
    </row>
    <row r="652" spans="2:89">
      <c r="B652" s="15">
        <f>20000000+INDEX(编号表!$F:$F,MATCH(D652,编号表!$E:$E,0))*10000+F652</f>
        <v>20810005</v>
      </c>
      <c r="C652" s="15" t="s">
        <v>3058</v>
      </c>
      <c r="D652" s="15" t="s">
        <v>2447</v>
      </c>
      <c r="E652" s="15" t="s">
        <v>2696</v>
      </c>
      <c r="F652" s="15">
        <v>5</v>
      </c>
      <c r="G652" s="15" t="s">
        <v>3061</v>
      </c>
      <c r="H652" s="15" t="str">
        <f t="shared" si="10"/>
        <v>208100</v>
      </c>
      <c r="I652" s="15" t="b">
        <v>1</v>
      </c>
      <c r="J652" s="15" t="s">
        <v>2698</v>
      </c>
      <c r="K652" s="33" t="s">
        <v>2981</v>
      </c>
      <c r="L652" s="15">
        <v>1</v>
      </c>
      <c r="M652" s="15">
        <v>120000</v>
      </c>
      <c r="N652" s="15">
        <v>0</v>
      </c>
      <c r="O652" s="33" t="s">
        <v>373</v>
      </c>
      <c r="P652" s="33">
        <v>12221020</v>
      </c>
      <c r="Q652" s="7">
        <v>0</v>
      </c>
      <c r="R652" s="33" t="s">
        <v>2699</v>
      </c>
      <c r="S652" s="15" t="s">
        <v>2713</v>
      </c>
      <c r="T652" s="33">
        <v>1</v>
      </c>
      <c r="U652" s="15" t="s">
        <v>2707</v>
      </c>
      <c r="V652" s="15">
        <v>10000</v>
      </c>
      <c r="AH652" s="33" t="s">
        <v>3060</v>
      </c>
      <c r="AI652" s="33">
        <v>1000</v>
      </c>
      <c r="CK652" t="s">
        <v>2447</v>
      </c>
    </row>
    <row r="653" spans="2:89">
      <c r="B653" s="15">
        <f>20000000+INDEX(编号表!$F:$F,MATCH(D653,编号表!$E:$E,0))*10000+F653</f>
        <v>20810006</v>
      </c>
      <c r="C653" s="15" t="s">
        <v>3058</v>
      </c>
      <c r="D653" s="15" t="s">
        <v>2447</v>
      </c>
      <c r="E653" s="15" t="s">
        <v>2696</v>
      </c>
      <c r="F653" s="15">
        <v>6</v>
      </c>
      <c r="G653" s="15" t="s">
        <v>3062</v>
      </c>
      <c r="H653" s="15" t="str">
        <f t="shared" si="10"/>
        <v>208100</v>
      </c>
      <c r="I653" s="15" t="b">
        <v>1</v>
      </c>
      <c r="J653" s="15" t="s">
        <v>2698</v>
      </c>
      <c r="K653" s="33" t="s">
        <v>2981</v>
      </c>
      <c r="L653" s="15">
        <v>1</v>
      </c>
      <c r="M653" s="15">
        <v>120000</v>
      </c>
      <c r="N653" s="15">
        <v>0</v>
      </c>
      <c r="O653" s="33" t="s">
        <v>373</v>
      </c>
      <c r="P653" s="33">
        <v>12221020</v>
      </c>
      <c r="Q653" s="7">
        <v>0</v>
      </c>
      <c r="R653" s="33" t="s">
        <v>2699</v>
      </c>
      <c r="S653" s="15" t="s">
        <v>2713</v>
      </c>
      <c r="T653" s="33">
        <v>1</v>
      </c>
      <c r="U653" s="15" t="s">
        <v>2707</v>
      </c>
      <c r="V653" s="15">
        <v>10000</v>
      </c>
      <c r="AH653" s="33" t="s">
        <v>3060</v>
      </c>
      <c r="AI653" s="33">
        <v>1200</v>
      </c>
      <c r="CK653" t="s">
        <v>2447</v>
      </c>
    </row>
    <row r="654" spans="2:89">
      <c r="B654" s="15">
        <f>20000000+INDEX(编号表!$F:$F,MATCH(D654,编号表!$E:$E,0))*10000+F654</f>
        <v>20810007</v>
      </c>
      <c r="C654" s="15" t="s">
        <v>3058</v>
      </c>
      <c r="D654" s="15" t="s">
        <v>2447</v>
      </c>
      <c r="E654" s="15" t="s">
        <v>2696</v>
      </c>
      <c r="F654" s="15">
        <v>7</v>
      </c>
      <c r="G654" s="15" t="s">
        <v>3059</v>
      </c>
      <c r="H654" s="15" t="str">
        <f t="shared" si="10"/>
        <v>208100</v>
      </c>
      <c r="I654" s="15" t="b">
        <v>1</v>
      </c>
      <c r="J654" s="15" t="s">
        <v>2698</v>
      </c>
      <c r="K654" s="33" t="s">
        <v>2981</v>
      </c>
      <c r="L654" s="15">
        <v>1</v>
      </c>
      <c r="M654" s="15">
        <v>120000</v>
      </c>
      <c r="N654" s="15">
        <v>0</v>
      </c>
      <c r="O654" s="33" t="s">
        <v>373</v>
      </c>
      <c r="P654" s="33">
        <v>12221020</v>
      </c>
      <c r="Q654" s="7">
        <v>0</v>
      </c>
      <c r="R654" s="33" t="s">
        <v>2699</v>
      </c>
      <c r="S654" s="15" t="s">
        <v>2713</v>
      </c>
      <c r="T654" s="33">
        <v>1</v>
      </c>
      <c r="U654" s="15" t="s">
        <v>2707</v>
      </c>
      <c r="V654" s="15">
        <v>10000</v>
      </c>
      <c r="AH654" s="33" t="s">
        <v>3060</v>
      </c>
      <c r="AI654" s="33">
        <v>800</v>
      </c>
      <c r="CK654" t="s">
        <v>2447</v>
      </c>
    </row>
    <row r="655" spans="2:89">
      <c r="B655" s="15">
        <f>20000000+INDEX(编号表!$F:$F,MATCH(D655,编号表!$E:$E,0))*10000+F655</f>
        <v>20810008</v>
      </c>
      <c r="C655" s="15" t="s">
        <v>3058</v>
      </c>
      <c r="D655" s="15" t="s">
        <v>2447</v>
      </c>
      <c r="E655" s="15" t="s">
        <v>2696</v>
      </c>
      <c r="F655" s="15">
        <v>8</v>
      </c>
      <c r="G655" s="15" t="s">
        <v>3061</v>
      </c>
      <c r="H655" s="15" t="str">
        <f t="shared" si="10"/>
        <v>208100</v>
      </c>
      <c r="I655" s="15" t="b">
        <v>1</v>
      </c>
      <c r="J655" s="15" t="s">
        <v>2698</v>
      </c>
      <c r="K655" s="33" t="s">
        <v>2981</v>
      </c>
      <c r="L655" s="15">
        <v>1</v>
      </c>
      <c r="M655" s="15">
        <v>120000</v>
      </c>
      <c r="N655" s="15">
        <v>0</v>
      </c>
      <c r="O655" s="33" t="s">
        <v>373</v>
      </c>
      <c r="P655" s="33">
        <v>12221020</v>
      </c>
      <c r="Q655" s="7">
        <v>0</v>
      </c>
      <c r="R655" s="33" t="s">
        <v>2699</v>
      </c>
      <c r="S655" s="15" t="s">
        <v>2713</v>
      </c>
      <c r="T655" s="33">
        <v>1</v>
      </c>
      <c r="U655" s="15" t="s">
        <v>2707</v>
      </c>
      <c r="V655" s="15">
        <v>10000</v>
      </c>
      <c r="AH655" s="33" t="s">
        <v>3060</v>
      </c>
      <c r="AI655" s="33">
        <v>1000</v>
      </c>
      <c r="CK655" t="s">
        <v>2447</v>
      </c>
    </row>
    <row r="656" spans="2:89">
      <c r="B656" s="15">
        <f>20000000+INDEX(编号表!$F:$F,MATCH(D656,编号表!$E:$E,0))*10000+F656</f>
        <v>20810009</v>
      </c>
      <c r="C656" s="15" t="s">
        <v>3058</v>
      </c>
      <c r="D656" s="15" t="s">
        <v>2447</v>
      </c>
      <c r="E656" s="15" t="s">
        <v>2696</v>
      </c>
      <c r="F656" s="15">
        <v>9</v>
      </c>
      <c r="G656" s="15" t="s">
        <v>3062</v>
      </c>
      <c r="H656" s="15" t="str">
        <f t="shared" si="10"/>
        <v>208100</v>
      </c>
      <c r="I656" s="15" t="b">
        <v>1</v>
      </c>
      <c r="J656" s="15" t="s">
        <v>2698</v>
      </c>
      <c r="K656" s="33" t="s">
        <v>2981</v>
      </c>
      <c r="L656" s="15">
        <v>1</v>
      </c>
      <c r="M656" s="15">
        <v>120000</v>
      </c>
      <c r="N656" s="15">
        <v>0</v>
      </c>
      <c r="O656" s="33" t="s">
        <v>373</v>
      </c>
      <c r="P656" s="33">
        <v>12221020</v>
      </c>
      <c r="Q656" s="7">
        <v>0</v>
      </c>
      <c r="R656" s="33" t="s">
        <v>2699</v>
      </c>
      <c r="S656" s="15" t="s">
        <v>2713</v>
      </c>
      <c r="T656" s="33">
        <v>1</v>
      </c>
      <c r="U656" s="15" t="s">
        <v>2707</v>
      </c>
      <c r="V656" s="15">
        <v>10000</v>
      </c>
      <c r="AH656" s="33" t="s">
        <v>3060</v>
      </c>
      <c r="AI656" s="33">
        <v>1200</v>
      </c>
      <c r="CK656" t="s">
        <v>2447</v>
      </c>
    </row>
    <row r="657" spans="2:89">
      <c r="B657" s="15">
        <f>20000000+INDEX(编号表!$F:$F,MATCH(D657,编号表!$E:$E,0))*10000+F657</f>
        <v>20810010</v>
      </c>
      <c r="C657" s="15" t="s">
        <v>3058</v>
      </c>
      <c r="D657" s="15" t="s">
        <v>2447</v>
      </c>
      <c r="E657" s="15" t="s">
        <v>2696</v>
      </c>
      <c r="F657" s="15">
        <v>10</v>
      </c>
      <c r="G657" s="15" t="s">
        <v>3059</v>
      </c>
      <c r="H657" s="15" t="str">
        <f t="shared" si="10"/>
        <v>208100</v>
      </c>
      <c r="I657" s="15" t="b">
        <v>1</v>
      </c>
      <c r="J657" s="15" t="s">
        <v>2698</v>
      </c>
      <c r="K657" s="33" t="s">
        <v>2981</v>
      </c>
      <c r="L657" s="15">
        <v>1</v>
      </c>
      <c r="M657" s="15">
        <v>120000</v>
      </c>
      <c r="N657" s="15">
        <v>0</v>
      </c>
      <c r="O657" s="33" t="s">
        <v>373</v>
      </c>
      <c r="P657" s="33">
        <v>12221020</v>
      </c>
      <c r="Q657" s="7">
        <v>0</v>
      </c>
      <c r="R657" s="33" t="s">
        <v>2699</v>
      </c>
      <c r="S657" s="15" t="s">
        <v>2713</v>
      </c>
      <c r="T657" s="33">
        <v>1</v>
      </c>
      <c r="U657" s="15" t="s">
        <v>2707</v>
      </c>
      <c r="V657" s="15">
        <v>10000</v>
      </c>
      <c r="AH657" s="33" t="s">
        <v>3060</v>
      </c>
      <c r="AI657" s="33">
        <v>800</v>
      </c>
      <c r="CK657" t="s">
        <v>2447</v>
      </c>
    </row>
    <row r="658" spans="2:89">
      <c r="B658" s="15">
        <f>20000000+INDEX(编号表!$F:$F,MATCH(D658,编号表!$E:$E,0))*10000+F658</f>
        <v>20810011</v>
      </c>
      <c r="C658" s="15" t="s">
        <v>3058</v>
      </c>
      <c r="D658" s="15" t="s">
        <v>2447</v>
      </c>
      <c r="E658" s="15" t="s">
        <v>2696</v>
      </c>
      <c r="F658" s="15">
        <v>11</v>
      </c>
      <c r="G658" s="15" t="s">
        <v>3061</v>
      </c>
      <c r="H658" s="15" t="str">
        <f t="shared" si="10"/>
        <v>208100</v>
      </c>
      <c r="I658" s="15" t="b">
        <v>1</v>
      </c>
      <c r="J658" s="15" t="s">
        <v>2698</v>
      </c>
      <c r="K658" s="33" t="s">
        <v>2981</v>
      </c>
      <c r="L658" s="15">
        <v>1</v>
      </c>
      <c r="M658" s="15">
        <v>120000</v>
      </c>
      <c r="N658" s="15">
        <v>0</v>
      </c>
      <c r="O658" s="33" t="s">
        <v>373</v>
      </c>
      <c r="P658" s="33">
        <v>12221020</v>
      </c>
      <c r="Q658" s="7">
        <v>0</v>
      </c>
      <c r="R658" s="33" t="s">
        <v>2699</v>
      </c>
      <c r="S658" s="15" t="s">
        <v>2713</v>
      </c>
      <c r="T658" s="33">
        <v>1</v>
      </c>
      <c r="U658" s="15" t="s">
        <v>2707</v>
      </c>
      <c r="V658" s="15">
        <v>10000</v>
      </c>
      <c r="AH658" s="33" t="s">
        <v>3060</v>
      </c>
      <c r="AI658" s="33">
        <v>1000</v>
      </c>
      <c r="CK658" t="s">
        <v>2447</v>
      </c>
    </row>
    <row r="659" spans="2:89">
      <c r="B659" s="15">
        <f>20000000+INDEX(编号表!$F:$F,MATCH(D659,编号表!$E:$E,0))*10000+F659</f>
        <v>20810012</v>
      </c>
      <c r="C659" s="15" t="s">
        <v>3058</v>
      </c>
      <c r="D659" s="15" t="s">
        <v>2447</v>
      </c>
      <c r="E659" s="15" t="s">
        <v>2696</v>
      </c>
      <c r="F659" s="15">
        <v>12</v>
      </c>
      <c r="G659" s="15" t="s">
        <v>3062</v>
      </c>
      <c r="H659" s="15" t="str">
        <f t="shared" si="10"/>
        <v>208100</v>
      </c>
      <c r="I659" s="15" t="b">
        <v>1</v>
      </c>
      <c r="J659" s="15" t="s">
        <v>2698</v>
      </c>
      <c r="K659" s="33" t="s">
        <v>2981</v>
      </c>
      <c r="L659" s="15">
        <v>1</v>
      </c>
      <c r="M659" s="15">
        <v>120000</v>
      </c>
      <c r="N659" s="15">
        <v>0</v>
      </c>
      <c r="O659" s="33" t="s">
        <v>373</v>
      </c>
      <c r="P659" s="33">
        <v>12221020</v>
      </c>
      <c r="Q659" s="7">
        <v>0</v>
      </c>
      <c r="R659" s="33" t="s">
        <v>2699</v>
      </c>
      <c r="S659" s="15" t="s">
        <v>2713</v>
      </c>
      <c r="T659" s="33">
        <v>1</v>
      </c>
      <c r="U659" s="15" t="s">
        <v>2707</v>
      </c>
      <c r="V659" s="15">
        <v>10000</v>
      </c>
      <c r="AH659" s="33" t="s">
        <v>3060</v>
      </c>
      <c r="AI659" s="33">
        <v>1200</v>
      </c>
      <c r="CK659" t="s">
        <v>2447</v>
      </c>
    </row>
    <row r="660" spans="2:89">
      <c r="B660" s="15">
        <f>20000000+INDEX(编号表!$F:$F,MATCH(D660,编号表!$E:$E,0))*10000+F660</f>
        <v>20810013</v>
      </c>
      <c r="C660" s="15" t="s">
        <v>3058</v>
      </c>
      <c r="D660" s="15" t="s">
        <v>2447</v>
      </c>
      <c r="E660" s="15" t="s">
        <v>2696</v>
      </c>
      <c r="F660" s="15">
        <v>13</v>
      </c>
      <c r="G660" s="15" t="s">
        <v>3059</v>
      </c>
      <c r="H660" s="15" t="str">
        <f t="shared" si="10"/>
        <v>208100</v>
      </c>
      <c r="I660" s="15" t="b">
        <v>1</v>
      </c>
      <c r="J660" s="15" t="s">
        <v>2698</v>
      </c>
      <c r="K660" s="33" t="s">
        <v>2981</v>
      </c>
      <c r="L660" s="15">
        <v>1</v>
      </c>
      <c r="M660" s="15">
        <v>120000</v>
      </c>
      <c r="N660" s="15">
        <v>0</v>
      </c>
      <c r="O660" s="33" t="s">
        <v>373</v>
      </c>
      <c r="P660" s="33">
        <v>12221020</v>
      </c>
      <c r="Q660" s="7">
        <v>0</v>
      </c>
      <c r="R660" s="33" t="s">
        <v>2699</v>
      </c>
      <c r="S660" s="15" t="s">
        <v>2713</v>
      </c>
      <c r="T660" s="33">
        <v>1</v>
      </c>
      <c r="U660" s="15" t="s">
        <v>2707</v>
      </c>
      <c r="V660" s="15">
        <v>10000</v>
      </c>
      <c r="AH660" s="33" t="s">
        <v>3060</v>
      </c>
      <c r="AI660" s="33">
        <v>800</v>
      </c>
      <c r="CK660" t="s">
        <v>2447</v>
      </c>
    </row>
    <row r="661" spans="2:89">
      <c r="B661" s="15">
        <f>20000000+INDEX(编号表!$F:$F,MATCH(D661,编号表!$E:$E,0))*10000+F661</f>
        <v>20810014</v>
      </c>
      <c r="C661" s="15" t="s">
        <v>3058</v>
      </c>
      <c r="D661" s="15" t="s">
        <v>2447</v>
      </c>
      <c r="E661" s="15" t="s">
        <v>2696</v>
      </c>
      <c r="F661" s="15">
        <v>14</v>
      </c>
      <c r="G661" s="15" t="s">
        <v>3061</v>
      </c>
      <c r="H661" s="15" t="str">
        <f t="shared" si="10"/>
        <v>208100</v>
      </c>
      <c r="I661" s="15" t="b">
        <v>1</v>
      </c>
      <c r="J661" s="15" t="s">
        <v>2698</v>
      </c>
      <c r="K661" s="33" t="s">
        <v>2981</v>
      </c>
      <c r="L661" s="15">
        <v>1</v>
      </c>
      <c r="M661" s="15">
        <v>120000</v>
      </c>
      <c r="N661" s="15">
        <v>0</v>
      </c>
      <c r="O661" s="33" t="s">
        <v>373</v>
      </c>
      <c r="P661" s="33">
        <v>12221020</v>
      </c>
      <c r="Q661" s="7">
        <v>0</v>
      </c>
      <c r="R661" s="33" t="s">
        <v>2699</v>
      </c>
      <c r="S661" s="15" t="s">
        <v>2713</v>
      </c>
      <c r="T661" s="33">
        <v>1</v>
      </c>
      <c r="U661" s="15" t="s">
        <v>2707</v>
      </c>
      <c r="V661" s="15">
        <v>10000</v>
      </c>
      <c r="AH661" s="33" t="s">
        <v>3060</v>
      </c>
      <c r="AI661" s="33">
        <v>1000</v>
      </c>
      <c r="CK661" t="s">
        <v>2447</v>
      </c>
    </row>
    <row r="662" spans="2:89">
      <c r="B662" s="15">
        <f>20000000+INDEX(编号表!$F:$F,MATCH(D662,编号表!$E:$E,0))*10000+F662</f>
        <v>20810015</v>
      </c>
      <c r="C662" s="15" t="s">
        <v>3058</v>
      </c>
      <c r="D662" s="15" t="s">
        <v>2447</v>
      </c>
      <c r="E662" s="15" t="s">
        <v>2696</v>
      </c>
      <c r="F662" s="15">
        <v>15</v>
      </c>
      <c r="G662" s="15" t="s">
        <v>3062</v>
      </c>
      <c r="H662" s="15" t="str">
        <f t="shared" si="10"/>
        <v>208100</v>
      </c>
      <c r="I662" s="15" t="b">
        <v>1</v>
      </c>
      <c r="J662" s="15" t="s">
        <v>2698</v>
      </c>
      <c r="K662" s="33" t="s">
        <v>2981</v>
      </c>
      <c r="L662" s="15">
        <v>1</v>
      </c>
      <c r="M662" s="15">
        <v>120000</v>
      </c>
      <c r="N662" s="15">
        <v>0</v>
      </c>
      <c r="O662" s="33" t="s">
        <v>373</v>
      </c>
      <c r="P662" s="33">
        <v>12221020</v>
      </c>
      <c r="Q662" s="7">
        <v>0</v>
      </c>
      <c r="R662" s="33" t="s">
        <v>2699</v>
      </c>
      <c r="S662" s="15" t="s">
        <v>2713</v>
      </c>
      <c r="T662" s="33">
        <v>1</v>
      </c>
      <c r="U662" s="15" t="s">
        <v>2707</v>
      </c>
      <c r="V662" s="15">
        <v>10000</v>
      </c>
      <c r="AH662" s="33" t="s">
        <v>3060</v>
      </c>
      <c r="AI662" s="33">
        <v>1200</v>
      </c>
      <c r="CK662" t="s">
        <v>2447</v>
      </c>
    </row>
    <row r="663" spans="2:89">
      <c r="B663" s="15">
        <f>20000000+INDEX(编号表!$F:$F,MATCH(D663,编号表!$E:$E,0))*10000+F663</f>
        <v>20810016</v>
      </c>
      <c r="C663" s="15" t="s">
        <v>3058</v>
      </c>
      <c r="D663" s="15" t="s">
        <v>2447</v>
      </c>
      <c r="E663" s="15" t="s">
        <v>2696</v>
      </c>
      <c r="F663" s="15">
        <v>16</v>
      </c>
      <c r="G663" s="15" t="s">
        <v>3059</v>
      </c>
      <c r="H663" s="15" t="str">
        <f t="shared" si="10"/>
        <v>208100</v>
      </c>
      <c r="I663" s="15" t="b">
        <v>1</v>
      </c>
      <c r="J663" s="15" t="s">
        <v>2698</v>
      </c>
      <c r="K663" s="33" t="s">
        <v>2981</v>
      </c>
      <c r="L663" s="15">
        <v>1</v>
      </c>
      <c r="M663" s="15">
        <v>120000</v>
      </c>
      <c r="N663" s="15">
        <v>0</v>
      </c>
      <c r="O663" s="33" t="s">
        <v>373</v>
      </c>
      <c r="P663" s="33">
        <v>12221020</v>
      </c>
      <c r="Q663" s="7">
        <v>0</v>
      </c>
      <c r="R663" s="33" t="s">
        <v>2699</v>
      </c>
      <c r="S663" s="15" t="s">
        <v>2713</v>
      </c>
      <c r="T663" s="33">
        <v>1</v>
      </c>
      <c r="U663" s="15" t="s">
        <v>2707</v>
      </c>
      <c r="V663" s="15">
        <v>10000</v>
      </c>
      <c r="AH663" s="33" t="s">
        <v>3060</v>
      </c>
      <c r="AI663" s="33">
        <v>800</v>
      </c>
      <c r="CK663" t="s">
        <v>2447</v>
      </c>
    </row>
    <row r="664" spans="2:89">
      <c r="B664" s="15">
        <f>20000000+INDEX(编号表!$F:$F,MATCH(D664,编号表!$E:$E,0))*10000+F664</f>
        <v>20810017</v>
      </c>
      <c r="C664" s="15" t="s">
        <v>3058</v>
      </c>
      <c r="D664" s="15" t="s">
        <v>2447</v>
      </c>
      <c r="E664" s="15" t="s">
        <v>2696</v>
      </c>
      <c r="F664" s="15">
        <v>17</v>
      </c>
      <c r="G664" s="15" t="s">
        <v>3061</v>
      </c>
      <c r="H664" s="15" t="str">
        <f t="shared" si="10"/>
        <v>208100</v>
      </c>
      <c r="I664" s="15" t="b">
        <v>1</v>
      </c>
      <c r="J664" s="15" t="s">
        <v>2698</v>
      </c>
      <c r="K664" s="33" t="s">
        <v>2981</v>
      </c>
      <c r="L664" s="15">
        <v>1</v>
      </c>
      <c r="M664" s="15">
        <v>120000</v>
      </c>
      <c r="N664" s="15">
        <v>0</v>
      </c>
      <c r="O664" s="33" t="s">
        <v>373</v>
      </c>
      <c r="P664" s="33">
        <v>12221020</v>
      </c>
      <c r="Q664" s="7">
        <v>0</v>
      </c>
      <c r="R664" s="33" t="s">
        <v>2699</v>
      </c>
      <c r="S664" s="15" t="s">
        <v>2713</v>
      </c>
      <c r="T664" s="33">
        <v>1</v>
      </c>
      <c r="U664" s="15" t="s">
        <v>2707</v>
      </c>
      <c r="V664" s="15">
        <v>10000</v>
      </c>
      <c r="AH664" s="33" t="s">
        <v>3060</v>
      </c>
      <c r="AI664" s="33">
        <v>1000</v>
      </c>
      <c r="CK664" t="s">
        <v>2447</v>
      </c>
    </row>
    <row r="665" spans="2:89">
      <c r="B665" s="15">
        <f>20000000+INDEX(编号表!$F:$F,MATCH(D665,编号表!$E:$E,0))*10000+F665</f>
        <v>20810018</v>
      </c>
      <c r="C665" s="15" t="s">
        <v>3058</v>
      </c>
      <c r="D665" s="15" t="s">
        <v>2447</v>
      </c>
      <c r="E665" s="15" t="s">
        <v>2696</v>
      </c>
      <c r="F665" s="15">
        <v>18</v>
      </c>
      <c r="G665" s="15" t="s">
        <v>3062</v>
      </c>
      <c r="H665" s="15" t="str">
        <f t="shared" si="10"/>
        <v>208100</v>
      </c>
      <c r="I665" s="15" t="b">
        <v>1</v>
      </c>
      <c r="J665" s="15" t="s">
        <v>2698</v>
      </c>
      <c r="K665" s="33" t="s">
        <v>2981</v>
      </c>
      <c r="L665" s="15">
        <v>1</v>
      </c>
      <c r="M665" s="15">
        <v>120000</v>
      </c>
      <c r="N665" s="15">
        <v>0</v>
      </c>
      <c r="O665" s="33" t="s">
        <v>373</v>
      </c>
      <c r="P665" s="33">
        <v>12221020</v>
      </c>
      <c r="Q665" s="7">
        <v>0</v>
      </c>
      <c r="R665" s="33" t="s">
        <v>2699</v>
      </c>
      <c r="S665" s="15" t="s">
        <v>2713</v>
      </c>
      <c r="T665" s="33">
        <v>1</v>
      </c>
      <c r="U665" s="15" t="s">
        <v>2707</v>
      </c>
      <c r="V665" s="15">
        <v>10000</v>
      </c>
      <c r="AH665" s="33" t="s">
        <v>3060</v>
      </c>
      <c r="AI665" s="33">
        <v>1200</v>
      </c>
      <c r="CK665" t="s">
        <v>2447</v>
      </c>
    </row>
    <row r="666" spans="2:89">
      <c r="B666" s="15">
        <f>20000000+INDEX(编号表!$F:$F,MATCH(D666,编号表!$E:$E,0))*10000+F666</f>
        <v>20810019</v>
      </c>
      <c r="C666" s="15" t="s">
        <v>3058</v>
      </c>
      <c r="D666" s="15" t="s">
        <v>2447</v>
      </c>
      <c r="E666" s="15" t="s">
        <v>2696</v>
      </c>
      <c r="F666" s="15">
        <v>19</v>
      </c>
      <c r="G666" s="15" t="s">
        <v>3059</v>
      </c>
      <c r="H666" s="15" t="str">
        <f t="shared" si="10"/>
        <v>208100</v>
      </c>
      <c r="I666" s="15" t="b">
        <v>1</v>
      </c>
      <c r="J666" s="15" t="s">
        <v>2698</v>
      </c>
      <c r="K666" s="33" t="s">
        <v>2981</v>
      </c>
      <c r="L666" s="15">
        <v>1</v>
      </c>
      <c r="M666" s="15">
        <v>120000</v>
      </c>
      <c r="N666" s="15">
        <v>0</v>
      </c>
      <c r="O666" s="33" t="s">
        <v>373</v>
      </c>
      <c r="P666" s="33">
        <v>12221020</v>
      </c>
      <c r="Q666" s="7">
        <v>0</v>
      </c>
      <c r="R666" s="33" t="s">
        <v>2699</v>
      </c>
      <c r="S666" s="15" t="s">
        <v>2713</v>
      </c>
      <c r="T666" s="33">
        <v>1</v>
      </c>
      <c r="U666" s="15" t="s">
        <v>2707</v>
      </c>
      <c r="V666" s="15">
        <v>10000</v>
      </c>
      <c r="AH666" s="33" t="s">
        <v>3060</v>
      </c>
      <c r="AI666" s="33">
        <v>800</v>
      </c>
      <c r="CK666" t="s">
        <v>2447</v>
      </c>
    </row>
    <row r="667" spans="2:89">
      <c r="B667" s="15">
        <f>20000000+INDEX(编号表!$F:$F,MATCH(D667,编号表!$E:$E,0))*10000+F667</f>
        <v>20810020</v>
      </c>
      <c r="C667" s="15" t="s">
        <v>3058</v>
      </c>
      <c r="D667" s="15" t="s">
        <v>2447</v>
      </c>
      <c r="E667" s="15" t="s">
        <v>2696</v>
      </c>
      <c r="F667" s="15">
        <v>20</v>
      </c>
      <c r="G667" s="15" t="s">
        <v>3061</v>
      </c>
      <c r="H667" s="15" t="str">
        <f t="shared" si="10"/>
        <v>208100</v>
      </c>
      <c r="I667" s="15" t="b">
        <v>1</v>
      </c>
      <c r="J667" s="15" t="s">
        <v>2698</v>
      </c>
      <c r="K667" s="33" t="s">
        <v>2981</v>
      </c>
      <c r="L667" s="15">
        <v>1</v>
      </c>
      <c r="M667" s="15">
        <v>120000</v>
      </c>
      <c r="N667" s="15">
        <v>0</v>
      </c>
      <c r="O667" s="33" t="s">
        <v>373</v>
      </c>
      <c r="P667" s="33">
        <v>12221020</v>
      </c>
      <c r="Q667" s="7">
        <v>0</v>
      </c>
      <c r="R667" s="33" t="s">
        <v>2699</v>
      </c>
      <c r="S667" s="15" t="s">
        <v>2713</v>
      </c>
      <c r="T667" s="33">
        <v>1</v>
      </c>
      <c r="U667" s="15" t="s">
        <v>2707</v>
      </c>
      <c r="V667" s="15">
        <v>10000</v>
      </c>
      <c r="AH667" s="33" t="s">
        <v>3060</v>
      </c>
      <c r="AI667" s="33">
        <v>1000</v>
      </c>
      <c r="CK667" t="s">
        <v>2447</v>
      </c>
    </row>
    <row r="668" spans="2:89">
      <c r="B668" s="15">
        <f>20000000+INDEX(编号表!$F:$F,MATCH(D668,编号表!$E:$E,0))*10000+F668</f>
        <v>20810021</v>
      </c>
      <c r="C668" s="15" t="s">
        <v>3058</v>
      </c>
      <c r="D668" s="15" t="s">
        <v>2447</v>
      </c>
      <c r="E668" s="15" t="s">
        <v>2696</v>
      </c>
      <c r="F668" s="15">
        <v>21</v>
      </c>
      <c r="G668" s="15" t="s">
        <v>3062</v>
      </c>
      <c r="H668" s="15" t="str">
        <f t="shared" si="10"/>
        <v>208100</v>
      </c>
      <c r="I668" s="15" t="b">
        <v>1</v>
      </c>
      <c r="J668" s="15" t="s">
        <v>2698</v>
      </c>
      <c r="K668" s="33" t="s">
        <v>2981</v>
      </c>
      <c r="L668" s="15">
        <v>1</v>
      </c>
      <c r="M668" s="15">
        <v>120000</v>
      </c>
      <c r="N668" s="15">
        <v>0</v>
      </c>
      <c r="O668" s="33" t="s">
        <v>373</v>
      </c>
      <c r="P668" s="33">
        <v>12221020</v>
      </c>
      <c r="Q668" s="7">
        <v>0</v>
      </c>
      <c r="R668" s="33" t="s">
        <v>2699</v>
      </c>
      <c r="S668" s="15" t="s">
        <v>2713</v>
      </c>
      <c r="T668" s="33">
        <v>1</v>
      </c>
      <c r="U668" s="15" t="s">
        <v>2707</v>
      </c>
      <c r="V668" s="15">
        <v>10000</v>
      </c>
      <c r="AH668" s="33" t="s">
        <v>3060</v>
      </c>
      <c r="AI668" s="33">
        <v>1200</v>
      </c>
      <c r="CK668" t="s">
        <v>2447</v>
      </c>
    </row>
    <row r="669" spans="2:89">
      <c r="B669" s="15">
        <f>20000000+INDEX(编号表!$F:$F,MATCH(D669,编号表!$E:$E,0))*10000+F669</f>
        <v>20820001</v>
      </c>
      <c r="C669" s="15" t="s">
        <v>3063</v>
      </c>
      <c r="D669" s="15" t="s">
        <v>2451</v>
      </c>
      <c r="E669" s="15" t="s">
        <v>2696</v>
      </c>
      <c r="F669" s="15">
        <v>1</v>
      </c>
      <c r="G669" s="15" t="s">
        <v>3064</v>
      </c>
      <c r="H669" s="15" t="str">
        <f t="shared" si="10"/>
        <v>208200</v>
      </c>
      <c r="I669" s="15" t="b">
        <v>1</v>
      </c>
      <c r="J669" s="15" t="s">
        <v>2698</v>
      </c>
      <c r="K669" s="33" t="s">
        <v>2981</v>
      </c>
      <c r="L669" s="15">
        <v>1</v>
      </c>
      <c r="M669" s="15">
        <v>120000</v>
      </c>
      <c r="N669" s="15">
        <v>0</v>
      </c>
      <c r="O669" s="33" t="s">
        <v>373</v>
      </c>
      <c r="P669" s="33">
        <v>12221021</v>
      </c>
      <c r="Q669" s="7">
        <v>0</v>
      </c>
      <c r="R669" s="33" t="s">
        <v>2699</v>
      </c>
      <c r="S669" s="15" t="s">
        <v>2713</v>
      </c>
      <c r="T669" s="33">
        <v>1</v>
      </c>
      <c r="U669" s="15" t="s">
        <v>2707</v>
      </c>
      <c r="V669" s="15">
        <v>10000</v>
      </c>
      <c r="AH669" s="33" t="s">
        <v>3065</v>
      </c>
      <c r="AI669" s="33">
        <v>1500</v>
      </c>
      <c r="CK669" t="s">
        <v>2451</v>
      </c>
    </row>
    <row r="670" spans="2:89">
      <c r="B670" s="15">
        <f>20000000+INDEX(编号表!$F:$F,MATCH(D670,编号表!$E:$E,0))*10000+F670</f>
        <v>20820002</v>
      </c>
      <c r="C670" s="15" t="s">
        <v>3063</v>
      </c>
      <c r="D670" s="15" t="s">
        <v>2451</v>
      </c>
      <c r="E670" s="15" t="s">
        <v>2696</v>
      </c>
      <c r="F670" s="15">
        <v>2</v>
      </c>
      <c r="G670" s="15" t="s">
        <v>3066</v>
      </c>
      <c r="H670" s="15" t="str">
        <f t="shared" si="10"/>
        <v>208200</v>
      </c>
      <c r="I670" s="15" t="b">
        <v>1</v>
      </c>
      <c r="J670" s="15" t="s">
        <v>2698</v>
      </c>
      <c r="K670" s="33" t="s">
        <v>2981</v>
      </c>
      <c r="L670" s="15">
        <v>1</v>
      </c>
      <c r="M670" s="15">
        <v>120000</v>
      </c>
      <c r="N670" s="15">
        <v>0</v>
      </c>
      <c r="O670" s="33" t="s">
        <v>373</v>
      </c>
      <c r="P670" s="33">
        <v>12221021</v>
      </c>
      <c r="Q670" s="7">
        <v>0</v>
      </c>
      <c r="R670" s="33" t="s">
        <v>2699</v>
      </c>
      <c r="S670" s="15" t="s">
        <v>2713</v>
      </c>
      <c r="T670" s="33">
        <v>1</v>
      </c>
      <c r="U670" s="15" t="s">
        <v>2707</v>
      </c>
      <c r="V670" s="15">
        <v>10000</v>
      </c>
      <c r="AH670" s="33" t="s">
        <v>3065</v>
      </c>
      <c r="AI670" s="33">
        <v>1875</v>
      </c>
      <c r="CK670" t="s">
        <v>2451</v>
      </c>
    </row>
    <row r="671" spans="2:89">
      <c r="B671" s="15">
        <f>20000000+INDEX(编号表!$F:$F,MATCH(D671,编号表!$E:$E,0))*10000+F671</f>
        <v>20820003</v>
      </c>
      <c r="C671" s="15" t="s">
        <v>3063</v>
      </c>
      <c r="D671" s="15" t="s">
        <v>2451</v>
      </c>
      <c r="E671" s="15" t="s">
        <v>2696</v>
      </c>
      <c r="F671" s="15">
        <v>3</v>
      </c>
      <c r="G671" s="15" t="s">
        <v>3067</v>
      </c>
      <c r="H671" s="15" t="str">
        <f t="shared" si="10"/>
        <v>208200</v>
      </c>
      <c r="I671" s="15" t="b">
        <v>1</v>
      </c>
      <c r="J671" s="15" t="s">
        <v>2698</v>
      </c>
      <c r="K671" s="33" t="s">
        <v>2981</v>
      </c>
      <c r="L671" s="15">
        <v>1</v>
      </c>
      <c r="M671" s="15">
        <v>120000</v>
      </c>
      <c r="N671" s="15">
        <v>0</v>
      </c>
      <c r="O671" s="33" t="s">
        <v>373</v>
      </c>
      <c r="P671" s="33">
        <v>12221021</v>
      </c>
      <c r="Q671" s="7">
        <v>0</v>
      </c>
      <c r="R671" s="33" t="s">
        <v>2699</v>
      </c>
      <c r="S671" s="15" t="s">
        <v>2713</v>
      </c>
      <c r="T671" s="33">
        <v>1</v>
      </c>
      <c r="U671" s="15" t="s">
        <v>2707</v>
      </c>
      <c r="V671" s="15">
        <v>10000</v>
      </c>
      <c r="AH671" s="33" t="s">
        <v>3065</v>
      </c>
      <c r="AI671" s="33">
        <v>2250</v>
      </c>
      <c r="CK671" t="s">
        <v>2451</v>
      </c>
    </row>
    <row r="672" spans="2:89">
      <c r="B672" s="15">
        <f>20000000+INDEX(编号表!$F:$F,MATCH(D672,编号表!$E:$E,0))*10000+F672</f>
        <v>20820004</v>
      </c>
      <c r="C672" s="15" t="s">
        <v>3063</v>
      </c>
      <c r="D672" s="15" t="s">
        <v>2451</v>
      </c>
      <c r="E672" s="15" t="s">
        <v>2696</v>
      </c>
      <c r="F672" s="15">
        <v>4</v>
      </c>
      <c r="G672" s="15" t="s">
        <v>3064</v>
      </c>
      <c r="H672" s="15" t="str">
        <f t="shared" si="10"/>
        <v>208200</v>
      </c>
      <c r="I672" s="15" t="b">
        <v>1</v>
      </c>
      <c r="J672" s="15" t="s">
        <v>2698</v>
      </c>
      <c r="K672" s="33" t="s">
        <v>2981</v>
      </c>
      <c r="L672" s="15">
        <v>1</v>
      </c>
      <c r="M672" s="15">
        <v>120000</v>
      </c>
      <c r="N672" s="15">
        <v>0</v>
      </c>
      <c r="O672" s="33" t="s">
        <v>373</v>
      </c>
      <c r="P672" s="33">
        <v>12221021</v>
      </c>
      <c r="Q672" s="7">
        <v>0</v>
      </c>
      <c r="R672" s="33" t="s">
        <v>2699</v>
      </c>
      <c r="S672" s="15" t="s">
        <v>2713</v>
      </c>
      <c r="T672" s="33">
        <v>1</v>
      </c>
      <c r="U672" s="15" t="s">
        <v>2707</v>
      </c>
      <c r="V672" s="15">
        <v>10000</v>
      </c>
      <c r="AH672" s="33" t="s">
        <v>3065</v>
      </c>
      <c r="AI672" s="33">
        <v>1500</v>
      </c>
      <c r="CK672" t="s">
        <v>2451</v>
      </c>
    </row>
    <row r="673" spans="2:89">
      <c r="B673" s="15">
        <f>20000000+INDEX(编号表!$F:$F,MATCH(D673,编号表!$E:$E,0))*10000+F673</f>
        <v>20820005</v>
      </c>
      <c r="C673" s="15" t="s">
        <v>3063</v>
      </c>
      <c r="D673" s="15" t="s">
        <v>2451</v>
      </c>
      <c r="E673" s="15" t="s">
        <v>2696</v>
      </c>
      <c r="F673" s="15">
        <v>5</v>
      </c>
      <c r="G673" s="15" t="s">
        <v>3066</v>
      </c>
      <c r="H673" s="15" t="str">
        <f t="shared" si="10"/>
        <v>208200</v>
      </c>
      <c r="I673" s="15" t="b">
        <v>1</v>
      </c>
      <c r="J673" s="15" t="s">
        <v>2698</v>
      </c>
      <c r="K673" s="33" t="s">
        <v>2981</v>
      </c>
      <c r="L673" s="15">
        <v>1</v>
      </c>
      <c r="M673" s="15">
        <v>120000</v>
      </c>
      <c r="N673" s="15">
        <v>0</v>
      </c>
      <c r="O673" s="33" t="s">
        <v>373</v>
      </c>
      <c r="P673" s="33">
        <v>12221021</v>
      </c>
      <c r="Q673" s="7">
        <v>0</v>
      </c>
      <c r="R673" s="33" t="s">
        <v>2699</v>
      </c>
      <c r="S673" s="15" t="s">
        <v>2713</v>
      </c>
      <c r="T673" s="33">
        <v>1</v>
      </c>
      <c r="U673" s="15" t="s">
        <v>2707</v>
      </c>
      <c r="V673" s="15">
        <v>10000</v>
      </c>
      <c r="AH673" s="33" t="s">
        <v>3065</v>
      </c>
      <c r="AI673" s="33">
        <v>1875</v>
      </c>
      <c r="CK673" t="s">
        <v>2451</v>
      </c>
    </row>
    <row r="674" spans="2:89">
      <c r="B674" s="15">
        <f>20000000+INDEX(编号表!$F:$F,MATCH(D674,编号表!$E:$E,0))*10000+F674</f>
        <v>20820006</v>
      </c>
      <c r="C674" s="15" t="s">
        <v>3063</v>
      </c>
      <c r="D674" s="15" t="s">
        <v>2451</v>
      </c>
      <c r="E674" s="15" t="s">
        <v>2696</v>
      </c>
      <c r="F674" s="15">
        <v>6</v>
      </c>
      <c r="G674" s="15" t="s">
        <v>3067</v>
      </c>
      <c r="H674" s="15" t="str">
        <f t="shared" si="10"/>
        <v>208200</v>
      </c>
      <c r="I674" s="15" t="b">
        <v>1</v>
      </c>
      <c r="J674" s="15" t="s">
        <v>2698</v>
      </c>
      <c r="K674" s="33" t="s">
        <v>2981</v>
      </c>
      <c r="L674" s="15">
        <v>1</v>
      </c>
      <c r="M674" s="15">
        <v>120000</v>
      </c>
      <c r="N674" s="15">
        <v>0</v>
      </c>
      <c r="O674" s="33" t="s">
        <v>373</v>
      </c>
      <c r="P674" s="33">
        <v>12221021</v>
      </c>
      <c r="Q674" s="7">
        <v>0</v>
      </c>
      <c r="R674" s="33" t="s">
        <v>2699</v>
      </c>
      <c r="S674" s="15" t="s">
        <v>2713</v>
      </c>
      <c r="T674" s="33">
        <v>1</v>
      </c>
      <c r="U674" s="15" t="s">
        <v>2707</v>
      </c>
      <c r="V674" s="15">
        <v>10000</v>
      </c>
      <c r="AH674" s="33" t="s">
        <v>3065</v>
      </c>
      <c r="AI674" s="33">
        <v>2250</v>
      </c>
      <c r="CK674" t="s">
        <v>2451</v>
      </c>
    </row>
    <row r="675" spans="2:89">
      <c r="B675" s="15">
        <f>20000000+INDEX(编号表!$F:$F,MATCH(D675,编号表!$E:$E,0))*10000+F675</f>
        <v>20820007</v>
      </c>
      <c r="C675" s="15" t="s">
        <v>3063</v>
      </c>
      <c r="D675" s="15" t="s">
        <v>2451</v>
      </c>
      <c r="E675" s="15" t="s">
        <v>2696</v>
      </c>
      <c r="F675" s="15">
        <v>7</v>
      </c>
      <c r="G675" s="15" t="s">
        <v>3064</v>
      </c>
      <c r="H675" s="15" t="str">
        <f t="shared" si="10"/>
        <v>208200</v>
      </c>
      <c r="I675" s="15" t="b">
        <v>1</v>
      </c>
      <c r="J675" s="15" t="s">
        <v>2698</v>
      </c>
      <c r="K675" s="33" t="s">
        <v>2981</v>
      </c>
      <c r="L675" s="15">
        <v>1</v>
      </c>
      <c r="M675" s="15">
        <v>120000</v>
      </c>
      <c r="N675" s="15">
        <v>0</v>
      </c>
      <c r="O675" s="33" t="s">
        <v>373</v>
      </c>
      <c r="P675" s="33">
        <v>12221021</v>
      </c>
      <c r="Q675" s="7">
        <v>0</v>
      </c>
      <c r="R675" s="33" t="s">
        <v>2699</v>
      </c>
      <c r="S675" s="15" t="s">
        <v>2713</v>
      </c>
      <c r="T675" s="33">
        <v>1</v>
      </c>
      <c r="U675" s="15" t="s">
        <v>2707</v>
      </c>
      <c r="V675" s="15">
        <v>10000</v>
      </c>
      <c r="AH675" s="33" t="s">
        <v>3065</v>
      </c>
      <c r="AI675" s="33">
        <v>1500</v>
      </c>
      <c r="CK675" t="s">
        <v>2451</v>
      </c>
    </row>
    <row r="676" spans="2:89">
      <c r="B676" s="15">
        <f>20000000+INDEX(编号表!$F:$F,MATCH(D676,编号表!$E:$E,0))*10000+F676</f>
        <v>20820008</v>
      </c>
      <c r="C676" s="15" t="s">
        <v>3063</v>
      </c>
      <c r="D676" s="15" t="s">
        <v>2451</v>
      </c>
      <c r="E676" s="15" t="s">
        <v>2696</v>
      </c>
      <c r="F676" s="15">
        <v>8</v>
      </c>
      <c r="G676" s="15" t="s">
        <v>3066</v>
      </c>
      <c r="H676" s="15" t="str">
        <f t="shared" si="10"/>
        <v>208200</v>
      </c>
      <c r="I676" s="15" t="b">
        <v>1</v>
      </c>
      <c r="J676" s="15" t="s">
        <v>2698</v>
      </c>
      <c r="K676" s="33" t="s">
        <v>2981</v>
      </c>
      <c r="L676" s="15">
        <v>1</v>
      </c>
      <c r="M676" s="15">
        <v>120000</v>
      </c>
      <c r="N676" s="15">
        <v>0</v>
      </c>
      <c r="O676" s="33" t="s">
        <v>373</v>
      </c>
      <c r="P676" s="33">
        <v>12221021</v>
      </c>
      <c r="Q676" s="7">
        <v>0</v>
      </c>
      <c r="R676" s="33" t="s">
        <v>2699</v>
      </c>
      <c r="S676" s="15" t="s">
        <v>2713</v>
      </c>
      <c r="T676" s="33">
        <v>1</v>
      </c>
      <c r="U676" s="15" t="s">
        <v>2707</v>
      </c>
      <c r="V676" s="15">
        <v>10000</v>
      </c>
      <c r="AH676" s="33" t="s">
        <v>3065</v>
      </c>
      <c r="AI676" s="33">
        <v>1875</v>
      </c>
      <c r="CK676" t="s">
        <v>2451</v>
      </c>
    </row>
    <row r="677" spans="2:89">
      <c r="B677" s="15">
        <f>20000000+INDEX(编号表!$F:$F,MATCH(D677,编号表!$E:$E,0))*10000+F677</f>
        <v>20820009</v>
      </c>
      <c r="C677" s="15" t="s">
        <v>3063</v>
      </c>
      <c r="D677" s="15" t="s">
        <v>2451</v>
      </c>
      <c r="E677" s="15" t="s">
        <v>2696</v>
      </c>
      <c r="F677" s="15">
        <v>9</v>
      </c>
      <c r="G677" s="15" t="s">
        <v>3067</v>
      </c>
      <c r="H677" s="15" t="str">
        <f t="shared" si="10"/>
        <v>208200</v>
      </c>
      <c r="I677" s="15" t="b">
        <v>1</v>
      </c>
      <c r="J677" s="15" t="s">
        <v>2698</v>
      </c>
      <c r="K677" s="33" t="s">
        <v>2981</v>
      </c>
      <c r="L677" s="15">
        <v>1</v>
      </c>
      <c r="M677" s="15">
        <v>120000</v>
      </c>
      <c r="N677" s="15">
        <v>0</v>
      </c>
      <c r="O677" s="33" t="s">
        <v>373</v>
      </c>
      <c r="P677" s="33">
        <v>12221021</v>
      </c>
      <c r="Q677" s="7">
        <v>0</v>
      </c>
      <c r="R677" s="33" t="s">
        <v>2699</v>
      </c>
      <c r="S677" s="15" t="s">
        <v>2713</v>
      </c>
      <c r="T677" s="33">
        <v>1</v>
      </c>
      <c r="U677" s="15" t="s">
        <v>2707</v>
      </c>
      <c r="V677" s="15">
        <v>10000</v>
      </c>
      <c r="AH677" s="33" t="s">
        <v>3065</v>
      </c>
      <c r="AI677" s="33">
        <v>2250</v>
      </c>
      <c r="CK677" t="s">
        <v>2451</v>
      </c>
    </row>
    <row r="678" spans="2:89">
      <c r="B678" s="15">
        <f>20000000+INDEX(编号表!$F:$F,MATCH(D678,编号表!$E:$E,0))*10000+F678</f>
        <v>20820010</v>
      </c>
      <c r="C678" s="15" t="s">
        <v>3063</v>
      </c>
      <c r="D678" s="15" t="s">
        <v>2451</v>
      </c>
      <c r="E678" s="15" t="s">
        <v>2696</v>
      </c>
      <c r="F678" s="15">
        <v>10</v>
      </c>
      <c r="G678" s="15" t="s">
        <v>3064</v>
      </c>
      <c r="H678" s="15" t="str">
        <f t="shared" si="10"/>
        <v>208200</v>
      </c>
      <c r="I678" s="15" t="b">
        <v>1</v>
      </c>
      <c r="J678" s="15" t="s">
        <v>2698</v>
      </c>
      <c r="K678" s="33" t="s">
        <v>2981</v>
      </c>
      <c r="L678" s="15">
        <v>1</v>
      </c>
      <c r="M678" s="15">
        <v>120000</v>
      </c>
      <c r="N678" s="15">
        <v>0</v>
      </c>
      <c r="O678" s="33" t="s">
        <v>373</v>
      </c>
      <c r="P678" s="33">
        <v>12221021</v>
      </c>
      <c r="Q678" s="7">
        <v>0</v>
      </c>
      <c r="R678" s="33" t="s">
        <v>2699</v>
      </c>
      <c r="S678" s="15" t="s">
        <v>2713</v>
      </c>
      <c r="T678" s="33">
        <v>1</v>
      </c>
      <c r="U678" s="15" t="s">
        <v>2707</v>
      </c>
      <c r="V678" s="15">
        <v>10000</v>
      </c>
      <c r="AH678" s="33" t="s">
        <v>3065</v>
      </c>
      <c r="AI678" s="33">
        <v>1500</v>
      </c>
      <c r="CK678" t="s">
        <v>2451</v>
      </c>
    </row>
    <row r="679" spans="2:89">
      <c r="B679" s="15">
        <f>20000000+INDEX(编号表!$F:$F,MATCH(D679,编号表!$E:$E,0))*10000+F679</f>
        <v>20820011</v>
      </c>
      <c r="C679" s="15" t="s">
        <v>3063</v>
      </c>
      <c r="D679" s="15" t="s">
        <v>2451</v>
      </c>
      <c r="E679" s="15" t="s">
        <v>2696</v>
      </c>
      <c r="F679" s="15">
        <v>11</v>
      </c>
      <c r="G679" s="15" t="s">
        <v>3066</v>
      </c>
      <c r="H679" s="15" t="str">
        <f t="shared" si="10"/>
        <v>208200</v>
      </c>
      <c r="I679" s="15" t="b">
        <v>1</v>
      </c>
      <c r="J679" s="15" t="s">
        <v>2698</v>
      </c>
      <c r="K679" s="33" t="s">
        <v>2981</v>
      </c>
      <c r="L679" s="15">
        <v>1</v>
      </c>
      <c r="M679" s="15">
        <v>120000</v>
      </c>
      <c r="N679" s="15">
        <v>0</v>
      </c>
      <c r="O679" s="33" t="s">
        <v>373</v>
      </c>
      <c r="P679" s="33">
        <v>12221021</v>
      </c>
      <c r="Q679" s="7">
        <v>0</v>
      </c>
      <c r="R679" s="33" t="s">
        <v>2699</v>
      </c>
      <c r="S679" s="15" t="s">
        <v>2713</v>
      </c>
      <c r="T679" s="33">
        <v>1</v>
      </c>
      <c r="U679" s="15" t="s">
        <v>2707</v>
      </c>
      <c r="V679" s="15">
        <v>10000</v>
      </c>
      <c r="AH679" s="33" t="s">
        <v>3065</v>
      </c>
      <c r="AI679" s="33">
        <v>1875</v>
      </c>
      <c r="CK679" t="s">
        <v>2451</v>
      </c>
    </row>
    <row r="680" spans="2:89">
      <c r="B680" s="15">
        <f>20000000+INDEX(编号表!$F:$F,MATCH(D680,编号表!$E:$E,0))*10000+F680</f>
        <v>20820012</v>
      </c>
      <c r="C680" s="15" t="s">
        <v>3063</v>
      </c>
      <c r="D680" s="15" t="s">
        <v>2451</v>
      </c>
      <c r="E680" s="15" t="s">
        <v>2696</v>
      </c>
      <c r="F680" s="15">
        <v>12</v>
      </c>
      <c r="G680" s="15" t="s">
        <v>3067</v>
      </c>
      <c r="H680" s="15" t="str">
        <f t="shared" si="10"/>
        <v>208200</v>
      </c>
      <c r="I680" s="15" t="b">
        <v>1</v>
      </c>
      <c r="J680" s="15" t="s">
        <v>2698</v>
      </c>
      <c r="K680" s="33" t="s">
        <v>2981</v>
      </c>
      <c r="L680" s="15">
        <v>1</v>
      </c>
      <c r="M680" s="15">
        <v>120000</v>
      </c>
      <c r="N680" s="15">
        <v>0</v>
      </c>
      <c r="O680" s="33" t="s">
        <v>373</v>
      </c>
      <c r="P680" s="33">
        <v>12221021</v>
      </c>
      <c r="Q680" s="7">
        <v>0</v>
      </c>
      <c r="R680" s="33" t="s">
        <v>2699</v>
      </c>
      <c r="S680" s="15" t="s">
        <v>2713</v>
      </c>
      <c r="T680" s="33">
        <v>1</v>
      </c>
      <c r="U680" s="15" t="s">
        <v>2707</v>
      </c>
      <c r="V680" s="15">
        <v>10000</v>
      </c>
      <c r="AH680" s="33" t="s">
        <v>3065</v>
      </c>
      <c r="AI680" s="33">
        <v>2250</v>
      </c>
      <c r="CK680" t="s">
        <v>2451</v>
      </c>
    </row>
    <row r="681" spans="2:89">
      <c r="B681" s="15">
        <f>20000000+INDEX(编号表!$F:$F,MATCH(D681,编号表!$E:$E,0))*10000+F681</f>
        <v>20820013</v>
      </c>
      <c r="C681" s="15" t="s">
        <v>3063</v>
      </c>
      <c r="D681" s="15" t="s">
        <v>2451</v>
      </c>
      <c r="E681" s="15" t="s">
        <v>2696</v>
      </c>
      <c r="F681" s="15">
        <v>13</v>
      </c>
      <c r="G681" s="15" t="s">
        <v>3064</v>
      </c>
      <c r="H681" s="15" t="str">
        <f t="shared" si="10"/>
        <v>208200</v>
      </c>
      <c r="I681" s="15" t="b">
        <v>1</v>
      </c>
      <c r="J681" s="15" t="s">
        <v>2698</v>
      </c>
      <c r="K681" s="33" t="s">
        <v>2981</v>
      </c>
      <c r="L681" s="15">
        <v>1</v>
      </c>
      <c r="M681" s="15">
        <v>120000</v>
      </c>
      <c r="N681" s="15">
        <v>0</v>
      </c>
      <c r="O681" s="33" t="s">
        <v>373</v>
      </c>
      <c r="P681" s="33">
        <v>12221021</v>
      </c>
      <c r="Q681" s="7">
        <v>0</v>
      </c>
      <c r="R681" s="33" t="s">
        <v>2699</v>
      </c>
      <c r="S681" s="15" t="s">
        <v>2713</v>
      </c>
      <c r="T681" s="33">
        <v>1</v>
      </c>
      <c r="U681" s="15" t="s">
        <v>2707</v>
      </c>
      <c r="V681" s="15">
        <v>10000</v>
      </c>
      <c r="AH681" s="33" t="s">
        <v>3065</v>
      </c>
      <c r="AI681" s="33">
        <v>1500</v>
      </c>
      <c r="CK681" t="s">
        <v>2451</v>
      </c>
    </row>
    <row r="682" spans="2:89">
      <c r="B682" s="15">
        <f>20000000+INDEX(编号表!$F:$F,MATCH(D682,编号表!$E:$E,0))*10000+F682</f>
        <v>20820014</v>
      </c>
      <c r="C682" s="15" t="s">
        <v>3063</v>
      </c>
      <c r="D682" s="15" t="s">
        <v>2451</v>
      </c>
      <c r="E682" s="15" t="s">
        <v>2696</v>
      </c>
      <c r="F682" s="15">
        <v>14</v>
      </c>
      <c r="G682" s="15" t="s">
        <v>3066</v>
      </c>
      <c r="H682" s="15" t="str">
        <f t="shared" si="10"/>
        <v>208200</v>
      </c>
      <c r="I682" s="15" t="b">
        <v>1</v>
      </c>
      <c r="J682" s="15" t="s">
        <v>2698</v>
      </c>
      <c r="K682" s="33" t="s">
        <v>2981</v>
      </c>
      <c r="L682" s="15">
        <v>1</v>
      </c>
      <c r="M682" s="15">
        <v>120000</v>
      </c>
      <c r="N682" s="15">
        <v>0</v>
      </c>
      <c r="O682" s="33" t="s">
        <v>373</v>
      </c>
      <c r="P682" s="33">
        <v>12221021</v>
      </c>
      <c r="Q682" s="7">
        <v>0</v>
      </c>
      <c r="R682" s="33" t="s">
        <v>2699</v>
      </c>
      <c r="S682" s="15" t="s">
        <v>2713</v>
      </c>
      <c r="T682" s="33">
        <v>1</v>
      </c>
      <c r="U682" s="15" t="s">
        <v>2707</v>
      </c>
      <c r="V682" s="15">
        <v>10000</v>
      </c>
      <c r="AH682" s="33" t="s">
        <v>3065</v>
      </c>
      <c r="AI682" s="33">
        <v>1875</v>
      </c>
      <c r="CK682" t="s">
        <v>2451</v>
      </c>
    </row>
    <row r="683" spans="2:89">
      <c r="B683" s="15">
        <f>20000000+INDEX(编号表!$F:$F,MATCH(D683,编号表!$E:$E,0))*10000+F683</f>
        <v>20820015</v>
      </c>
      <c r="C683" s="15" t="s">
        <v>3063</v>
      </c>
      <c r="D683" s="15" t="s">
        <v>2451</v>
      </c>
      <c r="E683" s="15" t="s">
        <v>2696</v>
      </c>
      <c r="F683" s="15">
        <v>15</v>
      </c>
      <c r="G683" s="15" t="s">
        <v>3067</v>
      </c>
      <c r="H683" s="15" t="str">
        <f t="shared" si="10"/>
        <v>208200</v>
      </c>
      <c r="I683" s="15" t="b">
        <v>1</v>
      </c>
      <c r="J683" s="15" t="s">
        <v>2698</v>
      </c>
      <c r="K683" s="33" t="s">
        <v>2981</v>
      </c>
      <c r="L683" s="15">
        <v>1</v>
      </c>
      <c r="M683" s="15">
        <v>120000</v>
      </c>
      <c r="N683" s="15">
        <v>0</v>
      </c>
      <c r="O683" s="33" t="s">
        <v>373</v>
      </c>
      <c r="P683" s="33">
        <v>12221021</v>
      </c>
      <c r="Q683" s="7">
        <v>0</v>
      </c>
      <c r="R683" s="33" t="s">
        <v>2699</v>
      </c>
      <c r="S683" s="15" t="s">
        <v>2713</v>
      </c>
      <c r="T683" s="33">
        <v>1</v>
      </c>
      <c r="U683" s="15" t="s">
        <v>2707</v>
      </c>
      <c r="V683" s="15">
        <v>10000</v>
      </c>
      <c r="AH683" s="33" t="s">
        <v>3065</v>
      </c>
      <c r="AI683" s="33">
        <v>2250</v>
      </c>
      <c r="CK683" t="s">
        <v>2451</v>
      </c>
    </row>
    <row r="684" spans="2:89">
      <c r="B684" s="15">
        <f>20000000+INDEX(编号表!$F:$F,MATCH(D684,编号表!$E:$E,0))*10000+F684</f>
        <v>20820016</v>
      </c>
      <c r="C684" s="15" t="s">
        <v>3063</v>
      </c>
      <c r="D684" s="15" t="s">
        <v>2451</v>
      </c>
      <c r="E684" s="15" t="s">
        <v>2696</v>
      </c>
      <c r="F684" s="15">
        <v>16</v>
      </c>
      <c r="G684" s="15" t="s">
        <v>3064</v>
      </c>
      <c r="H684" s="15" t="str">
        <f t="shared" si="10"/>
        <v>208200</v>
      </c>
      <c r="I684" s="15" t="b">
        <v>1</v>
      </c>
      <c r="J684" s="15" t="s">
        <v>2698</v>
      </c>
      <c r="K684" s="33" t="s">
        <v>2981</v>
      </c>
      <c r="L684" s="15">
        <v>1</v>
      </c>
      <c r="M684" s="15">
        <v>120000</v>
      </c>
      <c r="N684" s="15">
        <v>0</v>
      </c>
      <c r="O684" s="33" t="s">
        <v>373</v>
      </c>
      <c r="P684" s="33">
        <v>12221021</v>
      </c>
      <c r="Q684" s="7">
        <v>0</v>
      </c>
      <c r="R684" s="33" t="s">
        <v>2699</v>
      </c>
      <c r="S684" s="15" t="s">
        <v>2713</v>
      </c>
      <c r="T684" s="33">
        <v>1</v>
      </c>
      <c r="U684" s="15" t="s">
        <v>2707</v>
      </c>
      <c r="V684" s="15">
        <v>10000</v>
      </c>
      <c r="AH684" s="33" t="s">
        <v>3065</v>
      </c>
      <c r="AI684" s="33">
        <v>1500</v>
      </c>
      <c r="CK684" t="s">
        <v>2451</v>
      </c>
    </row>
    <row r="685" spans="2:89">
      <c r="B685" s="15">
        <f>20000000+INDEX(编号表!$F:$F,MATCH(D685,编号表!$E:$E,0))*10000+F685</f>
        <v>20820017</v>
      </c>
      <c r="C685" s="15" t="s">
        <v>3063</v>
      </c>
      <c r="D685" s="15" t="s">
        <v>2451</v>
      </c>
      <c r="E685" s="15" t="s">
        <v>2696</v>
      </c>
      <c r="F685" s="15">
        <v>17</v>
      </c>
      <c r="G685" s="15" t="s">
        <v>3066</v>
      </c>
      <c r="H685" s="15" t="str">
        <f t="shared" si="10"/>
        <v>208200</v>
      </c>
      <c r="I685" s="15" t="b">
        <v>1</v>
      </c>
      <c r="J685" s="15" t="s">
        <v>2698</v>
      </c>
      <c r="K685" s="33" t="s">
        <v>2981</v>
      </c>
      <c r="L685" s="15">
        <v>1</v>
      </c>
      <c r="M685" s="15">
        <v>120000</v>
      </c>
      <c r="N685" s="15">
        <v>0</v>
      </c>
      <c r="O685" s="33" t="s">
        <v>373</v>
      </c>
      <c r="P685" s="33">
        <v>12221021</v>
      </c>
      <c r="Q685" s="7">
        <v>0</v>
      </c>
      <c r="R685" s="33" t="s">
        <v>2699</v>
      </c>
      <c r="S685" s="15" t="s">
        <v>2713</v>
      </c>
      <c r="T685" s="33">
        <v>1</v>
      </c>
      <c r="U685" s="15" t="s">
        <v>2707</v>
      </c>
      <c r="V685" s="15">
        <v>10000</v>
      </c>
      <c r="AH685" s="33" t="s">
        <v>3065</v>
      </c>
      <c r="AI685" s="33">
        <v>1875</v>
      </c>
      <c r="CK685" t="s">
        <v>2451</v>
      </c>
    </row>
    <row r="686" spans="2:89">
      <c r="B686" s="15">
        <f>20000000+INDEX(编号表!$F:$F,MATCH(D686,编号表!$E:$E,0))*10000+F686</f>
        <v>20820018</v>
      </c>
      <c r="C686" s="15" t="s">
        <v>3063</v>
      </c>
      <c r="D686" s="15" t="s">
        <v>2451</v>
      </c>
      <c r="E686" s="15" t="s">
        <v>2696</v>
      </c>
      <c r="F686" s="15">
        <v>18</v>
      </c>
      <c r="G686" s="15" t="s">
        <v>3067</v>
      </c>
      <c r="H686" s="15" t="str">
        <f t="shared" si="10"/>
        <v>208200</v>
      </c>
      <c r="I686" s="15" t="b">
        <v>1</v>
      </c>
      <c r="J686" s="15" t="s">
        <v>2698</v>
      </c>
      <c r="K686" s="33" t="s">
        <v>2981</v>
      </c>
      <c r="L686" s="15">
        <v>1</v>
      </c>
      <c r="M686" s="15">
        <v>120000</v>
      </c>
      <c r="N686" s="15">
        <v>0</v>
      </c>
      <c r="O686" s="33" t="s">
        <v>373</v>
      </c>
      <c r="P686" s="33">
        <v>12221021</v>
      </c>
      <c r="Q686" s="7">
        <v>0</v>
      </c>
      <c r="R686" s="33" t="s">
        <v>2699</v>
      </c>
      <c r="S686" s="15" t="s">
        <v>2713</v>
      </c>
      <c r="T686" s="33">
        <v>1</v>
      </c>
      <c r="U686" s="15" t="s">
        <v>2707</v>
      </c>
      <c r="V686" s="15">
        <v>10000</v>
      </c>
      <c r="AH686" s="33" t="s">
        <v>3065</v>
      </c>
      <c r="AI686" s="33">
        <v>2250</v>
      </c>
      <c r="CK686" t="s">
        <v>2451</v>
      </c>
    </row>
    <row r="687" spans="2:89">
      <c r="B687" s="15">
        <f>20000000+INDEX(编号表!$F:$F,MATCH(D687,编号表!$E:$E,0))*10000+F687</f>
        <v>20820019</v>
      </c>
      <c r="C687" s="15" t="s">
        <v>3063</v>
      </c>
      <c r="D687" s="15" t="s">
        <v>2451</v>
      </c>
      <c r="E687" s="15" t="s">
        <v>2696</v>
      </c>
      <c r="F687" s="15">
        <v>19</v>
      </c>
      <c r="G687" s="15" t="s">
        <v>3064</v>
      </c>
      <c r="H687" s="15" t="str">
        <f t="shared" si="10"/>
        <v>208200</v>
      </c>
      <c r="I687" s="15" t="b">
        <v>1</v>
      </c>
      <c r="J687" s="15" t="s">
        <v>2698</v>
      </c>
      <c r="K687" s="33" t="s">
        <v>2981</v>
      </c>
      <c r="L687" s="15">
        <v>1</v>
      </c>
      <c r="M687" s="15">
        <v>120000</v>
      </c>
      <c r="N687" s="15">
        <v>0</v>
      </c>
      <c r="O687" s="33" t="s">
        <v>373</v>
      </c>
      <c r="P687" s="33">
        <v>12221021</v>
      </c>
      <c r="Q687" s="7">
        <v>0</v>
      </c>
      <c r="R687" s="33" t="s">
        <v>2699</v>
      </c>
      <c r="S687" s="15" t="s">
        <v>2713</v>
      </c>
      <c r="T687" s="33">
        <v>1</v>
      </c>
      <c r="U687" s="15" t="s">
        <v>2707</v>
      </c>
      <c r="V687" s="15">
        <v>10000</v>
      </c>
      <c r="AH687" s="33" t="s">
        <v>3065</v>
      </c>
      <c r="AI687" s="33">
        <v>1500</v>
      </c>
      <c r="CK687" t="s">
        <v>2451</v>
      </c>
    </row>
    <row r="688" spans="2:89">
      <c r="B688" s="15">
        <f>20000000+INDEX(编号表!$F:$F,MATCH(D688,编号表!$E:$E,0))*10000+F688</f>
        <v>20820020</v>
      </c>
      <c r="C688" s="15" t="s">
        <v>3063</v>
      </c>
      <c r="D688" s="15" t="s">
        <v>2451</v>
      </c>
      <c r="E688" s="15" t="s">
        <v>2696</v>
      </c>
      <c r="F688" s="15">
        <v>20</v>
      </c>
      <c r="G688" s="15" t="s">
        <v>3066</v>
      </c>
      <c r="H688" s="15" t="str">
        <f t="shared" si="10"/>
        <v>208200</v>
      </c>
      <c r="I688" s="15" t="b">
        <v>1</v>
      </c>
      <c r="J688" s="15" t="s">
        <v>2698</v>
      </c>
      <c r="K688" s="33" t="s">
        <v>2981</v>
      </c>
      <c r="L688" s="15">
        <v>1</v>
      </c>
      <c r="M688" s="15">
        <v>120000</v>
      </c>
      <c r="N688" s="15">
        <v>0</v>
      </c>
      <c r="O688" s="33" t="s">
        <v>373</v>
      </c>
      <c r="P688" s="33">
        <v>12221021</v>
      </c>
      <c r="Q688" s="7">
        <v>0</v>
      </c>
      <c r="R688" s="33" t="s">
        <v>2699</v>
      </c>
      <c r="S688" s="15" t="s">
        <v>2713</v>
      </c>
      <c r="T688" s="33">
        <v>1</v>
      </c>
      <c r="U688" s="15" t="s">
        <v>2707</v>
      </c>
      <c r="V688" s="15">
        <v>10000</v>
      </c>
      <c r="AH688" s="33" t="s">
        <v>3065</v>
      </c>
      <c r="AI688" s="33">
        <v>1875</v>
      </c>
      <c r="CK688" t="s">
        <v>2451</v>
      </c>
    </row>
    <row r="689" spans="2:89">
      <c r="B689" s="15">
        <f>20000000+INDEX(编号表!$F:$F,MATCH(D689,编号表!$E:$E,0))*10000+F689</f>
        <v>20820021</v>
      </c>
      <c r="C689" s="15" t="s">
        <v>3063</v>
      </c>
      <c r="D689" s="15" t="s">
        <v>2451</v>
      </c>
      <c r="E689" s="15" t="s">
        <v>2696</v>
      </c>
      <c r="F689" s="15">
        <v>21</v>
      </c>
      <c r="G689" s="15" t="s">
        <v>3067</v>
      </c>
      <c r="H689" s="15" t="str">
        <f t="shared" si="10"/>
        <v>208200</v>
      </c>
      <c r="I689" s="15" t="b">
        <v>1</v>
      </c>
      <c r="J689" s="15" t="s">
        <v>2698</v>
      </c>
      <c r="K689" s="33" t="s">
        <v>2981</v>
      </c>
      <c r="L689" s="15">
        <v>1</v>
      </c>
      <c r="M689" s="15">
        <v>120000</v>
      </c>
      <c r="N689" s="15">
        <v>0</v>
      </c>
      <c r="O689" s="33" t="s">
        <v>373</v>
      </c>
      <c r="P689" s="33">
        <v>12221021</v>
      </c>
      <c r="Q689" s="7">
        <v>0</v>
      </c>
      <c r="R689" s="33" t="s">
        <v>2699</v>
      </c>
      <c r="S689" s="15" t="s">
        <v>2713</v>
      </c>
      <c r="T689" s="33">
        <v>1</v>
      </c>
      <c r="U689" s="15" t="s">
        <v>2707</v>
      </c>
      <c r="V689" s="15">
        <v>10000</v>
      </c>
      <c r="AH689" s="33" t="s">
        <v>3065</v>
      </c>
      <c r="AI689" s="33">
        <v>2250</v>
      </c>
      <c r="CK689" t="s">
        <v>2451</v>
      </c>
    </row>
    <row r="690" spans="2:89">
      <c r="B690" s="15">
        <f>20000000+INDEX(编号表!$F:$F,MATCH(D690,编号表!$E:$E,0))*10000+F690</f>
        <v>20830001</v>
      </c>
      <c r="C690" s="15" t="s">
        <v>3068</v>
      </c>
      <c r="D690" s="15" t="s">
        <v>2455</v>
      </c>
      <c r="E690" s="15" t="s">
        <v>2696</v>
      </c>
      <c r="F690" s="15">
        <v>1</v>
      </c>
      <c r="G690" s="15" t="s">
        <v>3069</v>
      </c>
      <c r="H690" s="15" t="str">
        <f t="shared" si="10"/>
        <v>208300</v>
      </c>
      <c r="I690" s="15" t="b">
        <v>1</v>
      </c>
      <c r="J690" s="15" t="s">
        <v>2698</v>
      </c>
      <c r="K690" s="33" t="s">
        <v>2981</v>
      </c>
      <c r="L690" s="15">
        <v>1</v>
      </c>
      <c r="M690" s="15">
        <v>120000</v>
      </c>
      <c r="N690" s="15">
        <v>0</v>
      </c>
      <c r="O690" s="33" t="s">
        <v>373</v>
      </c>
      <c r="P690" s="33">
        <v>12221022</v>
      </c>
      <c r="Q690" s="7">
        <v>0</v>
      </c>
      <c r="R690" s="33" t="s">
        <v>2699</v>
      </c>
      <c r="S690" s="15" t="s">
        <v>2713</v>
      </c>
      <c r="T690" s="33">
        <v>1</v>
      </c>
      <c r="U690" s="15" t="s">
        <v>2707</v>
      </c>
      <c r="V690" s="15">
        <v>10000</v>
      </c>
      <c r="AH690" s="33" t="s">
        <v>3070</v>
      </c>
      <c r="AI690" s="33">
        <v>84</v>
      </c>
      <c r="CK690" t="s">
        <v>2455</v>
      </c>
    </row>
    <row r="691" spans="2:89">
      <c r="B691" s="15">
        <f>20000000+INDEX(编号表!$F:$F,MATCH(D691,编号表!$E:$E,0))*10000+F691</f>
        <v>20830002</v>
      </c>
      <c r="C691" s="15" t="s">
        <v>3068</v>
      </c>
      <c r="D691" s="15" t="s">
        <v>2455</v>
      </c>
      <c r="E691" s="15" t="s">
        <v>2696</v>
      </c>
      <c r="F691" s="15">
        <v>2</v>
      </c>
      <c r="G691" s="15" t="s">
        <v>3071</v>
      </c>
      <c r="H691" s="15" t="str">
        <f t="shared" si="10"/>
        <v>208300</v>
      </c>
      <c r="I691" s="15" t="b">
        <v>1</v>
      </c>
      <c r="J691" s="15" t="s">
        <v>2698</v>
      </c>
      <c r="K691" s="33" t="s">
        <v>2981</v>
      </c>
      <c r="L691" s="15">
        <v>1</v>
      </c>
      <c r="M691" s="15">
        <v>120000</v>
      </c>
      <c r="N691" s="15">
        <v>0</v>
      </c>
      <c r="O691" s="33" t="s">
        <v>373</v>
      </c>
      <c r="P691" s="33">
        <v>12221022</v>
      </c>
      <c r="Q691" s="7">
        <v>0</v>
      </c>
      <c r="R691" s="33" t="s">
        <v>2699</v>
      </c>
      <c r="S691" s="15" t="s">
        <v>2713</v>
      </c>
      <c r="T691" s="33">
        <v>1</v>
      </c>
      <c r="U691" s="15" t="s">
        <v>2707</v>
      </c>
      <c r="V691" s="15">
        <v>10000</v>
      </c>
      <c r="AH691" s="33" t="s">
        <v>3070</v>
      </c>
      <c r="AI691" s="33">
        <v>126</v>
      </c>
      <c r="CK691" t="s">
        <v>2455</v>
      </c>
    </row>
    <row r="692" spans="2:89">
      <c r="B692" s="15">
        <f>20000000+INDEX(编号表!$F:$F,MATCH(D692,编号表!$E:$E,0))*10000+F692</f>
        <v>20830003</v>
      </c>
      <c r="C692" s="15" t="s">
        <v>3068</v>
      </c>
      <c r="D692" s="15" t="s">
        <v>2455</v>
      </c>
      <c r="E692" s="15" t="s">
        <v>2696</v>
      </c>
      <c r="F692" s="15">
        <v>3</v>
      </c>
      <c r="G692" s="15" t="s">
        <v>3072</v>
      </c>
      <c r="H692" s="15" t="str">
        <f t="shared" si="10"/>
        <v>208300</v>
      </c>
      <c r="I692" s="15" t="b">
        <v>1</v>
      </c>
      <c r="J692" s="15" t="s">
        <v>2698</v>
      </c>
      <c r="K692" s="33" t="s">
        <v>2981</v>
      </c>
      <c r="L692" s="15">
        <v>1</v>
      </c>
      <c r="M692" s="15">
        <v>120000</v>
      </c>
      <c r="N692" s="15">
        <v>0</v>
      </c>
      <c r="O692" s="33" t="s">
        <v>373</v>
      </c>
      <c r="P692" s="33">
        <v>12221022</v>
      </c>
      <c r="Q692" s="7">
        <v>0</v>
      </c>
      <c r="R692" s="33" t="s">
        <v>2699</v>
      </c>
      <c r="S692" s="15" t="s">
        <v>2713</v>
      </c>
      <c r="T692" s="33">
        <v>1</v>
      </c>
      <c r="U692" s="15" t="s">
        <v>2707</v>
      </c>
      <c r="V692" s="15">
        <v>10000</v>
      </c>
      <c r="AH692" s="33" t="s">
        <v>3070</v>
      </c>
      <c r="AI692" s="33">
        <v>176</v>
      </c>
      <c r="CK692" t="s">
        <v>2455</v>
      </c>
    </row>
    <row r="693" spans="2:89">
      <c r="B693" s="15">
        <f>20000000+INDEX(编号表!$F:$F,MATCH(D693,编号表!$E:$E,0))*10000+F693</f>
        <v>20830004</v>
      </c>
      <c r="C693" s="15" t="s">
        <v>3068</v>
      </c>
      <c r="D693" s="15" t="s">
        <v>2455</v>
      </c>
      <c r="E693" s="15" t="s">
        <v>2696</v>
      </c>
      <c r="F693" s="15">
        <v>4</v>
      </c>
      <c r="G693" s="15" t="s">
        <v>3073</v>
      </c>
      <c r="H693" s="15" t="str">
        <f t="shared" si="10"/>
        <v>208300</v>
      </c>
      <c r="I693" s="15" t="b">
        <v>1</v>
      </c>
      <c r="J693" s="15" t="s">
        <v>2698</v>
      </c>
      <c r="K693" s="33" t="s">
        <v>2981</v>
      </c>
      <c r="L693" s="15">
        <v>1</v>
      </c>
      <c r="M693" s="15">
        <v>120000</v>
      </c>
      <c r="N693" s="15">
        <v>0</v>
      </c>
      <c r="O693" s="33" t="s">
        <v>373</v>
      </c>
      <c r="P693" s="33">
        <v>12221022</v>
      </c>
      <c r="Q693" s="7">
        <v>0</v>
      </c>
      <c r="R693" s="33" t="s">
        <v>2699</v>
      </c>
      <c r="S693" s="15" t="s">
        <v>2713</v>
      </c>
      <c r="T693" s="33">
        <v>1</v>
      </c>
      <c r="U693" s="15" t="s">
        <v>2707</v>
      </c>
      <c r="V693" s="15">
        <v>10000</v>
      </c>
      <c r="AH693" s="33" t="s">
        <v>3070</v>
      </c>
      <c r="AI693" s="33">
        <v>328</v>
      </c>
      <c r="CK693" t="s">
        <v>2455</v>
      </c>
    </row>
    <row r="694" spans="2:89">
      <c r="B694" s="15">
        <f>20000000+INDEX(编号表!$F:$F,MATCH(D694,编号表!$E:$E,0))*10000+F694</f>
        <v>20830005</v>
      </c>
      <c r="C694" s="15" t="s">
        <v>3068</v>
      </c>
      <c r="D694" s="15" t="s">
        <v>2455</v>
      </c>
      <c r="E694" s="15" t="s">
        <v>2696</v>
      </c>
      <c r="F694" s="15">
        <v>5</v>
      </c>
      <c r="G694" s="15" t="s">
        <v>3074</v>
      </c>
      <c r="H694" s="15" t="str">
        <f t="shared" si="10"/>
        <v>208300</v>
      </c>
      <c r="I694" s="15" t="b">
        <v>1</v>
      </c>
      <c r="J694" s="15" t="s">
        <v>2698</v>
      </c>
      <c r="K694" s="33" t="s">
        <v>2981</v>
      </c>
      <c r="L694" s="15">
        <v>1</v>
      </c>
      <c r="M694" s="15">
        <v>120000</v>
      </c>
      <c r="N694" s="15">
        <v>0</v>
      </c>
      <c r="O694" s="33" t="s">
        <v>373</v>
      </c>
      <c r="P694" s="33">
        <v>12221022</v>
      </c>
      <c r="Q694" s="7">
        <v>0</v>
      </c>
      <c r="R694" s="33" t="s">
        <v>2699</v>
      </c>
      <c r="S694" s="15" t="s">
        <v>2713</v>
      </c>
      <c r="T694" s="33">
        <v>1</v>
      </c>
      <c r="U694" s="15" t="s">
        <v>2707</v>
      </c>
      <c r="V694" s="15">
        <v>10000</v>
      </c>
      <c r="AH694" s="33" t="s">
        <v>3070</v>
      </c>
      <c r="AI694" s="33">
        <v>492</v>
      </c>
      <c r="CK694" t="s">
        <v>2455</v>
      </c>
    </row>
    <row r="695" spans="2:89">
      <c r="B695" s="15">
        <f>20000000+INDEX(编号表!$F:$F,MATCH(D695,编号表!$E:$E,0))*10000+F695</f>
        <v>20830006</v>
      </c>
      <c r="C695" s="15" t="s">
        <v>3068</v>
      </c>
      <c r="D695" s="15" t="s">
        <v>2455</v>
      </c>
      <c r="E695" s="15" t="s">
        <v>2696</v>
      </c>
      <c r="F695" s="15">
        <v>6</v>
      </c>
      <c r="G695" s="15" t="s">
        <v>3075</v>
      </c>
      <c r="H695" s="15" t="str">
        <f t="shared" si="10"/>
        <v>208300</v>
      </c>
      <c r="I695" s="15" t="b">
        <v>1</v>
      </c>
      <c r="J695" s="15" t="s">
        <v>2698</v>
      </c>
      <c r="K695" s="33" t="s">
        <v>2981</v>
      </c>
      <c r="L695" s="15">
        <v>1</v>
      </c>
      <c r="M695" s="15">
        <v>120000</v>
      </c>
      <c r="N695" s="15">
        <v>0</v>
      </c>
      <c r="O695" s="33" t="s">
        <v>373</v>
      </c>
      <c r="P695" s="33">
        <v>12221022</v>
      </c>
      <c r="Q695" s="7">
        <v>0</v>
      </c>
      <c r="R695" s="33" t="s">
        <v>2699</v>
      </c>
      <c r="S695" s="15" t="s">
        <v>2713</v>
      </c>
      <c r="T695" s="33">
        <v>1</v>
      </c>
      <c r="U695" s="15" t="s">
        <v>2707</v>
      </c>
      <c r="V695" s="15">
        <v>10000</v>
      </c>
      <c r="AH695" s="33" t="s">
        <v>3070</v>
      </c>
      <c r="AI695" s="33">
        <v>688</v>
      </c>
      <c r="CK695" t="s">
        <v>2455</v>
      </c>
    </row>
    <row r="696" spans="2:89">
      <c r="B696" s="15">
        <f>20000000+INDEX(编号表!$F:$F,MATCH(D696,编号表!$E:$E,0))*10000+F696</f>
        <v>20830007</v>
      </c>
      <c r="C696" s="15" t="s">
        <v>3068</v>
      </c>
      <c r="D696" s="15" t="s">
        <v>2455</v>
      </c>
      <c r="E696" s="15" t="s">
        <v>2696</v>
      </c>
      <c r="F696" s="15">
        <v>7</v>
      </c>
      <c r="G696" s="15" t="s">
        <v>3076</v>
      </c>
      <c r="H696" s="15" t="str">
        <f t="shared" si="10"/>
        <v>208300</v>
      </c>
      <c r="I696" s="15" t="b">
        <v>1</v>
      </c>
      <c r="J696" s="15" t="s">
        <v>2698</v>
      </c>
      <c r="K696" s="33" t="s">
        <v>2981</v>
      </c>
      <c r="L696" s="15">
        <v>1</v>
      </c>
      <c r="M696" s="15">
        <v>120000</v>
      </c>
      <c r="N696" s="15">
        <v>0</v>
      </c>
      <c r="O696" s="33" t="s">
        <v>373</v>
      </c>
      <c r="P696" s="33">
        <v>12221022</v>
      </c>
      <c r="Q696" s="7">
        <v>0</v>
      </c>
      <c r="R696" s="33" t="s">
        <v>2699</v>
      </c>
      <c r="S696" s="15" t="s">
        <v>2713</v>
      </c>
      <c r="T696" s="33">
        <v>1</v>
      </c>
      <c r="U696" s="15" t="s">
        <v>2707</v>
      </c>
      <c r="V696" s="15">
        <v>10000</v>
      </c>
      <c r="AH696" s="33" t="s">
        <v>3070</v>
      </c>
      <c r="AI696" s="33">
        <v>1360</v>
      </c>
      <c r="CK696" t="s">
        <v>2455</v>
      </c>
    </row>
    <row r="697" spans="2:89">
      <c r="B697" s="15">
        <f>20000000+INDEX(编号表!$F:$F,MATCH(D697,编号表!$E:$E,0))*10000+F697</f>
        <v>20830008</v>
      </c>
      <c r="C697" s="15" t="s">
        <v>3068</v>
      </c>
      <c r="D697" s="15" t="s">
        <v>2455</v>
      </c>
      <c r="E697" s="15" t="s">
        <v>2696</v>
      </c>
      <c r="F697" s="15">
        <v>8</v>
      </c>
      <c r="G697" s="15" t="s">
        <v>3077</v>
      </c>
      <c r="H697" s="15" t="str">
        <f t="shared" si="10"/>
        <v>208300</v>
      </c>
      <c r="I697" s="15" t="b">
        <v>1</v>
      </c>
      <c r="J697" s="15" t="s">
        <v>2698</v>
      </c>
      <c r="K697" s="33" t="s">
        <v>2981</v>
      </c>
      <c r="L697" s="15">
        <v>1</v>
      </c>
      <c r="M697" s="15">
        <v>120000</v>
      </c>
      <c r="N697" s="15">
        <v>0</v>
      </c>
      <c r="O697" s="33" t="s">
        <v>373</v>
      </c>
      <c r="P697" s="33">
        <v>12221022</v>
      </c>
      <c r="Q697" s="7">
        <v>0</v>
      </c>
      <c r="R697" s="33" t="s">
        <v>2699</v>
      </c>
      <c r="S697" s="15" t="s">
        <v>2713</v>
      </c>
      <c r="T697" s="33">
        <v>1</v>
      </c>
      <c r="U697" s="15" t="s">
        <v>2707</v>
      </c>
      <c r="V697" s="15">
        <v>10000</v>
      </c>
      <c r="AH697" s="33" t="s">
        <v>3070</v>
      </c>
      <c r="AI697" s="33">
        <v>2040</v>
      </c>
      <c r="CK697" t="s">
        <v>2455</v>
      </c>
    </row>
    <row r="698" spans="2:89">
      <c r="B698" s="15">
        <f>20000000+INDEX(编号表!$F:$F,MATCH(D698,编号表!$E:$E,0))*10000+F698</f>
        <v>20830009</v>
      </c>
      <c r="C698" s="15" t="s">
        <v>3068</v>
      </c>
      <c r="D698" s="15" t="s">
        <v>2455</v>
      </c>
      <c r="E698" s="15" t="s">
        <v>2696</v>
      </c>
      <c r="F698" s="15">
        <v>9</v>
      </c>
      <c r="G698" s="15" t="s">
        <v>3078</v>
      </c>
      <c r="H698" s="15" t="str">
        <f t="shared" si="10"/>
        <v>208300</v>
      </c>
      <c r="I698" s="15" t="b">
        <v>1</v>
      </c>
      <c r="J698" s="15" t="s">
        <v>2698</v>
      </c>
      <c r="K698" s="33" t="s">
        <v>2981</v>
      </c>
      <c r="L698" s="15">
        <v>1</v>
      </c>
      <c r="M698" s="15">
        <v>120000</v>
      </c>
      <c r="N698" s="15">
        <v>0</v>
      </c>
      <c r="O698" s="33" t="s">
        <v>373</v>
      </c>
      <c r="P698" s="33">
        <v>12221022</v>
      </c>
      <c r="Q698" s="7">
        <v>0</v>
      </c>
      <c r="R698" s="33" t="s">
        <v>2699</v>
      </c>
      <c r="S698" s="15" t="s">
        <v>2713</v>
      </c>
      <c r="T698" s="33">
        <v>1</v>
      </c>
      <c r="U698" s="15" t="s">
        <v>2707</v>
      </c>
      <c r="V698" s="15">
        <v>10000</v>
      </c>
      <c r="AH698" s="33" t="s">
        <v>3070</v>
      </c>
      <c r="AI698" s="33">
        <v>2856</v>
      </c>
      <c r="CK698" t="s">
        <v>2455</v>
      </c>
    </row>
    <row r="699" spans="2:89">
      <c r="B699" s="15">
        <f>20000000+INDEX(编号表!$F:$F,MATCH(D699,编号表!$E:$E,0))*10000+F699</f>
        <v>20830010</v>
      </c>
      <c r="C699" s="15" t="s">
        <v>3068</v>
      </c>
      <c r="D699" s="15" t="s">
        <v>2455</v>
      </c>
      <c r="E699" s="15" t="s">
        <v>2696</v>
      </c>
      <c r="F699" s="15">
        <v>10</v>
      </c>
      <c r="G699" s="15" t="s">
        <v>3079</v>
      </c>
      <c r="H699" s="15" t="str">
        <f t="shared" si="10"/>
        <v>208300</v>
      </c>
      <c r="I699" s="15" t="b">
        <v>1</v>
      </c>
      <c r="J699" s="15" t="s">
        <v>2698</v>
      </c>
      <c r="K699" s="33" t="s">
        <v>2981</v>
      </c>
      <c r="L699" s="15">
        <v>1</v>
      </c>
      <c r="M699" s="15">
        <v>120000</v>
      </c>
      <c r="N699" s="15">
        <v>0</v>
      </c>
      <c r="O699" s="33" t="s">
        <v>373</v>
      </c>
      <c r="P699" s="33">
        <v>12221022</v>
      </c>
      <c r="Q699" s="7">
        <v>0</v>
      </c>
      <c r="R699" s="33" t="s">
        <v>2699</v>
      </c>
      <c r="S699" s="15" t="s">
        <v>2713</v>
      </c>
      <c r="T699" s="33">
        <v>1</v>
      </c>
      <c r="U699" s="15" t="s">
        <v>2707</v>
      </c>
      <c r="V699" s="15">
        <v>10000</v>
      </c>
      <c r="AH699" s="33" t="s">
        <v>3070</v>
      </c>
      <c r="AI699" s="33">
        <v>5760</v>
      </c>
      <c r="CK699" t="s">
        <v>2455</v>
      </c>
    </row>
    <row r="700" spans="2:89">
      <c r="B700" s="15">
        <f>20000000+INDEX(编号表!$F:$F,MATCH(D700,编号表!$E:$E,0))*10000+F700</f>
        <v>20830011</v>
      </c>
      <c r="C700" s="15" t="s">
        <v>3068</v>
      </c>
      <c r="D700" s="15" t="s">
        <v>2455</v>
      </c>
      <c r="E700" s="15" t="s">
        <v>2696</v>
      </c>
      <c r="F700" s="15">
        <v>11</v>
      </c>
      <c r="G700" s="15" t="s">
        <v>3080</v>
      </c>
      <c r="H700" s="15" t="str">
        <f t="shared" si="10"/>
        <v>208300</v>
      </c>
      <c r="I700" s="15" t="b">
        <v>1</v>
      </c>
      <c r="J700" s="15" t="s">
        <v>2698</v>
      </c>
      <c r="K700" s="33" t="s">
        <v>2981</v>
      </c>
      <c r="L700" s="15">
        <v>1</v>
      </c>
      <c r="M700" s="15">
        <v>120000</v>
      </c>
      <c r="N700" s="15">
        <v>0</v>
      </c>
      <c r="O700" s="33" t="s">
        <v>373</v>
      </c>
      <c r="P700" s="33">
        <v>12221022</v>
      </c>
      <c r="Q700" s="7">
        <v>0</v>
      </c>
      <c r="R700" s="33" t="s">
        <v>2699</v>
      </c>
      <c r="S700" s="15" t="s">
        <v>2713</v>
      </c>
      <c r="T700" s="33">
        <v>1</v>
      </c>
      <c r="U700" s="15" t="s">
        <v>2707</v>
      </c>
      <c r="V700" s="15">
        <v>10000</v>
      </c>
      <c r="AH700" s="33" t="s">
        <v>3070</v>
      </c>
      <c r="AI700" s="33">
        <v>8640</v>
      </c>
      <c r="CK700" t="s">
        <v>2455</v>
      </c>
    </row>
    <row r="701" spans="2:89">
      <c r="B701" s="15">
        <f>20000000+INDEX(编号表!$F:$F,MATCH(D701,编号表!$E:$E,0))*10000+F701</f>
        <v>20830012</v>
      </c>
      <c r="C701" s="15" t="s">
        <v>3068</v>
      </c>
      <c r="D701" s="15" t="s">
        <v>2455</v>
      </c>
      <c r="E701" s="15" t="s">
        <v>2696</v>
      </c>
      <c r="F701" s="15">
        <v>12</v>
      </c>
      <c r="G701" s="15" t="s">
        <v>3081</v>
      </c>
      <c r="H701" s="15" t="str">
        <f t="shared" si="10"/>
        <v>208300</v>
      </c>
      <c r="I701" s="15" t="b">
        <v>1</v>
      </c>
      <c r="J701" s="15" t="s">
        <v>2698</v>
      </c>
      <c r="K701" s="33" t="s">
        <v>2981</v>
      </c>
      <c r="L701" s="15">
        <v>1</v>
      </c>
      <c r="M701" s="15">
        <v>120000</v>
      </c>
      <c r="N701" s="15">
        <v>0</v>
      </c>
      <c r="O701" s="33" t="s">
        <v>373</v>
      </c>
      <c r="P701" s="33">
        <v>12221022</v>
      </c>
      <c r="Q701" s="7">
        <v>0</v>
      </c>
      <c r="R701" s="33" t="s">
        <v>2699</v>
      </c>
      <c r="S701" s="15" t="s">
        <v>2713</v>
      </c>
      <c r="T701" s="33">
        <v>1</v>
      </c>
      <c r="U701" s="15" t="s">
        <v>2707</v>
      </c>
      <c r="V701" s="15">
        <v>10000</v>
      </c>
      <c r="AH701" s="33" t="s">
        <v>3070</v>
      </c>
      <c r="AI701" s="33">
        <v>12096</v>
      </c>
      <c r="CK701" t="s">
        <v>2455</v>
      </c>
    </row>
    <row r="702" spans="2:89">
      <c r="B702" s="15">
        <f>20000000+INDEX(编号表!$F:$F,MATCH(D702,编号表!$E:$E,0))*10000+F702</f>
        <v>20830013</v>
      </c>
      <c r="C702" s="15" t="s">
        <v>3068</v>
      </c>
      <c r="D702" s="15" t="s">
        <v>2455</v>
      </c>
      <c r="E702" s="15" t="s">
        <v>2696</v>
      </c>
      <c r="F702" s="15">
        <v>13</v>
      </c>
      <c r="G702" s="15" t="s">
        <v>3082</v>
      </c>
      <c r="H702" s="15" t="str">
        <f t="shared" si="10"/>
        <v>208300</v>
      </c>
      <c r="I702" s="15" t="b">
        <v>1</v>
      </c>
      <c r="J702" s="15" t="s">
        <v>2698</v>
      </c>
      <c r="K702" s="33" t="s">
        <v>2981</v>
      </c>
      <c r="L702" s="15">
        <v>1</v>
      </c>
      <c r="M702" s="15">
        <v>120000</v>
      </c>
      <c r="N702" s="15">
        <v>0</v>
      </c>
      <c r="O702" s="33" t="s">
        <v>373</v>
      </c>
      <c r="P702" s="33">
        <v>12221022</v>
      </c>
      <c r="Q702" s="7">
        <v>0</v>
      </c>
      <c r="R702" s="33" t="s">
        <v>2699</v>
      </c>
      <c r="S702" s="15" t="s">
        <v>2713</v>
      </c>
      <c r="T702" s="33">
        <v>1</v>
      </c>
      <c r="U702" s="15" t="s">
        <v>2707</v>
      </c>
      <c r="V702" s="15">
        <v>10000</v>
      </c>
      <c r="AH702" s="33" t="s">
        <v>3070</v>
      </c>
      <c r="AI702" s="33">
        <v>24000</v>
      </c>
      <c r="CK702" t="s">
        <v>2455</v>
      </c>
    </row>
    <row r="703" spans="2:89">
      <c r="B703" s="15">
        <f>20000000+INDEX(编号表!$F:$F,MATCH(D703,编号表!$E:$E,0))*10000+F703</f>
        <v>20830014</v>
      </c>
      <c r="C703" s="15" t="s">
        <v>3068</v>
      </c>
      <c r="D703" s="15" t="s">
        <v>2455</v>
      </c>
      <c r="E703" s="15" t="s">
        <v>2696</v>
      </c>
      <c r="F703" s="15">
        <v>14</v>
      </c>
      <c r="G703" s="15" t="s">
        <v>3083</v>
      </c>
      <c r="H703" s="15" t="str">
        <f t="shared" si="10"/>
        <v>208300</v>
      </c>
      <c r="I703" s="15" t="b">
        <v>1</v>
      </c>
      <c r="J703" s="15" t="s">
        <v>2698</v>
      </c>
      <c r="K703" s="33" t="s">
        <v>2981</v>
      </c>
      <c r="L703" s="15">
        <v>1</v>
      </c>
      <c r="M703" s="15">
        <v>120000</v>
      </c>
      <c r="N703" s="15">
        <v>0</v>
      </c>
      <c r="O703" s="33" t="s">
        <v>373</v>
      </c>
      <c r="P703" s="33">
        <v>12221022</v>
      </c>
      <c r="Q703" s="7">
        <v>0</v>
      </c>
      <c r="R703" s="33" t="s">
        <v>2699</v>
      </c>
      <c r="S703" s="15" t="s">
        <v>2713</v>
      </c>
      <c r="T703" s="33">
        <v>1</v>
      </c>
      <c r="U703" s="15" t="s">
        <v>2707</v>
      </c>
      <c r="V703" s="15">
        <v>10000</v>
      </c>
      <c r="AH703" s="33" t="s">
        <v>3070</v>
      </c>
      <c r="AI703" s="33">
        <v>36000</v>
      </c>
      <c r="CK703" t="s">
        <v>2455</v>
      </c>
    </row>
    <row r="704" spans="2:89">
      <c r="B704" s="15">
        <f>20000000+INDEX(编号表!$F:$F,MATCH(D704,编号表!$E:$E,0))*10000+F704</f>
        <v>20830015</v>
      </c>
      <c r="C704" s="15" t="s">
        <v>3068</v>
      </c>
      <c r="D704" s="15" t="s">
        <v>2455</v>
      </c>
      <c r="E704" s="15" t="s">
        <v>2696</v>
      </c>
      <c r="F704" s="15">
        <v>15</v>
      </c>
      <c r="G704" s="15" t="s">
        <v>3084</v>
      </c>
      <c r="H704" s="15" t="str">
        <f t="shared" si="10"/>
        <v>208300</v>
      </c>
      <c r="I704" s="15" t="b">
        <v>1</v>
      </c>
      <c r="J704" s="15" t="s">
        <v>2698</v>
      </c>
      <c r="K704" s="33" t="s">
        <v>2981</v>
      </c>
      <c r="L704" s="15">
        <v>1</v>
      </c>
      <c r="M704" s="15">
        <v>120000</v>
      </c>
      <c r="N704" s="15">
        <v>0</v>
      </c>
      <c r="O704" s="33" t="s">
        <v>373</v>
      </c>
      <c r="P704" s="33">
        <v>12221022</v>
      </c>
      <c r="Q704" s="7">
        <v>0</v>
      </c>
      <c r="R704" s="33" t="s">
        <v>2699</v>
      </c>
      <c r="S704" s="15" t="s">
        <v>2713</v>
      </c>
      <c r="T704" s="33">
        <v>1</v>
      </c>
      <c r="U704" s="15" t="s">
        <v>2707</v>
      </c>
      <c r="V704" s="15">
        <v>10000</v>
      </c>
      <c r="AH704" s="33" t="s">
        <v>3070</v>
      </c>
      <c r="AI704" s="33">
        <v>50400</v>
      </c>
      <c r="CK704" t="s">
        <v>2455</v>
      </c>
    </row>
    <row r="705" spans="2:89">
      <c r="B705" s="15">
        <f>20000000+INDEX(编号表!$F:$F,MATCH(D705,编号表!$E:$E,0))*10000+F705</f>
        <v>20830016</v>
      </c>
      <c r="C705" s="15" t="s">
        <v>3068</v>
      </c>
      <c r="D705" s="15" t="s">
        <v>2455</v>
      </c>
      <c r="E705" s="15" t="s">
        <v>2696</v>
      </c>
      <c r="F705" s="15">
        <v>16</v>
      </c>
      <c r="G705" s="15" t="s">
        <v>3085</v>
      </c>
      <c r="H705" s="15" t="str">
        <f t="shared" si="10"/>
        <v>208300</v>
      </c>
      <c r="I705" s="15" t="b">
        <v>1</v>
      </c>
      <c r="J705" s="15" t="s">
        <v>2698</v>
      </c>
      <c r="K705" s="33" t="s">
        <v>2981</v>
      </c>
      <c r="L705" s="15">
        <v>1</v>
      </c>
      <c r="M705" s="15">
        <v>120000</v>
      </c>
      <c r="N705" s="15">
        <v>0</v>
      </c>
      <c r="O705" s="33" t="s">
        <v>373</v>
      </c>
      <c r="P705" s="33">
        <v>12221022</v>
      </c>
      <c r="Q705" s="7">
        <v>0</v>
      </c>
      <c r="R705" s="33" t="s">
        <v>2699</v>
      </c>
      <c r="S705" s="15" t="s">
        <v>2713</v>
      </c>
      <c r="T705" s="33">
        <v>1</v>
      </c>
      <c r="U705" s="15" t="s">
        <v>2707</v>
      </c>
      <c r="V705" s="15">
        <v>10000</v>
      </c>
      <c r="AH705" s="33" t="s">
        <v>3070</v>
      </c>
      <c r="AI705" s="33">
        <v>100000</v>
      </c>
      <c r="CK705" t="s">
        <v>2455</v>
      </c>
    </row>
    <row r="706" spans="2:89">
      <c r="B706" s="15">
        <f>20000000+INDEX(编号表!$F:$F,MATCH(D706,编号表!$E:$E,0))*10000+F706</f>
        <v>20830017</v>
      </c>
      <c r="C706" s="15" t="s">
        <v>3068</v>
      </c>
      <c r="D706" s="15" t="s">
        <v>2455</v>
      </c>
      <c r="E706" s="15" t="s">
        <v>2696</v>
      </c>
      <c r="F706" s="15">
        <v>17</v>
      </c>
      <c r="G706" s="15" t="s">
        <v>3086</v>
      </c>
      <c r="H706" s="15" t="str">
        <f t="shared" si="10"/>
        <v>208300</v>
      </c>
      <c r="I706" s="15" t="b">
        <v>1</v>
      </c>
      <c r="J706" s="15" t="s">
        <v>2698</v>
      </c>
      <c r="K706" s="33" t="s">
        <v>2981</v>
      </c>
      <c r="L706" s="15">
        <v>1</v>
      </c>
      <c r="M706" s="15">
        <v>120000</v>
      </c>
      <c r="N706" s="15">
        <v>0</v>
      </c>
      <c r="O706" s="33" t="s">
        <v>373</v>
      </c>
      <c r="P706" s="33">
        <v>12221022</v>
      </c>
      <c r="Q706" s="7">
        <v>0</v>
      </c>
      <c r="R706" s="33" t="s">
        <v>2699</v>
      </c>
      <c r="S706" s="15" t="s">
        <v>2713</v>
      </c>
      <c r="T706" s="33">
        <v>1</v>
      </c>
      <c r="U706" s="15" t="s">
        <v>2707</v>
      </c>
      <c r="V706" s="15">
        <v>10000</v>
      </c>
      <c r="AH706" s="33" t="s">
        <v>3070</v>
      </c>
      <c r="AI706" s="33">
        <v>150000</v>
      </c>
      <c r="CK706" t="s">
        <v>2455</v>
      </c>
    </row>
    <row r="707" spans="2:89">
      <c r="B707" s="15">
        <f>20000000+INDEX(编号表!$F:$F,MATCH(D707,编号表!$E:$E,0))*10000+F707</f>
        <v>20830018</v>
      </c>
      <c r="C707" s="15" t="s">
        <v>3068</v>
      </c>
      <c r="D707" s="15" t="s">
        <v>2455</v>
      </c>
      <c r="E707" s="15" t="s">
        <v>2696</v>
      </c>
      <c r="F707" s="15">
        <v>18</v>
      </c>
      <c r="G707" s="15" t="s">
        <v>3087</v>
      </c>
      <c r="H707" s="15" t="str">
        <f t="shared" si="10"/>
        <v>208300</v>
      </c>
      <c r="I707" s="15" t="b">
        <v>1</v>
      </c>
      <c r="J707" s="15" t="s">
        <v>2698</v>
      </c>
      <c r="K707" s="33" t="s">
        <v>2981</v>
      </c>
      <c r="L707" s="15">
        <v>1</v>
      </c>
      <c r="M707" s="15">
        <v>120000</v>
      </c>
      <c r="N707" s="15">
        <v>0</v>
      </c>
      <c r="O707" s="33" t="s">
        <v>373</v>
      </c>
      <c r="P707" s="33">
        <v>12221022</v>
      </c>
      <c r="Q707" s="7">
        <v>0</v>
      </c>
      <c r="R707" s="33" t="s">
        <v>2699</v>
      </c>
      <c r="S707" s="15" t="s">
        <v>2713</v>
      </c>
      <c r="T707" s="33">
        <v>1</v>
      </c>
      <c r="U707" s="15" t="s">
        <v>2707</v>
      </c>
      <c r="V707" s="15">
        <v>10000</v>
      </c>
      <c r="AH707" s="33" t="s">
        <v>3070</v>
      </c>
      <c r="AI707" s="33">
        <v>210000</v>
      </c>
      <c r="CK707" t="s">
        <v>2455</v>
      </c>
    </row>
    <row r="708" spans="2:89">
      <c r="B708" s="15">
        <f>20000000+INDEX(编号表!$F:$F,MATCH(D708,编号表!$E:$E,0))*10000+F708</f>
        <v>20830019</v>
      </c>
      <c r="C708" s="15" t="s">
        <v>3068</v>
      </c>
      <c r="D708" s="15" t="s">
        <v>2455</v>
      </c>
      <c r="E708" s="15" t="s">
        <v>2696</v>
      </c>
      <c r="F708" s="15">
        <v>19</v>
      </c>
      <c r="G708" s="15" t="s">
        <v>3088</v>
      </c>
      <c r="H708" s="15" t="str">
        <f t="shared" si="10"/>
        <v>208300</v>
      </c>
      <c r="I708" s="15" t="b">
        <v>1</v>
      </c>
      <c r="J708" s="15" t="s">
        <v>2698</v>
      </c>
      <c r="K708" s="33" t="s">
        <v>2981</v>
      </c>
      <c r="L708" s="15">
        <v>1</v>
      </c>
      <c r="M708" s="15">
        <v>120000</v>
      </c>
      <c r="N708" s="15">
        <v>0</v>
      </c>
      <c r="O708" s="33" t="s">
        <v>373</v>
      </c>
      <c r="P708" s="33">
        <v>12221022</v>
      </c>
      <c r="Q708" s="7">
        <v>0</v>
      </c>
      <c r="R708" s="33" t="s">
        <v>2699</v>
      </c>
      <c r="S708" s="15" t="s">
        <v>2713</v>
      </c>
      <c r="T708" s="33">
        <v>1</v>
      </c>
      <c r="U708" s="15" t="s">
        <v>2707</v>
      </c>
      <c r="V708" s="15">
        <v>10000</v>
      </c>
      <c r="AH708" s="33" t="s">
        <v>3070</v>
      </c>
      <c r="AI708" s="33">
        <v>416000</v>
      </c>
      <c r="CK708" t="s">
        <v>2455</v>
      </c>
    </row>
    <row r="709" spans="2:89">
      <c r="B709" s="15">
        <f>20000000+INDEX(编号表!$F:$F,MATCH(D709,编号表!$E:$E,0))*10000+F709</f>
        <v>20830020</v>
      </c>
      <c r="C709" s="15" t="s">
        <v>3068</v>
      </c>
      <c r="D709" s="15" t="s">
        <v>2455</v>
      </c>
      <c r="E709" s="15" t="s">
        <v>2696</v>
      </c>
      <c r="F709" s="15">
        <v>20</v>
      </c>
      <c r="G709" s="15" t="s">
        <v>3089</v>
      </c>
      <c r="H709" s="15" t="str">
        <f t="shared" si="10"/>
        <v>208300</v>
      </c>
      <c r="I709" s="15" t="b">
        <v>1</v>
      </c>
      <c r="J709" s="15" t="s">
        <v>2698</v>
      </c>
      <c r="K709" s="33" t="s">
        <v>2981</v>
      </c>
      <c r="L709" s="15">
        <v>1</v>
      </c>
      <c r="M709" s="15">
        <v>120000</v>
      </c>
      <c r="N709" s="15">
        <v>0</v>
      </c>
      <c r="O709" s="33" t="s">
        <v>373</v>
      </c>
      <c r="P709" s="33">
        <v>12221022</v>
      </c>
      <c r="Q709" s="7">
        <v>0</v>
      </c>
      <c r="R709" s="33" t="s">
        <v>2699</v>
      </c>
      <c r="S709" s="15" t="s">
        <v>2713</v>
      </c>
      <c r="T709" s="33">
        <v>1</v>
      </c>
      <c r="U709" s="15" t="s">
        <v>2707</v>
      </c>
      <c r="V709" s="15">
        <v>10000</v>
      </c>
      <c r="AH709" s="33" t="s">
        <v>3070</v>
      </c>
      <c r="AI709" s="33">
        <v>624000</v>
      </c>
      <c r="CK709" t="s">
        <v>2455</v>
      </c>
    </row>
    <row r="710" spans="2:89">
      <c r="B710" s="15">
        <f>20000000+INDEX(编号表!$F:$F,MATCH(D710,编号表!$E:$E,0))*10000+F710</f>
        <v>20830021</v>
      </c>
      <c r="C710" s="15" t="s">
        <v>3068</v>
      </c>
      <c r="D710" s="15" t="s">
        <v>2455</v>
      </c>
      <c r="E710" s="15" t="s">
        <v>2696</v>
      </c>
      <c r="F710" s="15">
        <v>21</v>
      </c>
      <c r="G710" s="15" t="s">
        <v>3090</v>
      </c>
      <c r="H710" s="15" t="str">
        <f t="shared" si="10"/>
        <v>208300</v>
      </c>
      <c r="I710" s="15" t="b">
        <v>1</v>
      </c>
      <c r="J710" s="15" t="s">
        <v>2698</v>
      </c>
      <c r="K710" s="33" t="s">
        <v>2981</v>
      </c>
      <c r="L710" s="15">
        <v>1</v>
      </c>
      <c r="M710" s="15">
        <v>120000</v>
      </c>
      <c r="N710" s="15">
        <v>0</v>
      </c>
      <c r="O710" s="33" t="s">
        <v>373</v>
      </c>
      <c r="P710" s="33">
        <v>12221022</v>
      </c>
      <c r="Q710" s="7">
        <v>0</v>
      </c>
      <c r="R710" s="33" t="s">
        <v>2699</v>
      </c>
      <c r="S710" s="15" t="s">
        <v>2713</v>
      </c>
      <c r="T710" s="33">
        <v>1</v>
      </c>
      <c r="U710" s="15" t="s">
        <v>2707</v>
      </c>
      <c r="V710" s="15">
        <v>10000</v>
      </c>
      <c r="AH710" s="33" t="s">
        <v>3070</v>
      </c>
      <c r="AI710" s="33">
        <v>873600</v>
      </c>
      <c r="CK710" t="s">
        <v>2455</v>
      </c>
    </row>
    <row r="711" spans="2:89">
      <c r="B711" s="15">
        <f>20000000+INDEX(编号表!$F:$F,MATCH(D711,编号表!$E:$E,0))*10000+F711</f>
        <v>20840001</v>
      </c>
      <c r="C711" s="15" t="s">
        <v>3091</v>
      </c>
      <c r="D711" s="15" t="s">
        <v>2477</v>
      </c>
      <c r="E711" s="15" t="s">
        <v>2696</v>
      </c>
      <c r="F711" s="15">
        <v>1</v>
      </c>
      <c r="G711" s="15" t="s">
        <v>3092</v>
      </c>
      <c r="H711" s="15" t="str">
        <f t="shared" ref="H711:H774" si="11">LEFT(B711,6)</f>
        <v>208400</v>
      </c>
      <c r="I711" s="15" t="b">
        <v>1</v>
      </c>
      <c r="J711" s="15" t="s">
        <v>2698</v>
      </c>
      <c r="K711" s="33" t="s">
        <v>2981</v>
      </c>
      <c r="L711" s="15">
        <v>1</v>
      </c>
      <c r="M711" s="15">
        <v>120000</v>
      </c>
      <c r="N711" s="15">
        <v>0</v>
      </c>
      <c r="O711" s="33" t="s">
        <v>373</v>
      </c>
      <c r="P711" s="33">
        <v>12221023</v>
      </c>
      <c r="Q711" s="7">
        <v>0</v>
      </c>
      <c r="R711" s="33" t="s">
        <v>2699</v>
      </c>
      <c r="S711" s="15" t="s">
        <v>2713</v>
      </c>
      <c r="T711" s="33">
        <v>1</v>
      </c>
      <c r="U711" s="15" t="s">
        <v>2707</v>
      </c>
      <c r="V711" s="15">
        <v>10000</v>
      </c>
      <c r="AH711" s="33" t="s">
        <v>2758</v>
      </c>
      <c r="AI711" s="33">
        <v>16</v>
      </c>
      <c r="CK711" t="s">
        <v>2477</v>
      </c>
    </row>
    <row r="712" spans="2:89">
      <c r="B712" s="15">
        <f>20000000+INDEX(编号表!$F:$F,MATCH(D712,编号表!$E:$E,0))*10000+F712</f>
        <v>20840002</v>
      </c>
      <c r="C712" s="15" t="s">
        <v>3091</v>
      </c>
      <c r="D712" s="15" t="s">
        <v>2477</v>
      </c>
      <c r="E712" s="15" t="s">
        <v>2696</v>
      </c>
      <c r="F712" s="15">
        <v>2</v>
      </c>
      <c r="G712" s="15" t="s">
        <v>3093</v>
      </c>
      <c r="H712" s="15" t="str">
        <f t="shared" si="11"/>
        <v>208400</v>
      </c>
      <c r="I712" s="15" t="b">
        <v>1</v>
      </c>
      <c r="J712" s="15" t="s">
        <v>2698</v>
      </c>
      <c r="K712" s="33" t="s">
        <v>2981</v>
      </c>
      <c r="L712" s="15">
        <v>1</v>
      </c>
      <c r="M712" s="15">
        <v>120000</v>
      </c>
      <c r="N712" s="15">
        <v>0</v>
      </c>
      <c r="O712" s="33" t="s">
        <v>373</v>
      </c>
      <c r="P712" s="33">
        <v>12221023</v>
      </c>
      <c r="Q712" s="7">
        <v>0</v>
      </c>
      <c r="R712" s="33" t="s">
        <v>2699</v>
      </c>
      <c r="S712" s="15" t="s">
        <v>2713</v>
      </c>
      <c r="T712" s="33">
        <v>1</v>
      </c>
      <c r="U712" s="15" t="s">
        <v>2707</v>
      </c>
      <c r="V712" s="15">
        <v>10000</v>
      </c>
      <c r="AH712" s="33" t="s">
        <v>2758</v>
      </c>
      <c r="AI712" s="33">
        <v>25</v>
      </c>
      <c r="CK712" t="s">
        <v>2477</v>
      </c>
    </row>
    <row r="713" spans="2:89">
      <c r="B713" s="15">
        <f>20000000+INDEX(编号表!$F:$F,MATCH(D713,编号表!$E:$E,0))*10000+F713</f>
        <v>20840003</v>
      </c>
      <c r="C713" s="15" t="s">
        <v>3091</v>
      </c>
      <c r="D713" s="15" t="s">
        <v>2477</v>
      </c>
      <c r="E713" s="15" t="s">
        <v>2696</v>
      </c>
      <c r="F713" s="15">
        <v>3</v>
      </c>
      <c r="G713" s="15" t="s">
        <v>3094</v>
      </c>
      <c r="H713" s="15" t="str">
        <f t="shared" si="11"/>
        <v>208400</v>
      </c>
      <c r="I713" s="15" t="b">
        <v>1</v>
      </c>
      <c r="J713" s="15" t="s">
        <v>2698</v>
      </c>
      <c r="K713" s="33" t="s">
        <v>2981</v>
      </c>
      <c r="L713" s="15">
        <v>1</v>
      </c>
      <c r="M713" s="15">
        <v>120000</v>
      </c>
      <c r="N713" s="15">
        <v>0</v>
      </c>
      <c r="O713" s="33" t="s">
        <v>373</v>
      </c>
      <c r="P713" s="33">
        <v>12221023</v>
      </c>
      <c r="Q713" s="7">
        <v>0</v>
      </c>
      <c r="R713" s="33" t="s">
        <v>2699</v>
      </c>
      <c r="S713" s="15" t="s">
        <v>2713</v>
      </c>
      <c r="T713" s="33">
        <v>1</v>
      </c>
      <c r="U713" s="15" t="s">
        <v>2707</v>
      </c>
      <c r="V713" s="15">
        <v>10000</v>
      </c>
      <c r="AH713" s="33" t="s">
        <v>2758</v>
      </c>
      <c r="AI713" s="33">
        <v>35</v>
      </c>
      <c r="CK713" t="s">
        <v>2477</v>
      </c>
    </row>
    <row r="714" spans="2:89">
      <c r="B714" s="15">
        <f>20000000+INDEX(编号表!$F:$F,MATCH(D714,编号表!$E:$E,0))*10000+F714</f>
        <v>20840004</v>
      </c>
      <c r="C714" s="15" t="s">
        <v>3091</v>
      </c>
      <c r="D714" s="15" t="s">
        <v>2477</v>
      </c>
      <c r="E714" s="15" t="s">
        <v>2696</v>
      </c>
      <c r="F714" s="15">
        <v>4</v>
      </c>
      <c r="G714" s="15" t="s">
        <v>3095</v>
      </c>
      <c r="H714" s="15" t="str">
        <f t="shared" si="11"/>
        <v>208400</v>
      </c>
      <c r="I714" s="15" t="b">
        <v>1</v>
      </c>
      <c r="J714" s="15" t="s">
        <v>2698</v>
      </c>
      <c r="K714" s="33" t="s">
        <v>2981</v>
      </c>
      <c r="L714" s="15">
        <v>1</v>
      </c>
      <c r="M714" s="15">
        <v>120000</v>
      </c>
      <c r="N714" s="15">
        <v>0</v>
      </c>
      <c r="O714" s="33" t="s">
        <v>373</v>
      </c>
      <c r="P714" s="33">
        <v>12221023</v>
      </c>
      <c r="Q714" s="7">
        <v>0</v>
      </c>
      <c r="R714" s="33" t="s">
        <v>2699</v>
      </c>
      <c r="S714" s="15" t="s">
        <v>2713</v>
      </c>
      <c r="T714" s="33">
        <v>1</v>
      </c>
      <c r="U714" s="15" t="s">
        <v>2707</v>
      </c>
      <c r="V714" s="15">
        <v>10000</v>
      </c>
      <c r="AH714" s="33" t="s">
        <v>2758</v>
      </c>
      <c r="AI714" s="33">
        <v>65</v>
      </c>
      <c r="CK714" t="s">
        <v>2477</v>
      </c>
    </row>
    <row r="715" spans="2:89">
      <c r="B715" s="15">
        <f>20000000+INDEX(编号表!$F:$F,MATCH(D715,编号表!$E:$E,0))*10000+F715</f>
        <v>20840005</v>
      </c>
      <c r="C715" s="15" t="s">
        <v>3091</v>
      </c>
      <c r="D715" s="15" t="s">
        <v>2477</v>
      </c>
      <c r="E715" s="15" t="s">
        <v>2696</v>
      </c>
      <c r="F715" s="15">
        <v>5</v>
      </c>
      <c r="G715" s="15" t="s">
        <v>3096</v>
      </c>
      <c r="H715" s="15" t="str">
        <f t="shared" si="11"/>
        <v>208400</v>
      </c>
      <c r="I715" s="15" t="b">
        <v>1</v>
      </c>
      <c r="J715" s="15" t="s">
        <v>2698</v>
      </c>
      <c r="K715" s="33" t="s">
        <v>2981</v>
      </c>
      <c r="L715" s="15">
        <v>1</v>
      </c>
      <c r="M715" s="15">
        <v>120000</v>
      </c>
      <c r="N715" s="15">
        <v>0</v>
      </c>
      <c r="O715" s="33" t="s">
        <v>373</v>
      </c>
      <c r="P715" s="33">
        <v>12221023</v>
      </c>
      <c r="Q715" s="7">
        <v>0</v>
      </c>
      <c r="R715" s="33" t="s">
        <v>2699</v>
      </c>
      <c r="S715" s="15" t="s">
        <v>2713</v>
      </c>
      <c r="T715" s="33">
        <v>1</v>
      </c>
      <c r="U715" s="15" t="s">
        <v>2707</v>
      </c>
      <c r="V715" s="15">
        <v>10000</v>
      </c>
      <c r="AH715" s="33" t="s">
        <v>2758</v>
      </c>
      <c r="AI715" s="33">
        <v>98</v>
      </c>
      <c r="CK715" t="s">
        <v>2477</v>
      </c>
    </row>
    <row r="716" spans="2:89">
      <c r="B716" s="15">
        <f>20000000+INDEX(编号表!$F:$F,MATCH(D716,编号表!$E:$E,0))*10000+F716</f>
        <v>20840006</v>
      </c>
      <c r="C716" s="15" t="s">
        <v>3091</v>
      </c>
      <c r="D716" s="15" t="s">
        <v>2477</v>
      </c>
      <c r="E716" s="15" t="s">
        <v>2696</v>
      </c>
      <c r="F716" s="15">
        <v>6</v>
      </c>
      <c r="G716" s="15" t="s">
        <v>3097</v>
      </c>
      <c r="H716" s="15" t="str">
        <f t="shared" si="11"/>
        <v>208400</v>
      </c>
      <c r="I716" s="15" t="b">
        <v>1</v>
      </c>
      <c r="J716" s="15" t="s">
        <v>2698</v>
      </c>
      <c r="K716" s="33" t="s">
        <v>2981</v>
      </c>
      <c r="L716" s="15">
        <v>1</v>
      </c>
      <c r="M716" s="15">
        <v>120000</v>
      </c>
      <c r="N716" s="15">
        <v>0</v>
      </c>
      <c r="O716" s="33" t="s">
        <v>373</v>
      </c>
      <c r="P716" s="33">
        <v>12221023</v>
      </c>
      <c r="Q716" s="7">
        <v>0</v>
      </c>
      <c r="R716" s="33" t="s">
        <v>2699</v>
      </c>
      <c r="S716" s="15" t="s">
        <v>2713</v>
      </c>
      <c r="T716" s="33">
        <v>1</v>
      </c>
      <c r="U716" s="15" t="s">
        <v>2707</v>
      </c>
      <c r="V716" s="15">
        <v>10000</v>
      </c>
      <c r="AH716" s="33" t="s">
        <v>2758</v>
      </c>
      <c r="AI716" s="33">
        <v>137</v>
      </c>
      <c r="CK716" t="s">
        <v>2477</v>
      </c>
    </row>
    <row r="717" spans="2:89">
      <c r="B717" s="15">
        <f>20000000+INDEX(编号表!$F:$F,MATCH(D717,编号表!$E:$E,0))*10000+F717</f>
        <v>20840007</v>
      </c>
      <c r="C717" s="15" t="s">
        <v>3091</v>
      </c>
      <c r="D717" s="15" t="s">
        <v>2477</v>
      </c>
      <c r="E717" s="15" t="s">
        <v>2696</v>
      </c>
      <c r="F717" s="15">
        <v>7</v>
      </c>
      <c r="G717" s="15" t="s">
        <v>3098</v>
      </c>
      <c r="H717" s="15" t="str">
        <f t="shared" si="11"/>
        <v>208400</v>
      </c>
      <c r="I717" s="15" t="b">
        <v>1</v>
      </c>
      <c r="J717" s="15" t="s">
        <v>2698</v>
      </c>
      <c r="K717" s="33" t="s">
        <v>2981</v>
      </c>
      <c r="L717" s="15">
        <v>1</v>
      </c>
      <c r="M717" s="15">
        <v>120000</v>
      </c>
      <c r="N717" s="15">
        <v>0</v>
      </c>
      <c r="O717" s="33" t="s">
        <v>373</v>
      </c>
      <c r="P717" s="33">
        <v>12221023</v>
      </c>
      <c r="Q717" s="7">
        <v>0</v>
      </c>
      <c r="R717" s="33" t="s">
        <v>2699</v>
      </c>
      <c r="S717" s="15" t="s">
        <v>2713</v>
      </c>
      <c r="T717" s="33">
        <v>1</v>
      </c>
      <c r="U717" s="15" t="s">
        <v>2707</v>
      </c>
      <c r="V717" s="15">
        <v>10000</v>
      </c>
      <c r="AH717" s="33" t="s">
        <v>2758</v>
      </c>
      <c r="AI717" s="33">
        <v>272</v>
      </c>
      <c r="CK717" t="s">
        <v>2477</v>
      </c>
    </row>
    <row r="718" spans="2:89">
      <c r="B718" s="15">
        <f>20000000+INDEX(编号表!$F:$F,MATCH(D718,编号表!$E:$E,0))*10000+F718</f>
        <v>20840008</v>
      </c>
      <c r="C718" s="15" t="s">
        <v>3091</v>
      </c>
      <c r="D718" s="15" t="s">
        <v>2477</v>
      </c>
      <c r="E718" s="15" t="s">
        <v>2696</v>
      </c>
      <c r="F718" s="15">
        <v>8</v>
      </c>
      <c r="G718" s="15" t="s">
        <v>3099</v>
      </c>
      <c r="H718" s="15" t="str">
        <f t="shared" si="11"/>
        <v>208400</v>
      </c>
      <c r="I718" s="15" t="b">
        <v>1</v>
      </c>
      <c r="J718" s="15" t="s">
        <v>2698</v>
      </c>
      <c r="K718" s="33" t="s">
        <v>2981</v>
      </c>
      <c r="L718" s="15">
        <v>1</v>
      </c>
      <c r="M718" s="15">
        <v>120000</v>
      </c>
      <c r="N718" s="15">
        <v>0</v>
      </c>
      <c r="O718" s="33" t="s">
        <v>373</v>
      </c>
      <c r="P718" s="33">
        <v>12221023</v>
      </c>
      <c r="Q718" s="7">
        <v>0</v>
      </c>
      <c r="R718" s="33" t="s">
        <v>2699</v>
      </c>
      <c r="S718" s="15" t="s">
        <v>2713</v>
      </c>
      <c r="T718" s="33">
        <v>1</v>
      </c>
      <c r="U718" s="15" t="s">
        <v>2707</v>
      </c>
      <c r="V718" s="15">
        <v>10000</v>
      </c>
      <c r="AH718" s="33" t="s">
        <v>2758</v>
      </c>
      <c r="AI718" s="33">
        <v>408</v>
      </c>
      <c r="CK718" t="s">
        <v>2477</v>
      </c>
    </row>
    <row r="719" spans="2:89">
      <c r="B719" s="15">
        <f>20000000+INDEX(编号表!$F:$F,MATCH(D719,编号表!$E:$E,0))*10000+F719</f>
        <v>20840009</v>
      </c>
      <c r="C719" s="15" t="s">
        <v>3091</v>
      </c>
      <c r="D719" s="15" t="s">
        <v>2477</v>
      </c>
      <c r="E719" s="15" t="s">
        <v>2696</v>
      </c>
      <c r="F719" s="15">
        <v>9</v>
      </c>
      <c r="G719" s="15" t="s">
        <v>3100</v>
      </c>
      <c r="H719" s="15" t="str">
        <f t="shared" si="11"/>
        <v>208400</v>
      </c>
      <c r="I719" s="15" t="b">
        <v>1</v>
      </c>
      <c r="J719" s="15" t="s">
        <v>2698</v>
      </c>
      <c r="K719" s="33" t="s">
        <v>2981</v>
      </c>
      <c r="L719" s="15">
        <v>1</v>
      </c>
      <c r="M719" s="15">
        <v>120000</v>
      </c>
      <c r="N719" s="15">
        <v>0</v>
      </c>
      <c r="O719" s="33" t="s">
        <v>373</v>
      </c>
      <c r="P719" s="33">
        <v>12221023</v>
      </c>
      <c r="Q719" s="7">
        <v>0</v>
      </c>
      <c r="R719" s="33" t="s">
        <v>2699</v>
      </c>
      <c r="S719" s="15" t="s">
        <v>2713</v>
      </c>
      <c r="T719" s="33">
        <v>1</v>
      </c>
      <c r="U719" s="15" t="s">
        <v>2707</v>
      </c>
      <c r="V719" s="15">
        <v>10000</v>
      </c>
      <c r="AH719" s="33" t="s">
        <v>2758</v>
      </c>
      <c r="AI719" s="33">
        <v>571</v>
      </c>
      <c r="CK719" t="s">
        <v>2477</v>
      </c>
    </row>
    <row r="720" spans="2:89">
      <c r="B720" s="15">
        <f>20000000+INDEX(编号表!$F:$F,MATCH(D720,编号表!$E:$E,0))*10000+F720</f>
        <v>20840010</v>
      </c>
      <c r="C720" s="15" t="s">
        <v>3091</v>
      </c>
      <c r="D720" s="15" t="s">
        <v>2477</v>
      </c>
      <c r="E720" s="15" t="s">
        <v>2696</v>
      </c>
      <c r="F720" s="15">
        <v>10</v>
      </c>
      <c r="G720" s="15" t="s">
        <v>3101</v>
      </c>
      <c r="H720" s="15" t="str">
        <f t="shared" si="11"/>
        <v>208400</v>
      </c>
      <c r="I720" s="15" t="b">
        <v>1</v>
      </c>
      <c r="J720" s="15" t="s">
        <v>2698</v>
      </c>
      <c r="K720" s="33" t="s">
        <v>2981</v>
      </c>
      <c r="L720" s="15">
        <v>1</v>
      </c>
      <c r="M720" s="15">
        <v>120000</v>
      </c>
      <c r="N720" s="15">
        <v>0</v>
      </c>
      <c r="O720" s="33" t="s">
        <v>373</v>
      </c>
      <c r="P720" s="33">
        <v>12221023</v>
      </c>
      <c r="Q720" s="7">
        <v>0</v>
      </c>
      <c r="R720" s="33" t="s">
        <v>2699</v>
      </c>
      <c r="S720" s="15" t="s">
        <v>2713</v>
      </c>
      <c r="T720" s="33">
        <v>1</v>
      </c>
      <c r="U720" s="15" t="s">
        <v>2707</v>
      </c>
      <c r="V720" s="15">
        <v>10000</v>
      </c>
      <c r="AH720" s="33" t="s">
        <v>2758</v>
      </c>
      <c r="AI720" s="33">
        <v>1152</v>
      </c>
      <c r="CK720" t="s">
        <v>2477</v>
      </c>
    </row>
    <row r="721" spans="2:89">
      <c r="B721" s="15">
        <f>20000000+INDEX(编号表!$F:$F,MATCH(D721,编号表!$E:$E,0))*10000+F721</f>
        <v>20840011</v>
      </c>
      <c r="C721" s="15" t="s">
        <v>3091</v>
      </c>
      <c r="D721" s="15" t="s">
        <v>2477</v>
      </c>
      <c r="E721" s="15" t="s">
        <v>2696</v>
      </c>
      <c r="F721" s="15">
        <v>11</v>
      </c>
      <c r="G721" s="15" t="s">
        <v>3102</v>
      </c>
      <c r="H721" s="15" t="str">
        <f t="shared" si="11"/>
        <v>208400</v>
      </c>
      <c r="I721" s="15" t="b">
        <v>1</v>
      </c>
      <c r="J721" s="15" t="s">
        <v>2698</v>
      </c>
      <c r="K721" s="33" t="s">
        <v>2981</v>
      </c>
      <c r="L721" s="15">
        <v>1</v>
      </c>
      <c r="M721" s="15">
        <v>120000</v>
      </c>
      <c r="N721" s="15">
        <v>0</v>
      </c>
      <c r="O721" s="33" t="s">
        <v>373</v>
      </c>
      <c r="P721" s="33">
        <v>12221023</v>
      </c>
      <c r="Q721" s="7">
        <v>0</v>
      </c>
      <c r="R721" s="33" t="s">
        <v>2699</v>
      </c>
      <c r="S721" s="15" t="s">
        <v>2713</v>
      </c>
      <c r="T721" s="33">
        <v>1</v>
      </c>
      <c r="U721" s="15" t="s">
        <v>2707</v>
      </c>
      <c r="V721" s="15">
        <v>10000</v>
      </c>
      <c r="AH721" s="33" t="s">
        <v>2758</v>
      </c>
      <c r="AI721" s="33">
        <v>1728</v>
      </c>
      <c r="CK721" t="s">
        <v>2477</v>
      </c>
    </row>
    <row r="722" spans="2:89">
      <c r="B722" s="15">
        <f>20000000+INDEX(编号表!$F:$F,MATCH(D722,编号表!$E:$E,0))*10000+F722</f>
        <v>20840012</v>
      </c>
      <c r="C722" s="15" t="s">
        <v>3091</v>
      </c>
      <c r="D722" s="15" t="s">
        <v>2477</v>
      </c>
      <c r="E722" s="15" t="s">
        <v>2696</v>
      </c>
      <c r="F722" s="15">
        <v>12</v>
      </c>
      <c r="G722" s="15" t="s">
        <v>3103</v>
      </c>
      <c r="H722" s="15" t="str">
        <f t="shared" si="11"/>
        <v>208400</v>
      </c>
      <c r="I722" s="15" t="b">
        <v>1</v>
      </c>
      <c r="J722" s="15" t="s">
        <v>2698</v>
      </c>
      <c r="K722" s="33" t="s">
        <v>2981</v>
      </c>
      <c r="L722" s="15">
        <v>1</v>
      </c>
      <c r="M722" s="15">
        <v>120000</v>
      </c>
      <c r="N722" s="15">
        <v>0</v>
      </c>
      <c r="O722" s="33" t="s">
        <v>373</v>
      </c>
      <c r="P722" s="33">
        <v>12221023</v>
      </c>
      <c r="Q722" s="7">
        <v>0</v>
      </c>
      <c r="R722" s="33" t="s">
        <v>2699</v>
      </c>
      <c r="S722" s="15" t="s">
        <v>2713</v>
      </c>
      <c r="T722" s="33">
        <v>1</v>
      </c>
      <c r="U722" s="15" t="s">
        <v>2707</v>
      </c>
      <c r="V722" s="15">
        <v>10000</v>
      </c>
      <c r="AH722" s="33" t="s">
        <v>2758</v>
      </c>
      <c r="AI722" s="33">
        <v>2419</v>
      </c>
      <c r="CK722" t="s">
        <v>2477</v>
      </c>
    </row>
    <row r="723" spans="2:89">
      <c r="B723" s="15">
        <f>20000000+INDEX(编号表!$F:$F,MATCH(D723,编号表!$E:$E,0))*10000+F723</f>
        <v>20840013</v>
      </c>
      <c r="C723" s="15" t="s">
        <v>3091</v>
      </c>
      <c r="D723" s="15" t="s">
        <v>2477</v>
      </c>
      <c r="E723" s="15" t="s">
        <v>2696</v>
      </c>
      <c r="F723" s="15">
        <v>13</v>
      </c>
      <c r="G723" s="15" t="s">
        <v>3104</v>
      </c>
      <c r="H723" s="15" t="str">
        <f t="shared" si="11"/>
        <v>208400</v>
      </c>
      <c r="I723" s="15" t="b">
        <v>1</v>
      </c>
      <c r="J723" s="15" t="s">
        <v>2698</v>
      </c>
      <c r="K723" s="33" t="s">
        <v>2981</v>
      </c>
      <c r="L723" s="15">
        <v>1</v>
      </c>
      <c r="M723" s="15">
        <v>120000</v>
      </c>
      <c r="N723" s="15">
        <v>0</v>
      </c>
      <c r="O723" s="33" t="s">
        <v>373</v>
      </c>
      <c r="P723" s="33">
        <v>12221023</v>
      </c>
      <c r="Q723" s="7">
        <v>0</v>
      </c>
      <c r="R723" s="33" t="s">
        <v>2699</v>
      </c>
      <c r="S723" s="15" t="s">
        <v>2713</v>
      </c>
      <c r="T723" s="33">
        <v>1</v>
      </c>
      <c r="U723" s="15" t="s">
        <v>2707</v>
      </c>
      <c r="V723" s="15">
        <v>10000</v>
      </c>
      <c r="AH723" s="33" t="s">
        <v>2758</v>
      </c>
      <c r="AI723" s="33">
        <v>4800</v>
      </c>
      <c r="CK723" t="s">
        <v>2477</v>
      </c>
    </row>
    <row r="724" spans="2:89">
      <c r="B724" s="15">
        <f>20000000+INDEX(编号表!$F:$F,MATCH(D724,编号表!$E:$E,0))*10000+F724</f>
        <v>20840014</v>
      </c>
      <c r="C724" s="15" t="s">
        <v>3091</v>
      </c>
      <c r="D724" s="15" t="s">
        <v>2477</v>
      </c>
      <c r="E724" s="15" t="s">
        <v>2696</v>
      </c>
      <c r="F724" s="15">
        <v>14</v>
      </c>
      <c r="G724" s="15" t="s">
        <v>3105</v>
      </c>
      <c r="H724" s="15" t="str">
        <f t="shared" si="11"/>
        <v>208400</v>
      </c>
      <c r="I724" s="15" t="b">
        <v>1</v>
      </c>
      <c r="J724" s="15" t="s">
        <v>2698</v>
      </c>
      <c r="K724" s="33" t="s">
        <v>2981</v>
      </c>
      <c r="L724" s="15">
        <v>1</v>
      </c>
      <c r="M724" s="15">
        <v>120000</v>
      </c>
      <c r="N724" s="15">
        <v>0</v>
      </c>
      <c r="O724" s="33" t="s">
        <v>373</v>
      </c>
      <c r="P724" s="33">
        <v>12221023</v>
      </c>
      <c r="Q724" s="7">
        <v>0</v>
      </c>
      <c r="R724" s="33" t="s">
        <v>2699</v>
      </c>
      <c r="S724" s="15" t="s">
        <v>2713</v>
      </c>
      <c r="T724" s="33">
        <v>1</v>
      </c>
      <c r="U724" s="15" t="s">
        <v>2707</v>
      </c>
      <c r="V724" s="15">
        <v>10000</v>
      </c>
      <c r="AH724" s="33" t="s">
        <v>2758</v>
      </c>
      <c r="AI724" s="33">
        <v>7200</v>
      </c>
      <c r="CK724" t="s">
        <v>2477</v>
      </c>
    </row>
    <row r="725" spans="2:89">
      <c r="B725" s="15">
        <f>20000000+INDEX(编号表!$F:$F,MATCH(D725,编号表!$E:$E,0))*10000+F725</f>
        <v>20840015</v>
      </c>
      <c r="C725" s="15" t="s">
        <v>3091</v>
      </c>
      <c r="D725" s="15" t="s">
        <v>2477</v>
      </c>
      <c r="E725" s="15" t="s">
        <v>2696</v>
      </c>
      <c r="F725" s="15">
        <v>15</v>
      </c>
      <c r="G725" s="15" t="s">
        <v>3106</v>
      </c>
      <c r="H725" s="15" t="str">
        <f t="shared" si="11"/>
        <v>208400</v>
      </c>
      <c r="I725" s="15" t="b">
        <v>1</v>
      </c>
      <c r="J725" s="15" t="s">
        <v>2698</v>
      </c>
      <c r="K725" s="33" t="s">
        <v>2981</v>
      </c>
      <c r="L725" s="15">
        <v>1</v>
      </c>
      <c r="M725" s="15">
        <v>120000</v>
      </c>
      <c r="N725" s="15">
        <v>0</v>
      </c>
      <c r="O725" s="33" t="s">
        <v>373</v>
      </c>
      <c r="P725" s="33">
        <v>12221023</v>
      </c>
      <c r="Q725" s="7">
        <v>0</v>
      </c>
      <c r="R725" s="33" t="s">
        <v>2699</v>
      </c>
      <c r="S725" s="15" t="s">
        <v>2713</v>
      </c>
      <c r="T725" s="33">
        <v>1</v>
      </c>
      <c r="U725" s="15" t="s">
        <v>2707</v>
      </c>
      <c r="V725" s="15">
        <v>10000</v>
      </c>
      <c r="AH725" s="33" t="s">
        <v>2758</v>
      </c>
      <c r="AI725" s="33">
        <v>10080</v>
      </c>
      <c r="CK725" t="s">
        <v>2477</v>
      </c>
    </row>
    <row r="726" spans="2:89">
      <c r="B726" s="15">
        <f>20000000+INDEX(编号表!$F:$F,MATCH(D726,编号表!$E:$E,0))*10000+F726</f>
        <v>20840016</v>
      </c>
      <c r="C726" s="15" t="s">
        <v>3091</v>
      </c>
      <c r="D726" s="15" t="s">
        <v>2477</v>
      </c>
      <c r="E726" s="15" t="s">
        <v>2696</v>
      </c>
      <c r="F726" s="15">
        <v>16</v>
      </c>
      <c r="G726" s="15" t="s">
        <v>3107</v>
      </c>
      <c r="H726" s="15" t="str">
        <f t="shared" si="11"/>
        <v>208400</v>
      </c>
      <c r="I726" s="15" t="b">
        <v>1</v>
      </c>
      <c r="J726" s="15" t="s">
        <v>2698</v>
      </c>
      <c r="K726" s="33" t="s">
        <v>2981</v>
      </c>
      <c r="L726" s="15">
        <v>1</v>
      </c>
      <c r="M726" s="15">
        <v>120000</v>
      </c>
      <c r="N726" s="15">
        <v>0</v>
      </c>
      <c r="O726" s="33" t="s">
        <v>373</v>
      </c>
      <c r="P726" s="33">
        <v>12221023</v>
      </c>
      <c r="Q726" s="7">
        <v>0</v>
      </c>
      <c r="R726" s="33" t="s">
        <v>2699</v>
      </c>
      <c r="S726" s="15" t="s">
        <v>2713</v>
      </c>
      <c r="T726" s="33">
        <v>1</v>
      </c>
      <c r="U726" s="15" t="s">
        <v>2707</v>
      </c>
      <c r="V726" s="15">
        <v>10000</v>
      </c>
      <c r="AH726" s="33" t="s">
        <v>2758</v>
      </c>
      <c r="AI726" s="33">
        <v>20000</v>
      </c>
      <c r="CK726" t="s">
        <v>2477</v>
      </c>
    </row>
    <row r="727" spans="2:89">
      <c r="B727" s="15">
        <f>20000000+INDEX(编号表!$F:$F,MATCH(D727,编号表!$E:$E,0))*10000+F727</f>
        <v>20840017</v>
      </c>
      <c r="C727" s="15" t="s">
        <v>3091</v>
      </c>
      <c r="D727" s="15" t="s">
        <v>2477</v>
      </c>
      <c r="E727" s="15" t="s">
        <v>2696</v>
      </c>
      <c r="F727" s="15">
        <v>17</v>
      </c>
      <c r="G727" s="15" t="s">
        <v>3108</v>
      </c>
      <c r="H727" s="15" t="str">
        <f t="shared" si="11"/>
        <v>208400</v>
      </c>
      <c r="I727" s="15" t="b">
        <v>1</v>
      </c>
      <c r="J727" s="15" t="s">
        <v>2698</v>
      </c>
      <c r="K727" s="33" t="s">
        <v>2981</v>
      </c>
      <c r="L727" s="15">
        <v>1</v>
      </c>
      <c r="M727" s="15">
        <v>120000</v>
      </c>
      <c r="N727" s="15">
        <v>0</v>
      </c>
      <c r="O727" s="33" t="s">
        <v>373</v>
      </c>
      <c r="P727" s="33">
        <v>12221023</v>
      </c>
      <c r="Q727" s="7">
        <v>0</v>
      </c>
      <c r="R727" s="33" t="s">
        <v>2699</v>
      </c>
      <c r="S727" s="15" t="s">
        <v>2713</v>
      </c>
      <c r="T727" s="33">
        <v>1</v>
      </c>
      <c r="U727" s="15" t="s">
        <v>2707</v>
      </c>
      <c r="V727" s="15">
        <v>10000</v>
      </c>
      <c r="AH727" s="33" t="s">
        <v>2758</v>
      </c>
      <c r="AI727" s="33">
        <v>30000</v>
      </c>
      <c r="CK727" t="s">
        <v>2477</v>
      </c>
    </row>
    <row r="728" spans="2:89">
      <c r="B728" s="15">
        <f>20000000+INDEX(编号表!$F:$F,MATCH(D728,编号表!$E:$E,0))*10000+F728</f>
        <v>20840018</v>
      </c>
      <c r="C728" s="15" t="s">
        <v>3091</v>
      </c>
      <c r="D728" s="15" t="s">
        <v>2477</v>
      </c>
      <c r="E728" s="15" t="s">
        <v>2696</v>
      </c>
      <c r="F728" s="15">
        <v>18</v>
      </c>
      <c r="G728" s="15" t="s">
        <v>3109</v>
      </c>
      <c r="H728" s="15" t="str">
        <f t="shared" si="11"/>
        <v>208400</v>
      </c>
      <c r="I728" s="15" t="b">
        <v>1</v>
      </c>
      <c r="J728" s="15" t="s">
        <v>2698</v>
      </c>
      <c r="K728" s="33" t="s">
        <v>2981</v>
      </c>
      <c r="L728" s="15">
        <v>1</v>
      </c>
      <c r="M728" s="15">
        <v>120000</v>
      </c>
      <c r="N728" s="15">
        <v>0</v>
      </c>
      <c r="O728" s="33" t="s">
        <v>373</v>
      </c>
      <c r="P728" s="33">
        <v>12221023</v>
      </c>
      <c r="Q728" s="7">
        <v>0</v>
      </c>
      <c r="R728" s="33" t="s">
        <v>2699</v>
      </c>
      <c r="S728" s="15" t="s">
        <v>2713</v>
      </c>
      <c r="T728" s="33">
        <v>1</v>
      </c>
      <c r="U728" s="15" t="s">
        <v>2707</v>
      </c>
      <c r="V728" s="15">
        <v>10000</v>
      </c>
      <c r="AH728" s="33" t="s">
        <v>2758</v>
      </c>
      <c r="AI728" s="33">
        <v>42000</v>
      </c>
      <c r="CK728" t="s">
        <v>2477</v>
      </c>
    </row>
    <row r="729" spans="2:89">
      <c r="B729" s="15">
        <f>20000000+INDEX(编号表!$F:$F,MATCH(D729,编号表!$E:$E,0))*10000+F729</f>
        <v>20840019</v>
      </c>
      <c r="C729" s="15" t="s">
        <v>3091</v>
      </c>
      <c r="D729" s="15" t="s">
        <v>2477</v>
      </c>
      <c r="E729" s="15" t="s">
        <v>2696</v>
      </c>
      <c r="F729" s="15">
        <v>19</v>
      </c>
      <c r="G729" s="15" t="s">
        <v>3110</v>
      </c>
      <c r="H729" s="15" t="str">
        <f t="shared" si="11"/>
        <v>208400</v>
      </c>
      <c r="I729" s="15" t="b">
        <v>1</v>
      </c>
      <c r="J729" s="15" t="s">
        <v>2698</v>
      </c>
      <c r="K729" s="33" t="s">
        <v>2981</v>
      </c>
      <c r="L729" s="15">
        <v>1</v>
      </c>
      <c r="M729" s="15">
        <v>120000</v>
      </c>
      <c r="N729" s="15">
        <v>0</v>
      </c>
      <c r="O729" s="33" t="s">
        <v>373</v>
      </c>
      <c r="P729" s="33">
        <v>12221023</v>
      </c>
      <c r="Q729" s="7">
        <v>0</v>
      </c>
      <c r="R729" s="33" t="s">
        <v>2699</v>
      </c>
      <c r="S729" s="15" t="s">
        <v>2713</v>
      </c>
      <c r="T729" s="33">
        <v>1</v>
      </c>
      <c r="U729" s="15" t="s">
        <v>2707</v>
      </c>
      <c r="V729" s="15">
        <v>10000</v>
      </c>
      <c r="AH729" s="33" t="s">
        <v>2758</v>
      </c>
      <c r="AI729" s="33">
        <v>83200</v>
      </c>
      <c r="CK729" t="s">
        <v>2477</v>
      </c>
    </row>
    <row r="730" spans="2:89">
      <c r="B730" s="15">
        <f>20000000+INDEX(编号表!$F:$F,MATCH(D730,编号表!$E:$E,0))*10000+F730</f>
        <v>20840020</v>
      </c>
      <c r="C730" s="15" t="s">
        <v>3091</v>
      </c>
      <c r="D730" s="15" t="s">
        <v>2477</v>
      </c>
      <c r="E730" s="15" t="s">
        <v>2696</v>
      </c>
      <c r="F730" s="15">
        <v>20</v>
      </c>
      <c r="G730" s="15" t="s">
        <v>3111</v>
      </c>
      <c r="H730" s="15" t="str">
        <f t="shared" si="11"/>
        <v>208400</v>
      </c>
      <c r="I730" s="15" t="b">
        <v>1</v>
      </c>
      <c r="J730" s="15" t="s">
        <v>2698</v>
      </c>
      <c r="K730" s="33" t="s">
        <v>2981</v>
      </c>
      <c r="L730" s="15">
        <v>1</v>
      </c>
      <c r="M730" s="15">
        <v>120000</v>
      </c>
      <c r="N730" s="15">
        <v>0</v>
      </c>
      <c r="O730" s="33" t="s">
        <v>373</v>
      </c>
      <c r="P730" s="33">
        <v>12221023</v>
      </c>
      <c r="Q730" s="7">
        <v>0</v>
      </c>
      <c r="R730" s="33" t="s">
        <v>2699</v>
      </c>
      <c r="S730" s="15" t="s">
        <v>2713</v>
      </c>
      <c r="T730" s="33">
        <v>1</v>
      </c>
      <c r="U730" s="15" t="s">
        <v>2707</v>
      </c>
      <c r="V730" s="15">
        <v>10000</v>
      </c>
      <c r="AH730" s="33" t="s">
        <v>2758</v>
      </c>
      <c r="AI730" s="33">
        <v>124800</v>
      </c>
      <c r="CK730" t="s">
        <v>2477</v>
      </c>
    </row>
    <row r="731" spans="2:89">
      <c r="B731" s="15">
        <f>20000000+INDEX(编号表!$F:$F,MATCH(D731,编号表!$E:$E,0))*10000+F731</f>
        <v>20840021</v>
      </c>
      <c r="C731" s="15" t="s">
        <v>3091</v>
      </c>
      <c r="D731" s="15" t="s">
        <v>2477</v>
      </c>
      <c r="E731" s="15" t="s">
        <v>2696</v>
      </c>
      <c r="F731" s="15">
        <v>21</v>
      </c>
      <c r="G731" s="15" t="s">
        <v>3112</v>
      </c>
      <c r="H731" s="15" t="str">
        <f t="shared" si="11"/>
        <v>208400</v>
      </c>
      <c r="I731" s="15" t="b">
        <v>1</v>
      </c>
      <c r="J731" s="15" t="s">
        <v>2698</v>
      </c>
      <c r="K731" s="33" t="s">
        <v>2981</v>
      </c>
      <c r="L731" s="15">
        <v>1</v>
      </c>
      <c r="M731" s="15">
        <v>120000</v>
      </c>
      <c r="N731" s="15">
        <v>0</v>
      </c>
      <c r="O731" s="33" t="s">
        <v>373</v>
      </c>
      <c r="P731" s="33">
        <v>12221023</v>
      </c>
      <c r="Q731" s="7">
        <v>0</v>
      </c>
      <c r="R731" s="33" t="s">
        <v>2699</v>
      </c>
      <c r="S731" s="15" t="s">
        <v>2713</v>
      </c>
      <c r="T731" s="33">
        <v>1</v>
      </c>
      <c r="U731" s="15" t="s">
        <v>2707</v>
      </c>
      <c r="V731" s="15">
        <v>10000</v>
      </c>
      <c r="AH731" s="33" t="s">
        <v>2758</v>
      </c>
      <c r="AI731" s="33">
        <v>174720</v>
      </c>
      <c r="CK731" t="s">
        <v>2477</v>
      </c>
    </row>
    <row r="732" spans="2:89">
      <c r="B732" s="15">
        <f>20000000+INDEX(编号表!$F:$F,MATCH(D732,编号表!$E:$E,0))*10000+F732</f>
        <v>20850001</v>
      </c>
      <c r="C732" s="15" t="s">
        <v>3113</v>
      </c>
      <c r="D732" s="15" t="s">
        <v>2507</v>
      </c>
      <c r="E732" s="15" t="s">
        <v>2696</v>
      </c>
      <c r="F732" s="15">
        <v>1</v>
      </c>
      <c r="G732" s="15" t="s">
        <v>3114</v>
      </c>
      <c r="H732" s="15" t="str">
        <f t="shared" si="11"/>
        <v>208500</v>
      </c>
      <c r="I732" s="15" t="b">
        <v>1</v>
      </c>
      <c r="J732" s="15" t="s">
        <v>2698</v>
      </c>
      <c r="K732" s="33" t="s">
        <v>2981</v>
      </c>
      <c r="L732" s="15">
        <v>1</v>
      </c>
      <c r="M732" s="15">
        <v>120000</v>
      </c>
      <c r="N732" s="15">
        <v>0</v>
      </c>
      <c r="O732" s="33" t="s">
        <v>373</v>
      </c>
      <c r="P732" s="33">
        <v>12221026</v>
      </c>
      <c r="Q732" s="7">
        <v>0</v>
      </c>
      <c r="R732" s="33" t="s">
        <v>2699</v>
      </c>
      <c r="S732" s="15" t="s">
        <v>2713</v>
      </c>
      <c r="T732" s="33">
        <v>1</v>
      </c>
      <c r="U732" s="15" t="s">
        <v>2707</v>
      </c>
      <c r="V732" s="15">
        <v>10000</v>
      </c>
      <c r="AH732" s="33" t="s">
        <v>2743</v>
      </c>
      <c r="AI732" s="33">
        <v>60</v>
      </c>
      <c r="CK732" t="s">
        <v>2507</v>
      </c>
    </row>
    <row r="733" spans="2:89">
      <c r="B733" s="15">
        <f>20000000+INDEX(编号表!$F:$F,MATCH(D733,编号表!$E:$E,0))*10000+F733</f>
        <v>20850002</v>
      </c>
      <c r="C733" s="15" t="s">
        <v>3113</v>
      </c>
      <c r="D733" s="15" t="s">
        <v>2507</v>
      </c>
      <c r="E733" s="15" t="s">
        <v>2696</v>
      </c>
      <c r="F733" s="15">
        <v>2</v>
      </c>
      <c r="G733" s="15" t="s">
        <v>3115</v>
      </c>
      <c r="H733" s="15" t="str">
        <f t="shared" si="11"/>
        <v>208500</v>
      </c>
      <c r="I733" s="15" t="b">
        <v>1</v>
      </c>
      <c r="J733" s="15" t="s">
        <v>2698</v>
      </c>
      <c r="K733" s="33" t="s">
        <v>2981</v>
      </c>
      <c r="L733" s="15">
        <v>1</v>
      </c>
      <c r="M733" s="15">
        <v>120000</v>
      </c>
      <c r="N733" s="15">
        <v>0</v>
      </c>
      <c r="O733" s="33" t="s">
        <v>373</v>
      </c>
      <c r="P733" s="33">
        <v>12221026</v>
      </c>
      <c r="Q733" s="7">
        <v>0</v>
      </c>
      <c r="R733" s="33" t="s">
        <v>2699</v>
      </c>
      <c r="S733" s="15" t="s">
        <v>2713</v>
      </c>
      <c r="T733" s="33">
        <v>1</v>
      </c>
      <c r="U733" s="15" t="s">
        <v>2707</v>
      </c>
      <c r="V733" s="15">
        <v>10000</v>
      </c>
      <c r="AH733" s="33" t="s">
        <v>2743</v>
      </c>
      <c r="AI733" s="33">
        <v>80</v>
      </c>
      <c r="CK733" t="s">
        <v>2507</v>
      </c>
    </row>
    <row r="734" spans="2:89">
      <c r="B734" s="15">
        <f>20000000+INDEX(编号表!$F:$F,MATCH(D734,编号表!$E:$E,0))*10000+F734</f>
        <v>20850003</v>
      </c>
      <c r="C734" s="15" t="s">
        <v>3113</v>
      </c>
      <c r="D734" s="15" t="s">
        <v>2507</v>
      </c>
      <c r="E734" s="15" t="s">
        <v>2696</v>
      </c>
      <c r="F734" s="15">
        <v>3</v>
      </c>
      <c r="G734" s="15" t="s">
        <v>3116</v>
      </c>
      <c r="H734" s="15" t="str">
        <f t="shared" si="11"/>
        <v>208500</v>
      </c>
      <c r="I734" s="15" t="b">
        <v>1</v>
      </c>
      <c r="J734" s="15" t="s">
        <v>2698</v>
      </c>
      <c r="K734" s="33" t="s">
        <v>2981</v>
      </c>
      <c r="L734" s="15">
        <v>1</v>
      </c>
      <c r="M734" s="15">
        <v>120000</v>
      </c>
      <c r="N734" s="15">
        <v>0</v>
      </c>
      <c r="O734" s="33" t="s">
        <v>373</v>
      </c>
      <c r="P734" s="33">
        <v>12221026</v>
      </c>
      <c r="Q734" s="7">
        <v>0</v>
      </c>
      <c r="R734" s="33" t="s">
        <v>2699</v>
      </c>
      <c r="S734" s="15" t="s">
        <v>2713</v>
      </c>
      <c r="T734" s="33">
        <v>1</v>
      </c>
      <c r="U734" s="15" t="s">
        <v>2707</v>
      </c>
      <c r="V734" s="15">
        <v>10000</v>
      </c>
      <c r="AH734" s="33" t="s">
        <v>2743</v>
      </c>
      <c r="AI734" s="33">
        <v>100</v>
      </c>
      <c r="CK734" t="s">
        <v>2507</v>
      </c>
    </row>
    <row r="735" spans="2:89">
      <c r="B735" s="15">
        <f>20000000+INDEX(编号表!$F:$F,MATCH(D735,编号表!$E:$E,0))*10000+F735</f>
        <v>20850004</v>
      </c>
      <c r="C735" s="15" t="s">
        <v>3113</v>
      </c>
      <c r="D735" s="15" t="s">
        <v>2507</v>
      </c>
      <c r="E735" s="15" t="s">
        <v>2696</v>
      </c>
      <c r="F735" s="15">
        <v>4</v>
      </c>
      <c r="G735" s="15" t="s">
        <v>3114</v>
      </c>
      <c r="H735" s="15" t="str">
        <f t="shared" si="11"/>
        <v>208500</v>
      </c>
      <c r="I735" s="15" t="b">
        <v>1</v>
      </c>
      <c r="J735" s="15" t="s">
        <v>2698</v>
      </c>
      <c r="K735" s="33" t="s">
        <v>2981</v>
      </c>
      <c r="L735" s="15">
        <v>1</v>
      </c>
      <c r="M735" s="15">
        <v>120000</v>
      </c>
      <c r="N735" s="15">
        <v>0</v>
      </c>
      <c r="O735" s="33" t="s">
        <v>373</v>
      </c>
      <c r="P735" s="33">
        <v>12221026</v>
      </c>
      <c r="Q735" s="7">
        <v>0</v>
      </c>
      <c r="R735" s="33" t="s">
        <v>2699</v>
      </c>
      <c r="S735" s="15" t="s">
        <v>2713</v>
      </c>
      <c r="T735" s="33">
        <v>1</v>
      </c>
      <c r="U735" s="15" t="s">
        <v>2707</v>
      </c>
      <c r="V735" s="15">
        <v>10000</v>
      </c>
      <c r="AH735" s="33" t="s">
        <v>2743</v>
      </c>
      <c r="AI735" s="33">
        <v>60</v>
      </c>
      <c r="CK735" t="s">
        <v>2507</v>
      </c>
    </row>
    <row r="736" spans="2:89">
      <c r="B736" s="15">
        <f>20000000+INDEX(编号表!$F:$F,MATCH(D736,编号表!$E:$E,0))*10000+F736</f>
        <v>20850005</v>
      </c>
      <c r="C736" s="15" t="s">
        <v>3113</v>
      </c>
      <c r="D736" s="15" t="s">
        <v>2507</v>
      </c>
      <c r="E736" s="15" t="s">
        <v>2696</v>
      </c>
      <c r="F736" s="15">
        <v>5</v>
      </c>
      <c r="G736" s="15" t="s">
        <v>3115</v>
      </c>
      <c r="H736" s="15" t="str">
        <f t="shared" si="11"/>
        <v>208500</v>
      </c>
      <c r="I736" s="15" t="b">
        <v>1</v>
      </c>
      <c r="J736" s="15" t="s">
        <v>2698</v>
      </c>
      <c r="K736" s="33" t="s">
        <v>2981</v>
      </c>
      <c r="L736" s="15">
        <v>1</v>
      </c>
      <c r="M736" s="15">
        <v>120000</v>
      </c>
      <c r="N736" s="15">
        <v>0</v>
      </c>
      <c r="O736" s="33" t="s">
        <v>373</v>
      </c>
      <c r="P736" s="33">
        <v>12221026</v>
      </c>
      <c r="Q736" s="7">
        <v>0</v>
      </c>
      <c r="R736" s="33" t="s">
        <v>2699</v>
      </c>
      <c r="S736" s="15" t="s">
        <v>2713</v>
      </c>
      <c r="T736" s="33">
        <v>1</v>
      </c>
      <c r="U736" s="15" t="s">
        <v>2707</v>
      </c>
      <c r="V736" s="15">
        <v>10000</v>
      </c>
      <c r="AH736" s="33" t="s">
        <v>2743</v>
      </c>
      <c r="AI736" s="33">
        <v>80</v>
      </c>
      <c r="CK736" t="s">
        <v>2507</v>
      </c>
    </row>
    <row r="737" spans="2:89">
      <c r="B737" s="15">
        <f>20000000+INDEX(编号表!$F:$F,MATCH(D737,编号表!$E:$E,0))*10000+F737</f>
        <v>20850006</v>
      </c>
      <c r="C737" s="15" t="s">
        <v>3113</v>
      </c>
      <c r="D737" s="15" t="s">
        <v>2507</v>
      </c>
      <c r="E737" s="15" t="s">
        <v>2696</v>
      </c>
      <c r="F737" s="15">
        <v>6</v>
      </c>
      <c r="G737" s="15" t="s">
        <v>3116</v>
      </c>
      <c r="H737" s="15" t="str">
        <f t="shared" si="11"/>
        <v>208500</v>
      </c>
      <c r="I737" s="15" t="b">
        <v>1</v>
      </c>
      <c r="J737" s="15" t="s">
        <v>2698</v>
      </c>
      <c r="K737" s="33" t="s">
        <v>2981</v>
      </c>
      <c r="L737" s="15">
        <v>1</v>
      </c>
      <c r="M737" s="15">
        <v>120000</v>
      </c>
      <c r="N737" s="15">
        <v>0</v>
      </c>
      <c r="O737" s="33" t="s">
        <v>373</v>
      </c>
      <c r="P737" s="33">
        <v>12221026</v>
      </c>
      <c r="Q737" s="7">
        <v>0</v>
      </c>
      <c r="R737" s="33" t="s">
        <v>2699</v>
      </c>
      <c r="S737" s="15" t="s">
        <v>2713</v>
      </c>
      <c r="T737" s="33">
        <v>1</v>
      </c>
      <c r="U737" s="15" t="s">
        <v>2707</v>
      </c>
      <c r="V737" s="15">
        <v>10000</v>
      </c>
      <c r="AH737" s="33" t="s">
        <v>2743</v>
      </c>
      <c r="AI737" s="33">
        <v>100</v>
      </c>
      <c r="CK737" t="s">
        <v>2507</v>
      </c>
    </row>
    <row r="738" spans="2:89">
      <c r="B738" s="15">
        <f>20000000+INDEX(编号表!$F:$F,MATCH(D738,编号表!$E:$E,0))*10000+F738</f>
        <v>20850007</v>
      </c>
      <c r="C738" s="15" t="s">
        <v>3113</v>
      </c>
      <c r="D738" s="15" t="s">
        <v>2507</v>
      </c>
      <c r="E738" s="15" t="s">
        <v>2696</v>
      </c>
      <c r="F738" s="15">
        <v>7</v>
      </c>
      <c r="G738" s="15" t="s">
        <v>3114</v>
      </c>
      <c r="H738" s="15" t="str">
        <f t="shared" si="11"/>
        <v>208500</v>
      </c>
      <c r="I738" s="15" t="b">
        <v>1</v>
      </c>
      <c r="J738" s="15" t="s">
        <v>2698</v>
      </c>
      <c r="K738" s="33" t="s">
        <v>2981</v>
      </c>
      <c r="L738" s="15">
        <v>1</v>
      </c>
      <c r="M738" s="15">
        <v>120000</v>
      </c>
      <c r="N738" s="15">
        <v>0</v>
      </c>
      <c r="O738" s="33" t="s">
        <v>373</v>
      </c>
      <c r="P738" s="33">
        <v>12221026</v>
      </c>
      <c r="Q738" s="7">
        <v>0</v>
      </c>
      <c r="R738" s="33" t="s">
        <v>2699</v>
      </c>
      <c r="S738" s="15" t="s">
        <v>2713</v>
      </c>
      <c r="T738" s="33">
        <v>1</v>
      </c>
      <c r="U738" s="15" t="s">
        <v>2707</v>
      </c>
      <c r="V738" s="15">
        <v>10000</v>
      </c>
      <c r="AH738" s="33" t="s">
        <v>2743</v>
      </c>
      <c r="AI738" s="33">
        <v>60</v>
      </c>
      <c r="CK738" t="s">
        <v>2507</v>
      </c>
    </row>
    <row r="739" spans="2:89">
      <c r="B739" s="15">
        <f>20000000+INDEX(编号表!$F:$F,MATCH(D739,编号表!$E:$E,0))*10000+F739</f>
        <v>20850008</v>
      </c>
      <c r="C739" s="15" t="s">
        <v>3113</v>
      </c>
      <c r="D739" s="15" t="s">
        <v>2507</v>
      </c>
      <c r="E739" s="15" t="s">
        <v>2696</v>
      </c>
      <c r="F739" s="15">
        <v>8</v>
      </c>
      <c r="G739" s="15" t="s">
        <v>3115</v>
      </c>
      <c r="H739" s="15" t="str">
        <f t="shared" si="11"/>
        <v>208500</v>
      </c>
      <c r="I739" s="15" t="b">
        <v>1</v>
      </c>
      <c r="J739" s="15" t="s">
        <v>2698</v>
      </c>
      <c r="K739" s="33" t="s">
        <v>2981</v>
      </c>
      <c r="L739" s="15">
        <v>1</v>
      </c>
      <c r="M739" s="15">
        <v>120000</v>
      </c>
      <c r="N739" s="15">
        <v>0</v>
      </c>
      <c r="O739" s="33" t="s">
        <v>373</v>
      </c>
      <c r="P739" s="33">
        <v>12221026</v>
      </c>
      <c r="Q739" s="7">
        <v>0</v>
      </c>
      <c r="R739" s="33" t="s">
        <v>2699</v>
      </c>
      <c r="S739" s="15" t="s">
        <v>2713</v>
      </c>
      <c r="T739" s="33">
        <v>1</v>
      </c>
      <c r="U739" s="15" t="s">
        <v>2707</v>
      </c>
      <c r="V739" s="15">
        <v>10000</v>
      </c>
      <c r="AH739" s="33" t="s">
        <v>2743</v>
      </c>
      <c r="AI739" s="33">
        <v>80</v>
      </c>
      <c r="CK739" t="s">
        <v>2507</v>
      </c>
    </row>
    <row r="740" spans="2:89">
      <c r="B740" s="15">
        <f>20000000+INDEX(编号表!$F:$F,MATCH(D740,编号表!$E:$E,0))*10000+F740</f>
        <v>20850009</v>
      </c>
      <c r="C740" s="15" t="s">
        <v>3113</v>
      </c>
      <c r="D740" s="15" t="s">
        <v>2507</v>
      </c>
      <c r="E740" s="15" t="s">
        <v>2696</v>
      </c>
      <c r="F740" s="15">
        <v>9</v>
      </c>
      <c r="G740" s="15" t="s">
        <v>3116</v>
      </c>
      <c r="H740" s="15" t="str">
        <f t="shared" si="11"/>
        <v>208500</v>
      </c>
      <c r="I740" s="15" t="b">
        <v>1</v>
      </c>
      <c r="J740" s="15" t="s">
        <v>2698</v>
      </c>
      <c r="K740" s="33" t="s">
        <v>2981</v>
      </c>
      <c r="L740" s="15">
        <v>1</v>
      </c>
      <c r="M740" s="15">
        <v>120000</v>
      </c>
      <c r="N740" s="15">
        <v>0</v>
      </c>
      <c r="O740" s="33" t="s">
        <v>373</v>
      </c>
      <c r="P740" s="33">
        <v>12221026</v>
      </c>
      <c r="Q740" s="7">
        <v>0</v>
      </c>
      <c r="R740" s="33" t="s">
        <v>2699</v>
      </c>
      <c r="S740" s="15" t="s">
        <v>2713</v>
      </c>
      <c r="T740" s="33">
        <v>1</v>
      </c>
      <c r="U740" s="15" t="s">
        <v>2707</v>
      </c>
      <c r="V740" s="15">
        <v>10000</v>
      </c>
      <c r="AH740" s="33" t="s">
        <v>2743</v>
      </c>
      <c r="AI740" s="33">
        <v>100</v>
      </c>
      <c r="CK740" t="s">
        <v>2507</v>
      </c>
    </row>
    <row r="741" spans="2:89">
      <c r="B741" s="15">
        <f>20000000+INDEX(编号表!$F:$F,MATCH(D741,编号表!$E:$E,0))*10000+F741</f>
        <v>20850010</v>
      </c>
      <c r="C741" s="15" t="s">
        <v>3113</v>
      </c>
      <c r="D741" s="15" t="s">
        <v>2507</v>
      </c>
      <c r="E741" s="15" t="s">
        <v>2696</v>
      </c>
      <c r="F741" s="15">
        <v>10</v>
      </c>
      <c r="G741" s="15" t="s">
        <v>3114</v>
      </c>
      <c r="H741" s="15" t="str">
        <f t="shared" si="11"/>
        <v>208500</v>
      </c>
      <c r="I741" s="15" t="b">
        <v>1</v>
      </c>
      <c r="J741" s="15" t="s">
        <v>2698</v>
      </c>
      <c r="K741" s="33" t="s">
        <v>2981</v>
      </c>
      <c r="L741" s="15">
        <v>1</v>
      </c>
      <c r="M741" s="15">
        <v>120000</v>
      </c>
      <c r="N741" s="15">
        <v>0</v>
      </c>
      <c r="O741" s="33" t="s">
        <v>373</v>
      </c>
      <c r="P741" s="33">
        <v>12221026</v>
      </c>
      <c r="Q741" s="7">
        <v>0</v>
      </c>
      <c r="R741" s="33" t="s">
        <v>2699</v>
      </c>
      <c r="S741" s="15" t="s">
        <v>2713</v>
      </c>
      <c r="T741" s="33">
        <v>1</v>
      </c>
      <c r="U741" s="15" t="s">
        <v>2707</v>
      </c>
      <c r="V741" s="15">
        <v>10000</v>
      </c>
      <c r="AH741" s="33" t="s">
        <v>2743</v>
      </c>
      <c r="AI741" s="33">
        <v>60</v>
      </c>
      <c r="CK741" t="s">
        <v>2507</v>
      </c>
    </row>
    <row r="742" spans="2:89">
      <c r="B742" s="15">
        <f>20000000+INDEX(编号表!$F:$F,MATCH(D742,编号表!$E:$E,0))*10000+F742</f>
        <v>20850011</v>
      </c>
      <c r="C742" s="15" t="s">
        <v>3113</v>
      </c>
      <c r="D742" s="15" t="s">
        <v>2507</v>
      </c>
      <c r="E742" s="15" t="s">
        <v>2696</v>
      </c>
      <c r="F742" s="15">
        <v>11</v>
      </c>
      <c r="G742" s="15" t="s">
        <v>3115</v>
      </c>
      <c r="H742" s="15" t="str">
        <f t="shared" si="11"/>
        <v>208500</v>
      </c>
      <c r="I742" s="15" t="b">
        <v>1</v>
      </c>
      <c r="J742" s="15" t="s">
        <v>2698</v>
      </c>
      <c r="K742" s="33" t="s">
        <v>2981</v>
      </c>
      <c r="L742" s="15">
        <v>1</v>
      </c>
      <c r="M742" s="15">
        <v>120000</v>
      </c>
      <c r="N742" s="15">
        <v>0</v>
      </c>
      <c r="O742" s="33" t="s">
        <v>373</v>
      </c>
      <c r="P742" s="33">
        <v>12221026</v>
      </c>
      <c r="Q742" s="7">
        <v>0</v>
      </c>
      <c r="R742" s="33" t="s">
        <v>2699</v>
      </c>
      <c r="S742" s="15" t="s">
        <v>2713</v>
      </c>
      <c r="T742" s="33">
        <v>1</v>
      </c>
      <c r="U742" s="15" t="s">
        <v>2707</v>
      </c>
      <c r="V742" s="15">
        <v>10000</v>
      </c>
      <c r="AH742" s="33" t="s">
        <v>2743</v>
      </c>
      <c r="AI742" s="33">
        <v>80</v>
      </c>
      <c r="CK742" t="s">
        <v>2507</v>
      </c>
    </row>
    <row r="743" spans="2:89">
      <c r="B743" s="15">
        <f>20000000+INDEX(编号表!$F:$F,MATCH(D743,编号表!$E:$E,0))*10000+F743</f>
        <v>20850012</v>
      </c>
      <c r="C743" s="15" t="s">
        <v>3113</v>
      </c>
      <c r="D743" s="15" t="s">
        <v>2507</v>
      </c>
      <c r="E743" s="15" t="s">
        <v>2696</v>
      </c>
      <c r="F743" s="15">
        <v>12</v>
      </c>
      <c r="G743" s="15" t="s">
        <v>3116</v>
      </c>
      <c r="H743" s="15" t="str">
        <f t="shared" si="11"/>
        <v>208500</v>
      </c>
      <c r="I743" s="15" t="b">
        <v>1</v>
      </c>
      <c r="J743" s="15" t="s">
        <v>2698</v>
      </c>
      <c r="K743" s="33" t="s">
        <v>2981</v>
      </c>
      <c r="L743" s="15">
        <v>1</v>
      </c>
      <c r="M743" s="15">
        <v>120000</v>
      </c>
      <c r="N743" s="15">
        <v>0</v>
      </c>
      <c r="O743" s="33" t="s">
        <v>373</v>
      </c>
      <c r="P743" s="33">
        <v>12221026</v>
      </c>
      <c r="Q743" s="7">
        <v>0</v>
      </c>
      <c r="R743" s="33" t="s">
        <v>2699</v>
      </c>
      <c r="S743" s="15" t="s">
        <v>2713</v>
      </c>
      <c r="T743" s="33">
        <v>1</v>
      </c>
      <c r="U743" s="15" t="s">
        <v>2707</v>
      </c>
      <c r="V743" s="15">
        <v>10000</v>
      </c>
      <c r="AH743" s="33" t="s">
        <v>2743</v>
      </c>
      <c r="AI743" s="33">
        <v>100</v>
      </c>
      <c r="CK743" t="s">
        <v>2507</v>
      </c>
    </row>
    <row r="744" spans="2:89">
      <c r="B744" s="15">
        <f>20000000+INDEX(编号表!$F:$F,MATCH(D744,编号表!$E:$E,0))*10000+F744</f>
        <v>20850013</v>
      </c>
      <c r="C744" s="15" t="s">
        <v>3113</v>
      </c>
      <c r="D744" s="15" t="s">
        <v>2507</v>
      </c>
      <c r="E744" s="15" t="s">
        <v>2696</v>
      </c>
      <c r="F744" s="15">
        <v>13</v>
      </c>
      <c r="G744" s="15" t="s">
        <v>3114</v>
      </c>
      <c r="H744" s="15" t="str">
        <f t="shared" si="11"/>
        <v>208500</v>
      </c>
      <c r="I744" s="15" t="b">
        <v>1</v>
      </c>
      <c r="J744" s="15" t="s">
        <v>2698</v>
      </c>
      <c r="K744" s="33" t="s">
        <v>2981</v>
      </c>
      <c r="L744" s="15">
        <v>1</v>
      </c>
      <c r="M744" s="15">
        <v>120000</v>
      </c>
      <c r="N744" s="15">
        <v>0</v>
      </c>
      <c r="O744" s="33" t="s">
        <v>373</v>
      </c>
      <c r="P744" s="33">
        <v>12221026</v>
      </c>
      <c r="Q744" s="7">
        <v>0</v>
      </c>
      <c r="R744" s="33" t="s">
        <v>2699</v>
      </c>
      <c r="S744" s="15" t="s">
        <v>2713</v>
      </c>
      <c r="T744" s="33">
        <v>1</v>
      </c>
      <c r="U744" s="15" t="s">
        <v>2707</v>
      </c>
      <c r="V744" s="15">
        <v>10000</v>
      </c>
      <c r="AH744" s="33" t="s">
        <v>2743</v>
      </c>
      <c r="AI744" s="33">
        <v>60</v>
      </c>
      <c r="CK744" t="s">
        <v>2507</v>
      </c>
    </row>
    <row r="745" spans="2:89">
      <c r="B745" s="15">
        <f>20000000+INDEX(编号表!$F:$F,MATCH(D745,编号表!$E:$E,0))*10000+F745</f>
        <v>20850014</v>
      </c>
      <c r="C745" s="15" t="s">
        <v>3113</v>
      </c>
      <c r="D745" s="15" t="s">
        <v>2507</v>
      </c>
      <c r="E745" s="15" t="s">
        <v>2696</v>
      </c>
      <c r="F745" s="15">
        <v>14</v>
      </c>
      <c r="G745" s="15" t="s">
        <v>3115</v>
      </c>
      <c r="H745" s="15" t="str">
        <f t="shared" si="11"/>
        <v>208500</v>
      </c>
      <c r="I745" s="15" t="b">
        <v>1</v>
      </c>
      <c r="J745" s="15" t="s">
        <v>2698</v>
      </c>
      <c r="K745" s="33" t="s">
        <v>2981</v>
      </c>
      <c r="L745" s="15">
        <v>1</v>
      </c>
      <c r="M745" s="15">
        <v>120000</v>
      </c>
      <c r="N745" s="15">
        <v>0</v>
      </c>
      <c r="O745" s="33" t="s">
        <v>373</v>
      </c>
      <c r="P745" s="33">
        <v>12221026</v>
      </c>
      <c r="Q745" s="7">
        <v>0</v>
      </c>
      <c r="R745" s="33" t="s">
        <v>2699</v>
      </c>
      <c r="S745" s="15" t="s">
        <v>2713</v>
      </c>
      <c r="T745" s="33">
        <v>1</v>
      </c>
      <c r="U745" s="15" t="s">
        <v>2707</v>
      </c>
      <c r="V745" s="15">
        <v>10000</v>
      </c>
      <c r="AH745" s="33" t="s">
        <v>2743</v>
      </c>
      <c r="AI745" s="33">
        <v>80</v>
      </c>
      <c r="CK745" t="s">
        <v>2507</v>
      </c>
    </row>
    <row r="746" spans="2:89">
      <c r="B746" s="15">
        <f>20000000+INDEX(编号表!$F:$F,MATCH(D746,编号表!$E:$E,0))*10000+F746</f>
        <v>20850015</v>
      </c>
      <c r="C746" s="15" t="s">
        <v>3113</v>
      </c>
      <c r="D746" s="15" t="s">
        <v>2507</v>
      </c>
      <c r="E746" s="15" t="s">
        <v>2696</v>
      </c>
      <c r="F746" s="15">
        <v>15</v>
      </c>
      <c r="G746" s="15" t="s">
        <v>3116</v>
      </c>
      <c r="H746" s="15" t="str">
        <f t="shared" si="11"/>
        <v>208500</v>
      </c>
      <c r="I746" s="15" t="b">
        <v>1</v>
      </c>
      <c r="J746" s="15" t="s">
        <v>2698</v>
      </c>
      <c r="K746" s="33" t="s">
        <v>2981</v>
      </c>
      <c r="L746" s="15">
        <v>1</v>
      </c>
      <c r="M746" s="15">
        <v>120000</v>
      </c>
      <c r="N746" s="15">
        <v>0</v>
      </c>
      <c r="O746" s="33" t="s">
        <v>373</v>
      </c>
      <c r="P746" s="33">
        <v>12221026</v>
      </c>
      <c r="Q746" s="7">
        <v>0</v>
      </c>
      <c r="R746" s="33" t="s">
        <v>2699</v>
      </c>
      <c r="S746" s="15" t="s">
        <v>2713</v>
      </c>
      <c r="T746" s="33">
        <v>1</v>
      </c>
      <c r="U746" s="15" t="s">
        <v>2707</v>
      </c>
      <c r="V746" s="15">
        <v>10000</v>
      </c>
      <c r="AH746" s="33" t="s">
        <v>2743</v>
      </c>
      <c r="AI746" s="33">
        <v>100</v>
      </c>
      <c r="CK746" t="s">
        <v>2507</v>
      </c>
    </row>
    <row r="747" spans="2:89">
      <c r="B747" s="15">
        <f>20000000+INDEX(编号表!$F:$F,MATCH(D747,编号表!$E:$E,0))*10000+F747</f>
        <v>20850016</v>
      </c>
      <c r="C747" s="15" t="s">
        <v>3113</v>
      </c>
      <c r="D747" s="15" t="s">
        <v>2507</v>
      </c>
      <c r="E747" s="15" t="s">
        <v>2696</v>
      </c>
      <c r="F747" s="15">
        <v>16</v>
      </c>
      <c r="G747" s="15" t="s">
        <v>3114</v>
      </c>
      <c r="H747" s="15" t="str">
        <f t="shared" si="11"/>
        <v>208500</v>
      </c>
      <c r="I747" s="15" t="b">
        <v>1</v>
      </c>
      <c r="J747" s="15" t="s">
        <v>2698</v>
      </c>
      <c r="K747" s="33" t="s">
        <v>2981</v>
      </c>
      <c r="L747" s="15">
        <v>1</v>
      </c>
      <c r="M747" s="15">
        <v>120000</v>
      </c>
      <c r="N747" s="15">
        <v>0</v>
      </c>
      <c r="O747" s="33" t="s">
        <v>373</v>
      </c>
      <c r="P747" s="33">
        <v>12221026</v>
      </c>
      <c r="Q747" s="7">
        <v>0</v>
      </c>
      <c r="R747" s="33" t="s">
        <v>2699</v>
      </c>
      <c r="S747" s="15" t="s">
        <v>2713</v>
      </c>
      <c r="T747" s="33">
        <v>1</v>
      </c>
      <c r="U747" s="15" t="s">
        <v>2707</v>
      </c>
      <c r="V747" s="15">
        <v>10000</v>
      </c>
      <c r="AH747" s="33" t="s">
        <v>2743</v>
      </c>
      <c r="AI747" s="33">
        <v>60</v>
      </c>
      <c r="CK747" t="s">
        <v>2507</v>
      </c>
    </row>
    <row r="748" spans="2:89">
      <c r="B748" s="15">
        <f>20000000+INDEX(编号表!$F:$F,MATCH(D748,编号表!$E:$E,0))*10000+F748</f>
        <v>20850017</v>
      </c>
      <c r="C748" s="15" t="s">
        <v>3113</v>
      </c>
      <c r="D748" s="15" t="s">
        <v>2507</v>
      </c>
      <c r="E748" s="15" t="s">
        <v>2696</v>
      </c>
      <c r="F748" s="15">
        <v>17</v>
      </c>
      <c r="G748" s="15" t="s">
        <v>3115</v>
      </c>
      <c r="H748" s="15" t="str">
        <f t="shared" si="11"/>
        <v>208500</v>
      </c>
      <c r="I748" s="15" t="b">
        <v>1</v>
      </c>
      <c r="J748" s="15" t="s">
        <v>2698</v>
      </c>
      <c r="K748" s="33" t="s">
        <v>2981</v>
      </c>
      <c r="L748" s="15">
        <v>1</v>
      </c>
      <c r="M748" s="15">
        <v>120000</v>
      </c>
      <c r="N748" s="15">
        <v>0</v>
      </c>
      <c r="O748" s="33" t="s">
        <v>373</v>
      </c>
      <c r="P748" s="33">
        <v>12221026</v>
      </c>
      <c r="Q748" s="7">
        <v>0</v>
      </c>
      <c r="R748" s="33" t="s">
        <v>2699</v>
      </c>
      <c r="S748" s="15" t="s">
        <v>2713</v>
      </c>
      <c r="T748" s="33">
        <v>1</v>
      </c>
      <c r="U748" s="15" t="s">
        <v>2707</v>
      </c>
      <c r="V748" s="15">
        <v>10000</v>
      </c>
      <c r="AH748" s="33" t="s">
        <v>2743</v>
      </c>
      <c r="AI748" s="33">
        <v>80</v>
      </c>
      <c r="CK748" t="s">
        <v>2507</v>
      </c>
    </row>
    <row r="749" spans="2:89">
      <c r="B749" s="15">
        <f>20000000+INDEX(编号表!$F:$F,MATCH(D749,编号表!$E:$E,0))*10000+F749</f>
        <v>20850018</v>
      </c>
      <c r="C749" s="15" t="s">
        <v>3113</v>
      </c>
      <c r="D749" s="15" t="s">
        <v>2507</v>
      </c>
      <c r="E749" s="15" t="s">
        <v>2696</v>
      </c>
      <c r="F749" s="15">
        <v>18</v>
      </c>
      <c r="G749" s="15" t="s">
        <v>3116</v>
      </c>
      <c r="H749" s="15" t="str">
        <f t="shared" si="11"/>
        <v>208500</v>
      </c>
      <c r="I749" s="15" t="b">
        <v>1</v>
      </c>
      <c r="J749" s="15" t="s">
        <v>2698</v>
      </c>
      <c r="K749" s="33" t="s">
        <v>2981</v>
      </c>
      <c r="L749" s="15">
        <v>1</v>
      </c>
      <c r="M749" s="15">
        <v>120000</v>
      </c>
      <c r="N749" s="15">
        <v>0</v>
      </c>
      <c r="O749" s="33" t="s">
        <v>373</v>
      </c>
      <c r="P749" s="33">
        <v>12221026</v>
      </c>
      <c r="Q749" s="7">
        <v>0</v>
      </c>
      <c r="R749" s="33" t="s">
        <v>2699</v>
      </c>
      <c r="S749" s="15" t="s">
        <v>2713</v>
      </c>
      <c r="T749" s="33">
        <v>1</v>
      </c>
      <c r="U749" s="15" t="s">
        <v>2707</v>
      </c>
      <c r="V749" s="15">
        <v>10000</v>
      </c>
      <c r="AH749" s="33" t="s">
        <v>2743</v>
      </c>
      <c r="AI749" s="33">
        <v>100</v>
      </c>
      <c r="CK749" t="s">
        <v>2507</v>
      </c>
    </row>
    <row r="750" spans="2:89">
      <c r="B750" s="15">
        <f>20000000+INDEX(编号表!$F:$F,MATCH(D750,编号表!$E:$E,0))*10000+F750</f>
        <v>20850019</v>
      </c>
      <c r="C750" s="15" t="s">
        <v>3113</v>
      </c>
      <c r="D750" s="15" t="s">
        <v>2507</v>
      </c>
      <c r="E750" s="15" t="s">
        <v>2696</v>
      </c>
      <c r="F750" s="15">
        <v>19</v>
      </c>
      <c r="G750" s="15" t="s">
        <v>3114</v>
      </c>
      <c r="H750" s="15" t="str">
        <f t="shared" si="11"/>
        <v>208500</v>
      </c>
      <c r="I750" s="15" t="b">
        <v>1</v>
      </c>
      <c r="J750" s="15" t="s">
        <v>2698</v>
      </c>
      <c r="K750" s="33" t="s">
        <v>2981</v>
      </c>
      <c r="L750" s="15">
        <v>1</v>
      </c>
      <c r="M750" s="15">
        <v>120000</v>
      </c>
      <c r="N750" s="15">
        <v>0</v>
      </c>
      <c r="O750" s="33" t="s">
        <v>373</v>
      </c>
      <c r="P750" s="33">
        <v>12221026</v>
      </c>
      <c r="Q750" s="7">
        <v>0</v>
      </c>
      <c r="R750" s="33" t="s">
        <v>2699</v>
      </c>
      <c r="S750" s="15" t="s">
        <v>2713</v>
      </c>
      <c r="T750" s="33">
        <v>1</v>
      </c>
      <c r="U750" s="15" t="s">
        <v>2707</v>
      </c>
      <c r="V750" s="15">
        <v>10000</v>
      </c>
      <c r="AH750" s="33" t="s">
        <v>2743</v>
      </c>
      <c r="AI750" s="33">
        <v>60</v>
      </c>
      <c r="CK750" t="s">
        <v>2507</v>
      </c>
    </row>
    <row r="751" spans="2:89">
      <c r="B751" s="15">
        <f>20000000+INDEX(编号表!$F:$F,MATCH(D751,编号表!$E:$E,0))*10000+F751</f>
        <v>20850020</v>
      </c>
      <c r="C751" s="15" t="s">
        <v>3113</v>
      </c>
      <c r="D751" s="15" t="s">
        <v>2507</v>
      </c>
      <c r="E751" s="15" t="s">
        <v>2696</v>
      </c>
      <c r="F751" s="15">
        <v>20</v>
      </c>
      <c r="G751" s="15" t="s">
        <v>3115</v>
      </c>
      <c r="H751" s="15" t="str">
        <f t="shared" si="11"/>
        <v>208500</v>
      </c>
      <c r="I751" s="15" t="b">
        <v>1</v>
      </c>
      <c r="J751" s="15" t="s">
        <v>2698</v>
      </c>
      <c r="K751" s="33" t="s">
        <v>2981</v>
      </c>
      <c r="L751" s="15">
        <v>1</v>
      </c>
      <c r="M751" s="15">
        <v>120000</v>
      </c>
      <c r="N751" s="15">
        <v>0</v>
      </c>
      <c r="O751" s="33" t="s">
        <v>373</v>
      </c>
      <c r="P751" s="33">
        <v>12221026</v>
      </c>
      <c r="Q751" s="7">
        <v>0</v>
      </c>
      <c r="R751" s="33" t="s">
        <v>2699</v>
      </c>
      <c r="S751" s="15" t="s">
        <v>2713</v>
      </c>
      <c r="T751" s="33">
        <v>1</v>
      </c>
      <c r="U751" s="15" t="s">
        <v>2707</v>
      </c>
      <c r="V751" s="15">
        <v>10000</v>
      </c>
      <c r="AH751" s="33" t="s">
        <v>2743</v>
      </c>
      <c r="AI751" s="33">
        <v>80</v>
      </c>
      <c r="CK751" t="s">
        <v>2507</v>
      </c>
    </row>
    <row r="752" spans="2:89">
      <c r="B752" s="15">
        <f>20000000+INDEX(编号表!$F:$F,MATCH(D752,编号表!$E:$E,0))*10000+F752</f>
        <v>20850021</v>
      </c>
      <c r="C752" s="15" t="s">
        <v>3113</v>
      </c>
      <c r="D752" s="15" t="s">
        <v>2507</v>
      </c>
      <c r="E752" s="15" t="s">
        <v>2696</v>
      </c>
      <c r="F752" s="15">
        <v>21</v>
      </c>
      <c r="G752" s="15" t="s">
        <v>3116</v>
      </c>
      <c r="H752" s="15" t="str">
        <f t="shared" si="11"/>
        <v>208500</v>
      </c>
      <c r="I752" s="15" t="b">
        <v>1</v>
      </c>
      <c r="J752" s="15" t="s">
        <v>2698</v>
      </c>
      <c r="K752" s="33" t="s">
        <v>2981</v>
      </c>
      <c r="L752" s="15">
        <v>1</v>
      </c>
      <c r="M752" s="15">
        <v>120000</v>
      </c>
      <c r="N752" s="15">
        <v>0</v>
      </c>
      <c r="O752" s="33" t="s">
        <v>373</v>
      </c>
      <c r="P752" s="33">
        <v>12221026</v>
      </c>
      <c r="Q752" s="7">
        <v>0</v>
      </c>
      <c r="R752" s="33" t="s">
        <v>2699</v>
      </c>
      <c r="S752" s="15" t="s">
        <v>2713</v>
      </c>
      <c r="T752" s="33">
        <v>1</v>
      </c>
      <c r="U752" s="15" t="s">
        <v>2707</v>
      </c>
      <c r="V752" s="15">
        <v>10000</v>
      </c>
      <c r="AH752" s="33" t="s">
        <v>2743</v>
      </c>
      <c r="AI752" s="33">
        <v>100</v>
      </c>
      <c r="CK752" t="s">
        <v>2507</v>
      </c>
    </row>
    <row r="753" spans="2:89">
      <c r="B753" s="15">
        <f>20000000+INDEX(编号表!$F:$F,MATCH(D753,编号表!$E:$E,0))*10000+F753</f>
        <v>20860001</v>
      </c>
      <c r="C753" s="15" t="s">
        <v>3117</v>
      </c>
      <c r="D753" s="15" t="s">
        <v>2511</v>
      </c>
      <c r="E753" s="15" t="s">
        <v>2696</v>
      </c>
      <c r="F753" s="15">
        <v>1</v>
      </c>
      <c r="G753" s="15" t="s">
        <v>3118</v>
      </c>
      <c r="H753" s="15" t="str">
        <f t="shared" si="11"/>
        <v>208600</v>
      </c>
      <c r="I753" s="15" t="b">
        <v>1</v>
      </c>
      <c r="J753" s="15" t="s">
        <v>2698</v>
      </c>
      <c r="K753" s="33" t="s">
        <v>2981</v>
      </c>
      <c r="L753" s="15">
        <v>1</v>
      </c>
      <c r="M753" s="15">
        <v>120000</v>
      </c>
      <c r="N753" s="15">
        <v>0</v>
      </c>
      <c r="O753" s="33" t="s">
        <v>373</v>
      </c>
      <c r="P753" s="33">
        <v>12221027</v>
      </c>
      <c r="Q753" s="7">
        <v>0</v>
      </c>
      <c r="R753" s="33" t="s">
        <v>2699</v>
      </c>
      <c r="S753" s="15" t="s">
        <v>2713</v>
      </c>
      <c r="T753" s="33">
        <v>1</v>
      </c>
      <c r="U753" s="15" t="s">
        <v>2707</v>
      </c>
      <c r="V753" s="15">
        <v>10000</v>
      </c>
      <c r="AH753" s="33" t="s">
        <v>2745</v>
      </c>
      <c r="AI753" s="33">
        <v>1000</v>
      </c>
      <c r="CK753" t="s">
        <v>2511</v>
      </c>
    </row>
    <row r="754" spans="2:89">
      <c r="B754" s="15">
        <f>20000000+INDEX(编号表!$F:$F,MATCH(D754,编号表!$E:$E,0))*10000+F754</f>
        <v>20860002</v>
      </c>
      <c r="C754" s="15" t="s">
        <v>3117</v>
      </c>
      <c r="D754" s="15" t="s">
        <v>2511</v>
      </c>
      <c r="E754" s="15" t="s">
        <v>2696</v>
      </c>
      <c r="F754" s="15">
        <v>2</v>
      </c>
      <c r="G754" s="15" t="s">
        <v>3119</v>
      </c>
      <c r="H754" s="15" t="str">
        <f t="shared" si="11"/>
        <v>208600</v>
      </c>
      <c r="I754" s="15" t="b">
        <v>1</v>
      </c>
      <c r="J754" s="15" t="s">
        <v>2698</v>
      </c>
      <c r="K754" s="33" t="s">
        <v>2981</v>
      </c>
      <c r="L754" s="15">
        <v>1</v>
      </c>
      <c r="M754" s="15">
        <v>120000</v>
      </c>
      <c r="N754" s="15">
        <v>0</v>
      </c>
      <c r="O754" s="33" t="s">
        <v>373</v>
      </c>
      <c r="P754" s="33">
        <v>12221027</v>
      </c>
      <c r="Q754" s="7">
        <v>0</v>
      </c>
      <c r="R754" s="33" t="s">
        <v>2699</v>
      </c>
      <c r="S754" s="15" t="s">
        <v>2713</v>
      </c>
      <c r="T754" s="33">
        <v>1</v>
      </c>
      <c r="U754" s="15" t="s">
        <v>2707</v>
      </c>
      <c r="V754" s="15">
        <v>10000</v>
      </c>
      <c r="AH754" s="33" t="s">
        <v>2745</v>
      </c>
      <c r="AI754" s="33">
        <v>1250</v>
      </c>
      <c r="CK754" t="s">
        <v>2511</v>
      </c>
    </row>
    <row r="755" spans="2:89">
      <c r="B755" s="15">
        <f>20000000+INDEX(编号表!$F:$F,MATCH(D755,编号表!$E:$E,0))*10000+F755</f>
        <v>20860003</v>
      </c>
      <c r="C755" s="15" t="s">
        <v>3117</v>
      </c>
      <c r="D755" s="15" t="s">
        <v>2511</v>
      </c>
      <c r="E755" s="15" t="s">
        <v>2696</v>
      </c>
      <c r="F755" s="15">
        <v>3</v>
      </c>
      <c r="G755" s="15" t="s">
        <v>3120</v>
      </c>
      <c r="H755" s="15" t="str">
        <f t="shared" si="11"/>
        <v>208600</v>
      </c>
      <c r="I755" s="15" t="b">
        <v>1</v>
      </c>
      <c r="J755" s="15" t="s">
        <v>2698</v>
      </c>
      <c r="K755" s="33" t="s">
        <v>2981</v>
      </c>
      <c r="L755" s="15">
        <v>1</v>
      </c>
      <c r="M755" s="15">
        <v>120000</v>
      </c>
      <c r="N755" s="15">
        <v>0</v>
      </c>
      <c r="O755" s="33" t="s">
        <v>373</v>
      </c>
      <c r="P755" s="33">
        <v>12221027</v>
      </c>
      <c r="Q755" s="7">
        <v>0</v>
      </c>
      <c r="R755" s="33" t="s">
        <v>2699</v>
      </c>
      <c r="S755" s="15" t="s">
        <v>2713</v>
      </c>
      <c r="T755" s="33">
        <v>1</v>
      </c>
      <c r="U755" s="15" t="s">
        <v>2707</v>
      </c>
      <c r="V755" s="15">
        <v>10000</v>
      </c>
      <c r="AH755" s="33" t="s">
        <v>2745</v>
      </c>
      <c r="AI755" s="33">
        <v>1500</v>
      </c>
      <c r="CK755" t="s">
        <v>2511</v>
      </c>
    </row>
    <row r="756" spans="2:89">
      <c r="B756" s="15">
        <f>20000000+INDEX(编号表!$F:$F,MATCH(D756,编号表!$E:$E,0))*10000+F756</f>
        <v>20860004</v>
      </c>
      <c r="C756" s="15" t="s">
        <v>3117</v>
      </c>
      <c r="D756" s="15" t="s">
        <v>2511</v>
      </c>
      <c r="E756" s="15" t="s">
        <v>2696</v>
      </c>
      <c r="F756" s="15">
        <v>4</v>
      </c>
      <c r="G756" s="15" t="s">
        <v>3118</v>
      </c>
      <c r="H756" s="15" t="str">
        <f t="shared" si="11"/>
        <v>208600</v>
      </c>
      <c r="I756" s="15" t="b">
        <v>1</v>
      </c>
      <c r="J756" s="15" t="s">
        <v>2698</v>
      </c>
      <c r="K756" s="33" t="s">
        <v>2981</v>
      </c>
      <c r="L756" s="15">
        <v>1</v>
      </c>
      <c r="M756" s="15">
        <v>120000</v>
      </c>
      <c r="N756" s="15">
        <v>0</v>
      </c>
      <c r="O756" s="33" t="s">
        <v>373</v>
      </c>
      <c r="P756" s="33">
        <v>12221027</v>
      </c>
      <c r="Q756" s="7">
        <v>0</v>
      </c>
      <c r="R756" s="33" t="s">
        <v>2699</v>
      </c>
      <c r="S756" s="15" t="s">
        <v>2713</v>
      </c>
      <c r="T756" s="33">
        <v>1</v>
      </c>
      <c r="U756" s="15" t="s">
        <v>2707</v>
      </c>
      <c r="V756" s="15">
        <v>10000</v>
      </c>
      <c r="AH756" s="33" t="s">
        <v>2745</v>
      </c>
      <c r="AI756" s="33">
        <v>1000</v>
      </c>
      <c r="CK756" t="s">
        <v>2511</v>
      </c>
    </row>
    <row r="757" spans="2:89">
      <c r="B757" s="15">
        <f>20000000+INDEX(编号表!$F:$F,MATCH(D757,编号表!$E:$E,0))*10000+F757</f>
        <v>20860005</v>
      </c>
      <c r="C757" s="15" t="s">
        <v>3117</v>
      </c>
      <c r="D757" s="15" t="s">
        <v>2511</v>
      </c>
      <c r="E757" s="15" t="s">
        <v>2696</v>
      </c>
      <c r="F757" s="15">
        <v>5</v>
      </c>
      <c r="G757" s="15" t="s">
        <v>3119</v>
      </c>
      <c r="H757" s="15" t="str">
        <f t="shared" si="11"/>
        <v>208600</v>
      </c>
      <c r="I757" s="15" t="b">
        <v>1</v>
      </c>
      <c r="J757" s="15" t="s">
        <v>2698</v>
      </c>
      <c r="K757" s="33" t="s">
        <v>2981</v>
      </c>
      <c r="L757" s="15">
        <v>1</v>
      </c>
      <c r="M757" s="15">
        <v>120000</v>
      </c>
      <c r="N757" s="15">
        <v>0</v>
      </c>
      <c r="O757" s="33" t="s">
        <v>373</v>
      </c>
      <c r="P757" s="33">
        <v>12221027</v>
      </c>
      <c r="Q757" s="7">
        <v>0</v>
      </c>
      <c r="R757" s="33" t="s">
        <v>2699</v>
      </c>
      <c r="S757" s="15" t="s">
        <v>2713</v>
      </c>
      <c r="T757" s="33">
        <v>1</v>
      </c>
      <c r="U757" s="15" t="s">
        <v>2707</v>
      </c>
      <c r="V757" s="15">
        <v>10000</v>
      </c>
      <c r="AH757" s="33" t="s">
        <v>2745</v>
      </c>
      <c r="AI757" s="33">
        <v>1250</v>
      </c>
      <c r="CK757" t="s">
        <v>2511</v>
      </c>
    </row>
    <row r="758" spans="2:89">
      <c r="B758" s="15">
        <f>20000000+INDEX(编号表!$F:$F,MATCH(D758,编号表!$E:$E,0))*10000+F758</f>
        <v>20860006</v>
      </c>
      <c r="C758" s="15" t="s">
        <v>3117</v>
      </c>
      <c r="D758" s="15" t="s">
        <v>2511</v>
      </c>
      <c r="E758" s="15" t="s">
        <v>2696</v>
      </c>
      <c r="F758" s="15">
        <v>6</v>
      </c>
      <c r="G758" s="15" t="s">
        <v>3120</v>
      </c>
      <c r="H758" s="15" t="str">
        <f t="shared" si="11"/>
        <v>208600</v>
      </c>
      <c r="I758" s="15" t="b">
        <v>1</v>
      </c>
      <c r="J758" s="15" t="s">
        <v>2698</v>
      </c>
      <c r="K758" s="33" t="s">
        <v>2981</v>
      </c>
      <c r="L758" s="15">
        <v>1</v>
      </c>
      <c r="M758" s="15">
        <v>120000</v>
      </c>
      <c r="N758" s="15">
        <v>0</v>
      </c>
      <c r="O758" s="33" t="s">
        <v>373</v>
      </c>
      <c r="P758" s="33">
        <v>12221027</v>
      </c>
      <c r="Q758" s="7">
        <v>0</v>
      </c>
      <c r="R758" s="33" t="s">
        <v>2699</v>
      </c>
      <c r="S758" s="15" t="s">
        <v>2713</v>
      </c>
      <c r="T758" s="33">
        <v>1</v>
      </c>
      <c r="U758" s="15" t="s">
        <v>2707</v>
      </c>
      <c r="V758" s="15">
        <v>10000</v>
      </c>
      <c r="AH758" s="33" t="s">
        <v>2745</v>
      </c>
      <c r="AI758" s="33">
        <v>1500</v>
      </c>
      <c r="CK758" t="s">
        <v>2511</v>
      </c>
    </row>
    <row r="759" spans="2:89">
      <c r="B759" s="15">
        <f>20000000+INDEX(编号表!$F:$F,MATCH(D759,编号表!$E:$E,0))*10000+F759</f>
        <v>20860007</v>
      </c>
      <c r="C759" s="15" t="s">
        <v>3117</v>
      </c>
      <c r="D759" s="15" t="s">
        <v>2511</v>
      </c>
      <c r="E759" s="15" t="s">
        <v>2696</v>
      </c>
      <c r="F759" s="15">
        <v>7</v>
      </c>
      <c r="G759" s="15" t="s">
        <v>3118</v>
      </c>
      <c r="H759" s="15" t="str">
        <f t="shared" si="11"/>
        <v>208600</v>
      </c>
      <c r="I759" s="15" t="b">
        <v>1</v>
      </c>
      <c r="J759" s="15" t="s">
        <v>2698</v>
      </c>
      <c r="K759" s="33" t="s">
        <v>2981</v>
      </c>
      <c r="L759" s="15">
        <v>1</v>
      </c>
      <c r="M759" s="15">
        <v>120000</v>
      </c>
      <c r="N759" s="15">
        <v>0</v>
      </c>
      <c r="O759" s="33" t="s">
        <v>373</v>
      </c>
      <c r="P759" s="33">
        <v>12221027</v>
      </c>
      <c r="Q759" s="7">
        <v>0</v>
      </c>
      <c r="R759" s="33" t="s">
        <v>2699</v>
      </c>
      <c r="S759" s="15" t="s">
        <v>2713</v>
      </c>
      <c r="T759" s="33">
        <v>1</v>
      </c>
      <c r="U759" s="15" t="s">
        <v>2707</v>
      </c>
      <c r="V759" s="15">
        <v>10000</v>
      </c>
      <c r="AH759" s="33" t="s">
        <v>2745</v>
      </c>
      <c r="AI759" s="33">
        <v>1000</v>
      </c>
      <c r="CK759" t="s">
        <v>2511</v>
      </c>
    </row>
    <row r="760" spans="2:89">
      <c r="B760" s="15">
        <f>20000000+INDEX(编号表!$F:$F,MATCH(D760,编号表!$E:$E,0))*10000+F760</f>
        <v>20860008</v>
      </c>
      <c r="C760" s="15" t="s">
        <v>3117</v>
      </c>
      <c r="D760" s="15" t="s">
        <v>2511</v>
      </c>
      <c r="E760" s="15" t="s">
        <v>2696</v>
      </c>
      <c r="F760" s="15">
        <v>8</v>
      </c>
      <c r="G760" s="15" t="s">
        <v>3119</v>
      </c>
      <c r="H760" s="15" t="str">
        <f t="shared" si="11"/>
        <v>208600</v>
      </c>
      <c r="I760" s="15" t="b">
        <v>1</v>
      </c>
      <c r="J760" s="15" t="s">
        <v>2698</v>
      </c>
      <c r="K760" s="33" t="s">
        <v>2981</v>
      </c>
      <c r="L760" s="15">
        <v>1</v>
      </c>
      <c r="M760" s="15">
        <v>120000</v>
      </c>
      <c r="N760" s="15">
        <v>0</v>
      </c>
      <c r="O760" s="33" t="s">
        <v>373</v>
      </c>
      <c r="P760" s="33">
        <v>12221027</v>
      </c>
      <c r="Q760" s="7">
        <v>0</v>
      </c>
      <c r="R760" s="33" t="s">
        <v>2699</v>
      </c>
      <c r="S760" s="15" t="s">
        <v>2713</v>
      </c>
      <c r="T760" s="33">
        <v>1</v>
      </c>
      <c r="U760" s="15" t="s">
        <v>2707</v>
      </c>
      <c r="V760" s="15">
        <v>10000</v>
      </c>
      <c r="AH760" s="33" t="s">
        <v>2745</v>
      </c>
      <c r="AI760" s="33">
        <v>1250</v>
      </c>
      <c r="CK760" t="s">
        <v>2511</v>
      </c>
    </row>
    <row r="761" spans="2:89">
      <c r="B761" s="15">
        <f>20000000+INDEX(编号表!$F:$F,MATCH(D761,编号表!$E:$E,0))*10000+F761</f>
        <v>20860009</v>
      </c>
      <c r="C761" s="15" t="s">
        <v>3117</v>
      </c>
      <c r="D761" s="15" t="s">
        <v>2511</v>
      </c>
      <c r="E761" s="15" t="s">
        <v>2696</v>
      </c>
      <c r="F761" s="15">
        <v>9</v>
      </c>
      <c r="G761" s="15" t="s">
        <v>3120</v>
      </c>
      <c r="H761" s="15" t="str">
        <f t="shared" si="11"/>
        <v>208600</v>
      </c>
      <c r="I761" s="15" t="b">
        <v>1</v>
      </c>
      <c r="J761" s="15" t="s">
        <v>2698</v>
      </c>
      <c r="K761" s="33" t="s">
        <v>2981</v>
      </c>
      <c r="L761" s="15">
        <v>1</v>
      </c>
      <c r="M761" s="15">
        <v>120000</v>
      </c>
      <c r="N761" s="15">
        <v>0</v>
      </c>
      <c r="O761" s="33" t="s">
        <v>373</v>
      </c>
      <c r="P761" s="33">
        <v>12221027</v>
      </c>
      <c r="Q761" s="7">
        <v>0</v>
      </c>
      <c r="R761" s="33" t="s">
        <v>2699</v>
      </c>
      <c r="S761" s="15" t="s">
        <v>2713</v>
      </c>
      <c r="T761" s="33">
        <v>1</v>
      </c>
      <c r="U761" s="15" t="s">
        <v>2707</v>
      </c>
      <c r="V761" s="15">
        <v>10000</v>
      </c>
      <c r="AH761" s="33" t="s">
        <v>2745</v>
      </c>
      <c r="AI761" s="33">
        <v>1500</v>
      </c>
      <c r="CK761" t="s">
        <v>2511</v>
      </c>
    </row>
    <row r="762" spans="2:89">
      <c r="B762" s="15">
        <f>20000000+INDEX(编号表!$F:$F,MATCH(D762,编号表!$E:$E,0))*10000+F762</f>
        <v>20860010</v>
      </c>
      <c r="C762" s="15" t="s">
        <v>3117</v>
      </c>
      <c r="D762" s="15" t="s">
        <v>2511</v>
      </c>
      <c r="E762" s="15" t="s">
        <v>2696</v>
      </c>
      <c r="F762" s="15">
        <v>10</v>
      </c>
      <c r="G762" s="15" t="s">
        <v>3118</v>
      </c>
      <c r="H762" s="15" t="str">
        <f t="shared" si="11"/>
        <v>208600</v>
      </c>
      <c r="I762" s="15" t="b">
        <v>1</v>
      </c>
      <c r="J762" s="15" t="s">
        <v>2698</v>
      </c>
      <c r="K762" s="33" t="s">
        <v>2981</v>
      </c>
      <c r="L762" s="15">
        <v>1</v>
      </c>
      <c r="M762" s="15">
        <v>120000</v>
      </c>
      <c r="N762" s="15">
        <v>0</v>
      </c>
      <c r="O762" s="33" t="s">
        <v>373</v>
      </c>
      <c r="P762" s="33">
        <v>12221027</v>
      </c>
      <c r="Q762" s="7">
        <v>0</v>
      </c>
      <c r="R762" s="33" t="s">
        <v>2699</v>
      </c>
      <c r="S762" s="15" t="s">
        <v>2713</v>
      </c>
      <c r="T762" s="33">
        <v>1</v>
      </c>
      <c r="U762" s="15" t="s">
        <v>2707</v>
      </c>
      <c r="V762" s="15">
        <v>10000</v>
      </c>
      <c r="AH762" s="33" t="s">
        <v>2745</v>
      </c>
      <c r="AI762" s="33">
        <v>1000</v>
      </c>
      <c r="CK762" t="s">
        <v>2511</v>
      </c>
    </row>
    <row r="763" spans="2:89">
      <c r="B763" s="15">
        <f>20000000+INDEX(编号表!$F:$F,MATCH(D763,编号表!$E:$E,0))*10000+F763</f>
        <v>20860011</v>
      </c>
      <c r="C763" s="15" t="s">
        <v>3117</v>
      </c>
      <c r="D763" s="15" t="s">
        <v>2511</v>
      </c>
      <c r="E763" s="15" t="s">
        <v>2696</v>
      </c>
      <c r="F763" s="15">
        <v>11</v>
      </c>
      <c r="G763" s="15" t="s">
        <v>3119</v>
      </c>
      <c r="H763" s="15" t="str">
        <f t="shared" si="11"/>
        <v>208600</v>
      </c>
      <c r="I763" s="15" t="b">
        <v>1</v>
      </c>
      <c r="J763" s="15" t="s">
        <v>2698</v>
      </c>
      <c r="K763" s="33" t="s">
        <v>2981</v>
      </c>
      <c r="L763" s="15">
        <v>1</v>
      </c>
      <c r="M763" s="15">
        <v>120000</v>
      </c>
      <c r="N763" s="15">
        <v>0</v>
      </c>
      <c r="O763" s="33" t="s">
        <v>373</v>
      </c>
      <c r="P763" s="33">
        <v>12221027</v>
      </c>
      <c r="Q763" s="7">
        <v>0</v>
      </c>
      <c r="R763" s="33" t="s">
        <v>2699</v>
      </c>
      <c r="S763" s="15" t="s">
        <v>2713</v>
      </c>
      <c r="T763" s="33">
        <v>1</v>
      </c>
      <c r="U763" s="15" t="s">
        <v>2707</v>
      </c>
      <c r="V763" s="15">
        <v>10000</v>
      </c>
      <c r="AH763" s="33" t="s">
        <v>2745</v>
      </c>
      <c r="AI763" s="33">
        <v>1250</v>
      </c>
      <c r="CK763" t="s">
        <v>2511</v>
      </c>
    </row>
    <row r="764" spans="2:89">
      <c r="B764" s="15">
        <f>20000000+INDEX(编号表!$F:$F,MATCH(D764,编号表!$E:$E,0))*10000+F764</f>
        <v>20860012</v>
      </c>
      <c r="C764" s="15" t="s">
        <v>3117</v>
      </c>
      <c r="D764" s="15" t="s">
        <v>2511</v>
      </c>
      <c r="E764" s="15" t="s">
        <v>2696</v>
      </c>
      <c r="F764" s="15">
        <v>12</v>
      </c>
      <c r="G764" s="15" t="s">
        <v>3120</v>
      </c>
      <c r="H764" s="15" t="str">
        <f t="shared" si="11"/>
        <v>208600</v>
      </c>
      <c r="I764" s="15" t="b">
        <v>1</v>
      </c>
      <c r="J764" s="15" t="s">
        <v>2698</v>
      </c>
      <c r="K764" s="33" t="s">
        <v>2981</v>
      </c>
      <c r="L764" s="15">
        <v>1</v>
      </c>
      <c r="M764" s="15">
        <v>120000</v>
      </c>
      <c r="N764" s="15">
        <v>0</v>
      </c>
      <c r="O764" s="33" t="s">
        <v>373</v>
      </c>
      <c r="P764" s="33">
        <v>12221027</v>
      </c>
      <c r="Q764" s="7">
        <v>0</v>
      </c>
      <c r="R764" s="33" t="s">
        <v>2699</v>
      </c>
      <c r="S764" s="15" t="s">
        <v>2713</v>
      </c>
      <c r="T764" s="33">
        <v>1</v>
      </c>
      <c r="U764" s="15" t="s">
        <v>2707</v>
      </c>
      <c r="V764" s="15">
        <v>10000</v>
      </c>
      <c r="AH764" s="33" t="s">
        <v>2745</v>
      </c>
      <c r="AI764" s="33">
        <v>1500</v>
      </c>
      <c r="CK764" t="s">
        <v>2511</v>
      </c>
    </row>
    <row r="765" spans="2:89">
      <c r="B765" s="15">
        <f>20000000+INDEX(编号表!$F:$F,MATCH(D765,编号表!$E:$E,0))*10000+F765</f>
        <v>20860013</v>
      </c>
      <c r="C765" s="15" t="s">
        <v>3117</v>
      </c>
      <c r="D765" s="15" t="s">
        <v>2511</v>
      </c>
      <c r="E765" s="15" t="s">
        <v>2696</v>
      </c>
      <c r="F765" s="15">
        <v>13</v>
      </c>
      <c r="G765" s="15" t="s">
        <v>3118</v>
      </c>
      <c r="H765" s="15" t="str">
        <f t="shared" si="11"/>
        <v>208600</v>
      </c>
      <c r="I765" s="15" t="b">
        <v>1</v>
      </c>
      <c r="J765" s="15" t="s">
        <v>2698</v>
      </c>
      <c r="K765" s="33" t="s">
        <v>2981</v>
      </c>
      <c r="L765" s="15">
        <v>1</v>
      </c>
      <c r="M765" s="15">
        <v>120000</v>
      </c>
      <c r="N765" s="15">
        <v>0</v>
      </c>
      <c r="O765" s="33" t="s">
        <v>373</v>
      </c>
      <c r="P765" s="33">
        <v>12221027</v>
      </c>
      <c r="Q765" s="7">
        <v>0</v>
      </c>
      <c r="R765" s="33" t="s">
        <v>2699</v>
      </c>
      <c r="S765" s="15" t="s">
        <v>2713</v>
      </c>
      <c r="T765" s="33">
        <v>1</v>
      </c>
      <c r="U765" s="15" t="s">
        <v>2707</v>
      </c>
      <c r="V765" s="15">
        <v>10000</v>
      </c>
      <c r="AH765" s="33" t="s">
        <v>2745</v>
      </c>
      <c r="AI765" s="33">
        <v>1000</v>
      </c>
      <c r="CK765" t="s">
        <v>2511</v>
      </c>
    </row>
    <row r="766" spans="2:89">
      <c r="B766" s="15">
        <f>20000000+INDEX(编号表!$F:$F,MATCH(D766,编号表!$E:$E,0))*10000+F766</f>
        <v>20860014</v>
      </c>
      <c r="C766" s="15" t="s">
        <v>3117</v>
      </c>
      <c r="D766" s="15" t="s">
        <v>2511</v>
      </c>
      <c r="E766" s="15" t="s">
        <v>2696</v>
      </c>
      <c r="F766" s="15">
        <v>14</v>
      </c>
      <c r="G766" s="15" t="s">
        <v>3119</v>
      </c>
      <c r="H766" s="15" t="str">
        <f t="shared" si="11"/>
        <v>208600</v>
      </c>
      <c r="I766" s="15" t="b">
        <v>1</v>
      </c>
      <c r="J766" s="15" t="s">
        <v>2698</v>
      </c>
      <c r="K766" s="33" t="s">
        <v>2981</v>
      </c>
      <c r="L766" s="15">
        <v>1</v>
      </c>
      <c r="M766" s="15">
        <v>120000</v>
      </c>
      <c r="N766" s="15">
        <v>0</v>
      </c>
      <c r="O766" s="33" t="s">
        <v>373</v>
      </c>
      <c r="P766" s="33">
        <v>12221027</v>
      </c>
      <c r="Q766" s="7">
        <v>0</v>
      </c>
      <c r="R766" s="33" t="s">
        <v>2699</v>
      </c>
      <c r="S766" s="15" t="s">
        <v>2713</v>
      </c>
      <c r="T766" s="33">
        <v>1</v>
      </c>
      <c r="U766" s="15" t="s">
        <v>2707</v>
      </c>
      <c r="V766" s="15">
        <v>10000</v>
      </c>
      <c r="AH766" s="33" t="s">
        <v>2745</v>
      </c>
      <c r="AI766" s="33">
        <v>1250</v>
      </c>
      <c r="CK766" t="s">
        <v>2511</v>
      </c>
    </row>
    <row r="767" spans="2:89">
      <c r="B767" s="15">
        <f>20000000+INDEX(编号表!$F:$F,MATCH(D767,编号表!$E:$E,0))*10000+F767</f>
        <v>20860015</v>
      </c>
      <c r="C767" s="15" t="s">
        <v>3117</v>
      </c>
      <c r="D767" s="15" t="s">
        <v>2511</v>
      </c>
      <c r="E767" s="15" t="s">
        <v>2696</v>
      </c>
      <c r="F767" s="15">
        <v>15</v>
      </c>
      <c r="G767" s="15" t="s">
        <v>3120</v>
      </c>
      <c r="H767" s="15" t="str">
        <f t="shared" si="11"/>
        <v>208600</v>
      </c>
      <c r="I767" s="15" t="b">
        <v>1</v>
      </c>
      <c r="J767" s="15" t="s">
        <v>2698</v>
      </c>
      <c r="K767" s="33" t="s">
        <v>2981</v>
      </c>
      <c r="L767" s="15">
        <v>1</v>
      </c>
      <c r="M767" s="15">
        <v>120000</v>
      </c>
      <c r="N767" s="15">
        <v>0</v>
      </c>
      <c r="O767" s="33" t="s">
        <v>373</v>
      </c>
      <c r="P767" s="33">
        <v>12221027</v>
      </c>
      <c r="Q767" s="7">
        <v>0</v>
      </c>
      <c r="R767" s="33" t="s">
        <v>2699</v>
      </c>
      <c r="S767" s="15" t="s">
        <v>2713</v>
      </c>
      <c r="T767" s="33">
        <v>1</v>
      </c>
      <c r="U767" s="15" t="s">
        <v>2707</v>
      </c>
      <c r="V767" s="15">
        <v>10000</v>
      </c>
      <c r="AH767" s="33" t="s">
        <v>2745</v>
      </c>
      <c r="AI767" s="33">
        <v>1500</v>
      </c>
      <c r="CK767" t="s">
        <v>2511</v>
      </c>
    </row>
    <row r="768" spans="2:89">
      <c r="B768" s="15">
        <f>20000000+INDEX(编号表!$F:$F,MATCH(D768,编号表!$E:$E,0))*10000+F768</f>
        <v>20860016</v>
      </c>
      <c r="C768" s="15" t="s">
        <v>3117</v>
      </c>
      <c r="D768" s="15" t="s">
        <v>2511</v>
      </c>
      <c r="E768" s="15" t="s">
        <v>2696</v>
      </c>
      <c r="F768" s="15">
        <v>16</v>
      </c>
      <c r="G768" s="15" t="s">
        <v>3118</v>
      </c>
      <c r="H768" s="15" t="str">
        <f t="shared" si="11"/>
        <v>208600</v>
      </c>
      <c r="I768" s="15" t="b">
        <v>1</v>
      </c>
      <c r="J768" s="15" t="s">
        <v>2698</v>
      </c>
      <c r="K768" s="33" t="s">
        <v>2981</v>
      </c>
      <c r="L768" s="15">
        <v>1</v>
      </c>
      <c r="M768" s="15">
        <v>120000</v>
      </c>
      <c r="N768" s="15">
        <v>0</v>
      </c>
      <c r="O768" s="33" t="s">
        <v>373</v>
      </c>
      <c r="P768" s="33">
        <v>12221027</v>
      </c>
      <c r="Q768" s="7">
        <v>0</v>
      </c>
      <c r="R768" s="33" t="s">
        <v>2699</v>
      </c>
      <c r="S768" s="15" t="s">
        <v>2713</v>
      </c>
      <c r="T768" s="33">
        <v>1</v>
      </c>
      <c r="U768" s="15" t="s">
        <v>2707</v>
      </c>
      <c r="V768" s="15">
        <v>10000</v>
      </c>
      <c r="AH768" s="33" t="s">
        <v>2745</v>
      </c>
      <c r="AI768" s="33">
        <v>1000</v>
      </c>
      <c r="CK768" t="s">
        <v>2511</v>
      </c>
    </row>
    <row r="769" spans="2:89">
      <c r="B769" s="15">
        <f>20000000+INDEX(编号表!$F:$F,MATCH(D769,编号表!$E:$E,0))*10000+F769</f>
        <v>20860017</v>
      </c>
      <c r="C769" s="15" t="s">
        <v>3117</v>
      </c>
      <c r="D769" s="15" t="s">
        <v>2511</v>
      </c>
      <c r="E769" s="15" t="s">
        <v>2696</v>
      </c>
      <c r="F769" s="15">
        <v>17</v>
      </c>
      <c r="G769" s="15" t="s">
        <v>3119</v>
      </c>
      <c r="H769" s="15" t="str">
        <f t="shared" si="11"/>
        <v>208600</v>
      </c>
      <c r="I769" s="15" t="b">
        <v>1</v>
      </c>
      <c r="J769" s="15" t="s">
        <v>2698</v>
      </c>
      <c r="K769" s="33" t="s">
        <v>2981</v>
      </c>
      <c r="L769" s="15">
        <v>1</v>
      </c>
      <c r="M769" s="15">
        <v>120000</v>
      </c>
      <c r="N769" s="15">
        <v>0</v>
      </c>
      <c r="O769" s="33" t="s">
        <v>373</v>
      </c>
      <c r="P769" s="33">
        <v>12221027</v>
      </c>
      <c r="Q769" s="7">
        <v>0</v>
      </c>
      <c r="R769" s="33" t="s">
        <v>2699</v>
      </c>
      <c r="S769" s="15" t="s">
        <v>2713</v>
      </c>
      <c r="T769" s="33">
        <v>1</v>
      </c>
      <c r="U769" s="15" t="s">
        <v>2707</v>
      </c>
      <c r="V769" s="15">
        <v>10000</v>
      </c>
      <c r="AH769" s="33" t="s">
        <v>2745</v>
      </c>
      <c r="AI769" s="33">
        <v>1250</v>
      </c>
      <c r="CK769" t="s">
        <v>2511</v>
      </c>
    </row>
    <row r="770" spans="2:89">
      <c r="B770" s="15">
        <f>20000000+INDEX(编号表!$F:$F,MATCH(D770,编号表!$E:$E,0))*10000+F770</f>
        <v>20860018</v>
      </c>
      <c r="C770" s="15" t="s">
        <v>3117</v>
      </c>
      <c r="D770" s="15" t="s">
        <v>2511</v>
      </c>
      <c r="E770" s="15" t="s">
        <v>2696</v>
      </c>
      <c r="F770" s="15">
        <v>18</v>
      </c>
      <c r="G770" s="15" t="s">
        <v>3120</v>
      </c>
      <c r="H770" s="15" t="str">
        <f t="shared" si="11"/>
        <v>208600</v>
      </c>
      <c r="I770" s="15" t="b">
        <v>1</v>
      </c>
      <c r="J770" s="15" t="s">
        <v>2698</v>
      </c>
      <c r="K770" s="33" t="s">
        <v>2981</v>
      </c>
      <c r="L770" s="15">
        <v>1</v>
      </c>
      <c r="M770" s="15">
        <v>120000</v>
      </c>
      <c r="N770" s="15">
        <v>0</v>
      </c>
      <c r="O770" s="33" t="s">
        <v>373</v>
      </c>
      <c r="P770" s="33">
        <v>12221027</v>
      </c>
      <c r="Q770" s="7">
        <v>0</v>
      </c>
      <c r="R770" s="33" t="s">
        <v>2699</v>
      </c>
      <c r="S770" s="15" t="s">
        <v>2713</v>
      </c>
      <c r="T770" s="33">
        <v>1</v>
      </c>
      <c r="U770" s="15" t="s">
        <v>2707</v>
      </c>
      <c r="V770" s="15">
        <v>10000</v>
      </c>
      <c r="AH770" s="33" t="s">
        <v>2745</v>
      </c>
      <c r="AI770" s="33">
        <v>1500</v>
      </c>
      <c r="CK770" t="s">
        <v>2511</v>
      </c>
    </row>
    <row r="771" spans="2:89">
      <c r="B771" s="15">
        <f>20000000+INDEX(编号表!$F:$F,MATCH(D771,编号表!$E:$E,0))*10000+F771</f>
        <v>20860019</v>
      </c>
      <c r="C771" s="15" t="s">
        <v>3117</v>
      </c>
      <c r="D771" s="15" t="s">
        <v>2511</v>
      </c>
      <c r="E771" s="15" t="s">
        <v>2696</v>
      </c>
      <c r="F771" s="15">
        <v>19</v>
      </c>
      <c r="G771" s="15" t="s">
        <v>3118</v>
      </c>
      <c r="H771" s="15" t="str">
        <f t="shared" si="11"/>
        <v>208600</v>
      </c>
      <c r="I771" s="15" t="b">
        <v>1</v>
      </c>
      <c r="J771" s="15" t="s">
        <v>2698</v>
      </c>
      <c r="K771" s="33" t="s">
        <v>2981</v>
      </c>
      <c r="L771" s="15">
        <v>1</v>
      </c>
      <c r="M771" s="15">
        <v>120000</v>
      </c>
      <c r="N771" s="15">
        <v>0</v>
      </c>
      <c r="O771" s="33" t="s">
        <v>373</v>
      </c>
      <c r="P771" s="33">
        <v>12221027</v>
      </c>
      <c r="Q771" s="7">
        <v>0</v>
      </c>
      <c r="R771" s="33" t="s">
        <v>2699</v>
      </c>
      <c r="S771" s="15" t="s">
        <v>2713</v>
      </c>
      <c r="T771" s="33">
        <v>1</v>
      </c>
      <c r="U771" s="15" t="s">
        <v>2707</v>
      </c>
      <c r="V771" s="15">
        <v>10000</v>
      </c>
      <c r="AH771" s="33" t="s">
        <v>2745</v>
      </c>
      <c r="AI771" s="33">
        <v>1000</v>
      </c>
      <c r="CK771" t="s">
        <v>2511</v>
      </c>
    </row>
    <row r="772" spans="2:89">
      <c r="B772" s="15">
        <f>20000000+INDEX(编号表!$F:$F,MATCH(D772,编号表!$E:$E,0))*10000+F772</f>
        <v>20860020</v>
      </c>
      <c r="C772" s="15" t="s">
        <v>3117</v>
      </c>
      <c r="D772" s="15" t="s">
        <v>2511</v>
      </c>
      <c r="E772" s="15" t="s">
        <v>2696</v>
      </c>
      <c r="F772" s="15">
        <v>20</v>
      </c>
      <c r="G772" s="15" t="s">
        <v>3119</v>
      </c>
      <c r="H772" s="15" t="str">
        <f t="shared" si="11"/>
        <v>208600</v>
      </c>
      <c r="I772" s="15" t="b">
        <v>1</v>
      </c>
      <c r="J772" s="15" t="s">
        <v>2698</v>
      </c>
      <c r="K772" s="33" t="s">
        <v>2981</v>
      </c>
      <c r="L772" s="15">
        <v>1</v>
      </c>
      <c r="M772" s="15">
        <v>120000</v>
      </c>
      <c r="N772" s="15">
        <v>0</v>
      </c>
      <c r="O772" s="33" t="s">
        <v>373</v>
      </c>
      <c r="P772" s="33">
        <v>12221027</v>
      </c>
      <c r="Q772" s="7">
        <v>0</v>
      </c>
      <c r="R772" s="33" t="s">
        <v>2699</v>
      </c>
      <c r="S772" s="15" t="s">
        <v>2713</v>
      </c>
      <c r="T772" s="33">
        <v>1</v>
      </c>
      <c r="U772" s="15" t="s">
        <v>2707</v>
      </c>
      <c r="V772" s="15">
        <v>10000</v>
      </c>
      <c r="AH772" s="33" t="s">
        <v>2745</v>
      </c>
      <c r="AI772" s="33">
        <v>1250</v>
      </c>
      <c r="CK772" t="s">
        <v>2511</v>
      </c>
    </row>
    <row r="773" spans="2:89">
      <c r="B773" s="15">
        <f>20000000+INDEX(编号表!$F:$F,MATCH(D773,编号表!$E:$E,0))*10000+F773</f>
        <v>20860021</v>
      </c>
      <c r="C773" s="15" t="s">
        <v>3117</v>
      </c>
      <c r="D773" s="15" t="s">
        <v>2511</v>
      </c>
      <c r="E773" s="15" t="s">
        <v>2696</v>
      </c>
      <c r="F773" s="15">
        <v>21</v>
      </c>
      <c r="G773" s="15" t="s">
        <v>3120</v>
      </c>
      <c r="H773" s="15" t="str">
        <f t="shared" si="11"/>
        <v>208600</v>
      </c>
      <c r="I773" s="15" t="b">
        <v>1</v>
      </c>
      <c r="J773" s="15" t="s">
        <v>2698</v>
      </c>
      <c r="K773" s="33" t="s">
        <v>2981</v>
      </c>
      <c r="L773" s="15">
        <v>1</v>
      </c>
      <c r="M773" s="15">
        <v>120000</v>
      </c>
      <c r="N773" s="15">
        <v>0</v>
      </c>
      <c r="O773" s="33" t="s">
        <v>373</v>
      </c>
      <c r="P773" s="33">
        <v>12221027</v>
      </c>
      <c r="Q773" s="7">
        <v>0</v>
      </c>
      <c r="R773" s="33" t="s">
        <v>2699</v>
      </c>
      <c r="S773" s="15" t="s">
        <v>2713</v>
      </c>
      <c r="T773" s="33">
        <v>1</v>
      </c>
      <c r="U773" s="15" t="s">
        <v>2707</v>
      </c>
      <c r="V773" s="15">
        <v>10000</v>
      </c>
      <c r="AH773" s="33" t="s">
        <v>2745</v>
      </c>
      <c r="AI773" s="33">
        <v>1500</v>
      </c>
      <c r="CK773" t="s">
        <v>2511</v>
      </c>
    </row>
    <row r="774" spans="2:89">
      <c r="B774" s="15">
        <f>20000000+INDEX(编号表!$F:$F,MATCH(D774,编号表!$E:$E,0))*10000+F774</f>
        <v>20870001</v>
      </c>
      <c r="C774" s="15" t="s">
        <v>3121</v>
      </c>
      <c r="D774" s="15" t="s">
        <v>2520</v>
      </c>
      <c r="E774" s="15" t="s">
        <v>2696</v>
      </c>
      <c r="F774" s="15">
        <v>1</v>
      </c>
      <c r="G774" s="15" t="s">
        <v>3122</v>
      </c>
      <c r="H774" s="15" t="str">
        <f t="shared" si="11"/>
        <v>208700</v>
      </c>
      <c r="I774" s="15" t="b">
        <v>1</v>
      </c>
      <c r="J774" s="15" t="s">
        <v>2698</v>
      </c>
      <c r="K774" s="33" t="s">
        <v>2981</v>
      </c>
      <c r="L774" s="15">
        <v>1</v>
      </c>
      <c r="M774" s="15">
        <v>120000</v>
      </c>
      <c r="N774" s="15">
        <v>0</v>
      </c>
      <c r="O774" s="33" t="s">
        <v>373</v>
      </c>
      <c r="P774" s="33">
        <v>12221029</v>
      </c>
      <c r="Q774" s="7">
        <v>0</v>
      </c>
      <c r="R774" s="33" t="s">
        <v>2699</v>
      </c>
      <c r="S774" s="15" t="s">
        <v>2713</v>
      </c>
      <c r="T774" s="33">
        <v>1</v>
      </c>
      <c r="U774" s="15" t="s">
        <v>2700</v>
      </c>
      <c r="V774" s="15">
        <v>10000</v>
      </c>
      <c r="W774" s="15" t="s">
        <v>3123</v>
      </c>
      <c r="CK774" t="s">
        <v>2520</v>
      </c>
    </row>
    <row r="775" spans="2:89">
      <c r="B775" s="15">
        <f>20000000+INDEX(编号表!$F:$F,MATCH(D775,编号表!$E:$E,0))*10000+F775</f>
        <v>20870002</v>
      </c>
      <c r="C775" s="15" t="s">
        <v>3121</v>
      </c>
      <c r="D775" s="15" t="s">
        <v>2520</v>
      </c>
      <c r="E775" s="15" t="s">
        <v>2696</v>
      </c>
      <c r="F775" s="15">
        <v>2</v>
      </c>
      <c r="G775" s="15" t="s">
        <v>3122</v>
      </c>
      <c r="H775" s="15" t="str">
        <f t="shared" ref="H775:H838" si="12">LEFT(B775,6)</f>
        <v>208700</v>
      </c>
      <c r="I775" s="15" t="b">
        <v>1</v>
      </c>
      <c r="J775" s="15" t="s">
        <v>2698</v>
      </c>
      <c r="K775" s="33" t="s">
        <v>2981</v>
      </c>
      <c r="L775" s="15">
        <v>1</v>
      </c>
      <c r="M775" s="15">
        <v>120000</v>
      </c>
      <c r="N775" s="15">
        <v>0</v>
      </c>
      <c r="O775" s="33" t="s">
        <v>373</v>
      </c>
      <c r="P775" s="33">
        <v>12221029</v>
      </c>
      <c r="Q775" s="7">
        <v>0</v>
      </c>
      <c r="R775" s="33" t="s">
        <v>2699</v>
      </c>
      <c r="S775" s="15" t="s">
        <v>2713</v>
      </c>
      <c r="T775" s="33">
        <v>1</v>
      </c>
      <c r="U775" s="15" t="s">
        <v>2700</v>
      </c>
      <c r="V775" s="15">
        <v>10000</v>
      </c>
      <c r="W775" s="15" t="s">
        <v>3123</v>
      </c>
      <c r="CK775" t="s">
        <v>2520</v>
      </c>
    </row>
    <row r="776" spans="2:89">
      <c r="B776" s="15">
        <f>20000000+INDEX(编号表!$F:$F,MATCH(D776,编号表!$E:$E,0))*10000+F776</f>
        <v>20870003</v>
      </c>
      <c r="C776" s="15" t="s">
        <v>3121</v>
      </c>
      <c r="D776" s="15" t="s">
        <v>2520</v>
      </c>
      <c r="E776" s="15" t="s">
        <v>2696</v>
      </c>
      <c r="F776" s="15">
        <v>3</v>
      </c>
      <c r="G776" s="15" t="s">
        <v>3122</v>
      </c>
      <c r="H776" s="15" t="str">
        <f t="shared" si="12"/>
        <v>208700</v>
      </c>
      <c r="I776" s="15" t="b">
        <v>1</v>
      </c>
      <c r="J776" s="15" t="s">
        <v>2698</v>
      </c>
      <c r="K776" s="33" t="s">
        <v>2981</v>
      </c>
      <c r="L776" s="15">
        <v>1</v>
      </c>
      <c r="M776" s="15">
        <v>120000</v>
      </c>
      <c r="N776" s="15">
        <v>0</v>
      </c>
      <c r="O776" s="33" t="s">
        <v>373</v>
      </c>
      <c r="P776" s="33">
        <v>12221029</v>
      </c>
      <c r="Q776" s="7">
        <v>0</v>
      </c>
      <c r="R776" s="33" t="s">
        <v>2699</v>
      </c>
      <c r="S776" s="15" t="s">
        <v>2713</v>
      </c>
      <c r="T776" s="33">
        <v>1</v>
      </c>
      <c r="U776" s="15" t="s">
        <v>2700</v>
      </c>
      <c r="V776" s="15">
        <v>10000</v>
      </c>
      <c r="W776" s="15" t="s">
        <v>3123</v>
      </c>
      <c r="CK776" t="s">
        <v>2520</v>
      </c>
    </row>
    <row r="777" spans="2:89">
      <c r="B777" s="15">
        <f>20000000+INDEX(编号表!$F:$F,MATCH(D777,编号表!$E:$E,0))*10000+F777</f>
        <v>20870004</v>
      </c>
      <c r="C777" s="15" t="s">
        <v>3121</v>
      </c>
      <c r="D777" s="15" t="s">
        <v>2520</v>
      </c>
      <c r="E777" s="15" t="s">
        <v>2696</v>
      </c>
      <c r="F777" s="15">
        <v>4</v>
      </c>
      <c r="G777" s="15" t="s">
        <v>3122</v>
      </c>
      <c r="H777" s="15" t="str">
        <f t="shared" si="12"/>
        <v>208700</v>
      </c>
      <c r="I777" s="15" t="b">
        <v>1</v>
      </c>
      <c r="J777" s="15" t="s">
        <v>2698</v>
      </c>
      <c r="K777" s="33" t="s">
        <v>2981</v>
      </c>
      <c r="L777" s="15">
        <v>1</v>
      </c>
      <c r="M777" s="15">
        <v>120000</v>
      </c>
      <c r="N777" s="15">
        <v>0</v>
      </c>
      <c r="O777" s="33" t="s">
        <v>373</v>
      </c>
      <c r="P777" s="33">
        <v>12221029</v>
      </c>
      <c r="Q777" s="7">
        <v>0</v>
      </c>
      <c r="R777" s="33" t="s">
        <v>2699</v>
      </c>
      <c r="S777" s="15" t="s">
        <v>2713</v>
      </c>
      <c r="T777" s="33">
        <v>1</v>
      </c>
      <c r="U777" s="15" t="s">
        <v>2700</v>
      </c>
      <c r="V777" s="15">
        <v>10000</v>
      </c>
      <c r="W777" s="15" t="s">
        <v>3123</v>
      </c>
      <c r="CK777" t="s">
        <v>2520</v>
      </c>
    </row>
    <row r="778" spans="2:89">
      <c r="B778" s="15">
        <f>20000000+INDEX(编号表!$F:$F,MATCH(D778,编号表!$E:$E,0))*10000+F778</f>
        <v>20870005</v>
      </c>
      <c r="C778" s="15" t="s">
        <v>3121</v>
      </c>
      <c r="D778" s="15" t="s">
        <v>2520</v>
      </c>
      <c r="E778" s="15" t="s">
        <v>2696</v>
      </c>
      <c r="F778" s="15">
        <v>5</v>
      </c>
      <c r="G778" s="15" t="s">
        <v>3122</v>
      </c>
      <c r="H778" s="15" t="str">
        <f t="shared" si="12"/>
        <v>208700</v>
      </c>
      <c r="I778" s="15" t="b">
        <v>1</v>
      </c>
      <c r="J778" s="15" t="s">
        <v>2698</v>
      </c>
      <c r="K778" s="33" t="s">
        <v>2981</v>
      </c>
      <c r="L778" s="15">
        <v>1</v>
      </c>
      <c r="M778" s="15">
        <v>120000</v>
      </c>
      <c r="N778" s="15">
        <v>0</v>
      </c>
      <c r="O778" s="33" t="s">
        <v>373</v>
      </c>
      <c r="P778" s="33">
        <v>12221029</v>
      </c>
      <c r="Q778" s="7">
        <v>0</v>
      </c>
      <c r="R778" s="33" t="s">
        <v>2699</v>
      </c>
      <c r="S778" s="15" t="s">
        <v>2713</v>
      </c>
      <c r="T778" s="33">
        <v>1</v>
      </c>
      <c r="U778" s="15" t="s">
        <v>2700</v>
      </c>
      <c r="V778" s="15">
        <v>10000</v>
      </c>
      <c r="W778" s="15" t="s">
        <v>3123</v>
      </c>
      <c r="CK778" t="s">
        <v>2520</v>
      </c>
    </row>
    <row r="779" spans="2:89">
      <c r="B779" s="15">
        <f>20000000+INDEX(编号表!$F:$F,MATCH(D779,编号表!$E:$E,0))*10000+F779</f>
        <v>20870006</v>
      </c>
      <c r="C779" s="15" t="s">
        <v>3121</v>
      </c>
      <c r="D779" s="15" t="s">
        <v>2520</v>
      </c>
      <c r="E779" s="15" t="s">
        <v>2696</v>
      </c>
      <c r="F779" s="15">
        <v>6</v>
      </c>
      <c r="G779" s="15" t="s">
        <v>3122</v>
      </c>
      <c r="H779" s="15" t="str">
        <f t="shared" si="12"/>
        <v>208700</v>
      </c>
      <c r="I779" s="15" t="b">
        <v>1</v>
      </c>
      <c r="J779" s="15" t="s">
        <v>2698</v>
      </c>
      <c r="K779" s="33" t="s">
        <v>2981</v>
      </c>
      <c r="L779" s="15">
        <v>1</v>
      </c>
      <c r="M779" s="15">
        <v>120000</v>
      </c>
      <c r="N779" s="15">
        <v>0</v>
      </c>
      <c r="O779" s="33" t="s">
        <v>373</v>
      </c>
      <c r="P779" s="33">
        <v>12221029</v>
      </c>
      <c r="Q779" s="7">
        <v>0</v>
      </c>
      <c r="R779" s="33" t="s">
        <v>2699</v>
      </c>
      <c r="S779" s="15" t="s">
        <v>2713</v>
      </c>
      <c r="T779" s="33">
        <v>1</v>
      </c>
      <c r="U779" s="15" t="s">
        <v>2700</v>
      </c>
      <c r="V779" s="15">
        <v>10000</v>
      </c>
      <c r="W779" s="15" t="s">
        <v>3123</v>
      </c>
      <c r="CK779" t="s">
        <v>2520</v>
      </c>
    </row>
    <row r="780" spans="2:89">
      <c r="B780" s="15">
        <f>20000000+INDEX(编号表!$F:$F,MATCH(D780,编号表!$E:$E,0))*10000+F780</f>
        <v>20870007</v>
      </c>
      <c r="C780" s="15" t="s">
        <v>3121</v>
      </c>
      <c r="D780" s="15" t="s">
        <v>2520</v>
      </c>
      <c r="E780" s="15" t="s">
        <v>2696</v>
      </c>
      <c r="F780" s="15">
        <v>7</v>
      </c>
      <c r="G780" s="15" t="s">
        <v>3122</v>
      </c>
      <c r="H780" s="15" t="str">
        <f t="shared" si="12"/>
        <v>208700</v>
      </c>
      <c r="I780" s="15" t="b">
        <v>1</v>
      </c>
      <c r="J780" s="15" t="s">
        <v>2698</v>
      </c>
      <c r="K780" s="33" t="s">
        <v>2981</v>
      </c>
      <c r="L780" s="15">
        <v>1</v>
      </c>
      <c r="M780" s="15">
        <v>120000</v>
      </c>
      <c r="N780" s="15">
        <v>0</v>
      </c>
      <c r="O780" s="33" t="s">
        <v>373</v>
      </c>
      <c r="P780" s="33">
        <v>12221029</v>
      </c>
      <c r="Q780" s="7">
        <v>0</v>
      </c>
      <c r="R780" s="33" t="s">
        <v>2699</v>
      </c>
      <c r="S780" s="15" t="s">
        <v>2713</v>
      </c>
      <c r="T780" s="33">
        <v>1</v>
      </c>
      <c r="U780" s="15" t="s">
        <v>2700</v>
      </c>
      <c r="V780" s="15">
        <v>10000</v>
      </c>
      <c r="W780" s="15" t="s">
        <v>3123</v>
      </c>
      <c r="CK780" t="s">
        <v>2520</v>
      </c>
    </row>
    <row r="781" spans="2:89">
      <c r="B781" s="15">
        <f>20000000+INDEX(编号表!$F:$F,MATCH(D781,编号表!$E:$E,0))*10000+F781</f>
        <v>20870008</v>
      </c>
      <c r="C781" s="15" t="s">
        <v>3121</v>
      </c>
      <c r="D781" s="15" t="s">
        <v>2520</v>
      </c>
      <c r="E781" s="15" t="s">
        <v>2696</v>
      </c>
      <c r="F781" s="15">
        <v>8</v>
      </c>
      <c r="G781" s="15" t="s">
        <v>3122</v>
      </c>
      <c r="H781" s="15" t="str">
        <f t="shared" si="12"/>
        <v>208700</v>
      </c>
      <c r="I781" s="15" t="b">
        <v>1</v>
      </c>
      <c r="J781" s="15" t="s">
        <v>2698</v>
      </c>
      <c r="K781" s="33" t="s">
        <v>2981</v>
      </c>
      <c r="L781" s="15">
        <v>1</v>
      </c>
      <c r="M781" s="15">
        <v>120000</v>
      </c>
      <c r="N781" s="15">
        <v>0</v>
      </c>
      <c r="O781" s="33" t="s">
        <v>373</v>
      </c>
      <c r="P781" s="33">
        <v>12221029</v>
      </c>
      <c r="Q781" s="7">
        <v>0</v>
      </c>
      <c r="R781" s="33" t="s">
        <v>2699</v>
      </c>
      <c r="S781" s="15" t="s">
        <v>2713</v>
      </c>
      <c r="T781" s="33">
        <v>1</v>
      </c>
      <c r="U781" s="15" t="s">
        <v>2700</v>
      </c>
      <c r="V781" s="15">
        <v>10000</v>
      </c>
      <c r="W781" s="15" t="s">
        <v>3123</v>
      </c>
      <c r="CK781" t="s">
        <v>2520</v>
      </c>
    </row>
    <row r="782" spans="2:89">
      <c r="B782" s="15">
        <f>20000000+INDEX(编号表!$F:$F,MATCH(D782,编号表!$E:$E,0))*10000+F782</f>
        <v>20870009</v>
      </c>
      <c r="C782" s="15" t="s">
        <v>3121</v>
      </c>
      <c r="D782" s="15" t="s">
        <v>2520</v>
      </c>
      <c r="E782" s="15" t="s">
        <v>2696</v>
      </c>
      <c r="F782" s="15">
        <v>9</v>
      </c>
      <c r="G782" s="15" t="s">
        <v>3122</v>
      </c>
      <c r="H782" s="15" t="str">
        <f t="shared" si="12"/>
        <v>208700</v>
      </c>
      <c r="I782" s="15" t="b">
        <v>1</v>
      </c>
      <c r="J782" s="15" t="s">
        <v>2698</v>
      </c>
      <c r="K782" s="33" t="s">
        <v>2981</v>
      </c>
      <c r="L782" s="15">
        <v>1</v>
      </c>
      <c r="M782" s="15">
        <v>120000</v>
      </c>
      <c r="N782" s="15">
        <v>0</v>
      </c>
      <c r="O782" s="33" t="s">
        <v>373</v>
      </c>
      <c r="P782" s="33">
        <v>12221029</v>
      </c>
      <c r="Q782" s="7">
        <v>0</v>
      </c>
      <c r="R782" s="33" t="s">
        <v>2699</v>
      </c>
      <c r="S782" s="15" t="s">
        <v>2713</v>
      </c>
      <c r="T782" s="33">
        <v>1</v>
      </c>
      <c r="U782" s="15" t="s">
        <v>2700</v>
      </c>
      <c r="V782" s="15">
        <v>10000</v>
      </c>
      <c r="W782" s="15" t="s">
        <v>3123</v>
      </c>
      <c r="CK782" t="s">
        <v>2520</v>
      </c>
    </row>
    <row r="783" spans="2:89">
      <c r="B783" s="15">
        <f>20000000+INDEX(编号表!$F:$F,MATCH(D783,编号表!$E:$E,0))*10000+F783</f>
        <v>20870010</v>
      </c>
      <c r="C783" s="15" t="s">
        <v>3121</v>
      </c>
      <c r="D783" s="15" t="s">
        <v>2520</v>
      </c>
      <c r="E783" s="15" t="s">
        <v>2696</v>
      </c>
      <c r="F783" s="15">
        <v>10</v>
      </c>
      <c r="G783" s="15" t="s">
        <v>3122</v>
      </c>
      <c r="H783" s="15" t="str">
        <f t="shared" si="12"/>
        <v>208700</v>
      </c>
      <c r="I783" s="15" t="b">
        <v>1</v>
      </c>
      <c r="J783" s="15" t="s">
        <v>2698</v>
      </c>
      <c r="K783" s="33" t="s">
        <v>2981</v>
      </c>
      <c r="L783" s="15">
        <v>1</v>
      </c>
      <c r="M783" s="15">
        <v>120000</v>
      </c>
      <c r="N783" s="15">
        <v>0</v>
      </c>
      <c r="O783" s="33" t="s">
        <v>373</v>
      </c>
      <c r="P783" s="33">
        <v>12221029</v>
      </c>
      <c r="Q783" s="7">
        <v>0</v>
      </c>
      <c r="R783" s="33" t="s">
        <v>2699</v>
      </c>
      <c r="S783" s="15" t="s">
        <v>2713</v>
      </c>
      <c r="T783" s="33">
        <v>1</v>
      </c>
      <c r="U783" s="15" t="s">
        <v>2700</v>
      </c>
      <c r="V783" s="15">
        <v>10000</v>
      </c>
      <c r="W783" s="15" t="s">
        <v>3123</v>
      </c>
      <c r="CK783" t="s">
        <v>2520</v>
      </c>
    </row>
    <row r="784" spans="2:89">
      <c r="B784" s="15">
        <f>20000000+INDEX(编号表!$F:$F,MATCH(D784,编号表!$E:$E,0))*10000+F784</f>
        <v>20870011</v>
      </c>
      <c r="C784" s="15" t="s">
        <v>3121</v>
      </c>
      <c r="D784" s="15" t="s">
        <v>2520</v>
      </c>
      <c r="E784" s="15" t="s">
        <v>2696</v>
      </c>
      <c r="F784" s="15">
        <v>11</v>
      </c>
      <c r="G784" s="15" t="s">
        <v>3122</v>
      </c>
      <c r="H784" s="15" t="str">
        <f t="shared" si="12"/>
        <v>208700</v>
      </c>
      <c r="I784" s="15" t="b">
        <v>1</v>
      </c>
      <c r="J784" s="15" t="s">
        <v>2698</v>
      </c>
      <c r="K784" s="33" t="s">
        <v>2981</v>
      </c>
      <c r="L784" s="15">
        <v>1</v>
      </c>
      <c r="M784" s="15">
        <v>120000</v>
      </c>
      <c r="N784" s="15">
        <v>0</v>
      </c>
      <c r="O784" s="33" t="s">
        <v>373</v>
      </c>
      <c r="P784" s="33">
        <v>12221029</v>
      </c>
      <c r="Q784" s="7">
        <v>0</v>
      </c>
      <c r="R784" s="33" t="s">
        <v>2699</v>
      </c>
      <c r="S784" s="15" t="s">
        <v>2713</v>
      </c>
      <c r="T784" s="33">
        <v>1</v>
      </c>
      <c r="U784" s="15" t="s">
        <v>2700</v>
      </c>
      <c r="V784" s="15">
        <v>10000</v>
      </c>
      <c r="W784" s="15" t="s">
        <v>3123</v>
      </c>
      <c r="CK784" t="s">
        <v>2520</v>
      </c>
    </row>
    <row r="785" spans="2:89">
      <c r="B785" s="15">
        <f>20000000+INDEX(编号表!$F:$F,MATCH(D785,编号表!$E:$E,0))*10000+F785</f>
        <v>20870012</v>
      </c>
      <c r="C785" s="15" t="s">
        <v>3121</v>
      </c>
      <c r="D785" s="15" t="s">
        <v>2520</v>
      </c>
      <c r="E785" s="15" t="s">
        <v>2696</v>
      </c>
      <c r="F785" s="15">
        <v>12</v>
      </c>
      <c r="G785" s="15" t="s">
        <v>3122</v>
      </c>
      <c r="H785" s="15" t="str">
        <f t="shared" si="12"/>
        <v>208700</v>
      </c>
      <c r="I785" s="15" t="b">
        <v>1</v>
      </c>
      <c r="J785" s="15" t="s">
        <v>2698</v>
      </c>
      <c r="K785" s="33" t="s">
        <v>2981</v>
      </c>
      <c r="L785" s="15">
        <v>1</v>
      </c>
      <c r="M785" s="15">
        <v>120000</v>
      </c>
      <c r="N785" s="15">
        <v>0</v>
      </c>
      <c r="O785" s="33" t="s">
        <v>373</v>
      </c>
      <c r="P785" s="33">
        <v>12221029</v>
      </c>
      <c r="Q785" s="7">
        <v>0</v>
      </c>
      <c r="R785" s="33" t="s">
        <v>2699</v>
      </c>
      <c r="S785" s="15" t="s">
        <v>2713</v>
      </c>
      <c r="T785" s="33">
        <v>1</v>
      </c>
      <c r="U785" s="15" t="s">
        <v>2700</v>
      </c>
      <c r="V785" s="15">
        <v>10000</v>
      </c>
      <c r="W785" s="15" t="s">
        <v>3123</v>
      </c>
      <c r="CK785" t="s">
        <v>2520</v>
      </c>
    </row>
    <row r="786" spans="2:89">
      <c r="B786" s="15">
        <f>20000000+INDEX(编号表!$F:$F,MATCH(D786,编号表!$E:$E,0))*10000+F786</f>
        <v>20870013</v>
      </c>
      <c r="C786" s="15" t="s">
        <v>3121</v>
      </c>
      <c r="D786" s="15" t="s">
        <v>2520</v>
      </c>
      <c r="E786" s="15" t="s">
        <v>2696</v>
      </c>
      <c r="F786" s="15">
        <v>13</v>
      </c>
      <c r="G786" s="15" t="s">
        <v>3122</v>
      </c>
      <c r="H786" s="15" t="str">
        <f t="shared" si="12"/>
        <v>208700</v>
      </c>
      <c r="I786" s="15" t="b">
        <v>1</v>
      </c>
      <c r="J786" s="15" t="s">
        <v>2698</v>
      </c>
      <c r="K786" s="33" t="s">
        <v>2981</v>
      </c>
      <c r="L786" s="15">
        <v>1</v>
      </c>
      <c r="M786" s="15">
        <v>120000</v>
      </c>
      <c r="N786" s="15">
        <v>0</v>
      </c>
      <c r="O786" s="33" t="s">
        <v>373</v>
      </c>
      <c r="P786" s="33">
        <v>12221029</v>
      </c>
      <c r="Q786" s="7">
        <v>0</v>
      </c>
      <c r="R786" s="33" t="s">
        <v>2699</v>
      </c>
      <c r="S786" s="15" t="s">
        <v>2713</v>
      </c>
      <c r="T786" s="33">
        <v>1</v>
      </c>
      <c r="U786" s="15" t="s">
        <v>2700</v>
      </c>
      <c r="V786" s="15">
        <v>10000</v>
      </c>
      <c r="W786" s="15" t="s">
        <v>3123</v>
      </c>
      <c r="CK786" t="s">
        <v>2520</v>
      </c>
    </row>
    <row r="787" spans="2:89">
      <c r="B787" s="15">
        <f>20000000+INDEX(编号表!$F:$F,MATCH(D787,编号表!$E:$E,0))*10000+F787</f>
        <v>20870014</v>
      </c>
      <c r="C787" s="15" t="s">
        <v>3121</v>
      </c>
      <c r="D787" s="15" t="s">
        <v>2520</v>
      </c>
      <c r="E787" s="15" t="s">
        <v>2696</v>
      </c>
      <c r="F787" s="15">
        <v>14</v>
      </c>
      <c r="G787" s="15" t="s">
        <v>3122</v>
      </c>
      <c r="H787" s="15" t="str">
        <f t="shared" si="12"/>
        <v>208700</v>
      </c>
      <c r="I787" s="15" t="b">
        <v>1</v>
      </c>
      <c r="J787" s="15" t="s">
        <v>2698</v>
      </c>
      <c r="K787" s="33" t="s">
        <v>2981</v>
      </c>
      <c r="L787" s="15">
        <v>1</v>
      </c>
      <c r="M787" s="15">
        <v>120000</v>
      </c>
      <c r="N787" s="15">
        <v>0</v>
      </c>
      <c r="O787" s="33" t="s">
        <v>373</v>
      </c>
      <c r="P787" s="33">
        <v>12221029</v>
      </c>
      <c r="Q787" s="7">
        <v>0</v>
      </c>
      <c r="R787" s="33" t="s">
        <v>2699</v>
      </c>
      <c r="S787" s="15" t="s">
        <v>2713</v>
      </c>
      <c r="T787" s="33">
        <v>1</v>
      </c>
      <c r="U787" s="15" t="s">
        <v>2700</v>
      </c>
      <c r="V787" s="15">
        <v>10000</v>
      </c>
      <c r="W787" s="15" t="s">
        <v>3123</v>
      </c>
      <c r="CK787" t="s">
        <v>2520</v>
      </c>
    </row>
    <row r="788" spans="2:89">
      <c r="B788" s="15">
        <f>20000000+INDEX(编号表!$F:$F,MATCH(D788,编号表!$E:$E,0))*10000+F788</f>
        <v>20870015</v>
      </c>
      <c r="C788" s="15" t="s">
        <v>3121</v>
      </c>
      <c r="D788" s="15" t="s">
        <v>2520</v>
      </c>
      <c r="E788" s="15" t="s">
        <v>2696</v>
      </c>
      <c r="F788" s="15">
        <v>15</v>
      </c>
      <c r="G788" s="15" t="s">
        <v>3122</v>
      </c>
      <c r="H788" s="15" t="str">
        <f t="shared" si="12"/>
        <v>208700</v>
      </c>
      <c r="I788" s="15" t="b">
        <v>1</v>
      </c>
      <c r="J788" s="15" t="s">
        <v>2698</v>
      </c>
      <c r="K788" s="33" t="s">
        <v>2981</v>
      </c>
      <c r="L788" s="15">
        <v>1</v>
      </c>
      <c r="M788" s="15">
        <v>120000</v>
      </c>
      <c r="N788" s="15">
        <v>0</v>
      </c>
      <c r="O788" s="33" t="s">
        <v>373</v>
      </c>
      <c r="P788" s="33">
        <v>12221029</v>
      </c>
      <c r="Q788" s="7">
        <v>0</v>
      </c>
      <c r="R788" s="33" t="s">
        <v>2699</v>
      </c>
      <c r="S788" s="15" t="s">
        <v>2713</v>
      </c>
      <c r="T788" s="33">
        <v>1</v>
      </c>
      <c r="U788" s="15" t="s">
        <v>2700</v>
      </c>
      <c r="V788" s="15">
        <v>10000</v>
      </c>
      <c r="W788" s="15" t="s">
        <v>3123</v>
      </c>
      <c r="CK788" t="s">
        <v>2520</v>
      </c>
    </row>
    <row r="789" spans="2:89">
      <c r="B789" s="15">
        <f>20000000+INDEX(编号表!$F:$F,MATCH(D789,编号表!$E:$E,0))*10000+F789</f>
        <v>20870016</v>
      </c>
      <c r="C789" s="15" t="s">
        <v>3121</v>
      </c>
      <c r="D789" s="15" t="s">
        <v>2520</v>
      </c>
      <c r="E789" s="15" t="s">
        <v>2696</v>
      </c>
      <c r="F789" s="15">
        <v>16</v>
      </c>
      <c r="G789" s="15" t="s">
        <v>3122</v>
      </c>
      <c r="H789" s="15" t="str">
        <f t="shared" si="12"/>
        <v>208700</v>
      </c>
      <c r="I789" s="15" t="b">
        <v>1</v>
      </c>
      <c r="J789" s="15" t="s">
        <v>2698</v>
      </c>
      <c r="K789" s="33" t="s">
        <v>2981</v>
      </c>
      <c r="L789" s="15">
        <v>1</v>
      </c>
      <c r="M789" s="15">
        <v>120000</v>
      </c>
      <c r="N789" s="15">
        <v>0</v>
      </c>
      <c r="O789" s="33" t="s">
        <v>373</v>
      </c>
      <c r="P789" s="33">
        <v>12221029</v>
      </c>
      <c r="Q789" s="7">
        <v>0</v>
      </c>
      <c r="R789" s="33" t="s">
        <v>2699</v>
      </c>
      <c r="S789" s="15" t="s">
        <v>2713</v>
      </c>
      <c r="T789" s="33">
        <v>1</v>
      </c>
      <c r="U789" s="15" t="s">
        <v>2700</v>
      </c>
      <c r="V789" s="15">
        <v>10000</v>
      </c>
      <c r="W789" s="15" t="s">
        <v>3123</v>
      </c>
      <c r="CK789" t="s">
        <v>2520</v>
      </c>
    </row>
    <row r="790" spans="2:89">
      <c r="B790" s="15">
        <f>20000000+INDEX(编号表!$F:$F,MATCH(D790,编号表!$E:$E,0))*10000+F790</f>
        <v>20870017</v>
      </c>
      <c r="C790" s="15" t="s">
        <v>3121</v>
      </c>
      <c r="D790" s="15" t="s">
        <v>2520</v>
      </c>
      <c r="E790" s="15" t="s">
        <v>2696</v>
      </c>
      <c r="F790" s="15">
        <v>17</v>
      </c>
      <c r="G790" s="15" t="s">
        <v>3122</v>
      </c>
      <c r="H790" s="15" t="str">
        <f t="shared" si="12"/>
        <v>208700</v>
      </c>
      <c r="I790" s="15" t="b">
        <v>1</v>
      </c>
      <c r="J790" s="15" t="s">
        <v>2698</v>
      </c>
      <c r="K790" s="33" t="s">
        <v>2981</v>
      </c>
      <c r="L790" s="15">
        <v>1</v>
      </c>
      <c r="M790" s="15">
        <v>120000</v>
      </c>
      <c r="N790" s="15">
        <v>0</v>
      </c>
      <c r="O790" s="33" t="s">
        <v>373</v>
      </c>
      <c r="P790" s="33">
        <v>12221029</v>
      </c>
      <c r="Q790" s="7">
        <v>0</v>
      </c>
      <c r="R790" s="33" t="s">
        <v>2699</v>
      </c>
      <c r="S790" s="15" t="s">
        <v>2713</v>
      </c>
      <c r="T790" s="33">
        <v>1</v>
      </c>
      <c r="U790" s="15" t="s">
        <v>2700</v>
      </c>
      <c r="V790" s="15">
        <v>10000</v>
      </c>
      <c r="W790" s="15" t="s">
        <v>3123</v>
      </c>
      <c r="CK790" t="s">
        <v>2520</v>
      </c>
    </row>
    <row r="791" spans="2:89">
      <c r="B791" s="15">
        <f>20000000+INDEX(编号表!$F:$F,MATCH(D791,编号表!$E:$E,0))*10000+F791</f>
        <v>20870018</v>
      </c>
      <c r="C791" s="15" t="s">
        <v>3121</v>
      </c>
      <c r="D791" s="15" t="s">
        <v>2520</v>
      </c>
      <c r="E791" s="15" t="s">
        <v>2696</v>
      </c>
      <c r="F791" s="15">
        <v>18</v>
      </c>
      <c r="G791" s="15" t="s">
        <v>3122</v>
      </c>
      <c r="H791" s="15" t="str">
        <f t="shared" si="12"/>
        <v>208700</v>
      </c>
      <c r="I791" s="15" t="b">
        <v>1</v>
      </c>
      <c r="J791" s="15" t="s">
        <v>2698</v>
      </c>
      <c r="K791" s="33" t="s">
        <v>2981</v>
      </c>
      <c r="L791" s="15">
        <v>1</v>
      </c>
      <c r="M791" s="15">
        <v>120000</v>
      </c>
      <c r="N791" s="15">
        <v>0</v>
      </c>
      <c r="O791" s="33" t="s">
        <v>373</v>
      </c>
      <c r="P791" s="33">
        <v>12221029</v>
      </c>
      <c r="Q791" s="7">
        <v>0</v>
      </c>
      <c r="R791" s="33" t="s">
        <v>2699</v>
      </c>
      <c r="S791" s="15" t="s">
        <v>2713</v>
      </c>
      <c r="T791" s="33">
        <v>1</v>
      </c>
      <c r="U791" s="15" t="s">
        <v>2700</v>
      </c>
      <c r="V791" s="15">
        <v>10000</v>
      </c>
      <c r="W791" s="15" t="s">
        <v>3123</v>
      </c>
      <c r="CK791" t="s">
        <v>2520</v>
      </c>
    </row>
    <row r="792" spans="2:89">
      <c r="B792" s="15">
        <f>20000000+INDEX(编号表!$F:$F,MATCH(D792,编号表!$E:$E,0))*10000+F792</f>
        <v>20870019</v>
      </c>
      <c r="C792" s="15" t="s">
        <v>3121</v>
      </c>
      <c r="D792" s="15" t="s">
        <v>2520</v>
      </c>
      <c r="E792" s="15" t="s">
        <v>2696</v>
      </c>
      <c r="F792" s="15">
        <v>19</v>
      </c>
      <c r="G792" s="15" t="s">
        <v>3122</v>
      </c>
      <c r="H792" s="15" t="str">
        <f t="shared" si="12"/>
        <v>208700</v>
      </c>
      <c r="I792" s="15" t="b">
        <v>1</v>
      </c>
      <c r="J792" s="15" t="s">
        <v>2698</v>
      </c>
      <c r="K792" s="33" t="s">
        <v>2981</v>
      </c>
      <c r="L792" s="15">
        <v>1</v>
      </c>
      <c r="M792" s="15">
        <v>120000</v>
      </c>
      <c r="N792" s="15">
        <v>0</v>
      </c>
      <c r="O792" s="33" t="s">
        <v>373</v>
      </c>
      <c r="P792" s="33">
        <v>12221029</v>
      </c>
      <c r="Q792" s="7">
        <v>0</v>
      </c>
      <c r="R792" s="33" t="s">
        <v>2699</v>
      </c>
      <c r="S792" s="15" t="s">
        <v>2713</v>
      </c>
      <c r="T792" s="33">
        <v>1</v>
      </c>
      <c r="U792" s="15" t="s">
        <v>2700</v>
      </c>
      <c r="V792" s="15">
        <v>10000</v>
      </c>
      <c r="W792" s="15" t="s">
        <v>3123</v>
      </c>
      <c r="CK792" t="s">
        <v>2520</v>
      </c>
    </row>
    <row r="793" spans="2:89">
      <c r="B793" s="15">
        <f>20000000+INDEX(编号表!$F:$F,MATCH(D793,编号表!$E:$E,0))*10000+F793</f>
        <v>20870020</v>
      </c>
      <c r="C793" s="15" t="s">
        <v>3121</v>
      </c>
      <c r="D793" s="15" t="s">
        <v>2520</v>
      </c>
      <c r="E793" s="15" t="s">
        <v>2696</v>
      </c>
      <c r="F793" s="15">
        <v>20</v>
      </c>
      <c r="G793" s="15" t="s">
        <v>3122</v>
      </c>
      <c r="H793" s="15" t="str">
        <f t="shared" si="12"/>
        <v>208700</v>
      </c>
      <c r="I793" s="15" t="b">
        <v>1</v>
      </c>
      <c r="J793" s="15" t="s">
        <v>2698</v>
      </c>
      <c r="K793" s="33" t="s">
        <v>2981</v>
      </c>
      <c r="L793" s="15">
        <v>1</v>
      </c>
      <c r="M793" s="15">
        <v>120000</v>
      </c>
      <c r="N793" s="15">
        <v>0</v>
      </c>
      <c r="O793" s="33" t="s">
        <v>373</v>
      </c>
      <c r="P793" s="33">
        <v>12221029</v>
      </c>
      <c r="Q793" s="7">
        <v>0</v>
      </c>
      <c r="R793" s="33" t="s">
        <v>2699</v>
      </c>
      <c r="S793" s="15" t="s">
        <v>2713</v>
      </c>
      <c r="T793" s="33">
        <v>1</v>
      </c>
      <c r="U793" s="15" t="s">
        <v>2700</v>
      </c>
      <c r="V793" s="15">
        <v>10000</v>
      </c>
      <c r="W793" s="15" t="s">
        <v>3123</v>
      </c>
      <c r="CK793" t="s">
        <v>2520</v>
      </c>
    </row>
    <row r="794" spans="2:89">
      <c r="B794" s="15">
        <f>20000000+INDEX(编号表!$F:$F,MATCH(D794,编号表!$E:$E,0))*10000+F794</f>
        <v>20870021</v>
      </c>
      <c r="C794" s="15" t="s">
        <v>3121</v>
      </c>
      <c r="D794" s="15" t="s">
        <v>2520</v>
      </c>
      <c r="E794" s="15" t="s">
        <v>2696</v>
      </c>
      <c r="F794" s="15">
        <v>21</v>
      </c>
      <c r="G794" s="15" t="s">
        <v>3122</v>
      </c>
      <c r="H794" s="15" t="str">
        <f t="shared" si="12"/>
        <v>208700</v>
      </c>
      <c r="I794" s="15" t="b">
        <v>1</v>
      </c>
      <c r="J794" s="15" t="s">
        <v>2698</v>
      </c>
      <c r="K794" s="33" t="s">
        <v>2981</v>
      </c>
      <c r="L794" s="15">
        <v>1</v>
      </c>
      <c r="M794" s="15">
        <v>120000</v>
      </c>
      <c r="N794" s="15">
        <v>0</v>
      </c>
      <c r="O794" s="33" t="s">
        <v>373</v>
      </c>
      <c r="P794" s="33">
        <v>12221029</v>
      </c>
      <c r="Q794" s="7">
        <v>0</v>
      </c>
      <c r="R794" s="33" t="s">
        <v>2699</v>
      </c>
      <c r="S794" s="15" t="s">
        <v>2713</v>
      </c>
      <c r="T794" s="33">
        <v>1</v>
      </c>
      <c r="U794" s="15" t="s">
        <v>2700</v>
      </c>
      <c r="V794" s="15">
        <v>10000</v>
      </c>
      <c r="W794" s="15" t="s">
        <v>3123</v>
      </c>
      <c r="CK794" t="s">
        <v>2520</v>
      </c>
    </row>
    <row r="795" spans="2:89">
      <c r="B795" s="15">
        <f>20000000+INDEX(编号表!$F:$F,MATCH(D795,编号表!$E:$E,0))*10000+F795</f>
        <v>20880001</v>
      </c>
      <c r="C795" s="15" t="s">
        <v>3124</v>
      </c>
      <c r="D795" s="15" t="s">
        <v>2522</v>
      </c>
      <c r="E795" s="15" t="s">
        <v>2696</v>
      </c>
      <c r="F795" s="15">
        <v>1</v>
      </c>
      <c r="G795" s="15" t="s">
        <v>3125</v>
      </c>
      <c r="H795" s="15" t="str">
        <f t="shared" si="12"/>
        <v>208800</v>
      </c>
      <c r="I795" s="15" t="b">
        <v>1</v>
      </c>
      <c r="J795" s="15" t="s">
        <v>2698</v>
      </c>
      <c r="K795" s="33" t="s">
        <v>2981</v>
      </c>
      <c r="L795" s="15">
        <v>1</v>
      </c>
      <c r="M795" s="15">
        <v>120000</v>
      </c>
      <c r="N795" s="15">
        <v>0</v>
      </c>
      <c r="O795" s="33" t="s">
        <v>373</v>
      </c>
      <c r="P795" s="33">
        <v>12221030</v>
      </c>
      <c r="Q795" s="7">
        <v>0</v>
      </c>
      <c r="R795" s="33" t="s">
        <v>2699</v>
      </c>
      <c r="S795" s="15" t="s">
        <v>2713</v>
      </c>
      <c r="T795" s="33">
        <v>1</v>
      </c>
      <c r="U795" s="15" t="s">
        <v>2707</v>
      </c>
      <c r="V795" s="15">
        <v>10000</v>
      </c>
      <c r="AH795" s="33" t="s">
        <v>3126</v>
      </c>
      <c r="AI795" s="33">
        <v>2000</v>
      </c>
      <c r="CK795" t="s">
        <v>2522</v>
      </c>
    </row>
    <row r="796" spans="2:89">
      <c r="B796" s="15">
        <f>20000000+INDEX(编号表!$F:$F,MATCH(D796,编号表!$E:$E,0))*10000+F796</f>
        <v>20880002</v>
      </c>
      <c r="C796" s="15" t="s">
        <v>3124</v>
      </c>
      <c r="D796" s="15" t="s">
        <v>2522</v>
      </c>
      <c r="E796" s="15" t="s">
        <v>2696</v>
      </c>
      <c r="F796" s="15">
        <v>2</v>
      </c>
      <c r="G796" s="15" t="s">
        <v>3125</v>
      </c>
      <c r="H796" s="15" t="str">
        <f t="shared" si="12"/>
        <v>208800</v>
      </c>
      <c r="I796" s="15" t="b">
        <v>1</v>
      </c>
      <c r="J796" s="15" t="s">
        <v>2698</v>
      </c>
      <c r="K796" s="33" t="s">
        <v>2981</v>
      </c>
      <c r="L796" s="15">
        <v>1</v>
      </c>
      <c r="M796" s="15">
        <v>120000</v>
      </c>
      <c r="N796" s="15">
        <v>0</v>
      </c>
      <c r="O796" s="33" t="s">
        <v>373</v>
      </c>
      <c r="P796" s="33">
        <v>12221030</v>
      </c>
      <c r="Q796" s="7">
        <v>0</v>
      </c>
      <c r="R796" s="33" t="s">
        <v>2699</v>
      </c>
      <c r="S796" s="15" t="s">
        <v>2713</v>
      </c>
      <c r="T796" s="33">
        <v>1</v>
      </c>
      <c r="U796" s="15" t="s">
        <v>2707</v>
      </c>
      <c r="V796" s="15">
        <v>10000</v>
      </c>
      <c r="AH796" s="33" t="s">
        <v>3126</v>
      </c>
      <c r="AI796" s="33">
        <v>2000</v>
      </c>
      <c r="CK796" t="s">
        <v>2522</v>
      </c>
    </row>
    <row r="797" spans="2:89">
      <c r="B797" s="15">
        <f>20000000+INDEX(编号表!$F:$F,MATCH(D797,编号表!$E:$E,0))*10000+F797</f>
        <v>20880003</v>
      </c>
      <c r="C797" s="15" t="s">
        <v>3124</v>
      </c>
      <c r="D797" s="15" t="s">
        <v>2522</v>
      </c>
      <c r="E797" s="15" t="s">
        <v>2696</v>
      </c>
      <c r="F797" s="15">
        <v>3</v>
      </c>
      <c r="G797" s="15" t="s">
        <v>3125</v>
      </c>
      <c r="H797" s="15" t="str">
        <f t="shared" si="12"/>
        <v>208800</v>
      </c>
      <c r="I797" s="15" t="b">
        <v>1</v>
      </c>
      <c r="J797" s="15" t="s">
        <v>2698</v>
      </c>
      <c r="K797" s="33" t="s">
        <v>2981</v>
      </c>
      <c r="L797" s="15">
        <v>1</v>
      </c>
      <c r="M797" s="15">
        <v>120000</v>
      </c>
      <c r="N797" s="15">
        <v>0</v>
      </c>
      <c r="O797" s="33" t="s">
        <v>373</v>
      </c>
      <c r="P797" s="33">
        <v>12221030</v>
      </c>
      <c r="Q797" s="7">
        <v>0</v>
      </c>
      <c r="R797" s="33" t="s">
        <v>2699</v>
      </c>
      <c r="S797" s="15" t="s">
        <v>2713</v>
      </c>
      <c r="T797" s="33">
        <v>1</v>
      </c>
      <c r="U797" s="15" t="s">
        <v>2707</v>
      </c>
      <c r="V797" s="15">
        <v>10000</v>
      </c>
      <c r="AH797" s="33" t="s">
        <v>3126</v>
      </c>
      <c r="AI797" s="33">
        <v>2000</v>
      </c>
      <c r="CK797" t="s">
        <v>2522</v>
      </c>
    </row>
    <row r="798" spans="2:89">
      <c r="B798" s="15">
        <f>20000000+INDEX(编号表!$F:$F,MATCH(D798,编号表!$E:$E,0))*10000+F798</f>
        <v>20880004</v>
      </c>
      <c r="C798" s="15" t="s">
        <v>3124</v>
      </c>
      <c r="D798" s="15" t="s">
        <v>2522</v>
      </c>
      <c r="E798" s="15" t="s">
        <v>2696</v>
      </c>
      <c r="F798" s="15">
        <v>4</v>
      </c>
      <c r="G798" s="15" t="s">
        <v>3125</v>
      </c>
      <c r="H798" s="15" t="str">
        <f t="shared" si="12"/>
        <v>208800</v>
      </c>
      <c r="I798" s="15" t="b">
        <v>1</v>
      </c>
      <c r="J798" s="15" t="s">
        <v>2698</v>
      </c>
      <c r="K798" s="33" t="s">
        <v>2981</v>
      </c>
      <c r="L798" s="15">
        <v>1</v>
      </c>
      <c r="M798" s="15">
        <v>120000</v>
      </c>
      <c r="N798" s="15">
        <v>0</v>
      </c>
      <c r="O798" s="33" t="s">
        <v>373</v>
      </c>
      <c r="P798" s="33">
        <v>12221030</v>
      </c>
      <c r="Q798" s="7">
        <v>0</v>
      </c>
      <c r="R798" s="33" t="s">
        <v>2699</v>
      </c>
      <c r="S798" s="15" t="s">
        <v>2713</v>
      </c>
      <c r="T798" s="33">
        <v>1</v>
      </c>
      <c r="U798" s="15" t="s">
        <v>2707</v>
      </c>
      <c r="V798" s="15">
        <v>10000</v>
      </c>
      <c r="AH798" s="33" t="s">
        <v>3126</v>
      </c>
      <c r="AI798" s="33">
        <v>2000</v>
      </c>
      <c r="CK798" t="s">
        <v>2522</v>
      </c>
    </row>
    <row r="799" spans="2:89">
      <c r="B799" s="15">
        <f>20000000+INDEX(编号表!$F:$F,MATCH(D799,编号表!$E:$E,0))*10000+F799</f>
        <v>20880005</v>
      </c>
      <c r="C799" s="15" t="s">
        <v>3124</v>
      </c>
      <c r="D799" s="15" t="s">
        <v>2522</v>
      </c>
      <c r="E799" s="15" t="s">
        <v>2696</v>
      </c>
      <c r="F799" s="15">
        <v>5</v>
      </c>
      <c r="G799" s="15" t="s">
        <v>3125</v>
      </c>
      <c r="H799" s="15" t="str">
        <f t="shared" si="12"/>
        <v>208800</v>
      </c>
      <c r="I799" s="15" t="b">
        <v>1</v>
      </c>
      <c r="J799" s="15" t="s">
        <v>2698</v>
      </c>
      <c r="K799" s="33" t="s">
        <v>2981</v>
      </c>
      <c r="L799" s="15">
        <v>1</v>
      </c>
      <c r="M799" s="15">
        <v>120000</v>
      </c>
      <c r="N799" s="15">
        <v>0</v>
      </c>
      <c r="O799" s="33" t="s">
        <v>373</v>
      </c>
      <c r="P799" s="33">
        <v>12221030</v>
      </c>
      <c r="Q799" s="7">
        <v>0</v>
      </c>
      <c r="R799" s="33" t="s">
        <v>2699</v>
      </c>
      <c r="S799" s="15" t="s">
        <v>2713</v>
      </c>
      <c r="T799" s="33">
        <v>1</v>
      </c>
      <c r="U799" s="15" t="s">
        <v>2707</v>
      </c>
      <c r="V799" s="15">
        <v>10000</v>
      </c>
      <c r="AH799" s="33" t="s">
        <v>3126</v>
      </c>
      <c r="AI799" s="33">
        <v>2000</v>
      </c>
      <c r="CK799" t="s">
        <v>2522</v>
      </c>
    </row>
    <row r="800" spans="2:89">
      <c r="B800" s="15">
        <f>20000000+INDEX(编号表!$F:$F,MATCH(D800,编号表!$E:$E,0))*10000+F800</f>
        <v>20880006</v>
      </c>
      <c r="C800" s="15" t="s">
        <v>3124</v>
      </c>
      <c r="D800" s="15" t="s">
        <v>2522</v>
      </c>
      <c r="E800" s="15" t="s">
        <v>2696</v>
      </c>
      <c r="F800" s="15">
        <v>6</v>
      </c>
      <c r="G800" s="15" t="s">
        <v>3125</v>
      </c>
      <c r="H800" s="15" t="str">
        <f t="shared" si="12"/>
        <v>208800</v>
      </c>
      <c r="I800" s="15" t="b">
        <v>1</v>
      </c>
      <c r="J800" s="15" t="s">
        <v>2698</v>
      </c>
      <c r="K800" s="33" t="s">
        <v>2981</v>
      </c>
      <c r="L800" s="15">
        <v>1</v>
      </c>
      <c r="M800" s="15">
        <v>120000</v>
      </c>
      <c r="N800" s="15">
        <v>0</v>
      </c>
      <c r="O800" s="33" t="s">
        <v>373</v>
      </c>
      <c r="P800" s="33">
        <v>12221030</v>
      </c>
      <c r="Q800" s="7">
        <v>0</v>
      </c>
      <c r="R800" s="33" t="s">
        <v>2699</v>
      </c>
      <c r="S800" s="15" t="s">
        <v>2713</v>
      </c>
      <c r="T800" s="33">
        <v>1</v>
      </c>
      <c r="U800" s="15" t="s">
        <v>2707</v>
      </c>
      <c r="V800" s="15">
        <v>10000</v>
      </c>
      <c r="AH800" s="33" t="s">
        <v>3126</v>
      </c>
      <c r="AI800" s="33">
        <v>2000</v>
      </c>
      <c r="CK800" t="s">
        <v>2522</v>
      </c>
    </row>
    <row r="801" spans="2:89">
      <c r="B801" s="15">
        <f>20000000+INDEX(编号表!$F:$F,MATCH(D801,编号表!$E:$E,0))*10000+F801</f>
        <v>20880007</v>
      </c>
      <c r="C801" s="15" t="s">
        <v>3124</v>
      </c>
      <c r="D801" s="15" t="s">
        <v>2522</v>
      </c>
      <c r="E801" s="15" t="s">
        <v>2696</v>
      </c>
      <c r="F801" s="15">
        <v>7</v>
      </c>
      <c r="G801" s="15" t="s">
        <v>3125</v>
      </c>
      <c r="H801" s="15" t="str">
        <f t="shared" si="12"/>
        <v>208800</v>
      </c>
      <c r="I801" s="15" t="b">
        <v>1</v>
      </c>
      <c r="J801" s="15" t="s">
        <v>2698</v>
      </c>
      <c r="K801" s="33" t="s">
        <v>2981</v>
      </c>
      <c r="L801" s="15">
        <v>1</v>
      </c>
      <c r="M801" s="15">
        <v>120000</v>
      </c>
      <c r="N801" s="15">
        <v>0</v>
      </c>
      <c r="O801" s="33" t="s">
        <v>373</v>
      </c>
      <c r="P801" s="33">
        <v>12221030</v>
      </c>
      <c r="Q801" s="7">
        <v>0</v>
      </c>
      <c r="R801" s="33" t="s">
        <v>2699</v>
      </c>
      <c r="S801" s="15" t="s">
        <v>2713</v>
      </c>
      <c r="T801" s="33">
        <v>1</v>
      </c>
      <c r="U801" s="15" t="s">
        <v>2707</v>
      </c>
      <c r="V801" s="15">
        <v>10000</v>
      </c>
      <c r="AH801" s="33" t="s">
        <v>3126</v>
      </c>
      <c r="AI801" s="33">
        <v>2000</v>
      </c>
      <c r="CK801" t="s">
        <v>2522</v>
      </c>
    </row>
    <row r="802" spans="2:89">
      <c r="B802" s="15">
        <f>20000000+INDEX(编号表!$F:$F,MATCH(D802,编号表!$E:$E,0))*10000+F802</f>
        <v>20880008</v>
      </c>
      <c r="C802" s="15" t="s">
        <v>3124</v>
      </c>
      <c r="D802" s="15" t="s">
        <v>2522</v>
      </c>
      <c r="E802" s="15" t="s">
        <v>2696</v>
      </c>
      <c r="F802" s="15">
        <v>8</v>
      </c>
      <c r="G802" s="15" t="s">
        <v>3125</v>
      </c>
      <c r="H802" s="15" t="str">
        <f t="shared" si="12"/>
        <v>208800</v>
      </c>
      <c r="I802" s="15" t="b">
        <v>1</v>
      </c>
      <c r="J802" s="15" t="s">
        <v>2698</v>
      </c>
      <c r="K802" s="33" t="s">
        <v>2981</v>
      </c>
      <c r="L802" s="15">
        <v>1</v>
      </c>
      <c r="M802" s="15">
        <v>120000</v>
      </c>
      <c r="N802" s="15">
        <v>0</v>
      </c>
      <c r="O802" s="33" t="s">
        <v>373</v>
      </c>
      <c r="P802" s="33">
        <v>12221030</v>
      </c>
      <c r="Q802" s="7">
        <v>0</v>
      </c>
      <c r="R802" s="33" t="s">
        <v>2699</v>
      </c>
      <c r="S802" s="15" t="s">
        <v>2713</v>
      </c>
      <c r="T802" s="33">
        <v>1</v>
      </c>
      <c r="U802" s="15" t="s">
        <v>2707</v>
      </c>
      <c r="V802" s="15">
        <v>10000</v>
      </c>
      <c r="AH802" s="33" t="s">
        <v>3126</v>
      </c>
      <c r="AI802" s="33">
        <v>2000</v>
      </c>
      <c r="CK802" t="s">
        <v>2522</v>
      </c>
    </row>
    <row r="803" spans="2:89">
      <c r="B803" s="15">
        <f>20000000+INDEX(编号表!$F:$F,MATCH(D803,编号表!$E:$E,0))*10000+F803</f>
        <v>20880009</v>
      </c>
      <c r="C803" s="15" t="s">
        <v>3124</v>
      </c>
      <c r="D803" s="15" t="s">
        <v>2522</v>
      </c>
      <c r="E803" s="15" t="s">
        <v>2696</v>
      </c>
      <c r="F803" s="15">
        <v>9</v>
      </c>
      <c r="G803" s="15" t="s">
        <v>3125</v>
      </c>
      <c r="H803" s="15" t="str">
        <f t="shared" si="12"/>
        <v>208800</v>
      </c>
      <c r="I803" s="15" t="b">
        <v>1</v>
      </c>
      <c r="J803" s="15" t="s">
        <v>2698</v>
      </c>
      <c r="K803" s="33" t="s">
        <v>2981</v>
      </c>
      <c r="L803" s="15">
        <v>1</v>
      </c>
      <c r="M803" s="15">
        <v>120000</v>
      </c>
      <c r="N803" s="15">
        <v>0</v>
      </c>
      <c r="O803" s="33" t="s">
        <v>373</v>
      </c>
      <c r="P803" s="33">
        <v>12221030</v>
      </c>
      <c r="Q803" s="7">
        <v>0</v>
      </c>
      <c r="R803" s="33" t="s">
        <v>2699</v>
      </c>
      <c r="S803" s="15" t="s">
        <v>2713</v>
      </c>
      <c r="T803" s="33">
        <v>1</v>
      </c>
      <c r="U803" s="15" t="s">
        <v>2707</v>
      </c>
      <c r="V803" s="15">
        <v>10000</v>
      </c>
      <c r="AH803" s="33" t="s">
        <v>3126</v>
      </c>
      <c r="AI803" s="33">
        <v>2000</v>
      </c>
      <c r="CK803" t="s">
        <v>2522</v>
      </c>
    </row>
    <row r="804" spans="2:89">
      <c r="B804" s="15">
        <f>20000000+INDEX(编号表!$F:$F,MATCH(D804,编号表!$E:$E,0))*10000+F804</f>
        <v>20880010</v>
      </c>
      <c r="C804" s="15" t="s">
        <v>3124</v>
      </c>
      <c r="D804" s="15" t="s">
        <v>2522</v>
      </c>
      <c r="E804" s="15" t="s">
        <v>2696</v>
      </c>
      <c r="F804" s="15">
        <v>10</v>
      </c>
      <c r="G804" s="15" t="s">
        <v>3125</v>
      </c>
      <c r="H804" s="15" t="str">
        <f t="shared" si="12"/>
        <v>208800</v>
      </c>
      <c r="I804" s="15" t="b">
        <v>1</v>
      </c>
      <c r="J804" s="15" t="s">
        <v>2698</v>
      </c>
      <c r="K804" s="33" t="s">
        <v>2981</v>
      </c>
      <c r="L804" s="15">
        <v>1</v>
      </c>
      <c r="M804" s="15">
        <v>120000</v>
      </c>
      <c r="N804" s="15">
        <v>0</v>
      </c>
      <c r="O804" s="33" t="s">
        <v>373</v>
      </c>
      <c r="P804" s="33">
        <v>12221030</v>
      </c>
      <c r="Q804" s="7">
        <v>0</v>
      </c>
      <c r="R804" s="33" t="s">
        <v>2699</v>
      </c>
      <c r="S804" s="15" t="s">
        <v>2713</v>
      </c>
      <c r="T804" s="33">
        <v>1</v>
      </c>
      <c r="U804" s="15" t="s">
        <v>2707</v>
      </c>
      <c r="V804" s="15">
        <v>10000</v>
      </c>
      <c r="AH804" s="33" t="s">
        <v>3126</v>
      </c>
      <c r="AI804" s="33">
        <v>2000</v>
      </c>
      <c r="CK804" t="s">
        <v>2522</v>
      </c>
    </row>
    <row r="805" spans="2:89">
      <c r="B805" s="15">
        <f>20000000+INDEX(编号表!$F:$F,MATCH(D805,编号表!$E:$E,0))*10000+F805</f>
        <v>20880011</v>
      </c>
      <c r="C805" s="15" t="s">
        <v>3124</v>
      </c>
      <c r="D805" s="15" t="s">
        <v>2522</v>
      </c>
      <c r="E805" s="15" t="s">
        <v>2696</v>
      </c>
      <c r="F805" s="15">
        <v>11</v>
      </c>
      <c r="G805" s="15" t="s">
        <v>3125</v>
      </c>
      <c r="H805" s="15" t="str">
        <f t="shared" si="12"/>
        <v>208800</v>
      </c>
      <c r="I805" s="15" t="b">
        <v>1</v>
      </c>
      <c r="J805" s="15" t="s">
        <v>2698</v>
      </c>
      <c r="K805" s="33" t="s">
        <v>2981</v>
      </c>
      <c r="L805" s="15">
        <v>1</v>
      </c>
      <c r="M805" s="15">
        <v>120000</v>
      </c>
      <c r="N805" s="15">
        <v>0</v>
      </c>
      <c r="O805" s="33" t="s">
        <v>373</v>
      </c>
      <c r="P805" s="33">
        <v>12221030</v>
      </c>
      <c r="Q805" s="7">
        <v>0</v>
      </c>
      <c r="R805" s="33" t="s">
        <v>2699</v>
      </c>
      <c r="S805" s="15" t="s">
        <v>2713</v>
      </c>
      <c r="T805" s="33">
        <v>1</v>
      </c>
      <c r="U805" s="15" t="s">
        <v>2707</v>
      </c>
      <c r="V805" s="15">
        <v>10000</v>
      </c>
      <c r="AH805" s="33" t="s">
        <v>3126</v>
      </c>
      <c r="AI805" s="33">
        <v>2000</v>
      </c>
      <c r="CK805" t="s">
        <v>2522</v>
      </c>
    </row>
    <row r="806" spans="2:89">
      <c r="B806" s="15">
        <f>20000000+INDEX(编号表!$F:$F,MATCH(D806,编号表!$E:$E,0))*10000+F806</f>
        <v>20880012</v>
      </c>
      <c r="C806" s="15" t="s">
        <v>3124</v>
      </c>
      <c r="D806" s="15" t="s">
        <v>2522</v>
      </c>
      <c r="E806" s="15" t="s">
        <v>2696</v>
      </c>
      <c r="F806" s="15">
        <v>12</v>
      </c>
      <c r="G806" s="15" t="s">
        <v>3125</v>
      </c>
      <c r="H806" s="15" t="str">
        <f t="shared" si="12"/>
        <v>208800</v>
      </c>
      <c r="I806" s="15" t="b">
        <v>1</v>
      </c>
      <c r="J806" s="15" t="s">
        <v>2698</v>
      </c>
      <c r="K806" s="33" t="s">
        <v>2981</v>
      </c>
      <c r="L806" s="15">
        <v>1</v>
      </c>
      <c r="M806" s="15">
        <v>120000</v>
      </c>
      <c r="N806" s="15">
        <v>0</v>
      </c>
      <c r="O806" s="33" t="s">
        <v>373</v>
      </c>
      <c r="P806" s="33">
        <v>12221030</v>
      </c>
      <c r="Q806" s="7">
        <v>0</v>
      </c>
      <c r="R806" s="33" t="s">
        <v>2699</v>
      </c>
      <c r="S806" s="15" t="s">
        <v>2713</v>
      </c>
      <c r="T806" s="33">
        <v>1</v>
      </c>
      <c r="U806" s="15" t="s">
        <v>2707</v>
      </c>
      <c r="V806" s="15">
        <v>10000</v>
      </c>
      <c r="AH806" s="33" t="s">
        <v>3126</v>
      </c>
      <c r="AI806" s="33">
        <v>2000</v>
      </c>
      <c r="CK806" t="s">
        <v>2522</v>
      </c>
    </row>
    <row r="807" spans="2:89">
      <c r="B807" s="15">
        <f>20000000+INDEX(编号表!$F:$F,MATCH(D807,编号表!$E:$E,0))*10000+F807</f>
        <v>20880013</v>
      </c>
      <c r="C807" s="15" t="s">
        <v>3124</v>
      </c>
      <c r="D807" s="15" t="s">
        <v>2522</v>
      </c>
      <c r="E807" s="15" t="s">
        <v>2696</v>
      </c>
      <c r="F807" s="15">
        <v>13</v>
      </c>
      <c r="G807" s="15" t="s">
        <v>3125</v>
      </c>
      <c r="H807" s="15" t="str">
        <f t="shared" si="12"/>
        <v>208800</v>
      </c>
      <c r="I807" s="15" t="b">
        <v>1</v>
      </c>
      <c r="J807" s="15" t="s">
        <v>2698</v>
      </c>
      <c r="K807" s="33" t="s">
        <v>2981</v>
      </c>
      <c r="L807" s="15">
        <v>1</v>
      </c>
      <c r="M807" s="15">
        <v>120000</v>
      </c>
      <c r="N807" s="15">
        <v>0</v>
      </c>
      <c r="O807" s="33" t="s">
        <v>373</v>
      </c>
      <c r="P807" s="33">
        <v>12221030</v>
      </c>
      <c r="Q807" s="7">
        <v>0</v>
      </c>
      <c r="R807" s="33" t="s">
        <v>2699</v>
      </c>
      <c r="S807" s="15" t="s">
        <v>2713</v>
      </c>
      <c r="T807" s="33">
        <v>1</v>
      </c>
      <c r="U807" s="15" t="s">
        <v>2707</v>
      </c>
      <c r="V807" s="15">
        <v>10000</v>
      </c>
      <c r="AH807" s="33" t="s">
        <v>3126</v>
      </c>
      <c r="AI807" s="33">
        <v>2000</v>
      </c>
      <c r="CK807" t="s">
        <v>2522</v>
      </c>
    </row>
    <row r="808" spans="2:89">
      <c r="B808" s="15">
        <f>20000000+INDEX(编号表!$F:$F,MATCH(D808,编号表!$E:$E,0))*10000+F808</f>
        <v>20880014</v>
      </c>
      <c r="C808" s="15" t="s">
        <v>3124</v>
      </c>
      <c r="D808" s="15" t="s">
        <v>2522</v>
      </c>
      <c r="E808" s="15" t="s">
        <v>2696</v>
      </c>
      <c r="F808" s="15">
        <v>14</v>
      </c>
      <c r="G808" s="15" t="s">
        <v>3125</v>
      </c>
      <c r="H808" s="15" t="str">
        <f t="shared" si="12"/>
        <v>208800</v>
      </c>
      <c r="I808" s="15" t="b">
        <v>1</v>
      </c>
      <c r="J808" s="15" t="s">
        <v>2698</v>
      </c>
      <c r="K808" s="33" t="s">
        <v>2981</v>
      </c>
      <c r="L808" s="15">
        <v>1</v>
      </c>
      <c r="M808" s="15">
        <v>120000</v>
      </c>
      <c r="N808" s="15">
        <v>0</v>
      </c>
      <c r="O808" s="33" t="s">
        <v>373</v>
      </c>
      <c r="P808" s="33">
        <v>12221030</v>
      </c>
      <c r="Q808" s="7">
        <v>0</v>
      </c>
      <c r="R808" s="33" t="s">
        <v>2699</v>
      </c>
      <c r="S808" s="15" t="s">
        <v>2713</v>
      </c>
      <c r="T808" s="33">
        <v>1</v>
      </c>
      <c r="U808" s="15" t="s">
        <v>2707</v>
      </c>
      <c r="V808" s="15">
        <v>10000</v>
      </c>
      <c r="AH808" s="33" t="s">
        <v>3126</v>
      </c>
      <c r="AI808" s="33">
        <v>2000</v>
      </c>
      <c r="CK808" t="s">
        <v>2522</v>
      </c>
    </row>
    <row r="809" spans="2:89">
      <c r="B809" s="15">
        <f>20000000+INDEX(编号表!$F:$F,MATCH(D809,编号表!$E:$E,0))*10000+F809</f>
        <v>20880015</v>
      </c>
      <c r="C809" s="15" t="s">
        <v>3124</v>
      </c>
      <c r="D809" s="15" t="s">
        <v>2522</v>
      </c>
      <c r="E809" s="15" t="s">
        <v>2696</v>
      </c>
      <c r="F809" s="15">
        <v>15</v>
      </c>
      <c r="G809" s="15" t="s">
        <v>3125</v>
      </c>
      <c r="H809" s="15" t="str">
        <f t="shared" si="12"/>
        <v>208800</v>
      </c>
      <c r="I809" s="15" t="b">
        <v>1</v>
      </c>
      <c r="J809" s="15" t="s">
        <v>2698</v>
      </c>
      <c r="K809" s="33" t="s">
        <v>2981</v>
      </c>
      <c r="L809" s="15">
        <v>1</v>
      </c>
      <c r="M809" s="15">
        <v>120000</v>
      </c>
      <c r="N809" s="15">
        <v>0</v>
      </c>
      <c r="O809" s="33" t="s">
        <v>373</v>
      </c>
      <c r="P809" s="33">
        <v>12221030</v>
      </c>
      <c r="Q809" s="7">
        <v>0</v>
      </c>
      <c r="R809" s="33" t="s">
        <v>2699</v>
      </c>
      <c r="S809" s="15" t="s">
        <v>2713</v>
      </c>
      <c r="T809" s="33">
        <v>1</v>
      </c>
      <c r="U809" s="15" t="s">
        <v>2707</v>
      </c>
      <c r="V809" s="15">
        <v>10000</v>
      </c>
      <c r="AH809" s="33" t="s">
        <v>3126</v>
      </c>
      <c r="AI809" s="33">
        <v>2000</v>
      </c>
      <c r="CK809" t="s">
        <v>2522</v>
      </c>
    </row>
    <row r="810" spans="2:89">
      <c r="B810" s="15">
        <f>20000000+INDEX(编号表!$F:$F,MATCH(D810,编号表!$E:$E,0))*10000+F810</f>
        <v>20880016</v>
      </c>
      <c r="C810" s="15" t="s">
        <v>3124</v>
      </c>
      <c r="D810" s="15" t="s">
        <v>2522</v>
      </c>
      <c r="E810" s="15" t="s">
        <v>2696</v>
      </c>
      <c r="F810" s="15">
        <v>16</v>
      </c>
      <c r="G810" s="15" t="s">
        <v>3125</v>
      </c>
      <c r="H810" s="15" t="str">
        <f t="shared" si="12"/>
        <v>208800</v>
      </c>
      <c r="I810" s="15" t="b">
        <v>1</v>
      </c>
      <c r="J810" s="15" t="s">
        <v>2698</v>
      </c>
      <c r="K810" s="33" t="s">
        <v>2981</v>
      </c>
      <c r="L810" s="15">
        <v>1</v>
      </c>
      <c r="M810" s="15">
        <v>120000</v>
      </c>
      <c r="N810" s="15">
        <v>0</v>
      </c>
      <c r="O810" s="33" t="s">
        <v>373</v>
      </c>
      <c r="P810" s="33">
        <v>12221030</v>
      </c>
      <c r="Q810" s="7">
        <v>0</v>
      </c>
      <c r="R810" s="33" t="s">
        <v>2699</v>
      </c>
      <c r="S810" s="15" t="s">
        <v>2713</v>
      </c>
      <c r="T810" s="33">
        <v>1</v>
      </c>
      <c r="U810" s="15" t="s">
        <v>2707</v>
      </c>
      <c r="V810" s="15">
        <v>10000</v>
      </c>
      <c r="AH810" s="33" t="s">
        <v>3126</v>
      </c>
      <c r="AI810" s="33">
        <v>2000</v>
      </c>
      <c r="CK810" t="s">
        <v>2522</v>
      </c>
    </row>
    <row r="811" spans="2:89">
      <c r="B811" s="15">
        <f>20000000+INDEX(编号表!$F:$F,MATCH(D811,编号表!$E:$E,0))*10000+F811</f>
        <v>20880017</v>
      </c>
      <c r="C811" s="15" t="s">
        <v>3124</v>
      </c>
      <c r="D811" s="15" t="s">
        <v>2522</v>
      </c>
      <c r="E811" s="15" t="s">
        <v>2696</v>
      </c>
      <c r="F811" s="15">
        <v>17</v>
      </c>
      <c r="G811" s="15" t="s">
        <v>3125</v>
      </c>
      <c r="H811" s="15" t="str">
        <f t="shared" si="12"/>
        <v>208800</v>
      </c>
      <c r="I811" s="15" t="b">
        <v>1</v>
      </c>
      <c r="J811" s="15" t="s">
        <v>2698</v>
      </c>
      <c r="K811" s="33" t="s">
        <v>2981</v>
      </c>
      <c r="L811" s="15">
        <v>1</v>
      </c>
      <c r="M811" s="15">
        <v>120000</v>
      </c>
      <c r="N811" s="15">
        <v>0</v>
      </c>
      <c r="O811" s="33" t="s">
        <v>373</v>
      </c>
      <c r="P811" s="33">
        <v>12221030</v>
      </c>
      <c r="Q811" s="7">
        <v>0</v>
      </c>
      <c r="R811" s="33" t="s">
        <v>2699</v>
      </c>
      <c r="S811" s="15" t="s">
        <v>2713</v>
      </c>
      <c r="T811" s="33">
        <v>1</v>
      </c>
      <c r="U811" s="15" t="s">
        <v>2707</v>
      </c>
      <c r="V811" s="15">
        <v>10000</v>
      </c>
      <c r="AH811" s="33" t="s">
        <v>3126</v>
      </c>
      <c r="AI811" s="33">
        <v>2000</v>
      </c>
      <c r="CK811" t="s">
        <v>2522</v>
      </c>
    </row>
    <row r="812" spans="2:89">
      <c r="B812" s="15">
        <f>20000000+INDEX(编号表!$F:$F,MATCH(D812,编号表!$E:$E,0))*10000+F812</f>
        <v>20880018</v>
      </c>
      <c r="C812" s="15" t="s">
        <v>3124</v>
      </c>
      <c r="D812" s="15" t="s">
        <v>2522</v>
      </c>
      <c r="E812" s="15" t="s">
        <v>2696</v>
      </c>
      <c r="F812" s="15">
        <v>18</v>
      </c>
      <c r="G812" s="15" t="s">
        <v>3125</v>
      </c>
      <c r="H812" s="15" t="str">
        <f t="shared" si="12"/>
        <v>208800</v>
      </c>
      <c r="I812" s="15" t="b">
        <v>1</v>
      </c>
      <c r="J812" s="15" t="s">
        <v>2698</v>
      </c>
      <c r="K812" s="33" t="s">
        <v>2981</v>
      </c>
      <c r="L812" s="15">
        <v>1</v>
      </c>
      <c r="M812" s="15">
        <v>120000</v>
      </c>
      <c r="N812" s="15">
        <v>0</v>
      </c>
      <c r="O812" s="33" t="s">
        <v>373</v>
      </c>
      <c r="P812" s="33">
        <v>12221030</v>
      </c>
      <c r="Q812" s="7">
        <v>0</v>
      </c>
      <c r="R812" s="33" t="s">
        <v>2699</v>
      </c>
      <c r="S812" s="15" t="s">
        <v>2713</v>
      </c>
      <c r="T812" s="33">
        <v>1</v>
      </c>
      <c r="U812" s="15" t="s">
        <v>2707</v>
      </c>
      <c r="V812" s="15">
        <v>10000</v>
      </c>
      <c r="AH812" s="33" t="s">
        <v>3126</v>
      </c>
      <c r="AI812" s="33">
        <v>2000</v>
      </c>
      <c r="CK812" t="s">
        <v>2522</v>
      </c>
    </row>
    <row r="813" spans="2:89">
      <c r="B813" s="15">
        <f>20000000+INDEX(编号表!$F:$F,MATCH(D813,编号表!$E:$E,0))*10000+F813</f>
        <v>20880019</v>
      </c>
      <c r="C813" s="15" t="s">
        <v>3124</v>
      </c>
      <c r="D813" s="15" t="s">
        <v>2522</v>
      </c>
      <c r="E813" s="15" t="s">
        <v>2696</v>
      </c>
      <c r="F813" s="15">
        <v>19</v>
      </c>
      <c r="G813" s="15" t="s">
        <v>3125</v>
      </c>
      <c r="H813" s="15" t="str">
        <f t="shared" si="12"/>
        <v>208800</v>
      </c>
      <c r="I813" s="15" t="b">
        <v>1</v>
      </c>
      <c r="J813" s="15" t="s">
        <v>2698</v>
      </c>
      <c r="K813" s="33" t="s">
        <v>2981</v>
      </c>
      <c r="L813" s="15">
        <v>1</v>
      </c>
      <c r="M813" s="15">
        <v>120000</v>
      </c>
      <c r="N813" s="15">
        <v>0</v>
      </c>
      <c r="O813" s="33" t="s">
        <v>373</v>
      </c>
      <c r="P813" s="33">
        <v>12221030</v>
      </c>
      <c r="Q813" s="7">
        <v>0</v>
      </c>
      <c r="R813" s="33" t="s">
        <v>2699</v>
      </c>
      <c r="S813" s="15" t="s">
        <v>2713</v>
      </c>
      <c r="T813" s="33">
        <v>1</v>
      </c>
      <c r="U813" s="15" t="s">
        <v>2707</v>
      </c>
      <c r="V813" s="15">
        <v>10000</v>
      </c>
      <c r="AH813" s="33" t="s">
        <v>3126</v>
      </c>
      <c r="AI813" s="33">
        <v>2000</v>
      </c>
      <c r="CK813" t="s">
        <v>2522</v>
      </c>
    </row>
    <row r="814" spans="2:89">
      <c r="B814" s="15">
        <f>20000000+INDEX(编号表!$F:$F,MATCH(D814,编号表!$E:$E,0))*10000+F814</f>
        <v>20880020</v>
      </c>
      <c r="C814" s="15" t="s">
        <v>3124</v>
      </c>
      <c r="D814" s="15" t="s">
        <v>2522</v>
      </c>
      <c r="E814" s="15" t="s">
        <v>2696</v>
      </c>
      <c r="F814" s="15">
        <v>20</v>
      </c>
      <c r="G814" s="15" t="s">
        <v>3125</v>
      </c>
      <c r="H814" s="15" t="str">
        <f t="shared" si="12"/>
        <v>208800</v>
      </c>
      <c r="I814" s="15" t="b">
        <v>1</v>
      </c>
      <c r="J814" s="15" t="s">
        <v>2698</v>
      </c>
      <c r="K814" s="33" t="s">
        <v>2981</v>
      </c>
      <c r="L814" s="15">
        <v>1</v>
      </c>
      <c r="M814" s="15">
        <v>120000</v>
      </c>
      <c r="N814" s="15">
        <v>0</v>
      </c>
      <c r="O814" s="33" t="s">
        <v>373</v>
      </c>
      <c r="P814" s="33">
        <v>12221030</v>
      </c>
      <c r="Q814" s="7">
        <v>0</v>
      </c>
      <c r="R814" s="33" t="s">
        <v>2699</v>
      </c>
      <c r="S814" s="15" t="s">
        <v>2713</v>
      </c>
      <c r="T814" s="33">
        <v>1</v>
      </c>
      <c r="U814" s="15" t="s">
        <v>2707</v>
      </c>
      <c r="V814" s="15">
        <v>10000</v>
      </c>
      <c r="AH814" s="33" t="s">
        <v>3126</v>
      </c>
      <c r="AI814" s="33">
        <v>2000</v>
      </c>
      <c r="CK814" t="s">
        <v>2522</v>
      </c>
    </row>
    <row r="815" spans="2:89">
      <c r="B815" s="15">
        <f>20000000+INDEX(编号表!$F:$F,MATCH(D815,编号表!$E:$E,0))*10000+F815</f>
        <v>20880021</v>
      </c>
      <c r="C815" s="15" t="s">
        <v>3124</v>
      </c>
      <c r="D815" s="15" t="s">
        <v>2522</v>
      </c>
      <c r="E815" s="15" t="s">
        <v>2696</v>
      </c>
      <c r="F815" s="15">
        <v>21</v>
      </c>
      <c r="G815" s="15" t="s">
        <v>3125</v>
      </c>
      <c r="H815" s="15" t="str">
        <f t="shared" si="12"/>
        <v>208800</v>
      </c>
      <c r="I815" s="15" t="b">
        <v>1</v>
      </c>
      <c r="J815" s="15" t="s">
        <v>2698</v>
      </c>
      <c r="K815" s="33" t="s">
        <v>2981</v>
      </c>
      <c r="L815" s="15">
        <v>1</v>
      </c>
      <c r="M815" s="15">
        <v>120000</v>
      </c>
      <c r="N815" s="15">
        <v>0</v>
      </c>
      <c r="O815" s="33" t="s">
        <v>373</v>
      </c>
      <c r="P815" s="33">
        <v>12221030</v>
      </c>
      <c r="Q815" s="7">
        <v>0</v>
      </c>
      <c r="R815" s="33" t="s">
        <v>2699</v>
      </c>
      <c r="S815" s="15" t="s">
        <v>2713</v>
      </c>
      <c r="T815" s="33">
        <v>1</v>
      </c>
      <c r="U815" s="15" t="s">
        <v>2707</v>
      </c>
      <c r="V815" s="15">
        <v>10000</v>
      </c>
      <c r="AH815" s="33" t="s">
        <v>3126</v>
      </c>
      <c r="AI815" s="33">
        <v>2000</v>
      </c>
      <c r="CK815" t="s">
        <v>2522</v>
      </c>
    </row>
    <row r="816" spans="2:89">
      <c r="B816" s="15">
        <f>20000000+INDEX(编号表!$F:$F,MATCH(D816,编号表!$E:$E,0))*10000+F816</f>
        <v>20890001</v>
      </c>
      <c r="C816" s="15" t="s">
        <v>3127</v>
      </c>
      <c r="D816" s="15" t="s">
        <v>2546</v>
      </c>
      <c r="E816" s="15" t="s">
        <v>2696</v>
      </c>
      <c r="F816" s="15">
        <v>1</v>
      </c>
      <c r="G816" s="15" t="s">
        <v>3128</v>
      </c>
      <c r="H816" s="15" t="str">
        <f t="shared" si="12"/>
        <v>208900</v>
      </c>
      <c r="I816" s="15" t="b">
        <v>1</v>
      </c>
      <c r="J816" s="15" t="s">
        <v>2698</v>
      </c>
      <c r="K816" s="33" t="s">
        <v>2981</v>
      </c>
      <c r="L816" s="15">
        <v>1</v>
      </c>
      <c r="M816" s="15">
        <v>120000</v>
      </c>
      <c r="N816" s="15">
        <v>0</v>
      </c>
      <c r="O816" s="33" t="s">
        <v>373</v>
      </c>
      <c r="P816" s="33">
        <v>12221032</v>
      </c>
      <c r="Q816" s="7">
        <v>0</v>
      </c>
      <c r="R816" s="33" t="s">
        <v>2699</v>
      </c>
      <c r="S816" s="15" t="s">
        <v>2502</v>
      </c>
      <c r="T816" s="33">
        <v>1</v>
      </c>
      <c r="U816" s="15" t="s">
        <v>2707</v>
      </c>
      <c r="V816" s="15">
        <v>10000</v>
      </c>
      <c r="AH816" s="33" t="s">
        <v>3060</v>
      </c>
      <c r="AI816" s="33">
        <v>-800</v>
      </c>
      <c r="CK816" t="s">
        <v>2546</v>
      </c>
    </row>
    <row r="817" spans="2:89">
      <c r="B817" s="15">
        <f>20000000+INDEX(编号表!$F:$F,MATCH(D817,编号表!$E:$E,0))*10000+F817</f>
        <v>20890002</v>
      </c>
      <c r="C817" s="15" t="s">
        <v>3127</v>
      </c>
      <c r="D817" s="15" t="s">
        <v>2546</v>
      </c>
      <c r="E817" s="15" t="s">
        <v>2696</v>
      </c>
      <c r="F817" s="15">
        <v>2</v>
      </c>
      <c r="G817" s="15" t="s">
        <v>3129</v>
      </c>
      <c r="H817" s="15" t="str">
        <f t="shared" si="12"/>
        <v>208900</v>
      </c>
      <c r="I817" s="15" t="b">
        <v>1</v>
      </c>
      <c r="J817" s="15" t="s">
        <v>2698</v>
      </c>
      <c r="K817" s="33" t="s">
        <v>2981</v>
      </c>
      <c r="L817" s="15">
        <v>1</v>
      </c>
      <c r="M817" s="15">
        <v>120000</v>
      </c>
      <c r="N817" s="15">
        <v>0</v>
      </c>
      <c r="O817" s="33" t="s">
        <v>373</v>
      </c>
      <c r="P817" s="33">
        <v>12221032</v>
      </c>
      <c r="Q817" s="7">
        <v>0</v>
      </c>
      <c r="R817" s="33" t="s">
        <v>2699</v>
      </c>
      <c r="S817" s="15" t="s">
        <v>2502</v>
      </c>
      <c r="T817" s="33">
        <v>1</v>
      </c>
      <c r="U817" s="15" t="s">
        <v>2707</v>
      </c>
      <c r="V817" s="15">
        <v>10000</v>
      </c>
      <c r="AH817" s="33" t="s">
        <v>3060</v>
      </c>
      <c r="AI817" s="33">
        <v>-1000</v>
      </c>
      <c r="CK817" t="s">
        <v>2546</v>
      </c>
    </row>
    <row r="818" spans="2:89">
      <c r="B818" s="15">
        <f>20000000+INDEX(编号表!$F:$F,MATCH(D818,编号表!$E:$E,0))*10000+F818</f>
        <v>20890003</v>
      </c>
      <c r="C818" s="15" t="s">
        <v>3127</v>
      </c>
      <c r="D818" s="15" t="s">
        <v>2546</v>
      </c>
      <c r="E818" s="15" t="s">
        <v>2696</v>
      </c>
      <c r="F818" s="15">
        <v>3</v>
      </c>
      <c r="G818" s="15" t="s">
        <v>3130</v>
      </c>
      <c r="H818" s="15" t="str">
        <f t="shared" si="12"/>
        <v>208900</v>
      </c>
      <c r="I818" s="15" t="b">
        <v>1</v>
      </c>
      <c r="J818" s="15" t="s">
        <v>2698</v>
      </c>
      <c r="K818" s="33" t="s">
        <v>2981</v>
      </c>
      <c r="L818" s="15">
        <v>1</v>
      </c>
      <c r="M818" s="15">
        <v>120000</v>
      </c>
      <c r="N818" s="15">
        <v>0</v>
      </c>
      <c r="O818" s="33" t="s">
        <v>373</v>
      </c>
      <c r="P818" s="33">
        <v>12221032</v>
      </c>
      <c r="Q818" s="7">
        <v>0</v>
      </c>
      <c r="R818" s="33" t="s">
        <v>2699</v>
      </c>
      <c r="S818" s="15" t="s">
        <v>2502</v>
      </c>
      <c r="T818" s="33">
        <v>1</v>
      </c>
      <c r="U818" s="15" t="s">
        <v>2707</v>
      </c>
      <c r="V818" s="15">
        <v>10000</v>
      </c>
      <c r="AH818" s="33" t="s">
        <v>3060</v>
      </c>
      <c r="AI818" s="33">
        <v>-1200</v>
      </c>
      <c r="CK818" t="s">
        <v>2546</v>
      </c>
    </row>
    <row r="819" spans="2:89">
      <c r="B819" s="15">
        <f>20000000+INDEX(编号表!$F:$F,MATCH(D819,编号表!$E:$E,0))*10000+F819</f>
        <v>20890004</v>
      </c>
      <c r="C819" s="15" t="s">
        <v>3127</v>
      </c>
      <c r="D819" s="15" t="s">
        <v>2546</v>
      </c>
      <c r="E819" s="15" t="s">
        <v>2696</v>
      </c>
      <c r="F819" s="15">
        <v>4</v>
      </c>
      <c r="G819" s="15" t="s">
        <v>3128</v>
      </c>
      <c r="H819" s="15" t="str">
        <f t="shared" si="12"/>
        <v>208900</v>
      </c>
      <c r="I819" s="15" t="b">
        <v>1</v>
      </c>
      <c r="J819" s="15" t="s">
        <v>2698</v>
      </c>
      <c r="K819" s="33" t="s">
        <v>2981</v>
      </c>
      <c r="L819" s="15">
        <v>1</v>
      </c>
      <c r="M819" s="15">
        <v>120000</v>
      </c>
      <c r="N819" s="15">
        <v>0</v>
      </c>
      <c r="O819" s="33" t="s">
        <v>373</v>
      </c>
      <c r="P819" s="33">
        <v>12221032</v>
      </c>
      <c r="Q819" s="7">
        <v>0</v>
      </c>
      <c r="R819" s="33" t="s">
        <v>2699</v>
      </c>
      <c r="S819" s="15" t="s">
        <v>2502</v>
      </c>
      <c r="T819" s="33">
        <v>1</v>
      </c>
      <c r="U819" s="15" t="s">
        <v>2707</v>
      </c>
      <c r="V819" s="15">
        <v>10000</v>
      </c>
      <c r="AH819" s="33" t="s">
        <v>3060</v>
      </c>
      <c r="AI819" s="33">
        <v>-800</v>
      </c>
      <c r="CK819" t="s">
        <v>2546</v>
      </c>
    </row>
    <row r="820" spans="2:89">
      <c r="B820" s="15">
        <f>20000000+INDEX(编号表!$F:$F,MATCH(D820,编号表!$E:$E,0))*10000+F820</f>
        <v>20890005</v>
      </c>
      <c r="C820" s="15" t="s">
        <v>3127</v>
      </c>
      <c r="D820" s="15" t="s">
        <v>2546</v>
      </c>
      <c r="E820" s="15" t="s">
        <v>2696</v>
      </c>
      <c r="F820" s="15">
        <v>5</v>
      </c>
      <c r="G820" s="15" t="s">
        <v>3129</v>
      </c>
      <c r="H820" s="15" t="str">
        <f t="shared" si="12"/>
        <v>208900</v>
      </c>
      <c r="I820" s="15" t="b">
        <v>1</v>
      </c>
      <c r="J820" s="15" t="s">
        <v>2698</v>
      </c>
      <c r="K820" s="33" t="s">
        <v>2981</v>
      </c>
      <c r="L820" s="15">
        <v>1</v>
      </c>
      <c r="M820" s="15">
        <v>120000</v>
      </c>
      <c r="N820" s="15">
        <v>0</v>
      </c>
      <c r="O820" s="33" t="s">
        <v>373</v>
      </c>
      <c r="P820" s="33">
        <v>12221032</v>
      </c>
      <c r="Q820" s="7">
        <v>0</v>
      </c>
      <c r="R820" s="33" t="s">
        <v>2699</v>
      </c>
      <c r="S820" s="15" t="s">
        <v>2502</v>
      </c>
      <c r="T820" s="33">
        <v>1</v>
      </c>
      <c r="U820" s="15" t="s">
        <v>2707</v>
      </c>
      <c r="V820" s="15">
        <v>10000</v>
      </c>
      <c r="AH820" s="33" t="s">
        <v>3060</v>
      </c>
      <c r="AI820" s="33">
        <v>-1000</v>
      </c>
      <c r="CK820" t="s">
        <v>2546</v>
      </c>
    </row>
    <row r="821" spans="2:89">
      <c r="B821" s="15">
        <f>20000000+INDEX(编号表!$F:$F,MATCH(D821,编号表!$E:$E,0))*10000+F821</f>
        <v>20890006</v>
      </c>
      <c r="C821" s="15" t="s">
        <v>3127</v>
      </c>
      <c r="D821" s="15" t="s">
        <v>2546</v>
      </c>
      <c r="E821" s="15" t="s">
        <v>2696</v>
      </c>
      <c r="F821" s="15">
        <v>6</v>
      </c>
      <c r="G821" s="15" t="s">
        <v>3130</v>
      </c>
      <c r="H821" s="15" t="str">
        <f t="shared" si="12"/>
        <v>208900</v>
      </c>
      <c r="I821" s="15" t="b">
        <v>1</v>
      </c>
      <c r="J821" s="15" t="s">
        <v>2698</v>
      </c>
      <c r="K821" s="33" t="s">
        <v>2981</v>
      </c>
      <c r="L821" s="15">
        <v>1</v>
      </c>
      <c r="M821" s="15">
        <v>120000</v>
      </c>
      <c r="N821" s="15">
        <v>0</v>
      </c>
      <c r="O821" s="33" t="s">
        <v>373</v>
      </c>
      <c r="P821" s="33">
        <v>12221032</v>
      </c>
      <c r="Q821" s="7">
        <v>0</v>
      </c>
      <c r="R821" s="33" t="s">
        <v>2699</v>
      </c>
      <c r="S821" s="15" t="s">
        <v>2502</v>
      </c>
      <c r="T821" s="33">
        <v>1</v>
      </c>
      <c r="U821" s="15" t="s">
        <v>2707</v>
      </c>
      <c r="V821" s="15">
        <v>10000</v>
      </c>
      <c r="AH821" s="33" t="s">
        <v>3060</v>
      </c>
      <c r="AI821" s="33">
        <v>-1200</v>
      </c>
      <c r="CK821" t="s">
        <v>2546</v>
      </c>
    </row>
    <row r="822" spans="2:89">
      <c r="B822" s="15">
        <f>20000000+INDEX(编号表!$F:$F,MATCH(D822,编号表!$E:$E,0))*10000+F822</f>
        <v>20890007</v>
      </c>
      <c r="C822" s="15" t="s">
        <v>3127</v>
      </c>
      <c r="D822" s="15" t="s">
        <v>2546</v>
      </c>
      <c r="E822" s="15" t="s">
        <v>2696</v>
      </c>
      <c r="F822" s="15">
        <v>7</v>
      </c>
      <c r="G822" s="15" t="s">
        <v>3128</v>
      </c>
      <c r="H822" s="15" t="str">
        <f t="shared" si="12"/>
        <v>208900</v>
      </c>
      <c r="I822" s="15" t="b">
        <v>1</v>
      </c>
      <c r="J822" s="15" t="s">
        <v>2698</v>
      </c>
      <c r="K822" s="33" t="s">
        <v>2981</v>
      </c>
      <c r="L822" s="15">
        <v>1</v>
      </c>
      <c r="M822" s="15">
        <v>120000</v>
      </c>
      <c r="N822" s="15">
        <v>0</v>
      </c>
      <c r="O822" s="33" t="s">
        <v>373</v>
      </c>
      <c r="P822" s="33">
        <v>12221032</v>
      </c>
      <c r="Q822" s="7">
        <v>0</v>
      </c>
      <c r="R822" s="33" t="s">
        <v>2699</v>
      </c>
      <c r="S822" s="15" t="s">
        <v>2502</v>
      </c>
      <c r="T822" s="33">
        <v>1</v>
      </c>
      <c r="U822" s="15" t="s">
        <v>2707</v>
      </c>
      <c r="V822" s="15">
        <v>10000</v>
      </c>
      <c r="AH822" s="33" t="s">
        <v>3060</v>
      </c>
      <c r="AI822" s="33">
        <v>-800</v>
      </c>
      <c r="CK822" t="s">
        <v>2546</v>
      </c>
    </row>
    <row r="823" spans="2:89">
      <c r="B823" s="15">
        <f>20000000+INDEX(编号表!$F:$F,MATCH(D823,编号表!$E:$E,0))*10000+F823</f>
        <v>20890008</v>
      </c>
      <c r="C823" s="15" t="s">
        <v>3127</v>
      </c>
      <c r="D823" s="15" t="s">
        <v>2546</v>
      </c>
      <c r="E823" s="15" t="s">
        <v>2696</v>
      </c>
      <c r="F823" s="15">
        <v>8</v>
      </c>
      <c r="G823" s="15" t="s">
        <v>3129</v>
      </c>
      <c r="H823" s="15" t="str">
        <f t="shared" si="12"/>
        <v>208900</v>
      </c>
      <c r="I823" s="15" t="b">
        <v>1</v>
      </c>
      <c r="J823" s="15" t="s">
        <v>2698</v>
      </c>
      <c r="K823" s="33" t="s">
        <v>2981</v>
      </c>
      <c r="L823" s="15">
        <v>1</v>
      </c>
      <c r="M823" s="15">
        <v>120000</v>
      </c>
      <c r="N823" s="15">
        <v>0</v>
      </c>
      <c r="O823" s="33" t="s">
        <v>373</v>
      </c>
      <c r="P823" s="33">
        <v>12221032</v>
      </c>
      <c r="Q823" s="7">
        <v>0</v>
      </c>
      <c r="R823" s="33" t="s">
        <v>2699</v>
      </c>
      <c r="S823" s="15" t="s">
        <v>2502</v>
      </c>
      <c r="T823" s="33">
        <v>1</v>
      </c>
      <c r="U823" s="15" t="s">
        <v>2707</v>
      </c>
      <c r="V823" s="15">
        <v>10000</v>
      </c>
      <c r="AH823" s="33" t="s">
        <v>3060</v>
      </c>
      <c r="AI823" s="33">
        <v>-1000</v>
      </c>
      <c r="CK823" t="s">
        <v>2546</v>
      </c>
    </row>
    <row r="824" spans="2:89">
      <c r="B824" s="15">
        <f>20000000+INDEX(编号表!$F:$F,MATCH(D824,编号表!$E:$E,0))*10000+F824</f>
        <v>20890009</v>
      </c>
      <c r="C824" s="15" t="s">
        <v>3127</v>
      </c>
      <c r="D824" s="15" t="s">
        <v>2546</v>
      </c>
      <c r="E824" s="15" t="s">
        <v>2696</v>
      </c>
      <c r="F824" s="15">
        <v>9</v>
      </c>
      <c r="G824" s="15" t="s">
        <v>3130</v>
      </c>
      <c r="H824" s="15" t="str">
        <f t="shared" si="12"/>
        <v>208900</v>
      </c>
      <c r="I824" s="15" t="b">
        <v>1</v>
      </c>
      <c r="J824" s="15" t="s">
        <v>2698</v>
      </c>
      <c r="K824" s="33" t="s">
        <v>2981</v>
      </c>
      <c r="L824" s="15">
        <v>1</v>
      </c>
      <c r="M824" s="15">
        <v>120000</v>
      </c>
      <c r="N824" s="15">
        <v>0</v>
      </c>
      <c r="O824" s="33" t="s">
        <v>373</v>
      </c>
      <c r="P824" s="33">
        <v>12221032</v>
      </c>
      <c r="Q824" s="7">
        <v>0</v>
      </c>
      <c r="R824" s="33" t="s">
        <v>2699</v>
      </c>
      <c r="S824" s="15" t="s">
        <v>2502</v>
      </c>
      <c r="T824" s="33">
        <v>1</v>
      </c>
      <c r="U824" s="15" t="s">
        <v>2707</v>
      </c>
      <c r="V824" s="15">
        <v>10000</v>
      </c>
      <c r="AH824" s="33" t="s">
        <v>3060</v>
      </c>
      <c r="AI824" s="33">
        <v>-1200</v>
      </c>
      <c r="CK824" t="s">
        <v>2546</v>
      </c>
    </row>
    <row r="825" spans="2:89">
      <c r="B825" s="15">
        <f>20000000+INDEX(编号表!$F:$F,MATCH(D825,编号表!$E:$E,0))*10000+F825</f>
        <v>20890010</v>
      </c>
      <c r="C825" s="15" t="s">
        <v>3127</v>
      </c>
      <c r="D825" s="15" t="s">
        <v>2546</v>
      </c>
      <c r="E825" s="15" t="s">
        <v>2696</v>
      </c>
      <c r="F825" s="15">
        <v>10</v>
      </c>
      <c r="G825" s="15" t="s">
        <v>3128</v>
      </c>
      <c r="H825" s="15" t="str">
        <f t="shared" si="12"/>
        <v>208900</v>
      </c>
      <c r="I825" s="15" t="b">
        <v>1</v>
      </c>
      <c r="J825" s="15" t="s">
        <v>2698</v>
      </c>
      <c r="K825" s="33" t="s">
        <v>2981</v>
      </c>
      <c r="L825" s="15">
        <v>1</v>
      </c>
      <c r="M825" s="15">
        <v>120000</v>
      </c>
      <c r="N825" s="15">
        <v>0</v>
      </c>
      <c r="O825" s="33" t="s">
        <v>373</v>
      </c>
      <c r="P825" s="33">
        <v>12221032</v>
      </c>
      <c r="Q825" s="7">
        <v>0</v>
      </c>
      <c r="R825" s="33" t="s">
        <v>2699</v>
      </c>
      <c r="S825" s="15" t="s">
        <v>2502</v>
      </c>
      <c r="T825" s="33">
        <v>1</v>
      </c>
      <c r="U825" s="15" t="s">
        <v>2707</v>
      </c>
      <c r="V825" s="15">
        <v>10000</v>
      </c>
      <c r="AH825" s="33" t="s">
        <v>3060</v>
      </c>
      <c r="AI825" s="33">
        <v>-800</v>
      </c>
      <c r="CK825" t="s">
        <v>2546</v>
      </c>
    </row>
    <row r="826" spans="2:89">
      <c r="B826" s="15">
        <f>20000000+INDEX(编号表!$F:$F,MATCH(D826,编号表!$E:$E,0))*10000+F826</f>
        <v>20890011</v>
      </c>
      <c r="C826" s="15" t="s">
        <v>3127</v>
      </c>
      <c r="D826" s="15" t="s">
        <v>2546</v>
      </c>
      <c r="E826" s="15" t="s">
        <v>2696</v>
      </c>
      <c r="F826" s="15">
        <v>11</v>
      </c>
      <c r="G826" s="15" t="s">
        <v>3129</v>
      </c>
      <c r="H826" s="15" t="str">
        <f t="shared" si="12"/>
        <v>208900</v>
      </c>
      <c r="I826" s="15" t="b">
        <v>1</v>
      </c>
      <c r="J826" s="15" t="s">
        <v>2698</v>
      </c>
      <c r="K826" s="33" t="s">
        <v>2981</v>
      </c>
      <c r="L826" s="15">
        <v>1</v>
      </c>
      <c r="M826" s="15">
        <v>120000</v>
      </c>
      <c r="N826" s="15">
        <v>0</v>
      </c>
      <c r="O826" s="33" t="s">
        <v>373</v>
      </c>
      <c r="P826" s="33">
        <v>12221032</v>
      </c>
      <c r="Q826" s="7">
        <v>0</v>
      </c>
      <c r="R826" s="33" t="s">
        <v>2699</v>
      </c>
      <c r="S826" s="15" t="s">
        <v>2502</v>
      </c>
      <c r="T826" s="33">
        <v>1</v>
      </c>
      <c r="U826" s="15" t="s">
        <v>2707</v>
      </c>
      <c r="V826" s="15">
        <v>10000</v>
      </c>
      <c r="AH826" s="33" t="s">
        <v>3060</v>
      </c>
      <c r="AI826" s="33">
        <v>-1000</v>
      </c>
      <c r="CK826" t="s">
        <v>2546</v>
      </c>
    </row>
    <row r="827" spans="2:89">
      <c r="B827" s="15">
        <f>20000000+INDEX(编号表!$F:$F,MATCH(D827,编号表!$E:$E,0))*10000+F827</f>
        <v>20890012</v>
      </c>
      <c r="C827" s="15" t="s">
        <v>3127</v>
      </c>
      <c r="D827" s="15" t="s">
        <v>2546</v>
      </c>
      <c r="E827" s="15" t="s">
        <v>2696</v>
      </c>
      <c r="F827" s="15">
        <v>12</v>
      </c>
      <c r="G827" s="15" t="s">
        <v>3130</v>
      </c>
      <c r="H827" s="15" t="str">
        <f t="shared" si="12"/>
        <v>208900</v>
      </c>
      <c r="I827" s="15" t="b">
        <v>1</v>
      </c>
      <c r="J827" s="15" t="s">
        <v>2698</v>
      </c>
      <c r="K827" s="33" t="s">
        <v>2981</v>
      </c>
      <c r="L827" s="15">
        <v>1</v>
      </c>
      <c r="M827" s="15">
        <v>120000</v>
      </c>
      <c r="N827" s="15">
        <v>0</v>
      </c>
      <c r="O827" s="33" t="s">
        <v>373</v>
      </c>
      <c r="P827" s="33">
        <v>12221032</v>
      </c>
      <c r="Q827" s="7">
        <v>0</v>
      </c>
      <c r="R827" s="33" t="s">
        <v>2699</v>
      </c>
      <c r="S827" s="15" t="s">
        <v>2502</v>
      </c>
      <c r="T827" s="33">
        <v>1</v>
      </c>
      <c r="U827" s="15" t="s">
        <v>2707</v>
      </c>
      <c r="V827" s="15">
        <v>10000</v>
      </c>
      <c r="AH827" s="33" t="s">
        <v>3060</v>
      </c>
      <c r="AI827" s="33">
        <v>-1200</v>
      </c>
      <c r="CK827" t="s">
        <v>2546</v>
      </c>
    </row>
    <row r="828" spans="2:89">
      <c r="B828" s="15">
        <f>20000000+INDEX(编号表!$F:$F,MATCH(D828,编号表!$E:$E,0))*10000+F828</f>
        <v>20890013</v>
      </c>
      <c r="C828" s="15" t="s">
        <v>3127</v>
      </c>
      <c r="D828" s="15" t="s">
        <v>2546</v>
      </c>
      <c r="E828" s="15" t="s">
        <v>2696</v>
      </c>
      <c r="F828" s="15">
        <v>13</v>
      </c>
      <c r="G828" s="15" t="s">
        <v>3128</v>
      </c>
      <c r="H828" s="15" t="str">
        <f t="shared" si="12"/>
        <v>208900</v>
      </c>
      <c r="I828" s="15" t="b">
        <v>1</v>
      </c>
      <c r="J828" s="15" t="s">
        <v>2698</v>
      </c>
      <c r="K828" s="33" t="s">
        <v>2981</v>
      </c>
      <c r="L828" s="15">
        <v>1</v>
      </c>
      <c r="M828" s="15">
        <v>120000</v>
      </c>
      <c r="N828" s="15">
        <v>0</v>
      </c>
      <c r="O828" s="33" t="s">
        <v>373</v>
      </c>
      <c r="P828" s="33">
        <v>12221032</v>
      </c>
      <c r="Q828" s="7">
        <v>0</v>
      </c>
      <c r="R828" s="33" t="s">
        <v>2699</v>
      </c>
      <c r="S828" s="15" t="s">
        <v>2502</v>
      </c>
      <c r="T828" s="33">
        <v>1</v>
      </c>
      <c r="U828" s="15" t="s">
        <v>2707</v>
      </c>
      <c r="V828" s="15">
        <v>10000</v>
      </c>
      <c r="AH828" s="33" t="s">
        <v>3060</v>
      </c>
      <c r="AI828" s="33">
        <v>-800</v>
      </c>
      <c r="CK828" t="s">
        <v>2546</v>
      </c>
    </row>
    <row r="829" spans="2:89">
      <c r="B829" s="15">
        <f>20000000+INDEX(编号表!$F:$F,MATCH(D829,编号表!$E:$E,0))*10000+F829</f>
        <v>20890014</v>
      </c>
      <c r="C829" s="15" t="s">
        <v>3127</v>
      </c>
      <c r="D829" s="15" t="s">
        <v>2546</v>
      </c>
      <c r="E829" s="15" t="s">
        <v>2696</v>
      </c>
      <c r="F829" s="15">
        <v>14</v>
      </c>
      <c r="G829" s="15" t="s">
        <v>3129</v>
      </c>
      <c r="H829" s="15" t="str">
        <f t="shared" si="12"/>
        <v>208900</v>
      </c>
      <c r="I829" s="15" t="b">
        <v>1</v>
      </c>
      <c r="J829" s="15" t="s">
        <v>2698</v>
      </c>
      <c r="K829" s="33" t="s">
        <v>2981</v>
      </c>
      <c r="L829" s="15">
        <v>1</v>
      </c>
      <c r="M829" s="15">
        <v>120000</v>
      </c>
      <c r="N829" s="15">
        <v>0</v>
      </c>
      <c r="O829" s="33" t="s">
        <v>373</v>
      </c>
      <c r="P829" s="33">
        <v>12221032</v>
      </c>
      <c r="Q829" s="7">
        <v>0</v>
      </c>
      <c r="R829" s="33" t="s">
        <v>2699</v>
      </c>
      <c r="S829" s="15" t="s">
        <v>2502</v>
      </c>
      <c r="T829" s="33">
        <v>1</v>
      </c>
      <c r="U829" s="15" t="s">
        <v>2707</v>
      </c>
      <c r="V829" s="15">
        <v>10000</v>
      </c>
      <c r="AH829" s="33" t="s">
        <v>3060</v>
      </c>
      <c r="AI829" s="33">
        <v>-1000</v>
      </c>
      <c r="CK829" t="s">
        <v>2546</v>
      </c>
    </row>
    <row r="830" spans="2:89">
      <c r="B830" s="15">
        <f>20000000+INDEX(编号表!$F:$F,MATCH(D830,编号表!$E:$E,0))*10000+F830</f>
        <v>20890015</v>
      </c>
      <c r="C830" s="15" t="s">
        <v>3127</v>
      </c>
      <c r="D830" s="15" t="s">
        <v>2546</v>
      </c>
      <c r="E830" s="15" t="s">
        <v>2696</v>
      </c>
      <c r="F830" s="15">
        <v>15</v>
      </c>
      <c r="G830" s="15" t="s">
        <v>3130</v>
      </c>
      <c r="H830" s="15" t="str">
        <f t="shared" si="12"/>
        <v>208900</v>
      </c>
      <c r="I830" s="15" t="b">
        <v>1</v>
      </c>
      <c r="J830" s="15" t="s">
        <v>2698</v>
      </c>
      <c r="K830" s="33" t="s">
        <v>2981</v>
      </c>
      <c r="L830" s="15">
        <v>1</v>
      </c>
      <c r="M830" s="15">
        <v>120000</v>
      </c>
      <c r="N830" s="15">
        <v>0</v>
      </c>
      <c r="O830" s="33" t="s">
        <v>373</v>
      </c>
      <c r="P830" s="33">
        <v>12221032</v>
      </c>
      <c r="Q830" s="7">
        <v>0</v>
      </c>
      <c r="R830" s="33" t="s">
        <v>2699</v>
      </c>
      <c r="S830" s="15" t="s">
        <v>2502</v>
      </c>
      <c r="T830" s="33">
        <v>1</v>
      </c>
      <c r="U830" s="15" t="s">
        <v>2707</v>
      </c>
      <c r="V830" s="15">
        <v>10000</v>
      </c>
      <c r="AH830" s="33" t="s">
        <v>3060</v>
      </c>
      <c r="AI830" s="33">
        <v>-1200</v>
      </c>
      <c r="CK830" t="s">
        <v>2546</v>
      </c>
    </row>
    <row r="831" spans="2:89">
      <c r="B831" s="15">
        <f>20000000+INDEX(编号表!$F:$F,MATCH(D831,编号表!$E:$E,0))*10000+F831</f>
        <v>20890016</v>
      </c>
      <c r="C831" s="15" t="s">
        <v>3127</v>
      </c>
      <c r="D831" s="15" t="s">
        <v>2546</v>
      </c>
      <c r="E831" s="15" t="s">
        <v>2696</v>
      </c>
      <c r="F831" s="15">
        <v>16</v>
      </c>
      <c r="G831" s="15" t="s">
        <v>3128</v>
      </c>
      <c r="H831" s="15" t="str">
        <f t="shared" si="12"/>
        <v>208900</v>
      </c>
      <c r="I831" s="15" t="b">
        <v>1</v>
      </c>
      <c r="J831" s="15" t="s">
        <v>2698</v>
      </c>
      <c r="K831" s="33" t="s">
        <v>2981</v>
      </c>
      <c r="L831" s="15">
        <v>1</v>
      </c>
      <c r="M831" s="15">
        <v>120000</v>
      </c>
      <c r="N831" s="15">
        <v>0</v>
      </c>
      <c r="O831" s="33" t="s">
        <v>373</v>
      </c>
      <c r="P831" s="33">
        <v>12221032</v>
      </c>
      <c r="Q831" s="7">
        <v>0</v>
      </c>
      <c r="R831" s="33" t="s">
        <v>2699</v>
      </c>
      <c r="S831" s="15" t="s">
        <v>2502</v>
      </c>
      <c r="T831" s="33">
        <v>1</v>
      </c>
      <c r="U831" s="15" t="s">
        <v>2707</v>
      </c>
      <c r="V831" s="15">
        <v>10000</v>
      </c>
      <c r="AH831" s="33" t="s">
        <v>3060</v>
      </c>
      <c r="AI831" s="33">
        <v>-800</v>
      </c>
      <c r="CK831" t="s">
        <v>2546</v>
      </c>
    </row>
    <row r="832" spans="2:89">
      <c r="B832" s="15">
        <f>20000000+INDEX(编号表!$F:$F,MATCH(D832,编号表!$E:$E,0))*10000+F832</f>
        <v>20890017</v>
      </c>
      <c r="C832" s="15" t="s">
        <v>3127</v>
      </c>
      <c r="D832" s="15" t="s">
        <v>2546</v>
      </c>
      <c r="E832" s="15" t="s">
        <v>2696</v>
      </c>
      <c r="F832" s="15">
        <v>17</v>
      </c>
      <c r="G832" s="15" t="s">
        <v>3129</v>
      </c>
      <c r="H832" s="15" t="str">
        <f t="shared" si="12"/>
        <v>208900</v>
      </c>
      <c r="I832" s="15" t="b">
        <v>1</v>
      </c>
      <c r="J832" s="15" t="s">
        <v>2698</v>
      </c>
      <c r="K832" s="33" t="s">
        <v>2981</v>
      </c>
      <c r="L832" s="15">
        <v>1</v>
      </c>
      <c r="M832" s="15">
        <v>120000</v>
      </c>
      <c r="N832" s="15">
        <v>0</v>
      </c>
      <c r="O832" s="33" t="s">
        <v>373</v>
      </c>
      <c r="P832" s="33">
        <v>12221032</v>
      </c>
      <c r="Q832" s="7">
        <v>0</v>
      </c>
      <c r="R832" s="33" t="s">
        <v>2699</v>
      </c>
      <c r="S832" s="15" t="s">
        <v>2502</v>
      </c>
      <c r="T832" s="33">
        <v>1</v>
      </c>
      <c r="U832" s="15" t="s">
        <v>2707</v>
      </c>
      <c r="V832" s="15">
        <v>10000</v>
      </c>
      <c r="AH832" s="33" t="s">
        <v>3060</v>
      </c>
      <c r="AI832" s="33">
        <v>-1000</v>
      </c>
      <c r="CK832" t="s">
        <v>2546</v>
      </c>
    </row>
    <row r="833" spans="2:89">
      <c r="B833" s="15">
        <f>20000000+INDEX(编号表!$F:$F,MATCH(D833,编号表!$E:$E,0))*10000+F833</f>
        <v>20890018</v>
      </c>
      <c r="C833" s="15" t="s">
        <v>3127</v>
      </c>
      <c r="D833" s="15" t="s">
        <v>2546</v>
      </c>
      <c r="E833" s="15" t="s">
        <v>2696</v>
      </c>
      <c r="F833" s="15">
        <v>18</v>
      </c>
      <c r="G833" s="15" t="s">
        <v>3130</v>
      </c>
      <c r="H833" s="15" t="str">
        <f t="shared" si="12"/>
        <v>208900</v>
      </c>
      <c r="I833" s="15" t="b">
        <v>1</v>
      </c>
      <c r="J833" s="15" t="s">
        <v>2698</v>
      </c>
      <c r="K833" s="33" t="s">
        <v>2981</v>
      </c>
      <c r="L833" s="15">
        <v>1</v>
      </c>
      <c r="M833" s="15">
        <v>120000</v>
      </c>
      <c r="N833" s="15">
        <v>0</v>
      </c>
      <c r="O833" s="33" t="s">
        <v>373</v>
      </c>
      <c r="P833" s="33">
        <v>12221032</v>
      </c>
      <c r="Q833" s="7">
        <v>0</v>
      </c>
      <c r="R833" s="33" t="s">
        <v>2699</v>
      </c>
      <c r="S833" s="15" t="s">
        <v>2502</v>
      </c>
      <c r="T833" s="33">
        <v>1</v>
      </c>
      <c r="U833" s="15" t="s">
        <v>2707</v>
      </c>
      <c r="V833" s="15">
        <v>10000</v>
      </c>
      <c r="AH833" s="33" t="s">
        <v>3060</v>
      </c>
      <c r="AI833" s="33">
        <v>-1200</v>
      </c>
      <c r="CK833" t="s">
        <v>2546</v>
      </c>
    </row>
    <row r="834" spans="2:89">
      <c r="B834" s="15">
        <f>20000000+INDEX(编号表!$F:$F,MATCH(D834,编号表!$E:$E,0))*10000+F834</f>
        <v>20890019</v>
      </c>
      <c r="C834" s="15" t="s">
        <v>3127</v>
      </c>
      <c r="D834" s="15" t="s">
        <v>2546</v>
      </c>
      <c r="E834" s="15" t="s">
        <v>2696</v>
      </c>
      <c r="F834" s="15">
        <v>19</v>
      </c>
      <c r="G834" s="15" t="s">
        <v>3128</v>
      </c>
      <c r="H834" s="15" t="str">
        <f t="shared" si="12"/>
        <v>208900</v>
      </c>
      <c r="I834" s="15" t="b">
        <v>1</v>
      </c>
      <c r="J834" s="15" t="s">
        <v>2698</v>
      </c>
      <c r="K834" s="33" t="s">
        <v>2981</v>
      </c>
      <c r="L834" s="15">
        <v>1</v>
      </c>
      <c r="M834" s="15">
        <v>120000</v>
      </c>
      <c r="N834" s="15">
        <v>0</v>
      </c>
      <c r="O834" s="33" t="s">
        <v>373</v>
      </c>
      <c r="P834" s="33">
        <v>12221032</v>
      </c>
      <c r="Q834" s="7">
        <v>0</v>
      </c>
      <c r="R834" s="33" t="s">
        <v>2699</v>
      </c>
      <c r="S834" s="15" t="s">
        <v>2502</v>
      </c>
      <c r="T834" s="33">
        <v>1</v>
      </c>
      <c r="U834" s="15" t="s">
        <v>2707</v>
      </c>
      <c r="V834" s="15">
        <v>10000</v>
      </c>
      <c r="AH834" s="33" t="s">
        <v>3060</v>
      </c>
      <c r="AI834" s="33">
        <v>-800</v>
      </c>
      <c r="CK834" t="s">
        <v>2546</v>
      </c>
    </row>
    <row r="835" spans="2:89">
      <c r="B835" s="15">
        <f>20000000+INDEX(编号表!$F:$F,MATCH(D835,编号表!$E:$E,0))*10000+F835</f>
        <v>20890020</v>
      </c>
      <c r="C835" s="15" t="s">
        <v>3127</v>
      </c>
      <c r="D835" s="15" t="s">
        <v>2546</v>
      </c>
      <c r="E835" s="15" t="s">
        <v>2696</v>
      </c>
      <c r="F835" s="15">
        <v>20</v>
      </c>
      <c r="G835" s="15" t="s">
        <v>3129</v>
      </c>
      <c r="H835" s="15" t="str">
        <f t="shared" si="12"/>
        <v>208900</v>
      </c>
      <c r="I835" s="15" t="b">
        <v>1</v>
      </c>
      <c r="J835" s="15" t="s">
        <v>2698</v>
      </c>
      <c r="K835" s="33" t="s">
        <v>2981</v>
      </c>
      <c r="L835" s="15">
        <v>1</v>
      </c>
      <c r="M835" s="15">
        <v>120000</v>
      </c>
      <c r="N835" s="15">
        <v>0</v>
      </c>
      <c r="O835" s="33" t="s">
        <v>373</v>
      </c>
      <c r="P835" s="33">
        <v>12221032</v>
      </c>
      <c r="Q835" s="7">
        <v>0</v>
      </c>
      <c r="R835" s="33" t="s">
        <v>2699</v>
      </c>
      <c r="S835" s="15" t="s">
        <v>2502</v>
      </c>
      <c r="T835" s="33">
        <v>1</v>
      </c>
      <c r="U835" s="15" t="s">
        <v>2707</v>
      </c>
      <c r="V835" s="15">
        <v>10000</v>
      </c>
      <c r="AH835" s="33" t="s">
        <v>3060</v>
      </c>
      <c r="AI835" s="33">
        <v>-1000</v>
      </c>
      <c r="CK835" t="s">
        <v>2546</v>
      </c>
    </row>
    <row r="836" spans="2:89">
      <c r="B836" s="15">
        <f>20000000+INDEX(编号表!$F:$F,MATCH(D836,编号表!$E:$E,0))*10000+F836</f>
        <v>20890021</v>
      </c>
      <c r="C836" s="15" t="s">
        <v>3127</v>
      </c>
      <c r="D836" s="15" t="s">
        <v>2546</v>
      </c>
      <c r="E836" s="15" t="s">
        <v>2696</v>
      </c>
      <c r="F836" s="15">
        <v>21</v>
      </c>
      <c r="G836" s="15" t="s">
        <v>3130</v>
      </c>
      <c r="H836" s="15" t="str">
        <f t="shared" si="12"/>
        <v>208900</v>
      </c>
      <c r="I836" s="15" t="b">
        <v>1</v>
      </c>
      <c r="J836" s="15" t="s">
        <v>2698</v>
      </c>
      <c r="K836" s="33" t="s">
        <v>2981</v>
      </c>
      <c r="L836" s="15">
        <v>1</v>
      </c>
      <c r="M836" s="15">
        <v>120000</v>
      </c>
      <c r="N836" s="15">
        <v>0</v>
      </c>
      <c r="O836" s="33" t="s">
        <v>373</v>
      </c>
      <c r="P836" s="33">
        <v>12221032</v>
      </c>
      <c r="Q836" s="7">
        <v>0</v>
      </c>
      <c r="R836" s="33" t="s">
        <v>2699</v>
      </c>
      <c r="S836" s="15" t="s">
        <v>2502</v>
      </c>
      <c r="T836" s="33">
        <v>1</v>
      </c>
      <c r="U836" s="15" t="s">
        <v>2707</v>
      </c>
      <c r="V836" s="15">
        <v>10000</v>
      </c>
      <c r="AH836" s="33" t="s">
        <v>3060</v>
      </c>
      <c r="AI836" s="33">
        <v>-1200</v>
      </c>
      <c r="CK836" t="s">
        <v>2546</v>
      </c>
    </row>
    <row r="837" spans="2:89">
      <c r="B837" s="15">
        <f>20000000+INDEX(编号表!$F:$F,MATCH(D837,编号表!$E:$E,0))*10000+F837</f>
        <v>20900001</v>
      </c>
      <c r="C837" s="15" t="s">
        <v>3131</v>
      </c>
      <c r="D837" s="15" t="s">
        <v>2550</v>
      </c>
      <c r="E837" s="15" t="s">
        <v>2696</v>
      </c>
      <c r="F837" s="15">
        <v>1</v>
      </c>
      <c r="G837" s="15" t="s">
        <v>3132</v>
      </c>
      <c r="H837" s="15" t="str">
        <f t="shared" si="12"/>
        <v>209000</v>
      </c>
      <c r="I837" s="15" t="b">
        <v>1</v>
      </c>
      <c r="J837" s="15" t="s">
        <v>2698</v>
      </c>
      <c r="K837" s="33" t="s">
        <v>2981</v>
      </c>
      <c r="L837" s="15">
        <v>1</v>
      </c>
      <c r="M837" s="15">
        <v>120000</v>
      </c>
      <c r="N837" s="15">
        <v>0</v>
      </c>
      <c r="O837" s="33" t="s">
        <v>373</v>
      </c>
      <c r="P837" s="33">
        <v>12221033</v>
      </c>
      <c r="Q837" s="7">
        <v>0</v>
      </c>
      <c r="R837" s="33" t="s">
        <v>2699</v>
      </c>
      <c r="S837" s="15" t="s">
        <v>2713</v>
      </c>
      <c r="T837" s="33">
        <v>1</v>
      </c>
      <c r="U837" s="15" t="s">
        <v>2707</v>
      </c>
      <c r="V837" s="15">
        <v>10000</v>
      </c>
      <c r="AH837" s="33" t="s">
        <v>3133</v>
      </c>
      <c r="AI837" s="33">
        <v>1</v>
      </c>
      <c r="CK837" t="s">
        <v>2550</v>
      </c>
    </row>
    <row r="838" spans="2:89">
      <c r="B838" s="15">
        <f>20000000+INDEX(编号表!$F:$F,MATCH(D838,编号表!$E:$E,0))*10000+F838</f>
        <v>20900002</v>
      </c>
      <c r="C838" s="15" t="s">
        <v>3131</v>
      </c>
      <c r="D838" s="15" t="s">
        <v>2550</v>
      </c>
      <c r="E838" s="15" t="s">
        <v>2696</v>
      </c>
      <c r="F838" s="15">
        <v>2</v>
      </c>
      <c r="G838" s="15" t="s">
        <v>3132</v>
      </c>
      <c r="H838" s="15" t="str">
        <f t="shared" si="12"/>
        <v>209000</v>
      </c>
      <c r="I838" s="15" t="b">
        <v>1</v>
      </c>
      <c r="J838" s="15" t="s">
        <v>2698</v>
      </c>
      <c r="K838" s="33" t="s">
        <v>2981</v>
      </c>
      <c r="L838" s="15">
        <v>1</v>
      </c>
      <c r="M838" s="15">
        <v>120000</v>
      </c>
      <c r="N838" s="15">
        <v>0</v>
      </c>
      <c r="O838" s="33" t="s">
        <v>373</v>
      </c>
      <c r="P838" s="33">
        <v>12221033</v>
      </c>
      <c r="Q838" s="7">
        <v>0</v>
      </c>
      <c r="R838" s="33" t="s">
        <v>2699</v>
      </c>
      <c r="S838" s="15" t="s">
        <v>2713</v>
      </c>
      <c r="T838" s="33">
        <v>1</v>
      </c>
      <c r="U838" s="15" t="s">
        <v>2707</v>
      </c>
      <c r="V838" s="15">
        <v>10000</v>
      </c>
      <c r="AH838" s="33" t="s">
        <v>3133</v>
      </c>
      <c r="AI838" s="33">
        <v>1</v>
      </c>
      <c r="CK838" t="s">
        <v>2550</v>
      </c>
    </row>
    <row r="839" spans="2:89">
      <c r="B839" s="15">
        <f>20000000+INDEX(编号表!$F:$F,MATCH(D839,编号表!$E:$E,0))*10000+F839</f>
        <v>20900003</v>
      </c>
      <c r="C839" s="15" t="s">
        <v>3131</v>
      </c>
      <c r="D839" s="15" t="s">
        <v>2550</v>
      </c>
      <c r="E839" s="15" t="s">
        <v>2696</v>
      </c>
      <c r="F839" s="15">
        <v>3</v>
      </c>
      <c r="G839" s="15" t="s">
        <v>3132</v>
      </c>
      <c r="H839" s="15" t="str">
        <f t="shared" ref="H839:H902" si="13">LEFT(B839,6)</f>
        <v>209000</v>
      </c>
      <c r="I839" s="15" t="b">
        <v>1</v>
      </c>
      <c r="J839" s="15" t="s">
        <v>2698</v>
      </c>
      <c r="K839" s="33" t="s">
        <v>2981</v>
      </c>
      <c r="L839" s="15">
        <v>1</v>
      </c>
      <c r="M839" s="15">
        <v>120000</v>
      </c>
      <c r="N839" s="15">
        <v>0</v>
      </c>
      <c r="O839" s="33" t="s">
        <v>373</v>
      </c>
      <c r="P839" s="33">
        <v>12221033</v>
      </c>
      <c r="Q839" s="7">
        <v>0</v>
      </c>
      <c r="R839" s="33" t="s">
        <v>2699</v>
      </c>
      <c r="S839" s="15" t="s">
        <v>2713</v>
      </c>
      <c r="T839" s="33">
        <v>1</v>
      </c>
      <c r="U839" s="15" t="s">
        <v>2707</v>
      </c>
      <c r="V839" s="15">
        <v>10000</v>
      </c>
      <c r="AH839" s="33" t="s">
        <v>3133</v>
      </c>
      <c r="AI839" s="33">
        <v>1</v>
      </c>
      <c r="CK839" t="s">
        <v>2550</v>
      </c>
    </row>
    <row r="840" spans="2:89">
      <c r="B840" s="15">
        <f>20000000+INDEX(编号表!$F:$F,MATCH(D840,编号表!$E:$E,0))*10000+F840</f>
        <v>20900004</v>
      </c>
      <c r="C840" s="15" t="s">
        <v>3131</v>
      </c>
      <c r="D840" s="15" t="s">
        <v>2550</v>
      </c>
      <c r="E840" s="15" t="s">
        <v>2696</v>
      </c>
      <c r="F840" s="15">
        <v>4</v>
      </c>
      <c r="G840" s="15" t="s">
        <v>3132</v>
      </c>
      <c r="H840" s="15" t="str">
        <f t="shared" si="13"/>
        <v>209000</v>
      </c>
      <c r="I840" s="15" t="b">
        <v>1</v>
      </c>
      <c r="J840" s="15" t="s">
        <v>2698</v>
      </c>
      <c r="K840" s="33" t="s">
        <v>2981</v>
      </c>
      <c r="L840" s="15">
        <v>1</v>
      </c>
      <c r="M840" s="15">
        <v>120000</v>
      </c>
      <c r="N840" s="15">
        <v>0</v>
      </c>
      <c r="O840" s="33" t="s">
        <v>373</v>
      </c>
      <c r="P840" s="33">
        <v>12221033</v>
      </c>
      <c r="Q840" s="7">
        <v>0</v>
      </c>
      <c r="R840" s="33" t="s">
        <v>2699</v>
      </c>
      <c r="S840" s="15" t="s">
        <v>2713</v>
      </c>
      <c r="T840" s="33">
        <v>1</v>
      </c>
      <c r="U840" s="15" t="s">
        <v>2707</v>
      </c>
      <c r="V840" s="15">
        <v>10000</v>
      </c>
      <c r="AH840" s="33" t="s">
        <v>3133</v>
      </c>
      <c r="AI840" s="33">
        <v>1</v>
      </c>
      <c r="CK840" t="s">
        <v>2550</v>
      </c>
    </row>
    <row r="841" spans="2:89">
      <c r="B841" s="15">
        <f>20000000+INDEX(编号表!$F:$F,MATCH(D841,编号表!$E:$E,0))*10000+F841</f>
        <v>20900005</v>
      </c>
      <c r="C841" s="15" t="s">
        <v>3131</v>
      </c>
      <c r="D841" s="15" t="s">
        <v>2550</v>
      </c>
      <c r="E841" s="15" t="s">
        <v>2696</v>
      </c>
      <c r="F841" s="15">
        <v>5</v>
      </c>
      <c r="G841" s="15" t="s">
        <v>3132</v>
      </c>
      <c r="H841" s="15" t="str">
        <f t="shared" si="13"/>
        <v>209000</v>
      </c>
      <c r="I841" s="15" t="b">
        <v>1</v>
      </c>
      <c r="J841" s="15" t="s">
        <v>2698</v>
      </c>
      <c r="K841" s="33" t="s">
        <v>2981</v>
      </c>
      <c r="L841" s="15">
        <v>1</v>
      </c>
      <c r="M841" s="15">
        <v>120000</v>
      </c>
      <c r="N841" s="15">
        <v>0</v>
      </c>
      <c r="O841" s="33" t="s">
        <v>373</v>
      </c>
      <c r="P841" s="33">
        <v>12221033</v>
      </c>
      <c r="Q841" s="7">
        <v>0</v>
      </c>
      <c r="R841" s="33" t="s">
        <v>2699</v>
      </c>
      <c r="S841" s="15" t="s">
        <v>2713</v>
      </c>
      <c r="T841" s="33">
        <v>1</v>
      </c>
      <c r="U841" s="15" t="s">
        <v>2707</v>
      </c>
      <c r="V841" s="15">
        <v>10000</v>
      </c>
      <c r="AH841" s="33" t="s">
        <v>3133</v>
      </c>
      <c r="AI841" s="33">
        <v>1</v>
      </c>
      <c r="CK841" t="s">
        <v>2550</v>
      </c>
    </row>
    <row r="842" spans="2:89">
      <c r="B842" s="15">
        <f>20000000+INDEX(编号表!$F:$F,MATCH(D842,编号表!$E:$E,0))*10000+F842</f>
        <v>20900006</v>
      </c>
      <c r="C842" s="15" t="s">
        <v>3131</v>
      </c>
      <c r="D842" s="15" t="s">
        <v>2550</v>
      </c>
      <c r="E842" s="15" t="s">
        <v>2696</v>
      </c>
      <c r="F842" s="15">
        <v>6</v>
      </c>
      <c r="G842" s="15" t="s">
        <v>3132</v>
      </c>
      <c r="H842" s="15" t="str">
        <f t="shared" si="13"/>
        <v>209000</v>
      </c>
      <c r="I842" s="15" t="b">
        <v>1</v>
      </c>
      <c r="J842" s="15" t="s">
        <v>2698</v>
      </c>
      <c r="K842" s="33" t="s">
        <v>2981</v>
      </c>
      <c r="L842" s="15">
        <v>1</v>
      </c>
      <c r="M842" s="15">
        <v>120000</v>
      </c>
      <c r="N842" s="15">
        <v>0</v>
      </c>
      <c r="O842" s="33" t="s">
        <v>373</v>
      </c>
      <c r="P842" s="33">
        <v>12221033</v>
      </c>
      <c r="Q842" s="7">
        <v>0</v>
      </c>
      <c r="R842" s="33" t="s">
        <v>2699</v>
      </c>
      <c r="S842" s="15" t="s">
        <v>2713</v>
      </c>
      <c r="T842" s="33">
        <v>1</v>
      </c>
      <c r="U842" s="15" t="s">
        <v>2707</v>
      </c>
      <c r="V842" s="15">
        <v>10000</v>
      </c>
      <c r="AH842" s="33" t="s">
        <v>3133</v>
      </c>
      <c r="AI842" s="33">
        <v>1</v>
      </c>
      <c r="CK842" t="s">
        <v>2550</v>
      </c>
    </row>
    <row r="843" spans="2:89">
      <c r="B843" s="15">
        <f>20000000+INDEX(编号表!$F:$F,MATCH(D843,编号表!$E:$E,0))*10000+F843</f>
        <v>20900007</v>
      </c>
      <c r="C843" s="15" t="s">
        <v>3131</v>
      </c>
      <c r="D843" s="15" t="s">
        <v>2550</v>
      </c>
      <c r="E843" s="15" t="s">
        <v>2696</v>
      </c>
      <c r="F843" s="15">
        <v>7</v>
      </c>
      <c r="G843" s="15" t="s">
        <v>3132</v>
      </c>
      <c r="H843" s="15" t="str">
        <f t="shared" si="13"/>
        <v>209000</v>
      </c>
      <c r="I843" s="15" t="b">
        <v>1</v>
      </c>
      <c r="J843" s="15" t="s">
        <v>2698</v>
      </c>
      <c r="K843" s="33" t="s">
        <v>2981</v>
      </c>
      <c r="L843" s="15">
        <v>1</v>
      </c>
      <c r="M843" s="15">
        <v>120000</v>
      </c>
      <c r="N843" s="15">
        <v>0</v>
      </c>
      <c r="O843" s="33" t="s">
        <v>373</v>
      </c>
      <c r="P843" s="33">
        <v>12221033</v>
      </c>
      <c r="Q843" s="7">
        <v>0</v>
      </c>
      <c r="R843" s="33" t="s">
        <v>2699</v>
      </c>
      <c r="S843" s="15" t="s">
        <v>2713</v>
      </c>
      <c r="T843" s="33">
        <v>1</v>
      </c>
      <c r="U843" s="15" t="s">
        <v>2707</v>
      </c>
      <c r="V843" s="15">
        <v>10000</v>
      </c>
      <c r="AH843" s="33" t="s">
        <v>3133</v>
      </c>
      <c r="AI843" s="33">
        <v>1</v>
      </c>
      <c r="CK843" t="s">
        <v>2550</v>
      </c>
    </row>
    <row r="844" spans="2:89">
      <c r="B844" s="15">
        <f>20000000+INDEX(编号表!$F:$F,MATCH(D844,编号表!$E:$E,0))*10000+F844</f>
        <v>20900008</v>
      </c>
      <c r="C844" s="15" t="s">
        <v>3131</v>
      </c>
      <c r="D844" s="15" t="s">
        <v>2550</v>
      </c>
      <c r="E844" s="15" t="s">
        <v>2696</v>
      </c>
      <c r="F844" s="15">
        <v>8</v>
      </c>
      <c r="G844" s="15" t="s">
        <v>3132</v>
      </c>
      <c r="H844" s="15" t="str">
        <f t="shared" si="13"/>
        <v>209000</v>
      </c>
      <c r="I844" s="15" t="b">
        <v>1</v>
      </c>
      <c r="J844" s="15" t="s">
        <v>2698</v>
      </c>
      <c r="K844" s="33" t="s">
        <v>2981</v>
      </c>
      <c r="L844" s="15">
        <v>1</v>
      </c>
      <c r="M844" s="15">
        <v>120000</v>
      </c>
      <c r="N844" s="15">
        <v>0</v>
      </c>
      <c r="O844" s="33" t="s">
        <v>373</v>
      </c>
      <c r="P844" s="33">
        <v>12221033</v>
      </c>
      <c r="Q844" s="7">
        <v>0</v>
      </c>
      <c r="R844" s="33" t="s">
        <v>2699</v>
      </c>
      <c r="S844" s="15" t="s">
        <v>2713</v>
      </c>
      <c r="T844" s="33">
        <v>1</v>
      </c>
      <c r="U844" s="15" t="s">
        <v>2707</v>
      </c>
      <c r="V844" s="15">
        <v>10000</v>
      </c>
      <c r="AH844" s="33" t="s">
        <v>3133</v>
      </c>
      <c r="AI844" s="33">
        <v>1</v>
      </c>
      <c r="CK844" t="s">
        <v>2550</v>
      </c>
    </row>
    <row r="845" spans="2:89">
      <c r="B845" s="15">
        <f>20000000+INDEX(编号表!$F:$F,MATCH(D845,编号表!$E:$E,0))*10000+F845</f>
        <v>20900009</v>
      </c>
      <c r="C845" s="15" t="s">
        <v>3131</v>
      </c>
      <c r="D845" s="15" t="s">
        <v>2550</v>
      </c>
      <c r="E845" s="15" t="s">
        <v>2696</v>
      </c>
      <c r="F845" s="15">
        <v>9</v>
      </c>
      <c r="G845" s="15" t="s">
        <v>3132</v>
      </c>
      <c r="H845" s="15" t="str">
        <f t="shared" si="13"/>
        <v>209000</v>
      </c>
      <c r="I845" s="15" t="b">
        <v>1</v>
      </c>
      <c r="J845" s="15" t="s">
        <v>2698</v>
      </c>
      <c r="K845" s="33" t="s">
        <v>2981</v>
      </c>
      <c r="L845" s="15">
        <v>1</v>
      </c>
      <c r="M845" s="15">
        <v>120000</v>
      </c>
      <c r="N845" s="15">
        <v>0</v>
      </c>
      <c r="O845" s="33" t="s">
        <v>373</v>
      </c>
      <c r="P845" s="33">
        <v>12221033</v>
      </c>
      <c r="Q845" s="7">
        <v>0</v>
      </c>
      <c r="R845" s="33" t="s">
        <v>2699</v>
      </c>
      <c r="S845" s="15" t="s">
        <v>2713</v>
      </c>
      <c r="T845" s="33">
        <v>1</v>
      </c>
      <c r="U845" s="15" t="s">
        <v>2707</v>
      </c>
      <c r="V845" s="15">
        <v>10000</v>
      </c>
      <c r="AH845" s="33" t="s">
        <v>3133</v>
      </c>
      <c r="AI845" s="33">
        <v>1</v>
      </c>
      <c r="CK845" t="s">
        <v>2550</v>
      </c>
    </row>
    <row r="846" spans="2:89">
      <c r="B846" s="15">
        <f>20000000+INDEX(编号表!$F:$F,MATCH(D846,编号表!$E:$E,0))*10000+F846</f>
        <v>20900010</v>
      </c>
      <c r="C846" s="15" t="s">
        <v>3131</v>
      </c>
      <c r="D846" s="15" t="s">
        <v>2550</v>
      </c>
      <c r="E846" s="15" t="s">
        <v>2696</v>
      </c>
      <c r="F846" s="15">
        <v>10</v>
      </c>
      <c r="G846" s="15" t="s">
        <v>3132</v>
      </c>
      <c r="H846" s="15" t="str">
        <f t="shared" si="13"/>
        <v>209000</v>
      </c>
      <c r="I846" s="15" t="b">
        <v>1</v>
      </c>
      <c r="J846" s="15" t="s">
        <v>2698</v>
      </c>
      <c r="K846" s="33" t="s">
        <v>2981</v>
      </c>
      <c r="L846" s="15">
        <v>1</v>
      </c>
      <c r="M846" s="15">
        <v>120000</v>
      </c>
      <c r="N846" s="15">
        <v>0</v>
      </c>
      <c r="O846" s="33" t="s">
        <v>373</v>
      </c>
      <c r="P846" s="33">
        <v>12221033</v>
      </c>
      <c r="Q846" s="7">
        <v>0</v>
      </c>
      <c r="R846" s="33" t="s">
        <v>2699</v>
      </c>
      <c r="S846" s="15" t="s">
        <v>2713</v>
      </c>
      <c r="T846" s="33">
        <v>1</v>
      </c>
      <c r="U846" s="15" t="s">
        <v>2707</v>
      </c>
      <c r="V846" s="15">
        <v>10000</v>
      </c>
      <c r="AH846" s="33" t="s">
        <v>3133</v>
      </c>
      <c r="AI846" s="33">
        <v>1</v>
      </c>
      <c r="CK846" t="s">
        <v>2550</v>
      </c>
    </row>
    <row r="847" spans="2:89">
      <c r="B847" s="15">
        <f>20000000+INDEX(编号表!$F:$F,MATCH(D847,编号表!$E:$E,0))*10000+F847</f>
        <v>20900011</v>
      </c>
      <c r="C847" s="15" t="s">
        <v>3131</v>
      </c>
      <c r="D847" s="15" t="s">
        <v>2550</v>
      </c>
      <c r="E847" s="15" t="s">
        <v>2696</v>
      </c>
      <c r="F847" s="15">
        <v>11</v>
      </c>
      <c r="G847" s="15" t="s">
        <v>3132</v>
      </c>
      <c r="H847" s="15" t="str">
        <f t="shared" si="13"/>
        <v>209000</v>
      </c>
      <c r="I847" s="15" t="b">
        <v>1</v>
      </c>
      <c r="J847" s="15" t="s">
        <v>2698</v>
      </c>
      <c r="K847" s="33" t="s">
        <v>2981</v>
      </c>
      <c r="L847" s="15">
        <v>1</v>
      </c>
      <c r="M847" s="15">
        <v>120000</v>
      </c>
      <c r="N847" s="15">
        <v>0</v>
      </c>
      <c r="O847" s="33" t="s">
        <v>373</v>
      </c>
      <c r="P847" s="33">
        <v>12221033</v>
      </c>
      <c r="Q847" s="7">
        <v>0</v>
      </c>
      <c r="R847" s="33" t="s">
        <v>2699</v>
      </c>
      <c r="S847" s="15" t="s">
        <v>2713</v>
      </c>
      <c r="T847" s="33">
        <v>1</v>
      </c>
      <c r="U847" s="15" t="s">
        <v>2707</v>
      </c>
      <c r="V847" s="15">
        <v>10000</v>
      </c>
      <c r="AH847" s="33" t="s">
        <v>3133</v>
      </c>
      <c r="AI847" s="33">
        <v>1</v>
      </c>
      <c r="CK847" t="s">
        <v>2550</v>
      </c>
    </row>
    <row r="848" spans="2:89">
      <c r="B848" s="15">
        <f>20000000+INDEX(编号表!$F:$F,MATCH(D848,编号表!$E:$E,0))*10000+F848</f>
        <v>20900012</v>
      </c>
      <c r="C848" s="15" t="s">
        <v>3131</v>
      </c>
      <c r="D848" s="15" t="s">
        <v>2550</v>
      </c>
      <c r="E848" s="15" t="s">
        <v>2696</v>
      </c>
      <c r="F848" s="15">
        <v>12</v>
      </c>
      <c r="G848" s="15" t="s">
        <v>3132</v>
      </c>
      <c r="H848" s="15" t="str">
        <f t="shared" si="13"/>
        <v>209000</v>
      </c>
      <c r="I848" s="15" t="b">
        <v>1</v>
      </c>
      <c r="J848" s="15" t="s">
        <v>2698</v>
      </c>
      <c r="K848" s="33" t="s">
        <v>2981</v>
      </c>
      <c r="L848" s="15">
        <v>1</v>
      </c>
      <c r="M848" s="15">
        <v>120000</v>
      </c>
      <c r="N848" s="15">
        <v>0</v>
      </c>
      <c r="O848" s="33" t="s">
        <v>373</v>
      </c>
      <c r="P848" s="33">
        <v>12221033</v>
      </c>
      <c r="Q848" s="7">
        <v>0</v>
      </c>
      <c r="R848" s="33" t="s">
        <v>2699</v>
      </c>
      <c r="S848" s="15" t="s">
        <v>2713</v>
      </c>
      <c r="T848" s="33">
        <v>1</v>
      </c>
      <c r="U848" s="15" t="s">
        <v>2707</v>
      </c>
      <c r="V848" s="15">
        <v>10000</v>
      </c>
      <c r="AH848" s="33" t="s">
        <v>3133</v>
      </c>
      <c r="AI848" s="33">
        <v>1</v>
      </c>
      <c r="CK848" t="s">
        <v>2550</v>
      </c>
    </row>
    <row r="849" spans="2:89">
      <c r="B849" s="15">
        <f>20000000+INDEX(编号表!$F:$F,MATCH(D849,编号表!$E:$E,0))*10000+F849</f>
        <v>20900013</v>
      </c>
      <c r="C849" s="15" t="s">
        <v>3131</v>
      </c>
      <c r="D849" s="15" t="s">
        <v>2550</v>
      </c>
      <c r="E849" s="15" t="s">
        <v>2696</v>
      </c>
      <c r="F849" s="15">
        <v>13</v>
      </c>
      <c r="G849" s="15" t="s">
        <v>3132</v>
      </c>
      <c r="H849" s="15" t="str">
        <f t="shared" si="13"/>
        <v>209000</v>
      </c>
      <c r="I849" s="15" t="b">
        <v>1</v>
      </c>
      <c r="J849" s="15" t="s">
        <v>2698</v>
      </c>
      <c r="K849" s="33" t="s">
        <v>2981</v>
      </c>
      <c r="L849" s="15">
        <v>1</v>
      </c>
      <c r="M849" s="15">
        <v>120000</v>
      </c>
      <c r="N849" s="15">
        <v>0</v>
      </c>
      <c r="O849" s="33" t="s">
        <v>373</v>
      </c>
      <c r="P849" s="33">
        <v>12221033</v>
      </c>
      <c r="Q849" s="7">
        <v>0</v>
      </c>
      <c r="R849" s="33" t="s">
        <v>2699</v>
      </c>
      <c r="S849" s="15" t="s">
        <v>2713</v>
      </c>
      <c r="T849" s="33">
        <v>1</v>
      </c>
      <c r="U849" s="15" t="s">
        <v>2707</v>
      </c>
      <c r="V849" s="15">
        <v>10000</v>
      </c>
      <c r="AH849" s="33" t="s">
        <v>3133</v>
      </c>
      <c r="AI849" s="33">
        <v>1</v>
      </c>
      <c r="CK849" t="s">
        <v>2550</v>
      </c>
    </row>
    <row r="850" spans="2:89">
      <c r="B850" s="15">
        <f>20000000+INDEX(编号表!$F:$F,MATCH(D850,编号表!$E:$E,0))*10000+F850</f>
        <v>20900014</v>
      </c>
      <c r="C850" s="15" t="s">
        <v>3131</v>
      </c>
      <c r="D850" s="15" t="s">
        <v>2550</v>
      </c>
      <c r="E850" s="15" t="s">
        <v>2696</v>
      </c>
      <c r="F850" s="15">
        <v>14</v>
      </c>
      <c r="G850" s="15" t="s">
        <v>3132</v>
      </c>
      <c r="H850" s="15" t="str">
        <f t="shared" si="13"/>
        <v>209000</v>
      </c>
      <c r="I850" s="15" t="b">
        <v>1</v>
      </c>
      <c r="J850" s="15" t="s">
        <v>2698</v>
      </c>
      <c r="K850" s="33" t="s">
        <v>2981</v>
      </c>
      <c r="L850" s="15">
        <v>1</v>
      </c>
      <c r="M850" s="15">
        <v>120000</v>
      </c>
      <c r="N850" s="15">
        <v>0</v>
      </c>
      <c r="O850" s="33" t="s">
        <v>373</v>
      </c>
      <c r="P850" s="33">
        <v>12221033</v>
      </c>
      <c r="Q850" s="7">
        <v>0</v>
      </c>
      <c r="R850" s="33" t="s">
        <v>2699</v>
      </c>
      <c r="S850" s="15" t="s">
        <v>2713</v>
      </c>
      <c r="T850" s="33">
        <v>1</v>
      </c>
      <c r="U850" s="15" t="s">
        <v>2707</v>
      </c>
      <c r="V850" s="15">
        <v>10000</v>
      </c>
      <c r="AH850" s="33" t="s">
        <v>3133</v>
      </c>
      <c r="AI850" s="33">
        <v>1</v>
      </c>
      <c r="CK850" t="s">
        <v>2550</v>
      </c>
    </row>
    <row r="851" spans="2:89">
      <c r="B851" s="15">
        <f>20000000+INDEX(编号表!$F:$F,MATCH(D851,编号表!$E:$E,0))*10000+F851</f>
        <v>20900015</v>
      </c>
      <c r="C851" s="15" t="s">
        <v>3131</v>
      </c>
      <c r="D851" s="15" t="s">
        <v>2550</v>
      </c>
      <c r="E851" s="15" t="s">
        <v>2696</v>
      </c>
      <c r="F851" s="15">
        <v>15</v>
      </c>
      <c r="G851" s="15" t="s">
        <v>3132</v>
      </c>
      <c r="H851" s="15" t="str">
        <f t="shared" si="13"/>
        <v>209000</v>
      </c>
      <c r="I851" s="15" t="b">
        <v>1</v>
      </c>
      <c r="J851" s="15" t="s">
        <v>2698</v>
      </c>
      <c r="K851" s="33" t="s">
        <v>2981</v>
      </c>
      <c r="L851" s="15">
        <v>1</v>
      </c>
      <c r="M851" s="15">
        <v>120000</v>
      </c>
      <c r="N851" s="15">
        <v>0</v>
      </c>
      <c r="O851" s="33" t="s">
        <v>373</v>
      </c>
      <c r="P851" s="33">
        <v>12221033</v>
      </c>
      <c r="Q851" s="7">
        <v>0</v>
      </c>
      <c r="R851" s="33" t="s">
        <v>2699</v>
      </c>
      <c r="S851" s="15" t="s">
        <v>2713</v>
      </c>
      <c r="T851" s="33">
        <v>1</v>
      </c>
      <c r="U851" s="15" t="s">
        <v>2707</v>
      </c>
      <c r="V851" s="15">
        <v>10000</v>
      </c>
      <c r="AH851" s="33" t="s">
        <v>3133</v>
      </c>
      <c r="AI851" s="33">
        <v>1</v>
      </c>
      <c r="CK851" t="s">
        <v>2550</v>
      </c>
    </row>
    <row r="852" spans="2:89">
      <c r="B852" s="15">
        <f>20000000+INDEX(编号表!$F:$F,MATCH(D852,编号表!$E:$E,0))*10000+F852</f>
        <v>20900016</v>
      </c>
      <c r="C852" s="15" t="s">
        <v>3131</v>
      </c>
      <c r="D852" s="15" t="s">
        <v>2550</v>
      </c>
      <c r="E852" s="15" t="s">
        <v>2696</v>
      </c>
      <c r="F852" s="15">
        <v>16</v>
      </c>
      <c r="G852" s="15" t="s">
        <v>3132</v>
      </c>
      <c r="H852" s="15" t="str">
        <f t="shared" si="13"/>
        <v>209000</v>
      </c>
      <c r="I852" s="15" t="b">
        <v>1</v>
      </c>
      <c r="J852" s="15" t="s">
        <v>2698</v>
      </c>
      <c r="K852" s="33" t="s">
        <v>2981</v>
      </c>
      <c r="L852" s="15">
        <v>1</v>
      </c>
      <c r="M852" s="15">
        <v>120000</v>
      </c>
      <c r="N852" s="15">
        <v>0</v>
      </c>
      <c r="O852" s="33" t="s">
        <v>373</v>
      </c>
      <c r="P852" s="33">
        <v>12221033</v>
      </c>
      <c r="Q852" s="7">
        <v>0</v>
      </c>
      <c r="R852" s="33" t="s">
        <v>2699</v>
      </c>
      <c r="S852" s="15" t="s">
        <v>2713</v>
      </c>
      <c r="T852" s="33">
        <v>1</v>
      </c>
      <c r="U852" s="15" t="s">
        <v>2707</v>
      </c>
      <c r="V852" s="15">
        <v>10000</v>
      </c>
      <c r="AH852" s="33" t="s">
        <v>3133</v>
      </c>
      <c r="AI852" s="33">
        <v>1</v>
      </c>
      <c r="CK852" t="s">
        <v>2550</v>
      </c>
    </row>
    <row r="853" spans="2:89">
      <c r="B853" s="15">
        <f>20000000+INDEX(编号表!$F:$F,MATCH(D853,编号表!$E:$E,0))*10000+F853</f>
        <v>20900017</v>
      </c>
      <c r="C853" s="15" t="s">
        <v>3131</v>
      </c>
      <c r="D853" s="15" t="s">
        <v>2550</v>
      </c>
      <c r="E853" s="15" t="s">
        <v>2696</v>
      </c>
      <c r="F853" s="15">
        <v>17</v>
      </c>
      <c r="G853" s="15" t="s">
        <v>3132</v>
      </c>
      <c r="H853" s="15" t="str">
        <f t="shared" si="13"/>
        <v>209000</v>
      </c>
      <c r="I853" s="15" t="b">
        <v>1</v>
      </c>
      <c r="J853" s="15" t="s">
        <v>2698</v>
      </c>
      <c r="K853" s="33" t="s">
        <v>2981</v>
      </c>
      <c r="L853" s="15">
        <v>1</v>
      </c>
      <c r="M853" s="15">
        <v>120000</v>
      </c>
      <c r="N853" s="15">
        <v>0</v>
      </c>
      <c r="O853" s="33" t="s">
        <v>373</v>
      </c>
      <c r="P853" s="33">
        <v>12221033</v>
      </c>
      <c r="Q853" s="7">
        <v>0</v>
      </c>
      <c r="R853" s="33" t="s">
        <v>2699</v>
      </c>
      <c r="S853" s="15" t="s">
        <v>2713</v>
      </c>
      <c r="T853" s="33">
        <v>1</v>
      </c>
      <c r="U853" s="15" t="s">
        <v>2707</v>
      </c>
      <c r="V853" s="15">
        <v>10000</v>
      </c>
      <c r="AH853" s="33" t="s">
        <v>3133</v>
      </c>
      <c r="AI853" s="33">
        <v>1</v>
      </c>
      <c r="CK853" t="s">
        <v>2550</v>
      </c>
    </row>
    <row r="854" spans="2:89">
      <c r="B854" s="15">
        <f>20000000+INDEX(编号表!$F:$F,MATCH(D854,编号表!$E:$E,0))*10000+F854</f>
        <v>20900018</v>
      </c>
      <c r="C854" s="15" t="s">
        <v>3131</v>
      </c>
      <c r="D854" s="15" t="s">
        <v>2550</v>
      </c>
      <c r="E854" s="15" t="s">
        <v>2696</v>
      </c>
      <c r="F854" s="15">
        <v>18</v>
      </c>
      <c r="G854" s="15" t="s">
        <v>3132</v>
      </c>
      <c r="H854" s="15" t="str">
        <f t="shared" si="13"/>
        <v>209000</v>
      </c>
      <c r="I854" s="15" t="b">
        <v>1</v>
      </c>
      <c r="J854" s="15" t="s">
        <v>2698</v>
      </c>
      <c r="K854" s="33" t="s">
        <v>2981</v>
      </c>
      <c r="L854" s="15">
        <v>1</v>
      </c>
      <c r="M854" s="15">
        <v>120000</v>
      </c>
      <c r="N854" s="15">
        <v>0</v>
      </c>
      <c r="O854" s="33" t="s">
        <v>373</v>
      </c>
      <c r="P854" s="33">
        <v>12221033</v>
      </c>
      <c r="Q854" s="7">
        <v>0</v>
      </c>
      <c r="R854" s="33" t="s">
        <v>2699</v>
      </c>
      <c r="S854" s="15" t="s">
        <v>2713</v>
      </c>
      <c r="T854" s="33">
        <v>1</v>
      </c>
      <c r="U854" s="15" t="s">
        <v>2707</v>
      </c>
      <c r="V854" s="15">
        <v>10000</v>
      </c>
      <c r="AH854" s="33" t="s">
        <v>3133</v>
      </c>
      <c r="AI854" s="33">
        <v>1</v>
      </c>
      <c r="CK854" t="s">
        <v>2550</v>
      </c>
    </row>
    <row r="855" spans="2:89">
      <c r="B855" s="15">
        <f>20000000+INDEX(编号表!$F:$F,MATCH(D855,编号表!$E:$E,0))*10000+F855</f>
        <v>20900019</v>
      </c>
      <c r="C855" s="15" t="s">
        <v>3131</v>
      </c>
      <c r="D855" s="15" t="s">
        <v>2550</v>
      </c>
      <c r="E855" s="15" t="s">
        <v>2696</v>
      </c>
      <c r="F855" s="15">
        <v>19</v>
      </c>
      <c r="G855" s="15" t="s">
        <v>3132</v>
      </c>
      <c r="H855" s="15" t="str">
        <f t="shared" si="13"/>
        <v>209000</v>
      </c>
      <c r="I855" s="15" t="b">
        <v>1</v>
      </c>
      <c r="J855" s="15" t="s">
        <v>2698</v>
      </c>
      <c r="K855" s="33" t="s">
        <v>2981</v>
      </c>
      <c r="L855" s="15">
        <v>1</v>
      </c>
      <c r="M855" s="15">
        <v>120000</v>
      </c>
      <c r="N855" s="15">
        <v>0</v>
      </c>
      <c r="O855" s="33" t="s">
        <v>373</v>
      </c>
      <c r="P855" s="33">
        <v>12221033</v>
      </c>
      <c r="Q855" s="7">
        <v>0</v>
      </c>
      <c r="R855" s="33" t="s">
        <v>2699</v>
      </c>
      <c r="S855" s="15" t="s">
        <v>2713</v>
      </c>
      <c r="T855" s="33">
        <v>1</v>
      </c>
      <c r="U855" s="15" t="s">
        <v>2707</v>
      </c>
      <c r="V855" s="15">
        <v>10000</v>
      </c>
      <c r="AH855" s="33" t="s">
        <v>3133</v>
      </c>
      <c r="AI855" s="33">
        <v>1</v>
      </c>
      <c r="CK855" t="s">
        <v>2550</v>
      </c>
    </row>
    <row r="856" spans="2:89">
      <c r="B856" s="15">
        <f>20000000+INDEX(编号表!$F:$F,MATCH(D856,编号表!$E:$E,0))*10000+F856</f>
        <v>20900020</v>
      </c>
      <c r="C856" s="15" t="s">
        <v>3131</v>
      </c>
      <c r="D856" s="15" t="s">
        <v>2550</v>
      </c>
      <c r="E856" s="15" t="s">
        <v>2696</v>
      </c>
      <c r="F856" s="15">
        <v>20</v>
      </c>
      <c r="G856" s="15" t="s">
        <v>3132</v>
      </c>
      <c r="H856" s="15" t="str">
        <f t="shared" si="13"/>
        <v>209000</v>
      </c>
      <c r="I856" s="15" t="b">
        <v>1</v>
      </c>
      <c r="J856" s="15" t="s">
        <v>2698</v>
      </c>
      <c r="K856" s="33" t="s">
        <v>2981</v>
      </c>
      <c r="L856" s="15">
        <v>1</v>
      </c>
      <c r="M856" s="15">
        <v>120000</v>
      </c>
      <c r="N856" s="15">
        <v>0</v>
      </c>
      <c r="O856" s="33" t="s">
        <v>373</v>
      </c>
      <c r="P856" s="33">
        <v>12221033</v>
      </c>
      <c r="Q856" s="7">
        <v>0</v>
      </c>
      <c r="R856" s="33" t="s">
        <v>2699</v>
      </c>
      <c r="S856" s="15" t="s">
        <v>2713</v>
      </c>
      <c r="T856" s="33">
        <v>1</v>
      </c>
      <c r="U856" s="15" t="s">
        <v>2707</v>
      </c>
      <c r="V856" s="15">
        <v>10000</v>
      </c>
      <c r="AH856" s="33" t="s">
        <v>3133</v>
      </c>
      <c r="AI856" s="33">
        <v>1</v>
      </c>
      <c r="CK856" t="s">
        <v>2550</v>
      </c>
    </row>
    <row r="857" spans="2:89">
      <c r="B857" s="15">
        <f>20000000+INDEX(编号表!$F:$F,MATCH(D857,编号表!$E:$E,0))*10000+F857</f>
        <v>20900021</v>
      </c>
      <c r="C857" s="15" t="s">
        <v>3131</v>
      </c>
      <c r="D857" s="15" t="s">
        <v>2550</v>
      </c>
      <c r="E857" s="15" t="s">
        <v>2696</v>
      </c>
      <c r="F857" s="15">
        <v>21</v>
      </c>
      <c r="G857" s="15" t="s">
        <v>3132</v>
      </c>
      <c r="H857" s="15" t="str">
        <f t="shared" si="13"/>
        <v>209000</v>
      </c>
      <c r="I857" s="15" t="b">
        <v>1</v>
      </c>
      <c r="J857" s="15" t="s">
        <v>2698</v>
      </c>
      <c r="K857" s="33" t="s">
        <v>2981</v>
      </c>
      <c r="L857" s="15">
        <v>1</v>
      </c>
      <c r="M857" s="15">
        <v>120000</v>
      </c>
      <c r="N857" s="15">
        <v>0</v>
      </c>
      <c r="O857" s="33" t="s">
        <v>373</v>
      </c>
      <c r="P857" s="33">
        <v>12221033</v>
      </c>
      <c r="Q857" s="7">
        <v>0</v>
      </c>
      <c r="R857" s="33" t="s">
        <v>2699</v>
      </c>
      <c r="S857" s="15" t="s">
        <v>2713</v>
      </c>
      <c r="T857" s="33">
        <v>1</v>
      </c>
      <c r="U857" s="15" t="s">
        <v>2707</v>
      </c>
      <c r="V857" s="15">
        <v>10000</v>
      </c>
      <c r="AH857" s="33" t="s">
        <v>3133</v>
      </c>
      <c r="AI857" s="33">
        <v>1</v>
      </c>
      <c r="CK857" t="s">
        <v>2550</v>
      </c>
    </row>
    <row r="858" spans="2:89">
      <c r="B858" s="15">
        <f>20000000+INDEX(编号表!$F:$F,MATCH(D858,编号表!$E:$E,0))*10000+F858</f>
        <v>20910001</v>
      </c>
      <c r="C858" s="15" t="s">
        <v>3134</v>
      </c>
      <c r="D858" s="15" t="s">
        <v>2552</v>
      </c>
      <c r="E858" s="15" t="s">
        <v>2696</v>
      </c>
      <c r="F858" s="15">
        <v>1</v>
      </c>
      <c r="G858" s="15" t="s">
        <v>3135</v>
      </c>
      <c r="H858" s="15" t="str">
        <f t="shared" si="13"/>
        <v>209100</v>
      </c>
      <c r="I858" s="15" t="b">
        <v>1</v>
      </c>
      <c r="J858" s="15" t="s">
        <v>2698</v>
      </c>
      <c r="K858" s="33" t="s">
        <v>2981</v>
      </c>
      <c r="L858" s="15">
        <v>1</v>
      </c>
      <c r="M858" s="15">
        <v>120000</v>
      </c>
      <c r="N858" s="15">
        <v>0</v>
      </c>
      <c r="O858" s="33" t="s">
        <v>373</v>
      </c>
      <c r="P858" s="33">
        <v>12221034</v>
      </c>
      <c r="Q858" s="7">
        <v>30083</v>
      </c>
      <c r="R858" s="33" t="s">
        <v>2699</v>
      </c>
      <c r="S858" s="15" t="s">
        <v>2713</v>
      </c>
      <c r="T858" s="33">
        <v>1</v>
      </c>
      <c r="CK858" t="s">
        <v>2552</v>
      </c>
    </row>
    <row r="859" spans="2:89">
      <c r="B859" s="15">
        <f>20000000+INDEX(编号表!$F:$F,MATCH(D859,编号表!$E:$E,0))*10000+F859</f>
        <v>20910002</v>
      </c>
      <c r="C859" s="15" t="s">
        <v>3134</v>
      </c>
      <c r="D859" s="15" t="s">
        <v>2552</v>
      </c>
      <c r="E859" s="15" t="s">
        <v>2696</v>
      </c>
      <c r="F859" s="15">
        <v>2</v>
      </c>
      <c r="G859" s="15" t="s">
        <v>3135</v>
      </c>
      <c r="H859" s="15" t="str">
        <f t="shared" si="13"/>
        <v>209100</v>
      </c>
      <c r="I859" s="15" t="b">
        <v>1</v>
      </c>
      <c r="J859" s="15" t="s">
        <v>2698</v>
      </c>
      <c r="K859" s="33" t="s">
        <v>2981</v>
      </c>
      <c r="L859" s="15">
        <v>1</v>
      </c>
      <c r="M859" s="15">
        <v>120000</v>
      </c>
      <c r="N859" s="15">
        <v>0</v>
      </c>
      <c r="O859" s="33" t="s">
        <v>373</v>
      </c>
      <c r="P859" s="33">
        <v>12221034</v>
      </c>
      <c r="Q859" s="7">
        <v>30083</v>
      </c>
      <c r="R859" s="33" t="s">
        <v>2699</v>
      </c>
      <c r="S859" s="15" t="s">
        <v>2713</v>
      </c>
      <c r="T859" s="33">
        <v>1</v>
      </c>
      <c r="CK859" t="s">
        <v>2552</v>
      </c>
    </row>
    <row r="860" spans="2:89">
      <c r="B860" s="15">
        <f>20000000+INDEX(编号表!$F:$F,MATCH(D860,编号表!$E:$E,0))*10000+F860</f>
        <v>20910003</v>
      </c>
      <c r="C860" s="15" t="s">
        <v>3134</v>
      </c>
      <c r="D860" s="15" t="s">
        <v>2552</v>
      </c>
      <c r="E860" s="15" t="s">
        <v>2696</v>
      </c>
      <c r="F860" s="15">
        <v>3</v>
      </c>
      <c r="G860" s="15" t="s">
        <v>3135</v>
      </c>
      <c r="H860" s="15" t="str">
        <f t="shared" si="13"/>
        <v>209100</v>
      </c>
      <c r="I860" s="15" t="b">
        <v>1</v>
      </c>
      <c r="J860" s="15" t="s">
        <v>2698</v>
      </c>
      <c r="K860" s="33" t="s">
        <v>2981</v>
      </c>
      <c r="L860" s="15">
        <v>1</v>
      </c>
      <c r="M860" s="15">
        <v>120000</v>
      </c>
      <c r="N860" s="15">
        <v>0</v>
      </c>
      <c r="O860" s="33" t="s">
        <v>373</v>
      </c>
      <c r="P860" s="33">
        <v>12221034</v>
      </c>
      <c r="Q860" s="7">
        <v>30083</v>
      </c>
      <c r="R860" s="33" t="s">
        <v>2699</v>
      </c>
      <c r="S860" s="15" t="s">
        <v>2713</v>
      </c>
      <c r="T860" s="33">
        <v>1</v>
      </c>
      <c r="CK860" t="s">
        <v>2552</v>
      </c>
    </row>
    <row r="861" spans="2:89">
      <c r="B861" s="15">
        <f>20000000+INDEX(编号表!$F:$F,MATCH(D861,编号表!$E:$E,0))*10000+F861</f>
        <v>20910004</v>
      </c>
      <c r="C861" s="15" t="s">
        <v>3134</v>
      </c>
      <c r="D861" s="15" t="s">
        <v>2552</v>
      </c>
      <c r="E861" s="15" t="s">
        <v>2696</v>
      </c>
      <c r="F861" s="15">
        <v>4</v>
      </c>
      <c r="G861" s="15" t="s">
        <v>3135</v>
      </c>
      <c r="H861" s="15" t="str">
        <f t="shared" si="13"/>
        <v>209100</v>
      </c>
      <c r="I861" s="15" t="b">
        <v>1</v>
      </c>
      <c r="J861" s="15" t="s">
        <v>2698</v>
      </c>
      <c r="K861" s="33" t="s">
        <v>2981</v>
      </c>
      <c r="L861" s="15">
        <v>1</v>
      </c>
      <c r="M861" s="15">
        <v>120000</v>
      </c>
      <c r="N861" s="15">
        <v>0</v>
      </c>
      <c r="O861" s="33" t="s">
        <v>373</v>
      </c>
      <c r="P861" s="33">
        <v>12221034</v>
      </c>
      <c r="Q861" s="7">
        <v>30083</v>
      </c>
      <c r="R861" s="33" t="s">
        <v>2699</v>
      </c>
      <c r="S861" s="15" t="s">
        <v>2713</v>
      </c>
      <c r="T861" s="33">
        <v>1</v>
      </c>
      <c r="CK861" t="s">
        <v>2552</v>
      </c>
    </row>
    <row r="862" spans="2:89">
      <c r="B862" s="15">
        <f>20000000+INDEX(编号表!$F:$F,MATCH(D862,编号表!$E:$E,0))*10000+F862</f>
        <v>20910005</v>
      </c>
      <c r="C862" s="15" t="s">
        <v>3134</v>
      </c>
      <c r="D862" s="15" t="s">
        <v>2552</v>
      </c>
      <c r="E862" s="15" t="s">
        <v>2696</v>
      </c>
      <c r="F862" s="15">
        <v>5</v>
      </c>
      <c r="G862" s="15" t="s">
        <v>3135</v>
      </c>
      <c r="H862" s="15" t="str">
        <f t="shared" si="13"/>
        <v>209100</v>
      </c>
      <c r="I862" s="15" t="b">
        <v>1</v>
      </c>
      <c r="J862" s="15" t="s">
        <v>2698</v>
      </c>
      <c r="K862" s="33" t="s">
        <v>2981</v>
      </c>
      <c r="L862" s="15">
        <v>1</v>
      </c>
      <c r="M862" s="15">
        <v>120000</v>
      </c>
      <c r="N862" s="15">
        <v>0</v>
      </c>
      <c r="O862" s="33" t="s">
        <v>373</v>
      </c>
      <c r="P862" s="33">
        <v>12221034</v>
      </c>
      <c r="Q862" s="7">
        <v>30083</v>
      </c>
      <c r="R862" s="33" t="s">
        <v>2699</v>
      </c>
      <c r="S862" s="15" t="s">
        <v>2713</v>
      </c>
      <c r="T862" s="33">
        <v>1</v>
      </c>
      <c r="CK862" t="s">
        <v>2552</v>
      </c>
    </row>
    <row r="863" spans="2:89">
      <c r="B863" s="15">
        <f>20000000+INDEX(编号表!$F:$F,MATCH(D863,编号表!$E:$E,0))*10000+F863</f>
        <v>20910006</v>
      </c>
      <c r="C863" s="15" t="s">
        <v>3134</v>
      </c>
      <c r="D863" s="15" t="s">
        <v>2552</v>
      </c>
      <c r="E863" s="15" t="s">
        <v>2696</v>
      </c>
      <c r="F863" s="15">
        <v>6</v>
      </c>
      <c r="G863" s="15" t="s">
        <v>3135</v>
      </c>
      <c r="H863" s="15" t="str">
        <f t="shared" si="13"/>
        <v>209100</v>
      </c>
      <c r="I863" s="15" t="b">
        <v>1</v>
      </c>
      <c r="J863" s="15" t="s">
        <v>2698</v>
      </c>
      <c r="K863" s="33" t="s">
        <v>2981</v>
      </c>
      <c r="L863" s="15">
        <v>1</v>
      </c>
      <c r="M863" s="15">
        <v>120000</v>
      </c>
      <c r="N863" s="15">
        <v>0</v>
      </c>
      <c r="O863" s="33" t="s">
        <v>373</v>
      </c>
      <c r="P863" s="33">
        <v>12221034</v>
      </c>
      <c r="Q863" s="7">
        <v>30083</v>
      </c>
      <c r="R863" s="33" t="s">
        <v>2699</v>
      </c>
      <c r="S863" s="15" t="s">
        <v>2713</v>
      </c>
      <c r="T863" s="33">
        <v>1</v>
      </c>
      <c r="CK863" t="s">
        <v>2552</v>
      </c>
    </row>
    <row r="864" spans="2:89">
      <c r="B864" s="15">
        <f>20000000+INDEX(编号表!$F:$F,MATCH(D864,编号表!$E:$E,0))*10000+F864</f>
        <v>20910007</v>
      </c>
      <c r="C864" s="15" t="s">
        <v>3134</v>
      </c>
      <c r="D864" s="15" t="s">
        <v>2552</v>
      </c>
      <c r="E864" s="15" t="s">
        <v>2696</v>
      </c>
      <c r="F864" s="15">
        <v>7</v>
      </c>
      <c r="G864" s="15" t="s">
        <v>3135</v>
      </c>
      <c r="H864" s="15" t="str">
        <f t="shared" si="13"/>
        <v>209100</v>
      </c>
      <c r="I864" s="15" t="b">
        <v>1</v>
      </c>
      <c r="J864" s="15" t="s">
        <v>2698</v>
      </c>
      <c r="K864" s="33" t="s">
        <v>2981</v>
      </c>
      <c r="L864" s="15">
        <v>1</v>
      </c>
      <c r="M864" s="15">
        <v>120000</v>
      </c>
      <c r="N864" s="15">
        <v>0</v>
      </c>
      <c r="O864" s="33" t="s">
        <v>373</v>
      </c>
      <c r="P864" s="33">
        <v>12221034</v>
      </c>
      <c r="Q864" s="7">
        <v>30083</v>
      </c>
      <c r="R864" s="33" t="s">
        <v>2699</v>
      </c>
      <c r="S864" s="15" t="s">
        <v>2713</v>
      </c>
      <c r="T864" s="33">
        <v>1</v>
      </c>
      <c r="CK864" t="s">
        <v>2552</v>
      </c>
    </row>
    <row r="865" spans="2:89">
      <c r="B865" s="15">
        <f>20000000+INDEX(编号表!$F:$F,MATCH(D865,编号表!$E:$E,0))*10000+F865</f>
        <v>20910008</v>
      </c>
      <c r="C865" s="15" t="s">
        <v>3134</v>
      </c>
      <c r="D865" s="15" t="s">
        <v>2552</v>
      </c>
      <c r="E865" s="15" t="s">
        <v>2696</v>
      </c>
      <c r="F865" s="15">
        <v>8</v>
      </c>
      <c r="G865" s="15" t="s">
        <v>3135</v>
      </c>
      <c r="H865" s="15" t="str">
        <f t="shared" si="13"/>
        <v>209100</v>
      </c>
      <c r="I865" s="15" t="b">
        <v>1</v>
      </c>
      <c r="J865" s="15" t="s">
        <v>2698</v>
      </c>
      <c r="K865" s="33" t="s">
        <v>2981</v>
      </c>
      <c r="L865" s="15">
        <v>1</v>
      </c>
      <c r="M865" s="15">
        <v>120000</v>
      </c>
      <c r="N865" s="15">
        <v>0</v>
      </c>
      <c r="O865" s="33" t="s">
        <v>373</v>
      </c>
      <c r="P865" s="33">
        <v>12221034</v>
      </c>
      <c r="Q865" s="7">
        <v>30083</v>
      </c>
      <c r="R865" s="33" t="s">
        <v>2699</v>
      </c>
      <c r="S865" s="15" t="s">
        <v>2713</v>
      </c>
      <c r="T865" s="33">
        <v>1</v>
      </c>
      <c r="CK865" t="s">
        <v>2552</v>
      </c>
    </row>
    <row r="866" spans="2:89">
      <c r="B866" s="15">
        <f>20000000+INDEX(编号表!$F:$F,MATCH(D866,编号表!$E:$E,0))*10000+F866</f>
        <v>20910009</v>
      </c>
      <c r="C866" s="15" t="s">
        <v>3134</v>
      </c>
      <c r="D866" s="15" t="s">
        <v>2552</v>
      </c>
      <c r="E866" s="15" t="s">
        <v>2696</v>
      </c>
      <c r="F866" s="15">
        <v>9</v>
      </c>
      <c r="G866" s="15" t="s">
        <v>3135</v>
      </c>
      <c r="H866" s="15" t="str">
        <f t="shared" si="13"/>
        <v>209100</v>
      </c>
      <c r="I866" s="15" t="b">
        <v>1</v>
      </c>
      <c r="J866" s="15" t="s">
        <v>2698</v>
      </c>
      <c r="K866" s="33" t="s">
        <v>2981</v>
      </c>
      <c r="L866" s="15">
        <v>1</v>
      </c>
      <c r="M866" s="15">
        <v>120000</v>
      </c>
      <c r="N866" s="15">
        <v>0</v>
      </c>
      <c r="O866" s="33" t="s">
        <v>373</v>
      </c>
      <c r="P866" s="33">
        <v>12221034</v>
      </c>
      <c r="Q866" s="7">
        <v>30083</v>
      </c>
      <c r="R866" s="33" t="s">
        <v>2699</v>
      </c>
      <c r="S866" s="15" t="s">
        <v>2713</v>
      </c>
      <c r="T866" s="33">
        <v>1</v>
      </c>
      <c r="CK866" t="s">
        <v>2552</v>
      </c>
    </row>
    <row r="867" spans="2:89">
      <c r="B867" s="15">
        <f>20000000+INDEX(编号表!$F:$F,MATCH(D867,编号表!$E:$E,0))*10000+F867</f>
        <v>20910010</v>
      </c>
      <c r="C867" s="15" t="s">
        <v>3134</v>
      </c>
      <c r="D867" s="15" t="s">
        <v>2552</v>
      </c>
      <c r="E867" s="15" t="s">
        <v>2696</v>
      </c>
      <c r="F867" s="15">
        <v>10</v>
      </c>
      <c r="G867" s="15" t="s">
        <v>3135</v>
      </c>
      <c r="H867" s="15" t="str">
        <f t="shared" si="13"/>
        <v>209100</v>
      </c>
      <c r="I867" s="15" t="b">
        <v>1</v>
      </c>
      <c r="J867" s="15" t="s">
        <v>2698</v>
      </c>
      <c r="K867" s="33" t="s">
        <v>2981</v>
      </c>
      <c r="L867" s="15">
        <v>1</v>
      </c>
      <c r="M867" s="15">
        <v>120000</v>
      </c>
      <c r="N867" s="15">
        <v>0</v>
      </c>
      <c r="O867" s="33" t="s">
        <v>373</v>
      </c>
      <c r="P867" s="33">
        <v>12221034</v>
      </c>
      <c r="Q867" s="7">
        <v>30083</v>
      </c>
      <c r="R867" s="33" t="s">
        <v>2699</v>
      </c>
      <c r="S867" s="15" t="s">
        <v>2713</v>
      </c>
      <c r="T867" s="33">
        <v>1</v>
      </c>
      <c r="CK867" t="s">
        <v>2552</v>
      </c>
    </row>
    <row r="868" spans="2:89">
      <c r="B868" s="15">
        <f>20000000+INDEX(编号表!$F:$F,MATCH(D868,编号表!$E:$E,0))*10000+F868</f>
        <v>20910011</v>
      </c>
      <c r="C868" s="15" t="s">
        <v>3134</v>
      </c>
      <c r="D868" s="15" t="s">
        <v>2552</v>
      </c>
      <c r="E868" s="15" t="s">
        <v>2696</v>
      </c>
      <c r="F868" s="15">
        <v>11</v>
      </c>
      <c r="G868" s="15" t="s">
        <v>3135</v>
      </c>
      <c r="H868" s="15" t="str">
        <f t="shared" si="13"/>
        <v>209100</v>
      </c>
      <c r="I868" s="15" t="b">
        <v>1</v>
      </c>
      <c r="J868" s="15" t="s">
        <v>2698</v>
      </c>
      <c r="K868" s="33" t="s">
        <v>2981</v>
      </c>
      <c r="L868" s="15">
        <v>1</v>
      </c>
      <c r="M868" s="15">
        <v>120000</v>
      </c>
      <c r="N868" s="15">
        <v>0</v>
      </c>
      <c r="O868" s="33" t="s">
        <v>373</v>
      </c>
      <c r="P868" s="33">
        <v>12221034</v>
      </c>
      <c r="Q868" s="7">
        <v>30083</v>
      </c>
      <c r="R868" s="33" t="s">
        <v>2699</v>
      </c>
      <c r="S868" s="15" t="s">
        <v>2713</v>
      </c>
      <c r="T868" s="33">
        <v>1</v>
      </c>
      <c r="CK868" t="s">
        <v>2552</v>
      </c>
    </row>
    <row r="869" spans="2:89">
      <c r="B869" s="15">
        <f>20000000+INDEX(编号表!$F:$F,MATCH(D869,编号表!$E:$E,0))*10000+F869</f>
        <v>20910012</v>
      </c>
      <c r="C869" s="15" t="s">
        <v>3134</v>
      </c>
      <c r="D869" s="15" t="s">
        <v>2552</v>
      </c>
      <c r="E869" s="15" t="s">
        <v>2696</v>
      </c>
      <c r="F869" s="15">
        <v>12</v>
      </c>
      <c r="G869" s="15" t="s">
        <v>3135</v>
      </c>
      <c r="H869" s="15" t="str">
        <f t="shared" si="13"/>
        <v>209100</v>
      </c>
      <c r="I869" s="15" t="b">
        <v>1</v>
      </c>
      <c r="J869" s="15" t="s">
        <v>2698</v>
      </c>
      <c r="K869" s="33" t="s">
        <v>2981</v>
      </c>
      <c r="L869" s="15">
        <v>1</v>
      </c>
      <c r="M869" s="15">
        <v>120000</v>
      </c>
      <c r="N869" s="15">
        <v>0</v>
      </c>
      <c r="O869" s="33" t="s">
        <v>373</v>
      </c>
      <c r="P869" s="33">
        <v>12221034</v>
      </c>
      <c r="Q869" s="7">
        <v>30083</v>
      </c>
      <c r="R869" s="33" t="s">
        <v>2699</v>
      </c>
      <c r="S869" s="15" t="s">
        <v>2713</v>
      </c>
      <c r="T869" s="33">
        <v>1</v>
      </c>
      <c r="CK869" t="s">
        <v>2552</v>
      </c>
    </row>
    <row r="870" spans="2:89">
      <c r="B870" s="15">
        <f>20000000+INDEX(编号表!$F:$F,MATCH(D870,编号表!$E:$E,0))*10000+F870</f>
        <v>20910013</v>
      </c>
      <c r="C870" s="15" t="s">
        <v>3134</v>
      </c>
      <c r="D870" s="15" t="s">
        <v>2552</v>
      </c>
      <c r="E870" s="15" t="s">
        <v>2696</v>
      </c>
      <c r="F870" s="15">
        <v>13</v>
      </c>
      <c r="G870" s="15" t="s">
        <v>3135</v>
      </c>
      <c r="H870" s="15" t="str">
        <f t="shared" si="13"/>
        <v>209100</v>
      </c>
      <c r="I870" s="15" t="b">
        <v>1</v>
      </c>
      <c r="J870" s="15" t="s">
        <v>2698</v>
      </c>
      <c r="K870" s="33" t="s">
        <v>2981</v>
      </c>
      <c r="L870" s="15">
        <v>1</v>
      </c>
      <c r="M870" s="15">
        <v>120000</v>
      </c>
      <c r="N870" s="15">
        <v>0</v>
      </c>
      <c r="O870" s="33" t="s">
        <v>373</v>
      </c>
      <c r="P870" s="33">
        <v>12221034</v>
      </c>
      <c r="Q870" s="7">
        <v>30083</v>
      </c>
      <c r="R870" s="33" t="s">
        <v>2699</v>
      </c>
      <c r="S870" s="15" t="s">
        <v>2713</v>
      </c>
      <c r="T870" s="33">
        <v>1</v>
      </c>
      <c r="CK870" t="s">
        <v>2552</v>
      </c>
    </row>
    <row r="871" spans="2:89">
      <c r="B871" s="15">
        <f>20000000+INDEX(编号表!$F:$F,MATCH(D871,编号表!$E:$E,0))*10000+F871</f>
        <v>20910014</v>
      </c>
      <c r="C871" s="15" t="s">
        <v>3134</v>
      </c>
      <c r="D871" s="15" t="s">
        <v>2552</v>
      </c>
      <c r="E871" s="15" t="s">
        <v>2696</v>
      </c>
      <c r="F871" s="15">
        <v>14</v>
      </c>
      <c r="G871" s="15" t="s">
        <v>3135</v>
      </c>
      <c r="H871" s="15" t="str">
        <f t="shared" si="13"/>
        <v>209100</v>
      </c>
      <c r="I871" s="15" t="b">
        <v>1</v>
      </c>
      <c r="J871" s="15" t="s">
        <v>2698</v>
      </c>
      <c r="K871" s="33" t="s">
        <v>2981</v>
      </c>
      <c r="L871" s="15">
        <v>1</v>
      </c>
      <c r="M871" s="15">
        <v>120000</v>
      </c>
      <c r="N871" s="15">
        <v>0</v>
      </c>
      <c r="O871" s="33" t="s">
        <v>373</v>
      </c>
      <c r="P871" s="33">
        <v>12221034</v>
      </c>
      <c r="Q871" s="7">
        <v>30083</v>
      </c>
      <c r="R871" s="33" t="s">
        <v>2699</v>
      </c>
      <c r="S871" s="15" t="s">
        <v>2713</v>
      </c>
      <c r="T871" s="33">
        <v>1</v>
      </c>
      <c r="CK871" t="s">
        <v>2552</v>
      </c>
    </row>
    <row r="872" spans="2:89">
      <c r="B872" s="15">
        <f>20000000+INDEX(编号表!$F:$F,MATCH(D872,编号表!$E:$E,0))*10000+F872</f>
        <v>20910015</v>
      </c>
      <c r="C872" s="15" t="s">
        <v>3134</v>
      </c>
      <c r="D872" s="15" t="s">
        <v>2552</v>
      </c>
      <c r="E872" s="15" t="s">
        <v>2696</v>
      </c>
      <c r="F872" s="15">
        <v>15</v>
      </c>
      <c r="G872" s="15" t="s">
        <v>3135</v>
      </c>
      <c r="H872" s="15" t="str">
        <f t="shared" si="13"/>
        <v>209100</v>
      </c>
      <c r="I872" s="15" t="b">
        <v>1</v>
      </c>
      <c r="J872" s="15" t="s">
        <v>2698</v>
      </c>
      <c r="K872" s="33" t="s">
        <v>2981</v>
      </c>
      <c r="L872" s="15">
        <v>1</v>
      </c>
      <c r="M872" s="15">
        <v>120000</v>
      </c>
      <c r="N872" s="15">
        <v>0</v>
      </c>
      <c r="O872" s="33" t="s">
        <v>373</v>
      </c>
      <c r="P872" s="33">
        <v>12221034</v>
      </c>
      <c r="Q872" s="7">
        <v>30083</v>
      </c>
      <c r="R872" s="33" t="s">
        <v>2699</v>
      </c>
      <c r="S872" s="15" t="s">
        <v>2713</v>
      </c>
      <c r="T872" s="33">
        <v>1</v>
      </c>
      <c r="CK872" t="s">
        <v>2552</v>
      </c>
    </row>
    <row r="873" spans="2:89">
      <c r="B873" s="15">
        <f>20000000+INDEX(编号表!$F:$F,MATCH(D873,编号表!$E:$E,0))*10000+F873</f>
        <v>20910016</v>
      </c>
      <c r="C873" s="15" t="s">
        <v>3134</v>
      </c>
      <c r="D873" s="15" t="s">
        <v>2552</v>
      </c>
      <c r="E873" s="15" t="s">
        <v>2696</v>
      </c>
      <c r="F873" s="15">
        <v>16</v>
      </c>
      <c r="G873" s="15" t="s">
        <v>3135</v>
      </c>
      <c r="H873" s="15" t="str">
        <f t="shared" si="13"/>
        <v>209100</v>
      </c>
      <c r="I873" s="15" t="b">
        <v>1</v>
      </c>
      <c r="J873" s="15" t="s">
        <v>2698</v>
      </c>
      <c r="K873" s="33" t="s">
        <v>2981</v>
      </c>
      <c r="L873" s="15">
        <v>1</v>
      </c>
      <c r="M873" s="15">
        <v>120000</v>
      </c>
      <c r="N873" s="15">
        <v>0</v>
      </c>
      <c r="O873" s="33" t="s">
        <v>373</v>
      </c>
      <c r="P873" s="33">
        <v>12221034</v>
      </c>
      <c r="Q873" s="7">
        <v>30083</v>
      </c>
      <c r="R873" s="33" t="s">
        <v>2699</v>
      </c>
      <c r="S873" s="15" t="s">
        <v>2713</v>
      </c>
      <c r="T873" s="33">
        <v>1</v>
      </c>
      <c r="CK873" t="s">
        <v>2552</v>
      </c>
    </row>
    <row r="874" spans="2:89">
      <c r="B874" s="15">
        <f>20000000+INDEX(编号表!$F:$F,MATCH(D874,编号表!$E:$E,0))*10000+F874</f>
        <v>20910017</v>
      </c>
      <c r="C874" s="15" t="s">
        <v>3134</v>
      </c>
      <c r="D874" s="15" t="s">
        <v>2552</v>
      </c>
      <c r="E874" s="15" t="s">
        <v>2696</v>
      </c>
      <c r="F874" s="15">
        <v>17</v>
      </c>
      <c r="G874" s="15" t="s">
        <v>3135</v>
      </c>
      <c r="H874" s="15" t="str">
        <f t="shared" si="13"/>
        <v>209100</v>
      </c>
      <c r="I874" s="15" t="b">
        <v>1</v>
      </c>
      <c r="J874" s="15" t="s">
        <v>2698</v>
      </c>
      <c r="K874" s="33" t="s">
        <v>2981</v>
      </c>
      <c r="L874" s="15">
        <v>1</v>
      </c>
      <c r="M874" s="15">
        <v>120000</v>
      </c>
      <c r="N874" s="15">
        <v>0</v>
      </c>
      <c r="O874" s="33" t="s">
        <v>373</v>
      </c>
      <c r="P874" s="33">
        <v>12221034</v>
      </c>
      <c r="Q874" s="7">
        <v>30083</v>
      </c>
      <c r="R874" s="33" t="s">
        <v>2699</v>
      </c>
      <c r="S874" s="15" t="s">
        <v>2713</v>
      </c>
      <c r="T874" s="33">
        <v>1</v>
      </c>
      <c r="CK874" t="s">
        <v>2552</v>
      </c>
    </row>
    <row r="875" spans="2:89">
      <c r="B875" s="15">
        <f>20000000+INDEX(编号表!$F:$F,MATCH(D875,编号表!$E:$E,0))*10000+F875</f>
        <v>20910018</v>
      </c>
      <c r="C875" s="15" t="s">
        <v>3134</v>
      </c>
      <c r="D875" s="15" t="s">
        <v>2552</v>
      </c>
      <c r="E875" s="15" t="s">
        <v>2696</v>
      </c>
      <c r="F875" s="15">
        <v>18</v>
      </c>
      <c r="G875" s="15" t="s">
        <v>3135</v>
      </c>
      <c r="H875" s="15" t="str">
        <f t="shared" si="13"/>
        <v>209100</v>
      </c>
      <c r="I875" s="15" t="b">
        <v>1</v>
      </c>
      <c r="J875" s="15" t="s">
        <v>2698</v>
      </c>
      <c r="K875" s="33" t="s">
        <v>2981</v>
      </c>
      <c r="L875" s="15">
        <v>1</v>
      </c>
      <c r="M875" s="15">
        <v>120000</v>
      </c>
      <c r="N875" s="15">
        <v>0</v>
      </c>
      <c r="O875" s="33" t="s">
        <v>373</v>
      </c>
      <c r="P875" s="33">
        <v>12221034</v>
      </c>
      <c r="Q875" s="7">
        <v>30083</v>
      </c>
      <c r="R875" s="33" t="s">
        <v>2699</v>
      </c>
      <c r="S875" s="15" t="s">
        <v>2713</v>
      </c>
      <c r="T875" s="33">
        <v>1</v>
      </c>
      <c r="CK875" t="s">
        <v>2552</v>
      </c>
    </row>
    <row r="876" spans="2:89">
      <c r="B876" s="15">
        <f>20000000+INDEX(编号表!$F:$F,MATCH(D876,编号表!$E:$E,0))*10000+F876</f>
        <v>20910019</v>
      </c>
      <c r="C876" s="15" t="s">
        <v>3134</v>
      </c>
      <c r="D876" s="15" t="s">
        <v>2552</v>
      </c>
      <c r="E876" s="15" t="s">
        <v>2696</v>
      </c>
      <c r="F876" s="15">
        <v>19</v>
      </c>
      <c r="G876" s="15" t="s">
        <v>3135</v>
      </c>
      <c r="H876" s="15" t="str">
        <f t="shared" si="13"/>
        <v>209100</v>
      </c>
      <c r="I876" s="15" t="b">
        <v>1</v>
      </c>
      <c r="J876" s="15" t="s">
        <v>2698</v>
      </c>
      <c r="K876" s="33" t="s">
        <v>2981</v>
      </c>
      <c r="L876" s="15">
        <v>1</v>
      </c>
      <c r="M876" s="15">
        <v>120000</v>
      </c>
      <c r="N876" s="15">
        <v>0</v>
      </c>
      <c r="O876" s="33" t="s">
        <v>373</v>
      </c>
      <c r="P876" s="33">
        <v>12221034</v>
      </c>
      <c r="Q876" s="7">
        <v>30083</v>
      </c>
      <c r="R876" s="33" t="s">
        <v>2699</v>
      </c>
      <c r="S876" s="15" t="s">
        <v>2713</v>
      </c>
      <c r="T876" s="33">
        <v>1</v>
      </c>
      <c r="CK876" t="s">
        <v>2552</v>
      </c>
    </row>
    <row r="877" spans="2:89">
      <c r="B877" s="15">
        <f>20000000+INDEX(编号表!$F:$F,MATCH(D877,编号表!$E:$E,0))*10000+F877</f>
        <v>20910020</v>
      </c>
      <c r="C877" s="15" t="s">
        <v>3134</v>
      </c>
      <c r="D877" s="15" t="s">
        <v>2552</v>
      </c>
      <c r="E877" s="15" t="s">
        <v>2696</v>
      </c>
      <c r="F877" s="15">
        <v>20</v>
      </c>
      <c r="G877" s="15" t="s">
        <v>3135</v>
      </c>
      <c r="H877" s="15" t="str">
        <f t="shared" si="13"/>
        <v>209100</v>
      </c>
      <c r="I877" s="15" t="b">
        <v>1</v>
      </c>
      <c r="J877" s="15" t="s">
        <v>2698</v>
      </c>
      <c r="K877" s="33" t="s">
        <v>2981</v>
      </c>
      <c r="L877" s="15">
        <v>1</v>
      </c>
      <c r="M877" s="15">
        <v>120000</v>
      </c>
      <c r="N877" s="15">
        <v>0</v>
      </c>
      <c r="O877" s="33" t="s">
        <v>373</v>
      </c>
      <c r="P877" s="33">
        <v>12221034</v>
      </c>
      <c r="Q877" s="7">
        <v>30083</v>
      </c>
      <c r="R877" s="33" t="s">
        <v>2699</v>
      </c>
      <c r="S877" s="15" t="s">
        <v>2713</v>
      </c>
      <c r="T877" s="33">
        <v>1</v>
      </c>
      <c r="CK877" t="s">
        <v>2552</v>
      </c>
    </row>
    <row r="878" spans="2:89">
      <c r="B878" s="15">
        <f>20000000+INDEX(编号表!$F:$F,MATCH(D878,编号表!$E:$E,0))*10000+F878</f>
        <v>20910021</v>
      </c>
      <c r="C878" s="15" t="s">
        <v>3134</v>
      </c>
      <c r="D878" s="15" t="s">
        <v>2552</v>
      </c>
      <c r="E878" s="15" t="s">
        <v>2696</v>
      </c>
      <c r="F878" s="15">
        <v>21</v>
      </c>
      <c r="G878" s="15" t="s">
        <v>3135</v>
      </c>
      <c r="H878" s="15" t="str">
        <f t="shared" si="13"/>
        <v>209100</v>
      </c>
      <c r="I878" s="15" t="b">
        <v>1</v>
      </c>
      <c r="J878" s="15" t="s">
        <v>2698</v>
      </c>
      <c r="K878" s="33" t="s">
        <v>2981</v>
      </c>
      <c r="L878" s="15">
        <v>1</v>
      </c>
      <c r="M878" s="15">
        <v>120000</v>
      </c>
      <c r="N878" s="15">
        <v>0</v>
      </c>
      <c r="O878" s="33" t="s">
        <v>373</v>
      </c>
      <c r="P878" s="33">
        <v>12221034</v>
      </c>
      <c r="Q878" s="7">
        <v>30083</v>
      </c>
      <c r="R878" s="33" t="s">
        <v>2699</v>
      </c>
      <c r="S878" s="15" t="s">
        <v>2713</v>
      </c>
      <c r="T878" s="33">
        <v>1</v>
      </c>
      <c r="CK878" t="s">
        <v>2552</v>
      </c>
    </row>
    <row r="879" spans="2:89">
      <c r="B879" s="15">
        <f>20000000+INDEX(编号表!$F:$F,MATCH(D879,编号表!$E:$E,0))*10000+F879</f>
        <v>20940001</v>
      </c>
      <c r="C879" s="15" t="s">
        <v>3136</v>
      </c>
      <c r="D879" s="15" t="s">
        <v>2562</v>
      </c>
      <c r="E879" s="15" t="s">
        <v>2696</v>
      </c>
      <c r="F879" s="15">
        <v>1</v>
      </c>
      <c r="G879" s="15" t="s">
        <v>3137</v>
      </c>
      <c r="H879" s="15" t="str">
        <f t="shared" si="13"/>
        <v>209400</v>
      </c>
      <c r="I879" s="15" t="b">
        <v>1</v>
      </c>
      <c r="J879" s="15" t="s">
        <v>2698</v>
      </c>
      <c r="K879" s="33" t="s">
        <v>2981</v>
      </c>
      <c r="L879" s="15">
        <v>1</v>
      </c>
      <c r="M879" s="15">
        <v>2000</v>
      </c>
      <c r="N879" s="15">
        <v>0</v>
      </c>
      <c r="O879" s="33" t="s">
        <v>373</v>
      </c>
      <c r="P879" s="33">
        <v>12221038</v>
      </c>
      <c r="Q879" s="7">
        <v>0</v>
      </c>
      <c r="R879" s="33" t="s">
        <v>2699</v>
      </c>
      <c r="S879" s="15" t="s">
        <v>2502</v>
      </c>
      <c r="T879" s="33">
        <v>1</v>
      </c>
      <c r="U879" s="15" t="s">
        <v>2700</v>
      </c>
      <c r="V879" s="15">
        <v>10000</v>
      </c>
      <c r="W879" s="15" t="s">
        <v>3138</v>
      </c>
      <c r="CK879" t="s">
        <v>2562</v>
      </c>
    </row>
    <row r="880" spans="2:89">
      <c r="B880" s="15">
        <f>20000000+INDEX(编号表!$F:$F,MATCH(D880,编号表!$E:$E,0))*10000+F880</f>
        <v>20940002</v>
      </c>
      <c r="C880" s="15" t="s">
        <v>3136</v>
      </c>
      <c r="D880" s="15" t="s">
        <v>2562</v>
      </c>
      <c r="E880" s="15" t="s">
        <v>2696</v>
      </c>
      <c r="F880" s="15">
        <v>2</v>
      </c>
      <c r="G880" s="15" t="s">
        <v>3137</v>
      </c>
      <c r="H880" s="15" t="str">
        <f t="shared" si="13"/>
        <v>209400</v>
      </c>
      <c r="I880" s="15" t="b">
        <v>1</v>
      </c>
      <c r="J880" s="15" t="s">
        <v>2698</v>
      </c>
      <c r="K880" s="33" t="s">
        <v>2981</v>
      </c>
      <c r="L880" s="15">
        <v>1</v>
      </c>
      <c r="M880" s="15">
        <v>2000</v>
      </c>
      <c r="N880" s="15">
        <v>0</v>
      </c>
      <c r="O880" s="33" t="s">
        <v>373</v>
      </c>
      <c r="P880" s="33">
        <v>12221038</v>
      </c>
      <c r="Q880" s="7">
        <v>0</v>
      </c>
      <c r="R880" s="33" t="s">
        <v>2699</v>
      </c>
      <c r="S880" s="15" t="s">
        <v>2502</v>
      </c>
      <c r="T880" s="33">
        <v>1</v>
      </c>
      <c r="U880" s="15" t="s">
        <v>2700</v>
      </c>
      <c r="V880" s="15">
        <v>10000</v>
      </c>
      <c r="W880" s="15" t="s">
        <v>3138</v>
      </c>
      <c r="CK880" t="s">
        <v>2562</v>
      </c>
    </row>
    <row r="881" spans="2:89">
      <c r="B881" s="15">
        <f>20000000+INDEX(编号表!$F:$F,MATCH(D881,编号表!$E:$E,0))*10000+F881</f>
        <v>20940003</v>
      </c>
      <c r="C881" s="15" t="s">
        <v>3136</v>
      </c>
      <c r="D881" s="15" t="s">
        <v>2562</v>
      </c>
      <c r="E881" s="15" t="s">
        <v>2696</v>
      </c>
      <c r="F881" s="15">
        <v>3</v>
      </c>
      <c r="G881" s="15" t="s">
        <v>3137</v>
      </c>
      <c r="H881" s="15" t="str">
        <f t="shared" si="13"/>
        <v>209400</v>
      </c>
      <c r="I881" s="15" t="b">
        <v>1</v>
      </c>
      <c r="J881" s="15" t="s">
        <v>2698</v>
      </c>
      <c r="K881" s="33" t="s">
        <v>2981</v>
      </c>
      <c r="L881" s="15">
        <v>1</v>
      </c>
      <c r="M881" s="15">
        <v>2000</v>
      </c>
      <c r="N881" s="15">
        <v>0</v>
      </c>
      <c r="O881" s="33" t="s">
        <v>373</v>
      </c>
      <c r="P881" s="33">
        <v>12221038</v>
      </c>
      <c r="Q881" s="7">
        <v>0</v>
      </c>
      <c r="R881" s="33" t="s">
        <v>2699</v>
      </c>
      <c r="S881" s="15" t="s">
        <v>2502</v>
      </c>
      <c r="T881" s="33">
        <v>1</v>
      </c>
      <c r="U881" s="15" t="s">
        <v>2700</v>
      </c>
      <c r="V881" s="15">
        <v>10000</v>
      </c>
      <c r="W881" s="15" t="s">
        <v>3138</v>
      </c>
      <c r="CK881" t="s">
        <v>2562</v>
      </c>
    </row>
    <row r="882" spans="2:89">
      <c r="B882" s="15">
        <f>20000000+INDEX(编号表!$F:$F,MATCH(D882,编号表!$E:$E,0))*10000+F882</f>
        <v>20940004</v>
      </c>
      <c r="C882" s="15" t="s">
        <v>3136</v>
      </c>
      <c r="D882" s="15" t="s">
        <v>2562</v>
      </c>
      <c r="E882" s="15" t="s">
        <v>2696</v>
      </c>
      <c r="F882" s="15">
        <v>4</v>
      </c>
      <c r="G882" s="15" t="s">
        <v>3137</v>
      </c>
      <c r="H882" s="15" t="str">
        <f t="shared" si="13"/>
        <v>209400</v>
      </c>
      <c r="I882" s="15" t="b">
        <v>1</v>
      </c>
      <c r="J882" s="15" t="s">
        <v>2698</v>
      </c>
      <c r="K882" s="33" t="s">
        <v>2981</v>
      </c>
      <c r="L882" s="15">
        <v>1</v>
      </c>
      <c r="M882" s="15">
        <v>2000</v>
      </c>
      <c r="N882" s="15">
        <v>0</v>
      </c>
      <c r="O882" s="33" t="s">
        <v>373</v>
      </c>
      <c r="P882" s="33">
        <v>12221038</v>
      </c>
      <c r="Q882" s="7">
        <v>0</v>
      </c>
      <c r="R882" s="33" t="s">
        <v>2699</v>
      </c>
      <c r="S882" s="15" t="s">
        <v>2502</v>
      </c>
      <c r="T882" s="33">
        <v>1</v>
      </c>
      <c r="U882" s="15" t="s">
        <v>2700</v>
      </c>
      <c r="V882" s="15">
        <v>10000</v>
      </c>
      <c r="W882" s="15" t="s">
        <v>3138</v>
      </c>
      <c r="CK882" t="s">
        <v>2562</v>
      </c>
    </row>
    <row r="883" spans="2:89">
      <c r="B883" s="15">
        <f>20000000+INDEX(编号表!$F:$F,MATCH(D883,编号表!$E:$E,0))*10000+F883</f>
        <v>20940005</v>
      </c>
      <c r="C883" s="15" t="s">
        <v>3136</v>
      </c>
      <c r="D883" s="15" t="s">
        <v>2562</v>
      </c>
      <c r="E883" s="15" t="s">
        <v>2696</v>
      </c>
      <c r="F883" s="15">
        <v>5</v>
      </c>
      <c r="G883" s="15" t="s">
        <v>3137</v>
      </c>
      <c r="H883" s="15" t="str">
        <f t="shared" si="13"/>
        <v>209400</v>
      </c>
      <c r="I883" s="15" t="b">
        <v>1</v>
      </c>
      <c r="J883" s="15" t="s">
        <v>2698</v>
      </c>
      <c r="K883" s="33" t="s">
        <v>2981</v>
      </c>
      <c r="L883" s="15">
        <v>1</v>
      </c>
      <c r="M883" s="15">
        <v>2000</v>
      </c>
      <c r="N883" s="15">
        <v>0</v>
      </c>
      <c r="O883" s="33" t="s">
        <v>373</v>
      </c>
      <c r="P883" s="33">
        <v>12221038</v>
      </c>
      <c r="Q883" s="7">
        <v>0</v>
      </c>
      <c r="R883" s="33" t="s">
        <v>2699</v>
      </c>
      <c r="S883" s="15" t="s">
        <v>2502</v>
      </c>
      <c r="T883" s="33">
        <v>1</v>
      </c>
      <c r="U883" s="15" t="s">
        <v>2700</v>
      </c>
      <c r="V883" s="15">
        <v>10000</v>
      </c>
      <c r="W883" s="15" t="s">
        <v>3138</v>
      </c>
      <c r="CK883" t="s">
        <v>2562</v>
      </c>
    </row>
    <row r="884" spans="2:89">
      <c r="B884" s="15">
        <f>20000000+INDEX(编号表!$F:$F,MATCH(D884,编号表!$E:$E,0))*10000+F884</f>
        <v>20940006</v>
      </c>
      <c r="C884" s="15" t="s">
        <v>3136</v>
      </c>
      <c r="D884" s="15" t="s">
        <v>2562</v>
      </c>
      <c r="E884" s="15" t="s">
        <v>2696</v>
      </c>
      <c r="F884" s="15">
        <v>6</v>
      </c>
      <c r="G884" s="15" t="s">
        <v>3137</v>
      </c>
      <c r="H884" s="15" t="str">
        <f t="shared" si="13"/>
        <v>209400</v>
      </c>
      <c r="I884" s="15" t="b">
        <v>1</v>
      </c>
      <c r="J884" s="15" t="s">
        <v>2698</v>
      </c>
      <c r="K884" s="33" t="s">
        <v>2981</v>
      </c>
      <c r="L884" s="15">
        <v>1</v>
      </c>
      <c r="M884" s="15">
        <v>2000</v>
      </c>
      <c r="N884" s="15">
        <v>0</v>
      </c>
      <c r="O884" s="33" t="s">
        <v>373</v>
      </c>
      <c r="P884" s="33">
        <v>12221038</v>
      </c>
      <c r="Q884" s="7">
        <v>0</v>
      </c>
      <c r="R884" s="33" t="s">
        <v>2699</v>
      </c>
      <c r="S884" s="15" t="s">
        <v>2502</v>
      </c>
      <c r="T884" s="33">
        <v>1</v>
      </c>
      <c r="U884" s="15" t="s">
        <v>2700</v>
      </c>
      <c r="V884" s="15">
        <v>10000</v>
      </c>
      <c r="W884" s="15" t="s">
        <v>3138</v>
      </c>
      <c r="CK884" t="s">
        <v>2562</v>
      </c>
    </row>
    <row r="885" spans="2:89">
      <c r="B885" s="15">
        <f>20000000+INDEX(编号表!$F:$F,MATCH(D885,编号表!$E:$E,0))*10000+F885</f>
        <v>20940007</v>
      </c>
      <c r="C885" s="15" t="s">
        <v>3136</v>
      </c>
      <c r="D885" s="15" t="s">
        <v>2562</v>
      </c>
      <c r="E885" s="15" t="s">
        <v>2696</v>
      </c>
      <c r="F885" s="15">
        <v>7</v>
      </c>
      <c r="G885" s="15" t="s">
        <v>3137</v>
      </c>
      <c r="H885" s="15" t="str">
        <f t="shared" si="13"/>
        <v>209400</v>
      </c>
      <c r="I885" s="15" t="b">
        <v>1</v>
      </c>
      <c r="J885" s="15" t="s">
        <v>2698</v>
      </c>
      <c r="K885" s="33" t="s">
        <v>2981</v>
      </c>
      <c r="L885" s="15">
        <v>1</v>
      </c>
      <c r="M885" s="15">
        <v>2000</v>
      </c>
      <c r="N885" s="15">
        <v>0</v>
      </c>
      <c r="O885" s="33" t="s">
        <v>373</v>
      </c>
      <c r="P885" s="33">
        <v>12221038</v>
      </c>
      <c r="Q885" s="7">
        <v>0</v>
      </c>
      <c r="R885" s="33" t="s">
        <v>2699</v>
      </c>
      <c r="S885" s="15" t="s">
        <v>2502</v>
      </c>
      <c r="T885" s="33">
        <v>1</v>
      </c>
      <c r="U885" s="15" t="s">
        <v>2700</v>
      </c>
      <c r="V885" s="15">
        <v>10000</v>
      </c>
      <c r="W885" s="15" t="s">
        <v>3138</v>
      </c>
      <c r="CK885" t="s">
        <v>2562</v>
      </c>
    </row>
    <row r="886" spans="2:89">
      <c r="B886" s="15">
        <f>20000000+INDEX(编号表!$F:$F,MATCH(D886,编号表!$E:$E,0))*10000+F886</f>
        <v>20940008</v>
      </c>
      <c r="C886" s="15" t="s">
        <v>3136</v>
      </c>
      <c r="D886" s="15" t="s">
        <v>2562</v>
      </c>
      <c r="E886" s="15" t="s">
        <v>2696</v>
      </c>
      <c r="F886" s="15">
        <v>8</v>
      </c>
      <c r="G886" s="15" t="s">
        <v>3137</v>
      </c>
      <c r="H886" s="15" t="str">
        <f t="shared" si="13"/>
        <v>209400</v>
      </c>
      <c r="I886" s="15" t="b">
        <v>1</v>
      </c>
      <c r="J886" s="15" t="s">
        <v>2698</v>
      </c>
      <c r="K886" s="33" t="s">
        <v>2981</v>
      </c>
      <c r="L886" s="15">
        <v>1</v>
      </c>
      <c r="M886" s="15">
        <v>2000</v>
      </c>
      <c r="N886" s="15">
        <v>0</v>
      </c>
      <c r="O886" s="33" t="s">
        <v>373</v>
      </c>
      <c r="P886" s="33">
        <v>12221038</v>
      </c>
      <c r="Q886" s="7">
        <v>0</v>
      </c>
      <c r="R886" s="33" t="s">
        <v>2699</v>
      </c>
      <c r="S886" s="15" t="s">
        <v>2502</v>
      </c>
      <c r="T886" s="33">
        <v>1</v>
      </c>
      <c r="U886" s="15" t="s">
        <v>2700</v>
      </c>
      <c r="V886" s="15">
        <v>10000</v>
      </c>
      <c r="W886" s="15" t="s">
        <v>3138</v>
      </c>
      <c r="CK886" t="s">
        <v>2562</v>
      </c>
    </row>
    <row r="887" spans="2:89">
      <c r="B887" s="15">
        <f>20000000+INDEX(编号表!$F:$F,MATCH(D887,编号表!$E:$E,0))*10000+F887</f>
        <v>20940009</v>
      </c>
      <c r="C887" s="15" t="s">
        <v>3136</v>
      </c>
      <c r="D887" s="15" t="s">
        <v>2562</v>
      </c>
      <c r="E887" s="15" t="s">
        <v>2696</v>
      </c>
      <c r="F887" s="15">
        <v>9</v>
      </c>
      <c r="G887" s="15" t="s">
        <v>3137</v>
      </c>
      <c r="H887" s="15" t="str">
        <f t="shared" si="13"/>
        <v>209400</v>
      </c>
      <c r="I887" s="15" t="b">
        <v>1</v>
      </c>
      <c r="J887" s="15" t="s">
        <v>2698</v>
      </c>
      <c r="K887" s="33" t="s">
        <v>2981</v>
      </c>
      <c r="L887" s="15">
        <v>1</v>
      </c>
      <c r="M887" s="15">
        <v>2000</v>
      </c>
      <c r="N887" s="15">
        <v>0</v>
      </c>
      <c r="O887" s="33" t="s">
        <v>373</v>
      </c>
      <c r="P887" s="33">
        <v>12221038</v>
      </c>
      <c r="Q887" s="7">
        <v>0</v>
      </c>
      <c r="R887" s="33" t="s">
        <v>2699</v>
      </c>
      <c r="S887" s="15" t="s">
        <v>2502</v>
      </c>
      <c r="T887" s="33">
        <v>1</v>
      </c>
      <c r="U887" s="15" t="s">
        <v>2700</v>
      </c>
      <c r="V887" s="15">
        <v>10000</v>
      </c>
      <c r="W887" s="15" t="s">
        <v>3138</v>
      </c>
      <c r="CK887" t="s">
        <v>2562</v>
      </c>
    </row>
    <row r="888" spans="2:89">
      <c r="B888" s="15">
        <f>20000000+INDEX(编号表!$F:$F,MATCH(D888,编号表!$E:$E,0))*10000+F888</f>
        <v>20940010</v>
      </c>
      <c r="C888" s="15" t="s">
        <v>3136</v>
      </c>
      <c r="D888" s="15" t="s">
        <v>2562</v>
      </c>
      <c r="E888" s="15" t="s">
        <v>2696</v>
      </c>
      <c r="F888" s="15">
        <v>10</v>
      </c>
      <c r="G888" s="15" t="s">
        <v>3137</v>
      </c>
      <c r="H888" s="15" t="str">
        <f t="shared" si="13"/>
        <v>209400</v>
      </c>
      <c r="I888" s="15" t="b">
        <v>1</v>
      </c>
      <c r="J888" s="15" t="s">
        <v>2698</v>
      </c>
      <c r="K888" s="33" t="s">
        <v>2981</v>
      </c>
      <c r="L888" s="15">
        <v>1</v>
      </c>
      <c r="M888" s="15">
        <v>2000</v>
      </c>
      <c r="N888" s="15">
        <v>0</v>
      </c>
      <c r="O888" s="33" t="s">
        <v>373</v>
      </c>
      <c r="P888" s="33">
        <v>12221038</v>
      </c>
      <c r="Q888" s="7">
        <v>0</v>
      </c>
      <c r="R888" s="33" t="s">
        <v>2699</v>
      </c>
      <c r="S888" s="15" t="s">
        <v>2502</v>
      </c>
      <c r="T888" s="33">
        <v>1</v>
      </c>
      <c r="U888" s="15" t="s">
        <v>2700</v>
      </c>
      <c r="V888" s="15">
        <v>10000</v>
      </c>
      <c r="W888" s="15" t="s">
        <v>3138</v>
      </c>
      <c r="CK888" t="s">
        <v>2562</v>
      </c>
    </row>
    <row r="889" spans="2:89">
      <c r="B889" s="15">
        <f>20000000+INDEX(编号表!$F:$F,MATCH(D889,编号表!$E:$E,0))*10000+F889</f>
        <v>20940011</v>
      </c>
      <c r="C889" s="15" t="s">
        <v>3136</v>
      </c>
      <c r="D889" s="15" t="s">
        <v>2562</v>
      </c>
      <c r="E889" s="15" t="s">
        <v>2696</v>
      </c>
      <c r="F889" s="15">
        <v>11</v>
      </c>
      <c r="G889" s="15" t="s">
        <v>3137</v>
      </c>
      <c r="H889" s="15" t="str">
        <f t="shared" si="13"/>
        <v>209400</v>
      </c>
      <c r="I889" s="15" t="b">
        <v>1</v>
      </c>
      <c r="J889" s="15" t="s">
        <v>2698</v>
      </c>
      <c r="K889" s="33" t="s">
        <v>2981</v>
      </c>
      <c r="L889" s="15">
        <v>1</v>
      </c>
      <c r="M889" s="15">
        <v>2000</v>
      </c>
      <c r="N889" s="15">
        <v>0</v>
      </c>
      <c r="O889" s="33" t="s">
        <v>373</v>
      </c>
      <c r="P889" s="33">
        <v>12221038</v>
      </c>
      <c r="Q889" s="7">
        <v>0</v>
      </c>
      <c r="R889" s="33" t="s">
        <v>2699</v>
      </c>
      <c r="S889" s="15" t="s">
        <v>2502</v>
      </c>
      <c r="T889" s="33">
        <v>1</v>
      </c>
      <c r="U889" s="15" t="s">
        <v>2700</v>
      </c>
      <c r="V889" s="15">
        <v>10000</v>
      </c>
      <c r="W889" s="15" t="s">
        <v>3138</v>
      </c>
      <c r="CK889" t="s">
        <v>2562</v>
      </c>
    </row>
    <row r="890" spans="2:89">
      <c r="B890" s="15">
        <f>20000000+INDEX(编号表!$F:$F,MATCH(D890,编号表!$E:$E,0))*10000+F890</f>
        <v>20940012</v>
      </c>
      <c r="C890" s="15" t="s">
        <v>3136</v>
      </c>
      <c r="D890" s="15" t="s">
        <v>2562</v>
      </c>
      <c r="E890" s="15" t="s">
        <v>2696</v>
      </c>
      <c r="F890" s="15">
        <v>12</v>
      </c>
      <c r="G890" s="15" t="s">
        <v>3137</v>
      </c>
      <c r="H890" s="15" t="str">
        <f t="shared" si="13"/>
        <v>209400</v>
      </c>
      <c r="I890" s="15" t="b">
        <v>1</v>
      </c>
      <c r="J890" s="15" t="s">
        <v>2698</v>
      </c>
      <c r="K890" s="33" t="s">
        <v>2981</v>
      </c>
      <c r="L890" s="15">
        <v>1</v>
      </c>
      <c r="M890" s="15">
        <v>2000</v>
      </c>
      <c r="N890" s="15">
        <v>0</v>
      </c>
      <c r="O890" s="33" t="s">
        <v>373</v>
      </c>
      <c r="P890" s="33">
        <v>12221038</v>
      </c>
      <c r="Q890" s="7">
        <v>0</v>
      </c>
      <c r="R890" s="33" t="s">
        <v>2699</v>
      </c>
      <c r="S890" s="15" t="s">
        <v>2502</v>
      </c>
      <c r="T890" s="33">
        <v>1</v>
      </c>
      <c r="U890" s="15" t="s">
        <v>2700</v>
      </c>
      <c r="V890" s="15">
        <v>10000</v>
      </c>
      <c r="W890" s="15" t="s">
        <v>3138</v>
      </c>
      <c r="CK890" t="s">
        <v>2562</v>
      </c>
    </row>
    <row r="891" spans="2:89">
      <c r="B891" s="15">
        <f>20000000+INDEX(编号表!$F:$F,MATCH(D891,编号表!$E:$E,0))*10000+F891</f>
        <v>20940013</v>
      </c>
      <c r="C891" s="15" t="s">
        <v>3136</v>
      </c>
      <c r="D891" s="15" t="s">
        <v>2562</v>
      </c>
      <c r="E891" s="15" t="s">
        <v>2696</v>
      </c>
      <c r="F891" s="15">
        <v>13</v>
      </c>
      <c r="G891" s="15" t="s">
        <v>3137</v>
      </c>
      <c r="H891" s="15" t="str">
        <f t="shared" si="13"/>
        <v>209400</v>
      </c>
      <c r="I891" s="15" t="b">
        <v>1</v>
      </c>
      <c r="J891" s="15" t="s">
        <v>2698</v>
      </c>
      <c r="K891" s="33" t="s">
        <v>2981</v>
      </c>
      <c r="L891" s="15">
        <v>1</v>
      </c>
      <c r="M891" s="15">
        <v>2000</v>
      </c>
      <c r="N891" s="15">
        <v>0</v>
      </c>
      <c r="O891" s="33" t="s">
        <v>373</v>
      </c>
      <c r="P891" s="33">
        <v>12221038</v>
      </c>
      <c r="Q891" s="7">
        <v>0</v>
      </c>
      <c r="R891" s="33" t="s">
        <v>2699</v>
      </c>
      <c r="S891" s="15" t="s">
        <v>2502</v>
      </c>
      <c r="T891" s="33">
        <v>1</v>
      </c>
      <c r="U891" s="15" t="s">
        <v>2700</v>
      </c>
      <c r="V891" s="15">
        <v>10000</v>
      </c>
      <c r="W891" s="15" t="s">
        <v>3138</v>
      </c>
      <c r="CK891" t="s">
        <v>2562</v>
      </c>
    </row>
    <row r="892" spans="2:89">
      <c r="B892" s="15">
        <f>20000000+INDEX(编号表!$F:$F,MATCH(D892,编号表!$E:$E,0))*10000+F892</f>
        <v>20940014</v>
      </c>
      <c r="C892" s="15" t="s">
        <v>3136</v>
      </c>
      <c r="D892" s="15" t="s">
        <v>2562</v>
      </c>
      <c r="E892" s="15" t="s">
        <v>2696</v>
      </c>
      <c r="F892" s="15">
        <v>14</v>
      </c>
      <c r="G892" s="15" t="s">
        <v>3137</v>
      </c>
      <c r="H892" s="15" t="str">
        <f t="shared" si="13"/>
        <v>209400</v>
      </c>
      <c r="I892" s="15" t="b">
        <v>1</v>
      </c>
      <c r="J892" s="15" t="s">
        <v>2698</v>
      </c>
      <c r="K892" s="33" t="s">
        <v>2981</v>
      </c>
      <c r="L892" s="15">
        <v>1</v>
      </c>
      <c r="M892" s="15">
        <v>2000</v>
      </c>
      <c r="N892" s="15">
        <v>0</v>
      </c>
      <c r="O892" s="33" t="s">
        <v>373</v>
      </c>
      <c r="P892" s="33">
        <v>12221038</v>
      </c>
      <c r="Q892" s="7">
        <v>0</v>
      </c>
      <c r="R892" s="33" t="s">
        <v>2699</v>
      </c>
      <c r="S892" s="15" t="s">
        <v>2502</v>
      </c>
      <c r="T892" s="33">
        <v>1</v>
      </c>
      <c r="U892" s="15" t="s">
        <v>2700</v>
      </c>
      <c r="V892" s="15">
        <v>10000</v>
      </c>
      <c r="W892" s="15" t="s">
        <v>3138</v>
      </c>
      <c r="CK892" t="s">
        <v>2562</v>
      </c>
    </row>
    <row r="893" spans="2:89">
      <c r="B893" s="15">
        <f>20000000+INDEX(编号表!$F:$F,MATCH(D893,编号表!$E:$E,0))*10000+F893</f>
        <v>20940015</v>
      </c>
      <c r="C893" s="15" t="s">
        <v>3136</v>
      </c>
      <c r="D893" s="15" t="s">
        <v>2562</v>
      </c>
      <c r="E893" s="15" t="s">
        <v>2696</v>
      </c>
      <c r="F893" s="15">
        <v>15</v>
      </c>
      <c r="G893" s="15" t="s">
        <v>3137</v>
      </c>
      <c r="H893" s="15" t="str">
        <f t="shared" si="13"/>
        <v>209400</v>
      </c>
      <c r="I893" s="15" t="b">
        <v>1</v>
      </c>
      <c r="J893" s="15" t="s">
        <v>2698</v>
      </c>
      <c r="K893" s="33" t="s">
        <v>2981</v>
      </c>
      <c r="L893" s="15">
        <v>1</v>
      </c>
      <c r="M893" s="15">
        <v>2000</v>
      </c>
      <c r="N893" s="15">
        <v>0</v>
      </c>
      <c r="O893" s="33" t="s">
        <v>373</v>
      </c>
      <c r="P893" s="33">
        <v>12221038</v>
      </c>
      <c r="Q893" s="7">
        <v>0</v>
      </c>
      <c r="R893" s="33" t="s">
        <v>2699</v>
      </c>
      <c r="S893" s="15" t="s">
        <v>2502</v>
      </c>
      <c r="T893" s="33">
        <v>1</v>
      </c>
      <c r="U893" s="15" t="s">
        <v>2700</v>
      </c>
      <c r="V893" s="15">
        <v>10000</v>
      </c>
      <c r="W893" s="15" t="s">
        <v>3138</v>
      </c>
      <c r="CK893" t="s">
        <v>2562</v>
      </c>
    </row>
    <row r="894" spans="2:89">
      <c r="B894" s="15">
        <f>20000000+INDEX(编号表!$F:$F,MATCH(D894,编号表!$E:$E,0))*10000+F894</f>
        <v>20940016</v>
      </c>
      <c r="C894" s="15" t="s">
        <v>3136</v>
      </c>
      <c r="D894" s="15" t="s">
        <v>2562</v>
      </c>
      <c r="E894" s="15" t="s">
        <v>2696</v>
      </c>
      <c r="F894" s="15">
        <v>16</v>
      </c>
      <c r="G894" s="15" t="s">
        <v>3137</v>
      </c>
      <c r="H894" s="15" t="str">
        <f t="shared" si="13"/>
        <v>209400</v>
      </c>
      <c r="I894" s="15" t="b">
        <v>1</v>
      </c>
      <c r="J894" s="15" t="s">
        <v>2698</v>
      </c>
      <c r="K894" s="33" t="s">
        <v>2981</v>
      </c>
      <c r="L894" s="15">
        <v>1</v>
      </c>
      <c r="M894" s="15">
        <v>2000</v>
      </c>
      <c r="N894" s="15">
        <v>0</v>
      </c>
      <c r="O894" s="33" t="s">
        <v>373</v>
      </c>
      <c r="P894" s="33">
        <v>12221038</v>
      </c>
      <c r="Q894" s="7">
        <v>0</v>
      </c>
      <c r="R894" s="33" t="s">
        <v>2699</v>
      </c>
      <c r="S894" s="15" t="s">
        <v>2502</v>
      </c>
      <c r="T894" s="33">
        <v>1</v>
      </c>
      <c r="U894" s="15" t="s">
        <v>2700</v>
      </c>
      <c r="V894" s="15">
        <v>10000</v>
      </c>
      <c r="W894" s="15" t="s">
        <v>3138</v>
      </c>
      <c r="CK894" t="s">
        <v>2562</v>
      </c>
    </row>
    <row r="895" spans="2:89">
      <c r="B895" s="15">
        <f>20000000+INDEX(编号表!$F:$F,MATCH(D895,编号表!$E:$E,0))*10000+F895</f>
        <v>20940017</v>
      </c>
      <c r="C895" s="15" t="s">
        <v>3136</v>
      </c>
      <c r="D895" s="15" t="s">
        <v>2562</v>
      </c>
      <c r="E895" s="15" t="s">
        <v>2696</v>
      </c>
      <c r="F895" s="15">
        <v>17</v>
      </c>
      <c r="G895" s="15" t="s">
        <v>3137</v>
      </c>
      <c r="H895" s="15" t="str">
        <f t="shared" si="13"/>
        <v>209400</v>
      </c>
      <c r="I895" s="15" t="b">
        <v>1</v>
      </c>
      <c r="J895" s="15" t="s">
        <v>2698</v>
      </c>
      <c r="K895" s="33" t="s">
        <v>2981</v>
      </c>
      <c r="L895" s="15">
        <v>1</v>
      </c>
      <c r="M895" s="15">
        <v>2000</v>
      </c>
      <c r="N895" s="15">
        <v>0</v>
      </c>
      <c r="O895" s="33" t="s">
        <v>373</v>
      </c>
      <c r="P895" s="33">
        <v>12221038</v>
      </c>
      <c r="Q895" s="7">
        <v>0</v>
      </c>
      <c r="R895" s="33" t="s">
        <v>2699</v>
      </c>
      <c r="S895" s="15" t="s">
        <v>2502</v>
      </c>
      <c r="T895" s="33">
        <v>1</v>
      </c>
      <c r="U895" s="15" t="s">
        <v>2700</v>
      </c>
      <c r="V895" s="15">
        <v>10000</v>
      </c>
      <c r="W895" s="15" t="s">
        <v>3138</v>
      </c>
      <c r="CK895" t="s">
        <v>2562</v>
      </c>
    </row>
    <row r="896" spans="2:89">
      <c r="B896" s="15">
        <f>20000000+INDEX(编号表!$F:$F,MATCH(D896,编号表!$E:$E,0))*10000+F896</f>
        <v>20940018</v>
      </c>
      <c r="C896" s="15" t="s">
        <v>3136</v>
      </c>
      <c r="D896" s="15" t="s">
        <v>2562</v>
      </c>
      <c r="E896" s="15" t="s">
        <v>2696</v>
      </c>
      <c r="F896" s="15">
        <v>18</v>
      </c>
      <c r="G896" s="15" t="s">
        <v>3137</v>
      </c>
      <c r="H896" s="15" t="str">
        <f t="shared" si="13"/>
        <v>209400</v>
      </c>
      <c r="I896" s="15" t="b">
        <v>1</v>
      </c>
      <c r="J896" s="15" t="s">
        <v>2698</v>
      </c>
      <c r="K896" s="33" t="s">
        <v>2981</v>
      </c>
      <c r="L896" s="15">
        <v>1</v>
      </c>
      <c r="M896" s="15">
        <v>2000</v>
      </c>
      <c r="N896" s="15">
        <v>0</v>
      </c>
      <c r="O896" s="33" t="s">
        <v>373</v>
      </c>
      <c r="P896" s="33">
        <v>12221038</v>
      </c>
      <c r="Q896" s="7">
        <v>0</v>
      </c>
      <c r="R896" s="33" t="s">
        <v>2699</v>
      </c>
      <c r="S896" s="15" t="s">
        <v>2502</v>
      </c>
      <c r="T896" s="33">
        <v>1</v>
      </c>
      <c r="U896" s="15" t="s">
        <v>2700</v>
      </c>
      <c r="V896" s="15">
        <v>10000</v>
      </c>
      <c r="W896" s="15" t="s">
        <v>3138</v>
      </c>
      <c r="CK896" t="s">
        <v>2562</v>
      </c>
    </row>
    <row r="897" spans="2:89">
      <c r="B897" s="15">
        <f>20000000+INDEX(编号表!$F:$F,MATCH(D897,编号表!$E:$E,0))*10000+F897</f>
        <v>20940019</v>
      </c>
      <c r="C897" s="15" t="s">
        <v>3136</v>
      </c>
      <c r="D897" s="15" t="s">
        <v>2562</v>
      </c>
      <c r="E897" s="15" t="s">
        <v>2696</v>
      </c>
      <c r="F897" s="15">
        <v>19</v>
      </c>
      <c r="G897" s="15" t="s">
        <v>3137</v>
      </c>
      <c r="H897" s="15" t="str">
        <f t="shared" si="13"/>
        <v>209400</v>
      </c>
      <c r="I897" s="15" t="b">
        <v>1</v>
      </c>
      <c r="J897" s="15" t="s">
        <v>2698</v>
      </c>
      <c r="K897" s="33" t="s">
        <v>2981</v>
      </c>
      <c r="L897" s="15">
        <v>1</v>
      </c>
      <c r="M897" s="15">
        <v>2000</v>
      </c>
      <c r="N897" s="15">
        <v>0</v>
      </c>
      <c r="O897" s="33" t="s">
        <v>373</v>
      </c>
      <c r="P897" s="33">
        <v>12221038</v>
      </c>
      <c r="Q897" s="7">
        <v>0</v>
      </c>
      <c r="R897" s="33" t="s">
        <v>2699</v>
      </c>
      <c r="S897" s="15" t="s">
        <v>2502</v>
      </c>
      <c r="T897" s="33">
        <v>1</v>
      </c>
      <c r="U897" s="15" t="s">
        <v>2700</v>
      </c>
      <c r="V897" s="15">
        <v>10000</v>
      </c>
      <c r="W897" s="15" t="s">
        <v>3138</v>
      </c>
      <c r="CK897" t="s">
        <v>2562</v>
      </c>
    </row>
    <row r="898" spans="2:89">
      <c r="B898" s="15">
        <f>20000000+INDEX(编号表!$F:$F,MATCH(D898,编号表!$E:$E,0))*10000+F898</f>
        <v>20940020</v>
      </c>
      <c r="C898" s="15" t="s">
        <v>3136</v>
      </c>
      <c r="D898" s="15" t="s">
        <v>2562</v>
      </c>
      <c r="E898" s="15" t="s">
        <v>2696</v>
      </c>
      <c r="F898" s="15">
        <v>20</v>
      </c>
      <c r="G898" s="15" t="s">
        <v>3137</v>
      </c>
      <c r="H898" s="15" t="str">
        <f t="shared" si="13"/>
        <v>209400</v>
      </c>
      <c r="I898" s="15" t="b">
        <v>1</v>
      </c>
      <c r="J898" s="15" t="s">
        <v>2698</v>
      </c>
      <c r="K898" s="33" t="s">
        <v>2981</v>
      </c>
      <c r="L898" s="15">
        <v>1</v>
      </c>
      <c r="M898" s="15">
        <v>2000</v>
      </c>
      <c r="N898" s="15">
        <v>0</v>
      </c>
      <c r="O898" s="33" t="s">
        <v>373</v>
      </c>
      <c r="P898" s="33">
        <v>12221038</v>
      </c>
      <c r="Q898" s="7">
        <v>0</v>
      </c>
      <c r="R898" s="33" t="s">
        <v>2699</v>
      </c>
      <c r="S898" s="15" t="s">
        <v>2502</v>
      </c>
      <c r="T898" s="33">
        <v>1</v>
      </c>
      <c r="U898" s="15" t="s">
        <v>2700</v>
      </c>
      <c r="V898" s="15">
        <v>10000</v>
      </c>
      <c r="W898" s="15" t="s">
        <v>3138</v>
      </c>
      <c r="CK898" t="s">
        <v>2562</v>
      </c>
    </row>
    <row r="899" spans="2:89">
      <c r="B899" s="15">
        <f>20000000+INDEX(编号表!$F:$F,MATCH(D899,编号表!$E:$E,0))*10000+F899</f>
        <v>20940021</v>
      </c>
      <c r="C899" s="15" t="s">
        <v>3136</v>
      </c>
      <c r="D899" s="15" t="s">
        <v>2562</v>
      </c>
      <c r="E899" s="15" t="s">
        <v>2696</v>
      </c>
      <c r="F899" s="15">
        <v>21</v>
      </c>
      <c r="G899" s="15" t="s">
        <v>3137</v>
      </c>
      <c r="H899" s="15" t="str">
        <f t="shared" si="13"/>
        <v>209400</v>
      </c>
      <c r="I899" s="15" t="b">
        <v>1</v>
      </c>
      <c r="J899" s="15" t="s">
        <v>2698</v>
      </c>
      <c r="K899" s="33" t="s">
        <v>2981</v>
      </c>
      <c r="L899" s="15">
        <v>1</v>
      </c>
      <c r="M899" s="15">
        <v>2000</v>
      </c>
      <c r="N899" s="15">
        <v>0</v>
      </c>
      <c r="O899" s="33" t="s">
        <v>373</v>
      </c>
      <c r="P899" s="33">
        <v>12221038</v>
      </c>
      <c r="Q899" s="7">
        <v>0</v>
      </c>
      <c r="R899" s="33" t="s">
        <v>2699</v>
      </c>
      <c r="S899" s="15" t="s">
        <v>2502</v>
      </c>
      <c r="T899" s="33">
        <v>1</v>
      </c>
      <c r="U899" s="15" t="s">
        <v>2700</v>
      </c>
      <c r="V899" s="15">
        <v>10000</v>
      </c>
      <c r="W899" s="15" t="s">
        <v>3138</v>
      </c>
      <c r="CK899" t="s">
        <v>2562</v>
      </c>
    </row>
    <row r="900" spans="2:89">
      <c r="B900" s="15">
        <f>20000000+INDEX(编号表!$F:$F,MATCH(D900,编号表!$E:$E,0))*10000+F900</f>
        <v>20920001</v>
      </c>
      <c r="C900" s="15" t="s">
        <v>3139</v>
      </c>
      <c r="D900" s="15" t="s">
        <v>2567</v>
      </c>
      <c r="E900" s="15" t="s">
        <v>2696</v>
      </c>
      <c r="F900" s="15">
        <v>1</v>
      </c>
      <c r="G900" s="15" t="s">
        <v>3140</v>
      </c>
      <c r="H900" s="15" t="str">
        <f t="shared" si="13"/>
        <v>209200</v>
      </c>
      <c r="I900" s="15" t="b">
        <v>1</v>
      </c>
      <c r="J900" s="15" t="s">
        <v>2698</v>
      </c>
      <c r="K900" s="33" t="s">
        <v>2981</v>
      </c>
      <c r="L900" s="15">
        <v>1</v>
      </c>
      <c r="M900" s="15">
        <v>120000</v>
      </c>
      <c r="N900" s="15">
        <v>0</v>
      </c>
      <c r="O900" s="33" t="s">
        <v>373</v>
      </c>
      <c r="P900" s="33">
        <v>12221040</v>
      </c>
      <c r="Q900" s="7">
        <v>0</v>
      </c>
      <c r="R900" s="33" t="s">
        <v>2699</v>
      </c>
      <c r="S900" s="15" t="s">
        <v>2713</v>
      </c>
      <c r="T900" s="33">
        <v>1</v>
      </c>
      <c r="CK900" t="s">
        <v>2567</v>
      </c>
    </row>
    <row r="901" spans="2:89">
      <c r="B901" s="15">
        <f>20000000+INDEX(编号表!$F:$F,MATCH(D901,编号表!$E:$E,0))*10000+F901</f>
        <v>20920002</v>
      </c>
      <c r="C901" s="15" t="s">
        <v>3139</v>
      </c>
      <c r="D901" s="15" t="s">
        <v>2567</v>
      </c>
      <c r="E901" s="15" t="s">
        <v>2696</v>
      </c>
      <c r="F901" s="15">
        <v>2</v>
      </c>
      <c r="G901" s="15" t="s">
        <v>3140</v>
      </c>
      <c r="H901" s="15" t="str">
        <f t="shared" si="13"/>
        <v>209200</v>
      </c>
      <c r="I901" s="15" t="b">
        <v>1</v>
      </c>
      <c r="J901" s="15" t="s">
        <v>2698</v>
      </c>
      <c r="K901" s="33" t="s">
        <v>2981</v>
      </c>
      <c r="L901" s="15">
        <v>1</v>
      </c>
      <c r="M901" s="15">
        <v>120000</v>
      </c>
      <c r="N901" s="15">
        <v>0</v>
      </c>
      <c r="O901" s="33" t="s">
        <v>373</v>
      </c>
      <c r="P901" s="33">
        <v>12221040</v>
      </c>
      <c r="Q901" s="7">
        <v>0</v>
      </c>
      <c r="R901" s="33" t="s">
        <v>2699</v>
      </c>
      <c r="S901" s="15" t="s">
        <v>2713</v>
      </c>
      <c r="T901" s="33">
        <v>1</v>
      </c>
      <c r="CK901" t="s">
        <v>2567</v>
      </c>
    </row>
    <row r="902" spans="2:89">
      <c r="B902" s="15">
        <f>20000000+INDEX(编号表!$F:$F,MATCH(D902,编号表!$E:$E,0))*10000+F902</f>
        <v>20920003</v>
      </c>
      <c r="C902" s="15" t="s">
        <v>3139</v>
      </c>
      <c r="D902" s="15" t="s">
        <v>2567</v>
      </c>
      <c r="E902" s="15" t="s">
        <v>2696</v>
      </c>
      <c r="F902" s="15">
        <v>3</v>
      </c>
      <c r="G902" s="15" t="s">
        <v>3140</v>
      </c>
      <c r="H902" s="15" t="str">
        <f t="shared" si="13"/>
        <v>209200</v>
      </c>
      <c r="I902" s="15" t="b">
        <v>1</v>
      </c>
      <c r="J902" s="15" t="s">
        <v>2698</v>
      </c>
      <c r="K902" s="33" t="s">
        <v>2981</v>
      </c>
      <c r="L902" s="15">
        <v>1</v>
      </c>
      <c r="M902" s="15">
        <v>120000</v>
      </c>
      <c r="N902" s="15">
        <v>0</v>
      </c>
      <c r="O902" s="33" t="s">
        <v>373</v>
      </c>
      <c r="P902" s="33">
        <v>12221040</v>
      </c>
      <c r="Q902" s="7">
        <v>0</v>
      </c>
      <c r="R902" s="33" t="s">
        <v>2699</v>
      </c>
      <c r="S902" s="15" t="s">
        <v>2713</v>
      </c>
      <c r="T902" s="33">
        <v>1</v>
      </c>
      <c r="CK902" t="s">
        <v>2567</v>
      </c>
    </row>
    <row r="903" spans="2:89">
      <c r="B903" s="15">
        <f>20000000+INDEX(编号表!$F:$F,MATCH(D903,编号表!$E:$E,0))*10000+F903</f>
        <v>20920004</v>
      </c>
      <c r="C903" s="15" t="s">
        <v>3139</v>
      </c>
      <c r="D903" s="15" t="s">
        <v>2567</v>
      </c>
      <c r="E903" s="15" t="s">
        <v>2696</v>
      </c>
      <c r="F903" s="15">
        <v>4</v>
      </c>
      <c r="G903" s="15" t="s">
        <v>3140</v>
      </c>
      <c r="H903" s="15" t="str">
        <f t="shared" ref="H903:H962" si="14">LEFT(B903,6)</f>
        <v>209200</v>
      </c>
      <c r="I903" s="15" t="b">
        <v>1</v>
      </c>
      <c r="J903" s="15" t="s">
        <v>2698</v>
      </c>
      <c r="K903" s="33" t="s">
        <v>2981</v>
      </c>
      <c r="L903" s="15">
        <v>1</v>
      </c>
      <c r="M903" s="15">
        <v>120000</v>
      </c>
      <c r="N903" s="15">
        <v>0</v>
      </c>
      <c r="O903" s="33" t="s">
        <v>373</v>
      </c>
      <c r="P903" s="33">
        <v>12221040</v>
      </c>
      <c r="Q903" s="7">
        <v>0</v>
      </c>
      <c r="R903" s="33" t="s">
        <v>2699</v>
      </c>
      <c r="S903" s="15" t="s">
        <v>2713</v>
      </c>
      <c r="T903" s="33">
        <v>1</v>
      </c>
      <c r="CK903" t="s">
        <v>2567</v>
      </c>
    </row>
    <row r="904" spans="2:89">
      <c r="B904" s="15">
        <f>20000000+INDEX(编号表!$F:$F,MATCH(D904,编号表!$E:$E,0))*10000+F904</f>
        <v>20920005</v>
      </c>
      <c r="C904" s="15" t="s">
        <v>3139</v>
      </c>
      <c r="D904" s="15" t="s">
        <v>2567</v>
      </c>
      <c r="E904" s="15" t="s">
        <v>2696</v>
      </c>
      <c r="F904" s="15">
        <v>5</v>
      </c>
      <c r="G904" s="15" t="s">
        <v>3140</v>
      </c>
      <c r="H904" s="15" t="str">
        <f t="shared" si="14"/>
        <v>209200</v>
      </c>
      <c r="I904" s="15" t="b">
        <v>1</v>
      </c>
      <c r="J904" s="15" t="s">
        <v>2698</v>
      </c>
      <c r="K904" s="33" t="s">
        <v>2981</v>
      </c>
      <c r="L904" s="15">
        <v>1</v>
      </c>
      <c r="M904" s="15">
        <v>120000</v>
      </c>
      <c r="N904" s="15">
        <v>0</v>
      </c>
      <c r="O904" s="33" t="s">
        <v>373</v>
      </c>
      <c r="P904" s="33">
        <v>12221040</v>
      </c>
      <c r="Q904" s="7">
        <v>0</v>
      </c>
      <c r="R904" s="33" t="s">
        <v>2699</v>
      </c>
      <c r="S904" s="15" t="s">
        <v>2713</v>
      </c>
      <c r="T904" s="33">
        <v>1</v>
      </c>
      <c r="CK904" t="s">
        <v>2567</v>
      </c>
    </row>
    <row r="905" spans="2:89">
      <c r="B905" s="15">
        <f>20000000+INDEX(编号表!$F:$F,MATCH(D905,编号表!$E:$E,0))*10000+F905</f>
        <v>20920006</v>
      </c>
      <c r="C905" s="15" t="s">
        <v>3139</v>
      </c>
      <c r="D905" s="15" t="s">
        <v>2567</v>
      </c>
      <c r="E905" s="15" t="s">
        <v>2696</v>
      </c>
      <c r="F905" s="15">
        <v>6</v>
      </c>
      <c r="G905" s="15" t="s">
        <v>3140</v>
      </c>
      <c r="H905" s="15" t="str">
        <f t="shared" si="14"/>
        <v>209200</v>
      </c>
      <c r="I905" s="15" t="b">
        <v>1</v>
      </c>
      <c r="J905" s="15" t="s">
        <v>2698</v>
      </c>
      <c r="K905" s="33" t="s">
        <v>2981</v>
      </c>
      <c r="L905" s="15">
        <v>1</v>
      </c>
      <c r="M905" s="15">
        <v>120000</v>
      </c>
      <c r="N905" s="15">
        <v>0</v>
      </c>
      <c r="O905" s="33" t="s">
        <v>373</v>
      </c>
      <c r="P905" s="33">
        <v>12221040</v>
      </c>
      <c r="Q905" s="7">
        <v>0</v>
      </c>
      <c r="R905" s="33" t="s">
        <v>2699</v>
      </c>
      <c r="S905" s="15" t="s">
        <v>2713</v>
      </c>
      <c r="T905" s="33">
        <v>1</v>
      </c>
      <c r="CK905" t="s">
        <v>2567</v>
      </c>
    </row>
    <row r="906" spans="2:89">
      <c r="B906" s="15">
        <f>20000000+INDEX(编号表!$F:$F,MATCH(D906,编号表!$E:$E,0))*10000+F906</f>
        <v>20920007</v>
      </c>
      <c r="C906" s="15" t="s">
        <v>3139</v>
      </c>
      <c r="D906" s="15" t="s">
        <v>2567</v>
      </c>
      <c r="E906" s="15" t="s">
        <v>2696</v>
      </c>
      <c r="F906" s="15">
        <v>7</v>
      </c>
      <c r="G906" s="15" t="s">
        <v>3140</v>
      </c>
      <c r="H906" s="15" t="str">
        <f t="shared" si="14"/>
        <v>209200</v>
      </c>
      <c r="I906" s="15" t="b">
        <v>1</v>
      </c>
      <c r="J906" s="15" t="s">
        <v>2698</v>
      </c>
      <c r="K906" s="33" t="s">
        <v>2981</v>
      </c>
      <c r="L906" s="15">
        <v>1</v>
      </c>
      <c r="M906" s="15">
        <v>120000</v>
      </c>
      <c r="N906" s="15">
        <v>0</v>
      </c>
      <c r="O906" s="33" t="s">
        <v>373</v>
      </c>
      <c r="P906" s="33">
        <v>12221040</v>
      </c>
      <c r="Q906" s="7">
        <v>0</v>
      </c>
      <c r="R906" s="33" t="s">
        <v>2699</v>
      </c>
      <c r="S906" s="15" t="s">
        <v>2713</v>
      </c>
      <c r="T906" s="33">
        <v>1</v>
      </c>
      <c r="CK906" t="s">
        <v>2567</v>
      </c>
    </row>
    <row r="907" spans="2:89">
      <c r="B907" s="15">
        <f>20000000+INDEX(编号表!$F:$F,MATCH(D907,编号表!$E:$E,0))*10000+F907</f>
        <v>20920008</v>
      </c>
      <c r="C907" s="15" t="s">
        <v>3139</v>
      </c>
      <c r="D907" s="15" t="s">
        <v>2567</v>
      </c>
      <c r="E907" s="15" t="s">
        <v>2696</v>
      </c>
      <c r="F907" s="15">
        <v>8</v>
      </c>
      <c r="G907" s="15" t="s">
        <v>3140</v>
      </c>
      <c r="H907" s="15" t="str">
        <f t="shared" si="14"/>
        <v>209200</v>
      </c>
      <c r="I907" s="15" t="b">
        <v>1</v>
      </c>
      <c r="J907" s="15" t="s">
        <v>2698</v>
      </c>
      <c r="K907" s="33" t="s">
        <v>2981</v>
      </c>
      <c r="L907" s="15">
        <v>1</v>
      </c>
      <c r="M907" s="15">
        <v>120000</v>
      </c>
      <c r="N907" s="15">
        <v>0</v>
      </c>
      <c r="O907" s="33" t="s">
        <v>373</v>
      </c>
      <c r="P907" s="33">
        <v>12221040</v>
      </c>
      <c r="Q907" s="7">
        <v>0</v>
      </c>
      <c r="R907" s="33" t="s">
        <v>2699</v>
      </c>
      <c r="S907" s="15" t="s">
        <v>2713</v>
      </c>
      <c r="T907" s="33">
        <v>1</v>
      </c>
      <c r="CK907" t="s">
        <v>2567</v>
      </c>
    </row>
    <row r="908" spans="2:89">
      <c r="B908" s="15">
        <f>20000000+INDEX(编号表!$F:$F,MATCH(D908,编号表!$E:$E,0))*10000+F908</f>
        <v>20920009</v>
      </c>
      <c r="C908" s="15" t="s">
        <v>3139</v>
      </c>
      <c r="D908" s="15" t="s">
        <v>2567</v>
      </c>
      <c r="E908" s="15" t="s">
        <v>2696</v>
      </c>
      <c r="F908" s="15">
        <v>9</v>
      </c>
      <c r="G908" s="15" t="s">
        <v>3140</v>
      </c>
      <c r="H908" s="15" t="str">
        <f t="shared" si="14"/>
        <v>209200</v>
      </c>
      <c r="I908" s="15" t="b">
        <v>1</v>
      </c>
      <c r="J908" s="15" t="s">
        <v>2698</v>
      </c>
      <c r="K908" s="33" t="s">
        <v>2981</v>
      </c>
      <c r="L908" s="15">
        <v>1</v>
      </c>
      <c r="M908" s="15">
        <v>120000</v>
      </c>
      <c r="N908" s="15">
        <v>0</v>
      </c>
      <c r="O908" s="33" t="s">
        <v>373</v>
      </c>
      <c r="P908" s="33">
        <v>12221040</v>
      </c>
      <c r="Q908" s="7">
        <v>0</v>
      </c>
      <c r="R908" s="33" t="s">
        <v>2699</v>
      </c>
      <c r="S908" s="15" t="s">
        <v>2713</v>
      </c>
      <c r="T908" s="33">
        <v>1</v>
      </c>
      <c r="CK908" t="s">
        <v>2567</v>
      </c>
    </row>
    <row r="909" spans="2:89">
      <c r="B909" s="15">
        <f>20000000+INDEX(编号表!$F:$F,MATCH(D909,编号表!$E:$E,0))*10000+F909</f>
        <v>20920010</v>
      </c>
      <c r="C909" s="15" t="s">
        <v>3139</v>
      </c>
      <c r="D909" s="15" t="s">
        <v>2567</v>
      </c>
      <c r="E909" s="15" t="s">
        <v>2696</v>
      </c>
      <c r="F909" s="15">
        <v>10</v>
      </c>
      <c r="G909" s="15" t="s">
        <v>3140</v>
      </c>
      <c r="H909" s="15" t="str">
        <f t="shared" si="14"/>
        <v>209200</v>
      </c>
      <c r="I909" s="15" t="b">
        <v>1</v>
      </c>
      <c r="J909" s="15" t="s">
        <v>2698</v>
      </c>
      <c r="K909" s="33" t="s">
        <v>2981</v>
      </c>
      <c r="L909" s="15">
        <v>1</v>
      </c>
      <c r="M909" s="15">
        <v>120000</v>
      </c>
      <c r="N909" s="15">
        <v>0</v>
      </c>
      <c r="O909" s="33" t="s">
        <v>373</v>
      </c>
      <c r="P909" s="33">
        <v>12221040</v>
      </c>
      <c r="Q909" s="7">
        <v>0</v>
      </c>
      <c r="R909" s="33" t="s">
        <v>2699</v>
      </c>
      <c r="S909" s="15" t="s">
        <v>2713</v>
      </c>
      <c r="T909" s="33">
        <v>1</v>
      </c>
      <c r="CK909" t="s">
        <v>2567</v>
      </c>
    </row>
    <row r="910" spans="2:89">
      <c r="B910" s="15">
        <f>20000000+INDEX(编号表!$F:$F,MATCH(D910,编号表!$E:$E,0))*10000+F910</f>
        <v>20920011</v>
      </c>
      <c r="C910" s="15" t="s">
        <v>3139</v>
      </c>
      <c r="D910" s="15" t="s">
        <v>2567</v>
      </c>
      <c r="E910" s="15" t="s">
        <v>2696</v>
      </c>
      <c r="F910" s="15">
        <v>11</v>
      </c>
      <c r="G910" s="15" t="s">
        <v>3140</v>
      </c>
      <c r="H910" s="15" t="str">
        <f t="shared" si="14"/>
        <v>209200</v>
      </c>
      <c r="I910" s="15" t="b">
        <v>1</v>
      </c>
      <c r="J910" s="15" t="s">
        <v>2698</v>
      </c>
      <c r="K910" s="33" t="s">
        <v>2981</v>
      </c>
      <c r="L910" s="15">
        <v>1</v>
      </c>
      <c r="M910" s="15">
        <v>120000</v>
      </c>
      <c r="N910" s="15">
        <v>0</v>
      </c>
      <c r="O910" s="33" t="s">
        <v>373</v>
      </c>
      <c r="P910" s="33">
        <v>12221040</v>
      </c>
      <c r="Q910" s="7">
        <v>0</v>
      </c>
      <c r="R910" s="33" t="s">
        <v>2699</v>
      </c>
      <c r="S910" s="15" t="s">
        <v>2713</v>
      </c>
      <c r="T910" s="33">
        <v>1</v>
      </c>
      <c r="CK910" t="s">
        <v>2567</v>
      </c>
    </row>
    <row r="911" spans="2:89">
      <c r="B911" s="15">
        <f>20000000+INDEX(编号表!$F:$F,MATCH(D911,编号表!$E:$E,0))*10000+F911</f>
        <v>20920012</v>
      </c>
      <c r="C911" s="15" t="s">
        <v>3139</v>
      </c>
      <c r="D911" s="15" t="s">
        <v>2567</v>
      </c>
      <c r="E911" s="15" t="s">
        <v>2696</v>
      </c>
      <c r="F911" s="15">
        <v>12</v>
      </c>
      <c r="G911" s="15" t="s">
        <v>3140</v>
      </c>
      <c r="H911" s="15" t="str">
        <f t="shared" si="14"/>
        <v>209200</v>
      </c>
      <c r="I911" s="15" t="b">
        <v>1</v>
      </c>
      <c r="J911" s="15" t="s">
        <v>2698</v>
      </c>
      <c r="K911" s="33" t="s">
        <v>2981</v>
      </c>
      <c r="L911" s="15">
        <v>1</v>
      </c>
      <c r="M911" s="15">
        <v>120000</v>
      </c>
      <c r="N911" s="15">
        <v>0</v>
      </c>
      <c r="O911" s="33" t="s">
        <v>373</v>
      </c>
      <c r="P911" s="33">
        <v>12221040</v>
      </c>
      <c r="Q911" s="7">
        <v>0</v>
      </c>
      <c r="R911" s="33" t="s">
        <v>2699</v>
      </c>
      <c r="S911" s="15" t="s">
        <v>2713</v>
      </c>
      <c r="T911" s="33">
        <v>1</v>
      </c>
      <c r="CK911" t="s">
        <v>2567</v>
      </c>
    </row>
    <row r="912" spans="2:89">
      <c r="B912" s="15">
        <f>20000000+INDEX(编号表!$F:$F,MATCH(D912,编号表!$E:$E,0))*10000+F912</f>
        <v>20920013</v>
      </c>
      <c r="C912" s="15" t="s">
        <v>3139</v>
      </c>
      <c r="D912" s="15" t="s">
        <v>2567</v>
      </c>
      <c r="E912" s="15" t="s">
        <v>2696</v>
      </c>
      <c r="F912" s="15">
        <v>13</v>
      </c>
      <c r="G912" s="15" t="s">
        <v>3140</v>
      </c>
      <c r="H912" s="15" t="str">
        <f t="shared" si="14"/>
        <v>209200</v>
      </c>
      <c r="I912" s="15" t="b">
        <v>1</v>
      </c>
      <c r="J912" s="15" t="s">
        <v>2698</v>
      </c>
      <c r="K912" s="33" t="s">
        <v>2981</v>
      </c>
      <c r="L912" s="15">
        <v>1</v>
      </c>
      <c r="M912" s="15">
        <v>120000</v>
      </c>
      <c r="N912" s="15">
        <v>0</v>
      </c>
      <c r="O912" s="33" t="s">
        <v>373</v>
      </c>
      <c r="P912" s="33">
        <v>12221040</v>
      </c>
      <c r="Q912" s="7">
        <v>0</v>
      </c>
      <c r="R912" s="33" t="s">
        <v>2699</v>
      </c>
      <c r="S912" s="15" t="s">
        <v>2713</v>
      </c>
      <c r="T912" s="33">
        <v>1</v>
      </c>
      <c r="CK912" t="s">
        <v>2567</v>
      </c>
    </row>
    <row r="913" spans="2:89">
      <c r="B913" s="15">
        <f>20000000+INDEX(编号表!$F:$F,MATCH(D913,编号表!$E:$E,0))*10000+F913</f>
        <v>20920014</v>
      </c>
      <c r="C913" s="15" t="s">
        <v>3139</v>
      </c>
      <c r="D913" s="15" t="s">
        <v>2567</v>
      </c>
      <c r="E913" s="15" t="s">
        <v>2696</v>
      </c>
      <c r="F913" s="15">
        <v>14</v>
      </c>
      <c r="G913" s="15" t="s">
        <v>3140</v>
      </c>
      <c r="H913" s="15" t="str">
        <f t="shared" si="14"/>
        <v>209200</v>
      </c>
      <c r="I913" s="15" t="b">
        <v>1</v>
      </c>
      <c r="J913" s="15" t="s">
        <v>2698</v>
      </c>
      <c r="K913" s="33" t="s">
        <v>2981</v>
      </c>
      <c r="L913" s="15">
        <v>1</v>
      </c>
      <c r="M913" s="15">
        <v>120000</v>
      </c>
      <c r="N913" s="15">
        <v>0</v>
      </c>
      <c r="O913" s="33" t="s">
        <v>373</v>
      </c>
      <c r="P913" s="33">
        <v>12221040</v>
      </c>
      <c r="Q913" s="7">
        <v>0</v>
      </c>
      <c r="R913" s="33" t="s">
        <v>2699</v>
      </c>
      <c r="S913" s="15" t="s">
        <v>2713</v>
      </c>
      <c r="T913" s="33">
        <v>1</v>
      </c>
      <c r="CK913" t="s">
        <v>2567</v>
      </c>
    </row>
    <row r="914" spans="2:89">
      <c r="B914" s="15">
        <f>20000000+INDEX(编号表!$F:$F,MATCH(D914,编号表!$E:$E,0))*10000+F914</f>
        <v>20920015</v>
      </c>
      <c r="C914" s="15" t="s">
        <v>3139</v>
      </c>
      <c r="D914" s="15" t="s">
        <v>2567</v>
      </c>
      <c r="E914" s="15" t="s">
        <v>2696</v>
      </c>
      <c r="F914" s="15">
        <v>15</v>
      </c>
      <c r="G914" s="15" t="s">
        <v>3140</v>
      </c>
      <c r="H914" s="15" t="str">
        <f t="shared" si="14"/>
        <v>209200</v>
      </c>
      <c r="I914" s="15" t="b">
        <v>1</v>
      </c>
      <c r="J914" s="15" t="s">
        <v>2698</v>
      </c>
      <c r="K914" s="33" t="s">
        <v>2981</v>
      </c>
      <c r="L914" s="15">
        <v>1</v>
      </c>
      <c r="M914" s="15">
        <v>120000</v>
      </c>
      <c r="N914" s="15">
        <v>0</v>
      </c>
      <c r="O914" s="33" t="s">
        <v>373</v>
      </c>
      <c r="P914" s="33">
        <v>12221040</v>
      </c>
      <c r="Q914" s="7">
        <v>0</v>
      </c>
      <c r="R914" s="33" t="s">
        <v>2699</v>
      </c>
      <c r="S914" s="15" t="s">
        <v>2713</v>
      </c>
      <c r="T914" s="33">
        <v>1</v>
      </c>
      <c r="CK914" t="s">
        <v>2567</v>
      </c>
    </row>
    <row r="915" spans="2:89">
      <c r="B915" s="15">
        <f>20000000+INDEX(编号表!$F:$F,MATCH(D915,编号表!$E:$E,0))*10000+F915</f>
        <v>20920016</v>
      </c>
      <c r="C915" s="15" t="s">
        <v>3139</v>
      </c>
      <c r="D915" s="15" t="s">
        <v>2567</v>
      </c>
      <c r="E915" s="15" t="s">
        <v>2696</v>
      </c>
      <c r="F915" s="15">
        <v>16</v>
      </c>
      <c r="G915" s="15" t="s">
        <v>3140</v>
      </c>
      <c r="H915" s="15" t="str">
        <f t="shared" si="14"/>
        <v>209200</v>
      </c>
      <c r="I915" s="15" t="b">
        <v>1</v>
      </c>
      <c r="J915" s="15" t="s">
        <v>2698</v>
      </c>
      <c r="K915" s="33" t="s">
        <v>2981</v>
      </c>
      <c r="L915" s="15">
        <v>1</v>
      </c>
      <c r="M915" s="15">
        <v>120000</v>
      </c>
      <c r="N915" s="15">
        <v>0</v>
      </c>
      <c r="O915" s="33" t="s">
        <v>373</v>
      </c>
      <c r="P915" s="33">
        <v>12221040</v>
      </c>
      <c r="Q915" s="7">
        <v>0</v>
      </c>
      <c r="R915" s="33" t="s">
        <v>2699</v>
      </c>
      <c r="S915" s="15" t="s">
        <v>2713</v>
      </c>
      <c r="T915" s="33">
        <v>1</v>
      </c>
      <c r="CK915" t="s">
        <v>2567</v>
      </c>
    </row>
    <row r="916" spans="2:89">
      <c r="B916" s="15">
        <f>20000000+INDEX(编号表!$F:$F,MATCH(D916,编号表!$E:$E,0))*10000+F916</f>
        <v>20920017</v>
      </c>
      <c r="C916" s="15" t="s">
        <v>3139</v>
      </c>
      <c r="D916" s="15" t="s">
        <v>2567</v>
      </c>
      <c r="E916" s="15" t="s">
        <v>2696</v>
      </c>
      <c r="F916" s="15">
        <v>17</v>
      </c>
      <c r="G916" s="15" t="s">
        <v>3140</v>
      </c>
      <c r="H916" s="15" t="str">
        <f t="shared" si="14"/>
        <v>209200</v>
      </c>
      <c r="I916" s="15" t="b">
        <v>1</v>
      </c>
      <c r="J916" s="15" t="s">
        <v>2698</v>
      </c>
      <c r="K916" s="33" t="s">
        <v>2981</v>
      </c>
      <c r="L916" s="15">
        <v>1</v>
      </c>
      <c r="M916" s="15">
        <v>120000</v>
      </c>
      <c r="N916" s="15">
        <v>0</v>
      </c>
      <c r="O916" s="33" t="s">
        <v>373</v>
      </c>
      <c r="P916" s="33">
        <v>12221040</v>
      </c>
      <c r="Q916" s="7">
        <v>0</v>
      </c>
      <c r="R916" s="33" t="s">
        <v>2699</v>
      </c>
      <c r="S916" s="15" t="s">
        <v>2713</v>
      </c>
      <c r="T916" s="33">
        <v>1</v>
      </c>
      <c r="CK916" t="s">
        <v>2567</v>
      </c>
    </row>
    <row r="917" spans="2:89">
      <c r="B917" s="15">
        <f>20000000+INDEX(编号表!$F:$F,MATCH(D917,编号表!$E:$E,0))*10000+F917</f>
        <v>20920018</v>
      </c>
      <c r="C917" s="15" t="s">
        <v>3139</v>
      </c>
      <c r="D917" s="15" t="s">
        <v>2567</v>
      </c>
      <c r="E917" s="15" t="s">
        <v>2696</v>
      </c>
      <c r="F917" s="15">
        <v>18</v>
      </c>
      <c r="G917" s="15" t="s">
        <v>3140</v>
      </c>
      <c r="H917" s="15" t="str">
        <f t="shared" si="14"/>
        <v>209200</v>
      </c>
      <c r="I917" s="15" t="b">
        <v>1</v>
      </c>
      <c r="J917" s="15" t="s">
        <v>2698</v>
      </c>
      <c r="K917" s="33" t="s">
        <v>2981</v>
      </c>
      <c r="L917" s="15">
        <v>1</v>
      </c>
      <c r="M917" s="15">
        <v>120000</v>
      </c>
      <c r="N917" s="15">
        <v>0</v>
      </c>
      <c r="O917" s="33" t="s">
        <v>373</v>
      </c>
      <c r="P917" s="33">
        <v>12221040</v>
      </c>
      <c r="Q917" s="7">
        <v>0</v>
      </c>
      <c r="R917" s="33" t="s">
        <v>2699</v>
      </c>
      <c r="S917" s="15" t="s">
        <v>2713</v>
      </c>
      <c r="T917" s="33">
        <v>1</v>
      </c>
      <c r="CK917" t="s">
        <v>2567</v>
      </c>
    </row>
    <row r="918" spans="2:89">
      <c r="B918" s="15">
        <f>20000000+INDEX(编号表!$F:$F,MATCH(D918,编号表!$E:$E,0))*10000+F918</f>
        <v>20920019</v>
      </c>
      <c r="C918" s="15" t="s">
        <v>3139</v>
      </c>
      <c r="D918" s="15" t="s">
        <v>2567</v>
      </c>
      <c r="E918" s="15" t="s">
        <v>2696</v>
      </c>
      <c r="F918" s="15">
        <v>19</v>
      </c>
      <c r="G918" s="15" t="s">
        <v>3140</v>
      </c>
      <c r="H918" s="15" t="str">
        <f t="shared" si="14"/>
        <v>209200</v>
      </c>
      <c r="I918" s="15" t="b">
        <v>1</v>
      </c>
      <c r="J918" s="15" t="s">
        <v>2698</v>
      </c>
      <c r="K918" s="33" t="s">
        <v>2981</v>
      </c>
      <c r="L918" s="15">
        <v>1</v>
      </c>
      <c r="M918" s="15">
        <v>120000</v>
      </c>
      <c r="N918" s="15">
        <v>0</v>
      </c>
      <c r="O918" s="33" t="s">
        <v>373</v>
      </c>
      <c r="P918" s="33">
        <v>12221040</v>
      </c>
      <c r="Q918" s="7">
        <v>0</v>
      </c>
      <c r="R918" s="33" t="s">
        <v>2699</v>
      </c>
      <c r="S918" s="15" t="s">
        <v>2713</v>
      </c>
      <c r="T918" s="33">
        <v>1</v>
      </c>
      <c r="CK918" t="s">
        <v>2567</v>
      </c>
    </row>
    <row r="919" spans="2:89">
      <c r="B919" s="15">
        <f>20000000+INDEX(编号表!$F:$F,MATCH(D919,编号表!$E:$E,0))*10000+F919</f>
        <v>20920020</v>
      </c>
      <c r="C919" s="15" t="s">
        <v>3139</v>
      </c>
      <c r="D919" s="15" t="s">
        <v>2567</v>
      </c>
      <c r="E919" s="15" t="s">
        <v>2696</v>
      </c>
      <c r="F919" s="15">
        <v>20</v>
      </c>
      <c r="G919" s="15" t="s">
        <v>3140</v>
      </c>
      <c r="H919" s="15" t="str">
        <f t="shared" si="14"/>
        <v>209200</v>
      </c>
      <c r="I919" s="15" t="b">
        <v>1</v>
      </c>
      <c r="J919" s="15" t="s">
        <v>2698</v>
      </c>
      <c r="K919" s="33" t="s">
        <v>2981</v>
      </c>
      <c r="L919" s="15">
        <v>1</v>
      </c>
      <c r="M919" s="15">
        <v>120000</v>
      </c>
      <c r="N919" s="15">
        <v>0</v>
      </c>
      <c r="O919" s="33" t="s">
        <v>373</v>
      </c>
      <c r="P919" s="33">
        <v>12221040</v>
      </c>
      <c r="Q919" s="7">
        <v>0</v>
      </c>
      <c r="R919" s="33" t="s">
        <v>2699</v>
      </c>
      <c r="S919" s="15" t="s">
        <v>2713</v>
      </c>
      <c r="T919" s="33">
        <v>1</v>
      </c>
      <c r="CK919" t="s">
        <v>2567</v>
      </c>
    </row>
    <row r="920" spans="2:89">
      <c r="B920" s="15">
        <f>20000000+INDEX(编号表!$F:$F,MATCH(D920,编号表!$E:$E,0))*10000+F920</f>
        <v>20920021</v>
      </c>
      <c r="C920" s="15" t="s">
        <v>3139</v>
      </c>
      <c r="D920" s="15" t="s">
        <v>2567</v>
      </c>
      <c r="E920" s="15" t="s">
        <v>2696</v>
      </c>
      <c r="F920" s="15">
        <v>21</v>
      </c>
      <c r="G920" s="15" t="s">
        <v>3140</v>
      </c>
      <c r="H920" s="15" t="str">
        <f t="shared" si="14"/>
        <v>209200</v>
      </c>
      <c r="I920" s="15" t="b">
        <v>1</v>
      </c>
      <c r="J920" s="15" t="s">
        <v>2698</v>
      </c>
      <c r="K920" s="33" t="s">
        <v>2981</v>
      </c>
      <c r="L920" s="15">
        <v>1</v>
      </c>
      <c r="M920" s="15">
        <v>120000</v>
      </c>
      <c r="N920" s="15">
        <v>0</v>
      </c>
      <c r="O920" s="33" t="s">
        <v>373</v>
      </c>
      <c r="P920" s="33">
        <v>12221040</v>
      </c>
      <c r="Q920" s="7">
        <v>0</v>
      </c>
      <c r="R920" s="33" t="s">
        <v>2699</v>
      </c>
      <c r="S920" s="15" t="s">
        <v>2713</v>
      </c>
      <c r="T920" s="33">
        <v>1</v>
      </c>
      <c r="CK920" t="s">
        <v>2567</v>
      </c>
    </row>
    <row r="921" spans="2:89">
      <c r="B921" s="15">
        <f>20000000+INDEX(编号表!$F:$F,MATCH(D921,编号表!$E:$E,0))*10000+F921</f>
        <v>20930100</v>
      </c>
      <c r="C921" s="15" t="s">
        <v>3141</v>
      </c>
      <c r="D921" s="15" t="s">
        <v>2569</v>
      </c>
      <c r="E921" s="15" t="s">
        <v>2696</v>
      </c>
      <c r="F921" s="15">
        <v>100</v>
      </c>
      <c r="G921" s="15" t="inlineStr">
        <is>
          <t xml:space="preserve">降低敌人的法术攻击上下限各10%，持续120秒。</t>
        </is>
      </c>
      <c r="H921" s="15" t="str">
        <f t="shared" si="14"/>
        <v>209301</v>
      </c>
      <c r="I921" s="15" t="b">
        <v>1</v>
      </c>
      <c r="J921" s="15" t="s">
        <v>2698</v>
      </c>
      <c r="K921" s="33" t="s">
        <v>2981</v>
      </c>
      <c r="L921" s="15">
        <v>1</v>
      </c>
      <c r="M921" s="15">
        <v>120000</v>
      </c>
      <c r="N921" s="15">
        <v>0</v>
      </c>
      <c r="O921" s="33" t="s">
        <v>373</v>
      </c>
      <c r="P921" s="33">
        <v>12221041</v>
      </c>
      <c r="Q921" s="7">
        <v>0</v>
      </c>
      <c r="R921" s="33" t="s">
        <v>2699</v>
      </c>
      <c r="S921" s="15" t="s">
        <v>2502</v>
      </c>
      <c r="T921" s="33">
        <v>1</v>
      </c>
      <c r="U921" s="15" t="s">
        <v>2707</v>
      </c>
      <c r="V921" s="15">
        <v>10000</v>
      </c>
      <c r="AH921" s="33" t="s">
        <v>2721</v>
      </c>
      <c r="AI921" s="33">
        <v>-1000</v>
      </c>
      <c r="AQ921" s="33" t="s">
        <v>2707</v>
      </c>
      <c r="AR921" s="33">
        <v>10000</v>
      </c>
      <c r="BD921" s="33" t="s">
        <v>2722</v>
      </c>
      <c r="BE921" s="33">
        <v>-1000</v>
      </c>
      <c r="CK921" t="s">
        <v>2569</v>
      </c>
    </row>
    <row r="922" spans="2:89">
      <c r="B922" s="15">
        <f>20000000+INDEX(编号表!$F:$F,MATCH(D922,编号表!$E:$E,0))*10000+F922</f>
        <v>20930001</v>
      </c>
      <c r="C922" s="15" t="s">
        <v>3143</v>
      </c>
      <c r="D922" s="15" t="s">
        <v>2569</v>
      </c>
      <c r="E922" s="15" t="s">
        <v>2696</v>
      </c>
      <c r="F922" s="15">
        <v>1</v>
      </c>
      <c r="G922" s="15" t="inlineStr">
        <is>
          <t xml:space="preserve">降低敌人的物理攻击上下限各10%，持续120秒。</t>
        </is>
      </c>
      <c r="H922" s="15" t="str">
        <f t="shared" si="14"/>
        <v>209300</v>
      </c>
      <c r="I922" s="15" t="b">
        <v>1</v>
      </c>
      <c r="J922" s="15" t="s">
        <v>2698</v>
      </c>
      <c r="K922" s="33" t="s">
        <v>2981</v>
      </c>
      <c r="L922" s="15">
        <v>1</v>
      </c>
      <c r="M922" s="15">
        <v>120000</v>
      </c>
      <c r="N922" s="15">
        <v>0</v>
      </c>
      <c r="O922" s="33" t="s">
        <v>373</v>
      </c>
      <c r="P922" s="33">
        <v>12221041</v>
      </c>
      <c r="Q922" s="7">
        <v>0</v>
      </c>
      <c r="R922" s="33" t="s">
        <v>2699</v>
      </c>
      <c r="S922" s="15" t="s">
        <v>2502</v>
      </c>
      <c r="T922" s="33">
        <v>1</v>
      </c>
      <c r="U922" s="15" t="s">
        <v>2707</v>
      </c>
      <c r="V922" s="15">
        <v>10000</v>
      </c>
      <c r="AH922" s="33" t="s">
        <v>2718</v>
      </c>
      <c r="AI922" s="33">
        <v>-1000</v>
      </c>
      <c r="AQ922" s="33" t="s">
        <v>2707</v>
      </c>
      <c r="AR922" s="33">
        <v>10000</v>
      </c>
      <c r="BD922" s="33" t="s">
        <v>2719</v>
      </c>
      <c r="BE922" s="33">
        <v>-1000</v>
      </c>
      <c r="CK922" t="s">
        <v>2569</v>
      </c>
    </row>
    <row r="923" spans="2:89">
      <c r="B923" s="15">
        <f>20000000+INDEX(编号表!$F:$F,MATCH(D923,编号表!$E:$E,0))*10000+F923</f>
        <v>20930101</v>
      </c>
      <c r="C923" s="15" t="s">
        <v>3141</v>
      </c>
      <c r="D923" s="15" t="s">
        <v>2569</v>
      </c>
      <c r="E923" s="15" t="s">
        <v>2696</v>
      </c>
      <c r="F923" s="15">
        <v>101</v>
      </c>
      <c r="G923" s="15" t="inlineStr">
        <is>
          <t xml:space="preserve">降低敌人的法术攻击上下限各12.5%，持续120秒。</t>
        </is>
      </c>
      <c r="H923" s="15" t="str">
        <f t="shared" si="14"/>
        <v>209301</v>
      </c>
      <c r="I923" s="15" t="b">
        <v>1</v>
      </c>
      <c r="J923" s="15" t="s">
        <v>2698</v>
      </c>
      <c r="K923" s="33" t="s">
        <v>2981</v>
      </c>
      <c r="L923" s="15">
        <v>1</v>
      </c>
      <c r="M923" s="15">
        <v>120000</v>
      </c>
      <c r="N923" s="15">
        <v>0</v>
      </c>
      <c r="O923" s="33" t="s">
        <v>373</v>
      </c>
      <c r="P923" s="33">
        <v>12221041</v>
      </c>
      <c r="Q923" s="7">
        <v>0</v>
      </c>
      <c r="R923" s="33" t="s">
        <v>2699</v>
      </c>
      <c r="S923" s="15" t="s">
        <v>2502</v>
      </c>
      <c r="T923" s="33">
        <v>1</v>
      </c>
      <c r="U923" s="15" t="s">
        <v>2707</v>
      </c>
      <c r="V923" s="15">
        <v>10000</v>
      </c>
      <c r="AH923" s="33" t="s">
        <v>2721</v>
      </c>
      <c r="AI923" s="33">
        <v>-1250</v>
      </c>
      <c r="AQ923" s="33" t="s">
        <v>2707</v>
      </c>
      <c r="AR923" s="33">
        <v>10000</v>
      </c>
      <c r="BD923" s="33" t="s">
        <v>2722</v>
      </c>
      <c r="BE923" s="33">
        <v>-1250</v>
      </c>
      <c r="CK923" t="s">
        <v>2569</v>
      </c>
    </row>
    <row r="924" spans="2:89">
      <c r="B924" s="15">
        <f>20000000+INDEX(编号表!$F:$F,MATCH(D924,编号表!$E:$E,0))*10000+F924</f>
        <v>20930002</v>
      </c>
      <c r="C924" s="15" t="s">
        <v>3143</v>
      </c>
      <c r="D924" s="15" t="s">
        <v>2569</v>
      </c>
      <c r="E924" s="15" t="s">
        <v>2696</v>
      </c>
      <c r="F924" s="15">
        <v>2</v>
      </c>
      <c r="G924" s="15" t="inlineStr">
        <is>
          <t xml:space="preserve">降低敌人的物理攻击上下限各12.5%，持续120秒。</t>
        </is>
      </c>
      <c r="H924" s="15" t="str">
        <f t="shared" si="14"/>
        <v>209300</v>
      </c>
      <c r="I924" s="15" t="b">
        <v>1</v>
      </c>
      <c r="J924" s="15" t="s">
        <v>2698</v>
      </c>
      <c r="K924" s="33" t="s">
        <v>2981</v>
      </c>
      <c r="L924" s="15">
        <v>1</v>
      </c>
      <c r="M924" s="15">
        <v>120000</v>
      </c>
      <c r="N924" s="15">
        <v>0</v>
      </c>
      <c r="O924" s="33" t="s">
        <v>373</v>
      </c>
      <c r="P924" s="33">
        <v>12221041</v>
      </c>
      <c r="Q924" s="7">
        <v>0</v>
      </c>
      <c r="R924" s="33" t="s">
        <v>2699</v>
      </c>
      <c r="S924" s="15" t="s">
        <v>2502</v>
      </c>
      <c r="T924" s="33">
        <v>1</v>
      </c>
      <c r="U924" s="15" t="s">
        <v>2707</v>
      </c>
      <c r="V924" s="15">
        <v>10000</v>
      </c>
      <c r="AH924" s="33" t="s">
        <v>2718</v>
      </c>
      <c r="AI924" s="33">
        <v>-1250</v>
      </c>
      <c r="AQ924" s="33" t="s">
        <v>2707</v>
      </c>
      <c r="AR924" s="33">
        <v>10000</v>
      </c>
      <c r="BD924" s="33" t="s">
        <v>2719</v>
      </c>
      <c r="BE924" s="33">
        <v>-1250</v>
      </c>
      <c r="CK924" t="s">
        <v>2569</v>
      </c>
    </row>
    <row r="925" spans="2:89">
      <c r="B925" s="15">
        <f>20000000+INDEX(编号表!$F:$F,MATCH(D925,编号表!$E:$E,0))*10000+F925</f>
        <v>20930102</v>
      </c>
      <c r="C925" s="15" t="s">
        <v>3141</v>
      </c>
      <c r="D925" s="15" t="s">
        <v>2569</v>
      </c>
      <c r="E925" s="15" t="s">
        <v>2696</v>
      </c>
      <c r="F925" s="15">
        <v>102</v>
      </c>
      <c r="G925" s="15" t="inlineStr">
        <is>
          <t xml:space="preserve">降低敌人的法术攻击上下限各15%，持续120秒。</t>
        </is>
      </c>
      <c r="H925" s="15" t="str">
        <f t="shared" si="14"/>
        <v>209301</v>
      </c>
      <c r="I925" s="15" t="b">
        <v>1</v>
      </c>
      <c r="J925" s="15" t="s">
        <v>2698</v>
      </c>
      <c r="K925" s="33" t="s">
        <v>2981</v>
      </c>
      <c r="L925" s="15">
        <v>1</v>
      </c>
      <c r="M925" s="15">
        <v>120000</v>
      </c>
      <c r="N925" s="15">
        <v>0</v>
      </c>
      <c r="O925" s="33" t="s">
        <v>373</v>
      </c>
      <c r="P925" s="33">
        <v>12221041</v>
      </c>
      <c r="Q925" s="7">
        <v>0</v>
      </c>
      <c r="R925" s="33" t="s">
        <v>2699</v>
      </c>
      <c r="S925" s="15" t="s">
        <v>2502</v>
      </c>
      <c r="T925" s="33">
        <v>1</v>
      </c>
      <c r="U925" s="15" t="s">
        <v>2707</v>
      </c>
      <c r="V925" s="15">
        <v>10000</v>
      </c>
      <c r="AH925" s="33" t="s">
        <v>2721</v>
      </c>
      <c r="AI925" s="33">
        <v>-1500</v>
      </c>
      <c r="AQ925" s="33" t="s">
        <v>2707</v>
      </c>
      <c r="AR925" s="33">
        <v>10000</v>
      </c>
      <c r="BD925" s="33" t="s">
        <v>2722</v>
      </c>
      <c r="BE925" s="33">
        <v>-1500</v>
      </c>
      <c r="CK925" t="s">
        <v>2569</v>
      </c>
    </row>
    <row r="926" spans="2:89">
      <c r="B926" s="15">
        <f>20000000+INDEX(编号表!$F:$F,MATCH(D926,编号表!$E:$E,0))*10000+F926</f>
        <v>20930003</v>
      </c>
      <c r="C926" s="15" t="s">
        <v>3143</v>
      </c>
      <c r="D926" s="15" t="s">
        <v>2569</v>
      </c>
      <c r="E926" s="15" t="s">
        <v>2696</v>
      </c>
      <c r="F926" s="15">
        <v>3</v>
      </c>
      <c r="G926" s="15" t="inlineStr">
        <is>
          <t xml:space="preserve">降低敌人的物理攻击上下限各15%，持续120秒。</t>
        </is>
      </c>
      <c r="H926" s="15" t="str">
        <f t="shared" si="14"/>
        <v>209300</v>
      </c>
      <c r="I926" s="15" t="b">
        <v>1</v>
      </c>
      <c r="J926" s="15" t="s">
        <v>2698</v>
      </c>
      <c r="K926" s="33" t="s">
        <v>2981</v>
      </c>
      <c r="L926" s="15">
        <v>1</v>
      </c>
      <c r="M926" s="15">
        <v>120000</v>
      </c>
      <c r="N926" s="15">
        <v>0</v>
      </c>
      <c r="O926" s="33" t="s">
        <v>373</v>
      </c>
      <c r="P926" s="33">
        <v>12221041</v>
      </c>
      <c r="Q926" s="7">
        <v>0</v>
      </c>
      <c r="R926" s="33" t="s">
        <v>2699</v>
      </c>
      <c r="S926" s="15" t="s">
        <v>2502</v>
      </c>
      <c r="T926" s="33">
        <v>1</v>
      </c>
      <c r="U926" s="15" t="s">
        <v>2707</v>
      </c>
      <c r="V926" s="15">
        <v>10000</v>
      </c>
      <c r="AH926" s="33" t="s">
        <v>2718</v>
      </c>
      <c r="AI926" s="33">
        <v>-1500</v>
      </c>
      <c r="AQ926" s="33" t="s">
        <v>2707</v>
      </c>
      <c r="AR926" s="33">
        <v>10000</v>
      </c>
      <c r="BD926" s="33" t="s">
        <v>2719</v>
      </c>
      <c r="BE926" s="33">
        <v>-1500</v>
      </c>
      <c r="CK926" t="s">
        <v>2569</v>
      </c>
    </row>
    <row r="927" spans="2:89">
      <c r="B927" s="15">
        <f>20000000+INDEX(编号表!$F:$F,MATCH(D927,编号表!$E:$E,0))*10000+F927</f>
        <v>20930103</v>
      </c>
      <c r="C927" s="15" t="s">
        <v>3141</v>
      </c>
      <c r="D927" s="15" t="s">
        <v>2569</v>
      </c>
      <c r="E927" s="15" t="s">
        <v>2696</v>
      </c>
      <c r="F927" s="15">
        <v>103</v>
      </c>
      <c r="G927" s="15" t="inlineStr">
        <is>
          <t xml:space="preserve">降低敌人的法术攻击上下限各10%，持续120秒。</t>
        </is>
      </c>
      <c r="H927" s="15" t="str">
        <f t="shared" si="14"/>
        <v>209301</v>
      </c>
      <c r="I927" s="15" t="b">
        <v>1</v>
      </c>
      <c r="J927" s="15" t="s">
        <v>2698</v>
      </c>
      <c r="K927" s="33" t="s">
        <v>2981</v>
      </c>
      <c r="L927" s="15">
        <v>1</v>
      </c>
      <c r="M927" s="15">
        <v>120000</v>
      </c>
      <c r="N927" s="15">
        <v>0</v>
      </c>
      <c r="O927" s="33" t="s">
        <v>373</v>
      </c>
      <c r="P927" s="33">
        <v>12221041</v>
      </c>
      <c r="Q927" s="7">
        <v>0</v>
      </c>
      <c r="R927" s="33" t="s">
        <v>2699</v>
      </c>
      <c r="S927" s="15" t="s">
        <v>2502</v>
      </c>
      <c r="T927" s="33">
        <v>1</v>
      </c>
      <c r="U927" s="15" t="s">
        <v>2707</v>
      </c>
      <c r="V927" s="15">
        <v>10000</v>
      </c>
      <c r="AH927" s="33" t="s">
        <v>2721</v>
      </c>
      <c r="AI927" s="33">
        <v>-1000</v>
      </c>
      <c r="AQ927" s="33" t="s">
        <v>2707</v>
      </c>
      <c r="AR927" s="33">
        <v>10000</v>
      </c>
      <c r="BD927" s="33" t="s">
        <v>2722</v>
      </c>
      <c r="BE927" s="33">
        <v>-1000</v>
      </c>
      <c r="CK927" t="s">
        <v>2569</v>
      </c>
    </row>
    <row r="928" spans="2:89">
      <c r="B928" s="15">
        <f>20000000+INDEX(编号表!$F:$F,MATCH(D928,编号表!$E:$E,0))*10000+F928</f>
        <v>20930004</v>
      </c>
      <c r="C928" s="15" t="s">
        <v>3143</v>
      </c>
      <c r="D928" s="15" t="s">
        <v>2569</v>
      </c>
      <c r="E928" s="15" t="s">
        <v>2696</v>
      </c>
      <c r="F928" s="15">
        <v>4</v>
      </c>
      <c r="G928" s="15" t="inlineStr">
        <is>
          <t xml:space="preserve">降低敌人的物理攻击上下限各10%，持续120秒。</t>
        </is>
      </c>
      <c r="H928" s="15" t="str">
        <f t="shared" si="14"/>
        <v>209300</v>
      </c>
      <c r="I928" s="15" t="b">
        <v>1</v>
      </c>
      <c r="J928" s="15" t="s">
        <v>2698</v>
      </c>
      <c r="K928" s="33" t="s">
        <v>2981</v>
      </c>
      <c r="L928" s="15">
        <v>1</v>
      </c>
      <c r="M928" s="15">
        <v>120000</v>
      </c>
      <c r="N928" s="15">
        <v>0</v>
      </c>
      <c r="O928" s="33" t="s">
        <v>373</v>
      </c>
      <c r="P928" s="33">
        <v>12221041</v>
      </c>
      <c r="Q928" s="7">
        <v>0</v>
      </c>
      <c r="R928" s="33" t="s">
        <v>2699</v>
      </c>
      <c r="S928" s="15" t="s">
        <v>2502</v>
      </c>
      <c r="T928" s="33">
        <v>1</v>
      </c>
      <c r="U928" s="15" t="s">
        <v>2707</v>
      </c>
      <c r="V928" s="15">
        <v>10000</v>
      </c>
      <c r="AH928" s="33" t="s">
        <v>2718</v>
      </c>
      <c r="AI928" s="33">
        <v>-1000</v>
      </c>
      <c r="AQ928" s="33" t="s">
        <v>2707</v>
      </c>
      <c r="AR928" s="33">
        <v>10000</v>
      </c>
      <c r="BD928" s="33" t="s">
        <v>2719</v>
      </c>
      <c r="BE928" s="33">
        <v>-1000</v>
      </c>
      <c r="CK928" t="s">
        <v>2569</v>
      </c>
    </row>
    <row r="929" spans="2:89">
      <c r="B929" s="15">
        <f>20000000+INDEX(编号表!$F:$F,MATCH(D929,编号表!$E:$E,0))*10000+F929</f>
        <v>20930104</v>
      </c>
      <c r="C929" s="15" t="s">
        <v>3141</v>
      </c>
      <c r="D929" s="15" t="s">
        <v>2569</v>
      </c>
      <c r="E929" s="15" t="s">
        <v>2696</v>
      </c>
      <c r="F929" s="15">
        <v>104</v>
      </c>
      <c r="G929" s="15" t="inlineStr">
        <is>
          <t xml:space="preserve">降低敌人的法术攻击上下限各12.5%，持续120秒。</t>
        </is>
      </c>
      <c r="H929" s="15" t="str">
        <f t="shared" si="14"/>
        <v>209301</v>
      </c>
      <c r="I929" s="15" t="b">
        <v>1</v>
      </c>
      <c r="J929" s="15" t="s">
        <v>2698</v>
      </c>
      <c r="K929" s="33" t="s">
        <v>2981</v>
      </c>
      <c r="L929" s="15">
        <v>1</v>
      </c>
      <c r="M929" s="15">
        <v>120000</v>
      </c>
      <c r="N929" s="15">
        <v>0</v>
      </c>
      <c r="O929" s="33" t="s">
        <v>373</v>
      </c>
      <c r="P929" s="33">
        <v>12221041</v>
      </c>
      <c r="Q929" s="7">
        <v>0</v>
      </c>
      <c r="R929" s="33" t="s">
        <v>2699</v>
      </c>
      <c r="S929" s="15" t="s">
        <v>2502</v>
      </c>
      <c r="T929" s="33">
        <v>1</v>
      </c>
      <c r="U929" s="15" t="s">
        <v>2707</v>
      </c>
      <c r="V929" s="15">
        <v>10000</v>
      </c>
      <c r="AH929" s="33" t="s">
        <v>2721</v>
      </c>
      <c r="AI929" s="33">
        <v>-1250</v>
      </c>
      <c r="AQ929" s="33" t="s">
        <v>2707</v>
      </c>
      <c r="AR929" s="33">
        <v>10000</v>
      </c>
      <c r="BD929" s="33" t="s">
        <v>2722</v>
      </c>
      <c r="BE929" s="33">
        <v>-1250</v>
      </c>
      <c r="CK929" t="s">
        <v>2569</v>
      </c>
    </row>
    <row r="930" spans="2:89">
      <c r="B930" s="15">
        <f>20000000+INDEX(编号表!$F:$F,MATCH(D930,编号表!$E:$E,0))*10000+F930</f>
        <v>20930005</v>
      </c>
      <c r="C930" s="15" t="s">
        <v>3143</v>
      </c>
      <c r="D930" s="15" t="s">
        <v>2569</v>
      </c>
      <c r="E930" s="15" t="s">
        <v>2696</v>
      </c>
      <c r="F930" s="15">
        <v>5</v>
      </c>
      <c r="G930" s="15" t="inlineStr">
        <is>
          <t xml:space="preserve">降低敌人的物理攻击上下限各12.5%，持续120秒。</t>
        </is>
      </c>
      <c r="H930" s="15" t="str">
        <f t="shared" si="14"/>
        <v>209300</v>
      </c>
      <c r="I930" s="15" t="b">
        <v>1</v>
      </c>
      <c r="J930" s="15" t="s">
        <v>2698</v>
      </c>
      <c r="K930" s="33" t="s">
        <v>2981</v>
      </c>
      <c r="L930" s="15">
        <v>1</v>
      </c>
      <c r="M930" s="15">
        <v>120000</v>
      </c>
      <c r="N930" s="15">
        <v>0</v>
      </c>
      <c r="O930" s="33" t="s">
        <v>373</v>
      </c>
      <c r="P930" s="33">
        <v>12221041</v>
      </c>
      <c r="Q930" s="7">
        <v>0</v>
      </c>
      <c r="R930" s="33" t="s">
        <v>2699</v>
      </c>
      <c r="S930" s="15" t="s">
        <v>2502</v>
      </c>
      <c r="T930" s="33">
        <v>1</v>
      </c>
      <c r="U930" s="15" t="s">
        <v>2707</v>
      </c>
      <c r="V930" s="15">
        <v>10000</v>
      </c>
      <c r="AH930" s="33" t="s">
        <v>2718</v>
      </c>
      <c r="AI930" s="33">
        <v>-1250</v>
      </c>
      <c r="AQ930" s="33" t="s">
        <v>2707</v>
      </c>
      <c r="AR930" s="33">
        <v>10000</v>
      </c>
      <c r="BD930" s="33" t="s">
        <v>2719</v>
      </c>
      <c r="BE930" s="33">
        <v>-1250</v>
      </c>
      <c r="CK930" t="s">
        <v>2569</v>
      </c>
    </row>
    <row r="931" spans="2:89">
      <c r="B931" s="15">
        <f>20000000+INDEX(编号表!$F:$F,MATCH(D931,编号表!$E:$E,0))*10000+F931</f>
        <v>20930105</v>
      </c>
      <c r="C931" s="15" t="s">
        <v>3141</v>
      </c>
      <c r="D931" s="15" t="s">
        <v>2569</v>
      </c>
      <c r="E931" s="15" t="s">
        <v>2696</v>
      </c>
      <c r="F931" s="15">
        <v>105</v>
      </c>
      <c r="G931" s="15" t="inlineStr">
        <is>
          <t xml:space="preserve">降低敌人的法术攻击上下限各15%，持续120秒。</t>
        </is>
      </c>
      <c r="H931" s="15" t="str">
        <f t="shared" si="14"/>
        <v>209301</v>
      </c>
      <c r="I931" s="15" t="b">
        <v>1</v>
      </c>
      <c r="J931" s="15" t="s">
        <v>2698</v>
      </c>
      <c r="K931" s="33" t="s">
        <v>2981</v>
      </c>
      <c r="L931" s="15">
        <v>1</v>
      </c>
      <c r="M931" s="15">
        <v>120000</v>
      </c>
      <c r="N931" s="15">
        <v>0</v>
      </c>
      <c r="O931" s="33" t="s">
        <v>373</v>
      </c>
      <c r="P931" s="33">
        <v>12221041</v>
      </c>
      <c r="Q931" s="7">
        <v>0</v>
      </c>
      <c r="R931" s="33" t="s">
        <v>2699</v>
      </c>
      <c r="S931" s="15" t="s">
        <v>2502</v>
      </c>
      <c r="T931" s="33">
        <v>1</v>
      </c>
      <c r="U931" s="15" t="s">
        <v>2707</v>
      </c>
      <c r="V931" s="15">
        <v>10000</v>
      </c>
      <c r="AH931" s="33" t="s">
        <v>2721</v>
      </c>
      <c r="AI931" s="33">
        <v>-1500</v>
      </c>
      <c r="AQ931" s="33" t="s">
        <v>2707</v>
      </c>
      <c r="AR931" s="33">
        <v>10000</v>
      </c>
      <c r="BD931" s="33" t="s">
        <v>2722</v>
      </c>
      <c r="BE931" s="33">
        <v>-1500</v>
      </c>
      <c r="CK931" t="s">
        <v>2569</v>
      </c>
    </row>
    <row r="932" spans="2:89">
      <c r="B932" s="15">
        <f>20000000+INDEX(编号表!$F:$F,MATCH(D932,编号表!$E:$E,0))*10000+F932</f>
        <v>20930006</v>
      </c>
      <c r="C932" s="15" t="s">
        <v>3143</v>
      </c>
      <c r="D932" s="15" t="s">
        <v>2569</v>
      </c>
      <c r="E932" s="15" t="s">
        <v>2696</v>
      </c>
      <c r="F932" s="15">
        <v>6</v>
      </c>
      <c r="G932" s="15" t="inlineStr">
        <is>
          <t xml:space="preserve">降低敌人的物理攻击上下限各15%，持续120秒。</t>
        </is>
      </c>
      <c r="H932" s="15" t="str">
        <f t="shared" si="14"/>
        <v>209300</v>
      </c>
      <c r="I932" s="15" t="b">
        <v>1</v>
      </c>
      <c r="J932" s="15" t="s">
        <v>2698</v>
      </c>
      <c r="K932" s="33" t="s">
        <v>2981</v>
      </c>
      <c r="L932" s="15">
        <v>1</v>
      </c>
      <c r="M932" s="15">
        <v>120000</v>
      </c>
      <c r="N932" s="15">
        <v>0</v>
      </c>
      <c r="O932" s="33" t="s">
        <v>373</v>
      </c>
      <c r="P932" s="33">
        <v>12221041</v>
      </c>
      <c r="Q932" s="7">
        <v>0</v>
      </c>
      <c r="R932" s="33" t="s">
        <v>2699</v>
      </c>
      <c r="S932" s="15" t="s">
        <v>2502</v>
      </c>
      <c r="T932" s="33">
        <v>1</v>
      </c>
      <c r="U932" s="15" t="s">
        <v>2707</v>
      </c>
      <c r="V932" s="15">
        <v>10000</v>
      </c>
      <c r="AH932" s="33" t="s">
        <v>2718</v>
      </c>
      <c r="AI932" s="33">
        <v>-1500</v>
      </c>
      <c r="AQ932" s="33" t="s">
        <v>2707</v>
      </c>
      <c r="AR932" s="33">
        <v>10000</v>
      </c>
      <c r="BD932" s="33" t="s">
        <v>2719</v>
      </c>
      <c r="BE932" s="33">
        <v>-1500</v>
      </c>
      <c r="CK932" t="s">
        <v>2569</v>
      </c>
    </row>
    <row r="933" spans="2:89">
      <c r="B933" s="15">
        <f>20000000+INDEX(编号表!$F:$F,MATCH(D933,编号表!$E:$E,0))*10000+F933</f>
        <v>20930106</v>
      </c>
      <c r="C933" s="15" t="s">
        <v>3141</v>
      </c>
      <c r="D933" s="15" t="s">
        <v>2569</v>
      </c>
      <c r="E933" s="15" t="s">
        <v>2696</v>
      </c>
      <c r="F933" s="15">
        <v>106</v>
      </c>
      <c r="G933" s="15" t="inlineStr">
        <is>
          <t xml:space="preserve">降低敌人的法术攻击上下限各10%，持续120秒。</t>
        </is>
      </c>
      <c r="H933" s="15" t="str">
        <f t="shared" si="14"/>
        <v>209301</v>
      </c>
      <c r="I933" s="15" t="b">
        <v>1</v>
      </c>
      <c r="J933" s="15" t="s">
        <v>2698</v>
      </c>
      <c r="K933" s="33" t="s">
        <v>2981</v>
      </c>
      <c r="L933" s="15">
        <v>1</v>
      </c>
      <c r="M933" s="15">
        <v>120000</v>
      </c>
      <c r="N933" s="15">
        <v>0</v>
      </c>
      <c r="O933" s="33" t="s">
        <v>373</v>
      </c>
      <c r="P933" s="33">
        <v>12221041</v>
      </c>
      <c r="Q933" s="7">
        <v>0</v>
      </c>
      <c r="R933" s="33" t="s">
        <v>2699</v>
      </c>
      <c r="S933" s="15" t="s">
        <v>2502</v>
      </c>
      <c r="T933" s="33">
        <v>1</v>
      </c>
      <c r="U933" s="15" t="s">
        <v>2707</v>
      </c>
      <c r="V933" s="15">
        <v>10000</v>
      </c>
      <c r="AH933" s="33" t="s">
        <v>2721</v>
      </c>
      <c r="AI933" s="33">
        <v>-1000</v>
      </c>
      <c r="AQ933" s="33" t="s">
        <v>2707</v>
      </c>
      <c r="AR933" s="33">
        <v>10000</v>
      </c>
      <c r="BD933" s="33" t="s">
        <v>2722</v>
      </c>
      <c r="BE933" s="33">
        <v>-1000</v>
      </c>
      <c r="CK933" t="s">
        <v>2569</v>
      </c>
    </row>
    <row r="934" spans="2:89">
      <c r="B934" s="15">
        <f>20000000+INDEX(编号表!$F:$F,MATCH(D934,编号表!$E:$E,0))*10000+F934</f>
        <v>20930007</v>
      </c>
      <c r="C934" s="15" t="s">
        <v>3143</v>
      </c>
      <c r="D934" s="15" t="s">
        <v>2569</v>
      </c>
      <c r="E934" s="15" t="s">
        <v>2696</v>
      </c>
      <c r="F934" s="15">
        <v>7</v>
      </c>
      <c r="G934" s="15" t="inlineStr">
        <is>
          <t xml:space="preserve">降低敌人的物理攻击上下限各10%，持续120秒。</t>
        </is>
      </c>
      <c r="H934" s="15" t="str">
        <f t="shared" si="14"/>
        <v>209300</v>
      </c>
      <c r="I934" s="15" t="b">
        <v>1</v>
      </c>
      <c r="J934" s="15" t="s">
        <v>2698</v>
      </c>
      <c r="K934" s="33" t="s">
        <v>2981</v>
      </c>
      <c r="L934" s="15">
        <v>1</v>
      </c>
      <c r="M934" s="15">
        <v>120000</v>
      </c>
      <c r="N934" s="15">
        <v>0</v>
      </c>
      <c r="O934" s="33" t="s">
        <v>373</v>
      </c>
      <c r="P934" s="33">
        <v>12221041</v>
      </c>
      <c r="Q934" s="7">
        <v>0</v>
      </c>
      <c r="R934" s="33" t="s">
        <v>2699</v>
      </c>
      <c r="S934" s="15" t="s">
        <v>2502</v>
      </c>
      <c r="T934" s="33">
        <v>1</v>
      </c>
      <c r="U934" s="15" t="s">
        <v>2707</v>
      </c>
      <c r="V934" s="15">
        <v>10000</v>
      </c>
      <c r="AH934" s="33" t="s">
        <v>2718</v>
      </c>
      <c r="AI934" s="33">
        <v>-1000</v>
      </c>
      <c r="AQ934" s="33" t="s">
        <v>2707</v>
      </c>
      <c r="AR934" s="33">
        <v>10000</v>
      </c>
      <c r="BD934" s="33" t="s">
        <v>2719</v>
      </c>
      <c r="BE934" s="33">
        <v>-1000</v>
      </c>
      <c r="CK934" t="s">
        <v>2569</v>
      </c>
    </row>
    <row r="935" spans="2:89">
      <c r="B935" s="15">
        <f>20000000+INDEX(编号表!$F:$F,MATCH(D935,编号表!$E:$E,0))*10000+F935</f>
        <v>20930107</v>
      </c>
      <c r="C935" s="15" t="s">
        <v>3141</v>
      </c>
      <c r="D935" s="15" t="s">
        <v>2569</v>
      </c>
      <c r="E935" s="15" t="s">
        <v>2696</v>
      </c>
      <c r="F935" s="15">
        <v>107</v>
      </c>
      <c r="G935" s="15" t="inlineStr">
        <is>
          <t xml:space="preserve">降低敌人的法术攻击上下限各12.5%，持续120秒。</t>
        </is>
      </c>
      <c r="H935" s="15" t="str">
        <f t="shared" si="14"/>
        <v>209301</v>
      </c>
      <c r="I935" s="15" t="b">
        <v>1</v>
      </c>
      <c r="J935" s="15" t="s">
        <v>2698</v>
      </c>
      <c r="K935" s="33" t="s">
        <v>2981</v>
      </c>
      <c r="L935" s="15">
        <v>1</v>
      </c>
      <c r="M935" s="15">
        <v>120000</v>
      </c>
      <c r="N935" s="15">
        <v>0</v>
      </c>
      <c r="O935" s="33" t="s">
        <v>373</v>
      </c>
      <c r="P935" s="33">
        <v>12221041</v>
      </c>
      <c r="Q935" s="7">
        <v>0</v>
      </c>
      <c r="R935" s="33" t="s">
        <v>2699</v>
      </c>
      <c r="S935" s="15" t="s">
        <v>2502</v>
      </c>
      <c r="T935" s="33">
        <v>1</v>
      </c>
      <c r="U935" s="15" t="s">
        <v>2707</v>
      </c>
      <c r="V935" s="15">
        <v>10000</v>
      </c>
      <c r="AH935" s="33" t="s">
        <v>2721</v>
      </c>
      <c r="AI935" s="33">
        <v>-1250</v>
      </c>
      <c r="AQ935" s="33" t="s">
        <v>2707</v>
      </c>
      <c r="AR935" s="33">
        <v>10000</v>
      </c>
      <c r="BD935" s="33" t="s">
        <v>2722</v>
      </c>
      <c r="BE935" s="33">
        <v>-1250</v>
      </c>
      <c r="CK935" t="s">
        <v>2569</v>
      </c>
    </row>
    <row r="936" spans="2:89">
      <c r="B936" s="15">
        <f>20000000+INDEX(编号表!$F:$F,MATCH(D936,编号表!$E:$E,0))*10000+F936</f>
        <v>20930008</v>
      </c>
      <c r="C936" s="15" t="s">
        <v>3143</v>
      </c>
      <c r="D936" s="15" t="s">
        <v>2569</v>
      </c>
      <c r="E936" s="15" t="s">
        <v>2696</v>
      </c>
      <c r="F936" s="15">
        <v>8</v>
      </c>
      <c r="G936" s="15" t="inlineStr">
        <is>
          <t xml:space="preserve">降低敌人的物理攻击上下限各12.5%，持续120秒。</t>
        </is>
      </c>
      <c r="H936" s="15" t="str">
        <f t="shared" si="14"/>
        <v>209300</v>
      </c>
      <c r="I936" s="15" t="b">
        <v>1</v>
      </c>
      <c r="J936" s="15" t="s">
        <v>2698</v>
      </c>
      <c r="K936" s="33" t="s">
        <v>2981</v>
      </c>
      <c r="L936" s="15">
        <v>1</v>
      </c>
      <c r="M936" s="15">
        <v>120000</v>
      </c>
      <c r="N936" s="15">
        <v>0</v>
      </c>
      <c r="O936" s="33" t="s">
        <v>373</v>
      </c>
      <c r="P936" s="33">
        <v>12221041</v>
      </c>
      <c r="Q936" s="7">
        <v>0</v>
      </c>
      <c r="R936" s="33" t="s">
        <v>2699</v>
      </c>
      <c r="S936" s="15" t="s">
        <v>2502</v>
      </c>
      <c r="T936" s="33">
        <v>1</v>
      </c>
      <c r="U936" s="15" t="s">
        <v>2707</v>
      </c>
      <c r="V936" s="15">
        <v>10000</v>
      </c>
      <c r="AH936" s="33" t="s">
        <v>2718</v>
      </c>
      <c r="AI936" s="33">
        <v>-1250</v>
      </c>
      <c r="AQ936" s="33" t="s">
        <v>2707</v>
      </c>
      <c r="AR936" s="33">
        <v>10000</v>
      </c>
      <c r="BD936" s="33" t="s">
        <v>2719</v>
      </c>
      <c r="BE936" s="33">
        <v>-1250</v>
      </c>
      <c r="CK936" t="s">
        <v>2569</v>
      </c>
    </row>
    <row r="937" spans="2:89">
      <c r="B937" s="15">
        <f>20000000+INDEX(编号表!$F:$F,MATCH(D937,编号表!$E:$E,0))*10000+F937</f>
        <v>20930108</v>
      </c>
      <c r="C937" s="15" t="s">
        <v>3141</v>
      </c>
      <c r="D937" s="15" t="s">
        <v>2569</v>
      </c>
      <c r="E937" s="15" t="s">
        <v>2696</v>
      </c>
      <c r="F937" s="15">
        <v>108</v>
      </c>
      <c r="G937" s="15" t="inlineStr">
        <is>
          <t xml:space="preserve">降低敌人的法术攻击上下限各15%，持续120秒。</t>
        </is>
      </c>
      <c r="H937" s="15" t="str">
        <f t="shared" si="14"/>
        <v>209301</v>
      </c>
      <c r="I937" s="15" t="b">
        <v>1</v>
      </c>
      <c r="J937" s="15" t="s">
        <v>2698</v>
      </c>
      <c r="K937" s="33" t="s">
        <v>2981</v>
      </c>
      <c r="L937" s="15">
        <v>1</v>
      </c>
      <c r="M937" s="15">
        <v>120000</v>
      </c>
      <c r="N937" s="15">
        <v>0</v>
      </c>
      <c r="O937" s="33" t="s">
        <v>373</v>
      </c>
      <c r="P937" s="33">
        <v>12221041</v>
      </c>
      <c r="Q937" s="7">
        <v>0</v>
      </c>
      <c r="R937" s="33" t="s">
        <v>2699</v>
      </c>
      <c r="S937" s="15" t="s">
        <v>2502</v>
      </c>
      <c r="T937" s="33">
        <v>1</v>
      </c>
      <c r="U937" s="15" t="s">
        <v>2707</v>
      </c>
      <c r="V937" s="15">
        <v>10000</v>
      </c>
      <c r="AH937" s="33" t="s">
        <v>2721</v>
      </c>
      <c r="AI937" s="33">
        <v>-1500</v>
      </c>
      <c r="AQ937" s="33" t="s">
        <v>2707</v>
      </c>
      <c r="AR937" s="33">
        <v>10000</v>
      </c>
      <c r="BD937" s="33" t="s">
        <v>2722</v>
      </c>
      <c r="BE937" s="33">
        <v>-1500</v>
      </c>
      <c r="CK937" t="s">
        <v>2569</v>
      </c>
    </row>
    <row r="938" spans="2:89">
      <c r="B938" s="15">
        <f>20000000+INDEX(编号表!$F:$F,MATCH(D938,编号表!$E:$E,0))*10000+F938</f>
        <v>20930009</v>
      </c>
      <c r="C938" s="15" t="s">
        <v>3143</v>
      </c>
      <c r="D938" s="15" t="s">
        <v>2569</v>
      </c>
      <c r="E938" s="15" t="s">
        <v>2696</v>
      </c>
      <c r="F938" s="15">
        <v>9</v>
      </c>
      <c r="G938" s="15" t="inlineStr">
        <is>
          <t xml:space="preserve">降低敌人的物理攻击上下限各15%，持续120秒。</t>
        </is>
      </c>
      <c r="H938" s="15" t="str">
        <f t="shared" si="14"/>
        <v>209300</v>
      </c>
      <c r="I938" s="15" t="b">
        <v>1</v>
      </c>
      <c r="J938" s="15" t="s">
        <v>2698</v>
      </c>
      <c r="K938" s="33" t="s">
        <v>2981</v>
      </c>
      <c r="L938" s="15">
        <v>1</v>
      </c>
      <c r="M938" s="15">
        <v>120000</v>
      </c>
      <c r="N938" s="15">
        <v>0</v>
      </c>
      <c r="O938" s="33" t="s">
        <v>373</v>
      </c>
      <c r="P938" s="33">
        <v>12221041</v>
      </c>
      <c r="Q938" s="7">
        <v>0</v>
      </c>
      <c r="R938" s="33" t="s">
        <v>2699</v>
      </c>
      <c r="S938" s="15" t="s">
        <v>2502</v>
      </c>
      <c r="T938" s="33">
        <v>1</v>
      </c>
      <c r="U938" s="15" t="s">
        <v>2707</v>
      </c>
      <c r="V938" s="15">
        <v>10000</v>
      </c>
      <c r="AH938" s="33" t="s">
        <v>2718</v>
      </c>
      <c r="AI938" s="33">
        <v>-1500</v>
      </c>
      <c r="AQ938" s="33" t="s">
        <v>2707</v>
      </c>
      <c r="AR938" s="33">
        <v>10000</v>
      </c>
      <c r="BD938" s="33" t="s">
        <v>2719</v>
      </c>
      <c r="BE938" s="33">
        <v>-1500</v>
      </c>
      <c r="CK938" t="s">
        <v>2569</v>
      </c>
    </row>
    <row r="939" spans="2:89">
      <c r="B939" s="15">
        <f>20000000+INDEX(编号表!$F:$F,MATCH(D939,编号表!$E:$E,0))*10000+F939</f>
        <v>20930109</v>
      </c>
      <c r="C939" s="15" t="s">
        <v>3141</v>
      </c>
      <c r="D939" s="15" t="s">
        <v>2569</v>
      </c>
      <c r="E939" s="15" t="s">
        <v>2696</v>
      </c>
      <c r="F939" s="15">
        <v>109</v>
      </c>
      <c r="G939" s="15" t="inlineStr">
        <is>
          <t xml:space="preserve">降低敌人的法术攻击上下限各10%，持续120秒。</t>
        </is>
      </c>
      <c r="H939" s="15" t="str">
        <f t="shared" si="14"/>
        <v>209301</v>
      </c>
      <c r="I939" s="15" t="b">
        <v>1</v>
      </c>
      <c r="J939" s="15" t="s">
        <v>2698</v>
      </c>
      <c r="K939" s="33" t="s">
        <v>2981</v>
      </c>
      <c r="L939" s="15">
        <v>1</v>
      </c>
      <c r="M939" s="15">
        <v>120000</v>
      </c>
      <c r="N939" s="15">
        <v>0</v>
      </c>
      <c r="O939" s="33" t="s">
        <v>373</v>
      </c>
      <c r="P939" s="33">
        <v>12221041</v>
      </c>
      <c r="Q939" s="7">
        <v>0</v>
      </c>
      <c r="R939" s="33" t="s">
        <v>2699</v>
      </c>
      <c r="S939" s="15" t="s">
        <v>2502</v>
      </c>
      <c r="T939" s="33">
        <v>1</v>
      </c>
      <c r="U939" s="15" t="s">
        <v>2707</v>
      </c>
      <c r="V939" s="15">
        <v>10000</v>
      </c>
      <c r="AH939" s="33" t="s">
        <v>2721</v>
      </c>
      <c r="AI939" s="33">
        <v>-1000</v>
      </c>
      <c r="AQ939" s="33" t="s">
        <v>2707</v>
      </c>
      <c r="AR939" s="33">
        <v>10000</v>
      </c>
      <c r="BD939" s="33" t="s">
        <v>2722</v>
      </c>
      <c r="BE939" s="33">
        <v>-1000</v>
      </c>
      <c r="CK939" t="s">
        <v>2569</v>
      </c>
    </row>
    <row r="940" spans="2:89">
      <c r="B940" s="15">
        <f>20000000+INDEX(编号表!$F:$F,MATCH(D940,编号表!$E:$E,0))*10000+F940</f>
        <v>20930010</v>
      </c>
      <c r="C940" s="15" t="s">
        <v>3143</v>
      </c>
      <c r="D940" s="15" t="s">
        <v>2569</v>
      </c>
      <c r="E940" s="15" t="s">
        <v>2696</v>
      </c>
      <c r="F940" s="15">
        <v>10</v>
      </c>
      <c r="G940" s="15" t="inlineStr">
        <is>
          <t xml:space="preserve">降低敌人的物理攻击上下限各10%，持续120秒。</t>
        </is>
      </c>
      <c r="H940" s="15" t="str">
        <f t="shared" si="14"/>
        <v>209300</v>
      </c>
      <c r="I940" s="15" t="b">
        <v>1</v>
      </c>
      <c r="J940" s="15" t="s">
        <v>2698</v>
      </c>
      <c r="K940" s="33" t="s">
        <v>2981</v>
      </c>
      <c r="L940" s="15">
        <v>1</v>
      </c>
      <c r="M940" s="15">
        <v>120000</v>
      </c>
      <c r="N940" s="15">
        <v>0</v>
      </c>
      <c r="O940" s="33" t="s">
        <v>373</v>
      </c>
      <c r="P940" s="33">
        <v>12221041</v>
      </c>
      <c r="Q940" s="7">
        <v>0</v>
      </c>
      <c r="R940" s="33" t="s">
        <v>2699</v>
      </c>
      <c r="S940" s="15" t="s">
        <v>2502</v>
      </c>
      <c r="T940" s="33">
        <v>1</v>
      </c>
      <c r="U940" s="15" t="s">
        <v>2707</v>
      </c>
      <c r="V940" s="15">
        <v>10000</v>
      </c>
      <c r="AH940" s="33" t="s">
        <v>2718</v>
      </c>
      <c r="AI940" s="33">
        <v>-1000</v>
      </c>
      <c r="AQ940" s="33" t="s">
        <v>2707</v>
      </c>
      <c r="AR940" s="33">
        <v>10000</v>
      </c>
      <c r="BD940" s="33" t="s">
        <v>2719</v>
      </c>
      <c r="BE940" s="33">
        <v>-1000</v>
      </c>
      <c r="CK940" t="s">
        <v>2569</v>
      </c>
    </row>
    <row r="941" spans="2:89">
      <c r="B941" s="15">
        <f>20000000+INDEX(编号表!$F:$F,MATCH(D941,编号表!$E:$E,0))*10000+F941</f>
        <v>20930110</v>
      </c>
      <c r="C941" s="15" t="s">
        <v>3141</v>
      </c>
      <c r="D941" s="15" t="s">
        <v>2569</v>
      </c>
      <c r="E941" s="15" t="s">
        <v>2696</v>
      </c>
      <c r="F941" s="15">
        <v>110</v>
      </c>
      <c r="G941" s="15" t="inlineStr">
        <is>
          <t xml:space="preserve">降低敌人的法术攻击上下限各12.5%，持续120秒。</t>
        </is>
      </c>
      <c r="H941" s="15" t="str">
        <f t="shared" si="14"/>
        <v>209301</v>
      </c>
      <c r="I941" s="15" t="b">
        <v>1</v>
      </c>
      <c r="J941" s="15" t="s">
        <v>2698</v>
      </c>
      <c r="K941" s="33" t="s">
        <v>2981</v>
      </c>
      <c r="L941" s="15">
        <v>1</v>
      </c>
      <c r="M941" s="15">
        <v>120000</v>
      </c>
      <c r="N941" s="15">
        <v>0</v>
      </c>
      <c r="O941" s="33" t="s">
        <v>373</v>
      </c>
      <c r="P941" s="33">
        <v>12221041</v>
      </c>
      <c r="Q941" s="7">
        <v>0</v>
      </c>
      <c r="R941" s="33" t="s">
        <v>2699</v>
      </c>
      <c r="S941" s="15" t="s">
        <v>2502</v>
      </c>
      <c r="T941" s="33">
        <v>1</v>
      </c>
      <c r="U941" s="15" t="s">
        <v>2707</v>
      </c>
      <c r="V941" s="15">
        <v>10000</v>
      </c>
      <c r="AH941" s="33" t="s">
        <v>2721</v>
      </c>
      <c r="AI941" s="33">
        <v>-1250</v>
      </c>
      <c r="AQ941" s="33" t="s">
        <v>2707</v>
      </c>
      <c r="AR941" s="33">
        <v>10000</v>
      </c>
      <c r="BD941" s="33" t="s">
        <v>2722</v>
      </c>
      <c r="BE941" s="33">
        <v>-1250</v>
      </c>
      <c r="CK941" t="s">
        <v>2569</v>
      </c>
    </row>
    <row r="942" spans="2:89">
      <c r="B942" s="15">
        <f>20000000+INDEX(编号表!$F:$F,MATCH(D942,编号表!$E:$E,0))*10000+F942</f>
        <v>20930011</v>
      </c>
      <c r="C942" s="15" t="s">
        <v>3143</v>
      </c>
      <c r="D942" s="15" t="s">
        <v>2569</v>
      </c>
      <c r="E942" s="15" t="s">
        <v>2696</v>
      </c>
      <c r="F942" s="15">
        <v>11</v>
      </c>
      <c r="G942" s="15" t="inlineStr">
        <is>
          <t xml:space="preserve">降低敌人的物理攻击上下限各12.5%，持续120秒。</t>
        </is>
      </c>
      <c r="H942" s="15" t="str">
        <f t="shared" si="14"/>
        <v>209300</v>
      </c>
      <c r="I942" s="15" t="b">
        <v>1</v>
      </c>
      <c r="J942" s="15" t="s">
        <v>2698</v>
      </c>
      <c r="K942" s="33" t="s">
        <v>2981</v>
      </c>
      <c r="L942" s="15">
        <v>1</v>
      </c>
      <c r="M942" s="15">
        <v>120000</v>
      </c>
      <c r="N942" s="15">
        <v>0</v>
      </c>
      <c r="O942" s="33" t="s">
        <v>373</v>
      </c>
      <c r="P942" s="33">
        <v>12221041</v>
      </c>
      <c r="Q942" s="7">
        <v>0</v>
      </c>
      <c r="R942" s="33" t="s">
        <v>2699</v>
      </c>
      <c r="S942" s="15" t="s">
        <v>2502</v>
      </c>
      <c r="T942" s="33">
        <v>1</v>
      </c>
      <c r="U942" s="15" t="s">
        <v>2707</v>
      </c>
      <c r="V942" s="15">
        <v>10000</v>
      </c>
      <c r="AH942" s="33" t="s">
        <v>2718</v>
      </c>
      <c r="AI942" s="33">
        <v>-1250</v>
      </c>
      <c r="AQ942" s="33" t="s">
        <v>2707</v>
      </c>
      <c r="AR942" s="33">
        <v>10000</v>
      </c>
      <c r="BD942" s="33" t="s">
        <v>2719</v>
      </c>
      <c r="BE942" s="33">
        <v>-1250</v>
      </c>
      <c r="CK942" t="s">
        <v>2569</v>
      </c>
    </row>
    <row r="943" spans="2:89">
      <c r="B943" s="15">
        <f>20000000+INDEX(编号表!$F:$F,MATCH(D943,编号表!$E:$E,0))*10000+F943</f>
        <v>20930111</v>
      </c>
      <c r="C943" s="15" t="s">
        <v>3141</v>
      </c>
      <c r="D943" s="15" t="s">
        <v>2569</v>
      </c>
      <c r="E943" s="15" t="s">
        <v>2696</v>
      </c>
      <c r="F943" s="15">
        <v>111</v>
      </c>
      <c r="G943" s="15" t="inlineStr">
        <is>
          <t xml:space="preserve">降低敌人的法术攻击上下限各15%，持续120秒。</t>
        </is>
      </c>
      <c r="H943" s="15" t="str">
        <f t="shared" si="14"/>
        <v>209301</v>
      </c>
      <c r="I943" s="15" t="b">
        <v>1</v>
      </c>
      <c r="J943" s="15" t="s">
        <v>2698</v>
      </c>
      <c r="K943" s="33" t="s">
        <v>2981</v>
      </c>
      <c r="L943" s="15">
        <v>1</v>
      </c>
      <c r="M943" s="15">
        <v>120000</v>
      </c>
      <c r="N943" s="15">
        <v>0</v>
      </c>
      <c r="O943" s="33" t="s">
        <v>373</v>
      </c>
      <c r="P943" s="33">
        <v>12221041</v>
      </c>
      <c r="Q943" s="7">
        <v>0</v>
      </c>
      <c r="R943" s="33" t="s">
        <v>2699</v>
      </c>
      <c r="S943" s="15" t="s">
        <v>2502</v>
      </c>
      <c r="T943" s="33">
        <v>1</v>
      </c>
      <c r="U943" s="15" t="s">
        <v>2707</v>
      </c>
      <c r="V943" s="15">
        <v>10000</v>
      </c>
      <c r="AH943" s="33" t="s">
        <v>2721</v>
      </c>
      <c r="AI943" s="33">
        <v>-1500</v>
      </c>
      <c r="AQ943" s="33" t="s">
        <v>2707</v>
      </c>
      <c r="AR943" s="33">
        <v>10000</v>
      </c>
      <c r="BD943" s="33" t="s">
        <v>2722</v>
      </c>
      <c r="BE943" s="33">
        <v>-1500</v>
      </c>
      <c r="CK943" t="s">
        <v>2569</v>
      </c>
    </row>
    <row r="944" spans="2:89">
      <c r="B944" s="15">
        <f>20000000+INDEX(编号表!$F:$F,MATCH(D944,编号表!$E:$E,0))*10000+F944</f>
        <v>20930012</v>
      </c>
      <c r="C944" s="15" t="s">
        <v>3143</v>
      </c>
      <c r="D944" s="15" t="s">
        <v>2569</v>
      </c>
      <c r="E944" s="15" t="s">
        <v>2696</v>
      </c>
      <c r="F944" s="15">
        <v>12</v>
      </c>
      <c r="G944" s="15" t="inlineStr">
        <is>
          <t xml:space="preserve">降低敌人的物理攻击上下限各15%，持续120秒。</t>
        </is>
      </c>
      <c r="H944" s="15" t="str">
        <f t="shared" si="14"/>
        <v>209300</v>
      </c>
      <c r="I944" s="15" t="b">
        <v>1</v>
      </c>
      <c r="J944" s="15" t="s">
        <v>2698</v>
      </c>
      <c r="K944" s="33" t="s">
        <v>2981</v>
      </c>
      <c r="L944" s="15">
        <v>1</v>
      </c>
      <c r="M944" s="15">
        <v>120000</v>
      </c>
      <c r="N944" s="15">
        <v>0</v>
      </c>
      <c r="O944" s="33" t="s">
        <v>373</v>
      </c>
      <c r="P944" s="33">
        <v>12221041</v>
      </c>
      <c r="Q944" s="7">
        <v>0</v>
      </c>
      <c r="R944" s="33" t="s">
        <v>2699</v>
      </c>
      <c r="S944" s="15" t="s">
        <v>2502</v>
      </c>
      <c r="T944" s="33">
        <v>1</v>
      </c>
      <c r="U944" s="15" t="s">
        <v>2707</v>
      </c>
      <c r="V944" s="15">
        <v>10000</v>
      </c>
      <c r="AH944" s="33" t="s">
        <v>2718</v>
      </c>
      <c r="AI944" s="33">
        <v>-1500</v>
      </c>
      <c r="AQ944" s="33" t="s">
        <v>2707</v>
      </c>
      <c r="AR944" s="33">
        <v>10000</v>
      </c>
      <c r="BD944" s="33" t="s">
        <v>2719</v>
      </c>
      <c r="BE944" s="33">
        <v>-1500</v>
      </c>
      <c r="CK944" t="s">
        <v>2569</v>
      </c>
    </row>
    <row r="945" spans="2:89">
      <c r="B945" s="15">
        <f>20000000+INDEX(编号表!$F:$F,MATCH(D945,编号表!$E:$E,0))*10000+F945</f>
        <v>20930112</v>
      </c>
      <c r="C945" s="15" t="s">
        <v>3141</v>
      </c>
      <c r="D945" s="15" t="s">
        <v>2569</v>
      </c>
      <c r="E945" s="15" t="s">
        <v>2696</v>
      </c>
      <c r="F945" s="15">
        <v>112</v>
      </c>
      <c r="G945" s="15" t="inlineStr">
        <is>
          <t xml:space="preserve">降低敌人的法术攻击上下限各10%，持续120秒。</t>
        </is>
      </c>
      <c r="H945" s="15" t="str">
        <f t="shared" si="14"/>
        <v>209301</v>
      </c>
      <c r="I945" s="15" t="b">
        <v>1</v>
      </c>
      <c r="J945" s="15" t="s">
        <v>2698</v>
      </c>
      <c r="K945" s="33" t="s">
        <v>2981</v>
      </c>
      <c r="L945" s="15">
        <v>1</v>
      </c>
      <c r="M945" s="15">
        <v>120000</v>
      </c>
      <c r="N945" s="15">
        <v>0</v>
      </c>
      <c r="O945" s="33" t="s">
        <v>373</v>
      </c>
      <c r="P945" s="33">
        <v>12221041</v>
      </c>
      <c r="Q945" s="7">
        <v>0</v>
      </c>
      <c r="R945" s="33" t="s">
        <v>2699</v>
      </c>
      <c r="S945" s="15" t="s">
        <v>2502</v>
      </c>
      <c r="T945" s="33">
        <v>1</v>
      </c>
      <c r="U945" s="15" t="s">
        <v>2707</v>
      </c>
      <c r="V945" s="15">
        <v>10000</v>
      </c>
      <c r="AH945" s="33" t="s">
        <v>2721</v>
      </c>
      <c r="AI945" s="33">
        <v>-1000</v>
      </c>
      <c r="AQ945" s="33" t="s">
        <v>2707</v>
      </c>
      <c r="AR945" s="33">
        <v>10000</v>
      </c>
      <c r="BD945" s="33" t="s">
        <v>2722</v>
      </c>
      <c r="BE945" s="33">
        <v>-1000</v>
      </c>
      <c r="CK945" t="s">
        <v>2569</v>
      </c>
    </row>
    <row r="946" spans="2:89">
      <c r="B946" s="15">
        <f>20000000+INDEX(编号表!$F:$F,MATCH(D946,编号表!$E:$E,0))*10000+F946</f>
        <v>20930013</v>
      </c>
      <c r="C946" s="15" t="s">
        <v>3143</v>
      </c>
      <c r="D946" s="15" t="s">
        <v>2569</v>
      </c>
      <c r="E946" s="15" t="s">
        <v>2696</v>
      </c>
      <c r="F946" s="15">
        <v>13</v>
      </c>
      <c r="G946" s="15" t="inlineStr">
        <is>
          <t xml:space="preserve">降低敌人的物理攻击上下限各10%，持续120秒。</t>
        </is>
      </c>
      <c r="H946" s="15" t="str">
        <f t="shared" si="14"/>
        <v>209300</v>
      </c>
      <c r="I946" s="15" t="b">
        <v>1</v>
      </c>
      <c r="J946" s="15" t="s">
        <v>2698</v>
      </c>
      <c r="K946" s="33" t="s">
        <v>2981</v>
      </c>
      <c r="L946" s="15">
        <v>1</v>
      </c>
      <c r="M946" s="15">
        <v>120000</v>
      </c>
      <c r="N946" s="15">
        <v>0</v>
      </c>
      <c r="O946" s="33" t="s">
        <v>373</v>
      </c>
      <c r="P946" s="33">
        <v>12221041</v>
      </c>
      <c r="Q946" s="7">
        <v>0</v>
      </c>
      <c r="R946" s="33" t="s">
        <v>2699</v>
      </c>
      <c r="S946" s="15" t="s">
        <v>2502</v>
      </c>
      <c r="T946" s="33">
        <v>1</v>
      </c>
      <c r="U946" s="15" t="s">
        <v>2707</v>
      </c>
      <c r="V946" s="15">
        <v>10000</v>
      </c>
      <c r="AH946" s="33" t="s">
        <v>2718</v>
      </c>
      <c r="AI946" s="33">
        <v>-1000</v>
      </c>
      <c r="AQ946" s="33" t="s">
        <v>2707</v>
      </c>
      <c r="AR946" s="33">
        <v>10000</v>
      </c>
      <c r="BD946" s="33" t="s">
        <v>2719</v>
      </c>
      <c r="BE946" s="33">
        <v>-1000</v>
      </c>
      <c r="CK946" t="s">
        <v>2569</v>
      </c>
    </row>
    <row r="947" spans="2:89">
      <c r="B947" s="15">
        <f>20000000+INDEX(编号表!$F:$F,MATCH(D947,编号表!$E:$E,0))*10000+F947</f>
        <v>20930113</v>
      </c>
      <c r="C947" s="15" t="s">
        <v>3141</v>
      </c>
      <c r="D947" s="15" t="s">
        <v>2569</v>
      </c>
      <c r="E947" s="15" t="s">
        <v>2696</v>
      </c>
      <c r="F947" s="15">
        <v>113</v>
      </c>
      <c r="G947" s="15" t="inlineStr">
        <is>
          <t xml:space="preserve">降低敌人的法术攻击上下限各12.5%，持续120秒。</t>
        </is>
      </c>
      <c r="H947" s="15" t="str">
        <f t="shared" si="14"/>
        <v>209301</v>
      </c>
      <c r="I947" s="15" t="b">
        <v>1</v>
      </c>
      <c r="J947" s="15" t="s">
        <v>2698</v>
      </c>
      <c r="K947" s="33" t="s">
        <v>2981</v>
      </c>
      <c r="L947" s="15">
        <v>1</v>
      </c>
      <c r="M947" s="15">
        <v>120000</v>
      </c>
      <c r="N947" s="15">
        <v>0</v>
      </c>
      <c r="O947" s="33" t="s">
        <v>373</v>
      </c>
      <c r="P947" s="33">
        <v>12221041</v>
      </c>
      <c r="Q947" s="7">
        <v>0</v>
      </c>
      <c r="R947" s="33" t="s">
        <v>2699</v>
      </c>
      <c r="S947" s="15" t="s">
        <v>2502</v>
      </c>
      <c r="T947" s="33">
        <v>1</v>
      </c>
      <c r="U947" s="15" t="s">
        <v>2707</v>
      </c>
      <c r="V947" s="15">
        <v>10000</v>
      </c>
      <c r="AH947" s="33" t="s">
        <v>2721</v>
      </c>
      <c r="AI947" s="33">
        <v>-1250</v>
      </c>
      <c r="AQ947" s="33" t="s">
        <v>2707</v>
      </c>
      <c r="AR947" s="33">
        <v>10000</v>
      </c>
      <c r="BD947" s="33" t="s">
        <v>2722</v>
      </c>
      <c r="BE947" s="33">
        <v>-1250</v>
      </c>
      <c r="CK947" t="s">
        <v>2569</v>
      </c>
    </row>
    <row r="948" spans="2:89">
      <c r="B948" s="15">
        <f>20000000+INDEX(编号表!$F:$F,MATCH(D948,编号表!$E:$E,0))*10000+F948</f>
        <v>20930014</v>
      </c>
      <c r="C948" s="15" t="s">
        <v>3143</v>
      </c>
      <c r="D948" s="15" t="s">
        <v>2569</v>
      </c>
      <c r="E948" s="15" t="s">
        <v>2696</v>
      </c>
      <c r="F948" s="15">
        <v>14</v>
      </c>
      <c r="G948" s="15" t="inlineStr">
        <is>
          <t xml:space="preserve">降低敌人的物理攻击上下限各12.5%，持续120秒。</t>
        </is>
      </c>
      <c r="H948" s="15" t="str">
        <f t="shared" si="14"/>
        <v>209300</v>
      </c>
      <c r="I948" s="15" t="b">
        <v>1</v>
      </c>
      <c r="J948" s="15" t="s">
        <v>2698</v>
      </c>
      <c r="K948" s="33" t="s">
        <v>2981</v>
      </c>
      <c r="L948" s="15">
        <v>1</v>
      </c>
      <c r="M948" s="15">
        <v>120000</v>
      </c>
      <c r="N948" s="15">
        <v>0</v>
      </c>
      <c r="O948" s="33" t="s">
        <v>373</v>
      </c>
      <c r="P948" s="33">
        <v>12221041</v>
      </c>
      <c r="Q948" s="7">
        <v>0</v>
      </c>
      <c r="R948" s="33" t="s">
        <v>2699</v>
      </c>
      <c r="S948" s="15" t="s">
        <v>2502</v>
      </c>
      <c r="T948" s="33">
        <v>1</v>
      </c>
      <c r="U948" s="15" t="s">
        <v>2707</v>
      </c>
      <c r="V948" s="15">
        <v>10000</v>
      </c>
      <c r="AH948" s="33" t="s">
        <v>2718</v>
      </c>
      <c r="AI948" s="33">
        <v>-1250</v>
      </c>
      <c r="AQ948" s="33" t="s">
        <v>2707</v>
      </c>
      <c r="AR948" s="33">
        <v>10000</v>
      </c>
      <c r="BD948" s="33" t="s">
        <v>2719</v>
      </c>
      <c r="BE948" s="33">
        <v>-1250</v>
      </c>
      <c r="CK948" t="s">
        <v>2569</v>
      </c>
    </row>
    <row r="949" spans="2:89">
      <c r="B949" s="15">
        <f>20000000+INDEX(编号表!$F:$F,MATCH(D949,编号表!$E:$E,0))*10000+F949</f>
        <v>20930114</v>
      </c>
      <c r="C949" s="15" t="s">
        <v>3141</v>
      </c>
      <c r="D949" s="15" t="s">
        <v>2569</v>
      </c>
      <c r="E949" s="15" t="s">
        <v>2696</v>
      </c>
      <c r="F949" s="15">
        <v>114</v>
      </c>
      <c r="G949" s="15" t="inlineStr">
        <is>
          <t xml:space="preserve">降低敌人的法术攻击上下限各15%，持续120秒。</t>
        </is>
      </c>
      <c r="H949" s="15" t="str">
        <f t="shared" si="14"/>
        <v>209301</v>
      </c>
      <c r="I949" s="15" t="b">
        <v>1</v>
      </c>
      <c r="J949" s="15" t="s">
        <v>2698</v>
      </c>
      <c r="K949" s="33" t="s">
        <v>2981</v>
      </c>
      <c r="L949" s="15">
        <v>1</v>
      </c>
      <c r="M949" s="15">
        <v>120000</v>
      </c>
      <c r="N949" s="15">
        <v>0</v>
      </c>
      <c r="O949" s="33" t="s">
        <v>373</v>
      </c>
      <c r="P949" s="33">
        <v>12221041</v>
      </c>
      <c r="Q949" s="7">
        <v>0</v>
      </c>
      <c r="R949" s="33" t="s">
        <v>2699</v>
      </c>
      <c r="S949" s="15" t="s">
        <v>2502</v>
      </c>
      <c r="T949" s="33">
        <v>1</v>
      </c>
      <c r="U949" s="15" t="s">
        <v>2707</v>
      </c>
      <c r="V949" s="15">
        <v>10000</v>
      </c>
      <c r="AH949" s="33" t="s">
        <v>2721</v>
      </c>
      <c r="AI949" s="33">
        <v>-1500</v>
      </c>
      <c r="AQ949" s="33" t="s">
        <v>2707</v>
      </c>
      <c r="AR949" s="33">
        <v>10000</v>
      </c>
      <c r="BD949" s="33" t="s">
        <v>2722</v>
      </c>
      <c r="BE949" s="33">
        <v>-1500</v>
      </c>
      <c r="CK949" t="s">
        <v>2569</v>
      </c>
    </row>
    <row r="950" spans="2:89">
      <c r="B950" s="15">
        <f>20000000+INDEX(编号表!$F:$F,MATCH(D950,编号表!$E:$E,0))*10000+F950</f>
        <v>20930015</v>
      </c>
      <c r="C950" s="15" t="s">
        <v>3143</v>
      </c>
      <c r="D950" s="15" t="s">
        <v>2569</v>
      </c>
      <c r="E950" s="15" t="s">
        <v>2696</v>
      </c>
      <c r="F950" s="15">
        <v>15</v>
      </c>
      <c r="G950" s="15" t="inlineStr">
        <is>
          <t xml:space="preserve">降低敌人的物理攻击上下限各15%，持续120秒。</t>
        </is>
      </c>
      <c r="H950" s="15" t="str">
        <f t="shared" si="14"/>
        <v>209300</v>
      </c>
      <c r="I950" s="15" t="b">
        <v>1</v>
      </c>
      <c r="J950" s="15" t="s">
        <v>2698</v>
      </c>
      <c r="K950" s="33" t="s">
        <v>2981</v>
      </c>
      <c r="L950" s="15">
        <v>1</v>
      </c>
      <c r="M950" s="15">
        <v>120000</v>
      </c>
      <c r="N950" s="15">
        <v>0</v>
      </c>
      <c r="O950" s="33" t="s">
        <v>373</v>
      </c>
      <c r="P950" s="33">
        <v>12221041</v>
      </c>
      <c r="Q950" s="7">
        <v>0</v>
      </c>
      <c r="R950" s="33" t="s">
        <v>2699</v>
      </c>
      <c r="S950" s="15" t="s">
        <v>2502</v>
      </c>
      <c r="T950" s="33">
        <v>1</v>
      </c>
      <c r="U950" s="15" t="s">
        <v>2707</v>
      </c>
      <c r="V950" s="15">
        <v>10000</v>
      </c>
      <c r="AH950" s="33" t="s">
        <v>2718</v>
      </c>
      <c r="AI950" s="33">
        <v>-1500</v>
      </c>
      <c r="AQ950" s="33" t="s">
        <v>2707</v>
      </c>
      <c r="AR950" s="33">
        <v>10000</v>
      </c>
      <c r="BD950" s="33" t="s">
        <v>2719</v>
      </c>
      <c r="BE950" s="33">
        <v>-1500</v>
      </c>
      <c r="CK950" t="s">
        <v>2569</v>
      </c>
    </row>
    <row r="951" spans="2:89">
      <c r="B951" s="15">
        <f>20000000+INDEX(编号表!$F:$F,MATCH(D951,编号表!$E:$E,0))*10000+F951</f>
        <v>20930115</v>
      </c>
      <c r="C951" s="15" t="s">
        <v>3141</v>
      </c>
      <c r="D951" s="15" t="s">
        <v>2569</v>
      </c>
      <c r="E951" s="15" t="s">
        <v>2696</v>
      </c>
      <c r="F951" s="15">
        <v>115</v>
      </c>
      <c r="G951" s="15" t="inlineStr">
        <is>
          <t xml:space="preserve">降低敌人的法术攻击上下限各10%，持续120秒。</t>
        </is>
      </c>
      <c r="H951" s="15" t="str">
        <f t="shared" si="14"/>
        <v>209301</v>
      </c>
      <c r="I951" s="15" t="b">
        <v>1</v>
      </c>
      <c r="J951" s="15" t="s">
        <v>2698</v>
      </c>
      <c r="K951" s="33" t="s">
        <v>2981</v>
      </c>
      <c r="L951" s="15">
        <v>1</v>
      </c>
      <c r="M951" s="15">
        <v>120000</v>
      </c>
      <c r="N951" s="15">
        <v>0</v>
      </c>
      <c r="O951" s="33" t="s">
        <v>373</v>
      </c>
      <c r="P951" s="33">
        <v>12221041</v>
      </c>
      <c r="Q951" s="7">
        <v>0</v>
      </c>
      <c r="R951" s="33" t="s">
        <v>2699</v>
      </c>
      <c r="S951" s="15" t="s">
        <v>2502</v>
      </c>
      <c r="T951" s="33">
        <v>1</v>
      </c>
      <c r="U951" s="15" t="s">
        <v>2707</v>
      </c>
      <c r="V951" s="15">
        <v>10000</v>
      </c>
      <c r="AH951" s="33" t="s">
        <v>2721</v>
      </c>
      <c r="AI951" s="33">
        <v>-1000</v>
      </c>
      <c r="AQ951" s="33" t="s">
        <v>2707</v>
      </c>
      <c r="AR951" s="33">
        <v>10000</v>
      </c>
      <c r="BD951" s="33" t="s">
        <v>2722</v>
      </c>
      <c r="BE951" s="33">
        <v>-1000</v>
      </c>
      <c r="CK951" t="s">
        <v>2569</v>
      </c>
    </row>
    <row r="952" spans="2:89">
      <c r="B952" s="15">
        <f>20000000+INDEX(编号表!$F:$F,MATCH(D952,编号表!$E:$E,0))*10000+F952</f>
        <v>20930016</v>
      </c>
      <c r="C952" s="15" t="s">
        <v>3143</v>
      </c>
      <c r="D952" s="15" t="s">
        <v>2569</v>
      </c>
      <c r="E952" s="15" t="s">
        <v>2696</v>
      </c>
      <c r="F952" s="15">
        <v>16</v>
      </c>
      <c r="G952" s="15" t="inlineStr">
        <is>
          <t xml:space="preserve">降低敌人的物理攻击上下限各10%，持续120秒。</t>
        </is>
      </c>
      <c r="H952" s="15" t="str">
        <f t="shared" si="14"/>
        <v>209300</v>
      </c>
      <c r="I952" s="15" t="b">
        <v>1</v>
      </c>
      <c r="J952" s="15" t="s">
        <v>2698</v>
      </c>
      <c r="K952" s="33" t="s">
        <v>2981</v>
      </c>
      <c r="L952" s="15">
        <v>1</v>
      </c>
      <c r="M952" s="15">
        <v>120000</v>
      </c>
      <c r="N952" s="15">
        <v>0</v>
      </c>
      <c r="O952" s="33" t="s">
        <v>373</v>
      </c>
      <c r="P952" s="33">
        <v>12221041</v>
      </c>
      <c r="Q952" s="7">
        <v>0</v>
      </c>
      <c r="R952" s="33" t="s">
        <v>2699</v>
      </c>
      <c r="S952" s="15" t="s">
        <v>2502</v>
      </c>
      <c r="T952" s="33">
        <v>1</v>
      </c>
      <c r="U952" s="15" t="s">
        <v>2707</v>
      </c>
      <c r="V952" s="15">
        <v>10000</v>
      </c>
      <c r="AH952" s="33" t="s">
        <v>2718</v>
      </c>
      <c r="AI952" s="33">
        <v>-1000</v>
      </c>
      <c r="AQ952" s="33" t="s">
        <v>2707</v>
      </c>
      <c r="AR952" s="33">
        <v>10000</v>
      </c>
      <c r="BD952" s="33" t="s">
        <v>2719</v>
      </c>
      <c r="BE952" s="33">
        <v>-1000</v>
      </c>
      <c r="CK952" t="s">
        <v>2569</v>
      </c>
    </row>
    <row r="953" spans="2:89">
      <c r="B953" s="15">
        <f>20000000+INDEX(编号表!$F:$F,MATCH(D953,编号表!$E:$E,0))*10000+F953</f>
        <v>20930116</v>
      </c>
      <c r="C953" s="15" t="s">
        <v>3141</v>
      </c>
      <c r="D953" s="15" t="s">
        <v>2569</v>
      </c>
      <c r="E953" s="15" t="s">
        <v>2696</v>
      </c>
      <c r="F953" s="15">
        <v>116</v>
      </c>
      <c r="G953" s="15" t="inlineStr">
        <is>
          <t xml:space="preserve">降低敌人的法术攻击上下限各12.5%，持续120秒。</t>
        </is>
      </c>
      <c r="H953" s="15" t="str">
        <f t="shared" si="14"/>
        <v>209301</v>
      </c>
      <c r="I953" s="15" t="b">
        <v>1</v>
      </c>
      <c r="J953" s="15" t="s">
        <v>2698</v>
      </c>
      <c r="K953" s="33" t="s">
        <v>2981</v>
      </c>
      <c r="L953" s="15">
        <v>1</v>
      </c>
      <c r="M953" s="15">
        <v>120000</v>
      </c>
      <c r="N953" s="15">
        <v>0</v>
      </c>
      <c r="O953" s="33" t="s">
        <v>373</v>
      </c>
      <c r="P953" s="33">
        <v>12221041</v>
      </c>
      <c r="Q953" s="7">
        <v>0</v>
      </c>
      <c r="R953" s="33" t="s">
        <v>2699</v>
      </c>
      <c r="S953" s="15" t="s">
        <v>2502</v>
      </c>
      <c r="T953" s="33">
        <v>1</v>
      </c>
      <c r="U953" s="15" t="s">
        <v>2707</v>
      </c>
      <c r="V953" s="15">
        <v>10000</v>
      </c>
      <c r="AH953" s="33" t="s">
        <v>2721</v>
      </c>
      <c r="AI953" s="33">
        <v>-1250</v>
      </c>
      <c r="AQ953" s="33" t="s">
        <v>2707</v>
      </c>
      <c r="AR953" s="33">
        <v>10000</v>
      </c>
      <c r="BD953" s="33" t="s">
        <v>2722</v>
      </c>
      <c r="BE953" s="33">
        <v>-1250</v>
      </c>
      <c r="CK953" t="s">
        <v>2569</v>
      </c>
    </row>
    <row r="954" spans="2:89">
      <c r="B954" s="15">
        <f>20000000+INDEX(编号表!$F:$F,MATCH(D954,编号表!$E:$E,0))*10000+F954</f>
        <v>20930017</v>
      </c>
      <c r="C954" s="15" t="s">
        <v>3143</v>
      </c>
      <c r="D954" s="15" t="s">
        <v>2569</v>
      </c>
      <c r="E954" s="15" t="s">
        <v>2696</v>
      </c>
      <c r="F954" s="15">
        <v>17</v>
      </c>
      <c r="G954" s="15" t="inlineStr">
        <is>
          <t xml:space="preserve">降低敌人的物理攻击上下限各12.5%，持续120秒。</t>
        </is>
      </c>
      <c r="H954" s="15" t="str">
        <f t="shared" si="14"/>
        <v>209300</v>
      </c>
      <c r="I954" s="15" t="b">
        <v>1</v>
      </c>
      <c r="J954" s="15" t="s">
        <v>2698</v>
      </c>
      <c r="K954" s="33" t="s">
        <v>2981</v>
      </c>
      <c r="L954" s="15">
        <v>1</v>
      </c>
      <c r="M954" s="15">
        <v>120000</v>
      </c>
      <c r="N954" s="15">
        <v>0</v>
      </c>
      <c r="O954" s="33" t="s">
        <v>373</v>
      </c>
      <c r="P954" s="33">
        <v>12221041</v>
      </c>
      <c r="Q954" s="7">
        <v>0</v>
      </c>
      <c r="R954" s="33" t="s">
        <v>2699</v>
      </c>
      <c r="S954" s="15" t="s">
        <v>2502</v>
      </c>
      <c r="T954" s="33">
        <v>1</v>
      </c>
      <c r="U954" s="15" t="s">
        <v>2707</v>
      </c>
      <c r="V954" s="15">
        <v>10000</v>
      </c>
      <c r="AH954" s="33" t="s">
        <v>2718</v>
      </c>
      <c r="AI954" s="33">
        <v>-1250</v>
      </c>
      <c r="AQ954" s="33" t="s">
        <v>2707</v>
      </c>
      <c r="AR954" s="33">
        <v>10000</v>
      </c>
      <c r="BD954" s="33" t="s">
        <v>2719</v>
      </c>
      <c r="BE954" s="33">
        <v>-1250</v>
      </c>
      <c r="CK954" t="s">
        <v>2569</v>
      </c>
    </row>
    <row r="955" spans="2:89">
      <c r="B955" s="15">
        <f>20000000+INDEX(编号表!$F:$F,MATCH(D955,编号表!$E:$E,0))*10000+F955</f>
        <v>20930117</v>
      </c>
      <c r="C955" s="15" t="s">
        <v>3141</v>
      </c>
      <c r="D955" s="15" t="s">
        <v>2569</v>
      </c>
      <c r="E955" s="15" t="s">
        <v>2696</v>
      </c>
      <c r="F955" s="15">
        <v>117</v>
      </c>
      <c r="G955" s="15" t="inlineStr">
        <is>
          <t xml:space="preserve">降低敌人的法术攻击上下限各15%，持续120秒。</t>
        </is>
      </c>
      <c r="H955" s="15" t="str">
        <f t="shared" si="14"/>
        <v>209301</v>
      </c>
      <c r="I955" s="15" t="b">
        <v>1</v>
      </c>
      <c r="J955" s="15" t="s">
        <v>2698</v>
      </c>
      <c r="K955" s="33" t="s">
        <v>2981</v>
      </c>
      <c r="L955" s="15">
        <v>1</v>
      </c>
      <c r="M955" s="15">
        <v>120000</v>
      </c>
      <c r="N955" s="15">
        <v>0</v>
      </c>
      <c r="O955" s="33" t="s">
        <v>373</v>
      </c>
      <c r="P955" s="33">
        <v>12221041</v>
      </c>
      <c r="Q955" s="7">
        <v>0</v>
      </c>
      <c r="R955" s="33" t="s">
        <v>2699</v>
      </c>
      <c r="S955" s="15" t="s">
        <v>2502</v>
      </c>
      <c r="T955" s="33">
        <v>1</v>
      </c>
      <c r="U955" s="15" t="s">
        <v>2707</v>
      </c>
      <c r="V955" s="15">
        <v>10000</v>
      </c>
      <c r="AH955" s="33" t="s">
        <v>2721</v>
      </c>
      <c r="AI955" s="33">
        <v>-1500</v>
      </c>
      <c r="AQ955" s="33" t="s">
        <v>2707</v>
      </c>
      <c r="AR955" s="33">
        <v>10000</v>
      </c>
      <c r="BD955" s="33" t="s">
        <v>2722</v>
      </c>
      <c r="BE955" s="33">
        <v>-1500</v>
      </c>
      <c r="CK955" t="s">
        <v>2569</v>
      </c>
    </row>
    <row r="956" spans="2:89">
      <c r="B956" s="15">
        <f>20000000+INDEX(编号表!$F:$F,MATCH(D956,编号表!$E:$E,0))*10000+F956</f>
        <v>20930018</v>
      </c>
      <c r="C956" s="15" t="s">
        <v>3143</v>
      </c>
      <c r="D956" s="15" t="s">
        <v>2569</v>
      </c>
      <c r="E956" s="15" t="s">
        <v>2696</v>
      </c>
      <c r="F956" s="15">
        <v>18</v>
      </c>
      <c r="G956" s="15" t="inlineStr">
        <is>
          <t xml:space="preserve">降低敌人的物理攻击上下限各15%，持续120秒。</t>
        </is>
      </c>
      <c r="H956" s="15" t="str">
        <f t="shared" si="14"/>
        <v>209300</v>
      </c>
      <c r="I956" s="15" t="b">
        <v>1</v>
      </c>
      <c r="J956" s="15" t="s">
        <v>2698</v>
      </c>
      <c r="K956" s="33" t="s">
        <v>2981</v>
      </c>
      <c r="L956" s="15">
        <v>1</v>
      </c>
      <c r="M956" s="15">
        <v>120000</v>
      </c>
      <c r="N956" s="15">
        <v>0</v>
      </c>
      <c r="O956" s="33" t="s">
        <v>373</v>
      </c>
      <c r="P956" s="33">
        <v>12221041</v>
      </c>
      <c r="Q956" s="7">
        <v>0</v>
      </c>
      <c r="R956" s="33" t="s">
        <v>2699</v>
      </c>
      <c r="S956" s="15" t="s">
        <v>2502</v>
      </c>
      <c r="T956" s="33">
        <v>1</v>
      </c>
      <c r="U956" s="15" t="s">
        <v>2707</v>
      </c>
      <c r="V956" s="15">
        <v>10000</v>
      </c>
      <c r="AH956" s="33" t="s">
        <v>2718</v>
      </c>
      <c r="AI956" s="33">
        <v>-1500</v>
      </c>
      <c r="AQ956" s="33" t="s">
        <v>2707</v>
      </c>
      <c r="AR956" s="33">
        <v>10000</v>
      </c>
      <c r="BD956" s="33" t="s">
        <v>2719</v>
      </c>
      <c r="BE956" s="33">
        <v>-1500</v>
      </c>
      <c r="CK956" t="s">
        <v>2569</v>
      </c>
    </row>
    <row r="957" spans="2:89">
      <c r="B957" s="15">
        <f>20000000+INDEX(编号表!$F:$F,MATCH(D957,编号表!$E:$E,0))*10000+F957</f>
        <v>20930118</v>
      </c>
      <c r="C957" s="15" t="s">
        <v>3141</v>
      </c>
      <c r="D957" s="15" t="s">
        <v>2569</v>
      </c>
      <c r="E957" s="15" t="s">
        <v>2696</v>
      </c>
      <c r="F957" s="15">
        <v>118</v>
      </c>
      <c r="G957" s="15" t="inlineStr">
        <is>
          <t xml:space="preserve">降低敌人的法术攻击上下限各10%，持续120秒。</t>
        </is>
      </c>
      <c r="H957" s="15" t="str">
        <f t="shared" si="14"/>
        <v>209301</v>
      </c>
      <c r="I957" s="15" t="b">
        <v>1</v>
      </c>
      <c r="J957" s="15" t="s">
        <v>2698</v>
      </c>
      <c r="K957" s="33" t="s">
        <v>2981</v>
      </c>
      <c r="L957" s="15">
        <v>1</v>
      </c>
      <c r="M957" s="15">
        <v>120000</v>
      </c>
      <c r="N957" s="15">
        <v>0</v>
      </c>
      <c r="O957" s="33" t="s">
        <v>373</v>
      </c>
      <c r="P957" s="33">
        <v>12221041</v>
      </c>
      <c r="Q957" s="7">
        <v>0</v>
      </c>
      <c r="R957" s="33" t="s">
        <v>2699</v>
      </c>
      <c r="S957" s="15" t="s">
        <v>2502</v>
      </c>
      <c r="T957" s="33">
        <v>1</v>
      </c>
      <c r="U957" s="15" t="s">
        <v>2707</v>
      </c>
      <c r="V957" s="15">
        <v>10000</v>
      </c>
      <c r="AH957" s="33" t="s">
        <v>2721</v>
      </c>
      <c r="AI957" s="33">
        <v>-1000</v>
      </c>
      <c r="AQ957" s="33" t="s">
        <v>2707</v>
      </c>
      <c r="AR957" s="33">
        <v>10000</v>
      </c>
      <c r="BD957" s="33" t="s">
        <v>2722</v>
      </c>
      <c r="BE957" s="33">
        <v>-1000</v>
      </c>
      <c r="CK957" t="s">
        <v>2569</v>
      </c>
    </row>
    <row r="958" spans="2:89">
      <c r="B958" s="15">
        <f>20000000+INDEX(编号表!$F:$F,MATCH(D958,编号表!$E:$E,0))*10000+F958</f>
        <v>20930019</v>
      </c>
      <c r="C958" s="15" t="s">
        <v>3143</v>
      </c>
      <c r="D958" s="15" t="s">
        <v>2569</v>
      </c>
      <c r="E958" s="15" t="s">
        <v>2696</v>
      </c>
      <c r="F958" s="15">
        <v>19</v>
      </c>
      <c r="G958" s="15" t="inlineStr">
        <is>
          <t xml:space="preserve">降低敌人的物理攻击上下限各10%，持续120秒。</t>
        </is>
      </c>
      <c r="H958" s="15" t="str">
        <f t="shared" si="14"/>
        <v>209300</v>
      </c>
      <c r="I958" s="15" t="b">
        <v>1</v>
      </c>
      <c r="J958" s="15" t="s">
        <v>2698</v>
      </c>
      <c r="K958" s="33" t="s">
        <v>2981</v>
      </c>
      <c r="L958" s="15">
        <v>1</v>
      </c>
      <c r="M958" s="15">
        <v>120000</v>
      </c>
      <c r="N958" s="15">
        <v>0</v>
      </c>
      <c r="O958" s="33" t="s">
        <v>373</v>
      </c>
      <c r="P958" s="33">
        <v>12221041</v>
      </c>
      <c r="Q958" s="7">
        <v>0</v>
      </c>
      <c r="R958" s="33" t="s">
        <v>2699</v>
      </c>
      <c r="S958" s="15" t="s">
        <v>2502</v>
      </c>
      <c r="T958" s="33">
        <v>1</v>
      </c>
      <c r="U958" s="15" t="s">
        <v>2707</v>
      </c>
      <c r="V958" s="15">
        <v>10000</v>
      </c>
      <c r="AH958" s="33" t="s">
        <v>2718</v>
      </c>
      <c r="AI958" s="33">
        <v>-1000</v>
      </c>
      <c r="AQ958" s="33" t="s">
        <v>2707</v>
      </c>
      <c r="AR958" s="33">
        <v>10000</v>
      </c>
      <c r="BD958" s="33" t="s">
        <v>2719</v>
      </c>
      <c r="BE958" s="33">
        <v>-1000</v>
      </c>
      <c r="CK958" t="s">
        <v>2569</v>
      </c>
    </row>
    <row r="959" spans="2:89">
      <c r="B959" s="15">
        <f>20000000+INDEX(编号表!$F:$F,MATCH(D959,编号表!$E:$E,0))*10000+F959</f>
        <v>20930119</v>
      </c>
      <c r="C959" s="15" t="s">
        <v>3141</v>
      </c>
      <c r="D959" s="15" t="s">
        <v>2569</v>
      </c>
      <c r="E959" s="15" t="s">
        <v>2696</v>
      </c>
      <c r="F959" s="15">
        <v>119</v>
      </c>
      <c r="G959" s="15" t="inlineStr">
        <is>
          <t xml:space="preserve">降低敌人的法术攻击上下限各12.5%，持续120秒。</t>
        </is>
      </c>
      <c r="H959" s="15" t="str">
        <f t="shared" si="14"/>
        <v>209301</v>
      </c>
      <c r="I959" s="15" t="b">
        <v>1</v>
      </c>
      <c r="J959" s="15" t="s">
        <v>2698</v>
      </c>
      <c r="K959" s="33" t="s">
        <v>2981</v>
      </c>
      <c r="L959" s="15">
        <v>1</v>
      </c>
      <c r="M959" s="15">
        <v>120000</v>
      </c>
      <c r="N959" s="15">
        <v>0</v>
      </c>
      <c r="O959" s="33" t="s">
        <v>373</v>
      </c>
      <c r="P959" s="33">
        <v>12221041</v>
      </c>
      <c r="Q959" s="7">
        <v>0</v>
      </c>
      <c r="R959" s="33" t="s">
        <v>2699</v>
      </c>
      <c r="S959" s="15" t="s">
        <v>2502</v>
      </c>
      <c r="T959" s="33">
        <v>1</v>
      </c>
      <c r="U959" s="15" t="s">
        <v>2707</v>
      </c>
      <c r="V959" s="15">
        <v>10000</v>
      </c>
      <c r="AH959" s="33" t="s">
        <v>2721</v>
      </c>
      <c r="AI959" s="33">
        <v>-1250</v>
      </c>
      <c r="AQ959" s="33" t="s">
        <v>2707</v>
      </c>
      <c r="AR959" s="33">
        <v>10000</v>
      </c>
      <c r="BD959" s="33" t="s">
        <v>2722</v>
      </c>
      <c r="BE959" s="33">
        <v>-1250</v>
      </c>
      <c r="CK959" t="s">
        <v>2569</v>
      </c>
    </row>
    <row r="960" spans="2:89">
      <c r="B960" s="15">
        <f>20000000+INDEX(编号表!$F:$F,MATCH(D960,编号表!$E:$E,0))*10000+F960</f>
        <v>20930020</v>
      </c>
      <c r="C960" s="15" t="s">
        <v>3143</v>
      </c>
      <c r="D960" s="15" t="s">
        <v>2569</v>
      </c>
      <c r="E960" s="15" t="s">
        <v>2696</v>
      </c>
      <c r="F960" s="15">
        <v>20</v>
      </c>
      <c r="G960" s="15" t="inlineStr">
        <is>
          <t xml:space="preserve">降低敌人的物理攻击上下限各12.5%，持续120秒。</t>
        </is>
      </c>
      <c r="H960" s="15" t="str">
        <f t="shared" si="14"/>
        <v>209300</v>
      </c>
      <c r="I960" s="15" t="b">
        <v>1</v>
      </c>
      <c r="J960" s="15" t="s">
        <v>2698</v>
      </c>
      <c r="K960" s="33" t="s">
        <v>2981</v>
      </c>
      <c r="L960" s="15">
        <v>1</v>
      </c>
      <c r="M960" s="15">
        <v>120000</v>
      </c>
      <c r="N960" s="15">
        <v>0</v>
      </c>
      <c r="O960" s="33" t="s">
        <v>373</v>
      </c>
      <c r="P960" s="33">
        <v>12221041</v>
      </c>
      <c r="Q960" s="7">
        <v>0</v>
      </c>
      <c r="R960" s="33" t="s">
        <v>2699</v>
      </c>
      <c r="S960" s="15" t="s">
        <v>2502</v>
      </c>
      <c r="T960" s="33">
        <v>1</v>
      </c>
      <c r="U960" s="15" t="s">
        <v>2707</v>
      </c>
      <c r="V960" s="15">
        <v>10000</v>
      </c>
      <c r="AH960" s="33" t="s">
        <v>2718</v>
      </c>
      <c r="AI960" s="33">
        <v>-1250</v>
      </c>
      <c r="AQ960" s="33" t="s">
        <v>2707</v>
      </c>
      <c r="AR960" s="33">
        <v>10000</v>
      </c>
      <c r="BD960" s="33" t="s">
        <v>2719</v>
      </c>
      <c r="BE960" s="33">
        <v>-1250</v>
      </c>
      <c r="CK960" t="s">
        <v>2569</v>
      </c>
    </row>
    <row r="961" spans="2:89">
      <c r="B961" s="15">
        <f>20000000+INDEX(编号表!$F:$F,MATCH(D961,编号表!$E:$E,0))*10000+F961</f>
        <v>20930120</v>
      </c>
      <c r="C961" s="15" t="s">
        <v>3141</v>
      </c>
      <c r="D961" s="15" t="s">
        <v>2569</v>
      </c>
      <c r="E961" s="15" t="s">
        <v>2696</v>
      </c>
      <c r="F961" s="15">
        <v>120</v>
      </c>
      <c r="G961" s="15" t="inlineStr">
        <is>
          <t xml:space="preserve">降低敌人的法术攻击上下限各15%，持续120秒。</t>
        </is>
      </c>
      <c r="H961" s="15" t="str">
        <f t="shared" si="14"/>
        <v>209301</v>
      </c>
      <c r="I961" s="15" t="b">
        <v>1</v>
      </c>
      <c r="J961" s="15" t="s">
        <v>2698</v>
      </c>
      <c r="K961" s="33" t="s">
        <v>2981</v>
      </c>
      <c r="L961" s="15">
        <v>1</v>
      </c>
      <c r="M961" s="15">
        <v>120000</v>
      </c>
      <c r="N961" s="15">
        <v>0</v>
      </c>
      <c r="O961" s="33" t="s">
        <v>373</v>
      </c>
      <c r="P961" s="33">
        <v>12221041</v>
      </c>
      <c r="Q961" s="7">
        <v>0</v>
      </c>
      <c r="R961" s="33" t="s">
        <v>2699</v>
      </c>
      <c r="S961" s="15" t="s">
        <v>2502</v>
      </c>
      <c r="T961" s="33">
        <v>1</v>
      </c>
      <c r="U961" s="15" t="s">
        <v>2707</v>
      </c>
      <c r="V961" s="15">
        <v>10000</v>
      </c>
      <c r="AH961" s="33" t="s">
        <v>2721</v>
      </c>
      <c r="AI961" s="33">
        <v>-1500</v>
      </c>
      <c r="AQ961" s="33" t="s">
        <v>2707</v>
      </c>
      <c r="AR961" s="33">
        <v>10000</v>
      </c>
      <c r="BD961" s="33" t="s">
        <v>2722</v>
      </c>
      <c r="BE961" s="33">
        <v>-1500</v>
      </c>
      <c r="CK961" t="s">
        <v>2569</v>
      </c>
    </row>
    <row r="962" spans="2:89">
      <c r="B962" s="15">
        <f>20000000+INDEX(编号表!$F:$F,MATCH(D962,编号表!$E:$E,0))*10000+F962</f>
        <v>20930021</v>
      </c>
      <c r="C962" s="15" t="s">
        <v>3143</v>
      </c>
      <c r="D962" s="15" t="s">
        <v>2569</v>
      </c>
      <c r="E962" s="15" t="s">
        <v>2696</v>
      </c>
      <c r="F962" s="15">
        <v>21</v>
      </c>
      <c r="G962" s="15" t="inlineStr">
        <is>
          <t xml:space="preserve">降低敌人的物理攻击上下限各15%，持续120秒。</t>
        </is>
      </c>
      <c r="H962" s="15" t="str">
        <f t="shared" si="14"/>
        <v>209300</v>
      </c>
      <c r="I962" s="15" t="b">
        <v>1</v>
      </c>
      <c r="J962" s="15" t="s">
        <v>2698</v>
      </c>
      <c r="K962" s="33" t="s">
        <v>2981</v>
      </c>
      <c r="L962" s="15">
        <v>1</v>
      </c>
      <c r="M962" s="15">
        <v>120000</v>
      </c>
      <c r="N962" s="15">
        <v>0</v>
      </c>
      <c r="O962" s="33" t="s">
        <v>373</v>
      </c>
      <c r="P962" s="33">
        <v>12221041</v>
      </c>
      <c r="Q962" s="7">
        <v>0</v>
      </c>
      <c r="R962" s="33" t="s">
        <v>2699</v>
      </c>
      <c r="S962" s="15" t="s">
        <v>2502</v>
      </c>
      <c r="T962" s="33">
        <v>1</v>
      </c>
      <c r="U962" s="15" t="s">
        <v>2707</v>
      </c>
      <c r="V962" s="15">
        <v>10000</v>
      </c>
      <c r="AH962" s="33" t="s">
        <v>2718</v>
      </c>
      <c r="AI962" s="33">
        <v>-1500</v>
      </c>
      <c r="AQ962" s="33" t="s">
        <v>2707</v>
      </c>
      <c r="AR962" s="33">
        <v>10000</v>
      </c>
      <c r="BD962" s="33" t="s">
        <v>2719</v>
      </c>
      <c r="BE962" s="33">
        <v>-1500</v>
      </c>
      <c r="CK962" t="s">
        <v>2569</v>
      </c>
    </row>
    <row r="963">
      <c r="B963" s="15">
        <f>20000000+INDEX(编号表!$F:$F,MATCH(D963,编号表!$E:$E,0))*10000+F963</f>
        <v>20950001</v>
      </c>
      <c r="C963" s="15" t="inlineStr">
        <is>
          <t xml:space="preserve">避火符·火行减免</t>
        </is>
      </c>
      <c r="D963" s="15" t="inlineStr">
        <is>
          <t xml:space="preserve">避火符</t>
        </is>
      </c>
      <c r="E963" s="15" t="inlineStr">
        <is>
          <t xml:space="preserve">符箓／角色状态</t>
        </is>
      </c>
      <c r="F963" s="15">
        <v>1</v>
      </c>
      <c r="G963" s="15" t="inlineStr">
        <is>
          <t xml:space="preserve">自身或友方获得20%火行伤害减免，持续120秒。</t>
        </is>
      </c>
      <c r="H963" s="15" t="str">
        <f>LEFT(B963,6)</f>
        <v>209500</v>
      </c>
      <c r="I963" s="15" t="b">
        <v>1</v>
      </c>
      <c r="J963" s="15" t="inlineStr">
        <is>
          <t xml:space="preserve">覆盖</t>
        </is>
      </c>
      <c r="K963" t="inlineStr">
        <is>
          <t xml:space="preserve">有限叠加</t>
        </is>
      </c>
      <c r="L963" s="15">
        <v>1</v>
      </c>
      <c r="M963" s="15">
        <v>120000</v>
      </c>
      <c r="N963" s="15">
        <v>0</v>
      </c>
      <c r="O963" t="inlineStr">
        <is>
          <t xml:space="preserve"/>
        </is>
      </c>
      <c r="P963">
        <v>12221011</v>
      </c>
      <c r="Q963">
        <v>0</v>
      </c>
      <c r="R963" t="inlineStr">
        <is>
          <t xml:space="preserve">原点</t>
        </is>
      </c>
      <c r="S963" s="15" t="inlineStr">
        <is>
          <t xml:space="preserve">增益</t>
        </is>
      </c>
      <c r="T963">
        <v>1</v>
      </c>
      <c r="U963" s="15" t="inlineStr">
        <is>
          <t xml:space="preserve">状态效果_属性修正</t>
        </is>
      </c>
      <c r="V963" s="15">
        <v>10000</v>
      </c>
      <c r="AH963" s="15" t="inlineStr">
        <is>
          <t xml:space="preserve">火行伤害减免</t>
        </is>
      </c>
      <c r="AI963" s="15">
        <v>2000</v>
      </c>
      <c r="CK963" t="inlineStr">
        <is>
          <t xml:space="preserve">避火符</t>
        </is>
      </c>
    </row>
    <row r="964">
      <c r="B964" s="15">
        <f>20000000+INDEX(编号表!$F:$F,MATCH(D964,编号表!$E:$E,0))*10000+F964</f>
        <v>20950002</v>
      </c>
      <c r="C964" s="15" t="inlineStr">
        <is>
          <t xml:space="preserve">避火符·火行减免</t>
        </is>
      </c>
      <c r="D964" s="15" t="inlineStr">
        <is>
          <t xml:space="preserve">避火符</t>
        </is>
      </c>
      <c r="E964" s="15" t="inlineStr">
        <is>
          <t xml:space="preserve">符箓／角色状态</t>
        </is>
      </c>
      <c r="F964" s="15">
        <v>2</v>
      </c>
      <c r="G964" s="15" t="inlineStr">
        <is>
          <t xml:space="preserve">自身或友方获得25%火行伤害减免，持续120秒。</t>
        </is>
      </c>
      <c r="H964" s="15" t="str">
        <f>LEFT(B964,6)</f>
        <v>209500</v>
      </c>
      <c r="I964" s="15" t="b">
        <v>1</v>
      </c>
      <c r="J964" s="15" t="inlineStr">
        <is>
          <t xml:space="preserve">覆盖</t>
        </is>
      </c>
      <c r="K964" t="inlineStr">
        <is>
          <t xml:space="preserve">有限叠加</t>
        </is>
      </c>
      <c r="L964" s="15">
        <v>1</v>
      </c>
      <c r="M964" s="15">
        <v>120000</v>
      </c>
      <c r="N964" s="15">
        <v>0</v>
      </c>
      <c r="O964" t="inlineStr">
        <is>
          <t xml:space="preserve"/>
        </is>
      </c>
      <c r="P964">
        <v>12221011</v>
      </c>
      <c r="Q964">
        <v>0</v>
      </c>
      <c r="R964" t="inlineStr">
        <is>
          <t xml:space="preserve">原点</t>
        </is>
      </c>
      <c r="S964" s="15" t="inlineStr">
        <is>
          <t xml:space="preserve">增益</t>
        </is>
      </c>
      <c r="T964">
        <v>1</v>
      </c>
      <c r="U964" s="15" t="inlineStr">
        <is>
          <t xml:space="preserve">状态效果_属性修正</t>
        </is>
      </c>
      <c r="V964" s="15">
        <v>10000</v>
      </c>
      <c r="AH964" s="15" t="inlineStr">
        <is>
          <t xml:space="preserve">火行伤害减免</t>
        </is>
      </c>
      <c r="AI964" s="15">
        <v>2500</v>
      </c>
      <c r="CK964" t="inlineStr">
        <is>
          <t xml:space="preserve">避火符</t>
        </is>
      </c>
    </row>
    <row r="965">
      <c r="B965" s="15">
        <f>20000000+INDEX(编号表!$F:$F,MATCH(D965,编号表!$E:$E,0))*10000+F965</f>
        <v>20950003</v>
      </c>
      <c r="C965" s="15" t="inlineStr">
        <is>
          <t xml:space="preserve">避火符·火行减免</t>
        </is>
      </c>
      <c r="D965" s="15" t="inlineStr">
        <is>
          <t xml:space="preserve">避火符</t>
        </is>
      </c>
      <c r="E965" s="15" t="inlineStr">
        <is>
          <t xml:space="preserve">符箓／角色状态</t>
        </is>
      </c>
      <c r="F965" s="15">
        <v>3</v>
      </c>
      <c r="G965" s="15" t="inlineStr">
        <is>
          <t xml:space="preserve">自身或友方获得30%火行伤害减免，持续120秒。</t>
        </is>
      </c>
      <c r="H965" s="15" t="str">
        <f>LEFT(B965,6)</f>
        <v>209500</v>
      </c>
      <c r="I965" s="15" t="b">
        <v>1</v>
      </c>
      <c r="J965" s="15" t="inlineStr">
        <is>
          <t xml:space="preserve">覆盖</t>
        </is>
      </c>
      <c r="K965" t="inlineStr">
        <is>
          <t xml:space="preserve">有限叠加</t>
        </is>
      </c>
      <c r="L965" s="15">
        <v>1</v>
      </c>
      <c r="M965" s="15">
        <v>120000</v>
      </c>
      <c r="N965" s="15">
        <v>0</v>
      </c>
      <c r="O965" t="inlineStr">
        <is>
          <t xml:space="preserve"/>
        </is>
      </c>
      <c r="P965">
        <v>12221011</v>
      </c>
      <c r="Q965">
        <v>0</v>
      </c>
      <c r="R965" t="inlineStr">
        <is>
          <t xml:space="preserve">原点</t>
        </is>
      </c>
      <c r="S965" s="15" t="inlineStr">
        <is>
          <t xml:space="preserve">增益</t>
        </is>
      </c>
      <c r="T965">
        <v>1</v>
      </c>
      <c r="U965" s="15" t="inlineStr">
        <is>
          <t xml:space="preserve">状态效果_属性修正</t>
        </is>
      </c>
      <c r="V965" s="15">
        <v>10000</v>
      </c>
      <c r="AH965" s="15" t="inlineStr">
        <is>
          <t xml:space="preserve">火行伤害减免</t>
        </is>
      </c>
      <c r="AI965" s="15">
        <v>3000</v>
      </c>
      <c r="CK965" t="inlineStr">
        <is>
          <t xml:space="preserve">避火符</t>
        </is>
      </c>
    </row>
    <row r="966">
      <c r="B966" s="15">
        <f>20000000+INDEX(编号表!$F:$F,MATCH(D966,编号表!$E:$E,0))*10000+F966</f>
        <v>20950004</v>
      </c>
      <c r="C966" s="15" t="inlineStr">
        <is>
          <t xml:space="preserve">避火符·火行减免</t>
        </is>
      </c>
      <c r="D966" s="15" t="inlineStr">
        <is>
          <t xml:space="preserve">避火符</t>
        </is>
      </c>
      <c r="E966" s="15" t="inlineStr">
        <is>
          <t xml:space="preserve">符箓／角色状态</t>
        </is>
      </c>
      <c r="F966" s="15">
        <v>4</v>
      </c>
      <c r="G966" s="15" t="inlineStr">
        <is>
          <t xml:space="preserve">自身或友方获得20%火行伤害减免，持续120秒。</t>
        </is>
      </c>
      <c r="H966" s="15" t="str">
        <f>LEFT(B966,6)</f>
        <v>209500</v>
      </c>
      <c r="I966" s="15" t="b">
        <v>1</v>
      </c>
      <c r="J966" s="15" t="inlineStr">
        <is>
          <t xml:space="preserve">覆盖</t>
        </is>
      </c>
      <c r="K966" t="inlineStr">
        <is>
          <t xml:space="preserve">有限叠加</t>
        </is>
      </c>
      <c r="L966" s="15">
        <v>1</v>
      </c>
      <c r="M966" s="15">
        <v>120000</v>
      </c>
      <c r="N966" s="15">
        <v>0</v>
      </c>
      <c r="O966" t="inlineStr">
        <is>
          <t xml:space="preserve"/>
        </is>
      </c>
      <c r="P966">
        <v>12221011</v>
      </c>
      <c r="Q966">
        <v>0</v>
      </c>
      <c r="R966" t="inlineStr">
        <is>
          <t xml:space="preserve">原点</t>
        </is>
      </c>
      <c r="S966" s="15" t="inlineStr">
        <is>
          <t xml:space="preserve">增益</t>
        </is>
      </c>
      <c r="T966">
        <v>1</v>
      </c>
      <c r="U966" s="15" t="inlineStr">
        <is>
          <t xml:space="preserve">状态效果_属性修正</t>
        </is>
      </c>
      <c r="V966" s="15">
        <v>10000</v>
      </c>
      <c r="AH966" s="15" t="inlineStr">
        <is>
          <t xml:space="preserve">火行伤害减免</t>
        </is>
      </c>
      <c r="AI966" s="15">
        <v>2000</v>
      </c>
      <c r="CK966" t="inlineStr">
        <is>
          <t xml:space="preserve">避火符</t>
        </is>
      </c>
    </row>
    <row r="967">
      <c r="B967" s="15">
        <f>20000000+INDEX(编号表!$F:$F,MATCH(D967,编号表!$E:$E,0))*10000+F967</f>
        <v>20950005</v>
      </c>
      <c r="C967" s="15" t="inlineStr">
        <is>
          <t xml:space="preserve">避火符·火行减免</t>
        </is>
      </c>
      <c r="D967" s="15" t="inlineStr">
        <is>
          <t xml:space="preserve">避火符</t>
        </is>
      </c>
      <c r="E967" s="15" t="inlineStr">
        <is>
          <t xml:space="preserve">符箓／角色状态</t>
        </is>
      </c>
      <c r="F967" s="15">
        <v>5</v>
      </c>
      <c r="G967" s="15" t="inlineStr">
        <is>
          <t xml:space="preserve">自身或友方获得25%火行伤害减免，持续120秒。</t>
        </is>
      </c>
      <c r="H967" s="15" t="str">
        <f>LEFT(B967,6)</f>
        <v>209500</v>
      </c>
      <c r="I967" s="15" t="b">
        <v>1</v>
      </c>
      <c r="J967" s="15" t="inlineStr">
        <is>
          <t xml:space="preserve">覆盖</t>
        </is>
      </c>
      <c r="K967" t="inlineStr">
        <is>
          <t xml:space="preserve">有限叠加</t>
        </is>
      </c>
      <c r="L967" s="15">
        <v>1</v>
      </c>
      <c r="M967" s="15">
        <v>120000</v>
      </c>
      <c r="N967" s="15">
        <v>0</v>
      </c>
      <c r="O967" t="inlineStr">
        <is>
          <t xml:space="preserve"/>
        </is>
      </c>
      <c r="P967">
        <v>12221011</v>
      </c>
      <c r="Q967">
        <v>0</v>
      </c>
      <c r="R967" t="inlineStr">
        <is>
          <t xml:space="preserve">原点</t>
        </is>
      </c>
      <c r="S967" s="15" t="inlineStr">
        <is>
          <t xml:space="preserve">增益</t>
        </is>
      </c>
      <c r="T967">
        <v>1</v>
      </c>
      <c r="U967" s="15" t="inlineStr">
        <is>
          <t xml:space="preserve">状态效果_属性修正</t>
        </is>
      </c>
      <c r="V967" s="15">
        <v>10000</v>
      </c>
      <c r="AH967" s="15" t="inlineStr">
        <is>
          <t xml:space="preserve">火行伤害减免</t>
        </is>
      </c>
      <c r="AI967" s="15">
        <v>2500</v>
      </c>
      <c r="CK967" t="inlineStr">
        <is>
          <t xml:space="preserve">避火符</t>
        </is>
      </c>
    </row>
    <row r="968">
      <c r="B968" s="15">
        <f>20000000+INDEX(编号表!$F:$F,MATCH(D968,编号表!$E:$E,0))*10000+F968</f>
        <v>20950006</v>
      </c>
      <c r="C968" s="15" t="inlineStr">
        <is>
          <t xml:space="preserve">避火符·火行减免</t>
        </is>
      </c>
      <c r="D968" s="15" t="inlineStr">
        <is>
          <t xml:space="preserve">避火符</t>
        </is>
      </c>
      <c r="E968" s="15" t="inlineStr">
        <is>
          <t xml:space="preserve">符箓／角色状态</t>
        </is>
      </c>
      <c r="F968" s="15">
        <v>6</v>
      </c>
      <c r="G968" s="15" t="inlineStr">
        <is>
          <t xml:space="preserve">自身或友方获得30%火行伤害减免，持续120秒。</t>
        </is>
      </c>
      <c r="H968" s="15" t="str">
        <f>LEFT(B968,6)</f>
        <v>209500</v>
      </c>
      <c r="I968" s="15" t="b">
        <v>1</v>
      </c>
      <c r="J968" s="15" t="inlineStr">
        <is>
          <t xml:space="preserve">覆盖</t>
        </is>
      </c>
      <c r="K968" t="inlineStr">
        <is>
          <t xml:space="preserve">有限叠加</t>
        </is>
      </c>
      <c r="L968" s="15">
        <v>1</v>
      </c>
      <c r="M968" s="15">
        <v>120000</v>
      </c>
      <c r="N968" s="15">
        <v>0</v>
      </c>
      <c r="O968" t="inlineStr">
        <is>
          <t xml:space="preserve"/>
        </is>
      </c>
      <c r="P968">
        <v>12221011</v>
      </c>
      <c r="Q968">
        <v>0</v>
      </c>
      <c r="R968" t="inlineStr">
        <is>
          <t xml:space="preserve">原点</t>
        </is>
      </c>
      <c r="S968" s="15" t="inlineStr">
        <is>
          <t xml:space="preserve">增益</t>
        </is>
      </c>
      <c r="T968">
        <v>1</v>
      </c>
      <c r="U968" s="15" t="inlineStr">
        <is>
          <t xml:space="preserve">状态效果_属性修正</t>
        </is>
      </c>
      <c r="V968" s="15">
        <v>10000</v>
      </c>
      <c r="AH968" s="15" t="inlineStr">
        <is>
          <t xml:space="preserve">火行伤害减免</t>
        </is>
      </c>
      <c r="AI968" s="15">
        <v>3000</v>
      </c>
      <c r="CK968" t="inlineStr">
        <is>
          <t xml:space="preserve">避火符</t>
        </is>
      </c>
    </row>
    <row r="969">
      <c r="B969" s="15">
        <f>20000000+INDEX(编号表!$F:$F,MATCH(D969,编号表!$E:$E,0))*10000+F969</f>
        <v>20950007</v>
      </c>
      <c r="C969" s="15" t="inlineStr">
        <is>
          <t xml:space="preserve">避火符·火行减免</t>
        </is>
      </c>
      <c r="D969" s="15" t="inlineStr">
        <is>
          <t xml:space="preserve">避火符</t>
        </is>
      </c>
      <c r="E969" s="15" t="inlineStr">
        <is>
          <t xml:space="preserve">符箓／角色状态</t>
        </is>
      </c>
      <c r="F969" s="15">
        <v>7</v>
      </c>
      <c r="G969" s="15" t="inlineStr">
        <is>
          <t xml:space="preserve">自身或友方获得20%火行伤害减免，持续120秒。</t>
        </is>
      </c>
      <c r="H969" s="15" t="str">
        <f>LEFT(B969,6)</f>
        <v>209500</v>
      </c>
      <c r="I969" s="15" t="b">
        <v>1</v>
      </c>
      <c r="J969" s="15" t="inlineStr">
        <is>
          <t xml:space="preserve">覆盖</t>
        </is>
      </c>
      <c r="K969" t="inlineStr">
        <is>
          <t xml:space="preserve">有限叠加</t>
        </is>
      </c>
      <c r="L969" s="15">
        <v>1</v>
      </c>
      <c r="M969" s="15">
        <v>120000</v>
      </c>
      <c r="N969" s="15">
        <v>0</v>
      </c>
      <c r="O969" t="inlineStr">
        <is>
          <t xml:space="preserve"/>
        </is>
      </c>
      <c r="P969">
        <v>12221011</v>
      </c>
      <c r="Q969">
        <v>0</v>
      </c>
      <c r="R969" t="inlineStr">
        <is>
          <t xml:space="preserve">原点</t>
        </is>
      </c>
      <c r="S969" s="15" t="inlineStr">
        <is>
          <t xml:space="preserve">增益</t>
        </is>
      </c>
      <c r="T969">
        <v>1</v>
      </c>
      <c r="U969" s="15" t="inlineStr">
        <is>
          <t xml:space="preserve">状态效果_属性修正</t>
        </is>
      </c>
      <c r="V969" s="15">
        <v>10000</v>
      </c>
      <c r="AH969" s="15" t="inlineStr">
        <is>
          <t xml:space="preserve">火行伤害减免</t>
        </is>
      </c>
      <c r="AI969" s="15">
        <v>2000</v>
      </c>
      <c r="CK969" t="inlineStr">
        <is>
          <t xml:space="preserve">避火符</t>
        </is>
      </c>
    </row>
    <row r="970">
      <c r="B970" s="15">
        <f>20000000+INDEX(编号表!$F:$F,MATCH(D970,编号表!$E:$E,0))*10000+F970</f>
        <v>20950008</v>
      </c>
      <c r="C970" s="15" t="inlineStr">
        <is>
          <t xml:space="preserve">避火符·火行减免</t>
        </is>
      </c>
      <c r="D970" s="15" t="inlineStr">
        <is>
          <t xml:space="preserve">避火符</t>
        </is>
      </c>
      <c r="E970" s="15" t="inlineStr">
        <is>
          <t xml:space="preserve">符箓／角色状态</t>
        </is>
      </c>
      <c r="F970" s="15">
        <v>8</v>
      </c>
      <c r="G970" s="15" t="inlineStr">
        <is>
          <t xml:space="preserve">自身或友方获得25%火行伤害减免，持续120秒。</t>
        </is>
      </c>
      <c r="H970" s="15" t="str">
        <f>LEFT(B970,6)</f>
        <v>209500</v>
      </c>
      <c r="I970" s="15" t="b">
        <v>1</v>
      </c>
      <c r="J970" s="15" t="inlineStr">
        <is>
          <t xml:space="preserve">覆盖</t>
        </is>
      </c>
      <c r="K970" t="inlineStr">
        <is>
          <t xml:space="preserve">有限叠加</t>
        </is>
      </c>
      <c r="L970" s="15">
        <v>1</v>
      </c>
      <c r="M970" s="15">
        <v>120000</v>
      </c>
      <c r="N970" s="15">
        <v>0</v>
      </c>
      <c r="O970" t="inlineStr">
        <is>
          <t xml:space="preserve"/>
        </is>
      </c>
      <c r="P970">
        <v>12221011</v>
      </c>
      <c r="Q970">
        <v>0</v>
      </c>
      <c r="R970" t="inlineStr">
        <is>
          <t xml:space="preserve">原点</t>
        </is>
      </c>
      <c r="S970" s="15" t="inlineStr">
        <is>
          <t xml:space="preserve">增益</t>
        </is>
      </c>
      <c r="T970">
        <v>1</v>
      </c>
      <c r="U970" s="15" t="inlineStr">
        <is>
          <t xml:space="preserve">状态效果_属性修正</t>
        </is>
      </c>
      <c r="V970" s="15">
        <v>10000</v>
      </c>
      <c r="AH970" s="15" t="inlineStr">
        <is>
          <t xml:space="preserve">火行伤害减免</t>
        </is>
      </c>
      <c r="AI970" s="15">
        <v>2500</v>
      </c>
      <c r="CK970" t="inlineStr">
        <is>
          <t xml:space="preserve">避火符</t>
        </is>
      </c>
    </row>
    <row r="971">
      <c r="B971" s="15">
        <f>20000000+INDEX(编号表!$F:$F,MATCH(D971,编号表!$E:$E,0))*10000+F971</f>
        <v>20950009</v>
      </c>
      <c r="C971" s="15" t="inlineStr">
        <is>
          <t xml:space="preserve">避火符·火行减免</t>
        </is>
      </c>
      <c r="D971" s="15" t="inlineStr">
        <is>
          <t xml:space="preserve">避火符</t>
        </is>
      </c>
      <c r="E971" s="15" t="inlineStr">
        <is>
          <t xml:space="preserve">符箓／角色状态</t>
        </is>
      </c>
      <c r="F971" s="15">
        <v>9</v>
      </c>
      <c r="G971" s="15" t="inlineStr">
        <is>
          <t xml:space="preserve">自身或友方获得30%火行伤害减免，持续120秒。</t>
        </is>
      </c>
      <c r="H971" s="15" t="str">
        <f>LEFT(B971,6)</f>
        <v>209500</v>
      </c>
      <c r="I971" s="15" t="b">
        <v>1</v>
      </c>
      <c r="J971" s="15" t="inlineStr">
        <is>
          <t xml:space="preserve">覆盖</t>
        </is>
      </c>
      <c r="K971" t="inlineStr">
        <is>
          <t xml:space="preserve">有限叠加</t>
        </is>
      </c>
      <c r="L971" s="15">
        <v>1</v>
      </c>
      <c r="M971" s="15">
        <v>120000</v>
      </c>
      <c r="N971" s="15">
        <v>0</v>
      </c>
      <c r="O971" t="inlineStr">
        <is>
          <t xml:space="preserve"/>
        </is>
      </c>
      <c r="P971">
        <v>12221011</v>
      </c>
      <c r="Q971">
        <v>0</v>
      </c>
      <c r="R971" t="inlineStr">
        <is>
          <t xml:space="preserve">原点</t>
        </is>
      </c>
      <c r="S971" s="15" t="inlineStr">
        <is>
          <t xml:space="preserve">增益</t>
        </is>
      </c>
      <c r="T971">
        <v>1</v>
      </c>
      <c r="U971" s="15" t="inlineStr">
        <is>
          <t xml:space="preserve">状态效果_属性修正</t>
        </is>
      </c>
      <c r="V971" s="15">
        <v>10000</v>
      </c>
      <c r="AH971" s="15" t="inlineStr">
        <is>
          <t xml:space="preserve">火行伤害减免</t>
        </is>
      </c>
      <c r="AI971" s="15">
        <v>3000</v>
      </c>
      <c r="CK971" t="inlineStr">
        <is>
          <t xml:space="preserve">避火符</t>
        </is>
      </c>
    </row>
    <row r="972">
      <c r="B972" s="15">
        <f>20000000+INDEX(编号表!$F:$F,MATCH(D972,编号表!$E:$E,0))*10000+F972</f>
        <v>20950010</v>
      </c>
      <c r="C972" s="15" t="inlineStr">
        <is>
          <t xml:space="preserve">避火符·火行减免</t>
        </is>
      </c>
      <c r="D972" s="15" t="inlineStr">
        <is>
          <t xml:space="preserve">避火符</t>
        </is>
      </c>
      <c r="E972" s="15" t="inlineStr">
        <is>
          <t xml:space="preserve">符箓／角色状态</t>
        </is>
      </c>
      <c r="F972" s="15">
        <v>10</v>
      </c>
      <c r="G972" s="15" t="inlineStr">
        <is>
          <t xml:space="preserve">自身或友方获得20%火行伤害减免，持续120秒。</t>
        </is>
      </c>
      <c r="H972" s="15" t="str">
        <f>LEFT(B972,6)</f>
        <v>209500</v>
      </c>
      <c r="I972" s="15" t="b">
        <v>1</v>
      </c>
      <c r="J972" s="15" t="inlineStr">
        <is>
          <t xml:space="preserve">覆盖</t>
        </is>
      </c>
      <c r="K972" t="inlineStr">
        <is>
          <t xml:space="preserve">有限叠加</t>
        </is>
      </c>
      <c r="L972" s="15">
        <v>1</v>
      </c>
      <c r="M972" s="15">
        <v>120000</v>
      </c>
      <c r="N972" s="15">
        <v>0</v>
      </c>
      <c r="O972" t="inlineStr">
        <is>
          <t xml:space="preserve"/>
        </is>
      </c>
      <c r="P972">
        <v>12221011</v>
      </c>
      <c r="Q972">
        <v>0</v>
      </c>
      <c r="R972" t="inlineStr">
        <is>
          <t xml:space="preserve">原点</t>
        </is>
      </c>
      <c r="S972" s="15" t="inlineStr">
        <is>
          <t xml:space="preserve">增益</t>
        </is>
      </c>
      <c r="T972">
        <v>1</v>
      </c>
      <c r="U972" s="15" t="inlineStr">
        <is>
          <t xml:space="preserve">状态效果_属性修正</t>
        </is>
      </c>
      <c r="V972" s="15">
        <v>10000</v>
      </c>
      <c r="AH972" s="15" t="inlineStr">
        <is>
          <t xml:space="preserve">火行伤害减免</t>
        </is>
      </c>
      <c r="AI972" s="15">
        <v>2000</v>
      </c>
      <c r="CK972" t="inlineStr">
        <is>
          <t xml:space="preserve">避火符</t>
        </is>
      </c>
    </row>
    <row r="973">
      <c r="B973" s="15">
        <f>20000000+INDEX(编号表!$F:$F,MATCH(D973,编号表!$E:$E,0))*10000+F973</f>
        <v>20950011</v>
      </c>
      <c r="C973" s="15" t="inlineStr">
        <is>
          <t xml:space="preserve">避火符·火行减免</t>
        </is>
      </c>
      <c r="D973" s="15" t="inlineStr">
        <is>
          <t xml:space="preserve">避火符</t>
        </is>
      </c>
      <c r="E973" s="15" t="inlineStr">
        <is>
          <t xml:space="preserve">符箓／角色状态</t>
        </is>
      </c>
      <c r="F973" s="15">
        <v>11</v>
      </c>
      <c r="G973" s="15" t="inlineStr">
        <is>
          <t xml:space="preserve">自身或友方获得25%火行伤害减免，持续120秒。</t>
        </is>
      </c>
      <c r="H973" s="15" t="str">
        <f>LEFT(B973,6)</f>
        <v>209500</v>
      </c>
      <c r="I973" s="15" t="b">
        <v>1</v>
      </c>
      <c r="J973" s="15" t="inlineStr">
        <is>
          <t xml:space="preserve">覆盖</t>
        </is>
      </c>
      <c r="K973" t="inlineStr">
        <is>
          <t xml:space="preserve">有限叠加</t>
        </is>
      </c>
      <c r="L973" s="15">
        <v>1</v>
      </c>
      <c r="M973" s="15">
        <v>120000</v>
      </c>
      <c r="N973" s="15">
        <v>0</v>
      </c>
      <c r="O973" t="inlineStr">
        <is>
          <t xml:space="preserve"/>
        </is>
      </c>
      <c r="P973">
        <v>12221011</v>
      </c>
      <c r="Q973">
        <v>0</v>
      </c>
      <c r="R973" t="inlineStr">
        <is>
          <t xml:space="preserve">原点</t>
        </is>
      </c>
      <c r="S973" s="15" t="inlineStr">
        <is>
          <t xml:space="preserve">增益</t>
        </is>
      </c>
      <c r="T973">
        <v>1</v>
      </c>
      <c r="U973" s="15" t="inlineStr">
        <is>
          <t xml:space="preserve">状态效果_属性修正</t>
        </is>
      </c>
      <c r="V973" s="15">
        <v>10000</v>
      </c>
      <c r="AH973" s="15" t="inlineStr">
        <is>
          <t xml:space="preserve">火行伤害减免</t>
        </is>
      </c>
      <c r="AI973" s="15">
        <v>2500</v>
      </c>
      <c r="CK973" t="inlineStr">
        <is>
          <t xml:space="preserve">避火符</t>
        </is>
      </c>
    </row>
    <row r="974">
      <c r="B974" s="15">
        <f>20000000+INDEX(编号表!$F:$F,MATCH(D974,编号表!$E:$E,0))*10000+F974</f>
        <v>20950012</v>
      </c>
      <c r="C974" s="15" t="inlineStr">
        <is>
          <t xml:space="preserve">避火符·火行减免</t>
        </is>
      </c>
      <c r="D974" s="15" t="inlineStr">
        <is>
          <t xml:space="preserve">避火符</t>
        </is>
      </c>
      <c r="E974" s="15" t="inlineStr">
        <is>
          <t xml:space="preserve">符箓／角色状态</t>
        </is>
      </c>
      <c r="F974" s="15">
        <v>12</v>
      </c>
      <c r="G974" s="15" t="inlineStr">
        <is>
          <t xml:space="preserve">自身或友方获得30%火行伤害减免，持续120秒。</t>
        </is>
      </c>
      <c r="H974" s="15" t="str">
        <f>LEFT(B974,6)</f>
        <v>209500</v>
      </c>
      <c r="I974" s="15" t="b">
        <v>1</v>
      </c>
      <c r="J974" s="15" t="inlineStr">
        <is>
          <t xml:space="preserve">覆盖</t>
        </is>
      </c>
      <c r="K974" t="inlineStr">
        <is>
          <t xml:space="preserve">有限叠加</t>
        </is>
      </c>
      <c r="L974" s="15">
        <v>1</v>
      </c>
      <c r="M974" s="15">
        <v>120000</v>
      </c>
      <c r="N974" s="15">
        <v>0</v>
      </c>
      <c r="O974" t="inlineStr">
        <is>
          <t xml:space="preserve"/>
        </is>
      </c>
      <c r="P974">
        <v>12221011</v>
      </c>
      <c r="Q974">
        <v>0</v>
      </c>
      <c r="R974" t="inlineStr">
        <is>
          <t xml:space="preserve">原点</t>
        </is>
      </c>
      <c r="S974" s="15" t="inlineStr">
        <is>
          <t xml:space="preserve">增益</t>
        </is>
      </c>
      <c r="T974">
        <v>1</v>
      </c>
      <c r="U974" s="15" t="inlineStr">
        <is>
          <t xml:space="preserve">状态效果_属性修正</t>
        </is>
      </c>
      <c r="V974" s="15">
        <v>10000</v>
      </c>
      <c r="AH974" s="15" t="inlineStr">
        <is>
          <t xml:space="preserve">火行伤害减免</t>
        </is>
      </c>
      <c r="AI974" s="15">
        <v>3000</v>
      </c>
      <c r="CK974" t="inlineStr">
        <is>
          <t xml:space="preserve">避火符</t>
        </is>
      </c>
    </row>
    <row r="975">
      <c r="B975" s="15">
        <f>20000000+INDEX(编号表!$F:$F,MATCH(D975,编号表!$E:$E,0))*10000+F975</f>
        <v>20950013</v>
      </c>
      <c r="C975" s="15" t="inlineStr">
        <is>
          <t xml:space="preserve">避火符·火行减免</t>
        </is>
      </c>
      <c r="D975" s="15" t="inlineStr">
        <is>
          <t xml:space="preserve">避火符</t>
        </is>
      </c>
      <c r="E975" s="15" t="inlineStr">
        <is>
          <t xml:space="preserve">符箓／角色状态</t>
        </is>
      </c>
      <c r="F975" s="15">
        <v>13</v>
      </c>
      <c r="G975" s="15" t="inlineStr">
        <is>
          <t xml:space="preserve">自身或友方获得20%火行伤害减免，持续120秒。</t>
        </is>
      </c>
      <c r="H975" s="15" t="str">
        <f>LEFT(B975,6)</f>
        <v>209500</v>
      </c>
      <c r="I975" s="15" t="b">
        <v>1</v>
      </c>
      <c r="J975" s="15" t="inlineStr">
        <is>
          <t xml:space="preserve">覆盖</t>
        </is>
      </c>
      <c r="K975" t="inlineStr">
        <is>
          <t xml:space="preserve">有限叠加</t>
        </is>
      </c>
      <c r="L975" s="15">
        <v>1</v>
      </c>
      <c r="M975" s="15">
        <v>120000</v>
      </c>
      <c r="N975" s="15">
        <v>0</v>
      </c>
      <c r="O975" t="inlineStr">
        <is>
          <t xml:space="preserve"/>
        </is>
      </c>
      <c r="P975">
        <v>12221011</v>
      </c>
      <c r="Q975">
        <v>0</v>
      </c>
      <c r="R975" t="inlineStr">
        <is>
          <t xml:space="preserve">原点</t>
        </is>
      </c>
      <c r="S975" s="15" t="inlineStr">
        <is>
          <t xml:space="preserve">增益</t>
        </is>
      </c>
      <c r="T975">
        <v>1</v>
      </c>
      <c r="U975" s="15" t="inlineStr">
        <is>
          <t xml:space="preserve">状态效果_属性修正</t>
        </is>
      </c>
      <c r="V975" s="15">
        <v>10000</v>
      </c>
      <c r="AH975" s="15" t="inlineStr">
        <is>
          <t xml:space="preserve">火行伤害减免</t>
        </is>
      </c>
      <c r="AI975" s="15">
        <v>2000</v>
      </c>
      <c r="CK975" t="inlineStr">
        <is>
          <t xml:space="preserve">避火符</t>
        </is>
      </c>
    </row>
    <row r="976">
      <c r="B976" s="15">
        <f>20000000+INDEX(编号表!$F:$F,MATCH(D976,编号表!$E:$E,0))*10000+F976</f>
        <v>20950014</v>
      </c>
      <c r="C976" s="15" t="inlineStr">
        <is>
          <t xml:space="preserve">避火符·火行减免</t>
        </is>
      </c>
      <c r="D976" s="15" t="inlineStr">
        <is>
          <t xml:space="preserve">避火符</t>
        </is>
      </c>
      <c r="E976" s="15" t="inlineStr">
        <is>
          <t xml:space="preserve">符箓／角色状态</t>
        </is>
      </c>
      <c r="F976" s="15">
        <v>14</v>
      </c>
      <c r="G976" s="15" t="inlineStr">
        <is>
          <t xml:space="preserve">自身或友方获得25%火行伤害减免，持续120秒。</t>
        </is>
      </c>
      <c r="H976" s="15" t="str">
        <f>LEFT(B976,6)</f>
        <v>209500</v>
      </c>
      <c r="I976" s="15" t="b">
        <v>1</v>
      </c>
      <c r="J976" s="15" t="inlineStr">
        <is>
          <t xml:space="preserve">覆盖</t>
        </is>
      </c>
      <c r="K976" t="inlineStr">
        <is>
          <t xml:space="preserve">有限叠加</t>
        </is>
      </c>
      <c r="L976" s="15">
        <v>1</v>
      </c>
      <c r="M976" s="15">
        <v>120000</v>
      </c>
      <c r="N976" s="15">
        <v>0</v>
      </c>
      <c r="O976" t="inlineStr">
        <is>
          <t xml:space="preserve"/>
        </is>
      </c>
      <c r="P976">
        <v>12221011</v>
      </c>
      <c r="Q976">
        <v>0</v>
      </c>
      <c r="R976" t="inlineStr">
        <is>
          <t xml:space="preserve">原点</t>
        </is>
      </c>
      <c r="S976" s="15" t="inlineStr">
        <is>
          <t xml:space="preserve">增益</t>
        </is>
      </c>
      <c r="T976">
        <v>1</v>
      </c>
      <c r="U976" s="15" t="inlineStr">
        <is>
          <t xml:space="preserve">状态效果_属性修正</t>
        </is>
      </c>
      <c r="V976" s="15">
        <v>10000</v>
      </c>
      <c r="AH976" s="15" t="inlineStr">
        <is>
          <t xml:space="preserve">火行伤害减免</t>
        </is>
      </c>
      <c r="AI976" s="15">
        <v>2500</v>
      </c>
      <c r="CK976" t="inlineStr">
        <is>
          <t xml:space="preserve">避火符</t>
        </is>
      </c>
    </row>
    <row r="977">
      <c r="B977" s="15">
        <f>20000000+INDEX(编号表!$F:$F,MATCH(D977,编号表!$E:$E,0))*10000+F977</f>
        <v>20950015</v>
      </c>
      <c r="C977" s="15" t="inlineStr">
        <is>
          <t xml:space="preserve">避火符·火行减免</t>
        </is>
      </c>
      <c r="D977" s="15" t="inlineStr">
        <is>
          <t xml:space="preserve">避火符</t>
        </is>
      </c>
      <c r="E977" s="15" t="inlineStr">
        <is>
          <t xml:space="preserve">符箓／角色状态</t>
        </is>
      </c>
      <c r="F977" s="15">
        <v>15</v>
      </c>
      <c r="G977" s="15" t="inlineStr">
        <is>
          <t xml:space="preserve">自身或友方获得30%火行伤害减免，持续120秒。</t>
        </is>
      </c>
      <c r="H977" s="15" t="str">
        <f>LEFT(B977,6)</f>
        <v>209500</v>
      </c>
      <c r="I977" s="15" t="b">
        <v>1</v>
      </c>
      <c r="J977" s="15" t="inlineStr">
        <is>
          <t xml:space="preserve">覆盖</t>
        </is>
      </c>
      <c r="K977" t="inlineStr">
        <is>
          <t xml:space="preserve">有限叠加</t>
        </is>
      </c>
      <c r="L977" s="15">
        <v>1</v>
      </c>
      <c r="M977" s="15">
        <v>120000</v>
      </c>
      <c r="N977" s="15">
        <v>0</v>
      </c>
      <c r="O977" t="inlineStr">
        <is>
          <t xml:space="preserve"/>
        </is>
      </c>
      <c r="P977">
        <v>12221011</v>
      </c>
      <c r="Q977">
        <v>0</v>
      </c>
      <c r="R977" t="inlineStr">
        <is>
          <t xml:space="preserve">原点</t>
        </is>
      </c>
      <c r="S977" s="15" t="inlineStr">
        <is>
          <t xml:space="preserve">增益</t>
        </is>
      </c>
      <c r="T977">
        <v>1</v>
      </c>
      <c r="U977" s="15" t="inlineStr">
        <is>
          <t xml:space="preserve">状态效果_属性修正</t>
        </is>
      </c>
      <c r="V977" s="15">
        <v>10000</v>
      </c>
      <c r="AH977" s="15" t="inlineStr">
        <is>
          <t xml:space="preserve">火行伤害减免</t>
        </is>
      </c>
      <c r="AI977" s="15">
        <v>3000</v>
      </c>
      <c r="CK977" t="inlineStr">
        <is>
          <t xml:space="preserve">避火符</t>
        </is>
      </c>
    </row>
    <row r="978">
      <c r="B978" s="15">
        <f>20000000+INDEX(编号表!$F:$F,MATCH(D978,编号表!$E:$E,0))*10000+F978</f>
        <v>20950016</v>
      </c>
      <c r="C978" s="15" t="inlineStr">
        <is>
          <t xml:space="preserve">避火符·火行减免</t>
        </is>
      </c>
      <c r="D978" s="15" t="inlineStr">
        <is>
          <t xml:space="preserve">避火符</t>
        </is>
      </c>
      <c r="E978" s="15" t="inlineStr">
        <is>
          <t xml:space="preserve">符箓／角色状态</t>
        </is>
      </c>
      <c r="F978" s="15">
        <v>16</v>
      </c>
      <c r="G978" s="15" t="inlineStr">
        <is>
          <t xml:space="preserve">自身或友方获得20%火行伤害减免，持续120秒。</t>
        </is>
      </c>
      <c r="H978" s="15" t="str">
        <f>LEFT(B978,6)</f>
        <v>209500</v>
      </c>
      <c r="I978" s="15" t="b">
        <v>1</v>
      </c>
      <c r="J978" s="15" t="inlineStr">
        <is>
          <t xml:space="preserve">覆盖</t>
        </is>
      </c>
      <c r="K978" t="inlineStr">
        <is>
          <t xml:space="preserve">有限叠加</t>
        </is>
      </c>
      <c r="L978" s="15">
        <v>1</v>
      </c>
      <c r="M978" s="15">
        <v>120000</v>
      </c>
      <c r="N978" s="15">
        <v>0</v>
      </c>
      <c r="O978" t="inlineStr">
        <is>
          <t xml:space="preserve"/>
        </is>
      </c>
      <c r="P978">
        <v>12221011</v>
      </c>
      <c r="Q978">
        <v>0</v>
      </c>
      <c r="R978" t="inlineStr">
        <is>
          <t xml:space="preserve">原点</t>
        </is>
      </c>
      <c r="S978" s="15" t="inlineStr">
        <is>
          <t xml:space="preserve">增益</t>
        </is>
      </c>
      <c r="T978">
        <v>1</v>
      </c>
      <c r="U978" s="15" t="inlineStr">
        <is>
          <t xml:space="preserve">状态效果_属性修正</t>
        </is>
      </c>
      <c r="V978" s="15">
        <v>10000</v>
      </c>
      <c r="AH978" s="15" t="inlineStr">
        <is>
          <t xml:space="preserve">火行伤害减免</t>
        </is>
      </c>
      <c r="AI978" s="15">
        <v>2000</v>
      </c>
      <c r="CK978" t="inlineStr">
        <is>
          <t xml:space="preserve">避火符</t>
        </is>
      </c>
    </row>
    <row r="979">
      <c r="B979" s="15">
        <f>20000000+INDEX(编号表!$F:$F,MATCH(D979,编号表!$E:$E,0))*10000+F979</f>
        <v>20950017</v>
      </c>
      <c r="C979" s="15" t="inlineStr">
        <is>
          <t xml:space="preserve">避火符·火行减免</t>
        </is>
      </c>
      <c r="D979" s="15" t="inlineStr">
        <is>
          <t xml:space="preserve">避火符</t>
        </is>
      </c>
      <c r="E979" s="15" t="inlineStr">
        <is>
          <t xml:space="preserve">符箓／角色状态</t>
        </is>
      </c>
      <c r="F979" s="15">
        <v>17</v>
      </c>
      <c r="G979" s="15" t="inlineStr">
        <is>
          <t xml:space="preserve">自身或友方获得25%火行伤害减免，持续120秒。</t>
        </is>
      </c>
      <c r="H979" s="15" t="str">
        <f>LEFT(B979,6)</f>
        <v>209500</v>
      </c>
      <c r="I979" s="15" t="b">
        <v>1</v>
      </c>
      <c r="J979" s="15" t="inlineStr">
        <is>
          <t xml:space="preserve">覆盖</t>
        </is>
      </c>
      <c r="K979" t="inlineStr">
        <is>
          <t xml:space="preserve">有限叠加</t>
        </is>
      </c>
      <c r="L979" s="15">
        <v>1</v>
      </c>
      <c r="M979" s="15">
        <v>120000</v>
      </c>
      <c r="N979" s="15">
        <v>0</v>
      </c>
      <c r="O979" t="inlineStr">
        <is>
          <t xml:space="preserve"/>
        </is>
      </c>
      <c r="P979">
        <v>12221011</v>
      </c>
      <c r="Q979">
        <v>0</v>
      </c>
      <c r="R979" t="inlineStr">
        <is>
          <t xml:space="preserve">原点</t>
        </is>
      </c>
      <c r="S979" s="15" t="inlineStr">
        <is>
          <t xml:space="preserve">增益</t>
        </is>
      </c>
      <c r="T979">
        <v>1</v>
      </c>
      <c r="U979" s="15" t="inlineStr">
        <is>
          <t xml:space="preserve">状态效果_属性修正</t>
        </is>
      </c>
      <c r="V979" s="15">
        <v>10000</v>
      </c>
      <c r="AH979" s="15" t="inlineStr">
        <is>
          <t xml:space="preserve">火行伤害减免</t>
        </is>
      </c>
      <c r="AI979" s="15">
        <v>2500</v>
      </c>
      <c r="CK979" t="inlineStr">
        <is>
          <t xml:space="preserve">避火符</t>
        </is>
      </c>
    </row>
    <row r="980">
      <c r="B980" s="15">
        <f>20000000+INDEX(编号表!$F:$F,MATCH(D980,编号表!$E:$E,0))*10000+F980</f>
        <v>20950018</v>
      </c>
      <c r="C980" s="15" t="inlineStr">
        <is>
          <t xml:space="preserve">避火符·火行减免</t>
        </is>
      </c>
      <c r="D980" s="15" t="inlineStr">
        <is>
          <t xml:space="preserve">避火符</t>
        </is>
      </c>
      <c r="E980" s="15" t="inlineStr">
        <is>
          <t xml:space="preserve">符箓／角色状态</t>
        </is>
      </c>
      <c r="F980" s="15">
        <v>18</v>
      </c>
      <c r="G980" s="15" t="inlineStr">
        <is>
          <t xml:space="preserve">自身或友方获得30%火行伤害减免，持续120秒。</t>
        </is>
      </c>
      <c r="H980" s="15" t="str">
        <f>LEFT(B980,6)</f>
        <v>209500</v>
      </c>
      <c r="I980" s="15" t="b">
        <v>1</v>
      </c>
      <c r="J980" s="15" t="inlineStr">
        <is>
          <t xml:space="preserve">覆盖</t>
        </is>
      </c>
      <c r="K980" t="inlineStr">
        <is>
          <t xml:space="preserve">有限叠加</t>
        </is>
      </c>
      <c r="L980" s="15">
        <v>1</v>
      </c>
      <c r="M980" s="15">
        <v>120000</v>
      </c>
      <c r="N980" s="15">
        <v>0</v>
      </c>
      <c r="O980" t="inlineStr">
        <is>
          <t xml:space="preserve"/>
        </is>
      </c>
      <c r="P980">
        <v>12221011</v>
      </c>
      <c r="Q980">
        <v>0</v>
      </c>
      <c r="R980" t="inlineStr">
        <is>
          <t xml:space="preserve">原点</t>
        </is>
      </c>
      <c r="S980" s="15" t="inlineStr">
        <is>
          <t xml:space="preserve">增益</t>
        </is>
      </c>
      <c r="T980">
        <v>1</v>
      </c>
      <c r="U980" s="15" t="inlineStr">
        <is>
          <t xml:space="preserve">状态效果_属性修正</t>
        </is>
      </c>
      <c r="V980" s="15">
        <v>10000</v>
      </c>
      <c r="AH980" s="15" t="inlineStr">
        <is>
          <t xml:space="preserve">火行伤害减免</t>
        </is>
      </c>
      <c r="AI980" s="15">
        <v>3000</v>
      </c>
      <c r="CK980" t="inlineStr">
        <is>
          <t xml:space="preserve">避火符</t>
        </is>
      </c>
    </row>
    <row r="981">
      <c r="B981" s="15">
        <f>20000000+INDEX(编号表!$F:$F,MATCH(D981,编号表!$E:$E,0))*10000+F981</f>
        <v>20950019</v>
      </c>
      <c r="C981" s="15" t="inlineStr">
        <is>
          <t xml:space="preserve">避火符·火行减免</t>
        </is>
      </c>
      <c r="D981" s="15" t="inlineStr">
        <is>
          <t xml:space="preserve">避火符</t>
        </is>
      </c>
      <c r="E981" s="15" t="inlineStr">
        <is>
          <t xml:space="preserve">符箓／角色状态</t>
        </is>
      </c>
      <c r="F981" s="15">
        <v>19</v>
      </c>
      <c r="G981" s="15" t="inlineStr">
        <is>
          <t xml:space="preserve">自身或友方获得20%火行伤害减免，持续120秒。</t>
        </is>
      </c>
      <c r="H981" s="15" t="str">
        <f>LEFT(B981,6)</f>
        <v>209500</v>
      </c>
      <c r="I981" s="15" t="b">
        <v>1</v>
      </c>
      <c r="J981" s="15" t="inlineStr">
        <is>
          <t xml:space="preserve">覆盖</t>
        </is>
      </c>
      <c r="K981" t="inlineStr">
        <is>
          <t xml:space="preserve">有限叠加</t>
        </is>
      </c>
      <c r="L981" s="15">
        <v>1</v>
      </c>
      <c r="M981" s="15">
        <v>120000</v>
      </c>
      <c r="N981" s="15">
        <v>0</v>
      </c>
      <c r="O981" t="inlineStr">
        <is>
          <t xml:space="preserve"/>
        </is>
      </c>
      <c r="P981">
        <v>12221011</v>
      </c>
      <c r="Q981">
        <v>0</v>
      </c>
      <c r="R981" t="inlineStr">
        <is>
          <t xml:space="preserve">原点</t>
        </is>
      </c>
      <c r="S981" s="15" t="inlineStr">
        <is>
          <t xml:space="preserve">增益</t>
        </is>
      </c>
      <c r="T981">
        <v>1</v>
      </c>
      <c r="U981" s="15" t="inlineStr">
        <is>
          <t xml:space="preserve">状态效果_属性修正</t>
        </is>
      </c>
      <c r="V981" s="15">
        <v>10000</v>
      </c>
      <c r="AH981" s="15" t="inlineStr">
        <is>
          <t xml:space="preserve">火行伤害减免</t>
        </is>
      </c>
      <c r="AI981" s="15">
        <v>2000</v>
      </c>
      <c r="CK981" t="inlineStr">
        <is>
          <t xml:space="preserve">避火符</t>
        </is>
      </c>
    </row>
    <row r="982">
      <c r="B982" s="15">
        <f>20000000+INDEX(编号表!$F:$F,MATCH(D982,编号表!$E:$E,0))*10000+F982</f>
        <v>20950020</v>
      </c>
      <c r="C982" s="15" t="inlineStr">
        <is>
          <t xml:space="preserve">避火符·火行减免</t>
        </is>
      </c>
      <c r="D982" s="15" t="inlineStr">
        <is>
          <t xml:space="preserve">避火符</t>
        </is>
      </c>
      <c r="E982" s="15" t="inlineStr">
        <is>
          <t xml:space="preserve">符箓／角色状态</t>
        </is>
      </c>
      <c r="F982" s="15">
        <v>20</v>
      </c>
      <c r="G982" s="15" t="inlineStr">
        <is>
          <t xml:space="preserve">自身或友方获得25%火行伤害减免，持续120秒。</t>
        </is>
      </c>
      <c r="H982" s="15" t="str">
        <f>LEFT(B982,6)</f>
        <v>209500</v>
      </c>
      <c r="I982" s="15" t="b">
        <v>1</v>
      </c>
      <c r="J982" s="15" t="inlineStr">
        <is>
          <t xml:space="preserve">覆盖</t>
        </is>
      </c>
      <c r="K982" t="inlineStr">
        <is>
          <t xml:space="preserve">有限叠加</t>
        </is>
      </c>
      <c r="L982" s="15">
        <v>1</v>
      </c>
      <c r="M982" s="15">
        <v>120000</v>
      </c>
      <c r="N982" s="15">
        <v>0</v>
      </c>
      <c r="O982" t="inlineStr">
        <is>
          <t xml:space="preserve"/>
        </is>
      </c>
      <c r="P982">
        <v>12221011</v>
      </c>
      <c r="Q982">
        <v>0</v>
      </c>
      <c r="R982" t="inlineStr">
        <is>
          <t xml:space="preserve">原点</t>
        </is>
      </c>
      <c r="S982" s="15" t="inlineStr">
        <is>
          <t xml:space="preserve">增益</t>
        </is>
      </c>
      <c r="T982">
        <v>1</v>
      </c>
      <c r="U982" s="15" t="inlineStr">
        <is>
          <t xml:space="preserve">状态效果_属性修正</t>
        </is>
      </c>
      <c r="V982" s="15">
        <v>10000</v>
      </c>
      <c r="AH982" s="15" t="inlineStr">
        <is>
          <t xml:space="preserve">火行伤害减免</t>
        </is>
      </c>
      <c r="AI982" s="15">
        <v>2500</v>
      </c>
      <c r="CK982" t="inlineStr">
        <is>
          <t xml:space="preserve">避火符</t>
        </is>
      </c>
    </row>
    <row r="983">
      <c r="B983" s="15">
        <f>20000000+INDEX(编号表!$F:$F,MATCH(D983,编号表!$E:$E,0))*10000+F983</f>
        <v>20950021</v>
      </c>
      <c r="C983" s="15" t="inlineStr">
        <is>
          <t xml:space="preserve">避火符·火行减免</t>
        </is>
      </c>
      <c r="D983" s="15" t="inlineStr">
        <is>
          <t xml:space="preserve">避火符</t>
        </is>
      </c>
      <c r="E983" s="15" t="inlineStr">
        <is>
          <t xml:space="preserve">符箓／角色状态</t>
        </is>
      </c>
      <c r="F983" s="15">
        <v>21</v>
      </c>
      <c r="G983" s="15" t="inlineStr">
        <is>
          <t xml:space="preserve">自身或友方获得30%火行伤害减免，持续120秒。</t>
        </is>
      </c>
      <c r="H983" s="15" t="str">
        <f>LEFT(B983,6)</f>
        <v>209500</v>
      </c>
      <c r="I983" s="15" t="b">
        <v>1</v>
      </c>
      <c r="J983" s="15" t="inlineStr">
        <is>
          <t xml:space="preserve">覆盖</t>
        </is>
      </c>
      <c r="K983" t="inlineStr">
        <is>
          <t xml:space="preserve">有限叠加</t>
        </is>
      </c>
      <c r="L983" s="15">
        <v>1</v>
      </c>
      <c r="M983" s="15">
        <v>120000</v>
      </c>
      <c r="N983" s="15">
        <v>0</v>
      </c>
      <c r="O983" t="inlineStr">
        <is>
          <t xml:space="preserve"/>
        </is>
      </c>
      <c r="P983">
        <v>12221011</v>
      </c>
      <c r="Q983">
        <v>0</v>
      </c>
      <c r="R983" t="inlineStr">
        <is>
          <t xml:space="preserve">原点</t>
        </is>
      </c>
      <c r="S983" s="15" t="inlineStr">
        <is>
          <t xml:space="preserve">增益</t>
        </is>
      </c>
      <c r="T983">
        <v>1</v>
      </c>
      <c r="U983" s="15" t="inlineStr">
        <is>
          <t xml:space="preserve">状态效果_属性修正</t>
        </is>
      </c>
      <c r="V983" s="15">
        <v>10000</v>
      </c>
      <c r="AH983" s="15" t="inlineStr">
        <is>
          <t xml:space="preserve">火行伤害减免</t>
        </is>
      </c>
      <c r="AI983" s="15">
        <v>3000</v>
      </c>
      <c r="CK983" t="inlineStr">
        <is>
          <t xml:space="preserve">避火符</t>
        </is>
      </c>
    </row>
    <row r="984">
      <c r="B984" s="15">
        <f>20000000+INDEX(编号表!$F:$F,MATCH(D984,编号表!$E:$E,0))*10000+F984</f>
        <v>20960001</v>
      </c>
      <c r="C984" s="15" t="inlineStr">
        <is>
          <t xml:space="preserve">御寒符·水行减免</t>
        </is>
      </c>
      <c r="D984" s="15" t="inlineStr">
        <is>
          <t xml:space="preserve">御寒符</t>
        </is>
      </c>
      <c r="E984" s="15" t="inlineStr">
        <is>
          <t xml:space="preserve">符箓／角色状态</t>
        </is>
      </c>
      <c r="F984" s="15">
        <v>1</v>
      </c>
      <c r="G984" s="15" t="inlineStr">
        <is>
          <t xml:space="preserve">自身或友方获得20%水行伤害减免，持续120秒。</t>
        </is>
      </c>
      <c r="H984" s="15" t="str">
        <f>LEFT(B984,6)</f>
        <v>209600</v>
      </c>
      <c r="I984" s="15" t="b">
        <v>1</v>
      </c>
      <c r="J984" s="15" t="inlineStr">
        <is>
          <t xml:space="preserve">覆盖</t>
        </is>
      </c>
      <c r="K984" t="inlineStr">
        <is>
          <t xml:space="preserve">有限叠加</t>
        </is>
      </c>
      <c r="L984" s="15">
        <v>1</v>
      </c>
      <c r="M984" s="15">
        <v>120000</v>
      </c>
      <c r="N984" s="15">
        <v>0</v>
      </c>
      <c r="O984" t="inlineStr">
        <is>
          <t xml:space="preserve"/>
        </is>
      </c>
      <c r="P984">
        <v>12221012</v>
      </c>
      <c r="Q984">
        <v>0</v>
      </c>
      <c r="R984" t="inlineStr">
        <is>
          <t xml:space="preserve">原点</t>
        </is>
      </c>
      <c r="S984" s="15" t="inlineStr">
        <is>
          <t xml:space="preserve">增益</t>
        </is>
      </c>
      <c r="T984">
        <v>1</v>
      </c>
      <c r="U984" s="15" t="inlineStr">
        <is>
          <t xml:space="preserve">状态效果_属性修正</t>
        </is>
      </c>
      <c r="V984" s="15">
        <v>10000</v>
      </c>
      <c r="AH984" s="15" t="inlineStr">
        <is>
          <t xml:space="preserve">水行伤害减免</t>
        </is>
      </c>
      <c r="AI984" s="15">
        <v>2000</v>
      </c>
      <c r="CK984" t="inlineStr">
        <is>
          <t xml:space="preserve">御寒符</t>
        </is>
      </c>
    </row>
    <row r="985">
      <c r="B985" s="15">
        <f>20000000+INDEX(编号表!$F:$F,MATCH(D985,编号表!$E:$E,0))*10000+F985</f>
        <v>20960002</v>
      </c>
      <c r="C985" s="15" t="inlineStr">
        <is>
          <t xml:space="preserve">御寒符·水行减免</t>
        </is>
      </c>
      <c r="D985" s="15" t="inlineStr">
        <is>
          <t xml:space="preserve">御寒符</t>
        </is>
      </c>
      <c r="E985" s="15" t="inlineStr">
        <is>
          <t xml:space="preserve">符箓／角色状态</t>
        </is>
      </c>
      <c r="F985" s="15">
        <v>2</v>
      </c>
      <c r="G985" s="15" t="inlineStr">
        <is>
          <t xml:space="preserve">自身或友方获得25%水行伤害减免，持续120秒。</t>
        </is>
      </c>
      <c r="H985" s="15" t="str">
        <f>LEFT(B985,6)</f>
        <v>209600</v>
      </c>
      <c r="I985" s="15" t="b">
        <v>1</v>
      </c>
      <c r="J985" s="15" t="inlineStr">
        <is>
          <t xml:space="preserve">覆盖</t>
        </is>
      </c>
      <c r="K985" t="inlineStr">
        <is>
          <t xml:space="preserve">有限叠加</t>
        </is>
      </c>
      <c r="L985" s="15">
        <v>1</v>
      </c>
      <c r="M985" s="15">
        <v>120000</v>
      </c>
      <c r="N985" s="15">
        <v>0</v>
      </c>
      <c r="O985" t="inlineStr">
        <is>
          <t xml:space="preserve"/>
        </is>
      </c>
      <c r="P985">
        <v>12221012</v>
      </c>
      <c r="Q985">
        <v>0</v>
      </c>
      <c r="R985" t="inlineStr">
        <is>
          <t xml:space="preserve">原点</t>
        </is>
      </c>
      <c r="S985" s="15" t="inlineStr">
        <is>
          <t xml:space="preserve">增益</t>
        </is>
      </c>
      <c r="T985">
        <v>1</v>
      </c>
      <c r="U985" s="15" t="inlineStr">
        <is>
          <t xml:space="preserve">状态效果_属性修正</t>
        </is>
      </c>
      <c r="V985" s="15">
        <v>10000</v>
      </c>
      <c r="AH985" s="15" t="inlineStr">
        <is>
          <t xml:space="preserve">水行伤害减免</t>
        </is>
      </c>
      <c r="AI985" s="15">
        <v>2500</v>
      </c>
      <c r="CK985" t="inlineStr">
        <is>
          <t xml:space="preserve">御寒符</t>
        </is>
      </c>
    </row>
    <row r="986">
      <c r="B986" s="15">
        <f>20000000+INDEX(编号表!$F:$F,MATCH(D986,编号表!$E:$E,0))*10000+F986</f>
        <v>20960003</v>
      </c>
      <c r="C986" s="15" t="inlineStr">
        <is>
          <t xml:space="preserve">御寒符·水行减免</t>
        </is>
      </c>
      <c r="D986" s="15" t="inlineStr">
        <is>
          <t xml:space="preserve">御寒符</t>
        </is>
      </c>
      <c r="E986" s="15" t="inlineStr">
        <is>
          <t xml:space="preserve">符箓／角色状态</t>
        </is>
      </c>
      <c r="F986" s="15">
        <v>3</v>
      </c>
      <c r="G986" s="15" t="inlineStr">
        <is>
          <t xml:space="preserve">自身或友方获得30%水行伤害减免，持续120秒。</t>
        </is>
      </c>
      <c r="H986" s="15" t="str">
        <f>LEFT(B986,6)</f>
        <v>209600</v>
      </c>
      <c r="I986" s="15" t="b">
        <v>1</v>
      </c>
      <c r="J986" s="15" t="inlineStr">
        <is>
          <t xml:space="preserve">覆盖</t>
        </is>
      </c>
      <c r="K986" t="inlineStr">
        <is>
          <t xml:space="preserve">有限叠加</t>
        </is>
      </c>
      <c r="L986" s="15">
        <v>1</v>
      </c>
      <c r="M986" s="15">
        <v>120000</v>
      </c>
      <c r="N986" s="15">
        <v>0</v>
      </c>
      <c r="O986" t="inlineStr">
        <is>
          <t xml:space="preserve"/>
        </is>
      </c>
      <c r="P986">
        <v>12221012</v>
      </c>
      <c r="Q986">
        <v>0</v>
      </c>
      <c r="R986" t="inlineStr">
        <is>
          <t xml:space="preserve">原点</t>
        </is>
      </c>
      <c r="S986" s="15" t="inlineStr">
        <is>
          <t xml:space="preserve">增益</t>
        </is>
      </c>
      <c r="T986">
        <v>1</v>
      </c>
      <c r="U986" s="15" t="inlineStr">
        <is>
          <t xml:space="preserve">状态效果_属性修正</t>
        </is>
      </c>
      <c r="V986" s="15">
        <v>10000</v>
      </c>
      <c r="AH986" s="15" t="inlineStr">
        <is>
          <t xml:space="preserve">水行伤害减免</t>
        </is>
      </c>
      <c r="AI986" s="15">
        <v>3000</v>
      </c>
      <c r="CK986" t="inlineStr">
        <is>
          <t xml:space="preserve">御寒符</t>
        </is>
      </c>
    </row>
    <row r="987">
      <c r="B987" s="15">
        <f>20000000+INDEX(编号表!$F:$F,MATCH(D987,编号表!$E:$E,0))*10000+F987</f>
        <v>20960004</v>
      </c>
      <c r="C987" s="15" t="inlineStr">
        <is>
          <t xml:space="preserve">御寒符·水行减免</t>
        </is>
      </c>
      <c r="D987" s="15" t="inlineStr">
        <is>
          <t xml:space="preserve">御寒符</t>
        </is>
      </c>
      <c r="E987" s="15" t="inlineStr">
        <is>
          <t xml:space="preserve">符箓／角色状态</t>
        </is>
      </c>
      <c r="F987" s="15">
        <v>4</v>
      </c>
      <c r="G987" s="15" t="inlineStr">
        <is>
          <t xml:space="preserve">自身或友方获得20%水行伤害减免，持续120秒。</t>
        </is>
      </c>
      <c r="H987" s="15" t="str">
        <f>LEFT(B987,6)</f>
        <v>209600</v>
      </c>
      <c r="I987" s="15" t="b">
        <v>1</v>
      </c>
      <c r="J987" s="15" t="inlineStr">
        <is>
          <t xml:space="preserve">覆盖</t>
        </is>
      </c>
      <c r="K987" t="inlineStr">
        <is>
          <t xml:space="preserve">有限叠加</t>
        </is>
      </c>
      <c r="L987" s="15">
        <v>1</v>
      </c>
      <c r="M987" s="15">
        <v>120000</v>
      </c>
      <c r="N987" s="15">
        <v>0</v>
      </c>
      <c r="O987" t="inlineStr">
        <is>
          <t xml:space="preserve"/>
        </is>
      </c>
      <c r="P987">
        <v>12221012</v>
      </c>
      <c r="Q987">
        <v>0</v>
      </c>
      <c r="R987" t="inlineStr">
        <is>
          <t xml:space="preserve">原点</t>
        </is>
      </c>
      <c r="S987" s="15" t="inlineStr">
        <is>
          <t xml:space="preserve">增益</t>
        </is>
      </c>
      <c r="T987">
        <v>1</v>
      </c>
      <c r="U987" s="15" t="inlineStr">
        <is>
          <t xml:space="preserve">状态效果_属性修正</t>
        </is>
      </c>
      <c r="V987" s="15">
        <v>10000</v>
      </c>
      <c r="AH987" s="15" t="inlineStr">
        <is>
          <t xml:space="preserve">水行伤害减免</t>
        </is>
      </c>
      <c r="AI987" s="15">
        <v>2000</v>
      </c>
      <c r="CK987" t="inlineStr">
        <is>
          <t xml:space="preserve">御寒符</t>
        </is>
      </c>
    </row>
    <row r="988">
      <c r="B988" s="15">
        <f>20000000+INDEX(编号表!$F:$F,MATCH(D988,编号表!$E:$E,0))*10000+F988</f>
        <v>20960005</v>
      </c>
      <c r="C988" s="15" t="inlineStr">
        <is>
          <t xml:space="preserve">御寒符·水行减免</t>
        </is>
      </c>
      <c r="D988" s="15" t="inlineStr">
        <is>
          <t xml:space="preserve">御寒符</t>
        </is>
      </c>
      <c r="E988" s="15" t="inlineStr">
        <is>
          <t xml:space="preserve">符箓／角色状态</t>
        </is>
      </c>
      <c r="F988" s="15">
        <v>5</v>
      </c>
      <c r="G988" s="15" t="inlineStr">
        <is>
          <t xml:space="preserve">自身或友方获得25%水行伤害减免，持续120秒。</t>
        </is>
      </c>
      <c r="H988" s="15" t="str">
        <f>LEFT(B988,6)</f>
        <v>209600</v>
      </c>
      <c r="I988" s="15" t="b">
        <v>1</v>
      </c>
      <c r="J988" s="15" t="inlineStr">
        <is>
          <t xml:space="preserve">覆盖</t>
        </is>
      </c>
      <c r="K988" t="inlineStr">
        <is>
          <t xml:space="preserve">有限叠加</t>
        </is>
      </c>
      <c r="L988" s="15">
        <v>1</v>
      </c>
      <c r="M988" s="15">
        <v>120000</v>
      </c>
      <c r="N988" s="15">
        <v>0</v>
      </c>
      <c r="O988" t="inlineStr">
        <is>
          <t xml:space="preserve"/>
        </is>
      </c>
      <c r="P988">
        <v>12221012</v>
      </c>
      <c r="Q988">
        <v>0</v>
      </c>
      <c r="R988" t="inlineStr">
        <is>
          <t xml:space="preserve">原点</t>
        </is>
      </c>
      <c r="S988" s="15" t="inlineStr">
        <is>
          <t xml:space="preserve">增益</t>
        </is>
      </c>
      <c r="T988">
        <v>1</v>
      </c>
      <c r="U988" s="15" t="inlineStr">
        <is>
          <t xml:space="preserve">状态效果_属性修正</t>
        </is>
      </c>
      <c r="V988" s="15">
        <v>10000</v>
      </c>
      <c r="AH988" s="15" t="inlineStr">
        <is>
          <t xml:space="preserve">水行伤害减免</t>
        </is>
      </c>
      <c r="AI988" s="15">
        <v>2500</v>
      </c>
      <c r="CK988" t="inlineStr">
        <is>
          <t xml:space="preserve">御寒符</t>
        </is>
      </c>
    </row>
    <row r="989">
      <c r="B989" s="15">
        <f>20000000+INDEX(编号表!$F:$F,MATCH(D989,编号表!$E:$E,0))*10000+F989</f>
        <v>20960006</v>
      </c>
      <c r="C989" s="15" t="inlineStr">
        <is>
          <t xml:space="preserve">御寒符·水行减免</t>
        </is>
      </c>
      <c r="D989" s="15" t="inlineStr">
        <is>
          <t xml:space="preserve">御寒符</t>
        </is>
      </c>
      <c r="E989" s="15" t="inlineStr">
        <is>
          <t xml:space="preserve">符箓／角色状态</t>
        </is>
      </c>
      <c r="F989" s="15">
        <v>6</v>
      </c>
      <c r="G989" s="15" t="inlineStr">
        <is>
          <t xml:space="preserve">自身或友方获得30%水行伤害减免，持续120秒。</t>
        </is>
      </c>
      <c r="H989" s="15" t="str">
        <f>LEFT(B989,6)</f>
        <v>209600</v>
      </c>
      <c r="I989" s="15" t="b">
        <v>1</v>
      </c>
      <c r="J989" s="15" t="inlineStr">
        <is>
          <t xml:space="preserve">覆盖</t>
        </is>
      </c>
      <c r="K989" t="inlineStr">
        <is>
          <t xml:space="preserve">有限叠加</t>
        </is>
      </c>
      <c r="L989" s="15">
        <v>1</v>
      </c>
      <c r="M989" s="15">
        <v>120000</v>
      </c>
      <c r="N989" s="15">
        <v>0</v>
      </c>
      <c r="O989" t="inlineStr">
        <is>
          <t xml:space="preserve"/>
        </is>
      </c>
      <c r="P989">
        <v>12221012</v>
      </c>
      <c r="Q989">
        <v>0</v>
      </c>
      <c r="R989" t="inlineStr">
        <is>
          <t xml:space="preserve">原点</t>
        </is>
      </c>
      <c r="S989" s="15" t="inlineStr">
        <is>
          <t xml:space="preserve">增益</t>
        </is>
      </c>
      <c r="T989">
        <v>1</v>
      </c>
      <c r="U989" s="15" t="inlineStr">
        <is>
          <t xml:space="preserve">状态效果_属性修正</t>
        </is>
      </c>
      <c r="V989" s="15">
        <v>10000</v>
      </c>
      <c r="AH989" s="15" t="inlineStr">
        <is>
          <t xml:space="preserve">水行伤害减免</t>
        </is>
      </c>
      <c r="AI989" s="15">
        <v>3000</v>
      </c>
      <c r="CK989" t="inlineStr">
        <is>
          <t xml:space="preserve">御寒符</t>
        </is>
      </c>
    </row>
    <row r="990">
      <c r="B990" s="15">
        <f>20000000+INDEX(编号表!$F:$F,MATCH(D990,编号表!$E:$E,0))*10000+F990</f>
        <v>20960007</v>
      </c>
      <c r="C990" s="15" t="inlineStr">
        <is>
          <t xml:space="preserve">御寒符·水行减免</t>
        </is>
      </c>
      <c r="D990" s="15" t="inlineStr">
        <is>
          <t xml:space="preserve">御寒符</t>
        </is>
      </c>
      <c r="E990" s="15" t="inlineStr">
        <is>
          <t xml:space="preserve">符箓／角色状态</t>
        </is>
      </c>
      <c r="F990" s="15">
        <v>7</v>
      </c>
      <c r="G990" s="15" t="inlineStr">
        <is>
          <t xml:space="preserve">自身或友方获得20%水行伤害减免，持续120秒。</t>
        </is>
      </c>
      <c r="H990" s="15" t="str">
        <f>LEFT(B990,6)</f>
        <v>209600</v>
      </c>
      <c r="I990" s="15" t="b">
        <v>1</v>
      </c>
      <c r="J990" s="15" t="inlineStr">
        <is>
          <t xml:space="preserve">覆盖</t>
        </is>
      </c>
      <c r="K990" t="inlineStr">
        <is>
          <t xml:space="preserve">有限叠加</t>
        </is>
      </c>
      <c r="L990" s="15">
        <v>1</v>
      </c>
      <c r="M990" s="15">
        <v>120000</v>
      </c>
      <c r="N990" s="15">
        <v>0</v>
      </c>
      <c r="O990" t="inlineStr">
        <is>
          <t xml:space="preserve"/>
        </is>
      </c>
      <c r="P990">
        <v>12221012</v>
      </c>
      <c r="Q990">
        <v>0</v>
      </c>
      <c r="R990" t="inlineStr">
        <is>
          <t xml:space="preserve">原点</t>
        </is>
      </c>
      <c r="S990" s="15" t="inlineStr">
        <is>
          <t xml:space="preserve">增益</t>
        </is>
      </c>
      <c r="T990">
        <v>1</v>
      </c>
      <c r="U990" s="15" t="inlineStr">
        <is>
          <t xml:space="preserve">状态效果_属性修正</t>
        </is>
      </c>
      <c r="V990" s="15">
        <v>10000</v>
      </c>
      <c r="AH990" s="15" t="inlineStr">
        <is>
          <t xml:space="preserve">水行伤害减免</t>
        </is>
      </c>
      <c r="AI990" s="15">
        <v>2000</v>
      </c>
      <c r="CK990" t="inlineStr">
        <is>
          <t xml:space="preserve">御寒符</t>
        </is>
      </c>
    </row>
    <row r="991">
      <c r="B991" s="15">
        <f>20000000+INDEX(编号表!$F:$F,MATCH(D991,编号表!$E:$E,0))*10000+F991</f>
        <v>20960008</v>
      </c>
      <c r="C991" s="15" t="inlineStr">
        <is>
          <t xml:space="preserve">御寒符·水行减免</t>
        </is>
      </c>
      <c r="D991" s="15" t="inlineStr">
        <is>
          <t xml:space="preserve">御寒符</t>
        </is>
      </c>
      <c r="E991" s="15" t="inlineStr">
        <is>
          <t xml:space="preserve">符箓／角色状态</t>
        </is>
      </c>
      <c r="F991" s="15">
        <v>8</v>
      </c>
      <c r="G991" s="15" t="inlineStr">
        <is>
          <t xml:space="preserve">自身或友方获得25%水行伤害减免，持续120秒。</t>
        </is>
      </c>
      <c r="H991" s="15" t="str">
        <f>LEFT(B991,6)</f>
        <v>209600</v>
      </c>
      <c r="I991" s="15" t="b">
        <v>1</v>
      </c>
      <c r="J991" s="15" t="inlineStr">
        <is>
          <t xml:space="preserve">覆盖</t>
        </is>
      </c>
      <c r="K991" t="inlineStr">
        <is>
          <t xml:space="preserve">有限叠加</t>
        </is>
      </c>
      <c r="L991" s="15">
        <v>1</v>
      </c>
      <c r="M991" s="15">
        <v>120000</v>
      </c>
      <c r="N991" s="15">
        <v>0</v>
      </c>
      <c r="O991" t="inlineStr">
        <is>
          <t xml:space="preserve"/>
        </is>
      </c>
      <c r="P991">
        <v>12221012</v>
      </c>
      <c r="Q991">
        <v>0</v>
      </c>
      <c r="R991" t="inlineStr">
        <is>
          <t xml:space="preserve">原点</t>
        </is>
      </c>
      <c r="S991" s="15" t="inlineStr">
        <is>
          <t xml:space="preserve">增益</t>
        </is>
      </c>
      <c r="T991">
        <v>1</v>
      </c>
      <c r="U991" s="15" t="inlineStr">
        <is>
          <t xml:space="preserve">状态效果_属性修正</t>
        </is>
      </c>
      <c r="V991" s="15">
        <v>10000</v>
      </c>
      <c r="AH991" s="15" t="inlineStr">
        <is>
          <t xml:space="preserve">水行伤害减免</t>
        </is>
      </c>
      <c r="AI991" s="15">
        <v>2500</v>
      </c>
      <c r="CK991" t="inlineStr">
        <is>
          <t xml:space="preserve">御寒符</t>
        </is>
      </c>
    </row>
    <row r="992">
      <c r="B992" s="15">
        <f>20000000+INDEX(编号表!$F:$F,MATCH(D992,编号表!$E:$E,0))*10000+F992</f>
        <v>20960009</v>
      </c>
      <c r="C992" s="15" t="inlineStr">
        <is>
          <t xml:space="preserve">御寒符·水行减免</t>
        </is>
      </c>
      <c r="D992" s="15" t="inlineStr">
        <is>
          <t xml:space="preserve">御寒符</t>
        </is>
      </c>
      <c r="E992" s="15" t="inlineStr">
        <is>
          <t xml:space="preserve">符箓／角色状态</t>
        </is>
      </c>
      <c r="F992" s="15">
        <v>9</v>
      </c>
      <c r="G992" s="15" t="inlineStr">
        <is>
          <t xml:space="preserve">自身或友方获得30%水行伤害减免，持续120秒。</t>
        </is>
      </c>
      <c r="H992" s="15" t="str">
        <f>LEFT(B992,6)</f>
        <v>209600</v>
      </c>
      <c r="I992" s="15" t="b">
        <v>1</v>
      </c>
      <c r="J992" s="15" t="inlineStr">
        <is>
          <t xml:space="preserve">覆盖</t>
        </is>
      </c>
      <c r="K992" t="inlineStr">
        <is>
          <t xml:space="preserve">有限叠加</t>
        </is>
      </c>
      <c r="L992" s="15">
        <v>1</v>
      </c>
      <c r="M992" s="15">
        <v>120000</v>
      </c>
      <c r="N992" s="15">
        <v>0</v>
      </c>
      <c r="O992" t="inlineStr">
        <is>
          <t xml:space="preserve"/>
        </is>
      </c>
      <c r="P992">
        <v>12221012</v>
      </c>
      <c r="Q992">
        <v>0</v>
      </c>
      <c r="R992" t="inlineStr">
        <is>
          <t xml:space="preserve">原点</t>
        </is>
      </c>
      <c r="S992" s="15" t="inlineStr">
        <is>
          <t xml:space="preserve">增益</t>
        </is>
      </c>
      <c r="T992">
        <v>1</v>
      </c>
      <c r="U992" s="15" t="inlineStr">
        <is>
          <t xml:space="preserve">状态效果_属性修正</t>
        </is>
      </c>
      <c r="V992" s="15">
        <v>10000</v>
      </c>
      <c r="AH992" s="15" t="inlineStr">
        <is>
          <t xml:space="preserve">水行伤害减免</t>
        </is>
      </c>
      <c r="AI992" s="15">
        <v>3000</v>
      </c>
      <c r="CK992" t="inlineStr">
        <is>
          <t xml:space="preserve">御寒符</t>
        </is>
      </c>
    </row>
    <row r="993">
      <c r="B993" s="15">
        <f>20000000+INDEX(编号表!$F:$F,MATCH(D993,编号表!$E:$E,0))*10000+F993</f>
        <v>20960010</v>
      </c>
      <c r="C993" s="15" t="inlineStr">
        <is>
          <t xml:space="preserve">御寒符·水行减免</t>
        </is>
      </c>
      <c r="D993" s="15" t="inlineStr">
        <is>
          <t xml:space="preserve">御寒符</t>
        </is>
      </c>
      <c r="E993" s="15" t="inlineStr">
        <is>
          <t xml:space="preserve">符箓／角色状态</t>
        </is>
      </c>
      <c r="F993" s="15">
        <v>10</v>
      </c>
      <c r="G993" s="15" t="inlineStr">
        <is>
          <t xml:space="preserve">自身或友方获得20%水行伤害减免，持续120秒。</t>
        </is>
      </c>
      <c r="H993" s="15" t="str">
        <f>LEFT(B993,6)</f>
        <v>209600</v>
      </c>
      <c r="I993" s="15" t="b">
        <v>1</v>
      </c>
      <c r="J993" s="15" t="inlineStr">
        <is>
          <t xml:space="preserve">覆盖</t>
        </is>
      </c>
      <c r="K993" t="inlineStr">
        <is>
          <t xml:space="preserve">有限叠加</t>
        </is>
      </c>
      <c r="L993" s="15">
        <v>1</v>
      </c>
      <c r="M993" s="15">
        <v>120000</v>
      </c>
      <c r="N993" s="15">
        <v>0</v>
      </c>
      <c r="O993" t="inlineStr">
        <is>
          <t xml:space="preserve"/>
        </is>
      </c>
      <c r="P993">
        <v>12221012</v>
      </c>
      <c r="Q993">
        <v>0</v>
      </c>
      <c r="R993" t="inlineStr">
        <is>
          <t xml:space="preserve">原点</t>
        </is>
      </c>
      <c r="S993" s="15" t="inlineStr">
        <is>
          <t xml:space="preserve">增益</t>
        </is>
      </c>
      <c r="T993">
        <v>1</v>
      </c>
      <c r="U993" s="15" t="inlineStr">
        <is>
          <t xml:space="preserve">状态效果_属性修正</t>
        </is>
      </c>
      <c r="V993" s="15">
        <v>10000</v>
      </c>
      <c r="AH993" s="15" t="inlineStr">
        <is>
          <t xml:space="preserve">水行伤害减免</t>
        </is>
      </c>
      <c r="AI993" s="15">
        <v>2000</v>
      </c>
      <c r="CK993" t="inlineStr">
        <is>
          <t xml:space="preserve">御寒符</t>
        </is>
      </c>
    </row>
    <row r="994">
      <c r="B994" s="15">
        <f>20000000+INDEX(编号表!$F:$F,MATCH(D994,编号表!$E:$E,0))*10000+F994</f>
        <v>20960011</v>
      </c>
      <c r="C994" s="15" t="inlineStr">
        <is>
          <t xml:space="preserve">御寒符·水行减免</t>
        </is>
      </c>
      <c r="D994" s="15" t="inlineStr">
        <is>
          <t xml:space="preserve">御寒符</t>
        </is>
      </c>
      <c r="E994" s="15" t="inlineStr">
        <is>
          <t xml:space="preserve">符箓／角色状态</t>
        </is>
      </c>
      <c r="F994" s="15">
        <v>11</v>
      </c>
      <c r="G994" s="15" t="inlineStr">
        <is>
          <t xml:space="preserve">自身或友方获得25%水行伤害减免，持续120秒。</t>
        </is>
      </c>
      <c r="H994" s="15" t="str">
        <f>LEFT(B994,6)</f>
        <v>209600</v>
      </c>
      <c r="I994" s="15" t="b">
        <v>1</v>
      </c>
      <c r="J994" s="15" t="inlineStr">
        <is>
          <t xml:space="preserve">覆盖</t>
        </is>
      </c>
      <c r="K994" t="inlineStr">
        <is>
          <t xml:space="preserve">有限叠加</t>
        </is>
      </c>
      <c r="L994" s="15">
        <v>1</v>
      </c>
      <c r="M994" s="15">
        <v>120000</v>
      </c>
      <c r="N994" s="15">
        <v>0</v>
      </c>
      <c r="O994" t="inlineStr">
        <is>
          <t xml:space="preserve"/>
        </is>
      </c>
      <c r="P994">
        <v>12221012</v>
      </c>
      <c r="Q994">
        <v>0</v>
      </c>
      <c r="R994" t="inlineStr">
        <is>
          <t xml:space="preserve">原点</t>
        </is>
      </c>
      <c r="S994" s="15" t="inlineStr">
        <is>
          <t xml:space="preserve">增益</t>
        </is>
      </c>
      <c r="T994">
        <v>1</v>
      </c>
      <c r="U994" s="15" t="inlineStr">
        <is>
          <t xml:space="preserve">状态效果_属性修正</t>
        </is>
      </c>
      <c r="V994" s="15">
        <v>10000</v>
      </c>
      <c r="AH994" s="15" t="inlineStr">
        <is>
          <t xml:space="preserve">水行伤害减免</t>
        </is>
      </c>
      <c r="AI994" s="15">
        <v>2500</v>
      </c>
      <c r="CK994" t="inlineStr">
        <is>
          <t xml:space="preserve">御寒符</t>
        </is>
      </c>
    </row>
    <row r="995">
      <c r="B995" s="15">
        <f>20000000+INDEX(编号表!$F:$F,MATCH(D995,编号表!$E:$E,0))*10000+F995</f>
        <v>20960012</v>
      </c>
      <c r="C995" s="15" t="inlineStr">
        <is>
          <t xml:space="preserve">御寒符·水行减免</t>
        </is>
      </c>
      <c r="D995" s="15" t="inlineStr">
        <is>
          <t xml:space="preserve">御寒符</t>
        </is>
      </c>
      <c r="E995" s="15" t="inlineStr">
        <is>
          <t xml:space="preserve">符箓／角色状态</t>
        </is>
      </c>
      <c r="F995" s="15">
        <v>12</v>
      </c>
      <c r="G995" s="15" t="inlineStr">
        <is>
          <t xml:space="preserve">自身或友方获得30%水行伤害减免，持续120秒。</t>
        </is>
      </c>
      <c r="H995" s="15" t="str">
        <f>LEFT(B995,6)</f>
        <v>209600</v>
      </c>
      <c r="I995" s="15" t="b">
        <v>1</v>
      </c>
      <c r="J995" s="15" t="inlineStr">
        <is>
          <t xml:space="preserve">覆盖</t>
        </is>
      </c>
      <c r="K995" t="inlineStr">
        <is>
          <t xml:space="preserve">有限叠加</t>
        </is>
      </c>
      <c r="L995" s="15">
        <v>1</v>
      </c>
      <c r="M995" s="15">
        <v>120000</v>
      </c>
      <c r="N995" s="15">
        <v>0</v>
      </c>
      <c r="O995" t="inlineStr">
        <is>
          <t xml:space="preserve"/>
        </is>
      </c>
      <c r="P995">
        <v>12221012</v>
      </c>
      <c r="Q995">
        <v>0</v>
      </c>
      <c r="R995" t="inlineStr">
        <is>
          <t xml:space="preserve">原点</t>
        </is>
      </c>
      <c r="S995" s="15" t="inlineStr">
        <is>
          <t xml:space="preserve">增益</t>
        </is>
      </c>
      <c r="T995">
        <v>1</v>
      </c>
      <c r="U995" s="15" t="inlineStr">
        <is>
          <t xml:space="preserve">状态效果_属性修正</t>
        </is>
      </c>
      <c r="V995" s="15">
        <v>10000</v>
      </c>
      <c r="AH995" s="15" t="inlineStr">
        <is>
          <t xml:space="preserve">水行伤害减免</t>
        </is>
      </c>
      <c r="AI995" s="15">
        <v>3000</v>
      </c>
      <c r="CK995" t="inlineStr">
        <is>
          <t xml:space="preserve">御寒符</t>
        </is>
      </c>
    </row>
    <row r="996">
      <c r="B996" s="15">
        <f>20000000+INDEX(编号表!$F:$F,MATCH(D996,编号表!$E:$E,0))*10000+F996</f>
        <v>20960013</v>
      </c>
      <c r="C996" s="15" t="inlineStr">
        <is>
          <t xml:space="preserve">御寒符·水行减免</t>
        </is>
      </c>
      <c r="D996" s="15" t="inlineStr">
        <is>
          <t xml:space="preserve">御寒符</t>
        </is>
      </c>
      <c r="E996" s="15" t="inlineStr">
        <is>
          <t xml:space="preserve">符箓／角色状态</t>
        </is>
      </c>
      <c r="F996" s="15">
        <v>13</v>
      </c>
      <c r="G996" s="15" t="inlineStr">
        <is>
          <t xml:space="preserve">自身或友方获得20%水行伤害减免，持续120秒。</t>
        </is>
      </c>
      <c r="H996" s="15" t="str">
        <f>LEFT(B996,6)</f>
        <v>209600</v>
      </c>
      <c r="I996" s="15" t="b">
        <v>1</v>
      </c>
      <c r="J996" s="15" t="inlineStr">
        <is>
          <t xml:space="preserve">覆盖</t>
        </is>
      </c>
      <c r="K996" t="inlineStr">
        <is>
          <t xml:space="preserve">有限叠加</t>
        </is>
      </c>
      <c r="L996" s="15">
        <v>1</v>
      </c>
      <c r="M996" s="15">
        <v>120000</v>
      </c>
      <c r="N996" s="15">
        <v>0</v>
      </c>
      <c r="O996" t="inlineStr">
        <is>
          <t xml:space="preserve"/>
        </is>
      </c>
      <c r="P996">
        <v>12221012</v>
      </c>
      <c r="Q996">
        <v>0</v>
      </c>
      <c r="R996" t="inlineStr">
        <is>
          <t xml:space="preserve">原点</t>
        </is>
      </c>
      <c r="S996" s="15" t="inlineStr">
        <is>
          <t xml:space="preserve">增益</t>
        </is>
      </c>
      <c r="T996">
        <v>1</v>
      </c>
      <c r="U996" s="15" t="inlineStr">
        <is>
          <t xml:space="preserve">状态效果_属性修正</t>
        </is>
      </c>
      <c r="V996" s="15">
        <v>10000</v>
      </c>
      <c r="AH996" s="15" t="inlineStr">
        <is>
          <t xml:space="preserve">水行伤害减免</t>
        </is>
      </c>
      <c r="AI996" s="15">
        <v>2000</v>
      </c>
      <c r="CK996" t="inlineStr">
        <is>
          <t xml:space="preserve">御寒符</t>
        </is>
      </c>
    </row>
    <row r="997">
      <c r="B997" s="15">
        <f>20000000+INDEX(编号表!$F:$F,MATCH(D997,编号表!$E:$E,0))*10000+F997</f>
        <v>20960014</v>
      </c>
      <c r="C997" s="15" t="inlineStr">
        <is>
          <t xml:space="preserve">御寒符·水行减免</t>
        </is>
      </c>
      <c r="D997" s="15" t="inlineStr">
        <is>
          <t xml:space="preserve">御寒符</t>
        </is>
      </c>
      <c r="E997" s="15" t="inlineStr">
        <is>
          <t xml:space="preserve">符箓／角色状态</t>
        </is>
      </c>
      <c r="F997" s="15">
        <v>14</v>
      </c>
      <c r="G997" s="15" t="inlineStr">
        <is>
          <t xml:space="preserve">自身或友方获得25%水行伤害减免，持续120秒。</t>
        </is>
      </c>
      <c r="H997" s="15" t="str">
        <f>LEFT(B997,6)</f>
        <v>209600</v>
      </c>
      <c r="I997" s="15" t="b">
        <v>1</v>
      </c>
      <c r="J997" s="15" t="inlineStr">
        <is>
          <t xml:space="preserve">覆盖</t>
        </is>
      </c>
      <c r="K997" t="inlineStr">
        <is>
          <t xml:space="preserve">有限叠加</t>
        </is>
      </c>
      <c r="L997" s="15">
        <v>1</v>
      </c>
      <c r="M997" s="15">
        <v>120000</v>
      </c>
      <c r="N997" s="15">
        <v>0</v>
      </c>
      <c r="O997" t="inlineStr">
        <is>
          <t xml:space="preserve"/>
        </is>
      </c>
      <c r="P997">
        <v>12221012</v>
      </c>
      <c r="Q997">
        <v>0</v>
      </c>
      <c r="R997" t="inlineStr">
        <is>
          <t xml:space="preserve">原点</t>
        </is>
      </c>
      <c r="S997" s="15" t="inlineStr">
        <is>
          <t xml:space="preserve">增益</t>
        </is>
      </c>
      <c r="T997">
        <v>1</v>
      </c>
      <c r="U997" s="15" t="inlineStr">
        <is>
          <t xml:space="preserve">状态效果_属性修正</t>
        </is>
      </c>
      <c r="V997" s="15">
        <v>10000</v>
      </c>
      <c r="AH997" s="15" t="inlineStr">
        <is>
          <t xml:space="preserve">水行伤害减免</t>
        </is>
      </c>
      <c r="AI997" s="15">
        <v>2500</v>
      </c>
      <c r="CK997" t="inlineStr">
        <is>
          <t xml:space="preserve">御寒符</t>
        </is>
      </c>
    </row>
    <row r="998">
      <c r="B998" s="15">
        <f>20000000+INDEX(编号表!$F:$F,MATCH(D998,编号表!$E:$E,0))*10000+F998</f>
        <v>20960015</v>
      </c>
      <c r="C998" s="15" t="inlineStr">
        <is>
          <t xml:space="preserve">御寒符·水行减免</t>
        </is>
      </c>
      <c r="D998" s="15" t="inlineStr">
        <is>
          <t xml:space="preserve">御寒符</t>
        </is>
      </c>
      <c r="E998" s="15" t="inlineStr">
        <is>
          <t xml:space="preserve">符箓／角色状态</t>
        </is>
      </c>
      <c r="F998" s="15">
        <v>15</v>
      </c>
      <c r="G998" s="15" t="inlineStr">
        <is>
          <t xml:space="preserve">自身或友方获得30%水行伤害减免，持续120秒。</t>
        </is>
      </c>
      <c r="H998" s="15" t="str">
        <f>LEFT(B998,6)</f>
        <v>209600</v>
      </c>
      <c r="I998" s="15" t="b">
        <v>1</v>
      </c>
      <c r="J998" s="15" t="inlineStr">
        <is>
          <t xml:space="preserve">覆盖</t>
        </is>
      </c>
      <c r="K998" t="inlineStr">
        <is>
          <t xml:space="preserve">有限叠加</t>
        </is>
      </c>
      <c r="L998" s="15">
        <v>1</v>
      </c>
      <c r="M998" s="15">
        <v>120000</v>
      </c>
      <c r="N998" s="15">
        <v>0</v>
      </c>
      <c r="O998" t="inlineStr">
        <is>
          <t xml:space="preserve"/>
        </is>
      </c>
      <c r="P998">
        <v>12221012</v>
      </c>
      <c r="Q998">
        <v>0</v>
      </c>
      <c r="R998" t="inlineStr">
        <is>
          <t xml:space="preserve">原点</t>
        </is>
      </c>
      <c r="S998" s="15" t="inlineStr">
        <is>
          <t xml:space="preserve">增益</t>
        </is>
      </c>
      <c r="T998">
        <v>1</v>
      </c>
      <c r="U998" s="15" t="inlineStr">
        <is>
          <t xml:space="preserve">状态效果_属性修正</t>
        </is>
      </c>
      <c r="V998" s="15">
        <v>10000</v>
      </c>
      <c r="AH998" s="15" t="inlineStr">
        <is>
          <t xml:space="preserve">水行伤害减免</t>
        </is>
      </c>
      <c r="AI998" s="15">
        <v>3000</v>
      </c>
      <c r="CK998" t="inlineStr">
        <is>
          <t xml:space="preserve">御寒符</t>
        </is>
      </c>
    </row>
    <row r="999">
      <c r="B999" s="15">
        <f>20000000+INDEX(编号表!$F:$F,MATCH(D999,编号表!$E:$E,0))*10000+F999</f>
        <v>20960016</v>
      </c>
      <c r="C999" s="15" t="inlineStr">
        <is>
          <t xml:space="preserve">御寒符·水行减免</t>
        </is>
      </c>
      <c r="D999" s="15" t="inlineStr">
        <is>
          <t xml:space="preserve">御寒符</t>
        </is>
      </c>
      <c r="E999" s="15" t="inlineStr">
        <is>
          <t xml:space="preserve">符箓／角色状态</t>
        </is>
      </c>
      <c r="F999" s="15">
        <v>16</v>
      </c>
      <c r="G999" s="15" t="inlineStr">
        <is>
          <t xml:space="preserve">自身或友方获得20%水行伤害减免，持续120秒。</t>
        </is>
      </c>
      <c r="H999" s="15" t="str">
        <f>LEFT(B999,6)</f>
        <v>209600</v>
      </c>
      <c r="I999" s="15" t="b">
        <v>1</v>
      </c>
      <c r="J999" s="15" t="inlineStr">
        <is>
          <t xml:space="preserve">覆盖</t>
        </is>
      </c>
      <c r="K999" t="inlineStr">
        <is>
          <t xml:space="preserve">有限叠加</t>
        </is>
      </c>
      <c r="L999" s="15">
        <v>1</v>
      </c>
      <c r="M999" s="15">
        <v>120000</v>
      </c>
      <c r="N999" s="15">
        <v>0</v>
      </c>
      <c r="O999" t="inlineStr">
        <is>
          <t xml:space="preserve"/>
        </is>
      </c>
      <c r="P999">
        <v>12221012</v>
      </c>
      <c r="Q999">
        <v>0</v>
      </c>
      <c r="R999" t="inlineStr">
        <is>
          <t xml:space="preserve">原点</t>
        </is>
      </c>
      <c r="S999" s="15" t="inlineStr">
        <is>
          <t xml:space="preserve">增益</t>
        </is>
      </c>
      <c r="T999">
        <v>1</v>
      </c>
      <c r="U999" s="15" t="inlineStr">
        <is>
          <t xml:space="preserve">状态效果_属性修正</t>
        </is>
      </c>
      <c r="V999" s="15">
        <v>10000</v>
      </c>
      <c r="AH999" s="15" t="inlineStr">
        <is>
          <t xml:space="preserve">水行伤害减免</t>
        </is>
      </c>
      <c r="AI999" s="15">
        <v>2000</v>
      </c>
      <c r="CK999" t="inlineStr">
        <is>
          <t xml:space="preserve">御寒符</t>
        </is>
      </c>
    </row>
    <row r="1000">
      <c r="B1000" s="15">
        <f>20000000+INDEX(编号表!$F:$F,MATCH(D1000,编号表!$E:$E,0))*10000+F1000</f>
        <v>20960017</v>
      </c>
      <c r="C1000" s="15" t="inlineStr">
        <is>
          <t xml:space="preserve">御寒符·水行减免</t>
        </is>
      </c>
      <c r="D1000" s="15" t="inlineStr">
        <is>
          <t xml:space="preserve">御寒符</t>
        </is>
      </c>
      <c r="E1000" s="15" t="inlineStr">
        <is>
          <t xml:space="preserve">符箓／角色状态</t>
        </is>
      </c>
      <c r="F1000" s="15">
        <v>17</v>
      </c>
      <c r="G1000" s="15" t="inlineStr">
        <is>
          <t xml:space="preserve">自身或友方获得25%水行伤害减免，持续120秒。</t>
        </is>
      </c>
      <c r="H1000" s="15" t="str">
        <f>LEFT(B1000,6)</f>
        <v>209600</v>
      </c>
      <c r="I1000" s="15" t="b">
        <v>1</v>
      </c>
      <c r="J1000" s="15" t="inlineStr">
        <is>
          <t xml:space="preserve">覆盖</t>
        </is>
      </c>
      <c r="K1000" t="inlineStr">
        <is>
          <t xml:space="preserve">有限叠加</t>
        </is>
      </c>
      <c r="L1000" s="15">
        <v>1</v>
      </c>
      <c r="M1000" s="15">
        <v>120000</v>
      </c>
      <c r="N1000" s="15">
        <v>0</v>
      </c>
      <c r="O1000" t="inlineStr">
        <is>
          <t xml:space="preserve"/>
        </is>
      </c>
      <c r="P1000">
        <v>12221012</v>
      </c>
      <c r="Q1000">
        <v>0</v>
      </c>
      <c r="R1000" t="inlineStr">
        <is>
          <t xml:space="preserve">原点</t>
        </is>
      </c>
      <c r="S1000" s="15" t="inlineStr">
        <is>
          <t xml:space="preserve">增益</t>
        </is>
      </c>
      <c r="T1000">
        <v>1</v>
      </c>
      <c r="U1000" s="15" t="inlineStr">
        <is>
          <t xml:space="preserve">状态效果_属性修正</t>
        </is>
      </c>
      <c r="V1000" s="15">
        <v>10000</v>
      </c>
      <c r="AH1000" s="15" t="inlineStr">
        <is>
          <t xml:space="preserve">水行伤害减免</t>
        </is>
      </c>
      <c r="AI1000" s="15">
        <v>2500</v>
      </c>
      <c r="CK1000" t="inlineStr">
        <is>
          <t xml:space="preserve">御寒符</t>
        </is>
      </c>
    </row>
    <row r="1001">
      <c r="B1001" s="15">
        <f>20000000+INDEX(编号表!$F:$F,MATCH(D1001,编号表!$E:$E,0))*10000+F1001</f>
        <v>20960018</v>
      </c>
      <c r="C1001" s="15" t="inlineStr">
        <is>
          <t xml:space="preserve">御寒符·水行减免</t>
        </is>
      </c>
      <c r="D1001" s="15" t="inlineStr">
        <is>
          <t xml:space="preserve">御寒符</t>
        </is>
      </c>
      <c r="E1001" s="15" t="inlineStr">
        <is>
          <t xml:space="preserve">符箓／角色状态</t>
        </is>
      </c>
      <c r="F1001" s="15">
        <v>18</v>
      </c>
      <c r="G1001" s="15" t="inlineStr">
        <is>
          <t xml:space="preserve">自身或友方获得30%水行伤害减免，持续120秒。</t>
        </is>
      </c>
      <c r="H1001" s="15" t="str">
        <f>LEFT(B1001,6)</f>
        <v>209600</v>
      </c>
      <c r="I1001" s="15" t="b">
        <v>1</v>
      </c>
      <c r="J1001" s="15" t="inlineStr">
        <is>
          <t xml:space="preserve">覆盖</t>
        </is>
      </c>
      <c r="K1001" t="inlineStr">
        <is>
          <t xml:space="preserve">有限叠加</t>
        </is>
      </c>
      <c r="L1001" s="15">
        <v>1</v>
      </c>
      <c r="M1001" s="15">
        <v>120000</v>
      </c>
      <c r="N1001" s="15">
        <v>0</v>
      </c>
      <c r="O1001" t="inlineStr">
        <is>
          <t xml:space="preserve"/>
        </is>
      </c>
      <c r="P1001">
        <v>12221012</v>
      </c>
      <c r="Q1001">
        <v>0</v>
      </c>
      <c r="R1001" t="inlineStr">
        <is>
          <t xml:space="preserve">原点</t>
        </is>
      </c>
      <c r="S1001" s="15" t="inlineStr">
        <is>
          <t xml:space="preserve">增益</t>
        </is>
      </c>
      <c r="T1001">
        <v>1</v>
      </c>
      <c r="U1001" s="15" t="inlineStr">
        <is>
          <t xml:space="preserve">状态效果_属性修正</t>
        </is>
      </c>
      <c r="V1001" s="15">
        <v>10000</v>
      </c>
      <c r="AH1001" s="15" t="inlineStr">
        <is>
          <t xml:space="preserve">水行伤害减免</t>
        </is>
      </c>
      <c r="AI1001" s="15">
        <v>3000</v>
      </c>
      <c r="CK1001" t="inlineStr">
        <is>
          <t xml:space="preserve">御寒符</t>
        </is>
      </c>
    </row>
    <row r="1002">
      <c r="B1002" s="15">
        <f>20000000+INDEX(编号表!$F:$F,MATCH(D1002,编号表!$E:$E,0))*10000+F1002</f>
        <v>20960019</v>
      </c>
      <c r="C1002" s="15" t="inlineStr">
        <is>
          <t xml:space="preserve">御寒符·水行减免</t>
        </is>
      </c>
      <c r="D1002" s="15" t="inlineStr">
        <is>
          <t xml:space="preserve">御寒符</t>
        </is>
      </c>
      <c r="E1002" s="15" t="inlineStr">
        <is>
          <t xml:space="preserve">符箓／角色状态</t>
        </is>
      </c>
      <c r="F1002" s="15">
        <v>19</v>
      </c>
      <c r="G1002" s="15" t="inlineStr">
        <is>
          <t xml:space="preserve">自身或友方获得20%水行伤害减免，持续120秒。</t>
        </is>
      </c>
      <c r="H1002" s="15" t="str">
        <f>LEFT(B1002,6)</f>
        <v>209600</v>
      </c>
      <c r="I1002" s="15" t="b">
        <v>1</v>
      </c>
      <c r="J1002" s="15" t="inlineStr">
        <is>
          <t xml:space="preserve">覆盖</t>
        </is>
      </c>
      <c r="K1002" t="inlineStr">
        <is>
          <t xml:space="preserve">有限叠加</t>
        </is>
      </c>
      <c r="L1002" s="15">
        <v>1</v>
      </c>
      <c r="M1002" s="15">
        <v>120000</v>
      </c>
      <c r="N1002" s="15">
        <v>0</v>
      </c>
      <c r="O1002" t="inlineStr">
        <is>
          <t xml:space="preserve"/>
        </is>
      </c>
      <c r="P1002">
        <v>12221012</v>
      </c>
      <c r="Q1002">
        <v>0</v>
      </c>
      <c r="R1002" t="inlineStr">
        <is>
          <t xml:space="preserve">原点</t>
        </is>
      </c>
      <c r="S1002" s="15" t="inlineStr">
        <is>
          <t xml:space="preserve">增益</t>
        </is>
      </c>
      <c r="T1002">
        <v>1</v>
      </c>
      <c r="U1002" s="15" t="inlineStr">
        <is>
          <t xml:space="preserve">状态效果_属性修正</t>
        </is>
      </c>
      <c r="V1002" s="15">
        <v>10000</v>
      </c>
      <c r="AH1002" s="15" t="inlineStr">
        <is>
          <t xml:space="preserve">水行伤害减免</t>
        </is>
      </c>
      <c r="AI1002" s="15">
        <v>2000</v>
      </c>
      <c r="CK1002" t="inlineStr">
        <is>
          <t xml:space="preserve">御寒符</t>
        </is>
      </c>
    </row>
    <row r="1003">
      <c r="B1003" s="15">
        <f>20000000+INDEX(编号表!$F:$F,MATCH(D1003,编号表!$E:$E,0))*10000+F1003</f>
        <v>20960020</v>
      </c>
      <c r="C1003" s="15" t="inlineStr">
        <is>
          <t xml:space="preserve">御寒符·水行减免</t>
        </is>
      </c>
      <c r="D1003" s="15" t="inlineStr">
        <is>
          <t xml:space="preserve">御寒符</t>
        </is>
      </c>
      <c r="E1003" s="15" t="inlineStr">
        <is>
          <t xml:space="preserve">符箓／角色状态</t>
        </is>
      </c>
      <c r="F1003" s="15">
        <v>20</v>
      </c>
      <c r="G1003" s="15" t="inlineStr">
        <is>
          <t xml:space="preserve">自身或友方获得25%水行伤害减免，持续120秒。</t>
        </is>
      </c>
      <c r="H1003" s="15" t="str">
        <f>LEFT(B1003,6)</f>
        <v>209600</v>
      </c>
      <c r="I1003" s="15" t="b">
        <v>1</v>
      </c>
      <c r="J1003" s="15" t="inlineStr">
        <is>
          <t xml:space="preserve">覆盖</t>
        </is>
      </c>
      <c r="K1003" t="inlineStr">
        <is>
          <t xml:space="preserve">有限叠加</t>
        </is>
      </c>
      <c r="L1003" s="15">
        <v>1</v>
      </c>
      <c r="M1003" s="15">
        <v>120000</v>
      </c>
      <c r="N1003" s="15">
        <v>0</v>
      </c>
      <c r="O1003" t="inlineStr">
        <is>
          <t xml:space="preserve"/>
        </is>
      </c>
      <c r="P1003">
        <v>12221012</v>
      </c>
      <c r="Q1003">
        <v>0</v>
      </c>
      <c r="R1003" t="inlineStr">
        <is>
          <t xml:space="preserve">原点</t>
        </is>
      </c>
      <c r="S1003" s="15" t="inlineStr">
        <is>
          <t xml:space="preserve">增益</t>
        </is>
      </c>
      <c r="T1003">
        <v>1</v>
      </c>
      <c r="U1003" s="15" t="inlineStr">
        <is>
          <t xml:space="preserve">状态效果_属性修正</t>
        </is>
      </c>
      <c r="V1003" s="15">
        <v>10000</v>
      </c>
      <c r="AH1003" s="15" t="inlineStr">
        <is>
          <t xml:space="preserve">水行伤害减免</t>
        </is>
      </c>
      <c r="AI1003" s="15">
        <v>2500</v>
      </c>
      <c r="CK1003" t="inlineStr">
        <is>
          <t xml:space="preserve">御寒符</t>
        </is>
      </c>
    </row>
    <row r="1004">
      <c r="B1004" s="15">
        <f>20000000+INDEX(编号表!$F:$F,MATCH(D1004,编号表!$E:$E,0))*10000+F1004</f>
        <v>20960021</v>
      </c>
      <c r="C1004" s="15" t="inlineStr">
        <is>
          <t xml:space="preserve">御寒符·水行减免</t>
        </is>
      </c>
      <c r="D1004" s="15" t="inlineStr">
        <is>
          <t xml:space="preserve">御寒符</t>
        </is>
      </c>
      <c r="E1004" s="15" t="inlineStr">
        <is>
          <t xml:space="preserve">符箓／角色状态</t>
        </is>
      </c>
      <c r="F1004" s="15">
        <v>21</v>
      </c>
      <c r="G1004" s="15" t="inlineStr">
        <is>
          <t xml:space="preserve">自身或友方获得30%水行伤害减免，持续120秒。</t>
        </is>
      </c>
      <c r="H1004" s="15" t="str">
        <f>LEFT(B1004,6)</f>
        <v>209600</v>
      </c>
      <c r="I1004" s="15" t="b">
        <v>1</v>
      </c>
      <c r="J1004" s="15" t="inlineStr">
        <is>
          <t xml:space="preserve">覆盖</t>
        </is>
      </c>
      <c r="K1004" t="inlineStr">
        <is>
          <t xml:space="preserve">有限叠加</t>
        </is>
      </c>
      <c r="L1004" s="15">
        <v>1</v>
      </c>
      <c r="M1004" s="15">
        <v>120000</v>
      </c>
      <c r="N1004" s="15">
        <v>0</v>
      </c>
      <c r="O1004" t="inlineStr">
        <is>
          <t xml:space="preserve"/>
        </is>
      </c>
      <c r="P1004">
        <v>12221012</v>
      </c>
      <c r="Q1004">
        <v>0</v>
      </c>
      <c r="R1004" t="inlineStr">
        <is>
          <t xml:space="preserve">原点</t>
        </is>
      </c>
      <c r="S1004" s="15" t="inlineStr">
        <is>
          <t xml:space="preserve">增益</t>
        </is>
      </c>
      <c r="T1004">
        <v>1</v>
      </c>
      <c r="U1004" s="15" t="inlineStr">
        <is>
          <t xml:space="preserve">状态效果_属性修正</t>
        </is>
      </c>
      <c r="V1004" s="15">
        <v>10000</v>
      </c>
      <c r="AH1004" s="15" t="inlineStr">
        <is>
          <t xml:space="preserve">水行伤害减免</t>
        </is>
      </c>
      <c r="AI1004" s="15">
        <v>3000</v>
      </c>
      <c r="CK1004" t="inlineStr">
        <is>
          <t xml:space="preserve">御寒符</t>
        </is>
      </c>
    </row>
    <row r="1005">
      <c r="B1005" s="15">
        <f>20000000+INDEX(编号表!$F:$F,MATCH(D1005,编号表!$E:$E,0))*10000+F1005</f>
        <v>20970001</v>
      </c>
      <c r="C1005" s="15" t="inlineStr">
        <is>
          <t xml:space="preserve">镇魂符·神识减免</t>
        </is>
      </c>
      <c r="D1005" s="15" t="inlineStr">
        <is>
          <t xml:space="preserve">镇魂符</t>
        </is>
      </c>
      <c r="E1005" s="15" t="inlineStr">
        <is>
          <t xml:space="preserve">符箓／角色状态</t>
        </is>
      </c>
      <c r="F1005" s="15">
        <v>1</v>
      </c>
      <c r="G1005" s="15" t="inlineStr">
        <is>
          <t xml:space="preserve">自身或友方获得25%神识伤害减免，持续120秒。</t>
        </is>
      </c>
      <c r="H1005" s="15" t="str">
        <f>LEFT(B1005,6)</f>
        <v>209700</v>
      </c>
      <c r="I1005" s="15" t="b">
        <v>1</v>
      </c>
      <c r="J1005" s="15" t="inlineStr">
        <is>
          <t xml:space="preserve">覆盖</t>
        </is>
      </c>
      <c r="K1005" t="inlineStr">
        <is>
          <t xml:space="preserve">有限叠加</t>
        </is>
      </c>
      <c r="L1005" s="15">
        <v>1</v>
      </c>
      <c r="M1005" s="15">
        <v>120000</v>
      </c>
      <c r="N1005" s="15">
        <v>0</v>
      </c>
      <c r="O1005" t="inlineStr">
        <is>
          <t xml:space="preserve"/>
        </is>
      </c>
      <c r="P1005">
        <v>12221013</v>
      </c>
      <c r="Q1005">
        <v>0</v>
      </c>
      <c r="R1005" t="inlineStr">
        <is>
          <t xml:space="preserve">原点</t>
        </is>
      </c>
      <c r="S1005" s="15" t="inlineStr">
        <is>
          <t xml:space="preserve">增益</t>
        </is>
      </c>
      <c r="T1005">
        <v>1</v>
      </c>
      <c r="U1005" s="15" t="inlineStr">
        <is>
          <t xml:space="preserve">状态效果_属性修正</t>
        </is>
      </c>
      <c r="V1005" s="15">
        <v>10000</v>
      </c>
      <c r="AH1005" s="15" t="inlineStr">
        <is>
          <t xml:space="preserve">灵魂伤害减免</t>
        </is>
      </c>
      <c r="AI1005" s="15">
        <v>2500</v>
      </c>
      <c r="CK1005" t="inlineStr">
        <is>
          <t xml:space="preserve">镇魂符</t>
        </is>
      </c>
    </row>
    <row r="1006">
      <c r="B1006" s="15">
        <f>20000000+INDEX(编号表!$F:$F,MATCH(D1006,编号表!$E:$E,0))*10000+F1006</f>
        <v>20970002</v>
      </c>
      <c r="C1006" s="15" t="inlineStr">
        <is>
          <t xml:space="preserve">镇魂符·神识减免</t>
        </is>
      </c>
      <c r="D1006" s="15" t="inlineStr">
        <is>
          <t xml:space="preserve">镇魂符</t>
        </is>
      </c>
      <c r="E1006" s="15" t="inlineStr">
        <is>
          <t xml:space="preserve">符箓／角色状态</t>
        </is>
      </c>
      <c r="F1006" s="15">
        <v>2</v>
      </c>
      <c r="G1006" s="15" t="inlineStr">
        <is>
          <t xml:space="preserve">自身或友方获得31.25%神识伤害减免，持续120秒。</t>
        </is>
      </c>
      <c r="H1006" s="15" t="str">
        <f>LEFT(B1006,6)</f>
        <v>209700</v>
      </c>
      <c r="I1006" s="15" t="b">
        <v>1</v>
      </c>
      <c r="J1006" s="15" t="inlineStr">
        <is>
          <t xml:space="preserve">覆盖</t>
        </is>
      </c>
      <c r="K1006" t="inlineStr">
        <is>
          <t xml:space="preserve">有限叠加</t>
        </is>
      </c>
      <c r="L1006" s="15">
        <v>1</v>
      </c>
      <c r="M1006" s="15">
        <v>120000</v>
      </c>
      <c r="N1006" s="15">
        <v>0</v>
      </c>
      <c r="O1006" t="inlineStr">
        <is>
          <t xml:space="preserve"/>
        </is>
      </c>
      <c r="P1006">
        <v>12221013</v>
      </c>
      <c r="Q1006">
        <v>0</v>
      </c>
      <c r="R1006" t="inlineStr">
        <is>
          <t xml:space="preserve">原点</t>
        </is>
      </c>
      <c r="S1006" s="15" t="inlineStr">
        <is>
          <t xml:space="preserve">增益</t>
        </is>
      </c>
      <c r="T1006">
        <v>1</v>
      </c>
      <c r="U1006" s="15" t="inlineStr">
        <is>
          <t xml:space="preserve">状态效果_属性修正</t>
        </is>
      </c>
      <c r="V1006" s="15">
        <v>10000</v>
      </c>
      <c r="AH1006" s="15" t="inlineStr">
        <is>
          <t xml:space="preserve">灵魂伤害减免</t>
        </is>
      </c>
      <c r="AI1006" s="15">
        <v>3125</v>
      </c>
      <c r="CK1006" t="inlineStr">
        <is>
          <t xml:space="preserve">镇魂符</t>
        </is>
      </c>
    </row>
    <row r="1007">
      <c r="B1007" s="15">
        <f>20000000+INDEX(编号表!$F:$F,MATCH(D1007,编号表!$E:$E,0))*10000+F1007</f>
        <v>20970003</v>
      </c>
      <c r="C1007" s="15" t="inlineStr">
        <is>
          <t xml:space="preserve">镇魂符·神识减免</t>
        </is>
      </c>
      <c r="D1007" s="15" t="inlineStr">
        <is>
          <t xml:space="preserve">镇魂符</t>
        </is>
      </c>
      <c r="E1007" s="15" t="inlineStr">
        <is>
          <t xml:space="preserve">符箓／角色状态</t>
        </is>
      </c>
      <c r="F1007" s="15">
        <v>3</v>
      </c>
      <c r="G1007" s="15" t="inlineStr">
        <is>
          <t xml:space="preserve">自身或友方获得37.5%神识伤害减免，持续120秒。</t>
        </is>
      </c>
      <c r="H1007" s="15" t="str">
        <f>LEFT(B1007,6)</f>
        <v>209700</v>
      </c>
      <c r="I1007" s="15" t="b">
        <v>1</v>
      </c>
      <c r="J1007" s="15" t="inlineStr">
        <is>
          <t xml:space="preserve">覆盖</t>
        </is>
      </c>
      <c r="K1007" t="inlineStr">
        <is>
          <t xml:space="preserve">有限叠加</t>
        </is>
      </c>
      <c r="L1007" s="15">
        <v>1</v>
      </c>
      <c r="M1007" s="15">
        <v>120000</v>
      </c>
      <c r="N1007" s="15">
        <v>0</v>
      </c>
      <c r="O1007" t="inlineStr">
        <is>
          <t xml:space="preserve"/>
        </is>
      </c>
      <c r="P1007">
        <v>12221013</v>
      </c>
      <c r="Q1007">
        <v>0</v>
      </c>
      <c r="R1007" t="inlineStr">
        <is>
          <t xml:space="preserve">原点</t>
        </is>
      </c>
      <c r="S1007" s="15" t="inlineStr">
        <is>
          <t xml:space="preserve">增益</t>
        </is>
      </c>
      <c r="T1007">
        <v>1</v>
      </c>
      <c r="U1007" s="15" t="inlineStr">
        <is>
          <t xml:space="preserve">状态效果_属性修正</t>
        </is>
      </c>
      <c r="V1007" s="15">
        <v>10000</v>
      </c>
      <c r="AH1007" s="15" t="inlineStr">
        <is>
          <t xml:space="preserve">灵魂伤害减免</t>
        </is>
      </c>
      <c r="AI1007" s="15">
        <v>3750</v>
      </c>
      <c r="CK1007" t="inlineStr">
        <is>
          <t xml:space="preserve">镇魂符</t>
        </is>
      </c>
    </row>
    <row r="1008">
      <c r="B1008" s="15">
        <f>20000000+INDEX(编号表!$F:$F,MATCH(D1008,编号表!$E:$E,0))*10000+F1008</f>
        <v>20970004</v>
      </c>
      <c r="C1008" s="15" t="inlineStr">
        <is>
          <t xml:space="preserve">镇魂符·神识减免</t>
        </is>
      </c>
      <c r="D1008" s="15" t="inlineStr">
        <is>
          <t xml:space="preserve">镇魂符</t>
        </is>
      </c>
      <c r="E1008" s="15" t="inlineStr">
        <is>
          <t xml:space="preserve">符箓／角色状态</t>
        </is>
      </c>
      <c r="F1008" s="15">
        <v>4</v>
      </c>
      <c r="G1008" s="15" t="inlineStr">
        <is>
          <t xml:space="preserve">自身或友方获得25%神识伤害减免，持续120秒。</t>
        </is>
      </c>
      <c r="H1008" s="15" t="str">
        <f>LEFT(B1008,6)</f>
        <v>209700</v>
      </c>
      <c r="I1008" s="15" t="b">
        <v>1</v>
      </c>
      <c r="J1008" s="15" t="inlineStr">
        <is>
          <t xml:space="preserve">覆盖</t>
        </is>
      </c>
      <c r="K1008" t="inlineStr">
        <is>
          <t xml:space="preserve">有限叠加</t>
        </is>
      </c>
      <c r="L1008" s="15">
        <v>1</v>
      </c>
      <c r="M1008" s="15">
        <v>120000</v>
      </c>
      <c r="N1008" s="15">
        <v>0</v>
      </c>
      <c r="O1008" t="inlineStr">
        <is>
          <t xml:space="preserve"/>
        </is>
      </c>
      <c r="P1008">
        <v>12221013</v>
      </c>
      <c r="Q1008">
        <v>0</v>
      </c>
      <c r="R1008" t="inlineStr">
        <is>
          <t xml:space="preserve">原点</t>
        </is>
      </c>
      <c r="S1008" s="15" t="inlineStr">
        <is>
          <t xml:space="preserve">增益</t>
        </is>
      </c>
      <c r="T1008">
        <v>1</v>
      </c>
      <c r="U1008" s="15" t="inlineStr">
        <is>
          <t xml:space="preserve">状态效果_属性修正</t>
        </is>
      </c>
      <c r="V1008" s="15">
        <v>10000</v>
      </c>
      <c r="AH1008" s="15" t="inlineStr">
        <is>
          <t xml:space="preserve">灵魂伤害减免</t>
        </is>
      </c>
      <c r="AI1008" s="15">
        <v>2500</v>
      </c>
      <c r="CK1008" t="inlineStr">
        <is>
          <t xml:space="preserve">镇魂符</t>
        </is>
      </c>
    </row>
    <row r="1009">
      <c r="B1009" s="15">
        <f>20000000+INDEX(编号表!$F:$F,MATCH(D1009,编号表!$E:$E,0))*10000+F1009</f>
        <v>20970005</v>
      </c>
      <c r="C1009" s="15" t="inlineStr">
        <is>
          <t xml:space="preserve">镇魂符·神识减免</t>
        </is>
      </c>
      <c r="D1009" s="15" t="inlineStr">
        <is>
          <t xml:space="preserve">镇魂符</t>
        </is>
      </c>
      <c r="E1009" s="15" t="inlineStr">
        <is>
          <t xml:space="preserve">符箓／角色状态</t>
        </is>
      </c>
      <c r="F1009" s="15">
        <v>5</v>
      </c>
      <c r="G1009" s="15" t="inlineStr">
        <is>
          <t xml:space="preserve">自身或友方获得31.25%神识伤害减免，持续120秒。</t>
        </is>
      </c>
      <c r="H1009" s="15" t="str">
        <f>LEFT(B1009,6)</f>
        <v>209700</v>
      </c>
      <c r="I1009" s="15" t="b">
        <v>1</v>
      </c>
      <c r="J1009" s="15" t="inlineStr">
        <is>
          <t xml:space="preserve">覆盖</t>
        </is>
      </c>
      <c r="K1009" t="inlineStr">
        <is>
          <t xml:space="preserve">有限叠加</t>
        </is>
      </c>
      <c r="L1009" s="15">
        <v>1</v>
      </c>
      <c r="M1009" s="15">
        <v>120000</v>
      </c>
      <c r="N1009" s="15">
        <v>0</v>
      </c>
      <c r="O1009" t="inlineStr">
        <is>
          <t xml:space="preserve"/>
        </is>
      </c>
      <c r="P1009">
        <v>12221013</v>
      </c>
      <c r="Q1009">
        <v>0</v>
      </c>
      <c r="R1009" t="inlineStr">
        <is>
          <t xml:space="preserve">原点</t>
        </is>
      </c>
      <c r="S1009" s="15" t="inlineStr">
        <is>
          <t xml:space="preserve">增益</t>
        </is>
      </c>
      <c r="T1009">
        <v>1</v>
      </c>
      <c r="U1009" s="15" t="inlineStr">
        <is>
          <t xml:space="preserve">状态效果_属性修正</t>
        </is>
      </c>
      <c r="V1009" s="15">
        <v>10000</v>
      </c>
      <c r="AH1009" s="15" t="inlineStr">
        <is>
          <t xml:space="preserve">灵魂伤害减免</t>
        </is>
      </c>
      <c r="AI1009" s="15">
        <v>3125</v>
      </c>
      <c r="CK1009" t="inlineStr">
        <is>
          <t xml:space="preserve">镇魂符</t>
        </is>
      </c>
    </row>
    <row r="1010">
      <c r="B1010" s="15">
        <f>20000000+INDEX(编号表!$F:$F,MATCH(D1010,编号表!$E:$E,0))*10000+F1010</f>
        <v>20970006</v>
      </c>
      <c r="C1010" s="15" t="inlineStr">
        <is>
          <t xml:space="preserve">镇魂符·神识减免</t>
        </is>
      </c>
      <c r="D1010" s="15" t="inlineStr">
        <is>
          <t xml:space="preserve">镇魂符</t>
        </is>
      </c>
      <c r="E1010" s="15" t="inlineStr">
        <is>
          <t xml:space="preserve">符箓／角色状态</t>
        </is>
      </c>
      <c r="F1010" s="15">
        <v>6</v>
      </c>
      <c r="G1010" s="15" t="inlineStr">
        <is>
          <t xml:space="preserve">自身或友方获得37.5%神识伤害减免，持续120秒。</t>
        </is>
      </c>
      <c r="H1010" s="15" t="str">
        <f>LEFT(B1010,6)</f>
        <v>209700</v>
      </c>
      <c r="I1010" s="15" t="b">
        <v>1</v>
      </c>
      <c r="J1010" s="15" t="inlineStr">
        <is>
          <t xml:space="preserve">覆盖</t>
        </is>
      </c>
      <c r="K1010" t="inlineStr">
        <is>
          <t xml:space="preserve">有限叠加</t>
        </is>
      </c>
      <c r="L1010" s="15">
        <v>1</v>
      </c>
      <c r="M1010" s="15">
        <v>120000</v>
      </c>
      <c r="N1010" s="15">
        <v>0</v>
      </c>
      <c r="O1010" t="inlineStr">
        <is>
          <t xml:space="preserve"/>
        </is>
      </c>
      <c r="P1010">
        <v>12221013</v>
      </c>
      <c r="Q1010">
        <v>0</v>
      </c>
      <c r="R1010" t="inlineStr">
        <is>
          <t xml:space="preserve">原点</t>
        </is>
      </c>
      <c r="S1010" s="15" t="inlineStr">
        <is>
          <t xml:space="preserve">增益</t>
        </is>
      </c>
      <c r="T1010">
        <v>1</v>
      </c>
      <c r="U1010" s="15" t="inlineStr">
        <is>
          <t xml:space="preserve">状态效果_属性修正</t>
        </is>
      </c>
      <c r="V1010" s="15">
        <v>10000</v>
      </c>
      <c r="AH1010" s="15" t="inlineStr">
        <is>
          <t xml:space="preserve">灵魂伤害减免</t>
        </is>
      </c>
      <c r="AI1010" s="15">
        <v>3750</v>
      </c>
      <c r="CK1010" t="inlineStr">
        <is>
          <t xml:space="preserve">镇魂符</t>
        </is>
      </c>
    </row>
    <row r="1011">
      <c r="B1011" s="15">
        <f>20000000+INDEX(编号表!$F:$F,MATCH(D1011,编号表!$E:$E,0))*10000+F1011</f>
        <v>20970007</v>
      </c>
      <c r="C1011" s="15" t="inlineStr">
        <is>
          <t xml:space="preserve">镇魂符·神识减免</t>
        </is>
      </c>
      <c r="D1011" s="15" t="inlineStr">
        <is>
          <t xml:space="preserve">镇魂符</t>
        </is>
      </c>
      <c r="E1011" s="15" t="inlineStr">
        <is>
          <t xml:space="preserve">符箓／角色状态</t>
        </is>
      </c>
      <c r="F1011" s="15">
        <v>7</v>
      </c>
      <c r="G1011" s="15" t="inlineStr">
        <is>
          <t xml:space="preserve">自身或友方获得25%神识伤害减免，持续120秒。</t>
        </is>
      </c>
      <c r="H1011" s="15" t="str">
        <f>LEFT(B1011,6)</f>
        <v>209700</v>
      </c>
      <c r="I1011" s="15" t="b">
        <v>1</v>
      </c>
      <c r="J1011" s="15" t="inlineStr">
        <is>
          <t xml:space="preserve">覆盖</t>
        </is>
      </c>
      <c r="K1011" t="inlineStr">
        <is>
          <t xml:space="preserve">有限叠加</t>
        </is>
      </c>
      <c r="L1011" s="15">
        <v>1</v>
      </c>
      <c r="M1011" s="15">
        <v>120000</v>
      </c>
      <c r="N1011" s="15">
        <v>0</v>
      </c>
      <c r="O1011" t="inlineStr">
        <is>
          <t xml:space="preserve"/>
        </is>
      </c>
      <c r="P1011">
        <v>12221013</v>
      </c>
      <c r="Q1011">
        <v>0</v>
      </c>
      <c r="R1011" t="inlineStr">
        <is>
          <t xml:space="preserve">原点</t>
        </is>
      </c>
      <c r="S1011" s="15" t="inlineStr">
        <is>
          <t xml:space="preserve">增益</t>
        </is>
      </c>
      <c r="T1011">
        <v>1</v>
      </c>
      <c r="U1011" s="15" t="inlineStr">
        <is>
          <t xml:space="preserve">状态效果_属性修正</t>
        </is>
      </c>
      <c r="V1011" s="15">
        <v>10000</v>
      </c>
      <c r="AH1011" s="15" t="inlineStr">
        <is>
          <t xml:space="preserve">灵魂伤害减免</t>
        </is>
      </c>
      <c r="AI1011" s="15">
        <v>2500</v>
      </c>
      <c r="CK1011" t="inlineStr">
        <is>
          <t xml:space="preserve">镇魂符</t>
        </is>
      </c>
    </row>
    <row r="1012">
      <c r="B1012" s="15">
        <f>20000000+INDEX(编号表!$F:$F,MATCH(D1012,编号表!$E:$E,0))*10000+F1012</f>
        <v>20970008</v>
      </c>
      <c r="C1012" s="15" t="inlineStr">
        <is>
          <t xml:space="preserve">镇魂符·神识减免</t>
        </is>
      </c>
      <c r="D1012" s="15" t="inlineStr">
        <is>
          <t xml:space="preserve">镇魂符</t>
        </is>
      </c>
      <c r="E1012" s="15" t="inlineStr">
        <is>
          <t xml:space="preserve">符箓／角色状态</t>
        </is>
      </c>
      <c r="F1012" s="15">
        <v>8</v>
      </c>
      <c r="G1012" s="15" t="inlineStr">
        <is>
          <t xml:space="preserve">自身或友方获得31.25%神识伤害减免，持续120秒。</t>
        </is>
      </c>
      <c r="H1012" s="15" t="str">
        <f>LEFT(B1012,6)</f>
        <v>209700</v>
      </c>
      <c r="I1012" s="15" t="b">
        <v>1</v>
      </c>
      <c r="J1012" s="15" t="inlineStr">
        <is>
          <t xml:space="preserve">覆盖</t>
        </is>
      </c>
      <c r="K1012" t="inlineStr">
        <is>
          <t xml:space="preserve">有限叠加</t>
        </is>
      </c>
      <c r="L1012" s="15">
        <v>1</v>
      </c>
      <c r="M1012" s="15">
        <v>120000</v>
      </c>
      <c r="N1012" s="15">
        <v>0</v>
      </c>
      <c r="O1012" t="inlineStr">
        <is>
          <t xml:space="preserve"/>
        </is>
      </c>
      <c r="P1012">
        <v>12221013</v>
      </c>
      <c r="Q1012">
        <v>0</v>
      </c>
      <c r="R1012" t="inlineStr">
        <is>
          <t xml:space="preserve">原点</t>
        </is>
      </c>
      <c r="S1012" s="15" t="inlineStr">
        <is>
          <t xml:space="preserve">增益</t>
        </is>
      </c>
      <c r="T1012">
        <v>1</v>
      </c>
      <c r="U1012" s="15" t="inlineStr">
        <is>
          <t xml:space="preserve">状态效果_属性修正</t>
        </is>
      </c>
      <c r="V1012" s="15">
        <v>10000</v>
      </c>
      <c r="AH1012" s="15" t="inlineStr">
        <is>
          <t xml:space="preserve">灵魂伤害减免</t>
        </is>
      </c>
      <c r="AI1012" s="15">
        <v>3125</v>
      </c>
      <c r="CK1012" t="inlineStr">
        <is>
          <t xml:space="preserve">镇魂符</t>
        </is>
      </c>
    </row>
    <row r="1013">
      <c r="B1013" s="15">
        <f>20000000+INDEX(编号表!$F:$F,MATCH(D1013,编号表!$E:$E,0))*10000+F1013</f>
        <v>20970009</v>
      </c>
      <c r="C1013" s="15" t="inlineStr">
        <is>
          <t xml:space="preserve">镇魂符·神识减免</t>
        </is>
      </c>
      <c r="D1013" s="15" t="inlineStr">
        <is>
          <t xml:space="preserve">镇魂符</t>
        </is>
      </c>
      <c r="E1013" s="15" t="inlineStr">
        <is>
          <t xml:space="preserve">符箓／角色状态</t>
        </is>
      </c>
      <c r="F1013" s="15">
        <v>9</v>
      </c>
      <c r="G1013" s="15" t="inlineStr">
        <is>
          <t xml:space="preserve">自身或友方获得37.5%神识伤害减免，持续120秒。</t>
        </is>
      </c>
      <c r="H1013" s="15" t="str">
        <f>LEFT(B1013,6)</f>
        <v>209700</v>
      </c>
      <c r="I1013" s="15" t="b">
        <v>1</v>
      </c>
      <c r="J1013" s="15" t="inlineStr">
        <is>
          <t xml:space="preserve">覆盖</t>
        </is>
      </c>
      <c r="K1013" t="inlineStr">
        <is>
          <t xml:space="preserve">有限叠加</t>
        </is>
      </c>
      <c r="L1013" s="15">
        <v>1</v>
      </c>
      <c r="M1013" s="15">
        <v>120000</v>
      </c>
      <c r="N1013" s="15">
        <v>0</v>
      </c>
      <c r="O1013" t="inlineStr">
        <is>
          <t xml:space="preserve"/>
        </is>
      </c>
      <c r="P1013">
        <v>12221013</v>
      </c>
      <c r="Q1013">
        <v>0</v>
      </c>
      <c r="R1013" t="inlineStr">
        <is>
          <t xml:space="preserve">原点</t>
        </is>
      </c>
      <c r="S1013" s="15" t="inlineStr">
        <is>
          <t xml:space="preserve">增益</t>
        </is>
      </c>
      <c r="T1013">
        <v>1</v>
      </c>
      <c r="U1013" s="15" t="inlineStr">
        <is>
          <t xml:space="preserve">状态效果_属性修正</t>
        </is>
      </c>
      <c r="V1013" s="15">
        <v>10000</v>
      </c>
      <c r="AH1013" s="15" t="inlineStr">
        <is>
          <t xml:space="preserve">灵魂伤害减免</t>
        </is>
      </c>
      <c r="AI1013" s="15">
        <v>3750</v>
      </c>
      <c r="CK1013" t="inlineStr">
        <is>
          <t xml:space="preserve">镇魂符</t>
        </is>
      </c>
    </row>
    <row r="1014">
      <c r="B1014" s="15">
        <f>20000000+INDEX(编号表!$F:$F,MATCH(D1014,编号表!$E:$E,0))*10000+F1014</f>
        <v>20970010</v>
      </c>
      <c r="C1014" s="15" t="inlineStr">
        <is>
          <t xml:space="preserve">镇魂符·神识减免</t>
        </is>
      </c>
      <c r="D1014" s="15" t="inlineStr">
        <is>
          <t xml:space="preserve">镇魂符</t>
        </is>
      </c>
      <c r="E1014" s="15" t="inlineStr">
        <is>
          <t xml:space="preserve">符箓／角色状态</t>
        </is>
      </c>
      <c r="F1014" s="15">
        <v>10</v>
      </c>
      <c r="G1014" s="15" t="inlineStr">
        <is>
          <t xml:space="preserve">自身或友方获得25%神识伤害减免，持续120秒。</t>
        </is>
      </c>
      <c r="H1014" s="15" t="str">
        <f>LEFT(B1014,6)</f>
        <v>209700</v>
      </c>
      <c r="I1014" s="15" t="b">
        <v>1</v>
      </c>
      <c r="J1014" s="15" t="inlineStr">
        <is>
          <t xml:space="preserve">覆盖</t>
        </is>
      </c>
      <c r="K1014" t="inlineStr">
        <is>
          <t xml:space="preserve">有限叠加</t>
        </is>
      </c>
      <c r="L1014" s="15">
        <v>1</v>
      </c>
      <c r="M1014" s="15">
        <v>120000</v>
      </c>
      <c r="N1014" s="15">
        <v>0</v>
      </c>
      <c r="O1014" t="inlineStr">
        <is>
          <t xml:space="preserve"/>
        </is>
      </c>
      <c r="P1014">
        <v>12221013</v>
      </c>
      <c r="Q1014">
        <v>0</v>
      </c>
      <c r="R1014" t="inlineStr">
        <is>
          <t xml:space="preserve">原点</t>
        </is>
      </c>
      <c r="S1014" s="15" t="inlineStr">
        <is>
          <t xml:space="preserve">增益</t>
        </is>
      </c>
      <c r="T1014">
        <v>1</v>
      </c>
      <c r="U1014" s="15" t="inlineStr">
        <is>
          <t xml:space="preserve">状态效果_属性修正</t>
        </is>
      </c>
      <c r="V1014" s="15">
        <v>10000</v>
      </c>
      <c r="AH1014" s="15" t="inlineStr">
        <is>
          <t xml:space="preserve">灵魂伤害减免</t>
        </is>
      </c>
      <c r="AI1014" s="15">
        <v>2500</v>
      </c>
      <c r="CK1014" t="inlineStr">
        <is>
          <t xml:space="preserve">镇魂符</t>
        </is>
      </c>
    </row>
    <row r="1015">
      <c r="B1015" s="15">
        <f>20000000+INDEX(编号表!$F:$F,MATCH(D1015,编号表!$E:$E,0))*10000+F1015</f>
        <v>20970011</v>
      </c>
      <c r="C1015" s="15" t="inlineStr">
        <is>
          <t xml:space="preserve">镇魂符·神识减免</t>
        </is>
      </c>
      <c r="D1015" s="15" t="inlineStr">
        <is>
          <t xml:space="preserve">镇魂符</t>
        </is>
      </c>
      <c r="E1015" s="15" t="inlineStr">
        <is>
          <t xml:space="preserve">符箓／角色状态</t>
        </is>
      </c>
      <c r="F1015" s="15">
        <v>11</v>
      </c>
      <c r="G1015" s="15" t="inlineStr">
        <is>
          <t xml:space="preserve">自身或友方获得31.25%神识伤害减免，持续120秒。</t>
        </is>
      </c>
      <c r="H1015" s="15" t="str">
        <f>LEFT(B1015,6)</f>
        <v>209700</v>
      </c>
      <c r="I1015" s="15" t="b">
        <v>1</v>
      </c>
      <c r="J1015" s="15" t="inlineStr">
        <is>
          <t xml:space="preserve">覆盖</t>
        </is>
      </c>
      <c r="K1015" t="inlineStr">
        <is>
          <t xml:space="preserve">有限叠加</t>
        </is>
      </c>
      <c r="L1015" s="15">
        <v>1</v>
      </c>
      <c r="M1015" s="15">
        <v>120000</v>
      </c>
      <c r="N1015" s="15">
        <v>0</v>
      </c>
      <c r="O1015" t="inlineStr">
        <is>
          <t xml:space="preserve"/>
        </is>
      </c>
      <c r="P1015">
        <v>12221013</v>
      </c>
      <c r="Q1015">
        <v>0</v>
      </c>
      <c r="R1015" t="inlineStr">
        <is>
          <t xml:space="preserve">原点</t>
        </is>
      </c>
      <c r="S1015" s="15" t="inlineStr">
        <is>
          <t xml:space="preserve">增益</t>
        </is>
      </c>
      <c r="T1015">
        <v>1</v>
      </c>
      <c r="U1015" s="15" t="inlineStr">
        <is>
          <t xml:space="preserve">状态效果_属性修正</t>
        </is>
      </c>
      <c r="V1015" s="15">
        <v>10000</v>
      </c>
      <c r="AH1015" s="15" t="inlineStr">
        <is>
          <t xml:space="preserve">灵魂伤害减免</t>
        </is>
      </c>
      <c r="AI1015" s="15">
        <v>3125</v>
      </c>
      <c r="CK1015" t="inlineStr">
        <is>
          <t xml:space="preserve">镇魂符</t>
        </is>
      </c>
    </row>
    <row r="1016">
      <c r="B1016" s="15">
        <f>20000000+INDEX(编号表!$F:$F,MATCH(D1016,编号表!$E:$E,0))*10000+F1016</f>
        <v>20970012</v>
      </c>
      <c r="C1016" s="15" t="inlineStr">
        <is>
          <t xml:space="preserve">镇魂符·神识减免</t>
        </is>
      </c>
      <c r="D1016" s="15" t="inlineStr">
        <is>
          <t xml:space="preserve">镇魂符</t>
        </is>
      </c>
      <c r="E1016" s="15" t="inlineStr">
        <is>
          <t xml:space="preserve">符箓／角色状态</t>
        </is>
      </c>
      <c r="F1016" s="15">
        <v>12</v>
      </c>
      <c r="G1016" s="15" t="inlineStr">
        <is>
          <t xml:space="preserve">自身或友方获得37.5%神识伤害减免，持续120秒。</t>
        </is>
      </c>
      <c r="H1016" s="15" t="str">
        <f>LEFT(B1016,6)</f>
        <v>209700</v>
      </c>
      <c r="I1016" s="15" t="b">
        <v>1</v>
      </c>
      <c r="J1016" s="15" t="inlineStr">
        <is>
          <t xml:space="preserve">覆盖</t>
        </is>
      </c>
      <c r="K1016" t="inlineStr">
        <is>
          <t xml:space="preserve">有限叠加</t>
        </is>
      </c>
      <c r="L1016" s="15">
        <v>1</v>
      </c>
      <c r="M1016" s="15">
        <v>120000</v>
      </c>
      <c r="N1016" s="15">
        <v>0</v>
      </c>
      <c r="O1016" t="inlineStr">
        <is>
          <t xml:space="preserve"/>
        </is>
      </c>
      <c r="P1016">
        <v>12221013</v>
      </c>
      <c r="Q1016">
        <v>0</v>
      </c>
      <c r="R1016" t="inlineStr">
        <is>
          <t xml:space="preserve">原点</t>
        </is>
      </c>
      <c r="S1016" s="15" t="inlineStr">
        <is>
          <t xml:space="preserve">增益</t>
        </is>
      </c>
      <c r="T1016">
        <v>1</v>
      </c>
      <c r="U1016" s="15" t="inlineStr">
        <is>
          <t xml:space="preserve">状态效果_属性修正</t>
        </is>
      </c>
      <c r="V1016" s="15">
        <v>10000</v>
      </c>
      <c r="AH1016" s="15" t="inlineStr">
        <is>
          <t xml:space="preserve">灵魂伤害减免</t>
        </is>
      </c>
      <c r="AI1016" s="15">
        <v>3750</v>
      </c>
      <c r="CK1016" t="inlineStr">
        <is>
          <t xml:space="preserve">镇魂符</t>
        </is>
      </c>
    </row>
    <row r="1017">
      <c r="B1017" s="15">
        <f>20000000+INDEX(编号表!$F:$F,MATCH(D1017,编号表!$E:$E,0))*10000+F1017</f>
        <v>20970013</v>
      </c>
      <c r="C1017" s="15" t="inlineStr">
        <is>
          <t xml:space="preserve">镇魂符·神识减免</t>
        </is>
      </c>
      <c r="D1017" s="15" t="inlineStr">
        <is>
          <t xml:space="preserve">镇魂符</t>
        </is>
      </c>
      <c r="E1017" s="15" t="inlineStr">
        <is>
          <t xml:space="preserve">符箓／角色状态</t>
        </is>
      </c>
      <c r="F1017" s="15">
        <v>13</v>
      </c>
      <c r="G1017" s="15" t="inlineStr">
        <is>
          <t xml:space="preserve">自身或友方获得25%神识伤害减免，持续120秒。</t>
        </is>
      </c>
      <c r="H1017" s="15" t="str">
        <f>LEFT(B1017,6)</f>
        <v>209700</v>
      </c>
      <c r="I1017" s="15" t="b">
        <v>1</v>
      </c>
      <c r="J1017" s="15" t="inlineStr">
        <is>
          <t xml:space="preserve">覆盖</t>
        </is>
      </c>
      <c r="K1017" t="inlineStr">
        <is>
          <t xml:space="preserve">有限叠加</t>
        </is>
      </c>
      <c r="L1017" s="15">
        <v>1</v>
      </c>
      <c r="M1017" s="15">
        <v>120000</v>
      </c>
      <c r="N1017" s="15">
        <v>0</v>
      </c>
      <c r="O1017" t="inlineStr">
        <is>
          <t xml:space="preserve"/>
        </is>
      </c>
      <c r="P1017">
        <v>12221013</v>
      </c>
      <c r="Q1017">
        <v>0</v>
      </c>
      <c r="R1017" t="inlineStr">
        <is>
          <t xml:space="preserve">原点</t>
        </is>
      </c>
      <c r="S1017" s="15" t="inlineStr">
        <is>
          <t xml:space="preserve">增益</t>
        </is>
      </c>
      <c r="T1017">
        <v>1</v>
      </c>
      <c r="U1017" s="15" t="inlineStr">
        <is>
          <t xml:space="preserve">状态效果_属性修正</t>
        </is>
      </c>
      <c r="V1017" s="15">
        <v>10000</v>
      </c>
      <c r="AH1017" s="15" t="inlineStr">
        <is>
          <t xml:space="preserve">灵魂伤害减免</t>
        </is>
      </c>
      <c r="AI1017" s="15">
        <v>2500</v>
      </c>
      <c r="CK1017" t="inlineStr">
        <is>
          <t xml:space="preserve">镇魂符</t>
        </is>
      </c>
    </row>
    <row r="1018">
      <c r="B1018" s="15">
        <f>20000000+INDEX(编号表!$F:$F,MATCH(D1018,编号表!$E:$E,0))*10000+F1018</f>
        <v>20970014</v>
      </c>
      <c r="C1018" s="15" t="inlineStr">
        <is>
          <t xml:space="preserve">镇魂符·神识减免</t>
        </is>
      </c>
      <c r="D1018" s="15" t="inlineStr">
        <is>
          <t xml:space="preserve">镇魂符</t>
        </is>
      </c>
      <c r="E1018" s="15" t="inlineStr">
        <is>
          <t xml:space="preserve">符箓／角色状态</t>
        </is>
      </c>
      <c r="F1018" s="15">
        <v>14</v>
      </c>
      <c r="G1018" s="15" t="inlineStr">
        <is>
          <t xml:space="preserve">自身或友方获得31.25%神识伤害减免，持续120秒。</t>
        </is>
      </c>
      <c r="H1018" s="15" t="str">
        <f>LEFT(B1018,6)</f>
        <v>209700</v>
      </c>
      <c r="I1018" s="15" t="b">
        <v>1</v>
      </c>
      <c r="J1018" s="15" t="inlineStr">
        <is>
          <t xml:space="preserve">覆盖</t>
        </is>
      </c>
      <c r="K1018" t="inlineStr">
        <is>
          <t xml:space="preserve">有限叠加</t>
        </is>
      </c>
      <c r="L1018" s="15">
        <v>1</v>
      </c>
      <c r="M1018" s="15">
        <v>120000</v>
      </c>
      <c r="N1018" s="15">
        <v>0</v>
      </c>
      <c r="O1018" t="inlineStr">
        <is>
          <t xml:space="preserve"/>
        </is>
      </c>
      <c r="P1018">
        <v>12221013</v>
      </c>
      <c r="Q1018">
        <v>0</v>
      </c>
      <c r="R1018" t="inlineStr">
        <is>
          <t xml:space="preserve">原点</t>
        </is>
      </c>
      <c r="S1018" s="15" t="inlineStr">
        <is>
          <t xml:space="preserve">增益</t>
        </is>
      </c>
      <c r="T1018">
        <v>1</v>
      </c>
      <c r="U1018" s="15" t="inlineStr">
        <is>
          <t xml:space="preserve">状态效果_属性修正</t>
        </is>
      </c>
      <c r="V1018" s="15">
        <v>10000</v>
      </c>
      <c r="AH1018" s="15" t="inlineStr">
        <is>
          <t xml:space="preserve">灵魂伤害减免</t>
        </is>
      </c>
      <c r="AI1018" s="15">
        <v>3125</v>
      </c>
      <c r="CK1018" t="inlineStr">
        <is>
          <t xml:space="preserve">镇魂符</t>
        </is>
      </c>
    </row>
    <row r="1019">
      <c r="B1019" s="15">
        <f>20000000+INDEX(编号表!$F:$F,MATCH(D1019,编号表!$E:$E,0))*10000+F1019</f>
        <v>20970015</v>
      </c>
      <c r="C1019" s="15" t="inlineStr">
        <is>
          <t xml:space="preserve">镇魂符·神识减免</t>
        </is>
      </c>
      <c r="D1019" s="15" t="inlineStr">
        <is>
          <t xml:space="preserve">镇魂符</t>
        </is>
      </c>
      <c r="E1019" s="15" t="inlineStr">
        <is>
          <t xml:space="preserve">符箓／角色状态</t>
        </is>
      </c>
      <c r="F1019" s="15">
        <v>15</v>
      </c>
      <c r="G1019" s="15" t="inlineStr">
        <is>
          <t xml:space="preserve">自身或友方获得37.5%神识伤害减免，持续120秒。</t>
        </is>
      </c>
      <c r="H1019" s="15" t="str">
        <f>LEFT(B1019,6)</f>
        <v>209700</v>
      </c>
      <c r="I1019" s="15" t="b">
        <v>1</v>
      </c>
      <c r="J1019" s="15" t="inlineStr">
        <is>
          <t xml:space="preserve">覆盖</t>
        </is>
      </c>
      <c r="K1019" t="inlineStr">
        <is>
          <t xml:space="preserve">有限叠加</t>
        </is>
      </c>
      <c r="L1019" s="15">
        <v>1</v>
      </c>
      <c r="M1019" s="15">
        <v>120000</v>
      </c>
      <c r="N1019" s="15">
        <v>0</v>
      </c>
      <c r="O1019" t="inlineStr">
        <is>
          <t xml:space="preserve"/>
        </is>
      </c>
      <c r="P1019">
        <v>12221013</v>
      </c>
      <c r="Q1019">
        <v>0</v>
      </c>
      <c r="R1019" t="inlineStr">
        <is>
          <t xml:space="preserve">原点</t>
        </is>
      </c>
      <c r="S1019" s="15" t="inlineStr">
        <is>
          <t xml:space="preserve">增益</t>
        </is>
      </c>
      <c r="T1019">
        <v>1</v>
      </c>
      <c r="U1019" s="15" t="inlineStr">
        <is>
          <t xml:space="preserve">状态效果_属性修正</t>
        </is>
      </c>
      <c r="V1019" s="15">
        <v>10000</v>
      </c>
      <c r="AH1019" s="15" t="inlineStr">
        <is>
          <t xml:space="preserve">灵魂伤害减免</t>
        </is>
      </c>
      <c r="AI1019" s="15">
        <v>3750</v>
      </c>
      <c r="CK1019" t="inlineStr">
        <is>
          <t xml:space="preserve">镇魂符</t>
        </is>
      </c>
    </row>
    <row r="1020">
      <c r="B1020" s="15">
        <f>20000000+INDEX(编号表!$F:$F,MATCH(D1020,编号表!$E:$E,0))*10000+F1020</f>
        <v>20970016</v>
      </c>
      <c r="C1020" s="15" t="inlineStr">
        <is>
          <t xml:space="preserve">镇魂符·神识减免</t>
        </is>
      </c>
      <c r="D1020" s="15" t="inlineStr">
        <is>
          <t xml:space="preserve">镇魂符</t>
        </is>
      </c>
      <c r="E1020" s="15" t="inlineStr">
        <is>
          <t xml:space="preserve">符箓／角色状态</t>
        </is>
      </c>
      <c r="F1020" s="15">
        <v>16</v>
      </c>
      <c r="G1020" s="15" t="inlineStr">
        <is>
          <t xml:space="preserve">自身或友方获得25%神识伤害减免，持续120秒。</t>
        </is>
      </c>
      <c r="H1020" s="15" t="str">
        <f>LEFT(B1020,6)</f>
        <v>209700</v>
      </c>
      <c r="I1020" s="15" t="b">
        <v>1</v>
      </c>
      <c r="J1020" s="15" t="inlineStr">
        <is>
          <t xml:space="preserve">覆盖</t>
        </is>
      </c>
      <c r="K1020" t="inlineStr">
        <is>
          <t xml:space="preserve">有限叠加</t>
        </is>
      </c>
      <c r="L1020" s="15">
        <v>1</v>
      </c>
      <c r="M1020" s="15">
        <v>120000</v>
      </c>
      <c r="N1020" s="15">
        <v>0</v>
      </c>
      <c r="O1020" t="inlineStr">
        <is>
          <t xml:space="preserve"/>
        </is>
      </c>
      <c r="P1020">
        <v>12221013</v>
      </c>
      <c r="Q1020">
        <v>0</v>
      </c>
      <c r="R1020" t="inlineStr">
        <is>
          <t xml:space="preserve">原点</t>
        </is>
      </c>
      <c r="S1020" s="15" t="inlineStr">
        <is>
          <t xml:space="preserve">增益</t>
        </is>
      </c>
      <c r="T1020">
        <v>1</v>
      </c>
      <c r="U1020" s="15" t="inlineStr">
        <is>
          <t xml:space="preserve">状态效果_属性修正</t>
        </is>
      </c>
      <c r="V1020" s="15">
        <v>10000</v>
      </c>
      <c r="AH1020" s="15" t="inlineStr">
        <is>
          <t xml:space="preserve">灵魂伤害减免</t>
        </is>
      </c>
      <c r="AI1020" s="15">
        <v>2500</v>
      </c>
      <c r="CK1020" t="inlineStr">
        <is>
          <t xml:space="preserve">镇魂符</t>
        </is>
      </c>
    </row>
    <row r="1021">
      <c r="B1021" s="15">
        <f>20000000+INDEX(编号表!$F:$F,MATCH(D1021,编号表!$E:$E,0))*10000+F1021</f>
        <v>20970017</v>
      </c>
      <c r="C1021" s="15" t="inlineStr">
        <is>
          <t xml:space="preserve">镇魂符·神识减免</t>
        </is>
      </c>
      <c r="D1021" s="15" t="inlineStr">
        <is>
          <t xml:space="preserve">镇魂符</t>
        </is>
      </c>
      <c r="E1021" s="15" t="inlineStr">
        <is>
          <t xml:space="preserve">符箓／角色状态</t>
        </is>
      </c>
      <c r="F1021" s="15">
        <v>17</v>
      </c>
      <c r="G1021" s="15" t="inlineStr">
        <is>
          <t xml:space="preserve">自身或友方获得31.25%神识伤害减免，持续120秒。</t>
        </is>
      </c>
      <c r="H1021" s="15" t="str">
        <f>LEFT(B1021,6)</f>
        <v>209700</v>
      </c>
      <c r="I1021" s="15" t="b">
        <v>1</v>
      </c>
      <c r="J1021" s="15" t="inlineStr">
        <is>
          <t xml:space="preserve">覆盖</t>
        </is>
      </c>
      <c r="K1021" t="inlineStr">
        <is>
          <t xml:space="preserve">有限叠加</t>
        </is>
      </c>
      <c r="L1021" s="15">
        <v>1</v>
      </c>
      <c r="M1021" s="15">
        <v>120000</v>
      </c>
      <c r="N1021" s="15">
        <v>0</v>
      </c>
      <c r="O1021" t="inlineStr">
        <is>
          <t xml:space="preserve"/>
        </is>
      </c>
      <c r="P1021">
        <v>12221013</v>
      </c>
      <c r="Q1021">
        <v>0</v>
      </c>
      <c r="R1021" t="inlineStr">
        <is>
          <t xml:space="preserve">原点</t>
        </is>
      </c>
      <c r="S1021" s="15" t="inlineStr">
        <is>
          <t xml:space="preserve">增益</t>
        </is>
      </c>
      <c r="T1021">
        <v>1</v>
      </c>
      <c r="U1021" s="15" t="inlineStr">
        <is>
          <t xml:space="preserve">状态效果_属性修正</t>
        </is>
      </c>
      <c r="V1021" s="15">
        <v>10000</v>
      </c>
      <c r="AH1021" s="15" t="inlineStr">
        <is>
          <t xml:space="preserve">灵魂伤害减免</t>
        </is>
      </c>
      <c r="AI1021" s="15">
        <v>3125</v>
      </c>
      <c r="CK1021" t="inlineStr">
        <is>
          <t xml:space="preserve">镇魂符</t>
        </is>
      </c>
    </row>
    <row r="1022">
      <c r="B1022" s="15">
        <f>20000000+INDEX(编号表!$F:$F,MATCH(D1022,编号表!$E:$E,0))*10000+F1022</f>
        <v>20970018</v>
      </c>
      <c r="C1022" s="15" t="inlineStr">
        <is>
          <t xml:space="preserve">镇魂符·神识减免</t>
        </is>
      </c>
      <c r="D1022" s="15" t="inlineStr">
        <is>
          <t xml:space="preserve">镇魂符</t>
        </is>
      </c>
      <c r="E1022" s="15" t="inlineStr">
        <is>
          <t xml:space="preserve">符箓／角色状态</t>
        </is>
      </c>
      <c r="F1022" s="15">
        <v>18</v>
      </c>
      <c r="G1022" s="15" t="inlineStr">
        <is>
          <t xml:space="preserve">自身或友方获得37.5%神识伤害减免，持续120秒。</t>
        </is>
      </c>
      <c r="H1022" s="15" t="str">
        <f>LEFT(B1022,6)</f>
        <v>209700</v>
      </c>
      <c r="I1022" s="15" t="b">
        <v>1</v>
      </c>
      <c r="J1022" s="15" t="inlineStr">
        <is>
          <t xml:space="preserve">覆盖</t>
        </is>
      </c>
      <c r="K1022" t="inlineStr">
        <is>
          <t xml:space="preserve">有限叠加</t>
        </is>
      </c>
      <c r="L1022" s="15">
        <v>1</v>
      </c>
      <c r="M1022" s="15">
        <v>120000</v>
      </c>
      <c r="N1022" s="15">
        <v>0</v>
      </c>
      <c r="O1022" t="inlineStr">
        <is>
          <t xml:space="preserve"/>
        </is>
      </c>
      <c r="P1022">
        <v>12221013</v>
      </c>
      <c r="Q1022">
        <v>0</v>
      </c>
      <c r="R1022" t="inlineStr">
        <is>
          <t xml:space="preserve">原点</t>
        </is>
      </c>
      <c r="S1022" s="15" t="inlineStr">
        <is>
          <t xml:space="preserve">增益</t>
        </is>
      </c>
      <c r="T1022">
        <v>1</v>
      </c>
      <c r="U1022" s="15" t="inlineStr">
        <is>
          <t xml:space="preserve">状态效果_属性修正</t>
        </is>
      </c>
      <c r="V1022" s="15">
        <v>10000</v>
      </c>
      <c r="AH1022" s="15" t="inlineStr">
        <is>
          <t xml:space="preserve">灵魂伤害减免</t>
        </is>
      </c>
      <c r="AI1022" s="15">
        <v>3750</v>
      </c>
      <c r="CK1022" t="inlineStr">
        <is>
          <t xml:space="preserve">镇魂符</t>
        </is>
      </c>
    </row>
    <row r="1023">
      <c r="B1023" s="15">
        <f>20000000+INDEX(编号表!$F:$F,MATCH(D1023,编号表!$E:$E,0))*10000+F1023</f>
        <v>20970019</v>
      </c>
      <c r="C1023" s="15" t="inlineStr">
        <is>
          <t xml:space="preserve">镇魂符·神识减免</t>
        </is>
      </c>
      <c r="D1023" s="15" t="inlineStr">
        <is>
          <t xml:space="preserve">镇魂符</t>
        </is>
      </c>
      <c r="E1023" s="15" t="inlineStr">
        <is>
          <t xml:space="preserve">符箓／角色状态</t>
        </is>
      </c>
      <c r="F1023" s="15">
        <v>19</v>
      </c>
      <c r="G1023" s="15" t="inlineStr">
        <is>
          <t xml:space="preserve">自身或友方获得25%神识伤害减免，持续120秒。</t>
        </is>
      </c>
      <c r="H1023" s="15" t="str">
        <f>LEFT(B1023,6)</f>
        <v>209700</v>
      </c>
      <c r="I1023" s="15" t="b">
        <v>1</v>
      </c>
      <c r="J1023" s="15" t="inlineStr">
        <is>
          <t xml:space="preserve">覆盖</t>
        </is>
      </c>
      <c r="K1023" t="inlineStr">
        <is>
          <t xml:space="preserve">有限叠加</t>
        </is>
      </c>
      <c r="L1023" s="15">
        <v>1</v>
      </c>
      <c r="M1023" s="15">
        <v>120000</v>
      </c>
      <c r="N1023" s="15">
        <v>0</v>
      </c>
      <c r="O1023" t="inlineStr">
        <is>
          <t xml:space="preserve"/>
        </is>
      </c>
      <c r="P1023">
        <v>12221013</v>
      </c>
      <c r="Q1023">
        <v>0</v>
      </c>
      <c r="R1023" t="inlineStr">
        <is>
          <t xml:space="preserve">原点</t>
        </is>
      </c>
      <c r="S1023" s="15" t="inlineStr">
        <is>
          <t xml:space="preserve">增益</t>
        </is>
      </c>
      <c r="T1023">
        <v>1</v>
      </c>
      <c r="U1023" s="15" t="inlineStr">
        <is>
          <t xml:space="preserve">状态效果_属性修正</t>
        </is>
      </c>
      <c r="V1023" s="15">
        <v>10000</v>
      </c>
      <c r="AH1023" s="15" t="inlineStr">
        <is>
          <t xml:space="preserve">灵魂伤害减免</t>
        </is>
      </c>
      <c r="AI1023" s="15">
        <v>2500</v>
      </c>
      <c r="CK1023" t="inlineStr">
        <is>
          <t xml:space="preserve">镇魂符</t>
        </is>
      </c>
    </row>
    <row r="1024">
      <c r="B1024" s="15">
        <f>20000000+INDEX(编号表!$F:$F,MATCH(D1024,编号表!$E:$E,0))*10000+F1024</f>
        <v>20970020</v>
      </c>
      <c r="C1024" s="15" t="inlineStr">
        <is>
          <t xml:space="preserve">镇魂符·神识减免</t>
        </is>
      </c>
      <c r="D1024" s="15" t="inlineStr">
        <is>
          <t xml:space="preserve">镇魂符</t>
        </is>
      </c>
      <c r="E1024" s="15" t="inlineStr">
        <is>
          <t xml:space="preserve">符箓／角色状态</t>
        </is>
      </c>
      <c r="F1024" s="15">
        <v>20</v>
      </c>
      <c r="G1024" s="15" t="inlineStr">
        <is>
          <t xml:space="preserve">自身或友方获得31.25%神识伤害减免，持续120秒。</t>
        </is>
      </c>
      <c r="H1024" s="15" t="str">
        <f>LEFT(B1024,6)</f>
        <v>209700</v>
      </c>
      <c r="I1024" s="15" t="b">
        <v>1</v>
      </c>
      <c r="J1024" s="15" t="inlineStr">
        <is>
          <t xml:space="preserve">覆盖</t>
        </is>
      </c>
      <c r="K1024" t="inlineStr">
        <is>
          <t xml:space="preserve">有限叠加</t>
        </is>
      </c>
      <c r="L1024" s="15">
        <v>1</v>
      </c>
      <c r="M1024" s="15">
        <v>120000</v>
      </c>
      <c r="N1024" s="15">
        <v>0</v>
      </c>
      <c r="O1024" t="inlineStr">
        <is>
          <t xml:space="preserve"/>
        </is>
      </c>
      <c r="P1024">
        <v>12221013</v>
      </c>
      <c r="Q1024">
        <v>0</v>
      </c>
      <c r="R1024" t="inlineStr">
        <is>
          <t xml:space="preserve">原点</t>
        </is>
      </c>
      <c r="S1024" s="15" t="inlineStr">
        <is>
          <t xml:space="preserve">增益</t>
        </is>
      </c>
      <c r="T1024">
        <v>1</v>
      </c>
      <c r="U1024" s="15" t="inlineStr">
        <is>
          <t xml:space="preserve">状态效果_属性修正</t>
        </is>
      </c>
      <c r="V1024" s="15">
        <v>10000</v>
      </c>
      <c r="AH1024" s="15" t="inlineStr">
        <is>
          <t xml:space="preserve">灵魂伤害减免</t>
        </is>
      </c>
      <c r="AI1024" s="15">
        <v>3125</v>
      </c>
      <c r="CK1024" t="inlineStr">
        <is>
          <t xml:space="preserve">镇魂符</t>
        </is>
      </c>
    </row>
    <row r="1025">
      <c r="B1025" s="15">
        <f>20000000+INDEX(编号表!$F:$F,MATCH(D1025,编号表!$E:$E,0))*10000+F1025</f>
        <v>20970021</v>
      </c>
      <c r="C1025" s="15" t="inlineStr">
        <is>
          <t xml:space="preserve">镇魂符·神识减免</t>
        </is>
      </c>
      <c r="D1025" s="15" t="inlineStr">
        <is>
          <t xml:space="preserve">镇魂符</t>
        </is>
      </c>
      <c r="E1025" s="15" t="inlineStr">
        <is>
          <t xml:space="preserve">符箓／角色状态</t>
        </is>
      </c>
      <c r="F1025" s="15">
        <v>21</v>
      </c>
      <c r="G1025" s="15" t="inlineStr">
        <is>
          <t xml:space="preserve">自身或友方获得37.5%神识伤害减免，持续120秒。</t>
        </is>
      </c>
      <c r="H1025" s="15" t="str">
        <f>LEFT(B1025,6)</f>
        <v>209700</v>
      </c>
      <c r="I1025" s="15" t="b">
        <v>1</v>
      </c>
      <c r="J1025" s="15" t="inlineStr">
        <is>
          <t xml:space="preserve">覆盖</t>
        </is>
      </c>
      <c r="K1025" t="inlineStr">
        <is>
          <t xml:space="preserve">有限叠加</t>
        </is>
      </c>
      <c r="L1025" s="15">
        <v>1</v>
      </c>
      <c r="M1025" s="15">
        <v>120000</v>
      </c>
      <c r="N1025" s="15">
        <v>0</v>
      </c>
      <c r="O1025" t="inlineStr">
        <is>
          <t xml:space="preserve"/>
        </is>
      </c>
      <c r="P1025">
        <v>12221013</v>
      </c>
      <c r="Q1025">
        <v>0</v>
      </c>
      <c r="R1025" t="inlineStr">
        <is>
          <t xml:space="preserve">原点</t>
        </is>
      </c>
      <c r="S1025" s="15" t="inlineStr">
        <is>
          <t xml:space="preserve">增益</t>
        </is>
      </c>
      <c r="T1025">
        <v>1</v>
      </c>
      <c r="U1025" s="15" t="inlineStr">
        <is>
          <t xml:space="preserve">状态效果_属性修正</t>
        </is>
      </c>
      <c r="V1025" s="15">
        <v>10000</v>
      </c>
      <c r="AH1025" s="15" t="inlineStr">
        <is>
          <t xml:space="preserve">灵魂伤害减免</t>
        </is>
      </c>
      <c r="AI1025" s="15">
        <v>3750</v>
      </c>
      <c r="CK1025" t="inlineStr">
        <is>
          <t xml:space="preserve">镇魂符</t>
        </is>
      </c>
    </row>
    <row r="1026">
      <c r="B1026" s="15">
        <f>20000000+INDEX(编号表!$F:$F,MATCH(D1026,编号表!$E:$E,0))*10000+F1026</f>
        <v>20980001</v>
      </c>
      <c r="C1026" s="15" t="inlineStr">
        <is>
          <t xml:space="preserve">辟瘴符·毒减免</t>
        </is>
      </c>
      <c r="D1026" s="15" t="inlineStr">
        <is>
          <t xml:space="preserve">辟瘴符</t>
        </is>
      </c>
      <c r="E1026" s="15" t="inlineStr">
        <is>
          <t xml:space="preserve">符箓／角色状态</t>
        </is>
      </c>
      <c r="F1026" s="15">
        <v>1</v>
      </c>
      <c r="G1026" s="15" t="inlineStr">
        <is>
          <t xml:space="preserve">自身或友方获得20%毒伤减免，持续120秒。</t>
        </is>
      </c>
      <c r="H1026" s="15" t="str">
        <f>LEFT(B1026,6)</f>
        <v>209800</v>
      </c>
      <c r="I1026" s="15" t="b">
        <v>1</v>
      </c>
      <c r="J1026" s="15" t="inlineStr">
        <is>
          <t xml:space="preserve">覆盖</t>
        </is>
      </c>
      <c r="K1026" t="inlineStr">
        <is>
          <t xml:space="preserve">有限叠加</t>
        </is>
      </c>
      <c r="L1026" s="15">
        <v>1</v>
      </c>
      <c r="M1026" s="15">
        <v>120000</v>
      </c>
      <c r="N1026" s="15">
        <v>0</v>
      </c>
      <c r="O1026" t="inlineStr">
        <is>
          <t xml:space="preserve"/>
        </is>
      </c>
      <c r="P1026">
        <v>12221025</v>
      </c>
      <c r="Q1026">
        <v>0</v>
      </c>
      <c r="R1026" t="inlineStr">
        <is>
          <t xml:space="preserve">原点</t>
        </is>
      </c>
      <c r="S1026" s="15" t="inlineStr">
        <is>
          <t xml:space="preserve">增益</t>
        </is>
      </c>
      <c r="T1026">
        <v>1</v>
      </c>
      <c r="U1026" s="15" t="inlineStr">
        <is>
          <t xml:space="preserve">状态效果_属性修正</t>
        </is>
      </c>
      <c r="V1026" s="15">
        <v>10000</v>
      </c>
      <c r="AH1026" s="15" t="inlineStr">
        <is>
          <t xml:space="preserve">毒伤减免</t>
        </is>
      </c>
      <c r="AI1026" s="15">
        <v>2000</v>
      </c>
      <c r="CK1026" t="inlineStr">
        <is>
          <t xml:space="preserve">辟瘴符</t>
        </is>
      </c>
    </row>
    <row r="1027">
      <c r="B1027" s="15">
        <f>20000000+INDEX(编号表!$F:$F,MATCH(D1027,编号表!$E:$E,0))*10000+F1027</f>
        <v>20980002</v>
      </c>
      <c r="C1027" s="15" t="inlineStr">
        <is>
          <t xml:space="preserve">辟瘴符·毒减免</t>
        </is>
      </c>
      <c r="D1027" s="15" t="inlineStr">
        <is>
          <t xml:space="preserve">辟瘴符</t>
        </is>
      </c>
      <c r="E1027" s="15" t="inlineStr">
        <is>
          <t xml:space="preserve">符箓／角色状态</t>
        </is>
      </c>
      <c r="F1027" s="15">
        <v>2</v>
      </c>
      <c r="G1027" s="15" t="inlineStr">
        <is>
          <t xml:space="preserve">自身或友方获得20%毒伤减免，持续120秒。</t>
        </is>
      </c>
      <c r="H1027" s="15" t="str">
        <f>LEFT(B1027,6)</f>
        <v>209800</v>
      </c>
      <c r="I1027" s="15" t="b">
        <v>1</v>
      </c>
      <c r="J1027" s="15" t="inlineStr">
        <is>
          <t xml:space="preserve">覆盖</t>
        </is>
      </c>
      <c r="K1027" t="inlineStr">
        <is>
          <t xml:space="preserve">有限叠加</t>
        </is>
      </c>
      <c r="L1027" s="15">
        <v>1</v>
      </c>
      <c r="M1027" s="15">
        <v>120000</v>
      </c>
      <c r="N1027" s="15">
        <v>0</v>
      </c>
      <c r="O1027" t="inlineStr">
        <is>
          <t xml:space="preserve"/>
        </is>
      </c>
      <c r="P1027">
        <v>12221025</v>
      </c>
      <c r="Q1027">
        <v>0</v>
      </c>
      <c r="R1027" t="inlineStr">
        <is>
          <t xml:space="preserve">原点</t>
        </is>
      </c>
      <c r="S1027" s="15" t="inlineStr">
        <is>
          <t xml:space="preserve">增益</t>
        </is>
      </c>
      <c r="T1027">
        <v>1</v>
      </c>
      <c r="U1027" s="15" t="inlineStr">
        <is>
          <t xml:space="preserve">状态效果_属性修正</t>
        </is>
      </c>
      <c r="V1027" s="15">
        <v>10000</v>
      </c>
      <c r="AH1027" s="15" t="inlineStr">
        <is>
          <t xml:space="preserve">毒伤减免</t>
        </is>
      </c>
      <c r="AI1027" s="15">
        <v>2000</v>
      </c>
      <c r="CK1027" t="inlineStr">
        <is>
          <t xml:space="preserve">辟瘴符</t>
        </is>
      </c>
    </row>
    <row r="1028">
      <c r="B1028" s="15">
        <f>20000000+INDEX(编号表!$F:$F,MATCH(D1028,编号表!$E:$E,0))*10000+F1028</f>
        <v>20980003</v>
      </c>
      <c r="C1028" s="15" t="inlineStr">
        <is>
          <t xml:space="preserve">辟瘴符·毒减免</t>
        </is>
      </c>
      <c r="D1028" s="15" t="inlineStr">
        <is>
          <t xml:space="preserve">辟瘴符</t>
        </is>
      </c>
      <c r="E1028" s="15" t="inlineStr">
        <is>
          <t xml:space="preserve">符箓／角色状态</t>
        </is>
      </c>
      <c r="F1028" s="15">
        <v>3</v>
      </c>
      <c r="G1028" s="15" t="inlineStr">
        <is>
          <t xml:space="preserve">自身或友方获得20%毒伤减免，持续120秒。</t>
        </is>
      </c>
      <c r="H1028" s="15" t="str">
        <f>LEFT(B1028,6)</f>
        <v>209800</v>
      </c>
      <c r="I1028" s="15" t="b">
        <v>1</v>
      </c>
      <c r="J1028" s="15" t="inlineStr">
        <is>
          <t xml:space="preserve">覆盖</t>
        </is>
      </c>
      <c r="K1028" t="inlineStr">
        <is>
          <t xml:space="preserve">有限叠加</t>
        </is>
      </c>
      <c r="L1028" s="15">
        <v>1</v>
      </c>
      <c r="M1028" s="15">
        <v>120000</v>
      </c>
      <c r="N1028" s="15">
        <v>0</v>
      </c>
      <c r="O1028" t="inlineStr">
        <is>
          <t xml:space="preserve"/>
        </is>
      </c>
      <c r="P1028">
        <v>12221025</v>
      </c>
      <c r="Q1028">
        <v>0</v>
      </c>
      <c r="R1028" t="inlineStr">
        <is>
          <t xml:space="preserve">原点</t>
        </is>
      </c>
      <c r="S1028" s="15" t="inlineStr">
        <is>
          <t xml:space="preserve">增益</t>
        </is>
      </c>
      <c r="T1028">
        <v>1</v>
      </c>
      <c r="U1028" s="15" t="inlineStr">
        <is>
          <t xml:space="preserve">状态效果_属性修正</t>
        </is>
      </c>
      <c r="V1028" s="15">
        <v>10000</v>
      </c>
      <c r="AH1028" s="15" t="inlineStr">
        <is>
          <t xml:space="preserve">毒伤减免</t>
        </is>
      </c>
      <c r="AI1028" s="15">
        <v>2000</v>
      </c>
      <c r="CK1028" t="inlineStr">
        <is>
          <t xml:space="preserve">辟瘴符</t>
        </is>
      </c>
    </row>
    <row r="1029">
      <c r="B1029" s="15">
        <f>20000000+INDEX(编号表!$F:$F,MATCH(D1029,编号表!$E:$E,0))*10000+F1029</f>
        <v>20980004</v>
      </c>
      <c r="C1029" s="15" t="inlineStr">
        <is>
          <t xml:space="preserve">辟瘴符·毒减免</t>
        </is>
      </c>
      <c r="D1029" s="15" t="inlineStr">
        <is>
          <t xml:space="preserve">辟瘴符</t>
        </is>
      </c>
      <c r="E1029" s="15" t="inlineStr">
        <is>
          <t xml:space="preserve">符箓／角色状态</t>
        </is>
      </c>
      <c r="F1029" s="15">
        <v>4</v>
      </c>
      <c r="G1029" s="15" t="inlineStr">
        <is>
          <t xml:space="preserve">自身或友方获得20%毒伤减免，持续120秒。</t>
        </is>
      </c>
      <c r="H1029" s="15" t="str">
        <f>LEFT(B1029,6)</f>
        <v>209800</v>
      </c>
      <c r="I1029" s="15" t="b">
        <v>1</v>
      </c>
      <c r="J1029" s="15" t="inlineStr">
        <is>
          <t xml:space="preserve">覆盖</t>
        </is>
      </c>
      <c r="K1029" t="inlineStr">
        <is>
          <t xml:space="preserve">有限叠加</t>
        </is>
      </c>
      <c r="L1029" s="15">
        <v>1</v>
      </c>
      <c r="M1029" s="15">
        <v>120000</v>
      </c>
      <c r="N1029" s="15">
        <v>0</v>
      </c>
      <c r="O1029" t="inlineStr">
        <is>
          <t xml:space="preserve"/>
        </is>
      </c>
      <c r="P1029">
        <v>12221025</v>
      </c>
      <c r="Q1029">
        <v>0</v>
      </c>
      <c r="R1029" t="inlineStr">
        <is>
          <t xml:space="preserve">原点</t>
        </is>
      </c>
      <c r="S1029" s="15" t="inlineStr">
        <is>
          <t xml:space="preserve">增益</t>
        </is>
      </c>
      <c r="T1029">
        <v>1</v>
      </c>
      <c r="U1029" s="15" t="inlineStr">
        <is>
          <t xml:space="preserve">状态效果_属性修正</t>
        </is>
      </c>
      <c r="V1029" s="15">
        <v>10000</v>
      </c>
      <c r="AH1029" s="15" t="inlineStr">
        <is>
          <t xml:space="preserve">毒伤减免</t>
        </is>
      </c>
      <c r="AI1029" s="15">
        <v>2000</v>
      </c>
      <c r="CK1029" t="inlineStr">
        <is>
          <t xml:space="preserve">辟瘴符</t>
        </is>
      </c>
    </row>
    <row r="1030">
      <c r="B1030" s="15">
        <f>20000000+INDEX(编号表!$F:$F,MATCH(D1030,编号表!$E:$E,0))*10000+F1030</f>
        <v>20980005</v>
      </c>
      <c r="C1030" s="15" t="inlineStr">
        <is>
          <t xml:space="preserve">辟瘴符·毒减免</t>
        </is>
      </c>
      <c r="D1030" s="15" t="inlineStr">
        <is>
          <t xml:space="preserve">辟瘴符</t>
        </is>
      </c>
      <c r="E1030" s="15" t="inlineStr">
        <is>
          <t xml:space="preserve">符箓／角色状态</t>
        </is>
      </c>
      <c r="F1030" s="15">
        <v>5</v>
      </c>
      <c r="G1030" s="15" t="inlineStr">
        <is>
          <t xml:space="preserve">自身或友方获得20%毒伤减免，持续120秒。</t>
        </is>
      </c>
      <c r="H1030" s="15" t="str">
        <f>LEFT(B1030,6)</f>
        <v>209800</v>
      </c>
      <c r="I1030" s="15" t="b">
        <v>1</v>
      </c>
      <c r="J1030" s="15" t="inlineStr">
        <is>
          <t xml:space="preserve">覆盖</t>
        </is>
      </c>
      <c r="K1030" t="inlineStr">
        <is>
          <t xml:space="preserve">有限叠加</t>
        </is>
      </c>
      <c r="L1030" s="15">
        <v>1</v>
      </c>
      <c r="M1030" s="15">
        <v>120000</v>
      </c>
      <c r="N1030" s="15">
        <v>0</v>
      </c>
      <c r="O1030" t="inlineStr">
        <is>
          <t xml:space="preserve"/>
        </is>
      </c>
      <c r="P1030">
        <v>12221025</v>
      </c>
      <c r="Q1030">
        <v>0</v>
      </c>
      <c r="R1030" t="inlineStr">
        <is>
          <t xml:space="preserve">原点</t>
        </is>
      </c>
      <c r="S1030" s="15" t="inlineStr">
        <is>
          <t xml:space="preserve">增益</t>
        </is>
      </c>
      <c r="T1030">
        <v>1</v>
      </c>
      <c r="U1030" s="15" t="inlineStr">
        <is>
          <t xml:space="preserve">状态效果_属性修正</t>
        </is>
      </c>
      <c r="V1030" s="15">
        <v>10000</v>
      </c>
      <c r="AH1030" s="15" t="inlineStr">
        <is>
          <t xml:space="preserve">毒伤减免</t>
        </is>
      </c>
      <c r="AI1030" s="15">
        <v>2000</v>
      </c>
      <c r="CK1030" t="inlineStr">
        <is>
          <t xml:space="preserve">辟瘴符</t>
        </is>
      </c>
    </row>
    <row r="1031">
      <c r="B1031" s="15">
        <f>20000000+INDEX(编号表!$F:$F,MATCH(D1031,编号表!$E:$E,0))*10000+F1031</f>
        <v>20980006</v>
      </c>
      <c r="C1031" s="15" t="inlineStr">
        <is>
          <t xml:space="preserve">辟瘴符·毒减免</t>
        </is>
      </c>
      <c r="D1031" s="15" t="inlineStr">
        <is>
          <t xml:space="preserve">辟瘴符</t>
        </is>
      </c>
      <c r="E1031" s="15" t="inlineStr">
        <is>
          <t xml:space="preserve">符箓／角色状态</t>
        </is>
      </c>
      <c r="F1031" s="15">
        <v>6</v>
      </c>
      <c r="G1031" s="15" t="inlineStr">
        <is>
          <t xml:space="preserve">自身或友方获得20%毒伤减免，持续120秒。</t>
        </is>
      </c>
      <c r="H1031" s="15" t="str">
        <f>LEFT(B1031,6)</f>
        <v>209800</v>
      </c>
      <c r="I1031" s="15" t="b">
        <v>1</v>
      </c>
      <c r="J1031" s="15" t="inlineStr">
        <is>
          <t xml:space="preserve">覆盖</t>
        </is>
      </c>
      <c r="K1031" t="inlineStr">
        <is>
          <t xml:space="preserve">有限叠加</t>
        </is>
      </c>
      <c r="L1031" s="15">
        <v>1</v>
      </c>
      <c r="M1031" s="15">
        <v>120000</v>
      </c>
      <c r="N1031" s="15">
        <v>0</v>
      </c>
      <c r="O1031" t="inlineStr">
        <is>
          <t xml:space="preserve"/>
        </is>
      </c>
      <c r="P1031">
        <v>12221025</v>
      </c>
      <c r="Q1031">
        <v>0</v>
      </c>
      <c r="R1031" t="inlineStr">
        <is>
          <t xml:space="preserve">原点</t>
        </is>
      </c>
      <c r="S1031" s="15" t="inlineStr">
        <is>
          <t xml:space="preserve">增益</t>
        </is>
      </c>
      <c r="T1031">
        <v>1</v>
      </c>
      <c r="U1031" s="15" t="inlineStr">
        <is>
          <t xml:space="preserve">状态效果_属性修正</t>
        </is>
      </c>
      <c r="V1031" s="15">
        <v>10000</v>
      </c>
      <c r="AH1031" s="15" t="inlineStr">
        <is>
          <t xml:space="preserve">毒伤减免</t>
        </is>
      </c>
      <c r="AI1031" s="15">
        <v>2000</v>
      </c>
      <c r="CK1031" t="inlineStr">
        <is>
          <t xml:space="preserve">辟瘴符</t>
        </is>
      </c>
    </row>
    <row r="1032">
      <c r="B1032" s="15">
        <f>20000000+INDEX(编号表!$F:$F,MATCH(D1032,编号表!$E:$E,0))*10000+F1032</f>
        <v>20980007</v>
      </c>
      <c r="C1032" s="15" t="inlineStr">
        <is>
          <t xml:space="preserve">辟瘴符·毒减免</t>
        </is>
      </c>
      <c r="D1032" s="15" t="inlineStr">
        <is>
          <t xml:space="preserve">辟瘴符</t>
        </is>
      </c>
      <c r="E1032" s="15" t="inlineStr">
        <is>
          <t xml:space="preserve">符箓／角色状态</t>
        </is>
      </c>
      <c r="F1032" s="15">
        <v>7</v>
      </c>
      <c r="G1032" s="15" t="inlineStr">
        <is>
          <t xml:space="preserve">自身或友方获得20%毒伤减免，持续120秒。</t>
        </is>
      </c>
      <c r="H1032" s="15" t="str">
        <f>LEFT(B1032,6)</f>
        <v>209800</v>
      </c>
      <c r="I1032" s="15" t="b">
        <v>1</v>
      </c>
      <c r="J1032" s="15" t="inlineStr">
        <is>
          <t xml:space="preserve">覆盖</t>
        </is>
      </c>
      <c r="K1032" t="inlineStr">
        <is>
          <t xml:space="preserve">有限叠加</t>
        </is>
      </c>
      <c r="L1032" s="15">
        <v>1</v>
      </c>
      <c r="M1032" s="15">
        <v>120000</v>
      </c>
      <c r="N1032" s="15">
        <v>0</v>
      </c>
      <c r="O1032" t="inlineStr">
        <is>
          <t xml:space="preserve"/>
        </is>
      </c>
      <c r="P1032">
        <v>12221025</v>
      </c>
      <c r="Q1032">
        <v>0</v>
      </c>
      <c r="R1032" t="inlineStr">
        <is>
          <t xml:space="preserve">原点</t>
        </is>
      </c>
      <c r="S1032" s="15" t="inlineStr">
        <is>
          <t xml:space="preserve">增益</t>
        </is>
      </c>
      <c r="T1032">
        <v>1</v>
      </c>
      <c r="U1032" s="15" t="inlineStr">
        <is>
          <t xml:space="preserve">状态效果_属性修正</t>
        </is>
      </c>
      <c r="V1032" s="15">
        <v>10000</v>
      </c>
      <c r="AH1032" s="15" t="inlineStr">
        <is>
          <t xml:space="preserve">毒伤减免</t>
        </is>
      </c>
      <c r="AI1032" s="15">
        <v>2000</v>
      </c>
      <c r="CK1032" t="inlineStr">
        <is>
          <t xml:space="preserve">辟瘴符</t>
        </is>
      </c>
    </row>
    <row r="1033">
      <c r="B1033" s="15">
        <f>20000000+INDEX(编号表!$F:$F,MATCH(D1033,编号表!$E:$E,0))*10000+F1033</f>
        <v>20980008</v>
      </c>
      <c r="C1033" s="15" t="inlineStr">
        <is>
          <t xml:space="preserve">辟瘴符·毒减免</t>
        </is>
      </c>
      <c r="D1033" s="15" t="inlineStr">
        <is>
          <t xml:space="preserve">辟瘴符</t>
        </is>
      </c>
      <c r="E1033" s="15" t="inlineStr">
        <is>
          <t xml:space="preserve">符箓／角色状态</t>
        </is>
      </c>
      <c r="F1033" s="15">
        <v>8</v>
      </c>
      <c r="G1033" s="15" t="inlineStr">
        <is>
          <t xml:space="preserve">自身或友方获得20%毒伤减免，持续120秒。</t>
        </is>
      </c>
      <c r="H1033" s="15" t="str">
        <f>LEFT(B1033,6)</f>
        <v>209800</v>
      </c>
      <c r="I1033" s="15" t="b">
        <v>1</v>
      </c>
      <c r="J1033" s="15" t="inlineStr">
        <is>
          <t xml:space="preserve">覆盖</t>
        </is>
      </c>
      <c r="K1033" t="inlineStr">
        <is>
          <t xml:space="preserve">有限叠加</t>
        </is>
      </c>
      <c r="L1033" s="15">
        <v>1</v>
      </c>
      <c r="M1033" s="15">
        <v>120000</v>
      </c>
      <c r="N1033" s="15">
        <v>0</v>
      </c>
      <c r="O1033" t="inlineStr">
        <is>
          <t xml:space="preserve"/>
        </is>
      </c>
      <c r="P1033">
        <v>12221025</v>
      </c>
      <c r="Q1033">
        <v>0</v>
      </c>
      <c r="R1033" t="inlineStr">
        <is>
          <t xml:space="preserve">原点</t>
        </is>
      </c>
      <c r="S1033" s="15" t="inlineStr">
        <is>
          <t xml:space="preserve">增益</t>
        </is>
      </c>
      <c r="T1033">
        <v>1</v>
      </c>
      <c r="U1033" s="15" t="inlineStr">
        <is>
          <t xml:space="preserve">状态效果_属性修正</t>
        </is>
      </c>
      <c r="V1033" s="15">
        <v>10000</v>
      </c>
      <c r="AH1033" s="15" t="inlineStr">
        <is>
          <t xml:space="preserve">毒伤减免</t>
        </is>
      </c>
      <c r="AI1033" s="15">
        <v>2000</v>
      </c>
      <c r="CK1033" t="inlineStr">
        <is>
          <t xml:space="preserve">辟瘴符</t>
        </is>
      </c>
    </row>
    <row r="1034">
      <c r="B1034" s="15">
        <f>20000000+INDEX(编号表!$F:$F,MATCH(D1034,编号表!$E:$E,0))*10000+F1034</f>
        <v>20980009</v>
      </c>
      <c r="C1034" s="15" t="inlineStr">
        <is>
          <t xml:space="preserve">辟瘴符·毒减免</t>
        </is>
      </c>
      <c r="D1034" s="15" t="inlineStr">
        <is>
          <t xml:space="preserve">辟瘴符</t>
        </is>
      </c>
      <c r="E1034" s="15" t="inlineStr">
        <is>
          <t xml:space="preserve">符箓／角色状态</t>
        </is>
      </c>
      <c r="F1034" s="15">
        <v>9</v>
      </c>
      <c r="G1034" s="15" t="inlineStr">
        <is>
          <t xml:space="preserve">自身或友方获得20%毒伤减免，持续120秒。</t>
        </is>
      </c>
      <c r="H1034" s="15" t="str">
        <f>LEFT(B1034,6)</f>
        <v>209800</v>
      </c>
      <c r="I1034" s="15" t="b">
        <v>1</v>
      </c>
      <c r="J1034" s="15" t="inlineStr">
        <is>
          <t xml:space="preserve">覆盖</t>
        </is>
      </c>
      <c r="K1034" t="inlineStr">
        <is>
          <t xml:space="preserve">有限叠加</t>
        </is>
      </c>
      <c r="L1034" s="15">
        <v>1</v>
      </c>
      <c r="M1034" s="15">
        <v>120000</v>
      </c>
      <c r="N1034" s="15">
        <v>0</v>
      </c>
      <c r="O1034" t="inlineStr">
        <is>
          <t xml:space="preserve"/>
        </is>
      </c>
      <c r="P1034">
        <v>12221025</v>
      </c>
      <c r="Q1034">
        <v>0</v>
      </c>
      <c r="R1034" t="inlineStr">
        <is>
          <t xml:space="preserve">原点</t>
        </is>
      </c>
      <c r="S1034" s="15" t="inlineStr">
        <is>
          <t xml:space="preserve">增益</t>
        </is>
      </c>
      <c r="T1034">
        <v>1</v>
      </c>
      <c r="U1034" s="15" t="inlineStr">
        <is>
          <t xml:space="preserve">状态效果_属性修正</t>
        </is>
      </c>
      <c r="V1034" s="15">
        <v>10000</v>
      </c>
      <c r="AH1034" s="15" t="inlineStr">
        <is>
          <t xml:space="preserve">毒伤减免</t>
        </is>
      </c>
      <c r="AI1034" s="15">
        <v>2000</v>
      </c>
      <c r="CK1034" t="inlineStr">
        <is>
          <t xml:space="preserve">辟瘴符</t>
        </is>
      </c>
    </row>
    <row r="1035">
      <c r="B1035" s="15">
        <f>20000000+INDEX(编号表!$F:$F,MATCH(D1035,编号表!$E:$E,0))*10000+F1035</f>
        <v>20980010</v>
      </c>
      <c r="C1035" s="15" t="inlineStr">
        <is>
          <t xml:space="preserve">辟瘴符·毒减免</t>
        </is>
      </c>
      <c r="D1035" s="15" t="inlineStr">
        <is>
          <t xml:space="preserve">辟瘴符</t>
        </is>
      </c>
      <c r="E1035" s="15" t="inlineStr">
        <is>
          <t xml:space="preserve">符箓／角色状态</t>
        </is>
      </c>
      <c r="F1035" s="15">
        <v>10</v>
      </c>
      <c r="G1035" s="15" t="inlineStr">
        <is>
          <t xml:space="preserve">自身或友方获得20%毒伤减免，持续120秒。</t>
        </is>
      </c>
      <c r="H1035" s="15" t="str">
        <f>LEFT(B1035,6)</f>
        <v>209800</v>
      </c>
      <c r="I1035" s="15" t="b">
        <v>1</v>
      </c>
      <c r="J1035" s="15" t="inlineStr">
        <is>
          <t xml:space="preserve">覆盖</t>
        </is>
      </c>
      <c r="K1035" t="inlineStr">
        <is>
          <t xml:space="preserve">有限叠加</t>
        </is>
      </c>
      <c r="L1035" s="15">
        <v>1</v>
      </c>
      <c r="M1035" s="15">
        <v>120000</v>
      </c>
      <c r="N1035" s="15">
        <v>0</v>
      </c>
      <c r="O1035" t="inlineStr">
        <is>
          <t xml:space="preserve"/>
        </is>
      </c>
      <c r="P1035">
        <v>12221025</v>
      </c>
      <c r="Q1035">
        <v>0</v>
      </c>
      <c r="R1035" t="inlineStr">
        <is>
          <t xml:space="preserve">原点</t>
        </is>
      </c>
      <c r="S1035" s="15" t="inlineStr">
        <is>
          <t xml:space="preserve">增益</t>
        </is>
      </c>
      <c r="T1035">
        <v>1</v>
      </c>
      <c r="U1035" s="15" t="inlineStr">
        <is>
          <t xml:space="preserve">状态效果_属性修正</t>
        </is>
      </c>
      <c r="V1035" s="15">
        <v>10000</v>
      </c>
      <c r="AH1035" s="15" t="inlineStr">
        <is>
          <t xml:space="preserve">毒伤减免</t>
        </is>
      </c>
      <c r="AI1035" s="15">
        <v>2000</v>
      </c>
      <c r="CK1035" t="inlineStr">
        <is>
          <t xml:space="preserve">辟瘴符</t>
        </is>
      </c>
    </row>
    <row r="1036">
      <c r="B1036" s="15">
        <f>20000000+INDEX(编号表!$F:$F,MATCH(D1036,编号表!$E:$E,0))*10000+F1036</f>
        <v>20980011</v>
      </c>
      <c r="C1036" s="15" t="inlineStr">
        <is>
          <t xml:space="preserve">辟瘴符·毒减免</t>
        </is>
      </c>
      <c r="D1036" s="15" t="inlineStr">
        <is>
          <t xml:space="preserve">辟瘴符</t>
        </is>
      </c>
      <c r="E1036" s="15" t="inlineStr">
        <is>
          <t xml:space="preserve">符箓／角色状态</t>
        </is>
      </c>
      <c r="F1036" s="15">
        <v>11</v>
      </c>
      <c r="G1036" s="15" t="inlineStr">
        <is>
          <t xml:space="preserve">自身或友方获得20%毒伤减免，持续120秒。</t>
        </is>
      </c>
      <c r="H1036" s="15" t="str">
        <f>LEFT(B1036,6)</f>
        <v>209800</v>
      </c>
      <c r="I1036" s="15" t="b">
        <v>1</v>
      </c>
      <c r="J1036" s="15" t="inlineStr">
        <is>
          <t xml:space="preserve">覆盖</t>
        </is>
      </c>
      <c r="K1036" t="inlineStr">
        <is>
          <t xml:space="preserve">有限叠加</t>
        </is>
      </c>
      <c r="L1036" s="15">
        <v>1</v>
      </c>
      <c r="M1036" s="15">
        <v>120000</v>
      </c>
      <c r="N1036" s="15">
        <v>0</v>
      </c>
      <c r="O1036" t="inlineStr">
        <is>
          <t xml:space="preserve"/>
        </is>
      </c>
      <c r="P1036">
        <v>12221025</v>
      </c>
      <c r="Q1036">
        <v>0</v>
      </c>
      <c r="R1036" t="inlineStr">
        <is>
          <t xml:space="preserve">原点</t>
        </is>
      </c>
      <c r="S1036" s="15" t="inlineStr">
        <is>
          <t xml:space="preserve">增益</t>
        </is>
      </c>
      <c r="T1036">
        <v>1</v>
      </c>
      <c r="U1036" s="15" t="inlineStr">
        <is>
          <t xml:space="preserve">状态效果_属性修正</t>
        </is>
      </c>
      <c r="V1036" s="15">
        <v>10000</v>
      </c>
      <c r="AH1036" s="15" t="inlineStr">
        <is>
          <t xml:space="preserve">毒伤减免</t>
        </is>
      </c>
      <c r="AI1036" s="15">
        <v>2000</v>
      </c>
      <c r="CK1036" t="inlineStr">
        <is>
          <t xml:space="preserve">辟瘴符</t>
        </is>
      </c>
    </row>
    <row r="1037">
      <c r="B1037" s="15">
        <f>20000000+INDEX(编号表!$F:$F,MATCH(D1037,编号表!$E:$E,0))*10000+F1037</f>
        <v>20980012</v>
      </c>
      <c r="C1037" s="15" t="inlineStr">
        <is>
          <t xml:space="preserve">辟瘴符·毒减免</t>
        </is>
      </c>
      <c r="D1037" s="15" t="inlineStr">
        <is>
          <t xml:space="preserve">辟瘴符</t>
        </is>
      </c>
      <c r="E1037" s="15" t="inlineStr">
        <is>
          <t xml:space="preserve">符箓／角色状态</t>
        </is>
      </c>
      <c r="F1037" s="15">
        <v>12</v>
      </c>
      <c r="G1037" s="15" t="inlineStr">
        <is>
          <t xml:space="preserve">自身或友方获得20%毒伤减免，持续120秒。</t>
        </is>
      </c>
      <c r="H1037" s="15" t="str">
        <f>LEFT(B1037,6)</f>
        <v>209800</v>
      </c>
      <c r="I1037" s="15" t="b">
        <v>1</v>
      </c>
      <c r="J1037" s="15" t="inlineStr">
        <is>
          <t xml:space="preserve">覆盖</t>
        </is>
      </c>
      <c r="K1037" t="inlineStr">
        <is>
          <t xml:space="preserve">有限叠加</t>
        </is>
      </c>
      <c r="L1037" s="15">
        <v>1</v>
      </c>
      <c r="M1037" s="15">
        <v>120000</v>
      </c>
      <c r="N1037" s="15">
        <v>0</v>
      </c>
      <c r="O1037" t="inlineStr">
        <is>
          <t xml:space="preserve"/>
        </is>
      </c>
      <c r="P1037">
        <v>12221025</v>
      </c>
      <c r="Q1037">
        <v>0</v>
      </c>
      <c r="R1037" t="inlineStr">
        <is>
          <t xml:space="preserve">原点</t>
        </is>
      </c>
      <c r="S1037" s="15" t="inlineStr">
        <is>
          <t xml:space="preserve">增益</t>
        </is>
      </c>
      <c r="T1037">
        <v>1</v>
      </c>
      <c r="U1037" s="15" t="inlineStr">
        <is>
          <t xml:space="preserve">状态效果_属性修正</t>
        </is>
      </c>
      <c r="V1037" s="15">
        <v>10000</v>
      </c>
      <c r="AH1037" s="15" t="inlineStr">
        <is>
          <t xml:space="preserve">毒伤减免</t>
        </is>
      </c>
      <c r="AI1037" s="15">
        <v>2000</v>
      </c>
      <c r="CK1037" t="inlineStr">
        <is>
          <t xml:space="preserve">辟瘴符</t>
        </is>
      </c>
    </row>
    <row r="1038">
      <c r="B1038" s="15">
        <f>20000000+INDEX(编号表!$F:$F,MATCH(D1038,编号表!$E:$E,0))*10000+F1038</f>
        <v>20980013</v>
      </c>
      <c r="C1038" s="15" t="inlineStr">
        <is>
          <t xml:space="preserve">辟瘴符·毒减免</t>
        </is>
      </c>
      <c r="D1038" s="15" t="inlineStr">
        <is>
          <t xml:space="preserve">辟瘴符</t>
        </is>
      </c>
      <c r="E1038" s="15" t="inlineStr">
        <is>
          <t xml:space="preserve">符箓／角色状态</t>
        </is>
      </c>
      <c r="F1038" s="15">
        <v>13</v>
      </c>
      <c r="G1038" s="15" t="inlineStr">
        <is>
          <t xml:space="preserve">自身或友方获得20%毒伤减免，持续120秒。</t>
        </is>
      </c>
      <c r="H1038" s="15" t="str">
        <f>LEFT(B1038,6)</f>
        <v>209800</v>
      </c>
      <c r="I1038" s="15" t="b">
        <v>1</v>
      </c>
      <c r="J1038" s="15" t="inlineStr">
        <is>
          <t xml:space="preserve">覆盖</t>
        </is>
      </c>
      <c r="K1038" t="inlineStr">
        <is>
          <t xml:space="preserve">有限叠加</t>
        </is>
      </c>
      <c r="L1038" s="15">
        <v>1</v>
      </c>
      <c r="M1038" s="15">
        <v>120000</v>
      </c>
      <c r="N1038" s="15">
        <v>0</v>
      </c>
      <c r="O1038" t="inlineStr">
        <is>
          <t xml:space="preserve"/>
        </is>
      </c>
      <c r="P1038">
        <v>12221025</v>
      </c>
      <c r="Q1038">
        <v>0</v>
      </c>
      <c r="R1038" t="inlineStr">
        <is>
          <t xml:space="preserve">原点</t>
        </is>
      </c>
      <c r="S1038" s="15" t="inlineStr">
        <is>
          <t xml:space="preserve">增益</t>
        </is>
      </c>
      <c r="T1038">
        <v>1</v>
      </c>
      <c r="U1038" s="15" t="inlineStr">
        <is>
          <t xml:space="preserve">状态效果_属性修正</t>
        </is>
      </c>
      <c r="V1038" s="15">
        <v>10000</v>
      </c>
      <c r="AH1038" s="15" t="inlineStr">
        <is>
          <t xml:space="preserve">毒伤减免</t>
        </is>
      </c>
      <c r="AI1038" s="15">
        <v>2000</v>
      </c>
      <c r="CK1038" t="inlineStr">
        <is>
          <t xml:space="preserve">辟瘴符</t>
        </is>
      </c>
    </row>
    <row r="1039">
      <c r="B1039" s="15">
        <f>20000000+INDEX(编号表!$F:$F,MATCH(D1039,编号表!$E:$E,0))*10000+F1039</f>
        <v>20980014</v>
      </c>
      <c r="C1039" s="15" t="inlineStr">
        <is>
          <t xml:space="preserve">辟瘴符·毒减免</t>
        </is>
      </c>
      <c r="D1039" s="15" t="inlineStr">
        <is>
          <t xml:space="preserve">辟瘴符</t>
        </is>
      </c>
      <c r="E1039" s="15" t="inlineStr">
        <is>
          <t xml:space="preserve">符箓／角色状态</t>
        </is>
      </c>
      <c r="F1039" s="15">
        <v>14</v>
      </c>
      <c r="G1039" s="15" t="inlineStr">
        <is>
          <t xml:space="preserve">自身或友方获得20%毒伤减免，持续120秒。</t>
        </is>
      </c>
      <c r="H1039" s="15" t="str">
        <f>LEFT(B1039,6)</f>
        <v>209800</v>
      </c>
      <c r="I1039" s="15" t="b">
        <v>1</v>
      </c>
      <c r="J1039" s="15" t="inlineStr">
        <is>
          <t xml:space="preserve">覆盖</t>
        </is>
      </c>
      <c r="K1039" t="inlineStr">
        <is>
          <t xml:space="preserve">有限叠加</t>
        </is>
      </c>
      <c r="L1039" s="15">
        <v>1</v>
      </c>
      <c r="M1039" s="15">
        <v>120000</v>
      </c>
      <c r="N1039" s="15">
        <v>0</v>
      </c>
      <c r="O1039" t="inlineStr">
        <is>
          <t xml:space="preserve"/>
        </is>
      </c>
      <c r="P1039">
        <v>12221025</v>
      </c>
      <c r="Q1039">
        <v>0</v>
      </c>
      <c r="R1039" t="inlineStr">
        <is>
          <t xml:space="preserve">原点</t>
        </is>
      </c>
      <c r="S1039" s="15" t="inlineStr">
        <is>
          <t xml:space="preserve">增益</t>
        </is>
      </c>
      <c r="T1039">
        <v>1</v>
      </c>
      <c r="U1039" s="15" t="inlineStr">
        <is>
          <t xml:space="preserve">状态效果_属性修正</t>
        </is>
      </c>
      <c r="V1039" s="15">
        <v>10000</v>
      </c>
      <c r="AH1039" s="15" t="inlineStr">
        <is>
          <t xml:space="preserve">毒伤减免</t>
        </is>
      </c>
      <c r="AI1039" s="15">
        <v>2000</v>
      </c>
      <c r="CK1039" t="inlineStr">
        <is>
          <t xml:space="preserve">辟瘴符</t>
        </is>
      </c>
    </row>
    <row r="1040">
      <c r="B1040" s="15">
        <f>20000000+INDEX(编号表!$F:$F,MATCH(D1040,编号表!$E:$E,0))*10000+F1040</f>
        <v>20980015</v>
      </c>
      <c r="C1040" s="15" t="inlineStr">
        <is>
          <t xml:space="preserve">辟瘴符·毒减免</t>
        </is>
      </c>
      <c r="D1040" s="15" t="inlineStr">
        <is>
          <t xml:space="preserve">辟瘴符</t>
        </is>
      </c>
      <c r="E1040" s="15" t="inlineStr">
        <is>
          <t xml:space="preserve">符箓／角色状态</t>
        </is>
      </c>
      <c r="F1040" s="15">
        <v>15</v>
      </c>
      <c r="G1040" s="15" t="inlineStr">
        <is>
          <t xml:space="preserve">自身或友方获得20%毒伤减免，持续120秒。</t>
        </is>
      </c>
      <c r="H1040" s="15" t="str">
        <f>LEFT(B1040,6)</f>
        <v>209800</v>
      </c>
      <c r="I1040" s="15" t="b">
        <v>1</v>
      </c>
      <c r="J1040" s="15" t="inlineStr">
        <is>
          <t xml:space="preserve">覆盖</t>
        </is>
      </c>
      <c r="K1040" t="inlineStr">
        <is>
          <t xml:space="preserve">有限叠加</t>
        </is>
      </c>
      <c r="L1040" s="15">
        <v>1</v>
      </c>
      <c r="M1040" s="15">
        <v>120000</v>
      </c>
      <c r="N1040" s="15">
        <v>0</v>
      </c>
      <c r="O1040" t="inlineStr">
        <is>
          <t xml:space="preserve"/>
        </is>
      </c>
      <c r="P1040">
        <v>12221025</v>
      </c>
      <c r="Q1040">
        <v>0</v>
      </c>
      <c r="R1040" t="inlineStr">
        <is>
          <t xml:space="preserve">原点</t>
        </is>
      </c>
      <c r="S1040" s="15" t="inlineStr">
        <is>
          <t xml:space="preserve">增益</t>
        </is>
      </c>
      <c r="T1040">
        <v>1</v>
      </c>
      <c r="U1040" s="15" t="inlineStr">
        <is>
          <t xml:space="preserve">状态效果_属性修正</t>
        </is>
      </c>
      <c r="V1040" s="15">
        <v>10000</v>
      </c>
      <c r="AH1040" s="15" t="inlineStr">
        <is>
          <t xml:space="preserve">毒伤减免</t>
        </is>
      </c>
      <c r="AI1040" s="15">
        <v>2000</v>
      </c>
      <c r="CK1040" t="inlineStr">
        <is>
          <t xml:space="preserve">辟瘴符</t>
        </is>
      </c>
    </row>
    <row r="1041">
      <c r="B1041" s="15">
        <f>20000000+INDEX(编号表!$F:$F,MATCH(D1041,编号表!$E:$E,0))*10000+F1041</f>
        <v>20980016</v>
      </c>
      <c r="C1041" s="15" t="inlineStr">
        <is>
          <t xml:space="preserve">辟瘴符·毒减免</t>
        </is>
      </c>
      <c r="D1041" s="15" t="inlineStr">
        <is>
          <t xml:space="preserve">辟瘴符</t>
        </is>
      </c>
      <c r="E1041" s="15" t="inlineStr">
        <is>
          <t xml:space="preserve">符箓／角色状态</t>
        </is>
      </c>
      <c r="F1041" s="15">
        <v>16</v>
      </c>
      <c r="G1041" s="15" t="inlineStr">
        <is>
          <t xml:space="preserve">自身或友方获得20%毒伤减免，持续120秒。</t>
        </is>
      </c>
      <c r="H1041" s="15" t="str">
        <f>LEFT(B1041,6)</f>
        <v>209800</v>
      </c>
      <c r="I1041" s="15" t="b">
        <v>1</v>
      </c>
      <c r="J1041" s="15" t="inlineStr">
        <is>
          <t xml:space="preserve">覆盖</t>
        </is>
      </c>
      <c r="K1041" t="inlineStr">
        <is>
          <t xml:space="preserve">有限叠加</t>
        </is>
      </c>
      <c r="L1041" s="15">
        <v>1</v>
      </c>
      <c r="M1041" s="15">
        <v>120000</v>
      </c>
      <c r="N1041" s="15">
        <v>0</v>
      </c>
      <c r="O1041" t="inlineStr">
        <is>
          <t xml:space="preserve"/>
        </is>
      </c>
      <c r="P1041">
        <v>12221025</v>
      </c>
      <c r="Q1041">
        <v>0</v>
      </c>
      <c r="R1041" t="inlineStr">
        <is>
          <t xml:space="preserve">原点</t>
        </is>
      </c>
      <c r="S1041" s="15" t="inlineStr">
        <is>
          <t xml:space="preserve">增益</t>
        </is>
      </c>
      <c r="T1041">
        <v>1</v>
      </c>
      <c r="U1041" s="15" t="inlineStr">
        <is>
          <t xml:space="preserve">状态效果_属性修正</t>
        </is>
      </c>
      <c r="V1041" s="15">
        <v>10000</v>
      </c>
      <c r="AH1041" s="15" t="inlineStr">
        <is>
          <t xml:space="preserve">毒伤减免</t>
        </is>
      </c>
      <c r="AI1041" s="15">
        <v>2000</v>
      </c>
      <c r="CK1041" t="inlineStr">
        <is>
          <t xml:space="preserve">辟瘴符</t>
        </is>
      </c>
    </row>
    <row r="1042">
      <c r="B1042" s="15">
        <f>20000000+INDEX(编号表!$F:$F,MATCH(D1042,编号表!$E:$E,0))*10000+F1042</f>
        <v>20980017</v>
      </c>
      <c r="C1042" s="15" t="inlineStr">
        <is>
          <t xml:space="preserve">辟瘴符·毒减免</t>
        </is>
      </c>
      <c r="D1042" s="15" t="inlineStr">
        <is>
          <t xml:space="preserve">辟瘴符</t>
        </is>
      </c>
      <c r="E1042" s="15" t="inlineStr">
        <is>
          <t xml:space="preserve">符箓／角色状态</t>
        </is>
      </c>
      <c r="F1042" s="15">
        <v>17</v>
      </c>
      <c r="G1042" s="15" t="inlineStr">
        <is>
          <t xml:space="preserve">自身或友方获得20%毒伤减免，持续120秒。</t>
        </is>
      </c>
      <c r="H1042" s="15" t="str">
        <f>LEFT(B1042,6)</f>
        <v>209800</v>
      </c>
      <c r="I1042" s="15" t="b">
        <v>1</v>
      </c>
      <c r="J1042" s="15" t="inlineStr">
        <is>
          <t xml:space="preserve">覆盖</t>
        </is>
      </c>
      <c r="K1042" t="inlineStr">
        <is>
          <t xml:space="preserve">有限叠加</t>
        </is>
      </c>
      <c r="L1042" s="15">
        <v>1</v>
      </c>
      <c r="M1042" s="15">
        <v>120000</v>
      </c>
      <c r="N1042" s="15">
        <v>0</v>
      </c>
      <c r="O1042" t="inlineStr">
        <is>
          <t xml:space="preserve"/>
        </is>
      </c>
      <c r="P1042">
        <v>12221025</v>
      </c>
      <c r="Q1042">
        <v>0</v>
      </c>
      <c r="R1042" t="inlineStr">
        <is>
          <t xml:space="preserve">原点</t>
        </is>
      </c>
      <c r="S1042" s="15" t="inlineStr">
        <is>
          <t xml:space="preserve">增益</t>
        </is>
      </c>
      <c r="T1042">
        <v>1</v>
      </c>
      <c r="U1042" s="15" t="inlineStr">
        <is>
          <t xml:space="preserve">状态效果_属性修正</t>
        </is>
      </c>
      <c r="V1042" s="15">
        <v>10000</v>
      </c>
      <c r="AH1042" s="15" t="inlineStr">
        <is>
          <t xml:space="preserve">毒伤减免</t>
        </is>
      </c>
      <c r="AI1042" s="15">
        <v>2000</v>
      </c>
      <c r="CK1042" t="inlineStr">
        <is>
          <t xml:space="preserve">辟瘴符</t>
        </is>
      </c>
    </row>
    <row r="1043">
      <c r="B1043" s="15">
        <f>20000000+INDEX(编号表!$F:$F,MATCH(D1043,编号表!$E:$E,0))*10000+F1043</f>
        <v>20980018</v>
      </c>
      <c r="C1043" s="15" t="inlineStr">
        <is>
          <t xml:space="preserve">辟瘴符·毒减免</t>
        </is>
      </c>
      <c r="D1043" s="15" t="inlineStr">
        <is>
          <t xml:space="preserve">辟瘴符</t>
        </is>
      </c>
      <c r="E1043" s="15" t="inlineStr">
        <is>
          <t xml:space="preserve">符箓／角色状态</t>
        </is>
      </c>
      <c r="F1043" s="15">
        <v>18</v>
      </c>
      <c r="G1043" s="15" t="inlineStr">
        <is>
          <t xml:space="preserve">自身或友方获得20%毒伤减免，持续120秒。</t>
        </is>
      </c>
      <c r="H1043" s="15" t="str">
        <f>LEFT(B1043,6)</f>
        <v>209800</v>
      </c>
      <c r="I1043" s="15" t="b">
        <v>1</v>
      </c>
      <c r="J1043" s="15" t="inlineStr">
        <is>
          <t xml:space="preserve">覆盖</t>
        </is>
      </c>
      <c r="K1043" t="inlineStr">
        <is>
          <t xml:space="preserve">有限叠加</t>
        </is>
      </c>
      <c r="L1043" s="15">
        <v>1</v>
      </c>
      <c r="M1043" s="15">
        <v>120000</v>
      </c>
      <c r="N1043" s="15">
        <v>0</v>
      </c>
      <c r="O1043" t="inlineStr">
        <is>
          <t xml:space="preserve"/>
        </is>
      </c>
      <c r="P1043">
        <v>12221025</v>
      </c>
      <c r="Q1043">
        <v>0</v>
      </c>
      <c r="R1043" t="inlineStr">
        <is>
          <t xml:space="preserve">原点</t>
        </is>
      </c>
      <c r="S1043" s="15" t="inlineStr">
        <is>
          <t xml:space="preserve">增益</t>
        </is>
      </c>
      <c r="T1043">
        <v>1</v>
      </c>
      <c r="U1043" s="15" t="inlineStr">
        <is>
          <t xml:space="preserve">状态效果_属性修正</t>
        </is>
      </c>
      <c r="V1043" s="15">
        <v>10000</v>
      </c>
      <c r="AH1043" s="15" t="inlineStr">
        <is>
          <t xml:space="preserve">毒伤减免</t>
        </is>
      </c>
      <c r="AI1043" s="15">
        <v>2000</v>
      </c>
      <c r="CK1043" t="inlineStr">
        <is>
          <t xml:space="preserve">辟瘴符</t>
        </is>
      </c>
    </row>
    <row r="1044">
      <c r="B1044" s="15">
        <f>20000000+INDEX(编号表!$F:$F,MATCH(D1044,编号表!$E:$E,0))*10000+F1044</f>
        <v>20980019</v>
      </c>
      <c r="C1044" s="15" t="inlineStr">
        <is>
          <t xml:space="preserve">辟瘴符·毒减免</t>
        </is>
      </c>
      <c r="D1044" s="15" t="inlineStr">
        <is>
          <t xml:space="preserve">辟瘴符</t>
        </is>
      </c>
      <c r="E1044" s="15" t="inlineStr">
        <is>
          <t xml:space="preserve">符箓／角色状态</t>
        </is>
      </c>
      <c r="F1044" s="15">
        <v>19</v>
      </c>
      <c r="G1044" s="15" t="inlineStr">
        <is>
          <t xml:space="preserve">自身或友方获得20%毒伤减免，持续120秒。</t>
        </is>
      </c>
      <c r="H1044" s="15" t="str">
        <f>LEFT(B1044,6)</f>
        <v>209800</v>
      </c>
      <c r="I1044" s="15" t="b">
        <v>1</v>
      </c>
      <c r="J1044" s="15" t="inlineStr">
        <is>
          <t xml:space="preserve">覆盖</t>
        </is>
      </c>
      <c r="K1044" t="inlineStr">
        <is>
          <t xml:space="preserve">有限叠加</t>
        </is>
      </c>
      <c r="L1044" s="15">
        <v>1</v>
      </c>
      <c r="M1044" s="15">
        <v>120000</v>
      </c>
      <c r="N1044" s="15">
        <v>0</v>
      </c>
      <c r="O1044" t="inlineStr">
        <is>
          <t xml:space="preserve"/>
        </is>
      </c>
      <c r="P1044">
        <v>12221025</v>
      </c>
      <c r="Q1044">
        <v>0</v>
      </c>
      <c r="R1044" t="inlineStr">
        <is>
          <t xml:space="preserve">原点</t>
        </is>
      </c>
      <c r="S1044" s="15" t="inlineStr">
        <is>
          <t xml:space="preserve">增益</t>
        </is>
      </c>
      <c r="T1044">
        <v>1</v>
      </c>
      <c r="U1044" s="15" t="inlineStr">
        <is>
          <t xml:space="preserve">状态效果_属性修正</t>
        </is>
      </c>
      <c r="V1044" s="15">
        <v>10000</v>
      </c>
      <c r="AH1044" s="15" t="inlineStr">
        <is>
          <t xml:space="preserve">毒伤减免</t>
        </is>
      </c>
      <c r="AI1044" s="15">
        <v>2000</v>
      </c>
      <c r="CK1044" t="inlineStr">
        <is>
          <t xml:space="preserve">辟瘴符</t>
        </is>
      </c>
    </row>
    <row r="1045">
      <c r="B1045" s="15">
        <f>20000000+INDEX(编号表!$F:$F,MATCH(D1045,编号表!$E:$E,0))*10000+F1045</f>
        <v>20980020</v>
      </c>
      <c r="C1045" s="15" t="inlineStr">
        <is>
          <t xml:space="preserve">辟瘴符·毒减免</t>
        </is>
      </c>
      <c r="D1045" s="15" t="inlineStr">
        <is>
          <t xml:space="preserve">辟瘴符</t>
        </is>
      </c>
      <c r="E1045" s="15" t="inlineStr">
        <is>
          <t xml:space="preserve">符箓／角色状态</t>
        </is>
      </c>
      <c r="F1045" s="15">
        <v>20</v>
      </c>
      <c r="G1045" s="15" t="inlineStr">
        <is>
          <t xml:space="preserve">自身或友方获得20%毒伤减免，持续120秒。</t>
        </is>
      </c>
      <c r="H1045" s="15" t="str">
        <f>LEFT(B1045,6)</f>
        <v>209800</v>
      </c>
      <c r="I1045" s="15" t="b">
        <v>1</v>
      </c>
      <c r="J1045" s="15" t="inlineStr">
        <is>
          <t xml:space="preserve">覆盖</t>
        </is>
      </c>
      <c r="K1045" t="inlineStr">
        <is>
          <t xml:space="preserve">有限叠加</t>
        </is>
      </c>
      <c r="L1045" s="15">
        <v>1</v>
      </c>
      <c r="M1045" s="15">
        <v>120000</v>
      </c>
      <c r="N1045" s="15">
        <v>0</v>
      </c>
      <c r="O1045" t="inlineStr">
        <is>
          <t xml:space="preserve"/>
        </is>
      </c>
      <c r="P1045">
        <v>12221025</v>
      </c>
      <c r="Q1045">
        <v>0</v>
      </c>
      <c r="R1045" t="inlineStr">
        <is>
          <t xml:space="preserve">原点</t>
        </is>
      </c>
      <c r="S1045" s="15" t="inlineStr">
        <is>
          <t xml:space="preserve">增益</t>
        </is>
      </c>
      <c r="T1045">
        <v>1</v>
      </c>
      <c r="U1045" s="15" t="inlineStr">
        <is>
          <t xml:space="preserve">状态效果_属性修正</t>
        </is>
      </c>
      <c r="V1045" s="15">
        <v>10000</v>
      </c>
      <c r="AH1045" s="15" t="inlineStr">
        <is>
          <t xml:space="preserve">毒伤减免</t>
        </is>
      </c>
      <c r="AI1045" s="15">
        <v>2000</v>
      </c>
      <c r="CK1045" t="inlineStr">
        <is>
          <t xml:space="preserve">辟瘴符</t>
        </is>
      </c>
    </row>
    <row r="1046">
      <c r="B1046" s="15">
        <f>20000000+INDEX(编号表!$F:$F,MATCH(D1046,编号表!$E:$E,0))*10000+F1046</f>
        <v>20980021</v>
      </c>
      <c r="C1046" s="15" t="inlineStr">
        <is>
          <t xml:space="preserve">辟瘴符·毒减免</t>
        </is>
      </c>
      <c r="D1046" s="15" t="inlineStr">
        <is>
          <t xml:space="preserve">辟瘴符</t>
        </is>
      </c>
      <c r="E1046" s="15" t="inlineStr">
        <is>
          <t xml:space="preserve">符箓／角色状态</t>
        </is>
      </c>
      <c r="F1046" s="15">
        <v>21</v>
      </c>
      <c r="G1046" s="15" t="inlineStr">
        <is>
          <t xml:space="preserve">自身或友方获得20%毒伤减免，持续120秒。</t>
        </is>
      </c>
      <c r="H1046" s="15" t="str">
        <f>LEFT(B1046,6)</f>
        <v>209800</v>
      </c>
      <c r="I1046" s="15" t="b">
        <v>1</v>
      </c>
      <c r="J1046" s="15" t="inlineStr">
        <is>
          <t xml:space="preserve">覆盖</t>
        </is>
      </c>
      <c r="K1046" t="inlineStr">
        <is>
          <t xml:space="preserve">有限叠加</t>
        </is>
      </c>
      <c r="L1046" s="15">
        <v>1</v>
      </c>
      <c r="M1046" s="15">
        <v>120000</v>
      </c>
      <c r="N1046" s="15">
        <v>0</v>
      </c>
      <c r="O1046" t="inlineStr">
        <is>
          <t xml:space="preserve"/>
        </is>
      </c>
      <c r="P1046">
        <v>12221025</v>
      </c>
      <c r="Q1046">
        <v>0</v>
      </c>
      <c r="R1046" t="inlineStr">
        <is>
          <t xml:space="preserve">原点</t>
        </is>
      </c>
      <c r="S1046" s="15" t="inlineStr">
        <is>
          <t xml:space="preserve">增益</t>
        </is>
      </c>
      <c r="T1046">
        <v>1</v>
      </c>
      <c r="U1046" s="15" t="inlineStr">
        <is>
          <t xml:space="preserve">状态效果_属性修正</t>
        </is>
      </c>
      <c r="V1046" s="15">
        <v>10000</v>
      </c>
      <c r="AH1046" s="15" t="inlineStr">
        <is>
          <t xml:space="preserve">毒伤减免</t>
        </is>
      </c>
      <c r="AI1046" s="15">
        <v>2000</v>
      </c>
      <c r="CK1046" t="inlineStr">
        <is>
          <t xml:space="preserve">辟瘴符</t>
        </is>
      </c>
    </row>
    <row r="1047">
      <c r="B1047" s="15">
        <f>20000000+INDEX(编号表!$F:$F,MATCH(C1047,编号表!$E:$E,0))*10000+F1047</f>
        <v>20990001</v>
      </c>
      <c r="C1047" s="15" t="inlineStr">
        <is>
          <t xml:space="preserve">法宝缚索禁锢</t>
        </is>
      </c>
      <c r="D1047" t="str">
        <v>法宝缚索禁锢</v>
      </c>
      <c r="E1047" t="str">
        <v>法宝／缚灵索／独属禁锢</v>
      </c>
      <c r="F1047" s="15">
        <v>1</v>
      </c>
      <c r="G1047" s="15" t="inlineStr">
        <is>
          <t xml:space="preserve">法宝缚灵索独属禁锢，持续1700毫秒；按原控制规则结算。</t>
        </is>
      </c>
      <c r="H1047" s="15" t="inlineStr">
        <is>
          <t xml:space="preserve">209900</t>
        </is>
      </c>
      <c r="I1047" s="15" t="b">
        <v>1</v>
      </c>
      <c r="J1047" s="15" t="s">
        <v>2698</v>
      </c>
      <c r="K1047" s="33" t="s">
        <v>363</v>
      </c>
      <c r="L1047" s="15">
        <v>1</v>
      </c>
      <c r="M1047" s="15">
        <v>1700</v>
      </c>
      <c r="N1047" s="15">
        <v>0</v>
      </c>
      <c r="O1047" s="33"/>
      <c r="P1047" s="33">
        <v>0</v>
      </c>
      <c r="Q1047" s="7"/>
      <c r="R1047" s="33" t="s">
        <v>363</v>
      </c>
      <c r="S1047" s="15" t="s">
        <v>2502</v>
      </c>
      <c r="T1047" s="33">
        <v>1</v>
      </c>
      <c r="U1047" s="15" t="s">
        <v>2700</v>
      </c>
      <c r="V1047" s="15">
        <v>10000</v>
      </c>
      <c r="W1047" s="15" t="s">
        <v>2973</v>
      </c>
      <c r="X1047" s="33"/>
      <c r="Y1047" s="33"/>
      <c r="Z1047" s="33"/>
      <c r="AA1047" s="33"/>
      <c r="AB1047" s="33"/>
      <c r="AC1047" s="33"/>
      <c r="AD1047" s="33"/>
      <c r="AE1047" s="33"/>
      <c r="AF1047" s="33"/>
      <c r="AG1047" s="33"/>
      <c r="AH1047" s="33"/>
      <c r="AI1047" s="33"/>
      <c r="AJ1047" s="33"/>
      <c r="AK1047" s="7"/>
      <c r="AL1047"/>
      <c r="AM1047"/>
      <c r="AN1047"/>
      <c r="AO1047"/>
      <c r="AP1047"/>
      <c r="AQ1047" s="33"/>
      <c r="AR1047" s="33"/>
      <c r="AS1047" s="33"/>
      <c r="AT1047" s="33"/>
      <c r="AU1047" s="33"/>
      <c r="AV1047" s="33"/>
      <c r="AW1047" s="33"/>
      <c r="AX1047" s="33"/>
      <c r="AY1047" s="33"/>
      <c r="AZ1047" s="33"/>
      <c r="BA1047" s="33"/>
      <c r="BB1047" s="33"/>
      <c r="BC1047" s="33"/>
      <c r="BD1047" s="33"/>
      <c r="BE1047" s="33"/>
      <c r="BF1047" s="33"/>
      <c r="BG1047" s="29"/>
      <c r="BH1047"/>
      <c r="BI1047"/>
      <c r="BJ1047"/>
      <c r="BK1047"/>
      <c r="BL1047"/>
      <c r="BM1047" s="33"/>
      <c r="BN1047" s="33"/>
      <c r="BO1047" s="33"/>
      <c r="BP1047" s="33"/>
      <c r="BQ1047" s="33"/>
      <c r="BR1047" s="33"/>
      <c r="BS1047" s="33"/>
      <c r="BT1047" s="33"/>
      <c r="BU1047" s="33"/>
      <c r="BV1047" s="33"/>
      <c r="BW1047" s="33"/>
      <c r="BX1047" s="33"/>
      <c r="BY1047" s="33"/>
      <c r="BZ1047" s="33"/>
      <c r="CA1047" s="33"/>
      <c r="CB1047" s="33"/>
      <c r="CC1047" s="29"/>
      <c r="CD1047"/>
      <c r="CE1047"/>
      <c r="CF1047"/>
      <c r="CG1047"/>
      <c r="CH1047"/>
      <c r="CJ1047" s="15">
        <v>19409</v>
      </c>
      <c r="CK1047" t="s">
        <v>2972</v>
      </c>
      <c r="CL1047" t="inlineStr">
        <is>
          <t xml:space="preserve">无</t>
        </is>
      </c>
    </row>
    <row r="1048">
      <c r="B1048" s="15">
        <f>20000000+INDEX(编号表!$F:$F,MATCH(C1048,编号表!$E:$E,0))*10000+F1048</f>
        <v>20990002</v>
      </c>
      <c r="C1048" s="15" t="inlineStr">
        <is>
          <t xml:space="preserve">法宝缚索禁锢</t>
        </is>
      </c>
      <c r="D1048" t="str">
        <v>法宝缚索禁锢</v>
      </c>
      <c r="E1048" t="str">
        <v>法宝／缚灵索／独属禁锢</v>
      </c>
      <c r="F1048" s="15">
        <v>2</v>
      </c>
      <c r="G1048" s="15" t="inlineStr">
        <is>
          <t xml:space="preserve">法宝缚灵索独属禁锢，持续2200毫秒；按原控制规则结算。</t>
        </is>
      </c>
      <c r="H1048" s="15" t="inlineStr">
        <is>
          <t xml:space="preserve">209900</t>
        </is>
      </c>
      <c r="I1048" s="15" t="b">
        <v>1</v>
      </c>
      <c r="J1048" s="15" t="s">
        <v>2698</v>
      </c>
      <c r="K1048" s="33" t="s">
        <v>363</v>
      </c>
      <c r="L1048" s="15">
        <v>1</v>
      </c>
      <c r="M1048" s="15">
        <v>2200</v>
      </c>
      <c r="N1048" s="15">
        <v>0</v>
      </c>
      <c r="O1048" s="33"/>
      <c r="P1048" s="33">
        <v>0</v>
      </c>
      <c r="Q1048" s="7"/>
      <c r="R1048" s="33" t="s">
        <v>363</v>
      </c>
      <c r="S1048" s="15" t="s">
        <v>2502</v>
      </c>
      <c r="T1048" s="33">
        <v>1</v>
      </c>
      <c r="U1048" s="15" t="s">
        <v>2700</v>
      </c>
      <c r="V1048" s="15">
        <v>10000</v>
      </c>
      <c r="W1048" s="15" t="s">
        <v>2973</v>
      </c>
      <c r="X1048" s="33"/>
      <c r="Y1048" s="33"/>
      <c r="Z1048" s="33"/>
      <c r="AA1048" s="33"/>
      <c r="AB1048" s="33"/>
      <c r="AC1048" s="33"/>
      <c r="AD1048" s="33"/>
      <c r="AE1048" s="33"/>
      <c r="AF1048" s="33"/>
      <c r="AG1048" s="33"/>
      <c r="AH1048" s="33"/>
      <c r="AI1048" s="33"/>
      <c r="AJ1048" s="33"/>
      <c r="AK1048" s="7"/>
      <c r="AL1048"/>
      <c r="AM1048"/>
      <c r="AN1048"/>
      <c r="AO1048"/>
      <c r="AP1048"/>
      <c r="AQ1048" s="33"/>
      <c r="AR1048" s="33"/>
      <c r="AS1048" s="33"/>
      <c r="AT1048" s="33"/>
      <c r="AU1048" s="33"/>
      <c r="AV1048" s="33"/>
      <c r="AW1048" s="33"/>
      <c r="AX1048" s="33"/>
      <c r="AY1048" s="33"/>
      <c r="AZ1048" s="33"/>
      <c r="BA1048" s="33"/>
      <c r="BB1048" s="33"/>
      <c r="BC1048" s="33"/>
      <c r="BD1048" s="33"/>
      <c r="BE1048" s="33"/>
      <c r="BF1048" s="33"/>
      <c r="BG1048" s="29"/>
      <c r="BH1048"/>
      <c r="BI1048"/>
      <c r="BJ1048"/>
      <c r="BK1048"/>
      <c r="BL1048"/>
      <c r="BM1048" s="33"/>
      <c r="BN1048" s="33"/>
      <c r="BO1048" s="33"/>
      <c r="BP1048" s="33"/>
      <c r="BQ1048" s="33"/>
      <c r="BR1048" s="33"/>
      <c r="BS1048" s="33"/>
      <c r="BT1048" s="33"/>
      <c r="BU1048" s="33"/>
      <c r="BV1048" s="33"/>
      <c r="BW1048" s="33"/>
      <c r="BX1048" s="33"/>
      <c r="BY1048" s="33"/>
      <c r="BZ1048" s="33"/>
      <c r="CA1048" s="33"/>
      <c r="CB1048" s="33"/>
      <c r="CC1048" s="29"/>
      <c r="CD1048"/>
      <c r="CE1048"/>
      <c r="CF1048"/>
      <c r="CG1048"/>
      <c r="CH1048"/>
      <c r="CJ1048" s="15">
        <v>19409</v>
      </c>
      <c r="CK1048" t="s">
        <v>2972</v>
      </c>
      <c r="CL1048" t="inlineStr">
        <is>
          <t xml:space="preserve">无</t>
        </is>
      </c>
    </row>
  </sheetData>
  <mergeCells count="6">
    <mergeCell ref="U1:CH1"/>
    <mergeCell ref="U2:AP2"/>
    <mergeCell ref="AQ2:BL2"/>
    <mergeCell ref="BM2:CH2"/>
    <mergeCell ref="U4:CH4"/>
    <mergeCell ref="U5:CH5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>
  <sheetPr/>
  <dimension ref="A1:F487"/>
  <sheetViews>
    <sheetView topLeftCell="A90" workbookViewId="0">
      <selection activeCell="A133" sqref="A133"/>
    </sheetView>
  </sheetViews>
  <sheetFormatPr defaultColWidth="8.25" defaultRowHeight="14.25" outlineLevelCol="5"/>
  <cols>
    <col min="1" max="1" width="42" style="18" customWidth="1"/>
    <col min="2" max="2" width="8" style="18" customWidth="1"/>
    <col min="3" max="3" width="6.83333333333333" style="19" customWidth="1"/>
    <col min="4" max="4" width="8.25" style="19" customWidth="1"/>
    <col min="5" max="5" width="23.3333333333333" style="19" customWidth="1"/>
    <col min="6" max="6" width="4.58333333333333" style="19" customWidth="1"/>
    <col min="7" max="7" width="13.75" style="18" customWidth="1"/>
    <col min="8" max="8" width="8.25" style="18" customWidth="1"/>
    <col min="9" max="16384" width="8.25" style="18"/>
  </cols>
  <sheetData>
    <row r="1" spans="1:6">
      <c r="A1" s="18" t="s">
        <v>3146</v>
      </c>
      <c r="B1" s="18" t="s">
        <v>3147</v>
      </c>
      <c r="E1" s="19" t="s">
        <v>3148</v>
      </c>
      <c r="F1" s="19" t="s">
        <v>3149</v>
      </c>
    </row>
    <row r="2" spans="1:6">
      <c r="A2" s="18" t="s">
        <v>349</v>
      </c>
      <c r="B2" s="18">
        <v>1</v>
      </c>
      <c r="E2" s="19" t="s">
        <v>2695</v>
      </c>
      <c r="F2" s="19">
        <f>1</f>
        <v>1</v>
      </c>
    </row>
    <row r="3" spans="1:6">
      <c r="A3" s="18" t="s">
        <v>366</v>
      </c>
      <c r="B3" s="18">
        <v>2</v>
      </c>
      <c r="E3" s="19" t="s">
        <v>2701</v>
      </c>
      <c r="F3" s="19">
        <f>2</f>
        <v>2</v>
      </c>
    </row>
    <row r="4" spans="1:6">
      <c r="A4" s="18" t="s">
        <v>376</v>
      </c>
      <c r="B4" s="18">
        <v>3</v>
      </c>
      <c r="E4" s="19" t="s">
        <v>2703</v>
      </c>
      <c r="F4" s="19">
        <f>3</f>
        <v>3</v>
      </c>
    </row>
    <row r="5" spans="1:6">
      <c r="A5" s="18" t="s">
        <v>381</v>
      </c>
      <c r="B5" s="18">
        <v>4</v>
      </c>
      <c r="E5" s="19" t="s">
        <v>2705</v>
      </c>
      <c r="F5" s="19">
        <f>4</f>
        <v>4</v>
      </c>
    </row>
    <row r="6" spans="1:6">
      <c r="A6" s="18" t="s">
        <v>383</v>
      </c>
      <c r="B6" s="18">
        <v>5</v>
      </c>
      <c r="E6" s="19" t="s">
        <v>2709</v>
      </c>
      <c r="F6" s="19">
        <f>5</f>
        <v>5</v>
      </c>
    </row>
    <row r="7" spans="1:6">
      <c r="A7" s="18" t="s">
        <v>391</v>
      </c>
      <c r="B7" s="18">
        <v>6</v>
      </c>
      <c r="E7" s="19" t="s">
        <v>432</v>
      </c>
      <c r="F7" s="19">
        <f>6</f>
        <v>6</v>
      </c>
    </row>
    <row r="8" spans="1:6">
      <c r="A8" s="18" t="s">
        <v>396</v>
      </c>
      <c r="B8" s="18">
        <v>7</v>
      </c>
      <c r="E8" s="19" t="s">
        <v>435</v>
      </c>
      <c r="F8" s="19">
        <f>7</f>
        <v>7</v>
      </c>
    </row>
    <row r="9" spans="1:6">
      <c r="A9" s="18" t="s">
        <v>401</v>
      </c>
      <c r="B9" s="18">
        <v>8</v>
      </c>
      <c r="E9" s="19" t="s">
        <v>438</v>
      </c>
      <c r="F9" s="19">
        <f>8</f>
        <v>8</v>
      </c>
    </row>
    <row r="10" spans="1:6">
      <c r="A10" s="18" t="s">
        <v>405</v>
      </c>
      <c r="B10" s="18">
        <v>9</v>
      </c>
      <c r="E10" s="19" t="s">
        <v>440</v>
      </c>
      <c r="F10" s="19">
        <f>9</f>
        <v>9</v>
      </c>
    </row>
    <row r="11" spans="1:6">
      <c r="A11" s="18" t="s">
        <v>410</v>
      </c>
      <c r="B11" s="18">
        <v>10</v>
      </c>
      <c r="E11" s="19" t="s">
        <v>443</v>
      </c>
      <c r="F11" s="19">
        <f>10</f>
        <v>10</v>
      </c>
    </row>
    <row r="12" ht="17.25" spans="1:6">
      <c r="A12" s="18" t="s">
        <v>415</v>
      </c>
      <c r="B12" s="18">
        <v>11</v>
      </c>
      <c r="E12" s="20" t="s">
        <v>445</v>
      </c>
      <c r="F12" s="19">
        <f>11</f>
        <v>11</v>
      </c>
    </row>
    <row r="13" ht="17.25" spans="1:6">
      <c r="A13" s="18" t="s">
        <v>417</v>
      </c>
      <c r="B13" s="18">
        <v>12</v>
      </c>
      <c r="E13" s="20" t="s">
        <v>449</v>
      </c>
      <c r="F13" s="19">
        <f>12</f>
        <v>12</v>
      </c>
    </row>
    <row r="14" ht="17.25" spans="1:6">
      <c r="A14" s="18" t="s">
        <v>421</v>
      </c>
      <c r="B14" s="18">
        <v>13</v>
      </c>
      <c r="E14" s="20" t="s">
        <v>451</v>
      </c>
      <c r="F14" s="19">
        <f>13</f>
        <v>13</v>
      </c>
    </row>
    <row r="15" ht="17.25" spans="1:6">
      <c r="A15" s="18" t="s">
        <v>423</v>
      </c>
      <c r="B15" s="18">
        <v>14</v>
      </c>
      <c r="E15" s="20" t="s">
        <v>455</v>
      </c>
      <c r="F15" s="19">
        <f>14</f>
        <v>14</v>
      </c>
    </row>
    <row r="16" ht="17.25" spans="1:6">
      <c r="A16" s="18" t="s">
        <v>425</v>
      </c>
      <c r="B16" s="18">
        <v>15</v>
      </c>
      <c r="E16" s="20" t="s">
        <v>457</v>
      </c>
      <c r="F16" s="19">
        <f>15</f>
        <v>15</v>
      </c>
    </row>
    <row r="17" spans="1:6">
      <c r="A17" s="18" t="s">
        <v>427</v>
      </c>
      <c r="B17" s="18">
        <v>16</v>
      </c>
      <c r="E17" t="str">
        <v>法宝缚索禁锢</v>
      </c>
      <c r="F17" t="n">
        <v>99</v>
      </c>
    </row>
    <row r="18" ht="17.25" spans="1:6">
      <c r="A18" s="18" t="s">
        <v>432</v>
      </c>
      <c r="B18" s="18">
        <v>17</v>
      </c>
      <c r="E18" s="20" t="s">
        <v>459</v>
      </c>
      <c r="F18" s="19">
        <f>17</f>
        <v>17</v>
      </c>
    </row>
    <row r="19" ht="17.25" spans="1:6">
      <c r="A19" s="18" t="s">
        <v>435</v>
      </c>
      <c r="B19" s="18">
        <v>18</v>
      </c>
      <c r="E19" s="20" t="s">
        <v>782</v>
      </c>
      <c r="F19" s="19">
        <f>18</f>
        <v>18</v>
      </c>
    </row>
    <row r="20" ht="17.25" spans="1:6">
      <c r="A20" s="18" t="s">
        <v>438</v>
      </c>
      <c r="B20" s="18">
        <v>19</v>
      </c>
      <c r="E20" s="20" t="s">
        <v>786</v>
      </c>
      <c r="F20" s="19">
        <f>19</f>
        <v>19</v>
      </c>
    </row>
    <row r="21" ht="17.25" spans="1:6">
      <c r="A21" s="18" t="s">
        <v>440</v>
      </c>
      <c r="B21" s="18">
        <v>20</v>
      </c>
      <c r="E21" s="20" t="s">
        <v>790</v>
      </c>
      <c r="F21" s="19">
        <f>20</f>
        <v>20</v>
      </c>
    </row>
    <row r="22" ht="17.25" spans="1:6">
      <c r="A22" s="18" t="s">
        <v>443</v>
      </c>
      <c r="B22" s="18">
        <v>21</v>
      </c>
      <c r="E22" s="20" t="s">
        <v>795</v>
      </c>
      <c r="F22" s="19">
        <f>21</f>
        <v>21</v>
      </c>
    </row>
    <row r="23" ht="17.25" spans="1:6">
      <c r="A23" s="18" t="s">
        <v>445</v>
      </c>
      <c r="B23" s="18">
        <v>22</v>
      </c>
      <c r="E23" s="20" t="s">
        <v>799</v>
      </c>
      <c r="F23" s="19">
        <f>22</f>
        <v>22</v>
      </c>
    </row>
    <row r="24" spans="1:6">
      <c r="A24" s="18" t="s">
        <v>449</v>
      </c>
      <c r="B24" s="18">
        <v>23</v>
      </c>
      <c r="E24" s="19" t="s">
        <v>804</v>
      </c>
      <c r="F24" s="19">
        <f>23</f>
        <v>23</v>
      </c>
    </row>
    <row r="25" spans="1:6">
      <c r="A25" s="18" t="s">
        <v>451</v>
      </c>
      <c r="B25" s="18">
        <v>24</v>
      </c>
      <c r="E25" s="19" t="s">
        <v>808</v>
      </c>
      <c r="F25" s="19">
        <f>24</f>
        <v>24</v>
      </c>
    </row>
    <row r="26" spans="1:6">
      <c r="A26" s="18" t="s">
        <v>455</v>
      </c>
      <c r="B26" s="18">
        <v>25</v>
      </c>
      <c r="E26" s="19" t="s">
        <v>809</v>
      </c>
      <c r="F26" s="19">
        <f>25</f>
        <v>25</v>
      </c>
    </row>
    <row r="27" spans="1:6">
      <c r="A27" s="18" t="s">
        <v>457</v>
      </c>
      <c r="B27" s="18">
        <v>26</v>
      </c>
      <c r="E27" s="19" t="s">
        <v>814</v>
      </c>
      <c r="F27" s="19">
        <f>26</f>
        <v>26</v>
      </c>
    </row>
    <row r="28" spans="1:6">
      <c r="A28" s="18" t="s">
        <v>459</v>
      </c>
      <c r="B28" s="18">
        <v>27</v>
      </c>
      <c r="E28" s="19" t="s">
        <v>818</v>
      </c>
      <c r="F28" s="19">
        <f>27</f>
        <v>27</v>
      </c>
    </row>
    <row r="29" spans="1:6">
      <c r="A29" s="18" t="s">
        <v>463</v>
      </c>
      <c r="B29" s="18">
        <v>28</v>
      </c>
      <c r="E29" s="19" t="s">
        <v>824</v>
      </c>
      <c r="F29" s="19">
        <f>28</f>
        <v>28</v>
      </c>
    </row>
    <row r="30" spans="1:6">
      <c r="B30" s="18">
        <v>29</v>
      </c>
      <c r="E30" s="19" t="s">
        <v>828</v>
      </c>
      <c r="F30" s="19">
        <f>29</f>
        <v>29</v>
      </c>
    </row>
    <row r="31" spans="1:6">
      <c r="B31" s="18">
        <v>30</v>
      </c>
      <c r="E31" s="19" t="s">
        <v>833</v>
      </c>
      <c r="F31" s="19">
        <f>30</f>
        <v>30</v>
      </c>
    </row>
    <row r="32" spans="1:6">
      <c r="B32" s="18">
        <v>31</v>
      </c>
      <c r="E32" s="19" t="s">
        <v>837</v>
      </c>
      <c r="F32" s="19">
        <f>31</f>
        <v>31</v>
      </c>
    </row>
    <row r="33" spans="1:6">
      <c r="B33" s="18">
        <v>32</v>
      </c>
      <c r="E33" s="19" t="s">
        <v>842</v>
      </c>
      <c r="F33" s="19">
        <f>32</f>
        <v>32</v>
      </c>
    </row>
    <row r="34" spans="1:6">
      <c r="B34" s="18">
        <v>33</v>
      </c>
      <c r="E34" s="19" t="s">
        <v>846</v>
      </c>
      <c r="F34" s="19">
        <f>33</f>
        <v>33</v>
      </c>
    </row>
    <row r="35" spans="1:6">
      <c r="B35" s="18">
        <v>34</v>
      </c>
      <c r="E35" s="19" t="s">
        <v>850</v>
      </c>
      <c r="F35" s="19">
        <f>34</f>
        <v>34</v>
      </c>
    </row>
    <row r="36" spans="1:6">
      <c r="B36" s="18">
        <v>35</v>
      </c>
      <c r="E36" s="19" t="s">
        <v>854</v>
      </c>
      <c r="F36" s="19">
        <f>35</f>
        <v>35</v>
      </c>
    </row>
    <row r="37" spans="1:6">
      <c r="B37" s="18">
        <v>36</v>
      </c>
      <c r="E37" s="19" t="s">
        <v>858</v>
      </c>
      <c r="F37" s="19">
        <f>36</f>
        <v>36</v>
      </c>
    </row>
    <row r="38" spans="1:6">
      <c r="B38" s="18">
        <v>37</v>
      </c>
      <c r="E38" s="19" t="s">
        <v>862</v>
      </c>
      <c r="F38" s="19">
        <f>37</f>
        <v>37</v>
      </c>
    </row>
    <row r="39" spans="1:6">
      <c r="B39" s="18">
        <v>38</v>
      </c>
      <c r="E39" s="19" t="s">
        <v>864</v>
      </c>
      <c r="F39" s="19">
        <f>38</f>
        <v>38</v>
      </c>
    </row>
    <row r="40" spans="1:6">
      <c r="B40" s="18">
        <v>39</v>
      </c>
      <c r="E40" s="19" t="s">
        <v>866</v>
      </c>
      <c r="F40" s="19">
        <f>39</f>
        <v>39</v>
      </c>
    </row>
    <row r="41" spans="1:6">
      <c r="B41" s="18">
        <v>40</v>
      </c>
      <c r="E41" s="19" t="s">
        <v>870</v>
      </c>
      <c r="F41" s="19">
        <f>40</f>
        <v>40</v>
      </c>
    </row>
    <row r="42" spans="1:6">
      <c r="B42" s="18">
        <v>41</v>
      </c>
      <c r="E42" s="19" t="s">
        <v>873</v>
      </c>
      <c r="F42" s="19">
        <f>41</f>
        <v>41</v>
      </c>
    </row>
    <row r="43" spans="1:6">
      <c r="B43" s="18">
        <v>42</v>
      </c>
      <c r="E43" s="19" t="s">
        <v>2778</v>
      </c>
      <c r="F43" s="19">
        <f>42</f>
        <v>42</v>
      </c>
    </row>
    <row r="44" spans="1:6">
      <c r="B44" s="18">
        <v>43</v>
      </c>
      <c r="E44" s="19" t="s">
        <v>2780</v>
      </c>
      <c r="F44" s="19">
        <f>43</f>
        <v>43</v>
      </c>
    </row>
    <row r="45" spans="1:6">
      <c r="B45" s="18">
        <v>44</v>
      </c>
      <c r="E45" s="19" t="s">
        <v>2782</v>
      </c>
      <c r="F45" s="19">
        <f>44</f>
        <v>44</v>
      </c>
    </row>
    <row r="46" spans="1:6">
      <c r="B46" s="18">
        <v>45</v>
      </c>
      <c r="E46" s="19" t="s">
        <v>509</v>
      </c>
      <c r="F46" s="19">
        <f>45</f>
        <v>45</v>
      </c>
    </row>
    <row r="47" spans="1:6">
      <c r="A47" s="19" t="s">
        <v>850</v>
      </c>
      <c r="B47" s="18">
        <v>46</v>
      </c>
      <c r="E47" s="19" t="s">
        <v>525</v>
      </c>
      <c r="F47" s="19">
        <f>46</f>
        <v>46</v>
      </c>
    </row>
    <row r="48" spans="1:6">
      <c r="A48" s="19" t="s">
        <v>854</v>
      </c>
      <c r="B48" s="18">
        <v>47</v>
      </c>
      <c r="E48" s="19" t="s">
        <v>536</v>
      </c>
      <c r="F48" s="19">
        <f>47</f>
        <v>47</v>
      </c>
    </row>
    <row r="49" spans="1:6">
      <c r="B49" s="18">
        <v>48</v>
      </c>
      <c r="E49" s="19" t="s">
        <v>547</v>
      </c>
      <c r="F49" s="19">
        <f>48</f>
        <v>48</v>
      </c>
    </row>
    <row r="50" spans="1:6">
      <c r="B50" s="18">
        <v>49</v>
      </c>
      <c r="E50" s="19" t="s">
        <v>558</v>
      </c>
      <c r="F50" s="19">
        <f>49</f>
        <v>49</v>
      </c>
    </row>
    <row r="51" spans="1:6">
      <c r="A51" s="18" t="s">
        <v>469</v>
      </c>
      <c r="B51" s="18">
        <v>50</v>
      </c>
      <c r="E51" s="19" t="s">
        <v>564</v>
      </c>
      <c r="F51" s="19">
        <f>50</f>
        <v>50</v>
      </c>
    </row>
    <row r="52" spans="1:6">
      <c r="A52" s="18" t="s">
        <v>481</v>
      </c>
      <c r="B52" s="18">
        <v>51</v>
      </c>
      <c r="E52" s="19" t="s">
        <v>586</v>
      </c>
      <c r="F52" s="19">
        <f>51</f>
        <v>51</v>
      </c>
    </row>
    <row r="53" spans="1:6">
      <c r="A53" s="21" t="s">
        <v>485</v>
      </c>
      <c r="B53" s="18">
        <v>52</v>
      </c>
      <c r="E53" s="19" t="s">
        <v>600</v>
      </c>
      <c r="F53" s="19">
        <f>52</f>
        <v>52</v>
      </c>
    </row>
    <row r="54" spans="1:6">
      <c r="A54" s="21" t="s">
        <v>488</v>
      </c>
      <c r="B54" s="18">
        <v>53</v>
      </c>
      <c r="E54" s="19" t="s">
        <v>628</v>
      </c>
      <c r="F54" s="19">
        <f>53</f>
        <v>53</v>
      </c>
    </row>
    <row r="55" spans="1:6">
      <c r="A55" s="18" t="s">
        <v>492</v>
      </c>
      <c r="B55" s="18">
        <v>54</v>
      </c>
      <c r="E55" s="19" t="s">
        <v>641</v>
      </c>
      <c r="F55" s="19">
        <f>54</f>
        <v>54</v>
      </c>
    </row>
    <row r="56" spans="1:6">
      <c r="A56" s="18" t="s">
        <v>501</v>
      </c>
      <c r="B56" s="18">
        <v>55</v>
      </c>
      <c r="E56" s="19" t="s">
        <v>654</v>
      </c>
      <c r="F56" s="19">
        <f>55</f>
        <v>55</v>
      </c>
    </row>
    <row r="57" spans="1:6">
      <c r="A57" s="18" t="s">
        <v>505</v>
      </c>
      <c r="B57" s="18">
        <v>56</v>
      </c>
      <c r="E57" s="19" t="s">
        <v>667</v>
      </c>
      <c r="F57" s="19">
        <f>56</f>
        <v>56</v>
      </c>
    </row>
    <row r="58" spans="1:6">
      <c r="A58" s="18" t="s">
        <v>509</v>
      </c>
      <c r="B58" s="18">
        <v>57</v>
      </c>
      <c r="E58" s="19" t="s">
        <v>680</v>
      </c>
      <c r="F58" s="19">
        <f>57</f>
        <v>57</v>
      </c>
    </row>
    <row r="59" spans="1:6">
      <c r="A59" s="18" t="s">
        <v>525</v>
      </c>
      <c r="B59" s="18">
        <v>58</v>
      </c>
      <c r="E59" s="19" t="s">
        <v>693</v>
      </c>
      <c r="F59" s="19">
        <f>58</f>
        <v>58</v>
      </c>
    </row>
    <row r="60" spans="1:6">
      <c r="A60" s="18" t="s">
        <v>536</v>
      </c>
      <c r="B60" s="18">
        <v>59</v>
      </c>
      <c r="E60" s="19" t="s">
        <v>889</v>
      </c>
      <c r="F60" s="19">
        <f>59</f>
        <v>59</v>
      </c>
    </row>
    <row r="61" spans="1:6">
      <c r="A61" s="18" t="s">
        <v>547</v>
      </c>
      <c r="B61" s="18">
        <v>60</v>
      </c>
      <c r="E61" s="19" t="s">
        <v>893</v>
      </c>
      <c r="F61" s="19">
        <f>60</f>
        <v>60</v>
      </c>
    </row>
    <row r="62" spans="1:6">
      <c r="A62" s="18" t="s">
        <v>558</v>
      </c>
      <c r="B62" s="18">
        <v>61</v>
      </c>
      <c r="E62" s="19" t="s">
        <v>2951</v>
      </c>
      <c r="F62" s="19">
        <f>61</f>
        <v>61</v>
      </c>
    </row>
    <row r="63" spans="1:6">
      <c r="A63" s="18" t="s">
        <v>564</v>
      </c>
      <c r="B63" s="18">
        <v>62</v>
      </c>
      <c r="E63" s="19" t="s">
        <v>2952</v>
      </c>
      <c r="F63" s="19">
        <f>62</f>
        <v>62</v>
      </c>
    </row>
    <row r="64" spans="1:6">
      <c r="A64" s="18" t="s">
        <v>575</v>
      </c>
      <c r="B64" s="18">
        <v>63</v>
      </c>
      <c r="E64" s="19" t="s">
        <v>2955</v>
      </c>
      <c r="F64" s="19">
        <f>63</f>
        <v>63</v>
      </c>
    </row>
    <row r="65" spans="1:6">
      <c r="A65" s="18" t="s">
        <v>577</v>
      </c>
      <c r="B65" s="18">
        <v>64</v>
      </c>
      <c r="E65" s="19" t="s">
        <v>2972</v>
      </c>
      <c r="F65" s="19">
        <f>64</f>
        <v>64</v>
      </c>
    </row>
    <row r="66" spans="1:6">
      <c r="A66" s="18" t="s">
        <v>579</v>
      </c>
      <c r="B66" s="18">
        <v>65</v>
      </c>
      <c r="E66" s="19" t="s">
        <v>2974</v>
      </c>
      <c r="F66" s="19">
        <f>65</f>
        <v>65</v>
      </c>
    </row>
    <row r="67" spans="1:6">
      <c r="A67" s="18" t="s">
        <v>581</v>
      </c>
      <c r="B67" s="18">
        <v>66</v>
      </c>
      <c r="E67" s="19" t="s">
        <v>2975</v>
      </c>
      <c r="F67" s="19">
        <f>66</f>
        <v>66</v>
      </c>
    </row>
    <row r="68" spans="1:6">
      <c r="A68" s="18" t="s">
        <v>586</v>
      </c>
      <c r="B68" s="18">
        <v>67</v>
      </c>
      <c r="E68" s="19" t="s">
        <v>2976</v>
      </c>
      <c r="F68" s="19">
        <f>67</f>
        <v>67</v>
      </c>
    </row>
    <row r="69" spans="1:6">
      <c r="A69" s="18" t="s">
        <v>600</v>
      </c>
      <c r="B69" s="18">
        <v>68</v>
      </c>
      <c r="E69" s="19" t="s">
        <v>2977</v>
      </c>
      <c r="F69" s="19">
        <f>68</f>
        <v>68</v>
      </c>
    </row>
    <row r="70" spans="1:6">
      <c r="A70" s="18" t="s">
        <v>614</v>
      </c>
      <c r="B70" s="18">
        <v>69</v>
      </c>
      <c r="E70" s="19" t="s">
        <v>774</v>
      </c>
      <c r="F70" s="19">
        <f>69</f>
        <v>69</v>
      </c>
    </row>
    <row r="71" spans="1:6">
      <c r="A71" s="18" t="s">
        <v>616</v>
      </c>
      <c r="B71" s="18">
        <v>70</v>
      </c>
      <c r="E71" t="s">
        <v>2276</v>
      </c>
      <c r="F71">
        <f>70</f>
        <v>70</v>
      </c>
    </row>
    <row r="72" spans="1:6">
      <c r="A72" s="18" t="s">
        <v>620</v>
      </c>
      <c r="B72" s="18">
        <v>71</v>
      </c>
      <c r="E72" t="s">
        <v>2387</v>
      </c>
      <c r="F72">
        <f>71</f>
        <v>71</v>
      </c>
    </row>
    <row r="73" spans="1:6">
      <c r="A73" s="18" t="s">
        <v>624</v>
      </c>
      <c r="B73" s="18">
        <v>72</v>
      </c>
      <c r="E73" t="s">
        <v>2393</v>
      </c>
      <c r="F73">
        <f>72</f>
        <v>72</v>
      </c>
    </row>
    <row r="74" spans="1:6">
      <c r="A74" s="18" t="s">
        <v>628</v>
      </c>
      <c r="B74" s="18">
        <v>73</v>
      </c>
      <c r="E74" t="s">
        <v>2415</v>
      </c>
      <c r="F74">
        <f>73</f>
        <v>73</v>
      </c>
    </row>
    <row r="75" spans="1:6">
      <c r="A75" s="18" t="s">
        <v>641</v>
      </c>
      <c r="B75" s="18">
        <v>74</v>
      </c>
      <c r="E75" t="s">
        <v>2419</v>
      </c>
      <c r="F75">
        <f>74</f>
        <v>74</v>
      </c>
    </row>
    <row r="76" spans="1:6">
      <c r="A76" s="18" t="s">
        <v>654</v>
      </c>
      <c r="B76" s="18">
        <v>75</v>
      </c>
      <c r="E76" t="s">
        <v>2429</v>
      </c>
      <c r="F76">
        <f>75</f>
        <v>75</v>
      </c>
    </row>
    <row r="77" spans="1:6">
      <c r="A77" s="18" t="s">
        <v>667</v>
      </c>
      <c r="B77" s="18">
        <v>76</v>
      </c>
      <c r="E77" t="s">
        <v>2431</v>
      </c>
      <c r="F77">
        <f>76</f>
        <v>76</v>
      </c>
    </row>
    <row r="78" spans="1:6">
      <c r="A78" s="18" t="s">
        <v>680</v>
      </c>
      <c r="B78" s="18">
        <v>77</v>
      </c>
      <c r="E78" t="s">
        <v>2433</v>
      </c>
      <c r="F78">
        <f>77</f>
        <v>77</v>
      </c>
    </row>
    <row r="79" spans="1:6">
      <c r="A79" s="18" t="s">
        <v>693</v>
      </c>
      <c r="B79" s="18">
        <v>78</v>
      </c>
      <c r="E79" t="s">
        <v>2437</v>
      </c>
      <c r="F79">
        <f>78</f>
        <v>78</v>
      </c>
    </row>
    <row r="80" spans="1:6">
      <c r="A80" s="18" t="s">
        <v>707</v>
      </c>
      <c r="B80" s="18">
        <v>79</v>
      </c>
      <c r="E80" t="s">
        <v>2439</v>
      </c>
      <c r="F80">
        <f>79</f>
        <v>79</v>
      </c>
    </row>
    <row r="81" spans="1:6">
      <c r="A81" s="18" t="s">
        <v>711</v>
      </c>
      <c r="B81" s="18">
        <v>80</v>
      </c>
      <c r="E81" t="s">
        <v>2443</v>
      </c>
      <c r="F81">
        <f>80</f>
        <v>80</v>
      </c>
    </row>
    <row r="82" spans="1:6">
      <c r="A82" s="18" t="s">
        <v>715</v>
      </c>
      <c r="B82" s="18">
        <v>81</v>
      </c>
      <c r="E82" t="s">
        <v>2447</v>
      </c>
      <c r="F82">
        <f>81</f>
        <v>81</v>
      </c>
    </row>
    <row r="83" spans="1:6">
      <c r="A83" s="18" t="s">
        <v>719</v>
      </c>
      <c r="B83" s="18">
        <v>82</v>
      </c>
      <c r="E83" t="s">
        <v>2451</v>
      </c>
      <c r="F83">
        <f>82</f>
        <v>82</v>
      </c>
    </row>
    <row r="84" spans="1:6">
      <c r="A84" s="18" t="s">
        <v>723</v>
      </c>
      <c r="B84" s="18">
        <v>83</v>
      </c>
      <c r="E84" t="s">
        <v>2455</v>
      </c>
      <c r="F84">
        <f>83</f>
        <v>83</v>
      </c>
    </row>
    <row r="85" spans="1:6">
      <c r="A85" s="18" t="s">
        <v>727</v>
      </c>
      <c r="B85" s="18">
        <v>84</v>
      </c>
      <c r="E85" t="s">
        <v>2477</v>
      </c>
      <c r="F85">
        <f>84</f>
        <v>84</v>
      </c>
    </row>
    <row r="86" spans="1:6">
      <c r="A86" s="18" t="s">
        <v>731</v>
      </c>
      <c r="B86" s="18">
        <v>85</v>
      </c>
      <c r="E86" t="s">
        <v>2507</v>
      </c>
      <c r="F86">
        <f>85</f>
        <v>85</v>
      </c>
    </row>
    <row r="87" spans="1:6">
      <c r="B87" s="18">
        <v>86</v>
      </c>
      <c r="E87" t="s">
        <v>2511</v>
      </c>
      <c r="F87">
        <f>86</f>
        <v>86</v>
      </c>
    </row>
    <row r="88" spans="1:6">
      <c r="B88" s="18">
        <v>87</v>
      </c>
      <c r="E88" t="s">
        <v>2520</v>
      </c>
      <c r="F88">
        <f>87</f>
        <v>87</v>
      </c>
    </row>
    <row r="89" spans="1:6">
      <c r="B89" s="18">
        <v>88</v>
      </c>
      <c r="E89" t="s">
        <v>2522</v>
      </c>
      <c r="F89">
        <f>88</f>
        <v>88</v>
      </c>
    </row>
    <row r="90" spans="1:6">
      <c r="B90" s="18">
        <v>89</v>
      </c>
      <c r="E90" t="s">
        <v>2546</v>
      </c>
      <c r="F90">
        <f>89</f>
        <v>89</v>
      </c>
    </row>
    <row r="91" spans="1:6">
      <c r="B91" s="18">
        <v>90</v>
      </c>
      <c r="E91" t="s">
        <v>2550</v>
      </c>
      <c r="F91">
        <f>90</f>
        <v>90</v>
      </c>
    </row>
    <row r="92" spans="1:6">
      <c r="B92" s="18">
        <v>91</v>
      </c>
      <c r="E92" t="s">
        <v>2552</v>
      </c>
      <c r="F92">
        <f>91</f>
        <v>91</v>
      </c>
    </row>
    <row r="93" spans="1:6">
      <c r="B93" s="18">
        <v>92</v>
      </c>
      <c r="E93" t="s">
        <v>2567</v>
      </c>
      <c r="F93">
        <f>92</f>
        <v>92</v>
      </c>
    </row>
    <row r="94" spans="1:6">
      <c r="B94" s="18">
        <v>93</v>
      </c>
      <c r="E94" t="s">
        <v>2569</v>
      </c>
      <c r="F94">
        <f>93</f>
        <v>93</v>
      </c>
    </row>
    <row r="95" spans="1:6">
      <c r="B95" s="18">
        <v>94</v>
      </c>
      <c r="E95" t="s">
        <v>2562</v>
      </c>
      <c r="F95">
        <f>94</f>
        <v>94</v>
      </c>
    </row>
    <row r="96" spans="1:6">
      <c r="B96" s="18">
        <v>95</v>
      </c>
      <c r="E96" t="inlineStr">
        <is>
          <t xml:space="preserve">避火符</t>
        </is>
      </c>
      <c r="F96">
        <f>95</f>
        <v>95</v>
      </c>
    </row>
    <row r="97" spans="1:2">
      <c r="B97" s="18">
        <v>96</v>
      </c>
      <c r="E97" t="inlineStr">
        <is>
          <t xml:space="preserve">御寒符</t>
        </is>
      </c>
      <c r="F97">
        <f>96</f>
        <v>96</v>
      </c>
    </row>
    <row r="98" spans="1:2">
      <c r="B98" s="18">
        <v>97</v>
      </c>
      <c r="E98" t="inlineStr">
        <is>
          <t xml:space="preserve">镇魂符</t>
        </is>
      </c>
      <c r="F98">
        <f>97</f>
        <v>97</v>
      </c>
    </row>
    <row r="99" spans="1:2">
      <c r="B99" s="18">
        <v>98</v>
      </c>
      <c r="E99" t="inlineStr">
        <is>
          <t xml:space="preserve">辟瘴符</t>
        </is>
      </c>
      <c r="F99">
        <f>98</f>
        <v>98</v>
      </c>
    </row>
    <row r="100" spans="1:2">
      <c r="B100" s="18">
        <v>99</v>
      </c>
    </row>
    <row r="101" spans="1:2">
      <c r="A101" t="s">
        <v>735</v>
      </c>
      <c r="B101" s="18">
        <v>100</v>
      </c>
    </row>
    <row r="102" spans="1:2">
      <c r="A102" s="19" t="s">
        <v>757</v>
      </c>
      <c r="B102" s="18">
        <v>101</v>
      </c>
    </row>
    <row r="103" spans="1:2">
      <c r="B103" s="18">
        <v>102</v>
      </c>
    </row>
    <row r="104" spans="1:2">
      <c r="B104" s="18">
        <v>103</v>
      </c>
    </row>
    <row r="105" spans="1:2">
      <c r="B105" s="18">
        <v>104</v>
      </c>
    </row>
    <row r="106" spans="1:2">
      <c r="B106" s="18">
        <v>105</v>
      </c>
    </row>
    <row r="107" spans="1:2">
      <c r="B107" s="18">
        <v>106</v>
      </c>
    </row>
    <row r="108" spans="1:2">
      <c r="B108" s="18">
        <v>107</v>
      </c>
    </row>
    <row r="109" spans="1:2">
      <c r="B109" s="18">
        <v>108</v>
      </c>
    </row>
    <row r="110" spans="1:2">
      <c r="B110" s="18">
        <v>109</v>
      </c>
    </row>
    <row r="111" spans="1:2">
      <c r="B111" s="18">
        <v>110</v>
      </c>
    </row>
    <row r="112" spans="1:2">
      <c r="B112" s="18">
        <v>111</v>
      </c>
    </row>
    <row r="113" spans="1:2">
      <c r="A113" t="s">
        <v>858</v>
      </c>
      <c r="B113" s="18">
        <v>112</v>
      </c>
    </row>
    <row r="114" spans="1:2">
      <c r="A114" t="s">
        <v>862</v>
      </c>
      <c r="B114" s="18">
        <v>113</v>
      </c>
    </row>
    <row r="115" spans="1:2">
      <c r="A115" t="s">
        <v>864</v>
      </c>
      <c r="B115" s="18">
        <v>114</v>
      </c>
    </row>
    <row r="116" spans="1:2">
      <c r="A116" t="s">
        <v>866</v>
      </c>
      <c r="B116" s="18">
        <v>115</v>
      </c>
    </row>
    <row r="117" spans="1:2">
      <c r="A117" t="s">
        <v>870</v>
      </c>
      <c r="B117" s="18">
        <v>116</v>
      </c>
    </row>
    <row r="118" spans="1:2">
      <c r="A118" t="s">
        <v>873</v>
      </c>
      <c r="B118" s="18">
        <v>117</v>
      </c>
    </row>
    <row r="119" spans="1:2">
      <c r="A119" t="s">
        <v>884</v>
      </c>
      <c r="B119" s="18">
        <v>118</v>
      </c>
    </row>
    <row r="120" spans="1:2">
      <c r="B120" s="18">
        <v>119</v>
      </c>
    </row>
    <row r="121" spans="1:2">
      <c r="B121" s="18">
        <v>120</v>
      </c>
    </row>
    <row r="122" spans="1:2">
      <c r="B122" s="18">
        <v>121</v>
      </c>
    </row>
    <row r="123" spans="1:2">
      <c r="B123" s="18">
        <v>122</v>
      </c>
    </row>
    <row r="124" spans="1:2">
      <c r="A124" t="s">
        <v>889</v>
      </c>
      <c r="B124" s="18">
        <v>123</v>
      </c>
    </row>
    <row r="125" spans="1:2">
      <c r="A125" t="s">
        <v>893</v>
      </c>
      <c r="B125" s="18">
        <v>124</v>
      </c>
    </row>
    <row r="130" spans="1:2">
      <c r="B130" s="18">
        <v>129</v>
      </c>
    </row>
    <row r="131" spans="1:2">
      <c r="B131" s="18">
        <v>130</v>
      </c>
    </row>
    <row r="132" spans="1:2">
      <c r="B132" s="18">
        <v>131</v>
      </c>
    </row>
    <row r="133" spans="1:2">
      <c r="A133" s="19" t="s">
        <v>774</v>
      </c>
      <c r="B133" s="18">
        <v>132</v>
      </c>
    </row>
    <row r="134" spans="1:2">
      <c r="A134" s="19" t="s">
        <v>782</v>
      </c>
      <c r="B134" s="18">
        <v>133</v>
      </c>
    </row>
    <row r="135" spans="1:2">
      <c r="A135" s="19" t="s">
        <v>786</v>
      </c>
      <c r="B135" s="18">
        <v>134</v>
      </c>
    </row>
    <row r="136" spans="1:2">
      <c r="A136" s="19" t="s">
        <v>790</v>
      </c>
      <c r="B136" s="18">
        <v>135</v>
      </c>
    </row>
    <row r="137" spans="1:2">
      <c r="A137" s="19" t="s">
        <v>795</v>
      </c>
      <c r="B137" s="18">
        <v>136</v>
      </c>
    </row>
    <row r="138" spans="1:2">
      <c r="A138" s="19" t="s">
        <v>799</v>
      </c>
      <c r="B138" s="18">
        <v>137</v>
      </c>
    </row>
    <row r="139" spans="1:2">
      <c r="A139" s="19" t="s">
        <v>804</v>
      </c>
      <c r="B139" s="18">
        <v>138</v>
      </c>
    </row>
    <row r="140" spans="1:2">
      <c r="A140" s="19" t="s">
        <v>808</v>
      </c>
      <c r="B140" s="18">
        <v>139</v>
      </c>
    </row>
    <row r="141" spans="1:2">
      <c r="A141" s="19" t="s">
        <v>809</v>
      </c>
      <c r="B141" s="18">
        <v>140</v>
      </c>
    </row>
    <row r="142" spans="1:2">
      <c r="A142" s="19" t="s">
        <v>814</v>
      </c>
      <c r="B142" s="18">
        <v>141</v>
      </c>
    </row>
    <row r="143" spans="1:2">
      <c r="A143" s="19" t="s">
        <v>818</v>
      </c>
      <c r="B143" s="18">
        <v>142</v>
      </c>
    </row>
    <row r="144" spans="1:2">
      <c r="A144" s="19" t="s">
        <v>824</v>
      </c>
      <c r="B144" s="18">
        <v>143</v>
      </c>
    </row>
    <row r="145" spans="1:2">
      <c r="A145" s="19" t="s">
        <v>828</v>
      </c>
      <c r="B145" s="18">
        <v>144</v>
      </c>
    </row>
    <row r="146" spans="1:2">
      <c r="A146" s="19" t="s">
        <v>833</v>
      </c>
      <c r="B146" s="18">
        <v>145</v>
      </c>
    </row>
    <row r="147" spans="1:2">
      <c r="A147" s="19" t="s">
        <v>837</v>
      </c>
      <c r="B147" s="18">
        <v>146</v>
      </c>
    </row>
    <row r="148" spans="1:2">
      <c r="A148" s="19" t="s">
        <v>842</v>
      </c>
      <c r="B148" s="18">
        <v>147</v>
      </c>
    </row>
    <row r="149" spans="1:2">
      <c r="A149" s="19" t="s">
        <v>846</v>
      </c>
      <c r="B149" s="18">
        <v>148</v>
      </c>
    </row>
    <row r="150" spans="1:2">
      <c r="B150" s="18">
        <v>149</v>
      </c>
    </row>
    <row r="151" spans="1:2">
      <c r="B151" s="18">
        <v>150</v>
      </c>
    </row>
    <row r="152" spans="1:2">
      <c r="B152" s="18">
        <v>151</v>
      </c>
    </row>
    <row r="153" spans="1:2">
      <c r="B153" s="18">
        <v>152</v>
      </c>
    </row>
    <row r="154" spans="1:2">
      <c r="A154" s="22" t="s">
        <v>2247</v>
      </c>
      <c r="B154" s="18">
        <v>153</v>
      </c>
    </row>
    <row r="155" spans="1:2">
      <c r="A155" s="22" t="s">
        <v>2276</v>
      </c>
      <c r="B155" s="18">
        <v>154</v>
      </c>
    </row>
    <row r="156" spans="1:2">
      <c r="A156" s="22" t="s">
        <v>2299</v>
      </c>
      <c r="B156" s="18">
        <v>155</v>
      </c>
    </row>
    <row r="157" spans="1:2">
      <c r="A157" s="22" t="s">
        <v>2321</v>
      </c>
      <c r="B157" s="18">
        <v>156</v>
      </c>
    </row>
    <row r="158" spans="1:2">
      <c r="A158" s="22" t="s">
        <v>2343</v>
      </c>
      <c r="B158" s="18">
        <v>157</v>
      </c>
    </row>
    <row r="159" spans="1:2">
      <c r="A159" s="22" t="s">
        <v>2365</v>
      </c>
      <c r="B159" s="18">
        <v>158</v>
      </c>
    </row>
    <row r="160" spans="1:2">
      <c r="A160" s="22" t="s">
        <v>2387</v>
      </c>
      <c r="B160" s="18">
        <v>159</v>
      </c>
    </row>
    <row r="161" spans="1:2">
      <c r="A161" s="22" t="s">
        <v>2391</v>
      </c>
      <c r="B161" s="18">
        <v>160</v>
      </c>
    </row>
    <row r="162" spans="1:2">
      <c r="A162" s="22" t="s">
        <v>2393</v>
      </c>
      <c r="B162" s="18">
        <v>161</v>
      </c>
    </row>
    <row r="163" spans="1:2">
      <c r="A163" s="22" t="s">
        <v>2415</v>
      </c>
      <c r="B163" s="18">
        <v>162</v>
      </c>
    </row>
    <row r="164" spans="1:2">
      <c r="A164" s="22" t="s">
        <v>2419</v>
      </c>
      <c r="B164" s="18">
        <v>163</v>
      </c>
    </row>
    <row r="165" spans="1:2">
      <c r="A165" s="22" t="s">
        <v>2423</v>
      </c>
      <c r="B165" s="18">
        <v>164</v>
      </c>
    </row>
    <row r="166" spans="1:2">
      <c r="A166" s="22" t="s">
        <v>2425</v>
      </c>
      <c r="B166" s="18">
        <v>165</v>
      </c>
    </row>
    <row r="167" spans="1:2">
      <c r="A167" s="22" t="s">
        <v>2427</v>
      </c>
      <c r="B167" s="18">
        <v>166</v>
      </c>
    </row>
    <row r="168" spans="1:2">
      <c r="A168" s="22" t="s">
        <v>2429</v>
      </c>
      <c r="B168" s="18">
        <v>167</v>
      </c>
    </row>
    <row r="169" spans="1:2">
      <c r="A169" s="22" t="s">
        <v>2431</v>
      </c>
      <c r="B169" s="18">
        <v>168</v>
      </c>
    </row>
    <row r="170" spans="1:2">
      <c r="A170" s="22" t="s">
        <v>2433</v>
      </c>
      <c r="B170" s="18">
        <v>169</v>
      </c>
    </row>
    <row r="171" spans="1:2">
      <c r="A171" s="22" t="s">
        <v>2437</v>
      </c>
      <c r="B171" s="18">
        <v>170</v>
      </c>
    </row>
    <row r="172" spans="1:2">
      <c r="A172" s="22" t="s">
        <v>2439</v>
      </c>
      <c r="B172" s="18">
        <v>171</v>
      </c>
    </row>
    <row r="173" spans="1:2">
      <c r="A173" s="22" t="s">
        <v>2443</v>
      </c>
      <c r="B173" s="18">
        <v>172</v>
      </c>
    </row>
    <row r="174" spans="1:2">
      <c r="A174" s="22" t="s">
        <v>2447</v>
      </c>
      <c r="B174" s="18">
        <v>173</v>
      </c>
    </row>
    <row r="175" spans="1:2">
      <c r="A175" s="22" t="s">
        <v>2451</v>
      </c>
      <c r="B175" s="18">
        <v>174</v>
      </c>
    </row>
    <row r="176" spans="1:2">
      <c r="A176" s="22" t="s">
        <v>2455</v>
      </c>
      <c r="B176" s="18">
        <v>175</v>
      </c>
    </row>
    <row r="177" spans="1:2">
      <c r="A177" s="22" t="s">
        <v>2477</v>
      </c>
      <c r="B177" s="18">
        <v>176</v>
      </c>
    </row>
    <row r="178" spans="1:2">
      <c r="A178" s="22" t="s">
        <v>2499</v>
      </c>
      <c r="B178" s="18">
        <v>177</v>
      </c>
    </row>
    <row r="179" spans="1:2">
      <c r="A179" s="22" t="s">
        <v>2505</v>
      </c>
      <c r="B179" s="18">
        <v>178</v>
      </c>
    </row>
    <row r="180" spans="1:2">
      <c r="A180" s="22" t="s">
        <v>2507</v>
      </c>
      <c r="B180" s="18">
        <v>179</v>
      </c>
    </row>
    <row r="181" spans="1:2">
      <c r="A181" s="22" t="s">
        <v>2511</v>
      </c>
      <c r="B181" s="18">
        <v>180</v>
      </c>
    </row>
    <row r="182" spans="1:2">
      <c r="A182" s="22" t="s">
        <v>2515</v>
      </c>
      <c r="B182" s="18">
        <v>181</v>
      </c>
    </row>
    <row r="183" spans="1:2">
      <c r="A183" s="22" t="s">
        <v>2520</v>
      </c>
      <c r="B183" s="18">
        <v>182</v>
      </c>
    </row>
    <row r="184" spans="1:2">
      <c r="A184" s="22" t="s">
        <v>2522</v>
      </c>
      <c r="B184" s="18">
        <v>183</v>
      </c>
    </row>
    <row r="185" spans="1:2">
      <c r="A185" s="22" t="s">
        <v>2524</v>
      </c>
      <c r="B185" s="18">
        <v>184</v>
      </c>
    </row>
    <row r="186" spans="1:2">
      <c r="A186" s="22" t="s">
        <v>2546</v>
      </c>
      <c r="B186" s="18">
        <v>185</v>
      </c>
    </row>
    <row r="187" spans="1:2">
      <c r="A187" s="22" t="s">
        <v>2550</v>
      </c>
      <c r="B187" s="18">
        <v>186</v>
      </c>
    </row>
    <row r="188" spans="1:2">
      <c r="A188" s="22" t="s">
        <v>2552</v>
      </c>
      <c r="B188" s="18">
        <v>187</v>
      </c>
    </row>
    <row r="189" spans="1:2">
      <c r="A189" s="22" t="s">
        <v>2554</v>
      </c>
      <c r="B189" s="18">
        <v>188</v>
      </c>
    </row>
    <row r="190" spans="1:2">
      <c r="A190" s="22" t="s">
        <v>2557</v>
      </c>
      <c r="B190" s="18">
        <v>189</v>
      </c>
    </row>
    <row r="191" spans="1:2">
      <c r="A191" s="22" t="s">
        <v>2559</v>
      </c>
      <c r="B191" s="18">
        <v>190</v>
      </c>
    </row>
    <row r="192" spans="1:2">
      <c r="A192" s="22" t="s">
        <v>2562</v>
      </c>
      <c r="B192" s="18">
        <v>191</v>
      </c>
    </row>
    <row r="193" spans="1:2">
      <c r="A193" s="22" t="s">
        <v>2564</v>
      </c>
      <c r="B193" s="18">
        <v>192</v>
      </c>
    </row>
    <row r="194" spans="1:2">
      <c r="A194" s="22" t="s">
        <v>2567</v>
      </c>
      <c r="B194" s="18">
        <v>193</v>
      </c>
    </row>
    <row r="195" spans="1:2">
      <c r="A195" s="22" t="s">
        <v>2569</v>
      </c>
      <c r="B195" s="18">
        <v>194</v>
      </c>
    </row>
    <row r="196" spans="1:2">
      <c r="A196" s="22" t="s">
        <v>896</v>
      </c>
      <c r="B196" s="18">
        <v>195</v>
      </c>
    </row>
    <row r="197" spans="1:2">
      <c r="A197" s="22" t="s">
        <v>914</v>
      </c>
      <c r="B197" s="18">
        <v>196</v>
      </c>
    </row>
    <row r="198" spans="1:2">
      <c r="A198" s="22" t="s">
        <v>922</v>
      </c>
      <c r="B198" s="18">
        <v>197</v>
      </c>
    </row>
    <row r="199" spans="1:2">
      <c r="A199" s="22" t="s">
        <v>930</v>
      </c>
      <c r="B199" s="18">
        <v>198</v>
      </c>
    </row>
    <row r="200" spans="1:2">
      <c r="A200" s="22" t="s">
        <v>938</v>
      </c>
      <c r="B200" s="18">
        <v>199</v>
      </c>
    </row>
    <row r="201" spans="1:2">
      <c r="A201" s="22" t="s">
        <v>946</v>
      </c>
      <c r="B201" s="18">
        <v>200</v>
      </c>
    </row>
    <row r="202" spans="1:2">
      <c r="A202" s="22" t="s">
        <v>954</v>
      </c>
      <c r="B202" s="18">
        <v>201</v>
      </c>
    </row>
    <row r="203" spans="1:2">
      <c r="A203" s="22" t="s">
        <v>962</v>
      </c>
      <c r="B203" s="18">
        <v>202</v>
      </c>
    </row>
    <row r="204" spans="1:2">
      <c r="A204" s="22" t="s">
        <v>970</v>
      </c>
      <c r="B204" s="18">
        <v>203</v>
      </c>
    </row>
    <row r="205" spans="1:2">
      <c r="A205" s="22" t="s">
        <v>978</v>
      </c>
      <c r="B205" s="18">
        <v>204</v>
      </c>
    </row>
    <row r="206" spans="1:2">
      <c r="A206" s="22" t="s">
        <v>986</v>
      </c>
      <c r="B206" s="18">
        <v>205</v>
      </c>
    </row>
    <row r="207" spans="1:2">
      <c r="A207" s="22" t="s">
        <v>994</v>
      </c>
      <c r="B207" s="18">
        <v>206</v>
      </c>
    </row>
    <row r="208" spans="1:2">
      <c r="A208" s="22" t="s">
        <v>1002</v>
      </c>
      <c r="B208" s="18">
        <v>207</v>
      </c>
    </row>
    <row r="209" spans="1:2">
      <c r="A209" s="22" t="s">
        <v>1010</v>
      </c>
      <c r="B209" s="18">
        <v>208</v>
      </c>
    </row>
    <row r="210" spans="1:2">
      <c r="A210" s="22" t="s">
        <v>1018</v>
      </c>
      <c r="B210" s="18">
        <v>209</v>
      </c>
    </row>
    <row r="211" spans="1:2">
      <c r="A211" s="22" t="s">
        <v>1026</v>
      </c>
      <c r="B211" s="18">
        <v>210</v>
      </c>
    </row>
    <row r="212" spans="1:2">
      <c r="A212" s="22" t="s">
        <v>1034</v>
      </c>
      <c r="B212" s="18">
        <v>211</v>
      </c>
    </row>
    <row r="213" spans="1:2">
      <c r="A213" s="22" t="s">
        <v>1036</v>
      </c>
      <c r="B213" s="18">
        <v>212</v>
      </c>
    </row>
    <row r="214" spans="1:2">
      <c r="A214" s="22" t="s">
        <v>1038</v>
      </c>
      <c r="B214" s="18">
        <v>213</v>
      </c>
    </row>
    <row r="215" spans="1:2">
      <c r="A215" s="22" t="s">
        <v>1040</v>
      </c>
      <c r="B215" s="18">
        <v>214</v>
      </c>
    </row>
    <row r="216" spans="1:2">
      <c r="A216" s="22" t="s">
        <v>1042</v>
      </c>
      <c r="B216" s="18">
        <v>215</v>
      </c>
    </row>
    <row r="217" spans="1:2">
      <c r="A217" s="22" t="s">
        <v>1044</v>
      </c>
      <c r="B217" s="18">
        <v>216</v>
      </c>
    </row>
    <row r="218" spans="1:2">
      <c r="A218" s="22" t="s">
        <v>1046</v>
      </c>
      <c r="B218" s="18">
        <v>217</v>
      </c>
    </row>
    <row r="219" spans="1:2">
      <c r="A219" s="22" t="s">
        <v>1048</v>
      </c>
      <c r="B219" s="18">
        <v>218</v>
      </c>
    </row>
    <row r="220" spans="1:2">
      <c r="A220" s="22" t="s">
        <v>1050</v>
      </c>
      <c r="B220" s="18">
        <v>219</v>
      </c>
    </row>
    <row r="221" spans="1:2">
      <c r="A221" s="22" t="s">
        <v>1052</v>
      </c>
      <c r="B221" s="18">
        <v>220</v>
      </c>
    </row>
    <row r="222" spans="1:2">
      <c r="A222" s="22" t="s">
        <v>1054</v>
      </c>
      <c r="B222" s="18">
        <v>221</v>
      </c>
    </row>
    <row r="223" spans="1:2">
      <c r="A223" s="22" t="s">
        <v>1056</v>
      </c>
      <c r="B223" s="18">
        <v>222</v>
      </c>
    </row>
    <row r="224" spans="1:2">
      <c r="A224" s="22" t="s">
        <v>1058</v>
      </c>
      <c r="B224" s="18">
        <v>223</v>
      </c>
    </row>
    <row r="225" spans="1:2">
      <c r="A225" s="22" t="s">
        <v>1060</v>
      </c>
      <c r="B225" s="18">
        <v>224</v>
      </c>
    </row>
    <row r="226" spans="1:2">
      <c r="A226" s="22" t="s">
        <v>1062</v>
      </c>
      <c r="B226" s="18">
        <v>225</v>
      </c>
    </row>
    <row r="227" spans="1:2">
      <c r="A227" s="22" t="s">
        <v>1064</v>
      </c>
      <c r="B227" s="18">
        <v>226</v>
      </c>
    </row>
    <row r="228" spans="1:2">
      <c r="A228" s="22" t="s">
        <v>1066</v>
      </c>
      <c r="B228" s="18">
        <v>227</v>
      </c>
    </row>
    <row r="229" spans="1:2">
      <c r="A229" s="22" t="s">
        <v>1068</v>
      </c>
      <c r="B229" s="18">
        <v>228</v>
      </c>
    </row>
    <row r="230" spans="1:2">
      <c r="A230" s="22" t="s">
        <v>1070</v>
      </c>
      <c r="B230" s="18">
        <v>229</v>
      </c>
    </row>
    <row r="231" spans="1:2">
      <c r="A231" s="22" t="s">
        <v>1072</v>
      </c>
      <c r="B231" s="18">
        <v>230</v>
      </c>
    </row>
    <row r="232" spans="1:2">
      <c r="A232" s="22" t="s">
        <v>1074</v>
      </c>
      <c r="B232" s="18">
        <v>231</v>
      </c>
    </row>
    <row r="233" spans="1:2">
      <c r="A233" s="22" t="s">
        <v>1076</v>
      </c>
      <c r="B233" s="18">
        <v>232</v>
      </c>
    </row>
    <row r="234" spans="1:2">
      <c r="A234" s="22" t="s">
        <v>1078</v>
      </c>
      <c r="B234" s="18">
        <v>233</v>
      </c>
    </row>
    <row r="235" spans="1:2">
      <c r="A235" s="22" t="s">
        <v>1080</v>
      </c>
      <c r="B235" s="18">
        <v>234</v>
      </c>
    </row>
    <row r="236" spans="1:2">
      <c r="A236" s="22" t="s">
        <v>1082</v>
      </c>
      <c r="B236" s="18">
        <v>235</v>
      </c>
    </row>
    <row r="237" spans="1:2">
      <c r="A237" s="22" t="s">
        <v>1084</v>
      </c>
      <c r="B237" s="18">
        <v>236</v>
      </c>
    </row>
    <row r="238" spans="1:2">
      <c r="A238" s="22" t="s">
        <v>1086</v>
      </c>
      <c r="B238" s="18">
        <v>237</v>
      </c>
    </row>
    <row r="239" spans="1:2">
      <c r="A239" s="22" t="s">
        <v>1088</v>
      </c>
      <c r="B239" s="18">
        <v>238</v>
      </c>
    </row>
    <row r="240" spans="1:2">
      <c r="A240" s="22" t="s">
        <v>1090</v>
      </c>
      <c r="B240" s="18">
        <v>239</v>
      </c>
    </row>
    <row r="241" spans="1:2">
      <c r="A241" s="22" t="s">
        <v>1092</v>
      </c>
      <c r="B241" s="18">
        <v>240</v>
      </c>
    </row>
    <row r="242" spans="1:2">
      <c r="A242" s="22" t="s">
        <v>1094</v>
      </c>
      <c r="B242" s="18">
        <v>241</v>
      </c>
    </row>
    <row r="243" spans="1:2">
      <c r="A243" s="22" t="s">
        <v>1096</v>
      </c>
      <c r="B243" s="18">
        <v>242</v>
      </c>
    </row>
    <row r="244" spans="1:2">
      <c r="A244" s="22" t="s">
        <v>1098</v>
      </c>
      <c r="B244" s="18">
        <v>243</v>
      </c>
    </row>
    <row r="245" spans="1:2">
      <c r="A245" s="22" t="s">
        <v>1106</v>
      </c>
      <c r="B245" s="18">
        <v>244</v>
      </c>
    </row>
    <row r="246" spans="1:2">
      <c r="A246" s="22" t="s">
        <v>1114</v>
      </c>
      <c r="B246" s="18">
        <v>245</v>
      </c>
    </row>
    <row r="247" spans="1:2">
      <c r="A247" s="22" t="s">
        <v>1122</v>
      </c>
      <c r="B247" s="18">
        <v>246</v>
      </c>
    </row>
    <row r="248" spans="1:2">
      <c r="A248" s="22" t="s">
        <v>1130</v>
      </c>
      <c r="B248" s="18">
        <v>247</v>
      </c>
    </row>
    <row r="249" spans="1:2">
      <c r="A249" s="22" t="s">
        <v>1138</v>
      </c>
      <c r="B249" s="18">
        <v>248</v>
      </c>
    </row>
    <row r="250" spans="1:2">
      <c r="A250" s="22" t="s">
        <v>1146</v>
      </c>
      <c r="B250" s="18">
        <v>249</v>
      </c>
    </row>
    <row r="251" spans="1:2">
      <c r="A251" s="22" t="s">
        <v>1154</v>
      </c>
      <c r="B251" s="18">
        <v>250</v>
      </c>
    </row>
    <row r="252" spans="1:2">
      <c r="A252" s="22" t="s">
        <v>1162</v>
      </c>
      <c r="B252" s="18">
        <v>251</v>
      </c>
    </row>
    <row r="253" spans="1:2">
      <c r="A253" s="22" t="s">
        <v>1170</v>
      </c>
      <c r="B253" s="18">
        <v>252</v>
      </c>
    </row>
    <row r="254" spans="1:2">
      <c r="A254" s="22" t="s">
        <v>1172</v>
      </c>
      <c r="B254" s="18">
        <v>253</v>
      </c>
    </row>
    <row r="255" spans="1:2">
      <c r="A255" s="22" t="s">
        <v>1174</v>
      </c>
      <c r="B255" s="18">
        <v>254</v>
      </c>
    </row>
    <row r="256" spans="1:2">
      <c r="A256" s="22" t="s">
        <v>1176</v>
      </c>
      <c r="B256" s="18">
        <v>255</v>
      </c>
    </row>
    <row r="257" spans="1:2">
      <c r="A257" s="22" t="s">
        <v>1178</v>
      </c>
      <c r="B257" s="18">
        <v>256</v>
      </c>
    </row>
    <row r="258" spans="1:2">
      <c r="A258" s="22" t="s">
        <v>1180</v>
      </c>
      <c r="B258" s="18">
        <v>257</v>
      </c>
    </row>
    <row r="259" spans="1:2">
      <c r="A259" s="22" t="s">
        <v>1182</v>
      </c>
      <c r="B259" s="18">
        <v>258</v>
      </c>
    </row>
    <row r="260" spans="1:2">
      <c r="A260" s="22" t="s">
        <v>1184</v>
      </c>
      <c r="B260" s="18">
        <v>259</v>
      </c>
    </row>
    <row r="261" spans="1:2">
      <c r="A261" s="22" t="s">
        <v>1186</v>
      </c>
      <c r="B261" s="18">
        <v>260</v>
      </c>
    </row>
    <row r="262" spans="1:2">
      <c r="A262" s="22" t="s">
        <v>1188</v>
      </c>
      <c r="B262" s="18">
        <v>261</v>
      </c>
    </row>
    <row r="263" spans="1:2">
      <c r="A263" s="22" t="s">
        <v>1190</v>
      </c>
      <c r="B263" s="18">
        <v>262</v>
      </c>
    </row>
    <row r="264" spans="1:2">
      <c r="A264" s="22" t="s">
        <v>1192</v>
      </c>
      <c r="B264" s="18">
        <v>263</v>
      </c>
    </row>
    <row r="265" spans="1:2">
      <c r="A265" s="22" t="s">
        <v>1194</v>
      </c>
      <c r="B265" s="18">
        <v>264</v>
      </c>
    </row>
    <row r="266" spans="1:2">
      <c r="A266" s="22" t="s">
        <v>1196</v>
      </c>
      <c r="B266" s="18">
        <v>265</v>
      </c>
    </row>
    <row r="267" spans="1:2">
      <c r="A267" s="22" t="s">
        <v>1198</v>
      </c>
      <c r="B267" s="18">
        <v>266</v>
      </c>
    </row>
    <row r="268" spans="1:2">
      <c r="A268" s="22" t="s">
        <v>1200</v>
      </c>
      <c r="B268" s="18">
        <v>267</v>
      </c>
    </row>
    <row r="269" spans="1:2">
      <c r="A269" s="22" t="s">
        <v>1202</v>
      </c>
      <c r="B269" s="18">
        <v>268</v>
      </c>
    </row>
    <row r="270" spans="1:2">
      <c r="A270" s="22" t="s">
        <v>1204</v>
      </c>
      <c r="B270" s="18">
        <v>269</v>
      </c>
    </row>
    <row r="271" spans="1:2">
      <c r="A271" s="22" t="s">
        <v>1206</v>
      </c>
      <c r="B271" s="18">
        <v>270</v>
      </c>
    </row>
    <row r="272" spans="1:2">
      <c r="A272" s="22" t="s">
        <v>1214</v>
      </c>
      <c r="B272" s="18">
        <v>271</v>
      </c>
    </row>
    <row r="273" spans="1:2">
      <c r="A273" s="22" t="s">
        <v>1222</v>
      </c>
      <c r="B273" s="18">
        <v>272</v>
      </c>
    </row>
    <row r="274" spans="1:2">
      <c r="A274" s="22" t="s">
        <v>1230</v>
      </c>
      <c r="B274" s="18">
        <v>273</v>
      </c>
    </row>
    <row r="275" spans="1:2">
      <c r="A275" s="22" t="s">
        <v>1238</v>
      </c>
      <c r="B275" s="18">
        <v>274</v>
      </c>
    </row>
    <row r="276" spans="1:2">
      <c r="A276" s="22" t="s">
        <v>1246</v>
      </c>
      <c r="B276" s="18">
        <v>275</v>
      </c>
    </row>
    <row r="277" spans="1:2">
      <c r="A277" s="22" t="s">
        <v>1254</v>
      </c>
      <c r="B277" s="18">
        <v>276</v>
      </c>
    </row>
    <row r="278" spans="1:2">
      <c r="A278" s="22" t="s">
        <v>1262</v>
      </c>
      <c r="B278" s="18">
        <v>277</v>
      </c>
    </row>
    <row r="279" spans="1:2">
      <c r="A279" s="22" t="s">
        <v>1270</v>
      </c>
      <c r="B279" s="18">
        <v>278</v>
      </c>
    </row>
    <row r="280" spans="1:2">
      <c r="A280" s="22" t="s">
        <v>1278</v>
      </c>
      <c r="B280" s="18">
        <v>279</v>
      </c>
    </row>
    <row r="281" spans="1:2">
      <c r="A281" s="22" t="s">
        <v>1280</v>
      </c>
      <c r="B281" s="18">
        <v>280</v>
      </c>
    </row>
    <row r="282" spans="1:2">
      <c r="A282" s="22" t="s">
        <v>1282</v>
      </c>
      <c r="B282" s="18">
        <v>281</v>
      </c>
    </row>
    <row r="283" spans="1:2">
      <c r="A283" s="22" t="s">
        <v>1284</v>
      </c>
      <c r="B283" s="18">
        <v>282</v>
      </c>
    </row>
    <row r="284" spans="1:2">
      <c r="A284" s="22" t="s">
        <v>1286</v>
      </c>
      <c r="B284" s="18">
        <v>283</v>
      </c>
    </row>
    <row r="285" spans="1:2">
      <c r="A285" s="22" t="s">
        <v>1288</v>
      </c>
      <c r="B285" s="18">
        <v>284</v>
      </c>
    </row>
    <row r="286" spans="1:2">
      <c r="A286" s="22" t="s">
        <v>1290</v>
      </c>
      <c r="B286" s="18">
        <v>285</v>
      </c>
    </row>
    <row r="287" spans="1:2">
      <c r="A287" s="22" t="s">
        <v>1292</v>
      </c>
      <c r="B287" s="18">
        <v>286</v>
      </c>
    </row>
    <row r="288" spans="1:2">
      <c r="A288" s="22" t="s">
        <v>1294</v>
      </c>
      <c r="B288" s="18">
        <v>287</v>
      </c>
    </row>
    <row r="289" spans="1:2">
      <c r="A289" s="22" t="s">
        <v>1296</v>
      </c>
      <c r="B289" s="18">
        <v>288</v>
      </c>
    </row>
    <row r="290" spans="1:2">
      <c r="A290" s="22" t="s">
        <v>1304</v>
      </c>
      <c r="B290" s="18">
        <v>289</v>
      </c>
    </row>
    <row r="291" spans="1:2">
      <c r="A291" s="22" t="s">
        <v>1312</v>
      </c>
      <c r="B291" s="18">
        <v>290</v>
      </c>
    </row>
    <row r="292" spans="1:2">
      <c r="A292" s="22" t="s">
        <v>1320</v>
      </c>
      <c r="B292" s="18">
        <v>291</v>
      </c>
    </row>
    <row r="293" spans="1:2">
      <c r="A293" s="22" t="s">
        <v>1328</v>
      </c>
      <c r="B293" s="18">
        <v>292</v>
      </c>
    </row>
    <row r="294" spans="1:2">
      <c r="A294" s="22" t="s">
        <v>1336</v>
      </c>
      <c r="B294" s="18">
        <v>293</v>
      </c>
    </row>
    <row r="295" spans="1:2">
      <c r="A295" s="22" t="s">
        <v>1344</v>
      </c>
      <c r="B295" s="18">
        <v>294</v>
      </c>
    </row>
    <row r="296" spans="1:2">
      <c r="A296" s="22" t="s">
        <v>1352</v>
      </c>
      <c r="B296" s="18">
        <v>295</v>
      </c>
    </row>
    <row r="297" spans="1:2">
      <c r="A297" s="22" t="s">
        <v>1360</v>
      </c>
      <c r="B297" s="18">
        <v>296</v>
      </c>
    </row>
    <row r="298" spans="1:2">
      <c r="A298" s="22" t="s">
        <v>1368</v>
      </c>
      <c r="B298" s="18">
        <v>297</v>
      </c>
    </row>
    <row r="299" spans="1:2">
      <c r="A299" s="22" t="s">
        <v>1376</v>
      </c>
      <c r="B299" s="18">
        <v>298</v>
      </c>
    </row>
    <row r="300" spans="1:2">
      <c r="A300" s="22" t="s">
        <v>1384</v>
      </c>
      <c r="B300" s="18">
        <v>299</v>
      </c>
    </row>
    <row r="301" spans="1:2">
      <c r="A301" s="22" t="s">
        <v>1392</v>
      </c>
      <c r="B301" s="18">
        <v>300</v>
      </c>
    </row>
    <row r="302" spans="1:2">
      <c r="A302" s="22" t="s">
        <v>1400</v>
      </c>
      <c r="B302" s="18">
        <v>301</v>
      </c>
    </row>
    <row r="303" spans="1:2">
      <c r="A303" s="22" t="s">
        <v>1408</v>
      </c>
      <c r="B303" s="18">
        <v>302</v>
      </c>
    </row>
    <row r="304" spans="1:2">
      <c r="A304" s="22" t="s">
        <v>1416</v>
      </c>
      <c r="B304" s="18">
        <v>303</v>
      </c>
    </row>
    <row r="305" spans="1:2">
      <c r="A305" s="22" t="s">
        <v>1424</v>
      </c>
      <c r="B305" s="18">
        <v>304</v>
      </c>
    </row>
    <row r="306" spans="1:2">
      <c r="A306" s="22" t="s">
        <v>1426</v>
      </c>
      <c r="B306" s="18">
        <v>305</v>
      </c>
    </row>
    <row r="307" spans="1:2">
      <c r="A307" s="22" t="s">
        <v>1428</v>
      </c>
      <c r="B307" s="18">
        <v>306</v>
      </c>
    </row>
    <row r="308" spans="1:2">
      <c r="A308" s="22" t="s">
        <v>1430</v>
      </c>
      <c r="B308" s="18">
        <v>307</v>
      </c>
    </row>
    <row r="309" spans="1:2">
      <c r="A309" s="22" t="s">
        <v>1432</v>
      </c>
      <c r="B309" s="18">
        <v>308</v>
      </c>
    </row>
    <row r="310" spans="1:2">
      <c r="A310" s="22" t="s">
        <v>1434</v>
      </c>
      <c r="B310" s="18">
        <v>309</v>
      </c>
    </row>
    <row r="311" spans="1:2">
      <c r="A311" s="22" t="s">
        <v>1436</v>
      </c>
      <c r="B311" s="18">
        <v>310</v>
      </c>
    </row>
    <row r="312" spans="1:2">
      <c r="A312" s="22" t="s">
        <v>1438</v>
      </c>
      <c r="B312" s="18">
        <v>311</v>
      </c>
    </row>
    <row r="313" spans="1:2">
      <c r="A313" s="22" t="s">
        <v>1440</v>
      </c>
      <c r="B313" s="18">
        <v>312</v>
      </c>
    </row>
    <row r="314" spans="1:2">
      <c r="A314" s="22" t="s">
        <v>1442</v>
      </c>
      <c r="B314" s="18">
        <v>313</v>
      </c>
    </row>
    <row r="315" spans="1:2">
      <c r="A315" s="22" t="s">
        <v>1444</v>
      </c>
      <c r="B315" s="18">
        <v>314</v>
      </c>
    </row>
    <row r="316" spans="1:2">
      <c r="A316" s="22" t="s">
        <v>1446</v>
      </c>
      <c r="B316" s="18">
        <v>315</v>
      </c>
    </row>
    <row r="317" spans="1:2">
      <c r="A317" s="22" t="s">
        <v>1448</v>
      </c>
      <c r="B317" s="18">
        <v>316</v>
      </c>
    </row>
    <row r="318" spans="1:2">
      <c r="A318" s="22" t="s">
        <v>1450</v>
      </c>
      <c r="B318" s="18">
        <v>317</v>
      </c>
    </row>
    <row r="319" spans="1:2">
      <c r="A319" s="22" t="s">
        <v>1452</v>
      </c>
      <c r="B319" s="18">
        <v>318</v>
      </c>
    </row>
    <row r="320" spans="1:2">
      <c r="A320" s="22" t="s">
        <v>1454</v>
      </c>
      <c r="B320" s="18">
        <v>319</v>
      </c>
    </row>
    <row r="321" spans="1:2">
      <c r="A321" s="22" t="s">
        <v>1456</v>
      </c>
      <c r="B321" s="18">
        <v>320</v>
      </c>
    </row>
    <row r="322" spans="1:2">
      <c r="A322" s="22" t="s">
        <v>1464</v>
      </c>
      <c r="B322" s="18">
        <v>321</v>
      </c>
    </row>
    <row r="323" spans="1:2">
      <c r="A323" s="22" t="s">
        <v>1472</v>
      </c>
      <c r="B323" s="18">
        <v>322</v>
      </c>
    </row>
    <row r="324" spans="1:2">
      <c r="A324" s="22" t="s">
        <v>1480</v>
      </c>
      <c r="B324" s="18">
        <v>323</v>
      </c>
    </row>
    <row r="325" spans="1:2">
      <c r="A325" s="22" t="s">
        <v>1488</v>
      </c>
      <c r="B325" s="18">
        <v>324</v>
      </c>
    </row>
    <row r="326" spans="1:2">
      <c r="A326" s="22" t="s">
        <v>1490</v>
      </c>
      <c r="B326" s="18">
        <v>325</v>
      </c>
    </row>
    <row r="327" spans="1:2">
      <c r="A327" s="22" t="s">
        <v>1492</v>
      </c>
      <c r="B327" s="18">
        <v>326</v>
      </c>
    </row>
    <row r="328" spans="1:2">
      <c r="A328" s="22" t="s">
        <v>1494</v>
      </c>
      <c r="B328" s="18">
        <v>327</v>
      </c>
    </row>
    <row r="329" spans="1:2">
      <c r="A329" s="22" t="s">
        <v>1496</v>
      </c>
      <c r="B329" s="18">
        <v>328</v>
      </c>
    </row>
    <row r="330" spans="1:2">
      <c r="A330" s="22" t="s">
        <v>1504</v>
      </c>
      <c r="B330" s="18">
        <v>329</v>
      </c>
    </row>
    <row r="331" spans="1:2">
      <c r="A331" s="22" t="s">
        <v>1512</v>
      </c>
      <c r="B331" s="18">
        <v>330</v>
      </c>
    </row>
    <row r="332" spans="1:2">
      <c r="A332" s="22" t="s">
        <v>1520</v>
      </c>
      <c r="B332" s="18">
        <v>331</v>
      </c>
    </row>
    <row r="333" spans="1:2">
      <c r="A333" s="22" t="s">
        <v>1528</v>
      </c>
      <c r="B333" s="18">
        <v>332</v>
      </c>
    </row>
    <row r="334" spans="1:2">
      <c r="A334" s="22" t="s">
        <v>1536</v>
      </c>
      <c r="B334" s="18">
        <v>333</v>
      </c>
    </row>
    <row r="335" spans="1:2">
      <c r="A335" s="22" t="s">
        <v>1544</v>
      </c>
      <c r="B335" s="18">
        <v>334</v>
      </c>
    </row>
    <row r="336" spans="1:2">
      <c r="A336" s="22" t="s">
        <v>1552</v>
      </c>
      <c r="B336" s="18">
        <v>335</v>
      </c>
    </row>
    <row r="337" spans="1:2">
      <c r="A337" s="22" t="s">
        <v>1560</v>
      </c>
      <c r="B337" s="18">
        <v>336</v>
      </c>
    </row>
    <row r="338" spans="1:2">
      <c r="A338" s="22" t="s">
        <v>1568</v>
      </c>
      <c r="B338" s="18">
        <v>337</v>
      </c>
    </row>
    <row r="339" spans="1:2">
      <c r="A339" s="22" t="s">
        <v>1576</v>
      </c>
      <c r="B339" s="18">
        <v>338</v>
      </c>
    </row>
    <row r="340" spans="1:2">
      <c r="A340" s="22" t="s">
        <v>1584</v>
      </c>
      <c r="B340" s="18">
        <v>339</v>
      </c>
    </row>
    <row r="341" spans="1:2">
      <c r="A341" s="22" t="s">
        <v>1592</v>
      </c>
      <c r="B341" s="18">
        <v>340</v>
      </c>
    </row>
    <row r="342" spans="1:2">
      <c r="A342" s="22" t="s">
        <v>1594</v>
      </c>
      <c r="B342" s="18">
        <v>341</v>
      </c>
    </row>
    <row r="343" spans="1:2">
      <c r="A343" s="22" t="s">
        <v>1596</v>
      </c>
      <c r="B343" s="18">
        <v>342</v>
      </c>
    </row>
    <row r="344" spans="1:2">
      <c r="A344" s="22" t="s">
        <v>1598</v>
      </c>
      <c r="B344" s="18">
        <v>343</v>
      </c>
    </row>
    <row r="345" spans="1:2">
      <c r="A345" s="22" t="s">
        <v>1600</v>
      </c>
      <c r="B345" s="18">
        <v>344</v>
      </c>
    </row>
    <row r="346" spans="1:2">
      <c r="A346" s="22" t="s">
        <v>1602</v>
      </c>
      <c r="B346" s="18">
        <v>345</v>
      </c>
    </row>
    <row r="347" spans="1:2">
      <c r="A347" s="22" t="s">
        <v>1604</v>
      </c>
      <c r="B347" s="18">
        <v>346</v>
      </c>
    </row>
    <row r="348" spans="1:2">
      <c r="A348" s="22" t="s">
        <v>1606</v>
      </c>
      <c r="B348" s="18">
        <v>347</v>
      </c>
    </row>
    <row r="349" spans="1:2">
      <c r="A349" s="22" t="s">
        <v>1608</v>
      </c>
      <c r="B349" s="18">
        <v>348</v>
      </c>
    </row>
    <row r="350" spans="1:2">
      <c r="A350" s="22" t="s">
        <v>1610</v>
      </c>
      <c r="B350" s="18">
        <v>349</v>
      </c>
    </row>
    <row r="351" spans="1:2">
      <c r="A351" s="22" t="s">
        <v>1612</v>
      </c>
      <c r="B351" s="18">
        <v>350</v>
      </c>
    </row>
    <row r="352" spans="1:2">
      <c r="A352" s="22" t="s">
        <v>1614</v>
      </c>
      <c r="B352" s="18">
        <v>351</v>
      </c>
    </row>
    <row r="353" spans="1:2">
      <c r="A353" s="22" t="s">
        <v>1616</v>
      </c>
      <c r="B353" s="18">
        <v>352</v>
      </c>
    </row>
    <row r="354" spans="1:2">
      <c r="A354" s="22" t="s">
        <v>1618</v>
      </c>
      <c r="B354" s="18">
        <v>353</v>
      </c>
    </row>
    <row r="355" spans="1:2">
      <c r="A355" s="22" t="s">
        <v>1620</v>
      </c>
      <c r="B355" s="18">
        <v>354</v>
      </c>
    </row>
    <row r="356" spans="1:2">
      <c r="A356" s="22" t="s">
        <v>1622</v>
      </c>
      <c r="B356" s="18">
        <v>355</v>
      </c>
    </row>
    <row r="357" spans="1:2">
      <c r="A357" s="22" t="s">
        <v>1624</v>
      </c>
      <c r="B357" s="18">
        <v>356</v>
      </c>
    </row>
    <row r="358" spans="1:2">
      <c r="A358" s="22" t="s">
        <v>1626</v>
      </c>
      <c r="B358" s="18">
        <v>357</v>
      </c>
    </row>
    <row r="359" spans="1:2">
      <c r="A359" s="22" t="s">
        <v>1628</v>
      </c>
      <c r="B359" s="18">
        <v>358</v>
      </c>
    </row>
    <row r="360" spans="1:2">
      <c r="A360" s="22" t="s">
        <v>1630</v>
      </c>
      <c r="B360" s="18">
        <v>359</v>
      </c>
    </row>
    <row r="361" spans="1:2">
      <c r="A361" s="22" t="s">
        <v>1632</v>
      </c>
      <c r="B361" s="18">
        <v>360</v>
      </c>
    </row>
    <row r="362" spans="1:2">
      <c r="A362" s="22" t="s">
        <v>1634</v>
      </c>
      <c r="B362" s="18">
        <v>361</v>
      </c>
    </row>
    <row r="363" spans="1:2">
      <c r="A363" s="22" t="s">
        <v>1636</v>
      </c>
      <c r="B363" s="18">
        <v>362</v>
      </c>
    </row>
    <row r="364" spans="1:2">
      <c r="A364" s="22" t="s">
        <v>1638</v>
      </c>
      <c r="B364" s="18">
        <v>363</v>
      </c>
    </row>
    <row r="365" spans="1:2">
      <c r="A365" s="22" t="s">
        <v>1640</v>
      </c>
      <c r="B365" s="18">
        <v>364</v>
      </c>
    </row>
    <row r="366" spans="1:2">
      <c r="A366" s="22" t="s">
        <v>1662</v>
      </c>
      <c r="B366" s="18">
        <v>365</v>
      </c>
    </row>
    <row r="367" spans="1:2">
      <c r="A367" s="22" t="s">
        <v>1684</v>
      </c>
      <c r="B367" s="18">
        <v>366</v>
      </c>
    </row>
    <row r="368" spans="1:2">
      <c r="A368" s="22" t="s">
        <v>1706</v>
      </c>
      <c r="B368" s="18">
        <v>367</v>
      </c>
    </row>
    <row r="369" spans="1:2">
      <c r="A369" s="22" t="s">
        <v>1728</v>
      </c>
      <c r="B369" s="18">
        <v>368</v>
      </c>
    </row>
    <row r="370" spans="1:2">
      <c r="A370" s="22" t="s">
        <v>1750</v>
      </c>
      <c r="B370" s="18">
        <v>369</v>
      </c>
    </row>
    <row r="371" spans="1:2">
      <c r="A371" s="22" t="s">
        <v>1772</v>
      </c>
      <c r="B371" s="18">
        <v>370</v>
      </c>
    </row>
    <row r="372" spans="1:2">
      <c r="A372" s="22" t="s">
        <v>1794</v>
      </c>
      <c r="B372" s="18">
        <v>371</v>
      </c>
    </row>
    <row r="373" spans="1:2">
      <c r="A373" s="22" t="s">
        <v>1816</v>
      </c>
      <c r="B373" s="18">
        <v>372</v>
      </c>
    </row>
    <row r="374" spans="1:2">
      <c r="A374" s="22" t="s">
        <v>1838</v>
      </c>
      <c r="B374" s="18">
        <v>373</v>
      </c>
    </row>
    <row r="375" spans="1:2">
      <c r="A375" s="22" t="s">
        <v>1860</v>
      </c>
      <c r="B375" s="18">
        <v>374</v>
      </c>
    </row>
    <row r="376" spans="1:2">
      <c r="A376" s="22" t="s">
        <v>1882</v>
      </c>
      <c r="B376" s="18">
        <v>375</v>
      </c>
    </row>
    <row r="377" spans="1:2">
      <c r="A377" s="22" t="s">
        <v>1904</v>
      </c>
      <c r="B377" s="18">
        <v>376</v>
      </c>
    </row>
    <row r="378" spans="1:2">
      <c r="A378" s="22" t="s">
        <v>1926</v>
      </c>
      <c r="B378" s="18">
        <v>377</v>
      </c>
    </row>
    <row r="379" spans="1:2">
      <c r="A379" s="22" t="s">
        <v>1948</v>
      </c>
      <c r="B379" s="18">
        <v>378</v>
      </c>
    </row>
    <row r="380" spans="1:2">
      <c r="A380" s="22" t="s">
        <v>1970</v>
      </c>
      <c r="B380" s="18">
        <v>379</v>
      </c>
    </row>
    <row r="381" spans="1:2">
      <c r="A381" s="22" t="s">
        <v>1974</v>
      </c>
      <c r="B381" s="18">
        <v>380</v>
      </c>
    </row>
    <row r="382" spans="1:2">
      <c r="A382" s="22" t="s">
        <v>1978</v>
      </c>
      <c r="B382" s="18">
        <v>381</v>
      </c>
    </row>
    <row r="383" spans="1:2">
      <c r="A383" s="22" t="s">
        <v>1982</v>
      </c>
      <c r="B383" s="18">
        <v>382</v>
      </c>
    </row>
    <row r="384" spans="1:2">
      <c r="A384" s="22" t="s">
        <v>1986</v>
      </c>
      <c r="B384" s="18">
        <v>383</v>
      </c>
    </row>
    <row r="385" spans="1:2">
      <c r="A385" s="22" t="s">
        <v>1990</v>
      </c>
      <c r="B385" s="18">
        <v>384</v>
      </c>
    </row>
    <row r="386" spans="1:2">
      <c r="A386" s="22" t="s">
        <v>1994</v>
      </c>
      <c r="B386" s="18">
        <v>385</v>
      </c>
    </row>
    <row r="387" spans="1:2">
      <c r="A387" s="22" t="s">
        <v>1998</v>
      </c>
      <c r="B387" s="18">
        <v>386</v>
      </c>
    </row>
    <row r="388" spans="1:2">
      <c r="A388" s="22" t="s">
        <v>2002</v>
      </c>
      <c r="B388" s="18">
        <v>387</v>
      </c>
    </row>
    <row r="389" spans="1:2">
      <c r="A389" s="22" t="s">
        <v>2006</v>
      </c>
      <c r="B389" s="18">
        <v>388</v>
      </c>
    </row>
    <row r="390" spans="1:2">
      <c r="A390" s="22" t="s">
        <v>2010</v>
      </c>
      <c r="B390" s="18">
        <v>389</v>
      </c>
    </row>
    <row r="391" spans="1:2">
      <c r="A391" s="22" t="s">
        <v>2014</v>
      </c>
      <c r="B391" s="18">
        <v>390</v>
      </c>
    </row>
    <row r="392" spans="1:2">
      <c r="A392" s="22" t="s">
        <v>2018</v>
      </c>
      <c r="B392" s="18">
        <v>391</v>
      </c>
    </row>
    <row r="393" spans="1:2">
      <c r="A393" s="22" t="s">
        <v>2022</v>
      </c>
      <c r="B393" s="18">
        <v>392</v>
      </c>
    </row>
    <row r="394" spans="1:2">
      <c r="A394" s="22" t="s">
        <v>2026</v>
      </c>
      <c r="B394" s="18">
        <v>393</v>
      </c>
    </row>
    <row r="395" spans="1:2">
      <c r="A395" s="22" t="s">
        <v>2030</v>
      </c>
      <c r="B395" s="18">
        <v>394</v>
      </c>
    </row>
    <row r="396" spans="1:2">
      <c r="A396" s="22" t="s">
        <v>2034</v>
      </c>
      <c r="B396" s="18">
        <v>395</v>
      </c>
    </row>
    <row r="397" spans="1:2">
      <c r="A397" s="22" t="s">
        <v>2038</v>
      </c>
      <c r="B397" s="18">
        <v>396</v>
      </c>
    </row>
    <row r="398" spans="1:2">
      <c r="A398" s="22" t="s">
        <v>2042</v>
      </c>
      <c r="B398" s="18">
        <v>397</v>
      </c>
    </row>
    <row r="399" spans="1:2">
      <c r="A399" s="22" t="s">
        <v>2046</v>
      </c>
      <c r="B399" s="18">
        <v>398</v>
      </c>
    </row>
    <row r="400" spans="1:2">
      <c r="A400" s="22" t="s">
        <v>2050</v>
      </c>
      <c r="B400" s="18">
        <v>399</v>
      </c>
    </row>
    <row r="401" spans="1:2">
      <c r="A401" s="22" t="s">
        <v>2054</v>
      </c>
      <c r="B401" s="18">
        <v>400</v>
      </c>
    </row>
    <row r="402" spans="1:2">
      <c r="A402" s="22" t="s">
        <v>2058</v>
      </c>
      <c r="B402" s="18">
        <v>401</v>
      </c>
    </row>
    <row r="403" spans="1:2">
      <c r="A403" s="22" t="s">
        <v>2062</v>
      </c>
      <c r="B403" s="18">
        <v>402</v>
      </c>
    </row>
    <row r="404" spans="1:2">
      <c r="A404" s="22" t="s">
        <v>2066</v>
      </c>
      <c r="B404" s="18">
        <v>403</v>
      </c>
    </row>
    <row r="405" spans="1:2">
      <c r="A405" s="22" t="s">
        <v>2070</v>
      </c>
      <c r="B405" s="18">
        <v>404</v>
      </c>
    </row>
    <row r="406" spans="1:2">
      <c r="A406" s="22" t="s">
        <v>2074</v>
      </c>
      <c r="B406" s="18">
        <v>405</v>
      </c>
    </row>
    <row r="407" spans="1:2">
      <c r="A407" s="22" t="s">
        <v>2078</v>
      </c>
      <c r="B407" s="18">
        <v>406</v>
      </c>
    </row>
    <row r="408" spans="1:2">
      <c r="A408" s="22" t="s">
        <v>2082</v>
      </c>
      <c r="B408" s="18">
        <v>407</v>
      </c>
    </row>
    <row r="409" spans="1:2">
      <c r="A409" s="22" t="s">
        <v>2086</v>
      </c>
      <c r="B409" s="18">
        <v>408</v>
      </c>
    </row>
    <row r="410" spans="1:2">
      <c r="A410" s="22" t="s">
        <v>2090</v>
      </c>
      <c r="B410" s="18">
        <v>409</v>
      </c>
    </row>
    <row r="411" spans="1:2">
      <c r="A411" s="22" t="s">
        <v>2098</v>
      </c>
      <c r="B411" s="18">
        <v>410</v>
      </c>
    </row>
    <row r="412" spans="1:2">
      <c r="A412" s="22" t="s">
        <v>2100</v>
      </c>
      <c r="B412" s="18">
        <v>411</v>
      </c>
    </row>
    <row r="413" spans="1:2">
      <c r="A413" s="22" t="s">
        <v>2102</v>
      </c>
      <c r="B413" s="18">
        <v>412</v>
      </c>
    </row>
    <row r="414" spans="1:2">
      <c r="A414" s="22" t="s">
        <v>2110</v>
      </c>
      <c r="B414" s="18">
        <v>413</v>
      </c>
    </row>
    <row r="415" spans="1:2">
      <c r="A415" s="22" t="s">
        <v>2118</v>
      </c>
      <c r="B415" s="18">
        <v>414</v>
      </c>
    </row>
    <row r="416" spans="1:2">
      <c r="A416" s="22" t="s">
        <v>2126</v>
      </c>
      <c r="B416" s="18">
        <v>415</v>
      </c>
    </row>
    <row r="417" spans="1:2">
      <c r="A417" s="22" t="s">
        <v>2134</v>
      </c>
      <c r="B417" s="18">
        <v>416</v>
      </c>
    </row>
    <row r="418" spans="1:2">
      <c r="A418" s="22" t="s">
        <v>2136</v>
      </c>
      <c r="B418" s="18">
        <v>417</v>
      </c>
    </row>
    <row r="419" spans="1:2">
      <c r="A419" s="22" t="s">
        <v>2138</v>
      </c>
      <c r="B419" s="18">
        <v>418</v>
      </c>
    </row>
    <row r="420" spans="1:2">
      <c r="A420" s="22" t="s">
        <v>2140</v>
      </c>
      <c r="B420" s="18">
        <v>419</v>
      </c>
    </row>
    <row r="421" spans="1:2">
      <c r="A421" s="22" t="s">
        <v>2142</v>
      </c>
      <c r="B421" s="18">
        <v>420</v>
      </c>
    </row>
    <row r="422" spans="1:2">
      <c r="A422" s="22" t="s">
        <v>2150</v>
      </c>
      <c r="B422" s="18">
        <v>421</v>
      </c>
    </row>
    <row r="423" spans="1:2">
      <c r="A423" s="22" t="s">
        <v>2152</v>
      </c>
      <c r="B423" s="18">
        <v>422</v>
      </c>
    </row>
    <row r="424" spans="1:2">
      <c r="A424" s="22" t="s">
        <v>2160</v>
      </c>
      <c r="B424" s="18">
        <v>423</v>
      </c>
    </row>
    <row r="425" spans="1:2">
      <c r="A425" s="22" t="s">
        <v>2162</v>
      </c>
      <c r="B425" s="18">
        <v>424</v>
      </c>
    </row>
    <row r="426" spans="1:2">
      <c r="A426" s="22" t="s">
        <v>2170</v>
      </c>
      <c r="B426" s="18">
        <v>425</v>
      </c>
    </row>
    <row r="427" spans="1:2">
      <c r="A427" s="22" t="s">
        <v>2178</v>
      </c>
      <c r="B427" s="18">
        <v>426</v>
      </c>
    </row>
    <row r="428" spans="1:2">
      <c r="A428" s="22" t="s">
        <v>2186</v>
      </c>
      <c r="B428" s="18">
        <v>427</v>
      </c>
    </row>
    <row r="429" spans="1:2">
      <c r="A429" s="22" t="s">
        <v>2194</v>
      </c>
      <c r="B429" s="18">
        <v>428</v>
      </c>
    </row>
    <row r="430" spans="1:2">
      <c r="A430" s="22" t="s">
        <v>2196</v>
      </c>
      <c r="B430" s="18">
        <v>429</v>
      </c>
    </row>
    <row r="431" spans="1:2">
      <c r="A431" s="22" t="s">
        <v>2198</v>
      </c>
      <c r="B431" s="18">
        <v>430</v>
      </c>
    </row>
    <row r="432" spans="1:2">
      <c r="A432" s="22" t="s">
        <v>2200</v>
      </c>
      <c r="B432" s="18">
        <v>431</v>
      </c>
    </row>
    <row r="433" spans="1:2">
      <c r="A433" s="22" t="s">
        <v>2202</v>
      </c>
      <c r="B433" s="18">
        <v>432</v>
      </c>
    </row>
    <row r="434" spans="1:2">
      <c r="A434" s="22" t="s">
        <v>2204</v>
      </c>
      <c r="B434" s="18">
        <v>433</v>
      </c>
    </row>
    <row r="435" spans="1:2">
      <c r="A435" s="22" t="s">
        <v>2206</v>
      </c>
      <c r="B435" s="18">
        <v>434</v>
      </c>
    </row>
    <row r="436" spans="1:2">
      <c r="A436" s="22" t="s">
        <v>2208</v>
      </c>
      <c r="B436" s="18">
        <v>435</v>
      </c>
    </row>
    <row r="437" spans="1:2">
      <c r="A437" s="22" t="s">
        <v>2210</v>
      </c>
      <c r="B437" s="18">
        <v>436</v>
      </c>
    </row>
    <row r="438" spans="1:2">
      <c r="A438" s="22" t="s">
        <v>2218</v>
      </c>
      <c r="B438" s="18">
        <v>437</v>
      </c>
    </row>
    <row r="439" spans="1:2">
      <c r="A439" s="22" t="s">
        <v>2220</v>
      </c>
      <c r="B439" s="18">
        <v>438</v>
      </c>
    </row>
    <row r="440" spans="1:2">
      <c r="A440" s="22" t="s">
        <v>2222</v>
      </c>
      <c r="B440" s="18">
        <v>439</v>
      </c>
    </row>
    <row r="441" spans="1:2">
      <c r="A441" s="22" t="s">
        <v>2224</v>
      </c>
      <c r="B441" s="18">
        <v>440</v>
      </c>
    </row>
    <row r="442" spans="1:2">
      <c r="A442" s="22" t="s">
        <v>2232</v>
      </c>
      <c r="B442" s="18">
        <v>441</v>
      </c>
    </row>
    <row r="443" spans="1:2">
      <c r="A443" s="22" t="s">
        <v>2234</v>
      </c>
      <c r="B443" s="18">
        <v>442</v>
      </c>
    </row>
    <row r="444" spans="1:2">
      <c r="A444" s="22" t="s">
        <v>2236</v>
      </c>
      <c r="B444" s="18">
        <v>443</v>
      </c>
    </row>
    <row r="445" spans="1:2">
      <c r="A445" s="22" t="s">
        <v>2244</v>
      </c>
      <c r="B445" s="18">
        <v>444</v>
      </c>
    </row>
    <row r="446" spans="1:2">
      <c r="A446" s="22" t="s">
        <v>2246</v>
      </c>
      <c r="B446" s="18">
        <v>445</v>
      </c>
    </row>
    <row r="447" spans="1:2">
      <c r="B447" s="18">
        <v>446</v>
      </c>
    </row>
    <row r="448" spans="1:2">
      <c r="B448" s="18">
        <v>447</v>
      </c>
    </row>
    <row r="449" spans="2:2">
      <c r="B449" s="18">
        <v>448</v>
      </c>
    </row>
    <row r="450" spans="2:2">
      <c r="B450" s="18">
        <v>449</v>
      </c>
    </row>
    <row r="451" spans="2:2">
      <c r="B451" s="18">
        <v>450</v>
      </c>
    </row>
    <row r="452" spans="2:2">
      <c r="B452" s="18">
        <v>451</v>
      </c>
    </row>
    <row r="453" spans="2:2">
      <c r="B453" s="18">
        <v>452</v>
      </c>
    </row>
    <row r="454" spans="2:2">
      <c r="B454" s="18">
        <v>453</v>
      </c>
    </row>
    <row r="455" spans="2:2">
      <c r="B455" s="18">
        <v>454</v>
      </c>
    </row>
    <row r="456" spans="2:2">
      <c r="B456" s="18">
        <v>455</v>
      </c>
    </row>
    <row r="457" spans="2:2">
      <c r="B457" s="18">
        <v>456</v>
      </c>
    </row>
    <row r="458" spans="2:2">
      <c r="B458" s="18">
        <v>457</v>
      </c>
    </row>
    <row r="459" spans="2:2">
      <c r="B459" s="18">
        <v>458</v>
      </c>
    </row>
    <row r="460" spans="2:2">
      <c r="B460" s="18">
        <v>459</v>
      </c>
    </row>
    <row r="461" spans="2:2">
      <c r="B461" s="18">
        <v>460</v>
      </c>
    </row>
    <row r="462" spans="2:2">
      <c r="B462" s="18">
        <v>461</v>
      </c>
    </row>
    <row r="463" spans="2:2">
      <c r="B463" s="18">
        <v>462</v>
      </c>
    </row>
    <row r="464" spans="2:2">
      <c r="B464" s="18">
        <v>463</v>
      </c>
    </row>
    <row r="465" spans="2:2">
      <c r="B465" s="18">
        <v>464</v>
      </c>
    </row>
    <row r="466" spans="2:2">
      <c r="B466" s="18">
        <v>465</v>
      </c>
    </row>
    <row r="467" spans="2:2">
      <c r="B467" s="18">
        <v>466</v>
      </c>
    </row>
    <row r="468" spans="2:2">
      <c r="B468" s="18">
        <v>467</v>
      </c>
    </row>
    <row r="469" spans="2:2">
      <c r="B469" s="18">
        <v>468</v>
      </c>
    </row>
    <row r="470" spans="2:2">
      <c r="B470" s="18">
        <v>469</v>
      </c>
    </row>
    <row r="471" spans="2:2">
      <c r="B471" s="18">
        <v>470</v>
      </c>
    </row>
    <row r="472" spans="2:2">
      <c r="B472" s="18">
        <v>471</v>
      </c>
    </row>
    <row r="473" spans="2:2">
      <c r="B473" s="18">
        <v>472</v>
      </c>
    </row>
    <row r="474" spans="2:2">
      <c r="B474" s="18">
        <v>473</v>
      </c>
    </row>
    <row r="475" spans="2:2">
      <c r="B475" s="18">
        <v>474</v>
      </c>
    </row>
    <row r="476" spans="2:2">
      <c r="B476" s="18">
        <v>475</v>
      </c>
    </row>
    <row r="477" spans="2:2">
      <c r="B477" s="18">
        <v>476</v>
      </c>
    </row>
    <row r="478" spans="2:2">
      <c r="B478" s="18">
        <v>477</v>
      </c>
    </row>
    <row r="479" spans="2:2">
      <c r="B479" s="18">
        <v>478</v>
      </c>
    </row>
    <row r="480" spans="2:2">
      <c r="B480" s="18">
        <v>479</v>
      </c>
    </row>
    <row r="481" spans="2:2">
      <c r="B481" s="18">
        <v>480</v>
      </c>
    </row>
    <row r="482" spans="2:2">
      <c r="B482" s="18">
        <v>481</v>
      </c>
    </row>
    <row r="483" spans="2:2">
      <c r="B483" s="18">
        <v>482</v>
      </c>
    </row>
    <row r="484" spans="2:2">
      <c r="B484" s="18">
        <v>483</v>
      </c>
    </row>
    <row r="485" spans="2:2">
      <c r="B485" s="18">
        <v>484</v>
      </c>
    </row>
    <row r="486" spans="2:2">
      <c r="B486" s="18">
        <v>485</v>
      </c>
    </row>
    <row r="487" spans="2:2">
      <c r="B487" s="18">
        <v>486</v>
      </c>
    </row>
  </sheetData>
  <conditionalFormatting sqref="E2:E37">
    <cfRule type="duplicateValues" dxfId="0" priority="1"/>
  </conditionalFormatting>
  <conditionalFormatting sqref="E1 E38:E1048576">
    <cfRule type="duplicateValues" dxfId="0" priority="2"/>
  </conditionalFormatting>
  <dataValidations count="1">
    <dataValidation type="whole" operator="between" allowBlank="1" showInputMessage="1" showErrorMessage="1" sqref="F$1:F$1048576">
      <formula1>1</formula1>
      <formula2>999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0"/>
  <sheetViews>
    <sheetView workbookViewId="0">
      <selection activeCell="A1" sqref="A1"/>
    </sheetView>
  </sheetViews>
  <sheetFormatPr defaultColWidth="8.25" defaultRowHeight="14.25"/>
  <cols>
    <col min="1" max="2" width="14.0833333333333" style="3" customWidth="1"/>
    <col min="3" max="3" width="18.25" style="3" customWidth="1"/>
    <col min="4" max="4" width="9.5" style="3" customWidth="1"/>
    <col min="5" max="5" width="8.25" style="3" customWidth="1"/>
    <col min="6" max="6" width="18.5" style="3" customWidth="1"/>
    <col min="7" max="7" width="16.5833333333333" style="3" customWidth="1"/>
    <col min="8" max="8" width="13.0833333333333" style="3" customWidth="1"/>
    <col min="9" max="9" width="12.6666666666667" style="3" customWidth="1"/>
    <col min="10" max="10" width="20.8333333333333" style="3" customWidth="1"/>
    <col min="11" max="11" width="8.25" style="4" customWidth="1"/>
    <col min="12" max="12" width="27.5" style="3" customWidth="1"/>
    <col min="13" max="13" width="22.9166666666667" style="3" customWidth="1"/>
    <col min="14" max="14" width="17.8333333333333" style="3" customWidth="1"/>
    <col min="15" max="15" width="98.9166666666667" style="3" customWidth="1"/>
    <col min="16" max="16" width="10.8333333333333" style="3" customWidth="1"/>
    <col min="17" max="17" width="1.83333333333333" style="3" customWidth="1"/>
    <col min="18" max="18" width="11.3333333333333" style="3" customWidth="1"/>
    <col min="19" max="19" width="8.25" style="3" customWidth="1"/>
    <col min="20" max="16384" width="8.25" style="3"/>
  </cols>
  <sheetData>
    <row r="1" ht="16.5" customHeight="1" spans="1:15">
      <c r="A1" s="5" t="s">
        <v>3150</v>
      </c>
      <c r="B1" s="5"/>
      <c r="C1" s="6" t="s">
        <v>3151</v>
      </c>
      <c r="E1" s="5"/>
      <c r="F1" s="5" t="s">
        <v>3152</v>
      </c>
      <c r="H1" s="7" t="s">
        <v>2630</v>
      </c>
      <c r="J1" s="5" t="s">
        <v>3153</v>
      </c>
      <c r="K1" s="5" t="s">
        <v>3154</v>
      </c>
      <c r="L1" s="3" t="s">
        <v>3155</v>
      </c>
      <c r="M1" s="5" t="s">
        <v>3156</v>
      </c>
      <c r="N1" s="5" t="s">
        <v>3154</v>
      </c>
      <c r="O1" s="5" t="s">
        <v>3155</v>
      </c>
    </row>
    <row r="2" ht="16.5" customHeight="1" spans="1:15">
      <c r="A2" s="8" t="s">
        <v>3157</v>
      </c>
      <c r="B2" s="8"/>
      <c r="C2" s="8" t="s">
        <v>3158</v>
      </c>
      <c r="D2" s="3" t="s">
        <v>420</v>
      </c>
      <c r="F2" s="3" t="s">
        <v>3159</v>
      </c>
      <c r="G2" s="3" t="s">
        <v>3160</v>
      </c>
      <c r="H2" s="7" t="s">
        <v>3161</v>
      </c>
      <c r="J2" s="9" t="s">
        <v>3162</v>
      </c>
      <c r="M2" s="9" t="s">
        <v>3163</v>
      </c>
      <c r="N2" s="3" t="s">
        <v>3164</v>
      </c>
      <c r="O2" s="9" t="s">
        <v>3165</v>
      </c>
    </row>
    <row r="3" spans="1:15">
      <c r="A3" s="8" t="s">
        <v>3166</v>
      </c>
      <c r="B3" s="8"/>
      <c r="C3" s="8" t="s">
        <v>3167</v>
      </c>
      <c r="D3" s="3" t="s">
        <v>3168</v>
      </c>
      <c r="F3" s="3" t="s">
        <v>3169</v>
      </c>
      <c r="G3" s="5" t="s">
        <v>3170</v>
      </c>
      <c r="H3" s="9" t="s">
        <v>3171</v>
      </c>
      <c r="I3" s="9" t="s">
        <v>3172</v>
      </c>
      <c r="J3" s="9" t="s">
        <v>3173</v>
      </c>
      <c r="K3" s="4" t="s">
        <v>3174</v>
      </c>
      <c r="M3" s="9" t="s">
        <v>3175</v>
      </c>
      <c r="N3" s="3" t="s">
        <v>3164</v>
      </c>
      <c r="O3" s="9" t="s">
        <v>3176</v>
      </c>
    </row>
    <row r="4" spans="1:15">
      <c r="A4" s="6" t="s">
        <v>3177</v>
      </c>
      <c r="B4" s="8"/>
      <c r="C4" s="8" t="s">
        <v>3178</v>
      </c>
      <c r="F4" s="8" t="s">
        <v>3179</v>
      </c>
      <c r="G4" s="3" t="s">
        <v>3180</v>
      </c>
      <c r="H4" s="9" t="s">
        <v>3181</v>
      </c>
      <c r="I4" s="9" t="s">
        <v>3182</v>
      </c>
      <c r="J4" s="9" t="s">
        <v>409</v>
      </c>
      <c r="M4" s="9" t="s">
        <v>3183</v>
      </c>
      <c r="N4" s="3" t="s">
        <v>3164</v>
      </c>
      <c r="O4" s="9" t="s">
        <v>3176</v>
      </c>
    </row>
    <row r="5" spans="1:15">
      <c r="A5" s="8" t="s">
        <v>3184</v>
      </c>
      <c r="C5" s="8" t="s">
        <v>3185</v>
      </c>
      <c r="F5" s="8" t="s">
        <v>3186</v>
      </c>
      <c r="G5" s="3" t="s">
        <v>3187</v>
      </c>
      <c r="H5" s="9" t="s">
        <v>3188</v>
      </c>
      <c r="I5" s="9" t="s">
        <v>3189</v>
      </c>
      <c r="J5" s="9" t="s">
        <v>434</v>
      </c>
      <c r="M5" s="9" t="s">
        <v>3190</v>
      </c>
      <c r="O5" s="9" t="s">
        <v>3191</v>
      </c>
    </row>
    <row r="6" spans="1:15">
      <c r="A6" s="10" t="s">
        <v>3192</v>
      </c>
      <c r="C6" s="11" t="s">
        <v>3193</v>
      </c>
      <c r="F6" s="8" t="s">
        <v>3194</v>
      </c>
      <c r="H6" s="9" t="s">
        <v>3195</v>
      </c>
      <c r="I6" s="9" t="s">
        <v>3196</v>
      </c>
      <c r="J6" s="9" t="s">
        <v>2278</v>
      </c>
      <c r="M6" s="9" t="s">
        <v>3197</v>
      </c>
      <c r="O6" s="9" t="s">
        <v>3198</v>
      </c>
    </row>
    <row r="7" spans="1:15">
      <c r="B7" s="10"/>
      <c r="C7" s="11" t="s">
        <v>3199</v>
      </c>
      <c r="F7" s="11" t="s">
        <v>3200</v>
      </c>
      <c r="G7" s="12"/>
      <c r="H7" s="9" t="s">
        <v>3201</v>
      </c>
      <c r="I7" s="9" t="s">
        <v>3202</v>
      </c>
      <c r="J7" s="3" t="s">
        <v>378</v>
      </c>
      <c r="K7" s="9"/>
      <c r="L7" s="4"/>
      <c r="M7" s="9" t="s">
        <v>3203</v>
      </c>
      <c r="O7" s="9" t="s">
        <v>3198</v>
      </c>
    </row>
    <row r="8" spans="1:15">
      <c r="F8" s="11" t="s">
        <v>3204</v>
      </c>
      <c r="G8" s="12"/>
      <c r="H8" s="13" t="s">
        <v>3205</v>
      </c>
      <c r="I8" s="13" t="s">
        <v>3206</v>
      </c>
      <c r="J8" s="9" t="s">
        <v>3207</v>
      </c>
      <c r="M8" s="9" t="s">
        <v>3208</v>
      </c>
      <c r="N8" s="3" t="s">
        <v>3174</v>
      </c>
      <c r="O8" s="9" t="s">
        <v>3209</v>
      </c>
    </row>
    <row r="9" spans="1:15">
      <c r="F9" s="11" t="s">
        <v>3210</v>
      </c>
      <c r="G9" s="12"/>
      <c r="H9" s="13" t="s">
        <v>3211</v>
      </c>
      <c r="I9" s="13" t="s">
        <v>3212</v>
      </c>
      <c r="J9" s="9" t="s">
        <v>3213</v>
      </c>
      <c r="M9" s="9" t="s">
        <v>3214</v>
      </c>
      <c r="N9" s="3" t="s">
        <v>3174</v>
      </c>
      <c r="O9" s="9" t="s">
        <v>3215</v>
      </c>
    </row>
    <row r="10" spans="1:15">
      <c r="F10" s="11" t="s">
        <v>3216</v>
      </c>
      <c r="G10" s="12"/>
      <c r="H10" s="13" t="s">
        <v>3217</v>
      </c>
      <c r="I10" s="13" t="s">
        <v>3218</v>
      </c>
      <c r="J10" s="9" t="s">
        <v>3219</v>
      </c>
      <c r="M10" s="9" t="s">
        <v>3220</v>
      </c>
      <c r="N10" s="3" t="s">
        <v>3221</v>
      </c>
      <c r="O10" s="9" t="s">
        <v>3222</v>
      </c>
    </row>
    <row r="11" spans="1:15">
      <c r="F11" s="11" t="s">
        <v>3223</v>
      </c>
      <c r="G11" s="12"/>
      <c r="H11" s="13" t="s">
        <v>3224</v>
      </c>
      <c r="I11" s="13" t="s">
        <v>3225</v>
      </c>
      <c r="J11" s="9" t="s">
        <v>3226</v>
      </c>
      <c r="M11" s="9" t="s">
        <v>3227</v>
      </c>
      <c r="N11" s="3" t="s">
        <v>3221</v>
      </c>
      <c r="O11" s="9" t="s">
        <v>3228</v>
      </c>
    </row>
    <row r="12" spans="1:15">
      <c r="F12" s="14" t="s">
        <v>3229</v>
      </c>
      <c r="G12" s="12"/>
      <c r="H12" s="13" t="s">
        <v>3230</v>
      </c>
      <c r="I12" s="13" t="s">
        <v>3231</v>
      </c>
      <c r="J12" s="9" t="s">
        <v>3232</v>
      </c>
      <c r="L12" s="3" t="s">
        <v>3233</v>
      </c>
      <c r="M12" s="9" t="s">
        <v>3234</v>
      </c>
      <c r="N12" s="3" t="s">
        <v>3174</v>
      </c>
      <c r="O12" s="9" t="s">
        <v>3235</v>
      </c>
    </row>
    <row r="13" spans="1:15">
      <c r="F13" s="8"/>
      <c r="H13" s="13" t="s">
        <v>3236</v>
      </c>
      <c r="I13" s="13" t="s">
        <v>3237</v>
      </c>
      <c r="J13" s="9" t="s">
        <v>3238</v>
      </c>
      <c r="L13" s="3" t="s">
        <v>3239</v>
      </c>
      <c r="M13" s="9" t="s">
        <v>3240</v>
      </c>
      <c r="N13" s="3" t="s">
        <v>3174</v>
      </c>
      <c r="O13" s="9" t="s">
        <v>3241</v>
      </c>
    </row>
    <row r="14" spans="1:15">
      <c r="A14" s="3" t="s">
        <v>3242</v>
      </c>
      <c r="F14" s="8"/>
      <c r="H14" s="13" t="s">
        <v>3243</v>
      </c>
      <c r="I14" s="13" t="s">
        <v>3244</v>
      </c>
      <c r="J14" s="9" t="s">
        <v>3245</v>
      </c>
      <c r="M14" s="9" t="s">
        <v>3246</v>
      </c>
      <c r="N14" s="3" t="s">
        <v>3221</v>
      </c>
      <c r="O14" s="9" t="s">
        <v>3247</v>
      </c>
    </row>
    <row r="15" spans="1:15">
      <c r="A15" s="3" t="s">
        <v>3248</v>
      </c>
      <c r="F15" s="8"/>
      <c r="H15" s="13" t="s">
        <v>3249</v>
      </c>
      <c r="I15" s="13" t="s">
        <v>3250</v>
      </c>
      <c r="J15" s="9" t="s">
        <v>3251</v>
      </c>
      <c r="K15" s="3"/>
      <c r="M15" s="9" t="s">
        <v>3252</v>
      </c>
      <c r="N15" s="3" t="s">
        <v>3221</v>
      </c>
      <c r="O15" s="9" t="s">
        <v>3253</v>
      </c>
    </row>
    <row r="16" ht="16.5" customHeight="1" spans="1:15">
      <c r="A16" s="3" t="s">
        <v>3254</v>
      </c>
      <c r="F16" s="8"/>
      <c r="H16" s="13" t="s">
        <v>3255</v>
      </c>
      <c r="I16" s="13" t="s">
        <v>3256</v>
      </c>
      <c r="J16" s="15" t="s">
        <v>3257</v>
      </c>
      <c r="K16" s="3"/>
      <c r="L16" s="3" t="s">
        <v>3258</v>
      </c>
      <c r="M16" s="9" t="s">
        <v>3259</v>
      </c>
      <c r="N16" s="3" t="s">
        <v>3174</v>
      </c>
      <c r="O16" s="9" t="s">
        <v>3260</v>
      </c>
    </row>
    <row r="17" spans="1:17">
      <c r="A17" s="3" t="s">
        <v>3261</v>
      </c>
      <c r="F17" s="8"/>
      <c r="H17" s="13" t="s">
        <v>3262</v>
      </c>
      <c r="I17" s="13" t="s">
        <v>3263</v>
      </c>
      <c r="K17" s="3"/>
      <c r="M17" s="9" t="s">
        <v>3264</v>
      </c>
      <c r="N17" s="3" t="s">
        <v>3174</v>
      </c>
      <c r="O17" s="9" t="s">
        <v>3265</v>
      </c>
    </row>
    <row r="18" spans="1:17">
      <c r="A18" s="3" t="s">
        <v>3266</v>
      </c>
      <c r="F18" s="8"/>
      <c r="I18" s="3" t="s">
        <v>3267</v>
      </c>
      <c r="K18" s="3"/>
      <c r="M18" s="9" t="s">
        <v>3268</v>
      </c>
      <c r="N18" s="3" t="s">
        <v>3221</v>
      </c>
      <c r="O18" s="9" t="s">
        <v>3269</v>
      </c>
    </row>
    <row r="19" spans="1:17">
      <c r="A19" s="3" t="s">
        <v>3270</v>
      </c>
      <c r="F19" s="8"/>
      <c r="K19" s="3"/>
      <c r="M19" s="9" t="s">
        <v>3271</v>
      </c>
      <c r="N19" s="3" t="s">
        <v>3164</v>
      </c>
      <c r="O19" s="9" t="s">
        <v>3272</v>
      </c>
    </row>
    <row r="20" spans="1:17">
      <c r="A20" s="3" t="s">
        <v>3273</v>
      </c>
      <c r="F20" s="8"/>
      <c r="K20" s="3"/>
      <c r="M20" s="9" t="s">
        <v>3274</v>
      </c>
      <c r="N20" s="3" t="s">
        <v>3221</v>
      </c>
      <c r="O20" s="9" t="s">
        <v>3275</v>
      </c>
    </row>
    <row r="21" spans="1:17">
      <c r="A21" s="5" t="s">
        <v>3276</v>
      </c>
      <c r="F21" s="8"/>
      <c r="K21" s="3"/>
      <c r="M21" s="9" t="s">
        <v>3277</v>
      </c>
      <c r="N21" s="3" t="s">
        <v>3221</v>
      </c>
      <c r="O21" s="9" t="s">
        <v>3278</v>
      </c>
    </row>
    <row r="22" spans="1:17">
      <c r="A22" s="3" t="s">
        <v>3279</v>
      </c>
      <c r="G22" s="8"/>
      <c r="K22" s="3"/>
      <c r="M22" s="9" t="s">
        <v>3280</v>
      </c>
      <c r="N22" s="3" t="s">
        <v>3221</v>
      </c>
      <c r="O22" s="9" t="s">
        <v>3281</v>
      </c>
    </row>
    <row r="23" spans="1:17">
      <c r="G23" s="8"/>
      <c r="M23" s="9" t="s">
        <v>3282</v>
      </c>
      <c r="N23" s="3" t="s">
        <v>3221</v>
      </c>
      <c r="O23" s="9" t="s">
        <v>3283</v>
      </c>
    </row>
    <row r="24" spans="1:17">
      <c r="G24" s="8"/>
      <c r="M24" s="9" t="s">
        <v>3284</v>
      </c>
      <c r="N24" s="3" t="s">
        <v>3221</v>
      </c>
      <c r="O24" s="9" t="s">
        <v>3285</v>
      </c>
    </row>
    <row r="25" ht="16.5" customHeight="1" spans="1:17">
      <c r="F25" s="8"/>
      <c r="G25" s="8"/>
      <c r="M25" s="15" t="s">
        <v>3190</v>
      </c>
      <c r="N25" s="15" t="s">
        <v>3286</v>
      </c>
      <c r="O25" s="15"/>
      <c r="P25" s="15"/>
      <c r="Q25" s="15"/>
    </row>
    <row r="26" ht="16.5" customHeight="1" spans="1:17">
      <c r="F26" s="8"/>
      <c r="G26" s="8"/>
      <c r="M26" s="15" t="s">
        <v>3287</v>
      </c>
      <c r="N26" s="15" t="s">
        <v>3288</v>
      </c>
      <c r="O26" s="15"/>
      <c r="P26" s="15"/>
      <c r="Q26" s="15"/>
    </row>
    <row r="27" ht="16.5" customHeight="1" spans="1:17">
      <c r="M27" s="15" t="s">
        <v>3289</v>
      </c>
      <c r="N27" s="15" t="s">
        <v>3290</v>
      </c>
      <c r="O27" s="15"/>
      <c r="P27" s="15"/>
      <c r="Q27" s="15"/>
    </row>
    <row r="28" ht="16.5" customHeight="1" spans="1:17">
      <c r="M28" s="15" t="s">
        <v>3291</v>
      </c>
      <c r="N28" s="15"/>
      <c r="O28" s="15"/>
      <c r="P28" s="15"/>
      <c r="Q28" s="15"/>
    </row>
    <row r="29" ht="16.5" customHeight="1" spans="1:17">
      <c r="M29" s="15" t="s">
        <v>3292</v>
      </c>
      <c r="N29" s="15"/>
      <c r="O29" s="15"/>
      <c r="P29" s="15"/>
      <c r="Q29" s="15"/>
    </row>
    <row r="30" ht="16.5" customHeight="1" spans="1:17">
      <c r="M30" s="15" t="s">
        <v>3293</v>
      </c>
      <c r="N30" s="15"/>
      <c r="O30" s="15"/>
      <c r="P30" s="15"/>
      <c r="Q30" s="15"/>
    </row>
    <row r="31" ht="16.5" customHeight="1" spans="1:17">
      <c r="M31" s="16" t="s">
        <v>3294</v>
      </c>
      <c r="N31" s="15"/>
      <c r="O31" s="15" t="s">
        <v>3295</v>
      </c>
      <c r="P31" s="15"/>
      <c r="Q31" s="15"/>
    </row>
    <row r="32" ht="16.5" customHeight="1" spans="1:17">
      <c r="M32" s="16" t="s">
        <v>3296</v>
      </c>
      <c r="N32" s="15"/>
      <c r="O32" s="15" t="s">
        <v>3295</v>
      </c>
      <c r="P32" s="15"/>
      <c r="Q32" s="15"/>
    </row>
    <row r="33" ht="16.5" customHeight="1" spans="11:17">
      <c r="M33" s="16" t="s">
        <v>3296</v>
      </c>
      <c r="N33" s="15"/>
      <c r="O33" s="15" t="s">
        <v>3295</v>
      </c>
      <c r="P33" s="15"/>
      <c r="Q33" s="15"/>
    </row>
    <row r="34" ht="16.5" customHeight="1" spans="11:17">
      <c r="M34" s="9" t="s">
        <v>3297</v>
      </c>
      <c r="N34" s="15"/>
      <c r="O34" s="15"/>
      <c r="P34" s="15"/>
      <c r="Q34" s="15"/>
    </row>
    <row r="35" ht="16.5" customHeight="1" spans="11:17">
      <c r="M35" s="9" t="s">
        <v>3298</v>
      </c>
      <c r="N35" s="15"/>
      <c r="O35" s="15"/>
      <c r="P35" s="15"/>
      <c r="Q35" s="15"/>
    </row>
    <row r="36" ht="16.5" customHeight="1" spans="11:17">
      <c r="M36" s="9" t="s">
        <v>3299</v>
      </c>
      <c r="N36" s="15"/>
      <c r="O36" s="15"/>
      <c r="P36" s="15"/>
      <c r="Q36" s="15"/>
    </row>
    <row r="37" ht="16.5" customHeight="1" spans="11:17">
      <c r="M37" s="9" t="s">
        <v>3300</v>
      </c>
      <c r="N37" s="15"/>
      <c r="O37" s="15"/>
      <c r="P37" s="15"/>
      <c r="Q37" s="15"/>
    </row>
    <row r="38" ht="16.5" customHeight="1" spans="11:17">
      <c r="M38" s="15" t="s">
        <v>3301</v>
      </c>
      <c r="N38" s="15"/>
      <c r="O38" s="15"/>
      <c r="P38" s="15"/>
      <c r="Q38" s="15"/>
    </row>
    <row r="39" ht="16.5" customHeight="1" spans="11:17">
      <c r="M39" s="15" t="s">
        <v>3302</v>
      </c>
      <c r="N39" s="15" t="s">
        <v>3303</v>
      </c>
      <c r="O39" s="15"/>
      <c r="P39" s="15"/>
      <c r="Q39" s="15"/>
    </row>
    <row r="40" ht="16.5" customHeight="1" spans="11:17">
      <c r="M40" s="15" t="s">
        <v>3304</v>
      </c>
      <c r="N40" s="15" t="s">
        <v>3305</v>
      </c>
      <c r="O40" s="15"/>
      <c r="P40" s="15"/>
      <c r="Q40" s="15"/>
    </row>
    <row r="41" ht="16.5" customHeight="1" spans="11:17">
      <c r="K41" s="3"/>
      <c r="M41" s="15" t="s">
        <v>3306</v>
      </c>
      <c r="N41" s="15" t="s">
        <v>3307</v>
      </c>
      <c r="O41" s="15"/>
      <c r="P41" s="15"/>
      <c r="Q41" s="15"/>
    </row>
    <row r="42" ht="16.5" customHeight="1" spans="11:17">
      <c r="K42" s="3"/>
      <c r="M42" s="9" t="s">
        <v>3308</v>
      </c>
      <c r="N42" s="15" t="s">
        <v>3309</v>
      </c>
      <c r="O42" s="15"/>
      <c r="P42" s="15"/>
      <c r="Q42" s="15"/>
    </row>
    <row r="43" ht="16.5" customHeight="1" spans="11:17">
      <c r="K43" s="3"/>
      <c r="M43" s="9" t="s">
        <v>3310</v>
      </c>
      <c r="N43" s="15" t="s">
        <v>3311</v>
      </c>
      <c r="O43" s="15"/>
      <c r="P43" s="15"/>
      <c r="Q43" s="15"/>
    </row>
    <row r="44" ht="16.5" customHeight="1" spans="11:17">
      <c r="K44" s="3"/>
      <c r="M44" s="9" t="s">
        <v>3312</v>
      </c>
      <c r="N44" s="15" t="s">
        <v>3313</v>
      </c>
      <c r="O44" s="15"/>
      <c r="P44" s="15"/>
      <c r="Q44" s="15"/>
    </row>
    <row r="45" ht="16.5" customHeight="1" spans="11:17">
      <c r="K45" s="3"/>
      <c r="M45" s="9" t="s">
        <v>3314</v>
      </c>
      <c r="N45" s="15" t="s">
        <v>3315</v>
      </c>
      <c r="O45" s="15"/>
      <c r="P45" s="15"/>
      <c r="Q45" s="15"/>
    </row>
    <row r="46" ht="16.5" customHeight="1" spans="11:17">
      <c r="K46" s="3"/>
      <c r="M46" s="9" t="s">
        <v>3316</v>
      </c>
      <c r="N46" s="15" t="s">
        <v>3317</v>
      </c>
      <c r="O46" s="15"/>
      <c r="P46" s="15"/>
      <c r="Q46" s="15"/>
    </row>
    <row r="47" ht="16.5" customHeight="1" spans="11:17">
      <c r="K47" s="3"/>
      <c r="M47" s="9" t="s">
        <v>3318</v>
      </c>
      <c r="N47" s="15" t="s">
        <v>3319</v>
      </c>
      <c r="O47" s="15"/>
      <c r="P47" s="15"/>
      <c r="Q47" s="15"/>
    </row>
    <row r="48" ht="16.5" customHeight="1" spans="11:17">
      <c r="K48" s="3"/>
      <c r="M48" s="9" t="s">
        <v>3320</v>
      </c>
      <c r="N48" s="15" t="s">
        <v>3321</v>
      </c>
      <c r="O48" s="15"/>
      <c r="P48" s="15"/>
      <c r="Q48" s="15"/>
    </row>
    <row r="49" ht="16.5" customHeight="1" spans="6:17">
      <c r="K49" s="3"/>
      <c r="M49" s="9" t="s">
        <v>3322</v>
      </c>
      <c r="N49" s="15" t="s">
        <v>3323</v>
      </c>
      <c r="O49" s="15"/>
      <c r="P49" s="15"/>
      <c r="Q49" s="15"/>
    </row>
    <row r="50" ht="16.5" customHeight="1" spans="6:17">
      <c r="K50" s="3"/>
      <c r="M50" s="9" t="s">
        <v>3324</v>
      </c>
      <c r="N50" s="15" t="s">
        <v>3325</v>
      </c>
      <c r="O50" s="15"/>
      <c r="P50" s="15"/>
      <c r="Q50" s="15"/>
    </row>
    <row r="51" ht="16.5" customHeight="1" spans="6:17">
      <c r="K51" s="3"/>
      <c r="M51" s="9" t="s">
        <v>3326</v>
      </c>
      <c r="N51" s="15" t="s">
        <v>3327</v>
      </c>
      <c r="O51" s="15"/>
      <c r="P51" s="15"/>
      <c r="Q51" s="15"/>
    </row>
    <row r="52" ht="16.5" customHeight="1" spans="6:17">
      <c r="K52" s="3"/>
      <c r="M52" s="9" t="s">
        <v>3328</v>
      </c>
      <c r="N52" s="15" t="s">
        <v>3329</v>
      </c>
      <c r="O52" s="15"/>
      <c r="P52" s="15"/>
      <c r="Q52" s="15"/>
    </row>
    <row r="53" ht="16.5" customHeight="1" spans="6:17">
      <c r="K53" s="3"/>
      <c r="M53" s="9" t="s">
        <v>3330</v>
      </c>
      <c r="N53" s="15" t="s">
        <v>3331</v>
      </c>
      <c r="O53" s="15"/>
      <c r="P53" s="15"/>
      <c r="Q53" s="15"/>
    </row>
    <row r="54" spans="6:17">
      <c r="K54" s="3"/>
      <c r="M54" s="17"/>
    </row>
    <row r="55" spans="6:17">
      <c r="K55" s="3"/>
      <c r="M55" s="17"/>
    </row>
    <row r="56" spans="6:17">
      <c r="K56" s="3"/>
    </row>
    <row r="57" ht="16.5" customHeight="1" spans="6:17">
      <c r="F57" s="15" t="s">
        <v>3332</v>
      </c>
      <c r="G57" s="15"/>
      <c r="H57" s="15"/>
      <c r="I57" s="15"/>
      <c r="J57" s="15"/>
      <c r="K57" s="15"/>
      <c r="L57" s="15"/>
      <c r="M57" s="15"/>
      <c r="N57" s="15"/>
    </row>
    <row r="58" ht="16.5" customHeight="1" spans="6:17">
      <c r="F58" s="15" t="s">
        <v>3333</v>
      </c>
      <c r="G58" s="15"/>
      <c r="H58" s="15"/>
      <c r="I58" s="15"/>
      <c r="J58" s="15"/>
      <c r="K58" s="15"/>
      <c r="L58" s="15"/>
      <c r="M58" s="15"/>
      <c r="N58" s="15"/>
    </row>
    <row r="59" ht="16.5" customHeight="1" spans="6:17">
      <c r="F59" s="15" t="s">
        <v>3334</v>
      </c>
      <c r="G59" s="15"/>
      <c r="H59" s="15"/>
      <c r="I59" s="15"/>
      <c r="J59" s="15"/>
      <c r="K59" s="15"/>
      <c r="L59" s="15"/>
      <c r="M59" s="15"/>
      <c r="N59" s="15"/>
    </row>
    <row r="60" ht="16.5" customHeight="1" spans="6:17">
      <c r="F60" s="15" t="s">
        <v>3335</v>
      </c>
      <c r="G60" s="15"/>
      <c r="H60" s="15"/>
      <c r="I60" s="15"/>
      <c r="J60" s="15"/>
      <c r="K60" s="15"/>
      <c r="L60" s="15"/>
      <c r="M60" s="15"/>
      <c r="N60" s="15"/>
    </row>
    <row r="61" ht="16.5" customHeight="1" spans="6:17">
      <c r="F61" s="15" t="s">
        <v>3336</v>
      </c>
      <c r="G61" s="15"/>
      <c r="H61" s="15"/>
      <c r="I61" s="15"/>
      <c r="J61" s="15"/>
      <c r="K61" s="15"/>
      <c r="L61" s="15"/>
      <c r="M61" s="15"/>
      <c r="N61" s="15"/>
    </row>
    <row r="62" ht="16.5" customHeight="1" spans="6:17">
      <c r="F62" s="15" t="s">
        <v>3337</v>
      </c>
      <c r="G62" s="15"/>
      <c r="H62" s="15"/>
      <c r="I62" s="15"/>
      <c r="J62" s="15"/>
      <c r="K62" s="15"/>
      <c r="L62" s="15"/>
      <c r="M62" s="15"/>
      <c r="N62" s="15"/>
    </row>
    <row r="63" ht="16.5" customHeight="1" spans="6:17">
      <c r="F63" s="15" t="s">
        <v>3338</v>
      </c>
      <c r="G63" s="15"/>
      <c r="H63" s="15"/>
      <c r="I63" s="15"/>
      <c r="J63" s="15"/>
      <c r="K63" s="15"/>
      <c r="L63" s="15"/>
      <c r="M63" s="15"/>
      <c r="N63" s="15"/>
    </row>
    <row r="64" ht="16.5" customHeight="1" spans="6:17">
      <c r="F64" s="15" t="s">
        <v>3339</v>
      </c>
      <c r="G64" s="15"/>
      <c r="H64" s="15"/>
      <c r="I64" s="15"/>
      <c r="J64" s="15"/>
      <c r="K64" s="15"/>
      <c r="L64" s="15"/>
      <c r="M64" s="15"/>
      <c r="N64" s="15"/>
    </row>
    <row r="65" ht="16.5" customHeight="1" spans="6:14">
      <c r="F65" s="15" t="s">
        <v>3340</v>
      </c>
      <c r="G65" s="15"/>
      <c r="H65" s="15"/>
      <c r="I65" s="15"/>
      <c r="J65" s="15"/>
      <c r="K65" s="15"/>
      <c r="L65" s="15"/>
      <c r="M65" s="15"/>
      <c r="N65" s="15"/>
    </row>
    <row r="66" ht="16.5" customHeight="1" spans="6:14">
      <c r="F66" s="15" t="s">
        <v>3341</v>
      </c>
      <c r="G66" s="15"/>
      <c r="H66" s="15"/>
      <c r="I66" s="15"/>
      <c r="J66" s="15"/>
      <c r="K66" s="15"/>
      <c r="L66" s="15"/>
      <c r="M66" s="15"/>
      <c r="N66" s="15"/>
    </row>
    <row r="67" ht="16.5" customHeight="1" spans="6:14">
      <c r="F67" s="15" t="s">
        <v>3342</v>
      </c>
      <c r="G67" s="15"/>
      <c r="H67" s="15"/>
      <c r="I67" s="15"/>
      <c r="J67" s="15"/>
      <c r="K67" s="15"/>
      <c r="L67" s="15"/>
      <c r="M67" s="15"/>
      <c r="N67" s="15"/>
    </row>
    <row r="68" ht="16.5" customHeight="1" spans="6:14">
      <c r="F68" s="15" t="s">
        <v>3340</v>
      </c>
      <c r="G68" s="15"/>
      <c r="H68" s="15"/>
      <c r="I68" s="15"/>
      <c r="J68" s="15"/>
      <c r="K68" s="15"/>
      <c r="L68" s="15"/>
      <c r="M68" s="15"/>
      <c r="N68" s="15"/>
    </row>
    <row r="69" ht="16.5" customHeight="1" spans="6:14">
      <c r="F69" s="15" t="s">
        <v>3343</v>
      </c>
      <c r="G69" s="15"/>
      <c r="H69" s="15"/>
      <c r="I69" s="15"/>
      <c r="J69" s="15"/>
      <c r="K69" s="15"/>
      <c r="L69" s="15"/>
      <c r="M69" s="15"/>
      <c r="N69" s="15"/>
    </row>
    <row r="70" ht="16.5" customHeight="1" spans="6:14">
      <c r="F70" s="15"/>
      <c r="G70" s="15"/>
      <c r="H70" s="15"/>
      <c r="I70" s="15"/>
      <c r="J70" s="15"/>
      <c r="K70" s="15"/>
      <c r="L70" s="15"/>
      <c r="M70" s="15"/>
      <c r="N70" s="15"/>
    </row>
    <row r="71" ht="16.5" customHeight="1" spans="6:14">
      <c r="F71" s="15" t="s">
        <v>3190</v>
      </c>
      <c r="G71" s="15" t="s">
        <v>3344</v>
      </c>
      <c r="H71" s="15"/>
      <c r="I71" s="15"/>
      <c r="J71" s="15"/>
      <c r="K71" s="15"/>
      <c r="L71" s="15"/>
      <c r="M71" s="15"/>
      <c r="N71" s="15"/>
    </row>
    <row r="72" ht="16.5" customHeight="1" spans="6:14">
      <c r="F72" s="15" t="s">
        <v>3287</v>
      </c>
      <c r="G72" s="15" t="s">
        <v>3345</v>
      </c>
      <c r="H72" s="15"/>
      <c r="I72" s="15"/>
      <c r="J72" s="15"/>
      <c r="K72" s="15"/>
      <c r="L72" s="15"/>
      <c r="M72" s="15"/>
      <c r="N72" s="15"/>
    </row>
    <row r="73" ht="16.5" customHeight="1" spans="6:14">
      <c r="F73" s="15" t="s">
        <v>3289</v>
      </c>
      <c r="G73" s="15" t="s">
        <v>3346</v>
      </c>
      <c r="H73" s="15"/>
      <c r="I73" s="15"/>
      <c r="J73" s="15"/>
      <c r="K73" s="15"/>
      <c r="L73" s="15"/>
      <c r="M73" s="15"/>
      <c r="N73" s="15"/>
    </row>
    <row r="74" ht="16.5" customHeight="1" spans="6:14">
      <c r="F74" s="15" t="s">
        <v>3291</v>
      </c>
      <c r="G74" s="15"/>
      <c r="H74" s="15"/>
      <c r="I74" s="15"/>
      <c r="J74" s="15"/>
      <c r="K74" s="15"/>
      <c r="L74" s="15"/>
      <c r="M74" s="15"/>
      <c r="N74" s="15"/>
    </row>
    <row r="75" ht="16.5" customHeight="1" spans="6:14">
      <c r="F75" s="15" t="s">
        <v>3292</v>
      </c>
      <c r="G75" s="15"/>
      <c r="H75" s="15"/>
      <c r="I75" s="15"/>
      <c r="J75" s="15"/>
      <c r="K75" s="15"/>
      <c r="L75" s="15"/>
      <c r="M75" s="15"/>
      <c r="N75" s="15"/>
    </row>
    <row r="76" ht="16.5" customHeight="1" spans="6:14">
      <c r="F76" s="15" t="s">
        <v>3293</v>
      </c>
      <c r="G76" s="15"/>
      <c r="H76" s="15"/>
      <c r="I76" s="15"/>
      <c r="J76" s="15"/>
      <c r="K76" s="15"/>
      <c r="L76" s="15"/>
      <c r="M76" s="15"/>
      <c r="N76" s="15"/>
    </row>
    <row r="77" ht="16.5" customHeight="1" spans="6:14">
      <c r="F77" s="15" t="s">
        <v>3294</v>
      </c>
      <c r="G77" s="15"/>
      <c r="H77" s="15"/>
      <c r="I77" s="15"/>
      <c r="J77" s="15"/>
      <c r="K77" s="15"/>
      <c r="L77" s="15"/>
      <c r="M77" s="15"/>
      <c r="N77" s="15"/>
    </row>
    <row r="78" ht="16.5" customHeight="1" spans="6:14">
      <c r="F78" s="15" t="s">
        <v>3296</v>
      </c>
      <c r="G78" s="15"/>
      <c r="H78" s="15"/>
      <c r="I78" s="15"/>
      <c r="J78" s="15"/>
      <c r="K78" s="15"/>
      <c r="L78" s="15"/>
      <c r="M78" s="15"/>
      <c r="N78" s="15"/>
    </row>
    <row r="79" ht="16.5" customHeight="1" spans="6:14">
      <c r="F79" s="15" t="s">
        <v>3296</v>
      </c>
      <c r="G79" s="15"/>
      <c r="H79" s="15"/>
      <c r="I79" s="15"/>
      <c r="J79" s="15"/>
      <c r="K79" s="15"/>
      <c r="L79" s="15"/>
      <c r="M79" s="15"/>
      <c r="N79" s="15"/>
    </row>
    <row r="80" ht="16.5" customHeight="1" spans="6:14">
      <c r="F80" s="9" t="s">
        <v>3297</v>
      </c>
      <c r="G80" s="15"/>
      <c r="H80" s="15"/>
      <c r="I80" s="15"/>
      <c r="J80" s="15"/>
      <c r="K80" s="15"/>
      <c r="L80" s="15"/>
      <c r="M80" s="15"/>
      <c r="N80" s="15"/>
    </row>
    <row r="81" ht="16.5" customHeight="1" spans="6:14">
      <c r="F81" s="9" t="s">
        <v>3298</v>
      </c>
      <c r="G81" s="15"/>
      <c r="H81" s="15"/>
      <c r="I81" s="15"/>
      <c r="J81" s="15"/>
      <c r="K81" s="15"/>
      <c r="L81" s="15"/>
      <c r="M81" s="15"/>
      <c r="N81" s="15"/>
    </row>
    <row r="82" ht="16.5" customHeight="1" spans="6:14">
      <c r="F82" s="9" t="s">
        <v>3299</v>
      </c>
      <c r="G82" s="15"/>
      <c r="H82" s="15"/>
      <c r="I82" s="15"/>
      <c r="J82" s="15"/>
      <c r="K82" s="15"/>
      <c r="L82" s="15"/>
      <c r="M82" s="15"/>
      <c r="N82" s="15"/>
    </row>
    <row r="83" ht="16.5" customHeight="1" spans="6:14">
      <c r="F83" s="9" t="s">
        <v>3300</v>
      </c>
      <c r="G83" s="15"/>
      <c r="H83" s="15"/>
      <c r="I83" s="15"/>
      <c r="J83" s="15"/>
      <c r="K83" s="15"/>
      <c r="L83" s="15"/>
      <c r="M83" s="15"/>
      <c r="N83" s="15"/>
    </row>
    <row r="84" ht="16.5" customHeight="1" spans="6:14">
      <c r="F84" s="15" t="s">
        <v>3301</v>
      </c>
      <c r="G84" s="15"/>
      <c r="H84" s="15"/>
      <c r="I84" s="15"/>
      <c r="J84" s="15"/>
      <c r="K84" s="15"/>
      <c r="L84" s="15"/>
      <c r="M84" s="15"/>
      <c r="N84" s="15"/>
    </row>
    <row r="85" ht="16.5" customHeight="1" spans="6:14">
      <c r="F85" s="15" t="s">
        <v>3302</v>
      </c>
      <c r="G85" s="15" t="s">
        <v>3303</v>
      </c>
      <c r="H85" s="15"/>
      <c r="I85" s="15"/>
      <c r="J85" s="15"/>
      <c r="K85" s="15"/>
      <c r="L85" s="15"/>
      <c r="M85" s="15"/>
      <c r="N85" s="15"/>
    </row>
    <row r="86" ht="16.5" customHeight="1" spans="6:14">
      <c r="F86" s="15" t="s">
        <v>3304</v>
      </c>
      <c r="G86" s="15" t="s">
        <v>3305</v>
      </c>
      <c r="H86" s="15"/>
      <c r="I86" s="15"/>
      <c r="J86" s="15"/>
      <c r="K86" s="15"/>
      <c r="L86" s="15"/>
      <c r="M86" s="15"/>
      <c r="N86" s="15"/>
    </row>
    <row r="87" ht="16.5" customHeight="1" spans="6:14">
      <c r="F87" s="15" t="s">
        <v>3306</v>
      </c>
      <c r="G87" s="15" t="s">
        <v>3307</v>
      </c>
      <c r="H87" s="15"/>
      <c r="I87" s="15"/>
      <c r="J87" s="15"/>
      <c r="K87" s="15"/>
      <c r="L87" s="15"/>
      <c r="M87" s="15"/>
      <c r="N87" s="15"/>
    </row>
    <row r="88" ht="16.5" customHeight="1" spans="6:14">
      <c r="F88" s="9" t="s">
        <v>3308</v>
      </c>
      <c r="G88" s="15" t="s">
        <v>3309</v>
      </c>
      <c r="H88" s="15"/>
      <c r="I88" s="15"/>
      <c r="J88" s="15"/>
      <c r="K88" s="15"/>
      <c r="L88" s="15"/>
      <c r="M88" s="15"/>
      <c r="N88" s="15"/>
    </row>
    <row r="89" ht="16.5" customHeight="1" spans="6:14">
      <c r="F89" s="9" t="s">
        <v>3310</v>
      </c>
      <c r="G89" s="15" t="s">
        <v>3311</v>
      </c>
      <c r="H89" s="15"/>
      <c r="I89" s="15"/>
      <c r="J89" s="15"/>
      <c r="K89" s="15"/>
      <c r="L89" s="15"/>
      <c r="M89" s="15"/>
      <c r="N89" s="15"/>
    </row>
    <row r="90" ht="16.5" customHeight="1" spans="6:14">
      <c r="F90" s="9" t="s">
        <v>3312</v>
      </c>
      <c r="G90" s="15" t="s">
        <v>3313</v>
      </c>
      <c r="H90" s="15"/>
      <c r="I90" s="15"/>
      <c r="J90" s="15"/>
      <c r="K90" s="15"/>
      <c r="L90" s="15"/>
      <c r="M90" s="15"/>
      <c r="N90" s="15"/>
    </row>
    <row r="91" ht="16.5" customHeight="1" spans="6:14">
      <c r="F91" s="9" t="s">
        <v>3314</v>
      </c>
      <c r="G91" s="15" t="s">
        <v>3315</v>
      </c>
      <c r="H91" s="15"/>
      <c r="I91" s="15"/>
      <c r="J91" s="15"/>
      <c r="K91" s="15"/>
      <c r="L91" s="15"/>
      <c r="M91" s="15"/>
      <c r="N91" s="15"/>
    </row>
    <row r="92" ht="16.5" customHeight="1" spans="6:14">
      <c r="F92" s="9" t="s">
        <v>3316</v>
      </c>
      <c r="G92" s="15" t="s">
        <v>3317</v>
      </c>
      <c r="H92" s="15"/>
      <c r="I92" s="15"/>
      <c r="J92" s="15"/>
      <c r="K92" s="15"/>
      <c r="L92" s="15"/>
      <c r="M92" s="15"/>
      <c r="N92" s="15"/>
    </row>
    <row r="93" ht="16.5" customHeight="1" spans="6:14">
      <c r="F93" s="9" t="s">
        <v>3318</v>
      </c>
      <c r="G93" s="15" t="s">
        <v>3319</v>
      </c>
      <c r="H93" s="15"/>
      <c r="I93" s="15"/>
      <c r="J93" s="15"/>
      <c r="K93" s="15"/>
      <c r="L93" s="15"/>
      <c r="M93" s="15"/>
      <c r="N93" s="15"/>
    </row>
    <row r="94" ht="16.5" customHeight="1" spans="6:14">
      <c r="F94" s="9" t="s">
        <v>3320</v>
      </c>
      <c r="G94" s="15" t="s">
        <v>3321</v>
      </c>
      <c r="H94" s="15"/>
      <c r="I94" s="15"/>
      <c r="J94" s="15"/>
      <c r="K94" s="15"/>
      <c r="L94" s="15"/>
      <c r="M94" s="15"/>
      <c r="N94" s="15"/>
    </row>
    <row r="95" ht="16.5" customHeight="1" spans="6:14">
      <c r="F95" s="9" t="s">
        <v>3322</v>
      </c>
      <c r="G95" s="15" t="s">
        <v>3323</v>
      </c>
      <c r="H95" s="15"/>
      <c r="I95" s="15"/>
      <c r="J95" s="15"/>
      <c r="K95" s="15"/>
      <c r="L95" s="15"/>
      <c r="M95" s="15"/>
      <c r="N95" s="15"/>
    </row>
    <row r="96" ht="16.5" customHeight="1" spans="6:14">
      <c r="F96" s="9" t="s">
        <v>3324</v>
      </c>
      <c r="G96" s="15" t="s">
        <v>3325</v>
      </c>
      <c r="H96" s="15"/>
      <c r="I96" s="15"/>
      <c r="J96" s="15"/>
      <c r="K96" s="15"/>
      <c r="L96" s="15"/>
      <c r="M96" s="15"/>
      <c r="N96" s="15"/>
    </row>
    <row r="97" ht="16.5" customHeight="1" spans="6:14">
      <c r="F97" s="9" t="s">
        <v>3326</v>
      </c>
      <c r="G97" s="15" t="s">
        <v>3327</v>
      </c>
      <c r="H97" s="15"/>
      <c r="I97" s="15"/>
      <c r="J97" s="15"/>
      <c r="K97" s="15"/>
      <c r="L97" s="15"/>
      <c r="M97" s="15"/>
      <c r="N97" s="15"/>
    </row>
    <row r="98" ht="16.5" customHeight="1" spans="6:14">
      <c r="F98" s="9" t="s">
        <v>3328</v>
      </c>
      <c r="G98" s="15" t="s">
        <v>3329</v>
      </c>
      <c r="H98" s="15"/>
      <c r="I98" s="15"/>
      <c r="J98" s="15"/>
      <c r="K98" s="15"/>
      <c r="L98" s="15"/>
      <c r="M98" s="15"/>
      <c r="N98" s="15"/>
    </row>
    <row r="99" ht="16.5" customHeight="1" spans="6:14">
      <c r="F99" s="9" t="s">
        <v>3330</v>
      </c>
      <c r="G99" s="15" t="s">
        <v>3331</v>
      </c>
      <c r="H99" s="15"/>
      <c r="I99" s="15"/>
      <c r="J99" s="15"/>
      <c r="K99" s="15"/>
      <c r="L99" s="15"/>
      <c r="M99" s="15"/>
      <c r="N99" s="15"/>
    </row>
    <row r="100" ht="16.5" customHeight="1" spans="6:14">
      <c r="F100" s="15"/>
      <c r="G100" s="15"/>
      <c r="H100" s="15"/>
      <c r="I100" s="15"/>
      <c r="J100" s="15"/>
      <c r="K100" s="15"/>
      <c r="L100" s="15"/>
      <c r="M100" s="15"/>
      <c r="N100" s="15"/>
    </row>
  </sheetData>
  <conditionalFormatting sqref="J5">
    <cfRule type="duplicateValues" dxfId="0" priority="7"/>
  </conditionalFormatting>
  <conditionalFormatting sqref="L5">
    <cfRule type="duplicateValues" dxfId="0" priority="23"/>
  </conditionalFormatting>
  <conditionalFormatting sqref="O5">
    <cfRule type="duplicateValues" dxfId="0" priority="18"/>
  </conditionalFormatting>
  <conditionalFormatting sqref="J6">
    <cfRule type="duplicateValues" dxfId="0" priority="8"/>
  </conditionalFormatting>
  <conditionalFormatting sqref="L6">
    <cfRule type="duplicateValues" dxfId="0" priority="26"/>
  </conditionalFormatting>
  <conditionalFormatting sqref="O6">
    <cfRule type="duplicateValues" dxfId="0" priority="19"/>
  </conditionalFormatting>
  <conditionalFormatting sqref="O7">
    <cfRule type="duplicateValues" dxfId="0" priority="17"/>
  </conditionalFormatting>
  <conditionalFormatting sqref="O8">
    <cfRule type="duplicateValues" dxfId="0" priority="15"/>
  </conditionalFormatting>
  <conditionalFormatting sqref="J9">
    <cfRule type="duplicateValues" dxfId="0" priority="4"/>
  </conditionalFormatting>
  <conditionalFormatting sqref="L10">
    <cfRule type="duplicateValues" dxfId="0" priority="21"/>
  </conditionalFormatting>
  <conditionalFormatting sqref="L15">
    <cfRule type="duplicateValues" dxfId="0" priority="24"/>
  </conditionalFormatting>
  <conditionalFormatting sqref="O18">
    <cfRule type="duplicateValues" dxfId="0" priority="12"/>
  </conditionalFormatting>
  <conditionalFormatting sqref="O19">
    <cfRule type="duplicateValues" dxfId="0" priority="13"/>
  </conditionalFormatting>
  <conditionalFormatting sqref="J2:J4">
    <cfRule type="duplicateValues" dxfId="0" priority="9"/>
  </conditionalFormatting>
  <conditionalFormatting sqref="L2:L4">
    <cfRule type="duplicateValues" dxfId="0" priority="27"/>
  </conditionalFormatting>
  <conditionalFormatting sqref="L7:L9">
    <cfRule type="duplicateValues" dxfId="0" priority="22"/>
  </conditionalFormatting>
  <conditionalFormatting sqref="O2:O4">
    <cfRule type="duplicateValues" dxfId="0" priority="20"/>
  </conditionalFormatting>
  <conditionalFormatting sqref="O9:O12">
    <cfRule type="duplicateValues" dxfId="0" priority="14"/>
  </conditionalFormatting>
  <conditionalFormatting sqref="O13:O17">
    <cfRule type="duplicateValues" dxfId="0" priority="16"/>
  </conditionalFormatting>
  <conditionalFormatting sqref="O20:O22">
    <cfRule type="duplicateValues" dxfId="0" priority="11"/>
  </conditionalFormatting>
  <conditionalFormatting sqref="O23:O24">
    <cfRule type="duplicateValues" dxfId="0" priority="1"/>
  </conditionalFormatting>
  <conditionalFormatting sqref="H3:I17">
    <cfRule type="duplicateValues" dxfId="0" priority="3"/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1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Col="7"/>
  <cols>
    <col min="1" max="5" width="22" customWidth="1"/>
    <col min="6" max="6" width="30" customWidth="1"/>
    <col min="7" max="7" width="22" customWidth="1"/>
    <col min="8" max="8" width="30" customWidth="1"/>
  </cols>
  <sheetData>
    <row r="1" ht="40" customHeight="1" spans="1:8">
      <c r="A1" s="1" t="s">
        <v>3347</v>
      </c>
      <c r="B1" s="1" t="s">
        <v>2620</v>
      </c>
      <c r="C1" s="1" t="s">
        <v>3348</v>
      </c>
      <c r="D1" s="1" t="s">
        <v>3349</v>
      </c>
      <c r="E1" s="1" t="s">
        <v>3350</v>
      </c>
      <c r="F1" s="1" t="s">
        <v>3351</v>
      </c>
      <c r="G1" s="1" t="s">
        <v>3352</v>
      </c>
      <c r="H1" s="1" t="s">
        <v>3353</v>
      </c>
    </row>
    <row r="2" ht="38" customHeight="1" spans="1:8">
      <c r="A2" s="2">
        <v>10570001</v>
      </c>
      <c r="B2" s="2">
        <v>105700</v>
      </c>
      <c r="C2" s="2" t="s">
        <v>509</v>
      </c>
      <c r="D2" s="2">
        <v>1</v>
      </c>
      <c r="E2" s="2" t="s">
        <v>3354</v>
      </c>
      <c r="F2" s="2" t="s">
        <v>513</v>
      </c>
      <c r="G2" s="2" t="s">
        <v>3355</v>
      </c>
      <c r="H2" s="2" t="s">
        <v>3356</v>
      </c>
    </row>
    <row r="3" ht="38" customHeight="1" spans="1:8">
      <c r="A3" s="2">
        <v>10570002</v>
      </c>
      <c r="B3" s="2">
        <v>105700</v>
      </c>
      <c r="C3" s="2" t="s">
        <v>509</v>
      </c>
      <c r="D3" s="2">
        <v>2</v>
      </c>
      <c r="E3" s="2" t="s">
        <v>3354</v>
      </c>
      <c r="F3" s="2" t="s">
        <v>515</v>
      </c>
      <c r="G3" s="2" t="s">
        <v>3357</v>
      </c>
      <c r="H3" s="2" t="s">
        <v>3356</v>
      </c>
    </row>
    <row r="4" ht="38" customHeight="1" spans="1:8">
      <c r="A4" s="2">
        <v>10570003</v>
      </c>
      <c r="B4" s="2">
        <v>105700</v>
      </c>
      <c r="C4" s="2" t="s">
        <v>509</v>
      </c>
      <c r="D4" s="2">
        <v>3</v>
      </c>
      <c r="E4" s="2" t="s">
        <v>3354</v>
      </c>
      <c r="F4" s="2" t="s">
        <v>516</v>
      </c>
      <c r="G4" s="2" t="s">
        <v>3358</v>
      </c>
      <c r="H4" s="2" t="s">
        <v>3356</v>
      </c>
    </row>
    <row r="5" ht="38" customHeight="1" spans="1:8">
      <c r="A5" s="2">
        <v>10570004</v>
      </c>
      <c r="B5" s="2">
        <v>105700</v>
      </c>
      <c r="C5" s="2" t="s">
        <v>509</v>
      </c>
      <c r="D5" s="2">
        <v>4</v>
      </c>
      <c r="E5" s="2" t="s">
        <v>3354</v>
      </c>
      <c r="F5" s="2" t="s">
        <v>517</v>
      </c>
      <c r="G5" s="2" t="s">
        <v>3359</v>
      </c>
      <c r="H5" s="2" t="s">
        <v>3356</v>
      </c>
    </row>
    <row r="6" ht="38" customHeight="1" spans="1:8">
      <c r="A6" s="2">
        <v>10570005</v>
      </c>
      <c r="B6" s="2">
        <v>105700</v>
      </c>
      <c r="C6" s="2" t="s">
        <v>509</v>
      </c>
      <c r="D6" s="2">
        <v>5</v>
      </c>
      <c r="E6" s="2" t="s">
        <v>3354</v>
      </c>
      <c r="F6" s="2" t="s">
        <v>518</v>
      </c>
      <c r="G6" s="2" t="s">
        <v>3360</v>
      </c>
      <c r="H6" s="2" t="s">
        <v>3356</v>
      </c>
    </row>
    <row r="7" ht="38" customHeight="1" spans="1:8">
      <c r="A7" s="2">
        <v>10570006</v>
      </c>
      <c r="B7" s="2">
        <v>105700</v>
      </c>
      <c r="C7" s="2" t="s">
        <v>509</v>
      </c>
      <c r="D7" s="2">
        <v>6</v>
      </c>
      <c r="E7" s="2" t="s">
        <v>3354</v>
      </c>
      <c r="F7" s="2" t="s">
        <v>519</v>
      </c>
      <c r="G7" s="2" t="s">
        <v>3361</v>
      </c>
      <c r="H7" s="2" t="s">
        <v>3356</v>
      </c>
    </row>
    <row r="8" ht="38" customHeight="1" spans="1:8">
      <c r="A8" s="2">
        <v>10570007</v>
      </c>
      <c r="B8" s="2">
        <v>105700</v>
      </c>
      <c r="C8" s="2" t="s">
        <v>509</v>
      </c>
      <c r="D8" s="2">
        <v>7</v>
      </c>
      <c r="E8" s="2" t="s">
        <v>3354</v>
      </c>
      <c r="F8" s="2" t="s">
        <v>520</v>
      </c>
      <c r="G8" s="2" t="s">
        <v>3362</v>
      </c>
      <c r="H8" s="2" t="s">
        <v>3356</v>
      </c>
    </row>
    <row r="9" ht="38" customHeight="1" spans="1:8">
      <c r="A9" s="2">
        <v>10570008</v>
      </c>
      <c r="B9" s="2">
        <v>105700</v>
      </c>
      <c r="C9" s="2" t="s">
        <v>509</v>
      </c>
      <c r="D9" s="2">
        <v>8</v>
      </c>
      <c r="E9" s="2" t="s">
        <v>3354</v>
      </c>
      <c r="F9" s="2" t="s">
        <v>521</v>
      </c>
      <c r="G9" s="2" t="s">
        <v>3363</v>
      </c>
      <c r="H9" s="2" t="s">
        <v>3356</v>
      </c>
    </row>
    <row r="10" ht="38" customHeight="1" spans="1:8">
      <c r="A10" s="2">
        <v>10570009</v>
      </c>
      <c r="B10" s="2">
        <v>105700</v>
      </c>
      <c r="C10" s="2" t="s">
        <v>509</v>
      </c>
      <c r="D10" s="2">
        <v>9</v>
      </c>
      <c r="E10" s="2" t="s">
        <v>3354</v>
      </c>
      <c r="F10" s="2" t="s">
        <v>522</v>
      </c>
      <c r="G10" s="2" t="s">
        <v>3364</v>
      </c>
      <c r="H10" s="2" t="s">
        <v>3356</v>
      </c>
    </row>
    <row r="11" ht="38" customHeight="1" spans="1:8">
      <c r="A11" s="2">
        <v>10570010</v>
      </c>
      <c r="B11" s="2">
        <v>105700</v>
      </c>
      <c r="C11" s="2" t="s">
        <v>509</v>
      </c>
      <c r="D11" s="2">
        <v>10</v>
      </c>
      <c r="E11" s="2" t="s">
        <v>3354</v>
      </c>
      <c r="F11" s="2" t="s">
        <v>524</v>
      </c>
      <c r="G11" s="2" t="s">
        <v>3365</v>
      </c>
      <c r="H11" s="2" t="s">
        <v>3356</v>
      </c>
    </row>
    <row r="12" ht="38" customHeight="1" spans="1:8">
      <c r="A12" s="2">
        <v>10580001</v>
      </c>
      <c r="B12" s="2">
        <v>105800</v>
      </c>
      <c r="C12" s="2" t="s">
        <v>525</v>
      </c>
      <c r="D12" s="2">
        <v>1</v>
      </c>
      <c r="E12" s="2" t="s">
        <v>3354</v>
      </c>
      <c r="F12" s="2" t="s">
        <v>526</v>
      </c>
      <c r="G12" s="2" t="s">
        <v>3366</v>
      </c>
      <c r="H12" s="2" t="s">
        <v>3356</v>
      </c>
    </row>
    <row r="13" ht="38" customHeight="1" spans="1:8">
      <c r="A13" s="2">
        <v>10580002</v>
      </c>
      <c r="B13" s="2">
        <v>105800</v>
      </c>
      <c r="C13" s="2" t="s">
        <v>525</v>
      </c>
      <c r="D13" s="2">
        <v>2</v>
      </c>
      <c r="E13" s="2" t="s">
        <v>3354</v>
      </c>
      <c r="F13" s="2" t="s">
        <v>527</v>
      </c>
      <c r="G13" s="2" t="s">
        <v>3367</v>
      </c>
      <c r="H13" s="2" t="s">
        <v>3356</v>
      </c>
    </row>
    <row r="14" ht="38" customHeight="1" spans="1:8">
      <c r="A14" s="2">
        <v>10580003</v>
      </c>
      <c r="B14" s="2">
        <v>105800</v>
      </c>
      <c r="C14" s="2" t="s">
        <v>525</v>
      </c>
      <c r="D14" s="2">
        <v>3</v>
      </c>
      <c r="E14" s="2" t="s">
        <v>3354</v>
      </c>
      <c r="F14" s="2" t="s">
        <v>528</v>
      </c>
      <c r="G14" s="2" t="s">
        <v>3368</v>
      </c>
      <c r="H14" s="2" t="s">
        <v>3356</v>
      </c>
    </row>
    <row r="15" ht="38" customHeight="1" spans="1:8">
      <c r="A15" s="2">
        <v>10580004</v>
      </c>
      <c r="B15" s="2">
        <v>105800</v>
      </c>
      <c r="C15" s="2" t="s">
        <v>525</v>
      </c>
      <c r="D15" s="2">
        <v>4</v>
      </c>
      <c r="E15" s="2" t="s">
        <v>3354</v>
      </c>
      <c r="F15" s="2" t="s">
        <v>529</v>
      </c>
      <c r="G15" s="2" t="s">
        <v>3369</v>
      </c>
      <c r="H15" s="2" t="s">
        <v>3356</v>
      </c>
    </row>
    <row r="16" ht="38" customHeight="1" spans="1:8">
      <c r="A16" s="2">
        <v>10580005</v>
      </c>
      <c r="B16" s="2">
        <v>105800</v>
      </c>
      <c r="C16" s="2" t="s">
        <v>525</v>
      </c>
      <c r="D16" s="2">
        <v>5</v>
      </c>
      <c r="E16" s="2" t="s">
        <v>3354</v>
      </c>
      <c r="F16" s="2" t="s">
        <v>530</v>
      </c>
      <c r="G16" s="2" t="s">
        <v>3370</v>
      </c>
      <c r="H16" s="2" t="s">
        <v>3356</v>
      </c>
    </row>
    <row r="17" ht="38" customHeight="1" spans="1:8">
      <c r="A17" s="2">
        <v>10580006</v>
      </c>
      <c r="B17" s="2">
        <v>105800</v>
      </c>
      <c r="C17" s="2" t="s">
        <v>525</v>
      </c>
      <c r="D17" s="2">
        <v>6</v>
      </c>
      <c r="E17" s="2" t="s">
        <v>3354</v>
      </c>
      <c r="F17" s="2" t="s">
        <v>531</v>
      </c>
      <c r="G17" s="2" t="s">
        <v>3371</v>
      </c>
      <c r="H17" s="2" t="s">
        <v>3356</v>
      </c>
    </row>
    <row r="18" ht="38" customHeight="1" spans="1:8">
      <c r="A18" s="2">
        <v>10580007</v>
      </c>
      <c r="B18" s="2">
        <v>105800</v>
      </c>
      <c r="C18" s="2" t="s">
        <v>525</v>
      </c>
      <c r="D18" s="2">
        <v>7</v>
      </c>
      <c r="E18" s="2" t="s">
        <v>3354</v>
      </c>
      <c r="F18" s="2" t="s">
        <v>532</v>
      </c>
      <c r="G18" s="2" t="s">
        <v>3372</v>
      </c>
      <c r="H18" s="2" t="s">
        <v>3356</v>
      </c>
    </row>
    <row r="19" ht="38" customHeight="1" spans="1:8">
      <c r="A19" s="2">
        <v>10580008</v>
      </c>
      <c r="B19" s="2">
        <v>105800</v>
      </c>
      <c r="C19" s="2" t="s">
        <v>525</v>
      </c>
      <c r="D19" s="2">
        <v>8</v>
      </c>
      <c r="E19" s="2" t="s">
        <v>3354</v>
      </c>
      <c r="F19" s="2" t="s">
        <v>533</v>
      </c>
      <c r="G19" s="2" t="s">
        <v>3373</v>
      </c>
      <c r="H19" s="2" t="s">
        <v>3356</v>
      </c>
    </row>
    <row r="20" ht="38" customHeight="1" spans="1:8">
      <c r="A20" s="2">
        <v>10580009</v>
      </c>
      <c r="B20" s="2">
        <v>105800</v>
      </c>
      <c r="C20" s="2" t="s">
        <v>525</v>
      </c>
      <c r="D20" s="2">
        <v>9</v>
      </c>
      <c r="E20" s="2" t="s">
        <v>3354</v>
      </c>
      <c r="F20" s="2" t="s">
        <v>534</v>
      </c>
      <c r="G20" s="2" t="s">
        <v>3374</v>
      </c>
      <c r="H20" s="2" t="s">
        <v>3356</v>
      </c>
    </row>
    <row r="21" ht="38" customHeight="1" spans="1:8">
      <c r="A21" s="2">
        <v>10580010</v>
      </c>
      <c r="B21" s="2">
        <v>105800</v>
      </c>
      <c r="C21" s="2" t="s">
        <v>525</v>
      </c>
      <c r="D21" s="2">
        <v>10</v>
      </c>
      <c r="E21" s="2" t="s">
        <v>3354</v>
      </c>
      <c r="F21" s="2" t="s">
        <v>535</v>
      </c>
      <c r="G21" s="2" t="s">
        <v>3375</v>
      </c>
      <c r="H21" s="2" t="s">
        <v>3356</v>
      </c>
    </row>
    <row r="22" ht="38" customHeight="1" spans="1:8">
      <c r="A22" s="2">
        <v>10590001</v>
      </c>
      <c r="B22" s="2">
        <v>105900</v>
      </c>
      <c r="C22" s="2" t="s">
        <v>536</v>
      </c>
      <c r="D22" s="2">
        <v>1</v>
      </c>
      <c r="E22" s="2" t="s">
        <v>3354</v>
      </c>
      <c r="F22" s="2" t="s">
        <v>537</v>
      </c>
      <c r="G22" s="2" t="s">
        <v>3376</v>
      </c>
      <c r="H22" s="2" t="s">
        <v>3356</v>
      </c>
    </row>
    <row r="23" ht="38" customHeight="1" spans="1:8">
      <c r="A23" s="2">
        <v>10590002</v>
      </c>
      <c r="B23" s="2">
        <v>105900</v>
      </c>
      <c r="C23" s="2" t="s">
        <v>536</v>
      </c>
      <c r="D23" s="2">
        <v>2</v>
      </c>
      <c r="E23" s="2" t="s">
        <v>3354</v>
      </c>
      <c r="F23" s="2" t="s">
        <v>538</v>
      </c>
      <c r="G23" s="2" t="s">
        <v>3377</v>
      </c>
      <c r="H23" s="2" t="s">
        <v>3356</v>
      </c>
    </row>
    <row r="24" ht="38" customHeight="1" spans="1:8">
      <c r="A24" s="2">
        <v>10590003</v>
      </c>
      <c r="B24" s="2">
        <v>105900</v>
      </c>
      <c r="C24" s="2" t="s">
        <v>536</v>
      </c>
      <c r="D24" s="2">
        <v>3</v>
      </c>
      <c r="E24" s="2" t="s">
        <v>3354</v>
      </c>
      <c r="F24" s="2" t="s">
        <v>539</v>
      </c>
      <c r="G24" s="2" t="s">
        <v>3378</v>
      </c>
      <c r="H24" s="2" t="s">
        <v>3356</v>
      </c>
    </row>
    <row r="25" ht="38" customHeight="1" spans="1:8">
      <c r="A25" s="2">
        <v>10590004</v>
      </c>
      <c r="B25" s="2">
        <v>105900</v>
      </c>
      <c r="C25" s="2" t="s">
        <v>536</v>
      </c>
      <c r="D25" s="2">
        <v>4</v>
      </c>
      <c r="E25" s="2" t="s">
        <v>3354</v>
      </c>
      <c r="F25" s="2" t="s">
        <v>540</v>
      </c>
      <c r="G25" s="2" t="s">
        <v>3379</v>
      </c>
      <c r="H25" s="2" t="s">
        <v>3356</v>
      </c>
    </row>
    <row r="26" ht="38" customHeight="1" spans="1:8">
      <c r="A26" s="2">
        <v>10590005</v>
      </c>
      <c r="B26" s="2">
        <v>105900</v>
      </c>
      <c r="C26" s="2" t="s">
        <v>536</v>
      </c>
      <c r="D26" s="2">
        <v>5</v>
      </c>
      <c r="E26" s="2" t="s">
        <v>3354</v>
      </c>
      <c r="F26" s="2" t="s">
        <v>541</v>
      </c>
      <c r="G26" s="2" t="s">
        <v>3380</v>
      </c>
      <c r="H26" s="2" t="s">
        <v>3356</v>
      </c>
    </row>
    <row r="27" ht="38" customHeight="1" spans="1:8">
      <c r="A27" s="2">
        <v>10590006</v>
      </c>
      <c r="B27" s="2">
        <v>105900</v>
      </c>
      <c r="C27" s="2" t="s">
        <v>536</v>
      </c>
      <c r="D27" s="2">
        <v>6</v>
      </c>
      <c r="E27" s="2" t="s">
        <v>3354</v>
      </c>
      <c r="F27" s="2" t="s">
        <v>542</v>
      </c>
      <c r="G27" s="2" t="s">
        <v>3381</v>
      </c>
      <c r="H27" s="2" t="s">
        <v>3356</v>
      </c>
    </row>
    <row r="28" ht="38" customHeight="1" spans="1:8">
      <c r="A28" s="2">
        <v>10590007</v>
      </c>
      <c r="B28" s="2">
        <v>105900</v>
      </c>
      <c r="C28" s="2" t="s">
        <v>536</v>
      </c>
      <c r="D28" s="2">
        <v>7</v>
      </c>
      <c r="E28" s="2" t="s">
        <v>3354</v>
      </c>
      <c r="F28" s="2" t="s">
        <v>543</v>
      </c>
      <c r="G28" s="2" t="s">
        <v>3382</v>
      </c>
      <c r="H28" s="2" t="s">
        <v>3356</v>
      </c>
    </row>
    <row r="29" ht="38" customHeight="1" spans="1:8">
      <c r="A29" s="2">
        <v>10590008</v>
      </c>
      <c r="B29" s="2">
        <v>105900</v>
      </c>
      <c r="C29" s="2" t="s">
        <v>536</v>
      </c>
      <c r="D29" s="2">
        <v>8</v>
      </c>
      <c r="E29" s="2" t="s">
        <v>3354</v>
      </c>
      <c r="F29" s="2" t="s">
        <v>544</v>
      </c>
      <c r="G29" s="2" t="s">
        <v>3383</v>
      </c>
      <c r="H29" s="2" t="s">
        <v>3356</v>
      </c>
    </row>
    <row r="30" ht="38" customHeight="1" spans="1:8">
      <c r="A30" s="2">
        <v>10590009</v>
      </c>
      <c r="B30" s="2">
        <v>105900</v>
      </c>
      <c r="C30" s="2" t="s">
        <v>536</v>
      </c>
      <c r="D30" s="2">
        <v>9</v>
      </c>
      <c r="E30" s="2" t="s">
        <v>3354</v>
      </c>
      <c r="F30" s="2" t="s">
        <v>545</v>
      </c>
      <c r="G30" s="2" t="s">
        <v>3384</v>
      </c>
      <c r="H30" s="2" t="s">
        <v>3356</v>
      </c>
    </row>
    <row r="31" ht="38" customHeight="1" spans="1:8">
      <c r="A31" s="2">
        <v>10590010</v>
      </c>
      <c r="B31" s="2">
        <v>105900</v>
      </c>
      <c r="C31" s="2" t="s">
        <v>536</v>
      </c>
      <c r="D31" s="2">
        <v>10</v>
      </c>
      <c r="E31" s="2" t="s">
        <v>3354</v>
      </c>
      <c r="F31" s="2" t="s">
        <v>546</v>
      </c>
      <c r="G31" s="2" t="s">
        <v>3385</v>
      </c>
      <c r="H31" s="2" t="s">
        <v>3356</v>
      </c>
    </row>
    <row r="32" ht="38" customHeight="1" spans="1:8">
      <c r="A32" s="2">
        <v>10600001</v>
      </c>
      <c r="B32" s="2">
        <v>106000</v>
      </c>
      <c r="C32" s="2" t="s">
        <v>547</v>
      </c>
      <c r="D32" s="2">
        <v>1</v>
      </c>
      <c r="E32" s="2" t="s">
        <v>3354</v>
      </c>
      <c r="F32" s="2" t="s">
        <v>548</v>
      </c>
      <c r="G32" s="2" t="s">
        <v>3386</v>
      </c>
      <c r="H32" s="2" t="s">
        <v>3356</v>
      </c>
    </row>
    <row r="33" ht="38" customHeight="1" spans="1:8">
      <c r="A33" s="2">
        <v>10600002</v>
      </c>
      <c r="B33" s="2">
        <v>106000</v>
      </c>
      <c r="C33" s="2" t="s">
        <v>547</v>
      </c>
      <c r="D33" s="2">
        <v>2</v>
      </c>
      <c r="E33" s="2" t="s">
        <v>3354</v>
      </c>
      <c r="F33" s="2" t="s">
        <v>549</v>
      </c>
      <c r="G33" s="2" t="s">
        <v>3387</v>
      </c>
      <c r="H33" s="2" t="s">
        <v>3356</v>
      </c>
    </row>
    <row r="34" ht="38" customHeight="1" spans="1:8">
      <c r="A34" s="2">
        <v>10600003</v>
      </c>
      <c r="B34" s="2">
        <v>106000</v>
      </c>
      <c r="C34" s="2" t="s">
        <v>547</v>
      </c>
      <c r="D34" s="2">
        <v>3</v>
      </c>
      <c r="E34" s="2" t="s">
        <v>3354</v>
      </c>
      <c r="F34" s="2" t="s">
        <v>550</v>
      </c>
      <c r="G34" s="2" t="s">
        <v>3388</v>
      </c>
      <c r="H34" s="2" t="s">
        <v>3356</v>
      </c>
    </row>
    <row r="35" ht="38" customHeight="1" spans="1:8">
      <c r="A35" s="2">
        <v>10600004</v>
      </c>
      <c r="B35" s="2">
        <v>106000</v>
      </c>
      <c r="C35" s="2" t="s">
        <v>547</v>
      </c>
      <c r="D35" s="2">
        <v>4</v>
      </c>
      <c r="E35" s="2" t="s">
        <v>3354</v>
      </c>
      <c r="F35" s="2" t="s">
        <v>551</v>
      </c>
      <c r="G35" s="2" t="s">
        <v>3389</v>
      </c>
      <c r="H35" s="2" t="s">
        <v>3356</v>
      </c>
    </row>
    <row r="36" ht="38" customHeight="1" spans="1:8">
      <c r="A36" s="2">
        <v>10600005</v>
      </c>
      <c r="B36" s="2">
        <v>106000</v>
      </c>
      <c r="C36" s="2" t="s">
        <v>547</v>
      </c>
      <c r="D36" s="2">
        <v>5</v>
      </c>
      <c r="E36" s="2" t="s">
        <v>3354</v>
      </c>
      <c r="F36" s="2" t="s">
        <v>552</v>
      </c>
      <c r="G36" s="2" t="s">
        <v>3390</v>
      </c>
      <c r="H36" s="2" t="s">
        <v>3356</v>
      </c>
    </row>
    <row r="37" ht="38" customHeight="1" spans="1:8">
      <c r="A37" s="2">
        <v>10600006</v>
      </c>
      <c r="B37" s="2">
        <v>106000</v>
      </c>
      <c r="C37" s="2" t="s">
        <v>547</v>
      </c>
      <c r="D37" s="2">
        <v>6</v>
      </c>
      <c r="E37" s="2" t="s">
        <v>3354</v>
      </c>
      <c r="F37" s="2" t="s">
        <v>553</v>
      </c>
      <c r="G37" s="2" t="s">
        <v>3391</v>
      </c>
      <c r="H37" s="2" t="s">
        <v>3356</v>
      </c>
    </row>
    <row r="38" ht="38" customHeight="1" spans="1:8">
      <c r="A38" s="2">
        <v>10600007</v>
      </c>
      <c r="B38" s="2">
        <v>106000</v>
      </c>
      <c r="C38" s="2" t="s">
        <v>547</v>
      </c>
      <c r="D38" s="2">
        <v>7</v>
      </c>
      <c r="E38" s="2" t="s">
        <v>3354</v>
      </c>
      <c r="F38" s="2" t="s">
        <v>554</v>
      </c>
      <c r="G38" s="2" t="s">
        <v>3392</v>
      </c>
      <c r="H38" s="2" t="s">
        <v>3356</v>
      </c>
    </row>
    <row r="39" ht="38" customHeight="1" spans="1:8">
      <c r="A39" s="2">
        <v>10600008</v>
      </c>
      <c r="B39" s="2">
        <v>106000</v>
      </c>
      <c r="C39" s="2" t="s">
        <v>547</v>
      </c>
      <c r="D39" s="2">
        <v>8</v>
      </c>
      <c r="E39" s="2" t="s">
        <v>3354</v>
      </c>
      <c r="F39" s="2" t="s">
        <v>555</v>
      </c>
      <c r="G39" s="2" t="s">
        <v>3393</v>
      </c>
      <c r="H39" s="2" t="s">
        <v>3356</v>
      </c>
    </row>
    <row r="40" ht="38" customHeight="1" spans="1:8">
      <c r="A40" s="2">
        <v>10600009</v>
      </c>
      <c r="B40" s="2">
        <v>106000</v>
      </c>
      <c r="C40" s="2" t="s">
        <v>547</v>
      </c>
      <c r="D40" s="2">
        <v>9</v>
      </c>
      <c r="E40" s="2" t="s">
        <v>3354</v>
      </c>
      <c r="F40" s="2" t="s">
        <v>556</v>
      </c>
      <c r="G40" s="2" t="s">
        <v>3394</v>
      </c>
      <c r="H40" s="2" t="s">
        <v>3356</v>
      </c>
    </row>
    <row r="41" ht="38" customHeight="1" spans="1:8">
      <c r="A41" s="2">
        <v>10600010</v>
      </c>
      <c r="B41" s="2">
        <v>106000</v>
      </c>
      <c r="C41" s="2" t="s">
        <v>547</v>
      </c>
      <c r="D41" s="2">
        <v>10</v>
      </c>
      <c r="E41" s="2" t="s">
        <v>3354</v>
      </c>
      <c r="F41" s="2" t="s">
        <v>557</v>
      </c>
      <c r="G41" s="2" t="s">
        <v>3395</v>
      </c>
      <c r="H41" s="2" t="s">
        <v>3356</v>
      </c>
    </row>
    <row r="42" ht="38" customHeight="1" spans="1:8">
      <c r="A42" s="2">
        <v>10610001</v>
      </c>
      <c r="B42" s="2">
        <v>106100</v>
      </c>
      <c r="C42" s="2" t="s">
        <v>558</v>
      </c>
      <c r="D42" s="2">
        <v>1</v>
      </c>
      <c r="E42" s="2" t="s">
        <v>3354</v>
      </c>
      <c r="F42" s="2" t="s">
        <v>559</v>
      </c>
      <c r="G42" s="2" t="s">
        <v>3396</v>
      </c>
      <c r="H42" s="2" t="s">
        <v>3356</v>
      </c>
    </row>
    <row r="43" ht="38" customHeight="1" spans="1:8">
      <c r="A43" s="2">
        <v>10610002</v>
      </c>
      <c r="B43" s="2">
        <v>106100</v>
      </c>
      <c r="C43" s="2" t="s">
        <v>558</v>
      </c>
      <c r="D43" s="2">
        <v>2</v>
      </c>
      <c r="E43" s="2" t="s">
        <v>3354</v>
      </c>
      <c r="F43" s="2" t="s">
        <v>526</v>
      </c>
      <c r="G43" s="2" t="s">
        <v>3397</v>
      </c>
      <c r="H43" s="2" t="s">
        <v>3356</v>
      </c>
    </row>
    <row r="44" ht="38" customHeight="1" spans="1:8">
      <c r="A44" s="2">
        <v>10610003</v>
      </c>
      <c r="B44" s="2">
        <v>106100</v>
      </c>
      <c r="C44" s="2" t="s">
        <v>558</v>
      </c>
      <c r="D44" s="2">
        <v>3</v>
      </c>
      <c r="E44" s="2" t="s">
        <v>3354</v>
      </c>
      <c r="F44" s="2" t="s">
        <v>560</v>
      </c>
      <c r="G44" s="2" t="s">
        <v>3398</v>
      </c>
      <c r="H44" s="2" t="s">
        <v>3356</v>
      </c>
    </row>
    <row r="45" ht="38" customHeight="1" spans="1:8">
      <c r="A45" s="2">
        <v>10610004</v>
      </c>
      <c r="B45" s="2">
        <v>106100</v>
      </c>
      <c r="C45" s="2" t="s">
        <v>558</v>
      </c>
      <c r="D45" s="2">
        <v>4</v>
      </c>
      <c r="E45" s="2" t="s">
        <v>3354</v>
      </c>
      <c r="F45" s="2" t="s">
        <v>527</v>
      </c>
      <c r="G45" s="2" t="s">
        <v>3399</v>
      </c>
      <c r="H45" s="2" t="s">
        <v>3356</v>
      </c>
    </row>
    <row r="46" ht="38" customHeight="1" spans="1:8">
      <c r="A46" s="2">
        <v>10610005</v>
      </c>
      <c r="B46" s="2">
        <v>106100</v>
      </c>
      <c r="C46" s="2" t="s">
        <v>558</v>
      </c>
      <c r="D46" s="2">
        <v>5</v>
      </c>
      <c r="E46" s="2" t="s">
        <v>3354</v>
      </c>
      <c r="F46" s="2" t="s">
        <v>561</v>
      </c>
      <c r="G46" s="2" t="s">
        <v>3400</v>
      </c>
      <c r="H46" s="2" t="s">
        <v>3356</v>
      </c>
    </row>
    <row r="47" ht="38" customHeight="1" spans="1:8">
      <c r="A47" s="2">
        <v>10610006</v>
      </c>
      <c r="B47" s="2">
        <v>106100</v>
      </c>
      <c r="C47" s="2" t="s">
        <v>558</v>
      </c>
      <c r="D47" s="2">
        <v>6</v>
      </c>
      <c r="E47" s="2" t="s">
        <v>3354</v>
      </c>
      <c r="F47" s="2" t="s">
        <v>528</v>
      </c>
      <c r="G47" s="2" t="s">
        <v>3401</v>
      </c>
      <c r="H47" s="2" t="s">
        <v>3356</v>
      </c>
    </row>
    <row r="48" ht="38" customHeight="1" spans="1:8">
      <c r="A48" s="2">
        <v>10610007</v>
      </c>
      <c r="B48" s="2">
        <v>106100</v>
      </c>
      <c r="C48" s="2" t="s">
        <v>558</v>
      </c>
      <c r="D48" s="2">
        <v>7</v>
      </c>
      <c r="E48" s="2" t="s">
        <v>3354</v>
      </c>
      <c r="F48" s="2" t="s">
        <v>562</v>
      </c>
      <c r="G48" s="2" t="s">
        <v>3402</v>
      </c>
      <c r="H48" s="2" t="s">
        <v>3356</v>
      </c>
    </row>
    <row r="49" ht="38" customHeight="1" spans="1:8">
      <c r="A49" s="2">
        <v>10610008</v>
      </c>
      <c r="B49" s="2">
        <v>106100</v>
      </c>
      <c r="C49" s="2" t="s">
        <v>558</v>
      </c>
      <c r="D49" s="2">
        <v>8</v>
      </c>
      <c r="E49" s="2" t="s">
        <v>3354</v>
      </c>
      <c r="F49" s="2" t="s">
        <v>529</v>
      </c>
      <c r="G49" s="2" t="s">
        <v>3403</v>
      </c>
      <c r="H49" s="2" t="s">
        <v>3356</v>
      </c>
    </row>
    <row r="50" ht="38" customHeight="1" spans="1:8">
      <c r="A50" s="2">
        <v>10610009</v>
      </c>
      <c r="B50" s="2">
        <v>106100</v>
      </c>
      <c r="C50" s="2" t="s">
        <v>558</v>
      </c>
      <c r="D50" s="2">
        <v>9</v>
      </c>
      <c r="E50" s="2" t="s">
        <v>3354</v>
      </c>
      <c r="F50" s="2" t="s">
        <v>563</v>
      </c>
      <c r="G50" s="2" t="s">
        <v>3404</v>
      </c>
      <c r="H50" s="2" t="s">
        <v>3356</v>
      </c>
    </row>
    <row r="51" ht="38" customHeight="1" spans="1:8">
      <c r="A51" s="2">
        <v>10610010</v>
      </c>
      <c r="B51" s="2">
        <v>106100</v>
      </c>
      <c r="C51" s="2" t="s">
        <v>558</v>
      </c>
      <c r="D51" s="2">
        <v>10</v>
      </c>
      <c r="E51" s="2" t="s">
        <v>3354</v>
      </c>
      <c r="F51" s="2" t="s">
        <v>530</v>
      </c>
      <c r="G51" s="2" t="s">
        <v>3405</v>
      </c>
      <c r="H51" s="2" t="s">
        <v>3356</v>
      </c>
    </row>
    <row r="52" ht="38" customHeight="1" spans="1:8">
      <c r="A52" s="2">
        <v>10620001</v>
      </c>
      <c r="B52" s="2">
        <v>106200</v>
      </c>
      <c r="C52" s="2" t="s">
        <v>564</v>
      </c>
      <c r="D52" s="2">
        <v>1</v>
      </c>
      <c r="E52" s="2" t="s">
        <v>3354</v>
      </c>
      <c r="F52" s="2" t="s">
        <v>565</v>
      </c>
      <c r="G52" s="2" t="s">
        <v>3406</v>
      </c>
      <c r="H52" s="2" t="s">
        <v>3356</v>
      </c>
    </row>
    <row r="53" ht="38" customHeight="1" spans="1:8">
      <c r="A53" s="2">
        <v>10620002</v>
      </c>
      <c r="B53" s="2">
        <v>106200</v>
      </c>
      <c r="C53" s="2" t="s">
        <v>564</v>
      </c>
      <c r="D53" s="2">
        <v>2</v>
      </c>
      <c r="E53" s="2" t="s">
        <v>3354</v>
      </c>
      <c r="F53" s="2" t="s">
        <v>566</v>
      </c>
      <c r="G53" s="2" t="s">
        <v>3407</v>
      </c>
      <c r="H53" s="2" t="s">
        <v>3356</v>
      </c>
    </row>
    <row r="54" ht="38" customHeight="1" spans="1:8">
      <c r="A54" s="2">
        <v>10620003</v>
      </c>
      <c r="B54" s="2">
        <v>106200</v>
      </c>
      <c r="C54" s="2" t="s">
        <v>564</v>
      </c>
      <c r="D54" s="2">
        <v>3</v>
      </c>
      <c r="E54" s="2" t="s">
        <v>3354</v>
      </c>
      <c r="F54" s="2" t="s">
        <v>567</v>
      </c>
      <c r="G54" s="2" t="s">
        <v>3408</v>
      </c>
      <c r="H54" s="2" t="s">
        <v>3356</v>
      </c>
    </row>
    <row r="55" ht="38" customHeight="1" spans="1:8">
      <c r="A55" s="2">
        <v>10620004</v>
      </c>
      <c r="B55" s="2">
        <v>106200</v>
      </c>
      <c r="C55" s="2" t="s">
        <v>564</v>
      </c>
      <c r="D55" s="2">
        <v>4</v>
      </c>
      <c r="E55" s="2" t="s">
        <v>3354</v>
      </c>
      <c r="F55" s="2" t="s">
        <v>568</v>
      </c>
      <c r="G55" s="2" t="s">
        <v>3409</v>
      </c>
      <c r="H55" s="2" t="s">
        <v>3356</v>
      </c>
    </row>
    <row r="56" ht="38" customHeight="1" spans="1:8">
      <c r="A56" s="2">
        <v>10620005</v>
      </c>
      <c r="B56" s="2">
        <v>106200</v>
      </c>
      <c r="C56" s="2" t="s">
        <v>564</v>
      </c>
      <c r="D56" s="2">
        <v>5</v>
      </c>
      <c r="E56" s="2" t="s">
        <v>3354</v>
      </c>
      <c r="F56" s="2" t="s">
        <v>569</v>
      </c>
      <c r="G56" s="2" t="s">
        <v>3410</v>
      </c>
      <c r="H56" s="2" t="s">
        <v>3356</v>
      </c>
    </row>
    <row r="57" ht="38" customHeight="1" spans="1:8">
      <c r="A57" s="2">
        <v>10620006</v>
      </c>
      <c r="B57" s="2">
        <v>106200</v>
      </c>
      <c r="C57" s="2" t="s">
        <v>564</v>
      </c>
      <c r="D57" s="2">
        <v>6</v>
      </c>
      <c r="E57" s="2" t="s">
        <v>3354</v>
      </c>
      <c r="F57" s="2" t="s">
        <v>570</v>
      </c>
      <c r="G57" s="2" t="s">
        <v>3411</v>
      </c>
      <c r="H57" s="2" t="s">
        <v>3356</v>
      </c>
    </row>
    <row r="58" ht="38" customHeight="1" spans="1:8">
      <c r="A58" s="2">
        <v>10620007</v>
      </c>
      <c r="B58" s="2">
        <v>106200</v>
      </c>
      <c r="C58" s="2" t="s">
        <v>564</v>
      </c>
      <c r="D58" s="2">
        <v>7</v>
      </c>
      <c r="E58" s="2" t="s">
        <v>3354</v>
      </c>
      <c r="F58" s="2" t="s">
        <v>571</v>
      </c>
      <c r="G58" s="2" t="s">
        <v>3412</v>
      </c>
      <c r="H58" s="2" t="s">
        <v>3356</v>
      </c>
    </row>
    <row r="59" ht="38" customHeight="1" spans="1:8">
      <c r="A59" s="2">
        <v>10620008</v>
      </c>
      <c r="B59" s="2">
        <v>106200</v>
      </c>
      <c r="C59" s="2" t="s">
        <v>564</v>
      </c>
      <c r="D59" s="2">
        <v>8</v>
      </c>
      <c r="E59" s="2" t="s">
        <v>3354</v>
      </c>
      <c r="F59" s="2" t="s">
        <v>572</v>
      </c>
      <c r="G59" s="2" t="s">
        <v>3413</v>
      </c>
      <c r="H59" s="2" t="s">
        <v>3356</v>
      </c>
    </row>
    <row r="60" ht="38" customHeight="1" spans="1:8">
      <c r="A60" s="2">
        <v>10620009</v>
      </c>
      <c r="B60" s="2">
        <v>106200</v>
      </c>
      <c r="C60" s="2" t="s">
        <v>564</v>
      </c>
      <c r="D60" s="2">
        <v>9</v>
      </c>
      <c r="E60" s="2" t="s">
        <v>3354</v>
      </c>
      <c r="F60" s="2" t="s">
        <v>573</v>
      </c>
      <c r="G60" s="2" t="s">
        <v>3414</v>
      </c>
      <c r="H60" s="2" t="s">
        <v>3356</v>
      </c>
    </row>
    <row r="61" ht="38" customHeight="1" spans="1:8">
      <c r="A61" s="2">
        <v>10620010</v>
      </c>
      <c r="B61" s="2">
        <v>106200</v>
      </c>
      <c r="C61" s="2" t="s">
        <v>564</v>
      </c>
      <c r="D61" s="2">
        <v>10</v>
      </c>
      <c r="E61" s="2" t="s">
        <v>3354</v>
      </c>
      <c r="F61" s="2" t="s">
        <v>574</v>
      </c>
      <c r="G61" s="2" t="s">
        <v>3415</v>
      </c>
      <c r="H61" s="2" t="s">
        <v>3356</v>
      </c>
    </row>
    <row r="62" ht="38" customHeight="1" spans="1:8">
      <c r="A62" s="2">
        <v>10630001</v>
      </c>
      <c r="B62" s="2">
        <v>106300</v>
      </c>
      <c r="C62" s="2" t="s">
        <v>575</v>
      </c>
      <c r="D62" s="2">
        <v>1</v>
      </c>
      <c r="E62" s="2" t="s">
        <v>3416</v>
      </c>
      <c r="F62" s="2" t="s">
        <v>3417</v>
      </c>
      <c r="G62" s="2"/>
      <c r="H62" s="2" t="s">
        <v>3418</v>
      </c>
    </row>
    <row r="63" ht="38" customHeight="1" spans="1:8">
      <c r="A63" s="2">
        <v>10630002</v>
      </c>
      <c r="B63" s="2">
        <v>106300</v>
      </c>
      <c r="C63" s="2" t="s">
        <v>575</v>
      </c>
      <c r="D63" s="2">
        <v>2</v>
      </c>
      <c r="E63" s="2" t="s">
        <v>3416</v>
      </c>
      <c r="F63" s="2" t="s">
        <v>3419</v>
      </c>
      <c r="G63" s="2"/>
      <c r="H63" s="2" t="s">
        <v>3418</v>
      </c>
    </row>
    <row r="64" ht="38" customHeight="1" spans="1:8">
      <c r="A64" s="2">
        <v>10630003</v>
      </c>
      <c r="B64" s="2">
        <v>106300</v>
      </c>
      <c r="C64" s="2" t="s">
        <v>575</v>
      </c>
      <c r="D64" s="2">
        <v>3</v>
      </c>
      <c r="E64" s="2" t="s">
        <v>3416</v>
      </c>
      <c r="F64" s="2" t="s">
        <v>3420</v>
      </c>
      <c r="G64" s="2"/>
      <c r="H64" s="2" t="s">
        <v>3418</v>
      </c>
    </row>
    <row r="65" ht="38" customHeight="1" spans="1:8">
      <c r="A65" s="2">
        <v>10630004</v>
      </c>
      <c r="B65" s="2">
        <v>106300</v>
      </c>
      <c r="C65" s="2" t="s">
        <v>575</v>
      </c>
      <c r="D65" s="2">
        <v>4</v>
      </c>
      <c r="E65" s="2" t="s">
        <v>3416</v>
      </c>
      <c r="F65" s="2" t="s">
        <v>3421</v>
      </c>
      <c r="G65" s="2"/>
      <c r="H65" s="2" t="s">
        <v>3418</v>
      </c>
    </row>
    <row r="66" ht="38" customHeight="1" spans="1:8">
      <c r="A66" s="2">
        <v>10630005</v>
      </c>
      <c r="B66" s="2">
        <v>106300</v>
      </c>
      <c r="C66" s="2" t="s">
        <v>575</v>
      </c>
      <c r="D66" s="2">
        <v>5</v>
      </c>
      <c r="E66" s="2" t="s">
        <v>3416</v>
      </c>
      <c r="F66" s="2" t="s">
        <v>3422</v>
      </c>
      <c r="G66" s="2"/>
      <c r="H66" s="2" t="s">
        <v>3418</v>
      </c>
    </row>
    <row r="67" ht="38" customHeight="1" spans="1:8">
      <c r="A67" s="2">
        <v>10630006</v>
      </c>
      <c r="B67" s="2">
        <v>106300</v>
      </c>
      <c r="C67" s="2" t="s">
        <v>575</v>
      </c>
      <c r="D67" s="2">
        <v>6</v>
      </c>
      <c r="E67" s="2" t="s">
        <v>3416</v>
      </c>
      <c r="F67" s="2" t="s">
        <v>3423</v>
      </c>
      <c r="G67" s="2"/>
      <c r="H67" s="2" t="s">
        <v>3418</v>
      </c>
    </row>
    <row r="68" ht="38" customHeight="1" spans="1:8">
      <c r="A68" s="2">
        <v>10630007</v>
      </c>
      <c r="B68" s="2">
        <v>106300</v>
      </c>
      <c r="C68" s="2" t="s">
        <v>575</v>
      </c>
      <c r="D68" s="2">
        <v>7</v>
      </c>
      <c r="E68" s="2" t="s">
        <v>3416</v>
      </c>
      <c r="F68" s="2" t="s">
        <v>3424</v>
      </c>
      <c r="G68" s="2"/>
      <c r="H68" s="2" t="s">
        <v>3418</v>
      </c>
    </row>
    <row r="69" ht="38" customHeight="1" spans="1:8">
      <c r="A69" s="2">
        <v>10630008</v>
      </c>
      <c r="B69" s="2">
        <v>106300</v>
      </c>
      <c r="C69" s="2" t="s">
        <v>575</v>
      </c>
      <c r="D69" s="2">
        <v>8</v>
      </c>
      <c r="E69" s="2" t="s">
        <v>3416</v>
      </c>
      <c r="F69" s="2" t="s">
        <v>3425</v>
      </c>
      <c r="G69" s="2"/>
      <c r="H69" s="2" t="s">
        <v>3418</v>
      </c>
    </row>
    <row r="70" ht="38" customHeight="1" spans="1:8">
      <c r="A70" s="2">
        <v>10630009</v>
      </c>
      <c r="B70" s="2">
        <v>106300</v>
      </c>
      <c r="C70" s="2" t="s">
        <v>575</v>
      </c>
      <c r="D70" s="2">
        <v>9</v>
      </c>
      <c r="E70" s="2" t="s">
        <v>3416</v>
      </c>
      <c r="F70" s="2" t="s">
        <v>3426</v>
      </c>
      <c r="G70" s="2"/>
      <c r="H70" s="2" t="s">
        <v>3418</v>
      </c>
    </row>
    <row r="71" ht="38" customHeight="1" spans="1:8">
      <c r="A71" s="2">
        <v>10630010</v>
      </c>
      <c r="B71" s="2">
        <v>106300</v>
      </c>
      <c r="C71" s="2" t="s">
        <v>575</v>
      </c>
      <c r="D71" s="2">
        <v>10</v>
      </c>
      <c r="E71" s="2" t="s">
        <v>3416</v>
      </c>
      <c r="F71" s="2" t="s">
        <v>3427</v>
      </c>
      <c r="G71" s="2"/>
      <c r="H71" s="2" t="s">
        <v>3418</v>
      </c>
    </row>
    <row r="72" ht="38" customHeight="1" spans="1:8">
      <c r="A72" s="2">
        <v>10640001</v>
      </c>
      <c r="B72" s="2">
        <v>106400</v>
      </c>
      <c r="C72" s="2" t="s">
        <v>577</v>
      </c>
      <c r="D72" s="2">
        <v>1</v>
      </c>
      <c r="E72" s="2" t="s">
        <v>3416</v>
      </c>
      <c r="F72" s="2" t="s">
        <v>3428</v>
      </c>
      <c r="G72" s="2"/>
      <c r="H72" s="2" t="s">
        <v>3418</v>
      </c>
    </row>
    <row r="73" ht="38" customHeight="1" spans="1:8">
      <c r="A73" s="2">
        <v>10640002</v>
      </c>
      <c r="B73" s="2">
        <v>106400</v>
      </c>
      <c r="C73" s="2" t="s">
        <v>577</v>
      </c>
      <c r="D73" s="2">
        <v>2</v>
      </c>
      <c r="E73" s="2" t="s">
        <v>3416</v>
      </c>
      <c r="F73" s="2" t="s">
        <v>3429</v>
      </c>
      <c r="G73" s="2"/>
      <c r="H73" s="2" t="s">
        <v>3418</v>
      </c>
    </row>
    <row r="74" ht="38" customHeight="1" spans="1:8">
      <c r="A74" s="2">
        <v>10640003</v>
      </c>
      <c r="B74" s="2">
        <v>106400</v>
      </c>
      <c r="C74" s="2" t="s">
        <v>577</v>
      </c>
      <c r="D74" s="2">
        <v>3</v>
      </c>
      <c r="E74" s="2" t="s">
        <v>3416</v>
      </c>
      <c r="F74" s="2" t="s">
        <v>3430</v>
      </c>
      <c r="G74" s="2"/>
      <c r="H74" s="2" t="s">
        <v>3418</v>
      </c>
    </row>
    <row r="75" ht="38" customHeight="1" spans="1:8">
      <c r="A75" s="2">
        <v>10640004</v>
      </c>
      <c r="B75" s="2">
        <v>106400</v>
      </c>
      <c r="C75" s="2" t="s">
        <v>577</v>
      </c>
      <c r="D75" s="2">
        <v>4</v>
      </c>
      <c r="E75" s="2" t="s">
        <v>3416</v>
      </c>
      <c r="F75" s="2" t="s">
        <v>3431</v>
      </c>
      <c r="G75" s="2"/>
      <c r="H75" s="2" t="s">
        <v>3418</v>
      </c>
    </row>
    <row r="76" ht="38" customHeight="1" spans="1:8">
      <c r="A76" s="2">
        <v>10640005</v>
      </c>
      <c r="B76" s="2">
        <v>106400</v>
      </c>
      <c r="C76" s="2" t="s">
        <v>577</v>
      </c>
      <c r="D76" s="2">
        <v>5</v>
      </c>
      <c r="E76" s="2" t="s">
        <v>3416</v>
      </c>
      <c r="F76" s="2" t="s">
        <v>3432</v>
      </c>
      <c r="G76" s="2"/>
      <c r="H76" s="2" t="s">
        <v>3418</v>
      </c>
    </row>
    <row r="77" ht="38" customHeight="1" spans="1:8">
      <c r="A77" s="2">
        <v>10640006</v>
      </c>
      <c r="B77" s="2">
        <v>106400</v>
      </c>
      <c r="C77" s="2" t="s">
        <v>577</v>
      </c>
      <c r="D77" s="2">
        <v>6</v>
      </c>
      <c r="E77" s="2" t="s">
        <v>3416</v>
      </c>
      <c r="F77" s="2" t="s">
        <v>3433</v>
      </c>
      <c r="G77" s="2"/>
      <c r="H77" s="2" t="s">
        <v>3418</v>
      </c>
    </row>
    <row r="78" ht="38" customHeight="1" spans="1:8">
      <c r="A78" s="2">
        <v>10640007</v>
      </c>
      <c r="B78" s="2">
        <v>106400</v>
      </c>
      <c r="C78" s="2" t="s">
        <v>577</v>
      </c>
      <c r="D78" s="2">
        <v>7</v>
      </c>
      <c r="E78" s="2" t="s">
        <v>3416</v>
      </c>
      <c r="F78" s="2" t="s">
        <v>3434</v>
      </c>
      <c r="G78" s="2"/>
      <c r="H78" s="2" t="s">
        <v>3418</v>
      </c>
    </row>
    <row r="79" ht="38" customHeight="1" spans="1:8">
      <c r="A79" s="2">
        <v>10640008</v>
      </c>
      <c r="B79" s="2">
        <v>106400</v>
      </c>
      <c r="C79" s="2" t="s">
        <v>577</v>
      </c>
      <c r="D79" s="2">
        <v>8</v>
      </c>
      <c r="E79" s="2" t="s">
        <v>3416</v>
      </c>
      <c r="F79" s="2" t="s">
        <v>3435</v>
      </c>
      <c r="G79" s="2"/>
      <c r="H79" s="2" t="s">
        <v>3418</v>
      </c>
    </row>
    <row r="80" ht="38" customHeight="1" spans="1:8">
      <c r="A80" s="2">
        <v>10640009</v>
      </c>
      <c r="B80" s="2">
        <v>106400</v>
      </c>
      <c r="C80" s="2" t="s">
        <v>577</v>
      </c>
      <c r="D80" s="2">
        <v>9</v>
      </c>
      <c r="E80" s="2" t="s">
        <v>3416</v>
      </c>
      <c r="F80" s="2" t="s">
        <v>3436</v>
      </c>
      <c r="G80" s="2"/>
      <c r="H80" s="2" t="s">
        <v>3418</v>
      </c>
    </row>
    <row r="81" ht="38" customHeight="1" spans="1:8">
      <c r="A81" s="2">
        <v>10640010</v>
      </c>
      <c r="B81" s="2">
        <v>106400</v>
      </c>
      <c r="C81" s="2" t="s">
        <v>577</v>
      </c>
      <c r="D81" s="2">
        <v>10</v>
      </c>
      <c r="E81" s="2" t="s">
        <v>3416</v>
      </c>
      <c r="F81" s="2" t="s">
        <v>3437</v>
      </c>
      <c r="G81" s="2"/>
      <c r="H81" s="2" t="s">
        <v>3418</v>
      </c>
    </row>
    <row r="82" ht="38" customHeight="1" spans="1:8">
      <c r="A82" s="2">
        <v>10650001</v>
      </c>
      <c r="B82" s="2">
        <v>106500</v>
      </c>
      <c r="C82" s="2" t="s">
        <v>579</v>
      </c>
      <c r="D82" s="2">
        <v>1</v>
      </c>
      <c r="E82" s="2" t="s">
        <v>3416</v>
      </c>
      <c r="F82" s="2" t="s">
        <v>3438</v>
      </c>
      <c r="G82" s="2"/>
      <c r="H82" s="2" t="s">
        <v>3418</v>
      </c>
    </row>
    <row r="83" ht="38" customHeight="1" spans="1:8">
      <c r="A83" s="2">
        <v>10650002</v>
      </c>
      <c r="B83" s="2">
        <v>106500</v>
      </c>
      <c r="C83" s="2" t="s">
        <v>579</v>
      </c>
      <c r="D83" s="2">
        <v>2</v>
      </c>
      <c r="E83" s="2" t="s">
        <v>3416</v>
      </c>
      <c r="F83" s="2" t="s">
        <v>3439</v>
      </c>
      <c r="G83" s="2"/>
      <c r="H83" s="2" t="s">
        <v>3418</v>
      </c>
    </row>
    <row r="84" ht="38" customHeight="1" spans="1:8">
      <c r="A84" s="2">
        <v>10650003</v>
      </c>
      <c r="B84" s="2">
        <v>106500</v>
      </c>
      <c r="C84" s="2" t="s">
        <v>579</v>
      </c>
      <c r="D84" s="2">
        <v>3</v>
      </c>
      <c r="E84" s="2" t="s">
        <v>3416</v>
      </c>
      <c r="F84" s="2" t="s">
        <v>3440</v>
      </c>
      <c r="G84" s="2"/>
      <c r="H84" s="2" t="s">
        <v>3418</v>
      </c>
    </row>
    <row r="85" ht="38" customHeight="1" spans="1:8">
      <c r="A85" s="2">
        <v>10650004</v>
      </c>
      <c r="B85" s="2">
        <v>106500</v>
      </c>
      <c r="C85" s="2" t="s">
        <v>579</v>
      </c>
      <c r="D85" s="2">
        <v>4</v>
      </c>
      <c r="E85" s="2" t="s">
        <v>3416</v>
      </c>
      <c r="F85" s="2" t="s">
        <v>3441</v>
      </c>
      <c r="G85" s="2"/>
      <c r="H85" s="2" t="s">
        <v>3418</v>
      </c>
    </row>
    <row r="86" ht="38" customHeight="1" spans="1:8">
      <c r="A86" s="2">
        <v>10650005</v>
      </c>
      <c r="B86" s="2">
        <v>106500</v>
      </c>
      <c r="C86" s="2" t="s">
        <v>579</v>
      </c>
      <c r="D86" s="2">
        <v>5</v>
      </c>
      <c r="E86" s="2" t="s">
        <v>3416</v>
      </c>
      <c r="F86" s="2" t="s">
        <v>3442</v>
      </c>
      <c r="G86" s="2"/>
      <c r="H86" s="2" t="s">
        <v>3418</v>
      </c>
    </row>
    <row r="87" ht="38" customHeight="1" spans="1:8">
      <c r="A87" s="2">
        <v>10650006</v>
      </c>
      <c r="B87" s="2">
        <v>106500</v>
      </c>
      <c r="C87" s="2" t="s">
        <v>579</v>
      </c>
      <c r="D87" s="2">
        <v>6</v>
      </c>
      <c r="E87" s="2" t="s">
        <v>3416</v>
      </c>
      <c r="F87" s="2" t="s">
        <v>3443</v>
      </c>
      <c r="G87" s="2"/>
      <c r="H87" s="2" t="s">
        <v>3418</v>
      </c>
    </row>
    <row r="88" ht="38" customHeight="1" spans="1:8">
      <c r="A88" s="2">
        <v>10650007</v>
      </c>
      <c r="B88" s="2">
        <v>106500</v>
      </c>
      <c r="C88" s="2" t="s">
        <v>579</v>
      </c>
      <c r="D88" s="2">
        <v>7</v>
      </c>
      <c r="E88" s="2" t="s">
        <v>3416</v>
      </c>
      <c r="F88" s="2" t="s">
        <v>3444</v>
      </c>
      <c r="G88" s="2"/>
      <c r="H88" s="2" t="s">
        <v>3418</v>
      </c>
    </row>
    <row r="89" ht="38" customHeight="1" spans="1:8">
      <c r="A89" s="2">
        <v>10650008</v>
      </c>
      <c r="B89" s="2">
        <v>106500</v>
      </c>
      <c r="C89" s="2" t="s">
        <v>579</v>
      </c>
      <c r="D89" s="2">
        <v>8</v>
      </c>
      <c r="E89" s="2" t="s">
        <v>3416</v>
      </c>
      <c r="F89" s="2" t="s">
        <v>3445</v>
      </c>
      <c r="G89" s="2"/>
      <c r="H89" s="2" t="s">
        <v>3418</v>
      </c>
    </row>
    <row r="90" ht="38" customHeight="1" spans="1:8">
      <c r="A90" s="2">
        <v>10650009</v>
      </c>
      <c r="B90" s="2">
        <v>106500</v>
      </c>
      <c r="C90" s="2" t="s">
        <v>579</v>
      </c>
      <c r="D90" s="2">
        <v>9</v>
      </c>
      <c r="E90" s="2" t="s">
        <v>3416</v>
      </c>
      <c r="F90" s="2" t="s">
        <v>3446</v>
      </c>
      <c r="G90" s="2"/>
      <c r="H90" s="2" t="s">
        <v>3418</v>
      </c>
    </row>
    <row r="91" ht="38" customHeight="1" spans="1:8">
      <c r="A91" s="2">
        <v>10650010</v>
      </c>
      <c r="B91" s="2">
        <v>106500</v>
      </c>
      <c r="C91" s="2" t="s">
        <v>579</v>
      </c>
      <c r="D91" s="2">
        <v>10</v>
      </c>
      <c r="E91" s="2" t="s">
        <v>3416</v>
      </c>
      <c r="F91" s="2" t="s">
        <v>3447</v>
      </c>
      <c r="G91" s="2"/>
      <c r="H91" s="2" t="s">
        <v>3418</v>
      </c>
    </row>
    <row r="92" ht="38" customHeight="1" spans="1:8">
      <c r="A92" s="2">
        <v>10660001</v>
      </c>
      <c r="B92" s="2">
        <v>106600</v>
      </c>
      <c r="C92" s="2" t="s">
        <v>581</v>
      </c>
      <c r="D92" s="2">
        <v>1</v>
      </c>
      <c r="E92" s="2" t="s">
        <v>3416</v>
      </c>
      <c r="F92" s="2" t="s">
        <v>3448</v>
      </c>
      <c r="G92" s="2"/>
      <c r="H92" s="2" t="s">
        <v>3418</v>
      </c>
    </row>
    <row r="93" ht="38" customHeight="1" spans="1:8">
      <c r="A93" s="2">
        <v>10660002</v>
      </c>
      <c r="B93" s="2">
        <v>106600</v>
      </c>
      <c r="C93" s="2" t="s">
        <v>581</v>
      </c>
      <c r="D93" s="2">
        <v>2</v>
      </c>
      <c r="E93" s="2" t="s">
        <v>3416</v>
      </c>
      <c r="F93" s="2" t="s">
        <v>3449</v>
      </c>
      <c r="G93" s="2"/>
      <c r="H93" s="2" t="s">
        <v>3418</v>
      </c>
    </row>
    <row r="94" ht="38" customHeight="1" spans="1:8">
      <c r="A94" s="2">
        <v>10660003</v>
      </c>
      <c r="B94" s="2">
        <v>106600</v>
      </c>
      <c r="C94" s="2" t="s">
        <v>581</v>
      </c>
      <c r="D94" s="2">
        <v>3</v>
      </c>
      <c r="E94" s="2" t="s">
        <v>3416</v>
      </c>
      <c r="F94" s="2" t="s">
        <v>3450</v>
      </c>
      <c r="G94" s="2"/>
      <c r="H94" s="2" t="s">
        <v>3418</v>
      </c>
    </row>
    <row r="95" ht="38" customHeight="1" spans="1:8">
      <c r="A95" s="2">
        <v>10660004</v>
      </c>
      <c r="B95" s="2">
        <v>106600</v>
      </c>
      <c r="C95" s="2" t="s">
        <v>581</v>
      </c>
      <c r="D95" s="2">
        <v>4</v>
      </c>
      <c r="E95" s="2" t="s">
        <v>3416</v>
      </c>
      <c r="F95" s="2" t="s">
        <v>3451</v>
      </c>
      <c r="G95" s="2"/>
      <c r="H95" s="2" t="s">
        <v>3418</v>
      </c>
    </row>
    <row r="96" ht="38" customHeight="1" spans="1:8">
      <c r="A96" s="2">
        <v>10660005</v>
      </c>
      <c r="B96" s="2">
        <v>106600</v>
      </c>
      <c r="C96" s="2" t="s">
        <v>581</v>
      </c>
      <c r="D96" s="2">
        <v>5</v>
      </c>
      <c r="E96" s="2" t="s">
        <v>3416</v>
      </c>
      <c r="F96" s="2" t="s">
        <v>3452</v>
      </c>
      <c r="G96" s="2"/>
      <c r="H96" s="2" t="s">
        <v>3418</v>
      </c>
    </row>
    <row r="97" ht="38" customHeight="1" spans="1:8">
      <c r="A97" s="2">
        <v>10660006</v>
      </c>
      <c r="B97" s="2">
        <v>106600</v>
      </c>
      <c r="C97" s="2" t="s">
        <v>581</v>
      </c>
      <c r="D97" s="2">
        <v>6</v>
      </c>
      <c r="E97" s="2" t="s">
        <v>3416</v>
      </c>
      <c r="F97" s="2" t="s">
        <v>3453</v>
      </c>
      <c r="G97" s="2"/>
      <c r="H97" s="2" t="s">
        <v>3418</v>
      </c>
    </row>
    <row r="98" ht="38" customHeight="1" spans="1:8">
      <c r="A98" s="2">
        <v>10660007</v>
      </c>
      <c r="B98" s="2">
        <v>106600</v>
      </c>
      <c r="C98" s="2" t="s">
        <v>581</v>
      </c>
      <c r="D98" s="2">
        <v>7</v>
      </c>
      <c r="E98" s="2" t="s">
        <v>3416</v>
      </c>
      <c r="F98" s="2" t="s">
        <v>3454</v>
      </c>
      <c r="G98" s="2"/>
      <c r="H98" s="2" t="s">
        <v>3418</v>
      </c>
    </row>
    <row r="99" ht="38" customHeight="1" spans="1:8">
      <c r="A99" s="2">
        <v>10660008</v>
      </c>
      <c r="B99" s="2">
        <v>106600</v>
      </c>
      <c r="C99" s="2" t="s">
        <v>581</v>
      </c>
      <c r="D99" s="2">
        <v>8</v>
      </c>
      <c r="E99" s="2" t="s">
        <v>3416</v>
      </c>
      <c r="F99" s="2" t="s">
        <v>3455</v>
      </c>
      <c r="G99" s="2"/>
      <c r="H99" s="2" t="s">
        <v>3418</v>
      </c>
    </row>
    <row r="100" ht="38" customHeight="1" spans="1:8">
      <c r="A100" s="2">
        <v>10660009</v>
      </c>
      <c r="B100" s="2">
        <v>106600</v>
      </c>
      <c r="C100" s="2" t="s">
        <v>581</v>
      </c>
      <c r="D100" s="2">
        <v>9</v>
      </c>
      <c r="E100" s="2" t="s">
        <v>3416</v>
      </c>
      <c r="F100" s="2" t="s">
        <v>3456</v>
      </c>
      <c r="G100" s="2"/>
      <c r="H100" s="2" t="s">
        <v>3418</v>
      </c>
    </row>
    <row r="101" ht="38" customHeight="1" spans="1:8">
      <c r="A101" s="2">
        <v>10660010</v>
      </c>
      <c r="B101" s="2">
        <v>106600</v>
      </c>
      <c r="C101" s="2" t="s">
        <v>581</v>
      </c>
      <c r="D101" s="2">
        <v>10</v>
      </c>
      <c r="E101" s="2" t="s">
        <v>3416</v>
      </c>
      <c r="F101" s="2" t="s">
        <v>3457</v>
      </c>
      <c r="G101" s="2"/>
      <c r="H101" s="2" t="s">
        <v>3418</v>
      </c>
    </row>
    <row r="102" ht="38" customHeight="1" spans="1:8">
      <c r="A102" s="2">
        <v>10670001</v>
      </c>
      <c r="B102" s="2">
        <v>106700</v>
      </c>
      <c r="C102" s="2" t="s">
        <v>586</v>
      </c>
      <c r="D102" s="2">
        <v>1</v>
      </c>
      <c r="E102" s="2" t="s">
        <v>3354</v>
      </c>
      <c r="F102" s="2" t="s">
        <v>589</v>
      </c>
      <c r="G102" s="2" t="s">
        <v>3458</v>
      </c>
      <c r="H102" s="2" t="s">
        <v>3356</v>
      </c>
    </row>
    <row r="103" ht="38" customHeight="1" spans="1:8">
      <c r="A103" s="2">
        <v>10670002</v>
      </c>
      <c r="B103" s="2">
        <v>106700</v>
      </c>
      <c r="C103" s="2" t="s">
        <v>586</v>
      </c>
      <c r="D103" s="2">
        <v>2</v>
      </c>
      <c r="E103" s="2" t="s">
        <v>3354</v>
      </c>
      <c r="F103" s="2" t="s">
        <v>591</v>
      </c>
      <c r="G103" s="2" t="s">
        <v>3459</v>
      </c>
      <c r="H103" s="2" t="s">
        <v>3356</v>
      </c>
    </row>
    <row r="104" ht="38" customHeight="1" spans="1:8">
      <c r="A104" s="2">
        <v>10670003</v>
      </c>
      <c r="B104" s="2">
        <v>106700</v>
      </c>
      <c r="C104" s="2" t="s">
        <v>586</v>
      </c>
      <c r="D104" s="2">
        <v>3</v>
      </c>
      <c r="E104" s="2" t="s">
        <v>3354</v>
      </c>
      <c r="F104" s="2" t="s">
        <v>592</v>
      </c>
      <c r="G104" s="2" t="s">
        <v>3460</v>
      </c>
      <c r="H104" s="2" t="s">
        <v>3356</v>
      </c>
    </row>
    <row r="105" ht="38" customHeight="1" spans="1:8">
      <c r="A105" s="2">
        <v>10670004</v>
      </c>
      <c r="B105" s="2">
        <v>106700</v>
      </c>
      <c r="C105" s="2" t="s">
        <v>586</v>
      </c>
      <c r="D105" s="2">
        <v>4</v>
      </c>
      <c r="E105" s="2" t="s">
        <v>3354</v>
      </c>
      <c r="F105" s="2" t="s">
        <v>593</v>
      </c>
      <c r="G105" s="2" t="s">
        <v>3461</v>
      </c>
      <c r="H105" s="2" t="s">
        <v>3356</v>
      </c>
    </row>
    <row r="106" ht="38" customHeight="1" spans="1:8">
      <c r="A106" s="2">
        <v>10670005</v>
      </c>
      <c r="B106" s="2">
        <v>106700</v>
      </c>
      <c r="C106" s="2" t="s">
        <v>586</v>
      </c>
      <c r="D106" s="2">
        <v>5</v>
      </c>
      <c r="E106" s="2" t="s">
        <v>3354</v>
      </c>
      <c r="F106" s="2" t="s">
        <v>594</v>
      </c>
      <c r="G106" s="2" t="s">
        <v>3462</v>
      </c>
      <c r="H106" s="2" t="s">
        <v>3356</v>
      </c>
    </row>
    <row r="107" ht="38" customHeight="1" spans="1:8">
      <c r="A107" s="2">
        <v>10670006</v>
      </c>
      <c r="B107" s="2">
        <v>106700</v>
      </c>
      <c r="C107" s="2" t="s">
        <v>586</v>
      </c>
      <c r="D107" s="2">
        <v>6</v>
      </c>
      <c r="E107" s="2" t="s">
        <v>3354</v>
      </c>
      <c r="F107" s="2" t="s">
        <v>595</v>
      </c>
      <c r="G107" s="2" t="s">
        <v>3463</v>
      </c>
      <c r="H107" s="2" t="s">
        <v>3356</v>
      </c>
    </row>
    <row r="108" ht="38" customHeight="1" spans="1:8">
      <c r="A108" s="2">
        <v>10670007</v>
      </c>
      <c r="B108" s="2">
        <v>106700</v>
      </c>
      <c r="C108" s="2" t="s">
        <v>586</v>
      </c>
      <c r="D108" s="2">
        <v>7</v>
      </c>
      <c r="E108" s="2" t="s">
        <v>3354</v>
      </c>
      <c r="F108" s="2" t="s">
        <v>596</v>
      </c>
      <c r="G108" s="2" t="s">
        <v>3464</v>
      </c>
      <c r="H108" s="2" t="s">
        <v>3356</v>
      </c>
    </row>
    <row r="109" ht="38" customHeight="1" spans="1:8">
      <c r="A109" s="2">
        <v>10670008</v>
      </c>
      <c r="B109" s="2">
        <v>106700</v>
      </c>
      <c r="C109" s="2" t="s">
        <v>586</v>
      </c>
      <c r="D109" s="2">
        <v>8</v>
      </c>
      <c r="E109" s="2" t="s">
        <v>3354</v>
      </c>
      <c r="F109" s="2" t="s">
        <v>597</v>
      </c>
      <c r="G109" s="2" t="s">
        <v>3465</v>
      </c>
      <c r="H109" s="2" t="s">
        <v>3356</v>
      </c>
    </row>
    <row r="110" ht="38" customHeight="1" spans="1:8">
      <c r="A110" s="2">
        <v>10670009</v>
      </c>
      <c r="B110" s="2">
        <v>106700</v>
      </c>
      <c r="C110" s="2" t="s">
        <v>586</v>
      </c>
      <c r="D110" s="2">
        <v>9</v>
      </c>
      <c r="E110" s="2" t="s">
        <v>3354</v>
      </c>
      <c r="F110" s="2" t="s">
        <v>598</v>
      </c>
      <c r="G110" s="2" t="s">
        <v>3466</v>
      </c>
      <c r="H110" s="2" t="s">
        <v>3356</v>
      </c>
    </row>
    <row r="111" ht="38" customHeight="1" spans="1:8">
      <c r="A111" s="2">
        <v>10670010</v>
      </c>
      <c r="B111" s="2">
        <v>106700</v>
      </c>
      <c r="C111" s="2" t="s">
        <v>586</v>
      </c>
      <c r="D111" s="2">
        <v>10</v>
      </c>
      <c r="E111" s="2" t="s">
        <v>3354</v>
      </c>
      <c r="F111" s="2" t="s">
        <v>599</v>
      </c>
      <c r="G111" s="2" t="s">
        <v>3467</v>
      </c>
      <c r="H111" s="2" t="s">
        <v>3356</v>
      </c>
    </row>
    <row r="112" ht="38" customHeight="1" spans="1:8">
      <c r="A112" s="2">
        <v>10680001</v>
      </c>
      <c r="B112" s="2">
        <v>106800</v>
      </c>
      <c r="C112" s="2" t="s">
        <v>600</v>
      </c>
      <c r="D112" s="2">
        <v>1</v>
      </c>
      <c r="E112" s="2" t="s">
        <v>3354</v>
      </c>
      <c r="F112" s="2" t="s">
        <v>603</v>
      </c>
      <c r="G112" s="2" t="s">
        <v>3468</v>
      </c>
      <c r="H112" s="2" t="s">
        <v>3356</v>
      </c>
    </row>
    <row r="113" ht="38" customHeight="1" spans="1:8">
      <c r="A113" s="2">
        <v>10680002</v>
      </c>
      <c r="B113" s="2">
        <v>106800</v>
      </c>
      <c r="C113" s="2" t="s">
        <v>600</v>
      </c>
      <c r="D113" s="2">
        <v>2</v>
      </c>
      <c r="E113" s="2" t="s">
        <v>3354</v>
      </c>
      <c r="F113" s="2" t="s">
        <v>605</v>
      </c>
      <c r="G113" s="2" t="s">
        <v>3469</v>
      </c>
      <c r="H113" s="2" t="s">
        <v>3356</v>
      </c>
    </row>
    <row r="114" ht="38" customHeight="1" spans="1:8">
      <c r="A114" s="2">
        <v>10680003</v>
      </c>
      <c r="B114" s="2">
        <v>106800</v>
      </c>
      <c r="C114" s="2" t="s">
        <v>600</v>
      </c>
      <c r="D114" s="2">
        <v>3</v>
      </c>
      <c r="E114" s="2" t="s">
        <v>3354</v>
      </c>
      <c r="F114" s="2" t="s">
        <v>606</v>
      </c>
      <c r="G114" s="2" t="s">
        <v>3470</v>
      </c>
      <c r="H114" s="2" t="s">
        <v>3356</v>
      </c>
    </row>
    <row r="115" ht="38" customHeight="1" spans="1:8">
      <c r="A115" s="2">
        <v>10680004</v>
      </c>
      <c r="B115" s="2">
        <v>106800</v>
      </c>
      <c r="C115" s="2" t="s">
        <v>600</v>
      </c>
      <c r="D115" s="2">
        <v>4</v>
      </c>
      <c r="E115" s="2" t="s">
        <v>3354</v>
      </c>
      <c r="F115" s="2" t="s">
        <v>607</v>
      </c>
      <c r="G115" s="2" t="s">
        <v>3471</v>
      </c>
      <c r="H115" s="2" t="s">
        <v>3356</v>
      </c>
    </row>
    <row r="116" ht="38" customHeight="1" spans="1:8">
      <c r="A116" s="2">
        <v>10680005</v>
      </c>
      <c r="B116" s="2">
        <v>106800</v>
      </c>
      <c r="C116" s="2" t="s">
        <v>600</v>
      </c>
      <c r="D116" s="2">
        <v>5</v>
      </c>
      <c r="E116" s="2" t="s">
        <v>3354</v>
      </c>
      <c r="F116" s="2" t="s">
        <v>608</v>
      </c>
      <c r="G116" s="2" t="s">
        <v>3472</v>
      </c>
      <c r="H116" s="2" t="s">
        <v>3356</v>
      </c>
    </row>
    <row r="117" ht="38" customHeight="1" spans="1:8">
      <c r="A117" s="2">
        <v>10680006</v>
      </c>
      <c r="B117" s="2">
        <v>106800</v>
      </c>
      <c r="C117" s="2" t="s">
        <v>600</v>
      </c>
      <c r="D117" s="2">
        <v>6</v>
      </c>
      <c r="E117" s="2" t="s">
        <v>3354</v>
      </c>
      <c r="F117" s="2" t="s">
        <v>609</v>
      </c>
      <c r="G117" s="2" t="s">
        <v>3473</v>
      </c>
      <c r="H117" s="2" t="s">
        <v>3356</v>
      </c>
    </row>
    <row r="118" ht="38" customHeight="1" spans="1:8">
      <c r="A118" s="2">
        <v>10680007</v>
      </c>
      <c r="B118" s="2">
        <v>106800</v>
      </c>
      <c r="C118" s="2" t="s">
        <v>600</v>
      </c>
      <c r="D118" s="2">
        <v>7</v>
      </c>
      <c r="E118" s="2" t="s">
        <v>3354</v>
      </c>
      <c r="F118" s="2" t="s">
        <v>610</v>
      </c>
      <c r="G118" s="2" t="s">
        <v>3474</v>
      </c>
      <c r="H118" s="2" t="s">
        <v>3356</v>
      </c>
    </row>
    <row r="119" ht="38" customHeight="1" spans="1:8">
      <c r="A119" s="2">
        <v>10680008</v>
      </c>
      <c r="B119" s="2">
        <v>106800</v>
      </c>
      <c r="C119" s="2" t="s">
        <v>600</v>
      </c>
      <c r="D119" s="2">
        <v>8</v>
      </c>
      <c r="E119" s="2" t="s">
        <v>3354</v>
      </c>
      <c r="F119" s="2" t="s">
        <v>611</v>
      </c>
      <c r="G119" s="2" t="s">
        <v>3475</v>
      </c>
      <c r="H119" s="2" t="s">
        <v>3356</v>
      </c>
    </row>
    <row r="120" ht="38" customHeight="1" spans="1:8">
      <c r="A120" s="2">
        <v>10680009</v>
      </c>
      <c r="B120" s="2">
        <v>106800</v>
      </c>
      <c r="C120" s="2" t="s">
        <v>600</v>
      </c>
      <c r="D120" s="2">
        <v>9</v>
      </c>
      <c r="E120" s="2" t="s">
        <v>3354</v>
      </c>
      <c r="F120" s="2" t="s">
        <v>612</v>
      </c>
      <c r="G120" s="2" t="s">
        <v>3476</v>
      </c>
      <c r="H120" s="2" t="s">
        <v>3356</v>
      </c>
    </row>
    <row r="121" ht="38" customHeight="1" spans="1:8">
      <c r="A121" s="2">
        <v>10680010</v>
      </c>
      <c r="B121" s="2">
        <v>106800</v>
      </c>
      <c r="C121" s="2" t="s">
        <v>600</v>
      </c>
      <c r="D121" s="2">
        <v>10</v>
      </c>
      <c r="E121" s="2" t="s">
        <v>3354</v>
      </c>
      <c r="F121" s="2" t="s">
        <v>613</v>
      </c>
      <c r="G121" s="2" t="s">
        <v>3477</v>
      </c>
      <c r="H121" s="2" t="s">
        <v>3356</v>
      </c>
    </row>
    <row r="122" ht="38" customHeight="1" spans="1:8">
      <c r="A122" s="2">
        <v>10690001</v>
      </c>
      <c r="B122" s="2">
        <v>106900</v>
      </c>
      <c r="C122" s="2" t="s">
        <v>614</v>
      </c>
      <c r="D122" s="2">
        <v>1</v>
      </c>
      <c r="E122" s="2" t="s">
        <v>3416</v>
      </c>
      <c r="F122" s="2" t="s">
        <v>3478</v>
      </c>
      <c r="G122" s="2"/>
      <c r="H122" s="2" t="s">
        <v>3418</v>
      </c>
    </row>
    <row r="123" ht="38" customHeight="1" spans="1:8">
      <c r="A123" s="2">
        <v>10690002</v>
      </c>
      <c r="B123" s="2">
        <v>106900</v>
      </c>
      <c r="C123" s="2" t="s">
        <v>614</v>
      </c>
      <c r="D123" s="2">
        <v>2</v>
      </c>
      <c r="E123" s="2" t="s">
        <v>3416</v>
      </c>
      <c r="F123" s="2" t="s">
        <v>3479</v>
      </c>
      <c r="G123" s="2"/>
      <c r="H123" s="2" t="s">
        <v>3418</v>
      </c>
    </row>
    <row r="124" ht="38" customHeight="1" spans="1:8">
      <c r="A124" s="2">
        <v>10690003</v>
      </c>
      <c r="B124" s="2">
        <v>106900</v>
      </c>
      <c r="C124" s="2" t="s">
        <v>614</v>
      </c>
      <c r="D124" s="2">
        <v>3</v>
      </c>
      <c r="E124" s="2" t="s">
        <v>3416</v>
      </c>
      <c r="F124" s="2" t="s">
        <v>3480</v>
      </c>
      <c r="G124" s="2"/>
      <c r="H124" s="2" t="s">
        <v>3418</v>
      </c>
    </row>
    <row r="125" ht="38" customHeight="1" spans="1:8">
      <c r="A125" s="2">
        <v>10690004</v>
      </c>
      <c r="B125" s="2">
        <v>106900</v>
      </c>
      <c r="C125" s="2" t="s">
        <v>614</v>
      </c>
      <c r="D125" s="2">
        <v>4</v>
      </c>
      <c r="E125" s="2" t="s">
        <v>3416</v>
      </c>
      <c r="F125" s="2" t="s">
        <v>3481</v>
      </c>
      <c r="G125" s="2"/>
      <c r="H125" s="2" t="s">
        <v>3418</v>
      </c>
    </row>
    <row r="126" ht="38" customHeight="1" spans="1:8">
      <c r="A126" s="2">
        <v>10690005</v>
      </c>
      <c r="B126" s="2">
        <v>106900</v>
      </c>
      <c r="C126" s="2" t="s">
        <v>614</v>
      </c>
      <c r="D126" s="2">
        <v>5</v>
      </c>
      <c r="E126" s="2" t="s">
        <v>3416</v>
      </c>
      <c r="F126" s="2" t="s">
        <v>3482</v>
      </c>
      <c r="G126" s="2"/>
      <c r="H126" s="2" t="s">
        <v>3418</v>
      </c>
    </row>
    <row r="127" ht="38" customHeight="1" spans="1:8">
      <c r="A127" s="2">
        <v>10690006</v>
      </c>
      <c r="B127" s="2">
        <v>106900</v>
      </c>
      <c r="C127" s="2" t="s">
        <v>614</v>
      </c>
      <c r="D127" s="2">
        <v>6</v>
      </c>
      <c r="E127" s="2" t="s">
        <v>3416</v>
      </c>
      <c r="F127" s="2" t="s">
        <v>3483</v>
      </c>
      <c r="G127" s="2"/>
      <c r="H127" s="2" t="s">
        <v>3418</v>
      </c>
    </row>
    <row r="128" ht="38" customHeight="1" spans="1:8">
      <c r="A128" s="2">
        <v>10690007</v>
      </c>
      <c r="B128" s="2">
        <v>106900</v>
      </c>
      <c r="C128" s="2" t="s">
        <v>614</v>
      </c>
      <c r="D128" s="2">
        <v>7</v>
      </c>
      <c r="E128" s="2" t="s">
        <v>3416</v>
      </c>
      <c r="F128" s="2" t="s">
        <v>3484</v>
      </c>
      <c r="G128" s="2"/>
      <c r="H128" s="2" t="s">
        <v>3418</v>
      </c>
    </row>
    <row r="129" ht="38" customHeight="1" spans="1:8">
      <c r="A129" s="2">
        <v>10690008</v>
      </c>
      <c r="B129" s="2">
        <v>106900</v>
      </c>
      <c r="C129" s="2" t="s">
        <v>614</v>
      </c>
      <c r="D129" s="2">
        <v>8</v>
      </c>
      <c r="E129" s="2" t="s">
        <v>3416</v>
      </c>
      <c r="F129" s="2" t="s">
        <v>3485</v>
      </c>
      <c r="G129" s="2"/>
      <c r="H129" s="2" t="s">
        <v>3418</v>
      </c>
    </row>
    <row r="130" ht="38" customHeight="1" spans="1:8">
      <c r="A130" s="2">
        <v>10690009</v>
      </c>
      <c r="B130" s="2">
        <v>106900</v>
      </c>
      <c r="C130" s="2" t="s">
        <v>614</v>
      </c>
      <c r="D130" s="2">
        <v>9</v>
      </c>
      <c r="E130" s="2" t="s">
        <v>3416</v>
      </c>
      <c r="F130" s="2" t="s">
        <v>3486</v>
      </c>
      <c r="G130" s="2"/>
      <c r="H130" s="2" t="s">
        <v>3418</v>
      </c>
    </row>
    <row r="131" ht="38" customHeight="1" spans="1:8">
      <c r="A131" s="2">
        <v>10690010</v>
      </c>
      <c r="B131" s="2">
        <v>106900</v>
      </c>
      <c r="C131" s="2" t="s">
        <v>614</v>
      </c>
      <c r="D131" s="2">
        <v>10</v>
      </c>
      <c r="E131" s="2" t="s">
        <v>3416</v>
      </c>
      <c r="F131" s="2" t="s">
        <v>3487</v>
      </c>
      <c r="G131" s="2"/>
      <c r="H131" s="2" t="s">
        <v>3418</v>
      </c>
    </row>
    <row r="132" ht="38" customHeight="1" spans="1:8">
      <c r="A132" s="2">
        <v>10700001</v>
      </c>
      <c r="B132" s="2">
        <v>107000</v>
      </c>
      <c r="C132" s="2" t="s">
        <v>616</v>
      </c>
      <c r="D132" s="2">
        <v>1</v>
      </c>
      <c r="E132" s="2" t="s">
        <v>3416</v>
      </c>
      <c r="F132" s="2" t="s">
        <v>3488</v>
      </c>
      <c r="G132" s="2"/>
      <c r="H132" s="2" t="s">
        <v>3418</v>
      </c>
    </row>
    <row r="133" ht="38" customHeight="1" spans="1:8">
      <c r="A133" s="2">
        <v>10700002</v>
      </c>
      <c r="B133" s="2">
        <v>107000</v>
      </c>
      <c r="C133" s="2" t="s">
        <v>616</v>
      </c>
      <c r="D133" s="2">
        <v>2</v>
      </c>
      <c r="E133" s="2" t="s">
        <v>3416</v>
      </c>
      <c r="F133" s="2" t="s">
        <v>3489</v>
      </c>
      <c r="G133" s="2"/>
      <c r="H133" s="2" t="s">
        <v>3418</v>
      </c>
    </row>
    <row r="134" ht="38" customHeight="1" spans="1:8">
      <c r="A134" s="2">
        <v>10700003</v>
      </c>
      <c r="B134" s="2">
        <v>107000</v>
      </c>
      <c r="C134" s="2" t="s">
        <v>616</v>
      </c>
      <c r="D134" s="2">
        <v>3</v>
      </c>
      <c r="E134" s="2" t="s">
        <v>3416</v>
      </c>
      <c r="F134" s="2" t="s">
        <v>3490</v>
      </c>
      <c r="G134" s="2"/>
      <c r="H134" s="2" t="s">
        <v>3418</v>
      </c>
    </row>
    <row r="135" ht="38" customHeight="1" spans="1:8">
      <c r="A135" s="2">
        <v>10700004</v>
      </c>
      <c r="B135" s="2">
        <v>107000</v>
      </c>
      <c r="C135" s="2" t="s">
        <v>616</v>
      </c>
      <c r="D135" s="2">
        <v>4</v>
      </c>
      <c r="E135" s="2" t="s">
        <v>3416</v>
      </c>
      <c r="F135" s="2" t="s">
        <v>3491</v>
      </c>
      <c r="G135" s="2"/>
      <c r="H135" s="2" t="s">
        <v>3418</v>
      </c>
    </row>
    <row r="136" ht="38" customHeight="1" spans="1:8">
      <c r="A136" s="2">
        <v>10700005</v>
      </c>
      <c r="B136" s="2">
        <v>107000</v>
      </c>
      <c r="C136" s="2" t="s">
        <v>616</v>
      </c>
      <c r="D136" s="2">
        <v>5</v>
      </c>
      <c r="E136" s="2" t="s">
        <v>3416</v>
      </c>
      <c r="F136" s="2" t="s">
        <v>3492</v>
      </c>
      <c r="G136" s="2"/>
      <c r="H136" s="2" t="s">
        <v>3418</v>
      </c>
    </row>
    <row r="137" ht="38" customHeight="1" spans="1:8">
      <c r="A137" s="2">
        <v>10700006</v>
      </c>
      <c r="B137" s="2">
        <v>107000</v>
      </c>
      <c r="C137" s="2" t="s">
        <v>616</v>
      </c>
      <c r="D137" s="2">
        <v>6</v>
      </c>
      <c r="E137" s="2" t="s">
        <v>3416</v>
      </c>
      <c r="F137" s="2" t="s">
        <v>3493</v>
      </c>
      <c r="G137" s="2"/>
      <c r="H137" s="2" t="s">
        <v>3418</v>
      </c>
    </row>
    <row r="138" ht="38" customHeight="1" spans="1:8">
      <c r="A138" s="2">
        <v>10700007</v>
      </c>
      <c r="B138" s="2">
        <v>107000</v>
      </c>
      <c r="C138" s="2" t="s">
        <v>616</v>
      </c>
      <c r="D138" s="2">
        <v>7</v>
      </c>
      <c r="E138" s="2" t="s">
        <v>3416</v>
      </c>
      <c r="F138" s="2" t="s">
        <v>3494</v>
      </c>
      <c r="G138" s="2"/>
      <c r="H138" s="2" t="s">
        <v>3418</v>
      </c>
    </row>
    <row r="139" ht="38" customHeight="1" spans="1:8">
      <c r="A139" s="2">
        <v>10700008</v>
      </c>
      <c r="B139" s="2">
        <v>107000</v>
      </c>
      <c r="C139" s="2" t="s">
        <v>616</v>
      </c>
      <c r="D139" s="2">
        <v>8</v>
      </c>
      <c r="E139" s="2" t="s">
        <v>3416</v>
      </c>
      <c r="F139" s="2" t="s">
        <v>3495</v>
      </c>
      <c r="G139" s="2"/>
      <c r="H139" s="2" t="s">
        <v>3418</v>
      </c>
    </row>
    <row r="140" ht="38" customHeight="1" spans="1:8">
      <c r="A140" s="2">
        <v>10700009</v>
      </c>
      <c r="B140" s="2">
        <v>107000</v>
      </c>
      <c r="C140" s="2" t="s">
        <v>616</v>
      </c>
      <c r="D140" s="2">
        <v>9</v>
      </c>
      <c r="E140" s="2" t="s">
        <v>3416</v>
      </c>
      <c r="F140" s="2" t="s">
        <v>3496</v>
      </c>
      <c r="G140" s="2"/>
      <c r="H140" s="2" t="s">
        <v>3418</v>
      </c>
    </row>
    <row r="141" ht="38" customHeight="1" spans="1:8">
      <c r="A141" s="2">
        <v>10700010</v>
      </c>
      <c r="B141" s="2">
        <v>107000</v>
      </c>
      <c r="C141" s="2" t="s">
        <v>616</v>
      </c>
      <c r="D141" s="2">
        <v>10</v>
      </c>
      <c r="E141" s="2" t="s">
        <v>3416</v>
      </c>
      <c r="F141" s="2" t="s">
        <v>3497</v>
      </c>
      <c r="G141" s="2"/>
      <c r="H141" s="2" t="s">
        <v>3418</v>
      </c>
    </row>
    <row r="142" ht="38" customHeight="1" spans="1:8">
      <c r="A142" s="2">
        <v>10710001</v>
      </c>
      <c r="B142" s="2">
        <v>107100</v>
      </c>
      <c r="C142" s="2" t="s">
        <v>620</v>
      </c>
      <c r="D142" s="2">
        <v>1</v>
      </c>
      <c r="E142" s="2" t="s">
        <v>3416</v>
      </c>
      <c r="F142" s="2" t="s">
        <v>3498</v>
      </c>
      <c r="G142" s="2"/>
      <c r="H142" s="2" t="s">
        <v>3418</v>
      </c>
    </row>
    <row r="143" ht="38" customHeight="1" spans="1:8">
      <c r="A143" s="2">
        <v>10710002</v>
      </c>
      <c r="B143" s="2">
        <v>107100</v>
      </c>
      <c r="C143" s="2" t="s">
        <v>620</v>
      </c>
      <c r="D143" s="2">
        <v>2</v>
      </c>
      <c r="E143" s="2" t="s">
        <v>3416</v>
      </c>
      <c r="F143" s="2" t="s">
        <v>3499</v>
      </c>
      <c r="G143" s="2"/>
      <c r="H143" s="2" t="s">
        <v>3418</v>
      </c>
    </row>
    <row r="144" ht="38" customHeight="1" spans="1:8">
      <c r="A144" s="2">
        <v>10710003</v>
      </c>
      <c r="B144" s="2">
        <v>107100</v>
      </c>
      <c r="C144" s="2" t="s">
        <v>620</v>
      </c>
      <c r="D144" s="2">
        <v>3</v>
      </c>
      <c r="E144" s="2" t="s">
        <v>3416</v>
      </c>
      <c r="F144" s="2" t="s">
        <v>3500</v>
      </c>
      <c r="G144" s="2"/>
      <c r="H144" s="2" t="s">
        <v>3418</v>
      </c>
    </row>
    <row r="145" ht="38" customHeight="1" spans="1:8">
      <c r="A145" s="2">
        <v>10710004</v>
      </c>
      <c r="B145" s="2">
        <v>107100</v>
      </c>
      <c r="C145" s="2" t="s">
        <v>620</v>
      </c>
      <c r="D145" s="2">
        <v>4</v>
      </c>
      <c r="E145" s="2" t="s">
        <v>3416</v>
      </c>
      <c r="F145" s="2" t="s">
        <v>3501</v>
      </c>
      <c r="G145" s="2"/>
      <c r="H145" s="2" t="s">
        <v>3418</v>
      </c>
    </row>
    <row r="146" ht="38" customHeight="1" spans="1:8">
      <c r="A146" s="2">
        <v>10710005</v>
      </c>
      <c r="B146" s="2">
        <v>107100</v>
      </c>
      <c r="C146" s="2" t="s">
        <v>620</v>
      </c>
      <c r="D146" s="2">
        <v>5</v>
      </c>
      <c r="E146" s="2" t="s">
        <v>3416</v>
      </c>
      <c r="F146" s="2" t="s">
        <v>3502</v>
      </c>
      <c r="G146" s="2"/>
      <c r="H146" s="2" t="s">
        <v>3418</v>
      </c>
    </row>
    <row r="147" ht="38" customHeight="1" spans="1:8">
      <c r="A147" s="2">
        <v>10710006</v>
      </c>
      <c r="B147" s="2">
        <v>107100</v>
      </c>
      <c r="C147" s="2" t="s">
        <v>620</v>
      </c>
      <c r="D147" s="2">
        <v>6</v>
      </c>
      <c r="E147" s="2" t="s">
        <v>3416</v>
      </c>
      <c r="F147" s="2" t="s">
        <v>3503</v>
      </c>
      <c r="G147" s="2"/>
      <c r="H147" s="2" t="s">
        <v>3418</v>
      </c>
    </row>
    <row r="148" ht="38" customHeight="1" spans="1:8">
      <c r="A148" s="2">
        <v>10710007</v>
      </c>
      <c r="B148" s="2">
        <v>107100</v>
      </c>
      <c r="C148" s="2" t="s">
        <v>620</v>
      </c>
      <c r="D148" s="2">
        <v>7</v>
      </c>
      <c r="E148" s="2" t="s">
        <v>3416</v>
      </c>
      <c r="F148" s="2" t="s">
        <v>3504</v>
      </c>
      <c r="G148" s="2"/>
      <c r="H148" s="2" t="s">
        <v>3418</v>
      </c>
    </row>
    <row r="149" ht="38" customHeight="1" spans="1:8">
      <c r="A149" s="2">
        <v>10710008</v>
      </c>
      <c r="B149" s="2">
        <v>107100</v>
      </c>
      <c r="C149" s="2" t="s">
        <v>620</v>
      </c>
      <c r="D149" s="2">
        <v>8</v>
      </c>
      <c r="E149" s="2" t="s">
        <v>3416</v>
      </c>
      <c r="F149" s="2" t="s">
        <v>3505</v>
      </c>
      <c r="G149" s="2"/>
      <c r="H149" s="2" t="s">
        <v>3418</v>
      </c>
    </row>
    <row r="150" ht="38" customHeight="1" spans="1:8">
      <c r="A150" s="2">
        <v>10710009</v>
      </c>
      <c r="B150" s="2">
        <v>107100</v>
      </c>
      <c r="C150" s="2" t="s">
        <v>620</v>
      </c>
      <c r="D150" s="2">
        <v>9</v>
      </c>
      <c r="E150" s="2" t="s">
        <v>3416</v>
      </c>
      <c r="F150" s="2" t="s">
        <v>3506</v>
      </c>
      <c r="G150" s="2"/>
      <c r="H150" s="2" t="s">
        <v>3418</v>
      </c>
    </row>
    <row r="151" ht="38" customHeight="1" spans="1:8">
      <c r="A151" s="2">
        <v>10710010</v>
      </c>
      <c r="B151" s="2">
        <v>107100</v>
      </c>
      <c r="C151" s="2" t="s">
        <v>620</v>
      </c>
      <c r="D151" s="2">
        <v>10</v>
      </c>
      <c r="E151" s="2" t="s">
        <v>3416</v>
      </c>
      <c r="F151" s="2" t="s">
        <v>3507</v>
      </c>
      <c r="G151" s="2"/>
      <c r="H151" s="2" t="s">
        <v>3418</v>
      </c>
    </row>
    <row r="152" ht="38" customHeight="1" spans="1:8">
      <c r="A152" s="2">
        <v>10720001</v>
      </c>
      <c r="B152" s="2">
        <v>107200</v>
      </c>
      <c r="C152" s="2" t="s">
        <v>624</v>
      </c>
      <c r="D152" s="2">
        <v>1</v>
      </c>
      <c r="E152" s="2" t="s">
        <v>3416</v>
      </c>
      <c r="F152" s="2" t="s">
        <v>3508</v>
      </c>
      <c r="G152" s="2"/>
      <c r="H152" s="2" t="s">
        <v>3418</v>
      </c>
    </row>
    <row r="153" ht="38" customHeight="1" spans="1:8">
      <c r="A153" s="2">
        <v>10720002</v>
      </c>
      <c r="B153" s="2">
        <v>107200</v>
      </c>
      <c r="C153" s="2" t="s">
        <v>624</v>
      </c>
      <c r="D153" s="2">
        <v>2</v>
      </c>
      <c r="E153" s="2" t="s">
        <v>3416</v>
      </c>
      <c r="F153" s="2" t="s">
        <v>3509</v>
      </c>
      <c r="G153" s="2"/>
      <c r="H153" s="2" t="s">
        <v>3418</v>
      </c>
    </row>
    <row r="154" ht="38" customHeight="1" spans="1:8">
      <c r="A154" s="2">
        <v>10720003</v>
      </c>
      <c r="B154" s="2">
        <v>107200</v>
      </c>
      <c r="C154" s="2" t="s">
        <v>624</v>
      </c>
      <c r="D154" s="2">
        <v>3</v>
      </c>
      <c r="E154" s="2" t="s">
        <v>3416</v>
      </c>
      <c r="F154" s="2" t="s">
        <v>3510</v>
      </c>
      <c r="G154" s="2"/>
      <c r="H154" s="2" t="s">
        <v>3418</v>
      </c>
    </row>
    <row r="155" ht="38" customHeight="1" spans="1:8">
      <c r="A155" s="2">
        <v>10720004</v>
      </c>
      <c r="B155" s="2">
        <v>107200</v>
      </c>
      <c r="C155" s="2" t="s">
        <v>624</v>
      </c>
      <c r="D155" s="2">
        <v>4</v>
      </c>
      <c r="E155" s="2" t="s">
        <v>3416</v>
      </c>
      <c r="F155" s="2" t="s">
        <v>3511</v>
      </c>
      <c r="G155" s="2"/>
      <c r="H155" s="2" t="s">
        <v>3418</v>
      </c>
    </row>
    <row r="156" ht="38" customHeight="1" spans="1:8">
      <c r="A156" s="2">
        <v>10720005</v>
      </c>
      <c r="B156" s="2">
        <v>107200</v>
      </c>
      <c r="C156" s="2" t="s">
        <v>624</v>
      </c>
      <c r="D156" s="2">
        <v>5</v>
      </c>
      <c r="E156" s="2" t="s">
        <v>3416</v>
      </c>
      <c r="F156" s="2" t="s">
        <v>3512</v>
      </c>
      <c r="G156" s="2"/>
      <c r="H156" s="2" t="s">
        <v>3418</v>
      </c>
    </row>
    <row r="157" ht="38" customHeight="1" spans="1:8">
      <c r="A157" s="2">
        <v>10720006</v>
      </c>
      <c r="B157" s="2">
        <v>107200</v>
      </c>
      <c r="C157" s="2" t="s">
        <v>624</v>
      </c>
      <c r="D157" s="2">
        <v>6</v>
      </c>
      <c r="E157" s="2" t="s">
        <v>3416</v>
      </c>
      <c r="F157" s="2" t="s">
        <v>3513</v>
      </c>
      <c r="G157" s="2"/>
      <c r="H157" s="2" t="s">
        <v>3418</v>
      </c>
    </row>
    <row r="158" ht="38" customHeight="1" spans="1:8">
      <c r="A158" s="2">
        <v>10720007</v>
      </c>
      <c r="B158" s="2">
        <v>107200</v>
      </c>
      <c r="C158" s="2" t="s">
        <v>624</v>
      </c>
      <c r="D158" s="2">
        <v>7</v>
      </c>
      <c r="E158" s="2" t="s">
        <v>3416</v>
      </c>
      <c r="F158" s="2" t="s">
        <v>3514</v>
      </c>
      <c r="G158" s="2"/>
      <c r="H158" s="2" t="s">
        <v>3418</v>
      </c>
    </row>
    <row r="159" ht="38" customHeight="1" spans="1:8">
      <c r="A159" s="2">
        <v>10720008</v>
      </c>
      <c r="B159" s="2">
        <v>107200</v>
      </c>
      <c r="C159" s="2" t="s">
        <v>624</v>
      </c>
      <c r="D159" s="2">
        <v>8</v>
      </c>
      <c r="E159" s="2" t="s">
        <v>3416</v>
      </c>
      <c r="F159" s="2" t="s">
        <v>3515</v>
      </c>
      <c r="G159" s="2"/>
      <c r="H159" s="2" t="s">
        <v>3418</v>
      </c>
    </row>
    <row r="160" ht="38" customHeight="1" spans="1:8">
      <c r="A160" s="2">
        <v>10720009</v>
      </c>
      <c r="B160" s="2">
        <v>107200</v>
      </c>
      <c r="C160" s="2" t="s">
        <v>624</v>
      </c>
      <c r="D160" s="2">
        <v>9</v>
      </c>
      <c r="E160" s="2" t="s">
        <v>3416</v>
      </c>
      <c r="F160" s="2" t="s">
        <v>3516</v>
      </c>
      <c r="G160" s="2"/>
      <c r="H160" s="2" t="s">
        <v>3418</v>
      </c>
    </row>
    <row r="161" ht="38" customHeight="1" spans="1:8">
      <c r="A161" s="2">
        <v>10720010</v>
      </c>
      <c r="B161" s="2">
        <v>107200</v>
      </c>
      <c r="C161" s="2" t="s">
        <v>624</v>
      </c>
      <c r="D161" s="2">
        <v>10</v>
      </c>
      <c r="E161" s="2" t="s">
        <v>3416</v>
      </c>
      <c r="F161" s="2" t="s">
        <v>3517</v>
      </c>
      <c r="G161" s="2"/>
      <c r="H161" s="2" t="s">
        <v>3418</v>
      </c>
    </row>
    <row r="162" ht="38" customHeight="1" spans="1:8">
      <c r="A162" s="2">
        <v>10730001</v>
      </c>
      <c r="B162" s="2">
        <v>107300</v>
      </c>
      <c r="C162" s="2" t="s">
        <v>628</v>
      </c>
      <c r="D162" s="2">
        <v>1</v>
      </c>
      <c r="E162" s="2" t="s">
        <v>3354</v>
      </c>
      <c r="F162" s="2" t="s">
        <v>630</v>
      </c>
      <c r="G162" s="2" t="s">
        <v>3518</v>
      </c>
      <c r="H162" s="2" t="s">
        <v>3356</v>
      </c>
    </row>
    <row r="163" ht="38" customHeight="1" spans="1:8">
      <c r="A163" s="2">
        <v>10730002</v>
      </c>
      <c r="B163" s="2">
        <v>107300</v>
      </c>
      <c r="C163" s="2" t="s">
        <v>628</v>
      </c>
      <c r="D163" s="2">
        <v>2</v>
      </c>
      <c r="E163" s="2" t="s">
        <v>3354</v>
      </c>
      <c r="F163" s="2" t="s">
        <v>631</v>
      </c>
      <c r="G163" s="2" t="s">
        <v>3519</v>
      </c>
      <c r="H163" s="2" t="s">
        <v>3356</v>
      </c>
    </row>
    <row r="164" ht="38" customHeight="1" spans="1:8">
      <c r="A164" s="2">
        <v>10730003</v>
      </c>
      <c r="B164" s="2">
        <v>107300</v>
      </c>
      <c r="C164" s="2" t="s">
        <v>628</v>
      </c>
      <c r="D164" s="2">
        <v>3</v>
      </c>
      <c r="E164" s="2" t="s">
        <v>3354</v>
      </c>
      <c r="F164" s="2" t="s">
        <v>632</v>
      </c>
      <c r="G164" s="2" t="s">
        <v>3520</v>
      </c>
      <c r="H164" s="2" t="s">
        <v>3356</v>
      </c>
    </row>
    <row r="165" ht="38" customHeight="1" spans="1:8">
      <c r="A165" s="2">
        <v>10730004</v>
      </c>
      <c r="B165" s="2">
        <v>107300</v>
      </c>
      <c r="C165" s="2" t="s">
        <v>628</v>
      </c>
      <c r="D165" s="2">
        <v>4</v>
      </c>
      <c r="E165" s="2" t="s">
        <v>3354</v>
      </c>
      <c r="F165" s="2" t="s">
        <v>633</v>
      </c>
      <c r="G165" s="2" t="s">
        <v>3521</v>
      </c>
      <c r="H165" s="2" t="s">
        <v>3356</v>
      </c>
    </row>
    <row r="166" ht="38" customHeight="1" spans="1:8">
      <c r="A166" s="2">
        <v>10730005</v>
      </c>
      <c r="B166" s="2">
        <v>107300</v>
      </c>
      <c r="C166" s="2" t="s">
        <v>628</v>
      </c>
      <c r="D166" s="2">
        <v>5</v>
      </c>
      <c r="E166" s="2" t="s">
        <v>3354</v>
      </c>
      <c r="F166" s="2" t="s">
        <v>634</v>
      </c>
      <c r="G166" s="2" t="s">
        <v>3522</v>
      </c>
      <c r="H166" s="2" t="s">
        <v>3356</v>
      </c>
    </row>
    <row r="167" ht="38" customHeight="1" spans="1:8">
      <c r="A167" s="2">
        <v>10730006</v>
      </c>
      <c r="B167" s="2">
        <v>107300</v>
      </c>
      <c r="C167" s="2" t="s">
        <v>628</v>
      </c>
      <c r="D167" s="2">
        <v>6</v>
      </c>
      <c r="E167" s="2" t="s">
        <v>3354</v>
      </c>
      <c r="F167" s="2" t="s">
        <v>635</v>
      </c>
      <c r="G167" s="2" t="s">
        <v>3523</v>
      </c>
      <c r="H167" s="2" t="s">
        <v>3356</v>
      </c>
    </row>
    <row r="168" ht="38" customHeight="1" spans="1:8">
      <c r="A168" s="2">
        <v>10730007</v>
      </c>
      <c r="B168" s="2">
        <v>107300</v>
      </c>
      <c r="C168" s="2" t="s">
        <v>628</v>
      </c>
      <c r="D168" s="2">
        <v>7</v>
      </c>
      <c r="E168" s="2" t="s">
        <v>3354</v>
      </c>
      <c r="F168" s="2" t="s">
        <v>636</v>
      </c>
      <c r="G168" s="2" t="s">
        <v>3524</v>
      </c>
      <c r="H168" s="2" t="s">
        <v>3356</v>
      </c>
    </row>
    <row r="169" ht="38" customHeight="1" spans="1:8">
      <c r="A169" s="2">
        <v>10730008</v>
      </c>
      <c r="B169" s="2">
        <v>107300</v>
      </c>
      <c r="C169" s="2" t="s">
        <v>628</v>
      </c>
      <c r="D169" s="2">
        <v>8</v>
      </c>
      <c r="E169" s="2" t="s">
        <v>3354</v>
      </c>
      <c r="F169" s="2" t="s">
        <v>637</v>
      </c>
      <c r="G169" s="2" t="s">
        <v>3525</v>
      </c>
      <c r="H169" s="2" t="s">
        <v>3356</v>
      </c>
    </row>
    <row r="170" ht="38" customHeight="1" spans="1:8">
      <c r="A170" s="2">
        <v>10730009</v>
      </c>
      <c r="B170" s="2">
        <v>107300</v>
      </c>
      <c r="C170" s="2" t="s">
        <v>628</v>
      </c>
      <c r="D170" s="2">
        <v>9</v>
      </c>
      <c r="E170" s="2" t="s">
        <v>3354</v>
      </c>
      <c r="F170" s="2" t="s">
        <v>638</v>
      </c>
      <c r="G170" s="2" t="s">
        <v>3526</v>
      </c>
      <c r="H170" s="2" t="s">
        <v>3356</v>
      </c>
    </row>
    <row r="171" ht="38" customHeight="1" spans="1:8">
      <c r="A171" s="2">
        <v>10730010</v>
      </c>
      <c r="B171" s="2">
        <v>107300</v>
      </c>
      <c r="C171" s="2" t="s">
        <v>628</v>
      </c>
      <c r="D171" s="2">
        <v>10</v>
      </c>
      <c r="E171" s="2" t="s">
        <v>3354</v>
      </c>
      <c r="F171" s="2" t="s">
        <v>640</v>
      </c>
      <c r="G171" s="2" t="s">
        <v>3527</v>
      </c>
      <c r="H171" s="2" t="s">
        <v>3356</v>
      </c>
    </row>
    <row r="172" ht="38" customHeight="1" spans="1:8">
      <c r="A172" s="2">
        <v>10740001</v>
      </c>
      <c r="B172" s="2">
        <v>107400</v>
      </c>
      <c r="C172" s="2" t="s">
        <v>641</v>
      </c>
      <c r="D172" s="2">
        <v>1</v>
      </c>
      <c r="E172" s="2" t="s">
        <v>3354</v>
      </c>
      <c r="F172" s="2" t="s">
        <v>643</v>
      </c>
      <c r="G172" s="2" t="s">
        <v>3528</v>
      </c>
      <c r="H172" s="2" t="s">
        <v>3356</v>
      </c>
    </row>
    <row r="173" ht="38" customHeight="1" spans="1:8">
      <c r="A173" s="2">
        <v>10740002</v>
      </c>
      <c r="B173" s="2">
        <v>107400</v>
      </c>
      <c r="C173" s="2" t="s">
        <v>641</v>
      </c>
      <c r="D173" s="2">
        <v>2</v>
      </c>
      <c r="E173" s="2" t="s">
        <v>3354</v>
      </c>
      <c r="F173" s="2" t="s">
        <v>644</v>
      </c>
      <c r="G173" s="2" t="s">
        <v>3529</v>
      </c>
      <c r="H173" s="2" t="s">
        <v>3356</v>
      </c>
    </row>
    <row r="174" ht="38" customHeight="1" spans="1:8">
      <c r="A174" s="2">
        <v>10740003</v>
      </c>
      <c r="B174" s="2">
        <v>107400</v>
      </c>
      <c r="C174" s="2" t="s">
        <v>641</v>
      </c>
      <c r="D174" s="2">
        <v>3</v>
      </c>
      <c r="E174" s="2" t="s">
        <v>3354</v>
      </c>
      <c r="F174" s="2" t="s">
        <v>645</v>
      </c>
      <c r="G174" s="2" t="s">
        <v>3530</v>
      </c>
      <c r="H174" s="2" t="s">
        <v>3356</v>
      </c>
    </row>
    <row r="175" ht="38" customHeight="1" spans="1:8">
      <c r="A175" s="2">
        <v>10740004</v>
      </c>
      <c r="B175" s="2">
        <v>107400</v>
      </c>
      <c r="C175" s="2" t="s">
        <v>641</v>
      </c>
      <c r="D175" s="2">
        <v>4</v>
      </c>
      <c r="E175" s="2" t="s">
        <v>3354</v>
      </c>
      <c r="F175" s="2" t="s">
        <v>646</v>
      </c>
      <c r="G175" s="2" t="s">
        <v>3531</v>
      </c>
      <c r="H175" s="2" t="s">
        <v>3356</v>
      </c>
    </row>
    <row r="176" ht="38" customHeight="1" spans="1:8">
      <c r="A176" s="2">
        <v>10740005</v>
      </c>
      <c r="B176" s="2">
        <v>107400</v>
      </c>
      <c r="C176" s="2" t="s">
        <v>641</v>
      </c>
      <c r="D176" s="2">
        <v>5</v>
      </c>
      <c r="E176" s="2" t="s">
        <v>3354</v>
      </c>
      <c r="F176" s="2" t="s">
        <v>647</v>
      </c>
      <c r="G176" s="2" t="s">
        <v>3532</v>
      </c>
      <c r="H176" s="2" t="s">
        <v>3356</v>
      </c>
    </row>
    <row r="177" ht="38" customHeight="1" spans="1:8">
      <c r="A177" s="2">
        <v>10740006</v>
      </c>
      <c r="B177" s="2">
        <v>107400</v>
      </c>
      <c r="C177" s="2" t="s">
        <v>641</v>
      </c>
      <c r="D177" s="2">
        <v>6</v>
      </c>
      <c r="E177" s="2" t="s">
        <v>3354</v>
      </c>
      <c r="F177" s="2" t="s">
        <v>648</v>
      </c>
      <c r="G177" s="2" t="s">
        <v>3533</v>
      </c>
      <c r="H177" s="2" t="s">
        <v>3356</v>
      </c>
    </row>
    <row r="178" ht="38" customHeight="1" spans="1:8">
      <c r="A178" s="2">
        <v>10740007</v>
      </c>
      <c r="B178" s="2">
        <v>107400</v>
      </c>
      <c r="C178" s="2" t="s">
        <v>641</v>
      </c>
      <c r="D178" s="2">
        <v>7</v>
      </c>
      <c r="E178" s="2" t="s">
        <v>3354</v>
      </c>
      <c r="F178" s="2" t="s">
        <v>649</v>
      </c>
      <c r="G178" s="2" t="s">
        <v>3534</v>
      </c>
      <c r="H178" s="2" t="s">
        <v>3356</v>
      </c>
    </row>
    <row r="179" ht="38" customHeight="1" spans="1:8">
      <c r="A179" s="2">
        <v>10740008</v>
      </c>
      <c r="B179" s="2">
        <v>107400</v>
      </c>
      <c r="C179" s="2" t="s">
        <v>641</v>
      </c>
      <c r="D179" s="2">
        <v>8</v>
      </c>
      <c r="E179" s="2" t="s">
        <v>3354</v>
      </c>
      <c r="F179" s="2" t="s">
        <v>650</v>
      </c>
      <c r="G179" s="2" t="s">
        <v>3535</v>
      </c>
      <c r="H179" s="2" t="s">
        <v>3356</v>
      </c>
    </row>
    <row r="180" ht="38" customHeight="1" spans="1:8">
      <c r="A180" s="2">
        <v>10740009</v>
      </c>
      <c r="B180" s="2">
        <v>107400</v>
      </c>
      <c r="C180" s="2" t="s">
        <v>641</v>
      </c>
      <c r="D180" s="2">
        <v>9</v>
      </c>
      <c r="E180" s="2" t="s">
        <v>3354</v>
      </c>
      <c r="F180" s="2" t="s">
        <v>651</v>
      </c>
      <c r="G180" s="2" t="s">
        <v>3536</v>
      </c>
      <c r="H180" s="2" t="s">
        <v>3356</v>
      </c>
    </row>
    <row r="181" ht="38" customHeight="1" spans="1:8">
      <c r="A181" s="2">
        <v>10740010</v>
      </c>
      <c r="B181" s="2">
        <v>107400</v>
      </c>
      <c r="C181" s="2" t="s">
        <v>641</v>
      </c>
      <c r="D181" s="2">
        <v>10</v>
      </c>
      <c r="E181" s="2" t="s">
        <v>3354</v>
      </c>
      <c r="F181" s="2" t="s">
        <v>653</v>
      </c>
      <c r="G181" s="2" t="s">
        <v>3537</v>
      </c>
      <c r="H181" s="2" t="s">
        <v>3356</v>
      </c>
    </row>
    <row r="182" ht="38" customHeight="1" spans="1:8">
      <c r="A182" s="2">
        <v>10750001</v>
      </c>
      <c r="B182" s="2">
        <v>107500</v>
      </c>
      <c r="C182" s="2" t="s">
        <v>654</v>
      </c>
      <c r="D182" s="2">
        <v>1</v>
      </c>
      <c r="E182" s="2" t="s">
        <v>3354</v>
      </c>
      <c r="F182" s="2" t="s">
        <v>656</v>
      </c>
      <c r="G182" s="2" t="s">
        <v>3538</v>
      </c>
      <c r="H182" s="2" t="s">
        <v>3356</v>
      </c>
    </row>
    <row r="183" ht="38" customHeight="1" spans="1:8">
      <c r="A183" s="2">
        <v>10750002</v>
      </c>
      <c r="B183" s="2">
        <v>107500</v>
      </c>
      <c r="C183" s="2" t="s">
        <v>654</v>
      </c>
      <c r="D183" s="2">
        <v>2</v>
      </c>
      <c r="E183" s="2" t="s">
        <v>3354</v>
      </c>
      <c r="F183" s="2" t="s">
        <v>657</v>
      </c>
      <c r="G183" s="2" t="s">
        <v>3539</v>
      </c>
      <c r="H183" s="2" t="s">
        <v>3356</v>
      </c>
    </row>
    <row r="184" ht="38" customHeight="1" spans="1:8">
      <c r="A184" s="2">
        <v>10750003</v>
      </c>
      <c r="B184" s="2">
        <v>107500</v>
      </c>
      <c r="C184" s="2" t="s">
        <v>654</v>
      </c>
      <c r="D184" s="2">
        <v>3</v>
      </c>
      <c r="E184" s="2" t="s">
        <v>3354</v>
      </c>
      <c r="F184" s="2" t="s">
        <v>658</v>
      </c>
      <c r="G184" s="2" t="s">
        <v>3540</v>
      </c>
      <c r="H184" s="2" t="s">
        <v>3356</v>
      </c>
    </row>
    <row r="185" ht="38" customHeight="1" spans="1:8">
      <c r="A185" s="2">
        <v>10750004</v>
      </c>
      <c r="B185" s="2">
        <v>107500</v>
      </c>
      <c r="C185" s="2" t="s">
        <v>654</v>
      </c>
      <c r="D185" s="2">
        <v>4</v>
      </c>
      <c r="E185" s="2" t="s">
        <v>3354</v>
      </c>
      <c r="F185" s="2" t="s">
        <v>659</v>
      </c>
      <c r="G185" s="2" t="s">
        <v>3541</v>
      </c>
      <c r="H185" s="2" t="s">
        <v>3356</v>
      </c>
    </row>
    <row r="186" ht="38" customHeight="1" spans="1:8">
      <c r="A186" s="2">
        <v>10750005</v>
      </c>
      <c r="B186" s="2">
        <v>107500</v>
      </c>
      <c r="C186" s="2" t="s">
        <v>654</v>
      </c>
      <c r="D186" s="2">
        <v>5</v>
      </c>
      <c r="E186" s="2" t="s">
        <v>3354</v>
      </c>
      <c r="F186" s="2" t="s">
        <v>660</v>
      </c>
      <c r="G186" s="2" t="s">
        <v>3542</v>
      </c>
      <c r="H186" s="2" t="s">
        <v>3356</v>
      </c>
    </row>
    <row r="187" ht="38" customHeight="1" spans="1:8">
      <c r="A187" s="2">
        <v>10750006</v>
      </c>
      <c r="B187" s="2">
        <v>107500</v>
      </c>
      <c r="C187" s="2" t="s">
        <v>654</v>
      </c>
      <c r="D187" s="2">
        <v>6</v>
      </c>
      <c r="E187" s="2" t="s">
        <v>3354</v>
      </c>
      <c r="F187" s="2" t="s">
        <v>661</v>
      </c>
      <c r="G187" s="2" t="s">
        <v>3543</v>
      </c>
      <c r="H187" s="2" t="s">
        <v>3356</v>
      </c>
    </row>
    <row r="188" ht="38" customHeight="1" spans="1:8">
      <c r="A188" s="2">
        <v>10750007</v>
      </c>
      <c r="B188" s="2">
        <v>107500</v>
      </c>
      <c r="C188" s="2" t="s">
        <v>654</v>
      </c>
      <c r="D188" s="2">
        <v>7</v>
      </c>
      <c r="E188" s="2" t="s">
        <v>3354</v>
      </c>
      <c r="F188" s="2" t="s">
        <v>662</v>
      </c>
      <c r="G188" s="2" t="s">
        <v>3544</v>
      </c>
      <c r="H188" s="2" t="s">
        <v>3356</v>
      </c>
    </row>
    <row r="189" ht="38" customHeight="1" spans="1:8">
      <c r="A189" s="2">
        <v>10750008</v>
      </c>
      <c r="B189" s="2">
        <v>107500</v>
      </c>
      <c r="C189" s="2" t="s">
        <v>654</v>
      </c>
      <c r="D189" s="2">
        <v>8</v>
      </c>
      <c r="E189" s="2" t="s">
        <v>3354</v>
      </c>
      <c r="F189" s="2" t="s">
        <v>663</v>
      </c>
      <c r="G189" s="2" t="s">
        <v>3545</v>
      </c>
      <c r="H189" s="2" t="s">
        <v>3356</v>
      </c>
    </row>
    <row r="190" ht="38" customHeight="1" spans="1:8">
      <c r="A190" s="2">
        <v>10750009</v>
      </c>
      <c r="B190" s="2">
        <v>107500</v>
      </c>
      <c r="C190" s="2" t="s">
        <v>654</v>
      </c>
      <c r="D190" s="2">
        <v>9</v>
      </c>
      <c r="E190" s="2" t="s">
        <v>3354</v>
      </c>
      <c r="F190" s="2" t="s">
        <v>664</v>
      </c>
      <c r="G190" s="2" t="s">
        <v>3546</v>
      </c>
      <c r="H190" s="2" t="s">
        <v>3356</v>
      </c>
    </row>
    <row r="191" ht="38" customHeight="1" spans="1:8">
      <c r="A191" s="2">
        <v>10750010</v>
      </c>
      <c r="B191" s="2">
        <v>107500</v>
      </c>
      <c r="C191" s="2" t="s">
        <v>654</v>
      </c>
      <c r="D191" s="2">
        <v>10</v>
      </c>
      <c r="E191" s="2" t="s">
        <v>3354</v>
      </c>
      <c r="F191" s="2" t="s">
        <v>666</v>
      </c>
      <c r="G191" s="2" t="s">
        <v>3547</v>
      </c>
      <c r="H191" s="2" t="s">
        <v>3356</v>
      </c>
    </row>
    <row r="192" ht="38" customHeight="1" spans="1:8">
      <c r="A192" s="2">
        <v>10760001</v>
      </c>
      <c r="B192" s="2">
        <v>107600</v>
      </c>
      <c r="C192" s="2" t="s">
        <v>667</v>
      </c>
      <c r="D192" s="2">
        <v>1</v>
      </c>
      <c r="E192" s="2" t="s">
        <v>3354</v>
      </c>
      <c r="F192" s="2" t="s">
        <v>669</v>
      </c>
      <c r="G192" s="2" t="s">
        <v>3548</v>
      </c>
      <c r="H192" s="2" t="s">
        <v>3356</v>
      </c>
    </row>
    <row r="193" ht="38" customHeight="1" spans="1:8">
      <c r="A193" s="2">
        <v>10760002</v>
      </c>
      <c r="B193" s="2">
        <v>107600</v>
      </c>
      <c r="C193" s="2" t="s">
        <v>667</v>
      </c>
      <c r="D193" s="2">
        <v>2</v>
      </c>
      <c r="E193" s="2" t="s">
        <v>3354</v>
      </c>
      <c r="F193" s="2" t="s">
        <v>670</v>
      </c>
      <c r="G193" s="2" t="s">
        <v>3549</v>
      </c>
      <c r="H193" s="2" t="s">
        <v>3356</v>
      </c>
    </row>
    <row r="194" ht="38" customHeight="1" spans="1:8">
      <c r="A194" s="2">
        <v>10760003</v>
      </c>
      <c r="B194" s="2">
        <v>107600</v>
      </c>
      <c r="C194" s="2" t="s">
        <v>667</v>
      </c>
      <c r="D194" s="2">
        <v>3</v>
      </c>
      <c r="E194" s="2" t="s">
        <v>3354</v>
      </c>
      <c r="F194" s="2" t="s">
        <v>671</v>
      </c>
      <c r="G194" s="2" t="s">
        <v>3550</v>
      </c>
      <c r="H194" s="2" t="s">
        <v>3356</v>
      </c>
    </row>
    <row r="195" ht="38" customHeight="1" spans="1:8">
      <c r="A195" s="2">
        <v>10760004</v>
      </c>
      <c r="B195" s="2">
        <v>107600</v>
      </c>
      <c r="C195" s="2" t="s">
        <v>667</v>
      </c>
      <c r="D195" s="2">
        <v>4</v>
      </c>
      <c r="E195" s="2" t="s">
        <v>3354</v>
      </c>
      <c r="F195" s="2" t="s">
        <v>672</v>
      </c>
      <c r="G195" s="2" t="s">
        <v>3551</v>
      </c>
      <c r="H195" s="2" t="s">
        <v>3356</v>
      </c>
    </row>
    <row r="196" ht="38" customHeight="1" spans="1:8">
      <c r="A196" s="2">
        <v>10760005</v>
      </c>
      <c r="B196" s="2">
        <v>107600</v>
      </c>
      <c r="C196" s="2" t="s">
        <v>667</v>
      </c>
      <c r="D196" s="2">
        <v>5</v>
      </c>
      <c r="E196" s="2" t="s">
        <v>3354</v>
      </c>
      <c r="F196" s="2" t="s">
        <v>673</v>
      </c>
      <c r="G196" s="2" t="s">
        <v>3552</v>
      </c>
      <c r="H196" s="2" t="s">
        <v>3356</v>
      </c>
    </row>
    <row r="197" ht="38" customHeight="1" spans="1:8">
      <c r="A197" s="2">
        <v>10760006</v>
      </c>
      <c r="B197" s="2">
        <v>107600</v>
      </c>
      <c r="C197" s="2" t="s">
        <v>667</v>
      </c>
      <c r="D197" s="2">
        <v>6</v>
      </c>
      <c r="E197" s="2" t="s">
        <v>3354</v>
      </c>
      <c r="F197" s="2" t="s">
        <v>674</v>
      </c>
      <c r="G197" s="2" t="s">
        <v>3553</v>
      </c>
      <c r="H197" s="2" t="s">
        <v>3356</v>
      </c>
    </row>
    <row r="198" ht="38" customHeight="1" spans="1:8">
      <c r="A198" s="2">
        <v>10760007</v>
      </c>
      <c r="B198" s="2">
        <v>107600</v>
      </c>
      <c r="C198" s="2" t="s">
        <v>667</v>
      </c>
      <c r="D198" s="2">
        <v>7</v>
      </c>
      <c r="E198" s="2" t="s">
        <v>3354</v>
      </c>
      <c r="F198" s="2" t="s">
        <v>675</v>
      </c>
      <c r="G198" s="2" t="s">
        <v>3554</v>
      </c>
      <c r="H198" s="2" t="s">
        <v>3356</v>
      </c>
    </row>
    <row r="199" ht="38" customHeight="1" spans="1:8">
      <c r="A199" s="2">
        <v>10760008</v>
      </c>
      <c r="B199" s="2">
        <v>107600</v>
      </c>
      <c r="C199" s="2" t="s">
        <v>667</v>
      </c>
      <c r="D199" s="2">
        <v>8</v>
      </c>
      <c r="E199" s="2" t="s">
        <v>3354</v>
      </c>
      <c r="F199" s="2" t="s">
        <v>676</v>
      </c>
      <c r="G199" s="2" t="s">
        <v>3555</v>
      </c>
      <c r="H199" s="2" t="s">
        <v>3356</v>
      </c>
    </row>
    <row r="200" ht="38" customHeight="1" spans="1:8">
      <c r="A200" s="2">
        <v>10760009</v>
      </c>
      <c r="B200" s="2">
        <v>107600</v>
      </c>
      <c r="C200" s="2" t="s">
        <v>667</v>
      </c>
      <c r="D200" s="2">
        <v>9</v>
      </c>
      <c r="E200" s="2" t="s">
        <v>3354</v>
      </c>
      <c r="F200" s="2" t="s">
        <v>677</v>
      </c>
      <c r="G200" s="2" t="s">
        <v>3556</v>
      </c>
      <c r="H200" s="2" t="s">
        <v>3356</v>
      </c>
    </row>
    <row r="201" ht="38" customHeight="1" spans="1:8">
      <c r="A201" s="2">
        <v>10760010</v>
      </c>
      <c r="B201" s="2">
        <v>107600</v>
      </c>
      <c r="C201" s="2" t="s">
        <v>667</v>
      </c>
      <c r="D201" s="2">
        <v>10</v>
      </c>
      <c r="E201" s="2" t="s">
        <v>3354</v>
      </c>
      <c r="F201" s="2" t="s">
        <v>679</v>
      </c>
      <c r="G201" s="2" t="s">
        <v>3557</v>
      </c>
      <c r="H201" s="2" t="s">
        <v>3356</v>
      </c>
    </row>
    <row r="202" ht="38" customHeight="1" spans="1:8">
      <c r="A202" s="2">
        <v>10770001</v>
      </c>
      <c r="B202" s="2">
        <v>107700</v>
      </c>
      <c r="C202" s="2" t="s">
        <v>680</v>
      </c>
      <c r="D202" s="2">
        <v>1</v>
      </c>
      <c r="E202" s="2" t="s">
        <v>3354</v>
      </c>
      <c r="F202" s="2" t="s">
        <v>682</v>
      </c>
      <c r="G202" s="2" t="s">
        <v>3558</v>
      </c>
      <c r="H202" s="2" t="s">
        <v>3356</v>
      </c>
    </row>
    <row r="203" ht="38" customHeight="1" spans="1:8">
      <c r="A203" s="2">
        <v>10770002</v>
      </c>
      <c r="B203" s="2">
        <v>107700</v>
      </c>
      <c r="C203" s="2" t="s">
        <v>680</v>
      </c>
      <c r="D203" s="2">
        <v>2</v>
      </c>
      <c r="E203" s="2" t="s">
        <v>3354</v>
      </c>
      <c r="F203" s="2" t="s">
        <v>683</v>
      </c>
      <c r="G203" s="2" t="s">
        <v>3559</v>
      </c>
      <c r="H203" s="2" t="s">
        <v>3356</v>
      </c>
    </row>
    <row r="204" ht="38" customHeight="1" spans="1:8">
      <c r="A204" s="2">
        <v>10770003</v>
      </c>
      <c r="B204" s="2">
        <v>107700</v>
      </c>
      <c r="C204" s="2" t="s">
        <v>680</v>
      </c>
      <c r="D204" s="2">
        <v>3</v>
      </c>
      <c r="E204" s="2" t="s">
        <v>3354</v>
      </c>
      <c r="F204" s="2" t="s">
        <v>684</v>
      </c>
      <c r="G204" s="2" t="s">
        <v>3560</v>
      </c>
      <c r="H204" s="2" t="s">
        <v>3356</v>
      </c>
    </row>
    <row r="205" ht="38" customHeight="1" spans="1:8">
      <c r="A205" s="2">
        <v>10770004</v>
      </c>
      <c r="B205" s="2">
        <v>107700</v>
      </c>
      <c r="C205" s="2" t="s">
        <v>680</v>
      </c>
      <c r="D205" s="2">
        <v>4</v>
      </c>
      <c r="E205" s="2" t="s">
        <v>3354</v>
      </c>
      <c r="F205" s="2" t="s">
        <v>685</v>
      </c>
      <c r="G205" s="2" t="s">
        <v>3561</v>
      </c>
      <c r="H205" s="2" t="s">
        <v>3356</v>
      </c>
    </row>
    <row r="206" ht="38" customHeight="1" spans="1:8">
      <c r="A206" s="2">
        <v>10770005</v>
      </c>
      <c r="B206" s="2">
        <v>107700</v>
      </c>
      <c r="C206" s="2" t="s">
        <v>680</v>
      </c>
      <c r="D206" s="2">
        <v>5</v>
      </c>
      <c r="E206" s="2" t="s">
        <v>3354</v>
      </c>
      <c r="F206" s="2" t="s">
        <v>686</v>
      </c>
      <c r="G206" s="2" t="s">
        <v>3562</v>
      </c>
      <c r="H206" s="2" t="s">
        <v>3356</v>
      </c>
    </row>
    <row r="207" ht="38" customHeight="1" spans="1:8">
      <c r="A207" s="2">
        <v>10770006</v>
      </c>
      <c r="B207" s="2">
        <v>107700</v>
      </c>
      <c r="C207" s="2" t="s">
        <v>680</v>
      </c>
      <c r="D207" s="2">
        <v>6</v>
      </c>
      <c r="E207" s="2" t="s">
        <v>3354</v>
      </c>
      <c r="F207" s="2" t="s">
        <v>687</v>
      </c>
      <c r="G207" s="2" t="s">
        <v>3563</v>
      </c>
      <c r="H207" s="2" t="s">
        <v>3356</v>
      </c>
    </row>
    <row r="208" ht="38" customHeight="1" spans="1:8">
      <c r="A208" s="2">
        <v>10770007</v>
      </c>
      <c r="B208" s="2">
        <v>107700</v>
      </c>
      <c r="C208" s="2" t="s">
        <v>680</v>
      </c>
      <c r="D208" s="2">
        <v>7</v>
      </c>
      <c r="E208" s="2" t="s">
        <v>3354</v>
      </c>
      <c r="F208" s="2" t="s">
        <v>688</v>
      </c>
      <c r="G208" s="2" t="s">
        <v>3564</v>
      </c>
      <c r="H208" s="2" t="s">
        <v>3356</v>
      </c>
    </row>
    <row r="209" ht="38" customHeight="1" spans="1:8">
      <c r="A209" s="2">
        <v>10770008</v>
      </c>
      <c r="B209" s="2">
        <v>107700</v>
      </c>
      <c r="C209" s="2" t="s">
        <v>680</v>
      </c>
      <c r="D209" s="2">
        <v>8</v>
      </c>
      <c r="E209" s="2" t="s">
        <v>3354</v>
      </c>
      <c r="F209" s="2" t="s">
        <v>689</v>
      </c>
      <c r="G209" s="2" t="s">
        <v>3565</v>
      </c>
      <c r="H209" s="2" t="s">
        <v>3356</v>
      </c>
    </row>
    <row r="210" ht="38" customHeight="1" spans="1:8">
      <c r="A210" s="2">
        <v>10770009</v>
      </c>
      <c r="B210" s="2">
        <v>107700</v>
      </c>
      <c r="C210" s="2" t="s">
        <v>680</v>
      </c>
      <c r="D210" s="2">
        <v>9</v>
      </c>
      <c r="E210" s="2" t="s">
        <v>3354</v>
      </c>
      <c r="F210" s="2" t="s">
        <v>690</v>
      </c>
      <c r="G210" s="2" t="s">
        <v>3566</v>
      </c>
      <c r="H210" s="2" t="s">
        <v>3356</v>
      </c>
    </row>
    <row r="211" ht="38" customHeight="1" spans="1:8">
      <c r="A211" s="2">
        <v>10770010</v>
      </c>
      <c r="B211" s="2">
        <v>107700</v>
      </c>
      <c r="C211" s="2" t="s">
        <v>680</v>
      </c>
      <c r="D211" s="2">
        <v>10</v>
      </c>
      <c r="E211" s="2" t="s">
        <v>3354</v>
      </c>
      <c r="F211" s="2" t="s">
        <v>692</v>
      </c>
      <c r="G211" s="2" t="s">
        <v>3567</v>
      </c>
      <c r="H211" s="2" t="s">
        <v>3356</v>
      </c>
    </row>
    <row r="212" ht="68" customHeight="1" spans="1:8">
      <c r="A212" s="2">
        <v>10780001</v>
      </c>
      <c r="B212" s="2">
        <v>107800</v>
      </c>
      <c r="C212" s="2" t="s">
        <v>693</v>
      </c>
      <c r="D212" s="2">
        <v>1</v>
      </c>
      <c r="E212" s="2" t="s">
        <v>3354</v>
      </c>
      <c r="F212" s="2" t="s">
        <v>696</v>
      </c>
      <c r="G212" s="2" t="s">
        <v>3568</v>
      </c>
      <c r="H212" s="2" t="s">
        <v>3356</v>
      </c>
    </row>
    <row r="213" ht="68" customHeight="1" spans="1:8">
      <c r="A213" s="2">
        <v>10780002</v>
      </c>
      <c r="B213" s="2">
        <v>107800</v>
      </c>
      <c r="C213" s="2" t="s">
        <v>693</v>
      </c>
      <c r="D213" s="2">
        <v>2</v>
      </c>
      <c r="E213" s="2" t="s">
        <v>3354</v>
      </c>
      <c r="F213" s="2" t="s">
        <v>698</v>
      </c>
      <c r="G213" s="2" t="s">
        <v>3569</v>
      </c>
      <c r="H213" s="2" t="s">
        <v>3356</v>
      </c>
    </row>
    <row r="214" ht="68" customHeight="1" spans="1:8">
      <c r="A214" s="2">
        <v>10780003</v>
      </c>
      <c r="B214" s="2">
        <v>107800</v>
      </c>
      <c r="C214" s="2" t="s">
        <v>693</v>
      </c>
      <c r="D214" s="2">
        <v>3</v>
      </c>
      <c r="E214" s="2" t="s">
        <v>3354</v>
      </c>
      <c r="F214" s="2" t="s">
        <v>699</v>
      </c>
      <c r="G214" s="2" t="s">
        <v>3570</v>
      </c>
      <c r="H214" s="2" t="s">
        <v>3356</v>
      </c>
    </row>
    <row r="215" ht="68" customHeight="1" spans="1:8">
      <c r="A215" s="2">
        <v>10780004</v>
      </c>
      <c r="B215" s="2">
        <v>107800</v>
      </c>
      <c r="C215" s="2" t="s">
        <v>693</v>
      </c>
      <c r="D215" s="2">
        <v>4</v>
      </c>
      <c r="E215" s="2" t="s">
        <v>3354</v>
      </c>
      <c r="F215" s="2" t="s">
        <v>700</v>
      </c>
      <c r="G215" s="2" t="s">
        <v>3571</v>
      </c>
      <c r="H215" s="2" t="s">
        <v>3356</v>
      </c>
    </row>
    <row r="216" ht="68" customHeight="1" spans="1:8">
      <c r="A216" s="2">
        <v>10780005</v>
      </c>
      <c r="B216" s="2">
        <v>107800</v>
      </c>
      <c r="C216" s="2" t="s">
        <v>693</v>
      </c>
      <c r="D216" s="2">
        <v>5</v>
      </c>
      <c r="E216" s="2" t="s">
        <v>3354</v>
      </c>
      <c r="F216" s="2" t="s">
        <v>701</v>
      </c>
      <c r="G216" s="2" t="s">
        <v>3572</v>
      </c>
      <c r="H216" s="2" t="s">
        <v>3356</v>
      </c>
    </row>
    <row r="217" ht="68" customHeight="1" spans="1:8">
      <c r="A217" s="2">
        <v>10780006</v>
      </c>
      <c r="B217" s="2">
        <v>107800</v>
      </c>
      <c r="C217" s="2" t="s">
        <v>693</v>
      </c>
      <c r="D217" s="2">
        <v>6</v>
      </c>
      <c r="E217" s="2" t="s">
        <v>3354</v>
      </c>
      <c r="F217" s="2" t="s">
        <v>702</v>
      </c>
      <c r="G217" s="2" t="s">
        <v>3573</v>
      </c>
      <c r="H217" s="2" t="s">
        <v>3356</v>
      </c>
    </row>
    <row r="218" ht="68" customHeight="1" spans="1:8">
      <c r="A218" s="2">
        <v>10780007</v>
      </c>
      <c r="B218" s="2">
        <v>107800</v>
      </c>
      <c r="C218" s="2" t="s">
        <v>693</v>
      </c>
      <c r="D218" s="2">
        <v>7</v>
      </c>
      <c r="E218" s="2" t="s">
        <v>3354</v>
      </c>
      <c r="F218" s="2" t="s">
        <v>703</v>
      </c>
      <c r="G218" s="2" t="s">
        <v>3574</v>
      </c>
      <c r="H218" s="2" t="s">
        <v>3356</v>
      </c>
    </row>
    <row r="219" ht="68" customHeight="1" spans="1:8">
      <c r="A219" s="2">
        <v>10780008</v>
      </c>
      <c r="B219" s="2">
        <v>107800</v>
      </c>
      <c r="C219" s="2" t="s">
        <v>693</v>
      </c>
      <c r="D219" s="2">
        <v>8</v>
      </c>
      <c r="E219" s="2" t="s">
        <v>3354</v>
      </c>
      <c r="F219" s="2" t="s">
        <v>704</v>
      </c>
      <c r="G219" s="2" t="s">
        <v>3575</v>
      </c>
      <c r="H219" s="2" t="s">
        <v>3356</v>
      </c>
    </row>
    <row r="220" ht="68" customHeight="1" spans="1:8">
      <c r="A220" s="2">
        <v>10780009</v>
      </c>
      <c r="B220" s="2">
        <v>107800</v>
      </c>
      <c r="C220" s="2" t="s">
        <v>693</v>
      </c>
      <c r="D220" s="2">
        <v>9</v>
      </c>
      <c r="E220" s="2" t="s">
        <v>3354</v>
      </c>
      <c r="F220" s="2" t="s">
        <v>705</v>
      </c>
      <c r="G220" s="2" t="s">
        <v>3576</v>
      </c>
      <c r="H220" s="2" t="s">
        <v>3356</v>
      </c>
    </row>
    <row r="221" ht="68" customHeight="1" spans="1:8">
      <c r="A221" s="2">
        <v>10780010</v>
      </c>
      <c r="B221" s="2">
        <v>107800</v>
      </c>
      <c r="C221" s="2" t="s">
        <v>693</v>
      </c>
      <c r="D221" s="2">
        <v>10</v>
      </c>
      <c r="E221" s="2" t="s">
        <v>3354</v>
      </c>
      <c r="F221" s="2" t="s">
        <v>706</v>
      </c>
      <c r="G221" s="2" t="s">
        <v>3577</v>
      </c>
      <c r="H221" s="2" t="s">
        <v>3356</v>
      </c>
    </row>
    <row r="222" ht="38" customHeight="1" spans="1:8">
      <c r="A222" s="2">
        <v>10790001</v>
      </c>
      <c r="B222" s="2">
        <v>107900</v>
      </c>
      <c r="C222" s="2" t="s">
        <v>707</v>
      </c>
      <c r="D222" s="2">
        <v>1</v>
      </c>
      <c r="E222" s="2" t="s">
        <v>3416</v>
      </c>
      <c r="F222" s="2" t="s">
        <v>3578</v>
      </c>
      <c r="G222" s="2"/>
      <c r="H222" s="2" t="s">
        <v>3418</v>
      </c>
    </row>
    <row r="223" ht="38" customHeight="1" spans="1:8">
      <c r="A223" s="2">
        <v>10790002</v>
      </c>
      <c r="B223" s="2">
        <v>107900</v>
      </c>
      <c r="C223" s="2" t="s">
        <v>707</v>
      </c>
      <c r="D223" s="2">
        <v>2</v>
      </c>
      <c r="E223" s="2" t="s">
        <v>3416</v>
      </c>
      <c r="F223" s="2" t="s">
        <v>3579</v>
      </c>
      <c r="G223" s="2"/>
      <c r="H223" s="2" t="s">
        <v>3418</v>
      </c>
    </row>
    <row r="224" ht="38" customHeight="1" spans="1:8">
      <c r="A224" s="2">
        <v>10790003</v>
      </c>
      <c r="B224" s="2">
        <v>107900</v>
      </c>
      <c r="C224" s="2" t="s">
        <v>707</v>
      </c>
      <c r="D224" s="2">
        <v>3</v>
      </c>
      <c r="E224" s="2" t="s">
        <v>3416</v>
      </c>
      <c r="F224" s="2" t="s">
        <v>3580</v>
      </c>
      <c r="G224" s="2"/>
      <c r="H224" s="2" t="s">
        <v>3418</v>
      </c>
    </row>
    <row r="225" ht="38" customHeight="1" spans="1:8">
      <c r="A225" s="2">
        <v>10790004</v>
      </c>
      <c r="B225" s="2">
        <v>107900</v>
      </c>
      <c r="C225" s="2" t="s">
        <v>707</v>
      </c>
      <c r="D225" s="2">
        <v>4</v>
      </c>
      <c r="E225" s="2" t="s">
        <v>3416</v>
      </c>
      <c r="F225" s="2" t="s">
        <v>3581</v>
      </c>
      <c r="G225" s="2"/>
      <c r="H225" s="2" t="s">
        <v>3418</v>
      </c>
    </row>
    <row r="226" ht="38" customHeight="1" spans="1:8">
      <c r="A226" s="2">
        <v>10790005</v>
      </c>
      <c r="B226" s="2">
        <v>107900</v>
      </c>
      <c r="C226" s="2" t="s">
        <v>707</v>
      </c>
      <c r="D226" s="2">
        <v>5</v>
      </c>
      <c r="E226" s="2" t="s">
        <v>3416</v>
      </c>
      <c r="F226" s="2" t="s">
        <v>3582</v>
      </c>
      <c r="G226" s="2"/>
      <c r="H226" s="2" t="s">
        <v>3418</v>
      </c>
    </row>
    <row r="227" ht="38" customHeight="1" spans="1:8">
      <c r="A227" s="2">
        <v>10790006</v>
      </c>
      <c r="B227" s="2">
        <v>107900</v>
      </c>
      <c r="C227" s="2" t="s">
        <v>707</v>
      </c>
      <c r="D227" s="2">
        <v>6</v>
      </c>
      <c r="E227" s="2" t="s">
        <v>3416</v>
      </c>
      <c r="F227" s="2" t="s">
        <v>3583</v>
      </c>
      <c r="G227" s="2"/>
      <c r="H227" s="2" t="s">
        <v>3418</v>
      </c>
    </row>
    <row r="228" ht="38" customHeight="1" spans="1:8">
      <c r="A228" s="2">
        <v>10790007</v>
      </c>
      <c r="B228" s="2">
        <v>107900</v>
      </c>
      <c r="C228" s="2" t="s">
        <v>707</v>
      </c>
      <c r="D228" s="2">
        <v>7</v>
      </c>
      <c r="E228" s="2" t="s">
        <v>3416</v>
      </c>
      <c r="F228" s="2" t="s">
        <v>3584</v>
      </c>
      <c r="G228" s="2"/>
      <c r="H228" s="2" t="s">
        <v>3418</v>
      </c>
    </row>
    <row r="229" ht="38" customHeight="1" spans="1:8">
      <c r="A229" s="2">
        <v>10790008</v>
      </c>
      <c r="B229" s="2">
        <v>107900</v>
      </c>
      <c r="C229" s="2" t="s">
        <v>707</v>
      </c>
      <c r="D229" s="2">
        <v>8</v>
      </c>
      <c r="E229" s="2" t="s">
        <v>3416</v>
      </c>
      <c r="F229" s="2" t="s">
        <v>3585</v>
      </c>
      <c r="G229" s="2"/>
      <c r="H229" s="2" t="s">
        <v>3418</v>
      </c>
    </row>
    <row r="230" ht="38" customHeight="1" spans="1:8">
      <c r="A230" s="2">
        <v>10790009</v>
      </c>
      <c r="B230" s="2">
        <v>107900</v>
      </c>
      <c r="C230" s="2" t="s">
        <v>707</v>
      </c>
      <c r="D230" s="2">
        <v>9</v>
      </c>
      <c r="E230" s="2" t="s">
        <v>3416</v>
      </c>
      <c r="F230" s="2" t="s">
        <v>3586</v>
      </c>
      <c r="G230" s="2"/>
      <c r="H230" s="2" t="s">
        <v>3418</v>
      </c>
    </row>
    <row r="231" ht="38" customHeight="1" spans="1:8">
      <c r="A231" s="2">
        <v>10790010</v>
      </c>
      <c r="B231" s="2">
        <v>107900</v>
      </c>
      <c r="C231" s="2" t="s">
        <v>707</v>
      </c>
      <c r="D231" s="2">
        <v>10</v>
      </c>
      <c r="E231" s="2" t="s">
        <v>3416</v>
      </c>
      <c r="F231" s="2" t="s">
        <v>3587</v>
      </c>
      <c r="G231" s="2"/>
      <c r="H231" s="2" t="s">
        <v>3418</v>
      </c>
    </row>
    <row r="232" ht="38" customHeight="1" spans="1:8">
      <c r="A232" s="2">
        <v>10800001</v>
      </c>
      <c r="B232" s="2">
        <v>108000</v>
      </c>
      <c r="C232" s="2" t="s">
        <v>711</v>
      </c>
      <c r="D232" s="2">
        <v>1</v>
      </c>
      <c r="E232" s="2" t="s">
        <v>3416</v>
      </c>
      <c r="F232" s="2" t="s">
        <v>3588</v>
      </c>
      <c r="G232" s="2"/>
      <c r="H232" s="2" t="s">
        <v>3418</v>
      </c>
    </row>
    <row r="233" ht="38" customHeight="1" spans="1:8">
      <c r="A233" s="2">
        <v>10800002</v>
      </c>
      <c r="B233" s="2">
        <v>108000</v>
      </c>
      <c r="C233" s="2" t="s">
        <v>711</v>
      </c>
      <c r="D233" s="2">
        <v>2</v>
      </c>
      <c r="E233" s="2" t="s">
        <v>3416</v>
      </c>
      <c r="F233" s="2" t="s">
        <v>3589</v>
      </c>
      <c r="G233" s="2"/>
      <c r="H233" s="2" t="s">
        <v>3418</v>
      </c>
    </row>
    <row r="234" ht="38" customHeight="1" spans="1:8">
      <c r="A234" s="2">
        <v>10800003</v>
      </c>
      <c r="B234" s="2">
        <v>108000</v>
      </c>
      <c r="C234" s="2" t="s">
        <v>711</v>
      </c>
      <c r="D234" s="2">
        <v>3</v>
      </c>
      <c r="E234" s="2" t="s">
        <v>3416</v>
      </c>
      <c r="F234" s="2" t="s">
        <v>3590</v>
      </c>
      <c r="G234" s="2"/>
      <c r="H234" s="2" t="s">
        <v>3418</v>
      </c>
    </row>
    <row r="235" ht="38" customHeight="1" spans="1:8">
      <c r="A235" s="2">
        <v>10800004</v>
      </c>
      <c r="B235" s="2">
        <v>108000</v>
      </c>
      <c r="C235" s="2" t="s">
        <v>711</v>
      </c>
      <c r="D235" s="2">
        <v>4</v>
      </c>
      <c r="E235" s="2" t="s">
        <v>3416</v>
      </c>
      <c r="F235" s="2" t="s">
        <v>3591</v>
      </c>
      <c r="G235" s="2"/>
      <c r="H235" s="2" t="s">
        <v>3418</v>
      </c>
    </row>
    <row r="236" ht="38" customHeight="1" spans="1:8">
      <c r="A236" s="2">
        <v>10800005</v>
      </c>
      <c r="B236" s="2">
        <v>108000</v>
      </c>
      <c r="C236" s="2" t="s">
        <v>711</v>
      </c>
      <c r="D236" s="2">
        <v>5</v>
      </c>
      <c r="E236" s="2" t="s">
        <v>3416</v>
      </c>
      <c r="F236" s="2" t="s">
        <v>3592</v>
      </c>
      <c r="G236" s="2"/>
      <c r="H236" s="2" t="s">
        <v>3418</v>
      </c>
    </row>
    <row r="237" ht="38" customHeight="1" spans="1:8">
      <c r="A237" s="2">
        <v>10800006</v>
      </c>
      <c r="B237" s="2">
        <v>108000</v>
      </c>
      <c r="C237" s="2" t="s">
        <v>711</v>
      </c>
      <c r="D237" s="2">
        <v>6</v>
      </c>
      <c r="E237" s="2" t="s">
        <v>3416</v>
      </c>
      <c r="F237" s="2" t="s">
        <v>3593</v>
      </c>
      <c r="G237" s="2"/>
      <c r="H237" s="2" t="s">
        <v>3418</v>
      </c>
    </row>
    <row r="238" ht="38" customHeight="1" spans="1:8">
      <c r="A238" s="2">
        <v>10800007</v>
      </c>
      <c r="B238" s="2">
        <v>108000</v>
      </c>
      <c r="C238" s="2" t="s">
        <v>711</v>
      </c>
      <c r="D238" s="2">
        <v>7</v>
      </c>
      <c r="E238" s="2" t="s">
        <v>3416</v>
      </c>
      <c r="F238" s="2" t="s">
        <v>3594</v>
      </c>
      <c r="G238" s="2"/>
      <c r="H238" s="2" t="s">
        <v>3418</v>
      </c>
    </row>
    <row r="239" ht="38" customHeight="1" spans="1:8">
      <c r="A239" s="2">
        <v>10800008</v>
      </c>
      <c r="B239" s="2">
        <v>108000</v>
      </c>
      <c r="C239" s="2" t="s">
        <v>711</v>
      </c>
      <c r="D239" s="2">
        <v>8</v>
      </c>
      <c r="E239" s="2" t="s">
        <v>3416</v>
      </c>
      <c r="F239" s="2" t="s">
        <v>3595</v>
      </c>
      <c r="G239" s="2"/>
      <c r="H239" s="2" t="s">
        <v>3418</v>
      </c>
    </row>
    <row r="240" ht="38" customHeight="1" spans="1:8">
      <c r="A240" s="2">
        <v>10800009</v>
      </c>
      <c r="B240" s="2">
        <v>108000</v>
      </c>
      <c r="C240" s="2" t="s">
        <v>711</v>
      </c>
      <c r="D240" s="2">
        <v>9</v>
      </c>
      <c r="E240" s="2" t="s">
        <v>3416</v>
      </c>
      <c r="F240" s="2" t="s">
        <v>3596</v>
      </c>
      <c r="G240" s="2"/>
      <c r="H240" s="2" t="s">
        <v>3418</v>
      </c>
    </row>
    <row r="241" ht="38" customHeight="1" spans="1:8">
      <c r="A241" s="2">
        <v>10800010</v>
      </c>
      <c r="B241" s="2">
        <v>108000</v>
      </c>
      <c r="C241" s="2" t="s">
        <v>711</v>
      </c>
      <c r="D241" s="2">
        <v>10</v>
      </c>
      <c r="E241" s="2" t="s">
        <v>3416</v>
      </c>
      <c r="F241" s="2" t="s">
        <v>3597</v>
      </c>
      <c r="G241" s="2"/>
      <c r="H241" s="2" t="s">
        <v>3418</v>
      </c>
    </row>
    <row r="242" ht="38" customHeight="1" spans="1:8">
      <c r="A242" s="2">
        <v>10810001</v>
      </c>
      <c r="B242" s="2">
        <v>108100</v>
      </c>
      <c r="C242" s="2" t="s">
        <v>715</v>
      </c>
      <c r="D242" s="2">
        <v>1</v>
      </c>
      <c r="E242" s="2" t="s">
        <v>3416</v>
      </c>
      <c r="F242" s="2" t="s">
        <v>3598</v>
      </c>
      <c r="G242" s="2"/>
      <c r="H242" s="2" t="s">
        <v>3418</v>
      </c>
    </row>
    <row r="243" ht="38" customHeight="1" spans="1:8">
      <c r="A243" s="2">
        <v>10810002</v>
      </c>
      <c r="B243" s="2">
        <v>108100</v>
      </c>
      <c r="C243" s="2" t="s">
        <v>715</v>
      </c>
      <c r="D243" s="2">
        <v>2</v>
      </c>
      <c r="E243" s="2" t="s">
        <v>3416</v>
      </c>
      <c r="F243" s="2" t="s">
        <v>3599</v>
      </c>
      <c r="G243" s="2"/>
      <c r="H243" s="2" t="s">
        <v>3418</v>
      </c>
    </row>
    <row r="244" ht="38" customHeight="1" spans="1:8">
      <c r="A244" s="2">
        <v>10810003</v>
      </c>
      <c r="B244" s="2">
        <v>108100</v>
      </c>
      <c r="C244" s="2" t="s">
        <v>715</v>
      </c>
      <c r="D244" s="2">
        <v>3</v>
      </c>
      <c r="E244" s="2" t="s">
        <v>3416</v>
      </c>
      <c r="F244" s="2" t="s">
        <v>3600</v>
      </c>
      <c r="G244" s="2"/>
      <c r="H244" s="2" t="s">
        <v>3418</v>
      </c>
    </row>
    <row r="245" ht="38" customHeight="1" spans="1:8">
      <c r="A245" s="2">
        <v>10810004</v>
      </c>
      <c r="B245" s="2">
        <v>108100</v>
      </c>
      <c r="C245" s="2" t="s">
        <v>715</v>
      </c>
      <c r="D245" s="2">
        <v>4</v>
      </c>
      <c r="E245" s="2" t="s">
        <v>3416</v>
      </c>
      <c r="F245" s="2" t="s">
        <v>3601</v>
      </c>
      <c r="G245" s="2"/>
      <c r="H245" s="2" t="s">
        <v>3418</v>
      </c>
    </row>
    <row r="246" ht="38" customHeight="1" spans="1:8">
      <c r="A246" s="2">
        <v>10810005</v>
      </c>
      <c r="B246" s="2">
        <v>108100</v>
      </c>
      <c r="C246" s="2" t="s">
        <v>715</v>
      </c>
      <c r="D246" s="2">
        <v>5</v>
      </c>
      <c r="E246" s="2" t="s">
        <v>3416</v>
      </c>
      <c r="F246" s="2" t="s">
        <v>3602</v>
      </c>
      <c r="G246" s="2"/>
      <c r="H246" s="2" t="s">
        <v>3418</v>
      </c>
    </row>
    <row r="247" ht="38" customHeight="1" spans="1:8">
      <c r="A247" s="2">
        <v>10810006</v>
      </c>
      <c r="B247" s="2">
        <v>108100</v>
      </c>
      <c r="C247" s="2" t="s">
        <v>715</v>
      </c>
      <c r="D247" s="2">
        <v>6</v>
      </c>
      <c r="E247" s="2" t="s">
        <v>3416</v>
      </c>
      <c r="F247" s="2" t="s">
        <v>3603</v>
      </c>
      <c r="G247" s="2"/>
      <c r="H247" s="2" t="s">
        <v>3418</v>
      </c>
    </row>
    <row r="248" ht="38" customHeight="1" spans="1:8">
      <c r="A248" s="2">
        <v>10810007</v>
      </c>
      <c r="B248" s="2">
        <v>108100</v>
      </c>
      <c r="C248" s="2" t="s">
        <v>715</v>
      </c>
      <c r="D248" s="2">
        <v>7</v>
      </c>
      <c r="E248" s="2" t="s">
        <v>3416</v>
      </c>
      <c r="F248" s="2" t="s">
        <v>3604</v>
      </c>
      <c r="G248" s="2"/>
      <c r="H248" s="2" t="s">
        <v>3418</v>
      </c>
    </row>
    <row r="249" ht="38" customHeight="1" spans="1:8">
      <c r="A249" s="2">
        <v>10810008</v>
      </c>
      <c r="B249" s="2">
        <v>108100</v>
      </c>
      <c r="C249" s="2" t="s">
        <v>715</v>
      </c>
      <c r="D249" s="2">
        <v>8</v>
      </c>
      <c r="E249" s="2" t="s">
        <v>3416</v>
      </c>
      <c r="F249" s="2" t="s">
        <v>3605</v>
      </c>
      <c r="G249" s="2"/>
      <c r="H249" s="2" t="s">
        <v>3418</v>
      </c>
    </row>
    <row r="250" ht="38" customHeight="1" spans="1:8">
      <c r="A250" s="2">
        <v>10810009</v>
      </c>
      <c r="B250" s="2">
        <v>108100</v>
      </c>
      <c r="C250" s="2" t="s">
        <v>715</v>
      </c>
      <c r="D250" s="2">
        <v>9</v>
      </c>
      <c r="E250" s="2" t="s">
        <v>3416</v>
      </c>
      <c r="F250" s="2" t="s">
        <v>3606</v>
      </c>
      <c r="G250" s="2"/>
      <c r="H250" s="2" t="s">
        <v>3418</v>
      </c>
    </row>
    <row r="251" ht="38" customHeight="1" spans="1:8">
      <c r="A251" s="2">
        <v>10810010</v>
      </c>
      <c r="B251" s="2">
        <v>108100</v>
      </c>
      <c r="C251" s="2" t="s">
        <v>715</v>
      </c>
      <c r="D251" s="2">
        <v>10</v>
      </c>
      <c r="E251" s="2" t="s">
        <v>3416</v>
      </c>
      <c r="F251" s="2" t="s">
        <v>3607</v>
      </c>
      <c r="G251" s="2"/>
      <c r="H251" s="2" t="s">
        <v>3418</v>
      </c>
    </row>
    <row r="252" ht="38" customHeight="1" spans="1:8">
      <c r="A252" s="2">
        <v>10820001</v>
      </c>
      <c r="B252" s="2">
        <v>108200</v>
      </c>
      <c r="C252" s="2" t="s">
        <v>719</v>
      </c>
      <c r="D252" s="2">
        <v>1</v>
      </c>
      <c r="E252" s="2" t="s">
        <v>3416</v>
      </c>
      <c r="F252" s="2" t="s">
        <v>3608</v>
      </c>
      <c r="G252" s="2"/>
      <c r="H252" s="2" t="s">
        <v>3418</v>
      </c>
    </row>
    <row r="253" ht="38" customHeight="1" spans="1:8">
      <c r="A253" s="2">
        <v>10820002</v>
      </c>
      <c r="B253" s="2">
        <v>108200</v>
      </c>
      <c r="C253" s="2" t="s">
        <v>719</v>
      </c>
      <c r="D253" s="2">
        <v>2</v>
      </c>
      <c r="E253" s="2" t="s">
        <v>3416</v>
      </c>
      <c r="F253" s="2" t="s">
        <v>3609</v>
      </c>
      <c r="G253" s="2"/>
      <c r="H253" s="2" t="s">
        <v>3418</v>
      </c>
    </row>
    <row r="254" ht="38" customHeight="1" spans="1:8">
      <c r="A254" s="2">
        <v>10820003</v>
      </c>
      <c r="B254" s="2">
        <v>108200</v>
      </c>
      <c r="C254" s="2" t="s">
        <v>719</v>
      </c>
      <c r="D254" s="2">
        <v>3</v>
      </c>
      <c r="E254" s="2" t="s">
        <v>3416</v>
      </c>
      <c r="F254" s="2" t="s">
        <v>3610</v>
      </c>
      <c r="G254" s="2"/>
      <c r="H254" s="2" t="s">
        <v>3418</v>
      </c>
    </row>
    <row r="255" ht="38" customHeight="1" spans="1:8">
      <c r="A255" s="2">
        <v>10820004</v>
      </c>
      <c r="B255" s="2">
        <v>108200</v>
      </c>
      <c r="C255" s="2" t="s">
        <v>719</v>
      </c>
      <c r="D255" s="2">
        <v>4</v>
      </c>
      <c r="E255" s="2" t="s">
        <v>3416</v>
      </c>
      <c r="F255" s="2" t="s">
        <v>3611</v>
      </c>
      <c r="G255" s="2"/>
      <c r="H255" s="2" t="s">
        <v>3418</v>
      </c>
    </row>
    <row r="256" ht="38" customHeight="1" spans="1:8">
      <c r="A256" s="2">
        <v>10820005</v>
      </c>
      <c r="B256" s="2">
        <v>108200</v>
      </c>
      <c r="C256" s="2" t="s">
        <v>719</v>
      </c>
      <c r="D256" s="2">
        <v>5</v>
      </c>
      <c r="E256" s="2" t="s">
        <v>3416</v>
      </c>
      <c r="F256" s="2" t="s">
        <v>3612</v>
      </c>
      <c r="G256" s="2"/>
      <c r="H256" s="2" t="s">
        <v>3418</v>
      </c>
    </row>
    <row r="257" ht="38" customHeight="1" spans="1:8">
      <c r="A257" s="2">
        <v>10820006</v>
      </c>
      <c r="B257" s="2">
        <v>108200</v>
      </c>
      <c r="C257" s="2" t="s">
        <v>719</v>
      </c>
      <c r="D257" s="2">
        <v>6</v>
      </c>
      <c r="E257" s="2" t="s">
        <v>3416</v>
      </c>
      <c r="F257" s="2" t="s">
        <v>3613</v>
      </c>
      <c r="G257" s="2"/>
      <c r="H257" s="2" t="s">
        <v>3418</v>
      </c>
    </row>
    <row r="258" ht="38" customHeight="1" spans="1:8">
      <c r="A258" s="2">
        <v>10820007</v>
      </c>
      <c r="B258" s="2">
        <v>108200</v>
      </c>
      <c r="C258" s="2" t="s">
        <v>719</v>
      </c>
      <c r="D258" s="2">
        <v>7</v>
      </c>
      <c r="E258" s="2" t="s">
        <v>3416</v>
      </c>
      <c r="F258" s="2" t="s">
        <v>3614</v>
      </c>
      <c r="G258" s="2"/>
      <c r="H258" s="2" t="s">
        <v>3418</v>
      </c>
    </row>
    <row r="259" ht="38" customHeight="1" spans="1:8">
      <c r="A259" s="2">
        <v>10820008</v>
      </c>
      <c r="B259" s="2">
        <v>108200</v>
      </c>
      <c r="C259" s="2" t="s">
        <v>719</v>
      </c>
      <c r="D259" s="2">
        <v>8</v>
      </c>
      <c r="E259" s="2" t="s">
        <v>3416</v>
      </c>
      <c r="F259" s="2" t="s">
        <v>3615</v>
      </c>
      <c r="G259" s="2"/>
      <c r="H259" s="2" t="s">
        <v>3418</v>
      </c>
    </row>
    <row r="260" ht="38" customHeight="1" spans="1:8">
      <c r="A260" s="2">
        <v>10820009</v>
      </c>
      <c r="B260" s="2">
        <v>108200</v>
      </c>
      <c r="C260" s="2" t="s">
        <v>719</v>
      </c>
      <c r="D260" s="2">
        <v>9</v>
      </c>
      <c r="E260" s="2" t="s">
        <v>3416</v>
      </c>
      <c r="F260" s="2" t="s">
        <v>3616</v>
      </c>
      <c r="G260" s="2"/>
      <c r="H260" s="2" t="s">
        <v>3418</v>
      </c>
    </row>
    <row r="261" ht="38" customHeight="1" spans="1:8">
      <c r="A261" s="2">
        <v>10820010</v>
      </c>
      <c r="B261" s="2">
        <v>108200</v>
      </c>
      <c r="C261" s="2" t="s">
        <v>719</v>
      </c>
      <c r="D261" s="2">
        <v>10</v>
      </c>
      <c r="E261" s="2" t="s">
        <v>3416</v>
      </c>
      <c r="F261" s="2" t="s">
        <v>3617</v>
      </c>
      <c r="G261" s="2"/>
      <c r="H261" s="2" t="s">
        <v>3418</v>
      </c>
    </row>
    <row r="262" ht="38" customHeight="1" spans="1:8">
      <c r="A262" s="2">
        <v>10830001</v>
      </c>
      <c r="B262" s="2">
        <v>108300</v>
      </c>
      <c r="C262" s="2" t="s">
        <v>723</v>
      </c>
      <c r="D262" s="2">
        <v>1</v>
      </c>
      <c r="E262" s="2" t="s">
        <v>3416</v>
      </c>
      <c r="F262" s="2" t="s">
        <v>3618</v>
      </c>
      <c r="G262" s="2"/>
      <c r="H262" s="2" t="s">
        <v>3418</v>
      </c>
    </row>
    <row r="263" ht="38" customHeight="1" spans="1:8">
      <c r="A263" s="2">
        <v>10830002</v>
      </c>
      <c r="B263" s="2">
        <v>108300</v>
      </c>
      <c r="C263" s="2" t="s">
        <v>723</v>
      </c>
      <c r="D263" s="2">
        <v>2</v>
      </c>
      <c r="E263" s="2" t="s">
        <v>3416</v>
      </c>
      <c r="F263" s="2" t="s">
        <v>3619</v>
      </c>
      <c r="G263" s="2"/>
      <c r="H263" s="2" t="s">
        <v>3418</v>
      </c>
    </row>
    <row r="264" ht="38" customHeight="1" spans="1:8">
      <c r="A264" s="2">
        <v>10830003</v>
      </c>
      <c r="B264" s="2">
        <v>108300</v>
      </c>
      <c r="C264" s="2" t="s">
        <v>723</v>
      </c>
      <c r="D264" s="2">
        <v>3</v>
      </c>
      <c r="E264" s="2" t="s">
        <v>3416</v>
      </c>
      <c r="F264" s="2" t="s">
        <v>3620</v>
      </c>
      <c r="G264" s="2"/>
      <c r="H264" s="2" t="s">
        <v>3418</v>
      </c>
    </row>
    <row r="265" ht="38" customHeight="1" spans="1:8">
      <c r="A265" s="2">
        <v>10830004</v>
      </c>
      <c r="B265" s="2">
        <v>108300</v>
      </c>
      <c r="C265" s="2" t="s">
        <v>723</v>
      </c>
      <c r="D265" s="2">
        <v>4</v>
      </c>
      <c r="E265" s="2" t="s">
        <v>3416</v>
      </c>
      <c r="F265" s="2" t="s">
        <v>3621</v>
      </c>
      <c r="G265" s="2"/>
      <c r="H265" s="2" t="s">
        <v>3418</v>
      </c>
    </row>
    <row r="266" ht="38" customHeight="1" spans="1:8">
      <c r="A266" s="2">
        <v>10830005</v>
      </c>
      <c r="B266" s="2">
        <v>108300</v>
      </c>
      <c r="C266" s="2" t="s">
        <v>723</v>
      </c>
      <c r="D266" s="2">
        <v>5</v>
      </c>
      <c r="E266" s="2" t="s">
        <v>3416</v>
      </c>
      <c r="F266" s="2" t="s">
        <v>3622</v>
      </c>
      <c r="G266" s="2"/>
      <c r="H266" s="2" t="s">
        <v>3418</v>
      </c>
    </row>
    <row r="267" ht="38" customHeight="1" spans="1:8">
      <c r="A267" s="2">
        <v>10830006</v>
      </c>
      <c r="B267" s="2">
        <v>108300</v>
      </c>
      <c r="C267" s="2" t="s">
        <v>723</v>
      </c>
      <c r="D267" s="2">
        <v>6</v>
      </c>
      <c r="E267" s="2" t="s">
        <v>3416</v>
      </c>
      <c r="F267" s="2" t="s">
        <v>3623</v>
      </c>
      <c r="G267" s="2"/>
      <c r="H267" s="2" t="s">
        <v>3418</v>
      </c>
    </row>
    <row r="268" ht="38" customHeight="1" spans="1:8">
      <c r="A268" s="2">
        <v>10830007</v>
      </c>
      <c r="B268" s="2">
        <v>108300</v>
      </c>
      <c r="C268" s="2" t="s">
        <v>723</v>
      </c>
      <c r="D268" s="2">
        <v>7</v>
      </c>
      <c r="E268" s="2" t="s">
        <v>3416</v>
      </c>
      <c r="F268" s="2" t="s">
        <v>3624</v>
      </c>
      <c r="G268" s="2"/>
      <c r="H268" s="2" t="s">
        <v>3418</v>
      </c>
    </row>
    <row r="269" ht="38" customHeight="1" spans="1:8">
      <c r="A269" s="2">
        <v>10830008</v>
      </c>
      <c r="B269" s="2">
        <v>108300</v>
      </c>
      <c r="C269" s="2" t="s">
        <v>723</v>
      </c>
      <c r="D269" s="2">
        <v>8</v>
      </c>
      <c r="E269" s="2" t="s">
        <v>3416</v>
      </c>
      <c r="F269" s="2" t="s">
        <v>3625</v>
      </c>
      <c r="G269" s="2"/>
      <c r="H269" s="2" t="s">
        <v>3418</v>
      </c>
    </row>
    <row r="270" ht="38" customHeight="1" spans="1:8">
      <c r="A270" s="2">
        <v>10830009</v>
      </c>
      <c r="B270" s="2">
        <v>108300</v>
      </c>
      <c r="C270" s="2" t="s">
        <v>723</v>
      </c>
      <c r="D270" s="2">
        <v>9</v>
      </c>
      <c r="E270" s="2" t="s">
        <v>3416</v>
      </c>
      <c r="F270" s="2" t="s">
        <v>3626</v>
      </c>
      <c r="G270" s="2"/>
      <c r="H270" s="2" t="s">
        <v>3418</v>
      </c>
    </row>
    <row r="271" ht="38" customHeight="1" spans="1:8">
      <c r="A271" s="2">
        <v>10830010</v>
      </c>
      <c r="B271" s="2">
        <v>108300</v>
      </c>
      <c r="C271" s="2" t="s">
        <v>723</v>
      </c>
      <c r="D271" s="2">
        <v>10</v>
      </c>
      <c r="E271" s="2" t="s">
        <v>3416</v>
      </c>
      <c r="F271" s="2" t="s">
        <v>3627</v>
      </c>
      <c r="G271" s="2"/>
      <c r="H271" s="2" t="s">
        <v>3418</v>
      </c>
    </row>
    <row r="272" ht="38" customHeight="1" spans="1:8">
      <c r="A272" s="2">
        <v>10840001</v>
      </c>
      <c r="B272" s="2">
        <v>108400</v>
      </c>
      <c r="C272" s="2" t="s">
        <v>727</v>
      </c>
      <c r="D272" s="2">
        <v>1</v>
      </c>
      <c r="E272" s="2" t="s">
        <v>3416</v>
      </c>
      <c r="F272" s="2" t="s">
        <v>3628</v>
      </c>
      <c r="G272" s="2"/>
      <c r="H272" s="2" t="s">
        <v>3418</v>
      </c>
    </row>
    <row r="273" ht="38" customHeight="1" spans="1:8">
      <c r="A273" s="2">
        <v>10840002</v>
      </c>
      <c r="B273" s="2">
        <v>108400</v>
      </c>
      <c r="C273" s="2" t="s">
        <v>727</v>
      </c>
      <c r="D273" s="2">
        <v>2</v>
      </c>
      <c r="E273" s="2" t="s">
        <v>3416</v>
      </c>
      <c r="F273" s="2" t="s">
        <v>3629</v>
      </c>
      <c r="G273" s="2"/>
      <c r="H273" s="2" t="s">
        <v>3418</v>
      </c>
    </row>
    <row r="274" ht="38" customHeight="1" spans="1:8">
      <c r="A274" s="2">
        <v>10840003</v>
      </c>
      <c r="B274" s="2">
        <v>108400</v>
      </c>
      <c r="C274" s="2" t="s">
        <v>727</v>
      </c>
      <c r="D274" s="2">
        <v>3</v>
      </c>
      <c r="E274" s="2" t="s">
        <v>3416</v>
      </c>
      <c r="F274" s="2" t="s">
        <v>3630</v>
      </c>
      <c r="G274" s="2"/>
      <c r="H274" s="2" t="s">
        <v>3418</v>
      </c>
    </row>
    <row r="275" ht="38" customHeight="1" spans="1:8">
      <c r="A275" s="2">
        <v>10840004</v>
      </c>
      <c r="B275" s="2">
        <v>108400</v>
      </c>
      <c r="C275" s="2" t="s">
        <v>727</v>
      </c>
      <c r="D275" s="2">
        <v>4</v>
      </c>
      <c r="E275" s="2" t="s">
        <v>3416</v>
      </c>
      <c r="F275" s="2" t="s">
        <v>3631</v>
      </c>
      <c r="G275" s="2"/>
      <c r="H275" s="2" t="s">
        <v>3418</v>
      </c>
    </row>
    <row r="276" ht="38" customHeight="1" spans="1:8">
      <c r="A276" s="2">
        <v>10840005</v>
      </c>
      <c r="B276" s="2">
        <v>108400</v>
      </c>
      <c r="C276" s="2" t="s">
        <v>727</v>
      </c>
      <c r="D276" s="2">
        <v>5</v>
      </c>
      <c r="E276" s="2" t="s">
        <v>3416</v>
      </c>
      <c r="F276" s="2" t="s">
        <v>3632</v>
      </c>
      <c r="G276" s="2"/>
      <c r="H276" s="2" t="s">
        <v>3418</v>
      </c>
    </row>
    <row r="277" ht="38" customHeight="1" spans="1:8">
      <c r="A277" s="2">
        <v>10840006</v>
      </c>
      <c r="B277" s="2">
        <v>108400</v>
      </c>
      <c r="C277" s="2" t="s">
        <v>727</v>
      </c>
      <c r="D277" s="2">
        <v>6</v>
      </c>
      <c r="E277" s="2" t="s">
        <v>3416</v>
      </c>
      <c r="F277" s="2" t="s">
        <v>3633</v>
      </c>
      <c r="G277" s="2"/>
      <c r="H277" s="2" t="s">
        <v>3418</v>
      </c>
    </row>
    <row r="278" ht="38" customHeight="1" spans="1:8">
      <c r="A278" s="2">
        <v>10840007</v>
      </c>
      <c r="B278" s="2">
        <v>108400</v>
      </c>
      <c r="C278" s="2" t="s">
        <v>727</v>
      </c>
      <c r="D278" s="2">
        <v>7</v>
      </c>
      <c r="E278" s="2" t="s">
        <v>3416</v>
      </c>
      <c r="F278" s="2" t="s">
        <v>3634</v>
      </c>
      <c r="G278" s="2"/>
      <c r="H278" s="2" t="s">
        <v>3418</v>
      </c>
    </row>
    <row r="279" ht="38" customHeight="1" spans="1:8">
      <c r="A279" s="2">
        <v>10840008</v>
      </c>
      <c r="B279" s="2">
        <v>108400</v>
      </c>
      <c r="C279" s="2" t="s">
        <v>727</v>
      </c>
      <c r="D279" s="2">
        <v>8</v>
      </c>
      <c r="E279" s="2" t="s">
        <v>3416</v>
      </c>
      <c r="F279" s="2" t="s">
        <v>3635</v>
      </c>
      <c r="G279" s="2"/>
      <c r="H279" s="2" t="s">
        <v>3418</v>
      </c>
    </row>
    <row r="280" ht="38" customHeight="1" spans="1:8">
      <c r="A280" s="2">
        <v>10840009</v>
      </c>
      <c r="B280" s="2">
        <v>108400</v>
      </c>
      <c r="C280" s="2" t="s">
        <v>727</v>
      </c>
      <c r="D280" s="2">
        <v>9</v>
      </c>
      <c r="E280" s="2" t="s">
        <v>3416</v>
      </c>
      <c r="F280" s="2" t="s">
        <v>3636</v>
      </c>
      <c r="G280" s="2"/>
      <c r="H280" s="2" t="s">
        <v>3418</v>
      </c>
    </row>
    <row r="281" ht="38" customHeight="1" spans="1:8">
      <c r="A281" s="2">
        <v>10840010</v>
      </c>
      <c r="B281" s="2">
        <v>108400</v>
      </c>
      <c r="C281" s="2" t="s">
        <v>727</v>
      </c>
      <c r="D281" s="2">
        <v>10</v>
      </c>
      <c r="E281" s="2" t="s">
        <v>3416</v>
      </c>
      <c r="F281" s="2" t="s">
        <v>3637</v>
      </c>
      <c r="G281" s="2"/>
      <c r="H281" s="2" t="s">
        <v>3418</v>
      </c>
    </row>
    <row r="282" ht="38" customHeight="1" spans="1:8">
      <c r="A282" s="2">
        <v>10850001</v>
      </c>
      <c r="B282" s="2">
        <v>108500</v>
      </c>
      <c r="C282" s="2" t="s">
        <v>731</v>
      </c>
      <c r="D282" s="2">
        <v>1</v>
      </c>
      <c r="E282" s="2" t="s">
        <v>3416</v>
      </c>
      <c r="F282" s="2" t="s">
        <v>3638</v>
      </c>
      <c r="G282" s="2"/>
      <c r="H282" s="2" t="s">
        <v>3418</v>
      </c>
    </row>
    <row r="283" ht="38" customHeight="1" spans="1:8">
      <c r="A283" s="2">
        <v>10850002</v>
      </c>
      <c r="B283" s="2">
        <v>108500</v>
      </c>
      <c r="C283" s="2" t="s">
        <v>731</v>
      </c>
      <c r="D283" s="2">
        <v>2</v>
      </c>
      <c r="E283" s="2" t="s">
        <v>3416</v>
      </c>
      <c r="F283" s="2" t="s">
        <v>3639</v>
      </c>
      <c r="G283" s="2"/>
      <c r="H283" s="2" t="s">
        <v>3418</v>
      </c>
    </row>
    <row r="284" ht="38" customHeight="1" spans="1:8">
      <c r="A284" s="2">
        <v>10850003</v>
      </c>
      <c r="B284" s="2">
        <v>108500</v>
      </c>
      <c r="C284" s="2" t="s">
        <v>731</v>
      </c>
      <c r="D284" s="2">
        <v>3</v>
      </c>
      <c r="E284" s="2" t="s">
        <v>3416</v>
      </c>
      <c r="F284" s="2" t="s">
        <v>3640</v>
      </c>
      <c r="G284" s="2"/>
      <c r="H284" s="2" t="s">
        <v>3418</v>
      </c>
    </row>
    <row r="285" ht="38" customHeight="1" spans="1:8">
      <c r="A285" s="2">
        <v>10850004</v>
      </c>
      <c r="B285" s="2">
        <v>108500</v>
      </c>
      <c r="C285" s="2" t="s">
        <v>731</v>
      </c>
      <c r="D285" s="2">
        <v>4</v>
      </c>
      <c r="E285" s="2" t="s">
        <v>3416</v>
      </c>
      <c r="F285" s="2" t="s">
        <v>3641</v>
      </c>
      <c r="G285" s="2"/>
      <c r="H285" s="2" t="s">
        <v>3418</v>
      </c>
    </row>
    <row r="286" ht="38" customHeight="1" spans="1:8">
      <c r="A286" s="2">
        <v>10850005</v>
      </c>
      <c r="B286" s="2">
        <v>108500</v>
      </c>
      <c r="C286" s="2" t="s">
        <v>731</v>
      </c>
      <c r="D286" s="2">
        <v>5</v>
      </c>
      <c r="E286" s="2" t="s">
        <v>3416</v>
      </c>
      <c r="F286" s="2" t="s">
        <v>3642</v>
      </c>
      <c r="G286" s="2"/>
      <c r="H286" s="2" t="s">
        <v>3418</v>
      </c>
    </row>
    <row r="287" ht="38" customHeight="1" spans="1:8">
      <c r="A287" s="2">
        <v>10850006</v>
      </c>
      <c r="B287" s="2">
        <v>108500</v>
      </c>
      <c r="C287" s="2" t="s">
        <v>731</v>
      </c>
      <c r="D287" s="2">
        <v>6</v>
      </c>
      <c r="E287" s="2" t="s">
        <v>3416</v>
      </c>
      <c r="F287" s="2" t="s">
        <v>3643</v>
      </c>
      <c r="G287" s="2"/>
      <c r="H287" s="2" t="s">
        <v>3418</v>
      </c>
    </row>
    <row r="288" ht="38" customHeight="1" spans="1:8">
      <c r="A288" s="2">
        <v>10850007</v>
      </c>
      <c r="B288" s="2">
        <v>108500</v>
      </c>
      <c r="C288" s="2" t="s">
        <v>731</v>
      </c>
      <c r="D288" s="2">
        <v>7</v>
      </c>
      <c r="E288" s="2" t="s">
        <v>3416</v>
      </c>
      <c r="F288" s="2" t="s">
        <v>3644</v>
      </c>
      <c r="G288" s="2"/>
      <c r="H288" s="2" t="s">
        <v>3418</v>
      </c>
    </row>
    <row r="289" ht="38" customHeight="1" spans="1:8">
      <c r="A289" s="2">
        <v>10850008</v>
      </c>
      <c r="B289" s="2">
        <v>108500</v>
      </c>
      <c r="C289" s="2" t="s">
        <v>731</v>
      </c>
      <c r="D289" s="2">
        <v>8</v>
      </c>
      <c r="E289" s="2" t="s">
        <v>3416</v>
      </c>
      <c r="F289" s="2" t="s">
        <v>3645</v>
      </c>
      <c r="G289" s="2"/>
      <c r="H289" s="2" t="s">
        <v>3418</v>
      </c>
    </row>
    <row r="290" ht="38" customHeight="1" spans="1:8">
      <c r="A290" s="2">
        <v>10850009</v>
      </c>
      <c r="B290" s="2">
        <v>108500</v>
      </c>
      <c r="C290" s="2" t="s">
        <v>731</v>
      </c>
      <c r="D290" s="2">
        <v>9</v>
      </c>
      <c r="E290" s="2" t="s">
        <v>3416</v>
      </c>
      <c r="F290" s="2" t="s">
        <v>3646</v>
      </c>
      <c r="G290" s="2"/>
      <c r="H290" s="2" t="s">
        <v>3418</v>
      </c>
    </row>
    <row r="291" ht="38" customHeight="1" spans="1:8">
      <c r="A291" s="2">
        <v>10850010</v>
      </c>
      <c r="B291" s="2">
        <v>108500</v>
      </c>
      <c r="C291" s="2" t="s">
        <v>731</v>
      </c>
      <c r="D291" s="2">
        <v>10</v>
      </c>
      <c r="E291" s="2" t="s">
        <v>3416</v>
      </c>
      <c r="F291" s="2" t="s">
        <v>3647</v>
      </c>
      <c r="G291" s="2"/>
      <c r="H291" s="2" t="s">
        <v>3418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1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4.25"/>
  <cols>
    <col min="1" max="11" width="22" customWidth="1"/>
  </cols>
  <sheetData>
    <row r="1" ht="40" customHeight="1" spans="1:11">
      <c r="A1" s="1" t="s">
        <v>3347</v>
      </c>
      <c r="B1" s="1" t="s">
        <v>2620</v>
      </c>
      <c r="C1" s="1" t="s">
        <v>3348</v>
      </c>
      <c r="D1" s="1" t="s">
        <v>3349</v>
      </c>
      <c r="E1" s="1" t="s">
        <v>3648</v>
      </c>
      <c r="F1" s="1" t="s">
        <v>3649</v>
      </c>
      <c r="G1" s="1" t="s">
        <v>3650</v>
      </c>
      <c r="H1" s="1" t="s">
        <v>3651</v>
      </c>
      <c r="I1" s="1" t="s">
        <v>3652</v>
      </c>
      <c r="J1" s="1" t="s">
        <v>419</v>
      </c>
      <c r="K1" s="1" t="s">
        <v>3653</v>
      </c>
    </row>
    <row r="2" ht="53" customHeight="1" spans="1:11">
      <c r="A2" s="2">
        <v>10630001</v>
      </c>
      <c r="B2" s="2">
        <v>106300</v>
      </c>
      <c r="C2" s="2" t="s">
        <v>575</v>
      </c>
      <c r="D2" s="2">
        <v>1</v>
      </c>
      <c r="E2" s="2" t="s">
        <v>3654</v>
      </c>
      <c r="F2" s="2" t="s">
        <v>3655</v>
      </c>
      <c r="G2" s="2">
        <v>100</v>
      </c>
      <c r="H2" s="2" t="s">
        <v>3656</v>
      </c>
      <c r="I2" s="2">
        <v>100</v>
      </c>
      <c r="J2" s="2" t="s">
        <v>3657</v>
      </c>
      <c r="K2" s="2" t="s">
        <v>3658</v>
      </c>
    </row>
    <row r="3" ht="53" customHeight="1" spans="1:11">
      <c r="A3" s="2">
        <v>10630002</v>
      </c>
      <c r="B3" s="2">
        <v>106300</v>
      </c>
      <c r="C3" s="2" t="s">
        <v>575</v>
      </c>
      <c r="D3" s="2">
        <v>2</v>
      </c>
      <c r="E3" s="2" t="s">
        <v>3654</v>
      </c>
      <c r="F3" s="2" t="s">
        <v>3655</v>
      </c>
      <c r="G3" s="2">
        <v>200</v>
      </c>
      <c r="H3" s="2" t="s">
        <v>3656</v>
      </c>
      <c r="I3" s="2">
        <v>200</v>
      </c>
      <c r="J3" s="2" t="s">
        <v>3657</v>
      </c>
      <c r="K3" s="2" t="s">
        <v>3658</v>
      </c>
    </row>
    <row r="4" ht="53" customHeight="1" spans="1:11">
      <c r="A4" s="2">
        <v>10630003</v>
      </c>
      <c r="B4" s="2">
        <v>106300</v>
      </c>
      <c r="C4" s="2" t="s">
        <v>575</v>
      </c>
      <c r="D4" s="2">
        <v>3</v>
      </c>
      <c r="E4" s="2" t="s">
        <v>3654</v>
      </c>
      <c r="F4" s="2" t="s">
        <v>3655</v>
      </c>
      <c r="G4" s="2">
        <v>300</v>
      </c>
      <c r="H4" s="2" t="s">
        <v>3656</v>
      </c>
      <c r="I4" s="2">
        <v>300</v>
      </c>
      <c r="J4" s="2" t="s">
        <v>3657</v>
      </c>
      <c r="K4" s="2" t="s">
        <v>3658</v>
      </c>
    </row>
    <row r="5" ht="53" customHeight="1" spans="1:11">
      <c r="A5" s="2">
        <v>10630004</v>
      </c>
      <c r="B5" s="2">
        <v>106300</v>
      </c>
      <c r="C5" s="2" t="s">
        <v>575</v>
      </c>
      <c r="D5" s="2">
        <v>4</v>
      </c>
      <c r="E5" s="2" t="s">
        <v>3654</v>
      </c>
      <c r="F5" s="2" t="s">
        <v>3655</v>
      </c>
      <c r="G5" s="2">
        <v>400</v>
      </c>
      <c r="H5" s="2" t="s">
        <v>3656</v>
      </c>
      <c r="I5" s="2">
        <v>400</v>
      </c>
      <c r="J5" s="2" t="s">
        <v>3657</v>
      </c>
      <c r="K5" s="2" t="s">
        <v>3658</v>
      </c>
    </row>
    <row r="6" ht="53" customHeight="1" spans="1:11">
      <c r="A6" s="2">
        <v>10630005</v>
      </c>
      <c r="B6" s="2">
        <v>106300</v>
      </c>
      <c r="C6" s="2" t="s">
        <v>575</v>
      </c>
      <c r="D6" s="2">
        <v>5</v>
      </c>
      <c r="E6" s="2" t="s">
        <v>3654</v>
      </c>
      <c r="F6" s="2" t="s">
        <v>3655</v>
      </c>
      <c r="G6" s="2">
        <v>500</v>
      </c>
      <c r="H6" s="2" t="s">
        <v>3656</v>
      </c>
      <c r="I6" s="2">
        <v>500</v>
      </c>
      <c r="J6" s="2" t="s">
        <v>3657</v>
      </c>
      <c r="K6" s="2" t="s">
        <v>3658</v>
      </c>
    </row>
    <row r="7" ht="53" customHeight="1" spans="1:11">
      <c r="A7" s="2">
        <v>10630006</v>
      </c>
      <c r="B7" s="2">
        <v>106300</v>
      </c>
      <c r="C7" s="2" t="s">
        <v>575</v>
      </c>
      <c r="D7" s="2">
        <v>6</v>
      </c>
      <c r="E7" s="2" t="s">
        <v>3654</v>
      </c>
      <c r="F7" s="2" t="s">
        <v>3655</v>
      </c>
      <c r="G7" s="2">
        <v>600</v>
      </c>
      <c r="H7" s="2" t="s">
        <v>3656</v>
      </c>
      <c r="I7" s="2">
        <v>600</v>
      </c>
      <c r="J7" s="2" t="s">
        <v>3657</v>
      </c>
      <c r="K7" s="2" t="s">
        <v>3658</v>
      </c>
    </row>
    <row r="8" ht="53" customHeight="1" spans="1:11">
      <c r="A8" s="2">
        <v>10630007</v>
      </c>
      <c r="B8" s="2">
        <v>106300</v>
      </c>
      <c r="C8" s="2" t="s">
        <v>575</v>
      </c>
      <c r="D8" s="2">
        <v>7</v>
      </c>
      <c r="E8" s="2" t="s">
        <v>3654</v>
      </c>
      <c r="F8" s="2" t="s">
        <v>3655</v>
      </c>
      <c r="G8" s="2">
        <v>700</v>
      </c>
      <c r="H8" s="2" t="s">
        <v>3656</v>
      </c>
      <c r="I8" s="2">
        <v>700</v>
      </c>
      <c r="J8" s="2" t="s">
        <v>3657</v>
      </c>
      <c r="K8" s="2" t="s">
        <v>3658</v>
      </c>
    </row>
    <row r="9" ht="53" customHeight="1" spans="1:11">
      <c r="A9" s="2">
        <v>10630008</v>
      </c>
      <c r="B9" s="2">
        <v>106300</v>
      </c>
      <c r="C9" s="2" t="s">
        <v>575</v>
      </c>
      <c r="D9" s="2">
        <v>8</v>
      </c>
      <c r="E9" s="2" t="s">
        <v>3654</v>
      </c>
      <c r="F9" s="2" t="s">
        <v>3655</v>
      </c>
      <c r="G9" s="2">
        <v>800</v>
      </c>
      <c r="H9" s="2" t="s">
        <v>3656</v>
      </c>
      <c r="I9" s="2">
        <v>800</v>
      </c>
      <c r="J9" s="2" t="s">
        <v>3657</v>
      </c>
      <c r="K9" s="2" t="s">
        <v>3658</v>
      </c>
    </row>
    <row r="10" ht="53" customHeight="1" spans="1:11">
      <c r="A10" s="2">
        <v>10630009</v>
      </c>
      <c r="B10" s="2">
        <v>106300</v>
      </c>
      <c r="C10" s="2" t="s">
        <v>575</v>
      </c>
      <c r="D10" s="2">
        <v>9</v>
      </c>
      <c r="E10" s="2" t="s">
        <v>3654</v>
      </c>
      <c r="F10" s="2" t="s">
        <v>3655</v>
      </c>
      <c r="G10" s="2">
        <v>900</v>
      </c>
      <c r="H10" s="2" t="s">
        <v>3656</v>
      </c>
      <c r="I10" s="2">
        <v>900</v>
      </c>
      <c r="J10" s="2" t="s">
        <v>3657</v>
      </c>
      <c r="K10" s="2" t="s">
        <v>3658</v>
      </c>
    </row>
    <row r="11" ht="53" customHeight="1" spans="1:11">
      <c r="A11" s="2">
        <v>10630010</v>
      </c>
      <c r="B11" s="2">
        <v>106300</v>
      </c>
      <c r="C11" s="2" t="s">
        <v>575</v>
      </c>
      <c r="D11" s="2">
        <v>10</v>
      </c>
      <c r="E11" s="2" t="s">
        <v>3654</v>
      </c>
      <c r="F11" s="2" t="s">
        <v>3655</v>
      </c>
      <c r="G11" s="2">
        <v>1000</v>
      </c>
      <c r="H11" s="2" t="s">
        <v>3656</v>
      </c>
      <c r="I11" s="2">
        <v>1000</v>
      </c>
      <c r="J11" s="2" t="s">
        <v>3657</v>
      </c>
      <c r="K11" s="2" t="s">
        <v>3658</v>
      </c>
    </row>
    <row r="12" ht="53" customHeight="1" spans="1:11">
      <c r="A12" s="2">
        <v>10640001</v>
      </c>
      <c r="B12" s="2">
        <v>106400</v>
      </c>
      <c r="C12" s="2" t="s">
        <v>577</v>
      </c>
      <c r="D12" s="2">
        <v>1</v>
      </c>
      <c r="E12" s="2" t="s">
        <v>3659</v>
      </c>
      <c r="F12" s="2" t="s">
        <v>3660</v>
      </c>
      <c r="G12" s="2">
        <v>100</v>
      </c>
      <c r="H12" s="2" t="s">
        <v>3661</v>
      </c>
      <c r="I12" s="2">
        <v>100</v>
      </c>
      <c r="J12" s="2" t="s">
        <v>3657</v>
      </c>
      <c r="K12" s="2" t="s">
        <v>3658</v>
      </c>
    </row>
    <row r="13" ht="53" customHeight="1" spans="1:11">
      <c r="A13" s="2">
        <v>10640002</v>
      </c>
      <c r="B13" s="2">
        <v>106400</v>
      </c>
      <c r="C13" s="2" t="s">
        <v>577</v>
      </c>
      <c r="D13" s="2">
        <v>2</v>
      </c>
      <c r="E13" s="2" t="s">
        <v>3659</v>
      </c>
      <c r="F13" s="2" t="s">
        <v>3660</v>
      </c>
      <c r="G13" s="2">
        <v>200</v>
      </c>
      <c r="H13" s="2" t="s">
        <v>3661</v>
      </c>
      <c r="I13" s="2">
        <v>200</v>
      </c>
      <c r="J13" s="2" t="s">
        <v>3657</v>
      </c>
      <c r="K13" s="2" t="s">
        <v>3658</v>
      </c>
    </row>
    <row r="14" ht="53" customHeight="1" spans="1:11">
      <c r="A14" s="2">
        <v>10640003</v>
      </c>
      <c r="B14" s="2">
        <v>106400</v>
      </c>
      <c r="C14" s="2" t="s">
        <v>577</v>
      </c>
      <c r="D14" s="2">
        <v>3</v>
      </c>
      <c r="E14" s="2" t="s">
        <v>3659</v>
      </c>
      <c r="F14" s="2" t="s">
        <v>3660</v>
      </c>
      <c r="G14" s="2">
        <v>300</v>
      </c>
      <c r="H14" s="2" t="s">
        <v>3661</v>
      </c>
      <c r="I14" s="2">
        <v>300</v>
      </c>
      <c r="J14" s="2" t="s">
        <v>3657</v>
      </c>
      <c r="K14" s="2" t="s">
        <v>3658</v>
      </c>
    </row>
    <row r="15" ht="53" customHeight="1" spans="1:11">
      <c r="A15" s="2">
        <v>10640004</v>
      </c>
      <c r="B15" s="2">
        <v>106400</v>
      </c>
      <c r="C15" s="2" t="s">
        <v>577</v>
      </c>
      <c r="D15" s="2">
        <v>4</v>
      </c>
      <c r="E15" s="2" t="s">
        <v>3659</v>
      </c>
      <c r="F15" s="2" t="s">
        <v>3660</v>
      </c>
      <c r="G15" s="2">
        <v>400</v>
      </c>
      <c r="H15" s="2" t="s">
        <v>3661</v>
      </c>
      <c r="I15" s="2">
        <v>400</v>
      </c>
      <c r="J15" s="2" t="s">
        <v>3657</v>
      </c>
      <c r="K15" s="2" t="s">
        <v>3658</v>
      </c>
    </row>
    <row r="16" ht="53" customHeight="1" spans="1:11">
      <c r="A16" s="2">
        <v>10640005</v>
      </c>
      <c r="B16" s="2">
        <v>106400</v>
      </c>
      <c r="C16" s="2" t="s">
        <v>577</v>
      </c>
      <c r="D16" s="2">
        <v>5</v>
      </c>
      <c r="E16" s="2" t="s">
        <v>3659</v>
      </c>
      <c r="F16" s="2" t="s">
        <v>3660</v>
      </c>
      <c r="G16" s="2">
        <v>500</v>
      </c>
      <c r="H16" s="2" t="s">
        <v>3661</v>
      </c>
      <c r="I16" s="2">
        <v>500</v>
      </c>
      <c r="J16" s="2" t="s">
        <v>3657</v>
      </c>
      <c r="K16" s="2" t="s">
        <v>3658</v>
      </c>
    </row>
    <row r="17" ht="53" customHeight="1" spans="1:11">
      <c r="A17" s="2">
        <v>10640006</v>
      </c>
      <c r="B17" s="2">
        <v>106400</v>
      </c>
      <c r="C17" s="2" t="s">
        <v>577</v>
      </c>
      <c r="D17" s="2">
        <v>6</v>
      </c>
      <c r="E17" s="2" t="s">
        <v>3659</v>
      </c>
      <c r="F17" s="2" t="s">
        <v>3660</v>
      </c>
      <c r="G17" s="2">
        <v>600</v>
      </c>
      <c r="H17" s="2" t="s">
        <v>3661</v>
      </c>
      <c r="I17" s="2">
        <v>600</v>
      </c>
      <c r="J17" s="2" t="s">
        <v>3657</v>
      </c>
      <c r="K17" s="2" t="s">
        <v>3658</v>
      </c>
    </row>
    <row r="18" ht="53" customHeight="1" spans="1:11">
      <c r="A18" s="2">
        <v>10640007</v>
      </c>
      <c r="B18" s="2">
        <v>106400</v>
      </c>
      <c r="C18" s="2" t="s">
        <v>577</v>
      </c>
      <c r="D18" s="2">
        <v>7</v>
      </c>
      <c r="E18" s="2" t="s">
        <v>3659</v>
      </c>
      <c r="F18" s="2" t="s">
        <v>3660</v>
      </c>
      <c r="G18" s="2">
        <v>700</v>
      </c>
      <c r="H18" s="2" t="s">
        <v>3661</v>
      </c>
      <c r="I18" s="2">
        <v>700</v>
      </c>
      <c r="J18" s="2" t="s">
        <v>3657</v>
      </c>
      <c r="K18" s="2" t="s">
        <v>3658</v>
      </c>
    </row>
    <row r="19" ht="53" customHeight="1" spans="1:11">
      <c r="A19" s="2">
        <v>10640008</v>
      </c>
      <c r="B19" s="2">
        <v>106400</v>
      </c>
      <c r="C19" s="2" t="s">
        <v>577</v>
      </c>
      <c r="D19" s="2">
        <v>8</v>
      </c>
      <c r="E19" s="2" t="s">
        <v>3659</v>
      </c>
      <c r="F19" s="2" t="s">
        <v>3660</v>
      </c>
      <c r="G19" s="2">
        <v>800</v>
      </c>
      <c r="H19" s="2" t="s">
        <v>3661</v>
      </c>
      <c r="I19" s="2">
        <v>800</v>
      </c>
      <c r="J19" s="2" t="s">
        <v>3657</v>
      </c>
      <c r="K19" s="2" t="s">
        <v>3658</v>
      </c>
    </row>
    <row r="20" ht="53" customHeight="1" spans="1:11">
      <c r="A20" s="2">
        <v>10640009</v>
      </c>
      <c r="B20" s="2">
        <v>106400</v>
      </c>
      <c r="C20" s="2" t="s">
        <v>577</v>
      </c>
      <c r="D20" s="2">
        <v>9</v>
      </c>
      <c r="E20" s="2" t="s">
        <v>3659</v>
      </c>
      <c r="F20" s="2" t="s">
        <v>3660</v>
      </c>
      <c r="G20" s="2">
        <v>900</v>
      </c>
      <c r="H20" s="2" t="s">
        <v>3661</v>
      </c>
      <c r="I20" s="2">
        <v>900</v>
      </c>
      <c r="J20" s="2" t="s">
        <v>3657</v>
      </c>
      <c r="K20" s="2" t="s">
        <v>3658</v>
      </c>
    </row>
    <row r="21" ht="53" customHeight="1" spans="1:11">
      <c r="A21" s="2">
        <v>10640010</v>
      </c>
      <c r="B21" s="2">
        <v>106400</v>
      </c>
      <c r="C21" s="2" t="s">
        <v>577</v>
      </c>
      <c r="D21" s="2">
        <v>10</v>
      </c>
      <c r="E21" s="2" t="s">
        <v>3659</v>
      </c>
      <c r="F21" s="2" t="s">
        <v>3660</v>
      </c>
      <c r="G21" s="2">
        <v>1000</v>
      </c>
      <c r="H21" s="2" t="s">
        <v>3661</v>
      </c>
      <c r="I21" s="2">
        <v>1000</v>
      </c>
      <c r="J21" s="2" t="s">
        <v>3657</v>
      </c>
      <c r="K21" s="2" t="s">
        <v>3658</v>
      </c>
    </row>
    <row r="22" ht="53" customHeight="1" spans="1:11">
      <c r="A22" s="2">
        <v>10650001</v>
      </c>
      <c r="B22" s="2">
        <v>106500</v>
      </c>
      <c r="C22" s="2" t="s">
        <v>579</v>
      </c>
      <c r="D22" s="2">
        <v>1</v>
      </c>
      <c r="E22" s="2" t="s">
        <v>3662</v>
      </c>
      <c r="F22" s="2" t="s">
        <v>3663</v>
      </c>
      <c r="G22" s="2">
        <v>200</v>
      </c>
      <c r="H22" s="2" t="s">
        <v>3664</v>
      </c>
      <c r="I22" s="2">
        <v>100</v>
      </c>
      <c r="J22" s="2" t="s">
        <v>3657</v>
      </c>
      <c r="K22" s="2" t="s">
        <v>3658</v>
      </c>
    </row>
    <row r="23" ht="53" customHeight="1" spans="1:11">
      <c r="A23" s="2">
        <v>10650002</v>
      </c>
      <c r="B23" s="2">
        <v>106500</v>
      </c>
      <c r="C23" s="2" t="s">
        <v>579</v>
      </c>
      <c r="D23" s="2">
        <v>2</v>
      </c>
      <c r="E23" s="2" t="s">
        <v>3662</v>
      </c>
      <c r="F23" s="2" t="s">
        <v>3663</v>
      </c>
      <c r="G23" s="2">
        <v>400</v>
      </c>
      <c r="H23" s="2" t="s">
        <v>3664</v>
      </c>
      <c r="I23" s="2">
        <v>200</v>
      </c>
      <c r="J23" s="2" t="s">
        <v>3657</v>
      </c>
      <c r="K23" s="2" t="s">
        <v>3658</v>
      </c>
    </row>
    <row r="24" ht="53" customHeight="1" spans="1:11">
      <c r="A24" s="2">
        <v>10650003</v>
      </c>
      <c r="B24" s="2">
        <v>106500</v>
      </c>
      <c r="C24" s="2" t="s">
        <v>579</v>
      </c>
      <c r="D24" s="2">
        <v>3</v>
      </c>
      <c r="E24" s="2" t="s">
        <v>3662</v>
      </c>
      <c r="F24" s="2" t="s">
        <v>3663</v>
      </c>
      <c r="G24" s="2">
        <v>600</v>
      </c>
      <c r="H24" s="2" t="s">
        <v>3664</v>
      </c>
      <c r="I24" s="2">
        <v>300</v>
      </c>
      <c r="J24" s="2" t="s">
        <v>3657</v>
      </c>
      <c r="K24" s="2" t="s">
        <v>3658</v>
      </c>
    </row>
    <row r="25" ht="53" customHeight="1" spans="1:11">
      <c r="A25" s="2">
        <v>10650004</v>
      </c>
      <c r="B25" s="2">
        <v>106500</v>
      </c>
      <c r="C25" s="2" t="s">
        <v>579</v>
      </c>
      <c r="D25" s="2">
        <v>4</v>
      </c>
      <c r="E25" s="2" t="s">
        <v>3662</v>
      </c>
      <c r="F25" s="2" t="s">
        <v>3663</v>
      </c>
      <c r="G25" s="2">
        <v>800</v>
      </c>
      <c r="H25" s="2" t="s">
        <v>3664</v>
      </c>
      <c r="I25" s="2">
        <v>400</v>
      </c>
      <c r="J25" s="2" t="s">
        <v>3657</v>
      </c>
      <c r="K25" s="2" t="s">
        <v>3658</v>
      </c>
    </row>
    <row r="26" ht="53" customHeight="1" spans="1:11">
      <c r="A26" s="2">
        <v>10650005</v>
      </c>
      <c r="B26" s="2">
        <v>106500</v>
      </c>
      <c r="C26" s="2" t="s">
        <v>579</v>
      </c>
      <c r="D26" s="2">
        <v>5</v>
      </c>
      <c r="E26" s="2" t="s">
        <v>3662</v>
      </c>
      <c r="F26" s="2" t="s">
        <v>3663</v>
      </c>
      <c r="G26" s="2">
        <v>1000</v>
      </c>
      <c r="H26" s="2" t="s">
        <v>3664</v>
      </c>
      <c r="I26" s="2">
        <v>500</v>
      </c>
      <c r="J26" s="2" t="s">
        <v>3657</v>
      </c>
      <c r="K26" s="2" t="s">
        <v>3658</v>
      </c>
    </row>
    <row r="27" ht="53" customHeight="1" spans="1:11">
      <c r="A27" s="2">
        <v>10650006</v>
      </c>
      <c r="B27" s="2">
        <v>106500</v>
      </c>
      <c r="C27" s="2" t="s">
        <v>579</v>
      </c>
      <c r="D27" s="2">
        <v>6</v>
      </c>
      <c r="E27" s="2" t="s">
        <v>3662</v>
      </c>
      <c r="F27" s="2" t="s">
        <v>3663</v>
      </c>
      <c r="G27" s="2">
        <v>1200</v>
      </c>
      <c r="H27" s="2" t="s">
        <v>3664</v>
      </c>
      <c r="I27" s="2">
        <v>600</v>
      </c>
      <c r="J27" s="2" t="s">
        <v>3657</v>
      </c>
      <c r="K27" s="2" t="s">
        <v>3658</v>
      </c>
    </row>
    <row r="28" ht="53" customHeight="1" spans="1:11">
      <c r="A28" s="2">
        <v>10650007</v>
      </c>
      <c r="B28" s="2">
        <v>106500</v>
      </c>
      <c r="C28" s="2" t="s">
        <v>579</v>
      </c>
      <c r="D28" s="2">
        <v>7</v>
      </c>
      <c r="E28" s="2" t="s">
        <v>3662</v>
      </c>
      <c r="F28" s="2" t="s">
        <v>3663</v>
      </c>
      <c r="G28" s="2">
        <v>1400</v>
      </c>
      <c r="H28" s="2" t="s">
        <v>3664</v>
      </c>
      <c r="I28" s="2">
        <v>700</v>
      </c>
      <c r="J28" s="2" t="s">
        <v>3657</v>
      </c>
      <c r="K28" s="2" t="s">
        <v>3658</v>
      </c>
    </row>
    <row r="29" ht="53" customHeight="1" spans="1:11">
      <c r="A29" s="2">
        <v>10650008</v>
      </c>
      <c r="B29" s="2">
        <v>106500</v>
      </c>
      <c r="C29" s="2" t="s">
        <v>579</v>
      </c>
      <c r="D29" s="2">
        <v>8</v>
      </c>
      <c r="E29" s="2" t="s">
        <v>3662</v>
      </c>
      <c r="F29" s="2" t="s">
        <v>3663</v>
      </c>
      <c r="G29" s="2">
        <v>1600</v>
      </c>
      <c r="H29" s="2" t="s">
        <v>3664</v>
      </c>
      <c r="I29" s="2">
        <v>800</v>
      </c>
      <c r="J29" s="2" t="s">
        <v>3657</v>
      </c>
      <c r="K29" s="2" t="s">
        <v>3658</v>
      </c>
    </row>
    <row r="30" ht="53" customHeight="1" spans="1:11">
      <c r="A30" s="2">
        <v>10650009</v>
      </c>
      <c r="B30" s="2">
        <v>106500</v>
      </c>
      <c r="C30" s="2" t="s">
        <v>579</v>
      </c>
      <c r="D30" s="2">
        <v>9</v>
      </c>
      <c r="E30" s="2" t="s">
        <v>3662</v>
      </c>
      <c r="F30" s="2" t="s">
        <v>3663</v>
      </c>
      <c r="G30" s="2">
        <v>1800</v>
      </c>
      <c r="H30" s="2" t="s">
        <v>3664</v>
      </c>
      <c r="I30" s="2">
        <v>900</v>
      </c>
      <c r="J30" s="2" t="s">
        <v>3657</v>
      </c>
      <c r="K30" s="2" t="s">
        <v>3658</v>
      </c>
    </row>
    <row r="31" ht="53" customHeight="1" spans="1:11">
      <c r="A31" s="2">
        <v>10650010</v>
      </c>
      <c r="B31" s="2">
        <v>106500</v>
      </c>
      <c r="C31" s="2" t="s">
        <v>579</v>
      </c>
      <c r="D31" s="2">
        <v>10</v>
      </c>
      <c r="E31" s="2" t="s">
        <v>3662</v>
      </c>
      <c r="F31" s="2" t="s">
        <v>3663</v>
      </c>
      <c r="G31" s="2">
        <v>2000</v>
      </c>
      <c r="H31" s="2" t="s">
        <v>3664</v>
      </c>
      <c r="I31" s="2">
        <v>1000</v>
      </c>
      <c r="J31" s="2" t="s">
        <v>3657</v>
      </c>
      <c r="K31" s="2" t="s">
        <v>3658</v>
      </c>
    </row>
    <row r="32" ht="53" customHeight="1" spans="1:11">
      <c r="A32" s="2">
        <v>10660001</v>
      </c>
      <c r="B32" s="2">
        <v>106600</v>
      </c>
      <c r="C32" s="2" t="s">
        <v>581</v>
      </c>
      <c r="D32" s="2">
        <v>1</v>
      </c>
      <c r="E32" s="2" t="s">
        <v>3665</v>
      </c>
      <c r="F32" s="2" t="s">
        <v>3666</v>
      </c>
      <c r="G32" s="2">
        <v>30</v>
      </c>
      <c r="H32" s="2" t="s">
        <v>3667</v>
      </c>
      <c r="I32" s="2">
        <v>100</v>
      </c>
      <c r="J32" s="2" t="s">
        <v>3657</v>
      </c>
      <c r="K32" s="2" t="s">
        <v>3658</v>
      </c>
    </row>
    <row r="33" ht="53" customHeight="1" spans="1:11">
      <c r="A33" s="2">
        <v>10660002</v>
      </c>
      <c r="B33" s="2">
        <v>106600</v>
      </c>
      <c r="C33" s="2" t="s">
        <v>581</v>
      </c>
      <c r="D33" s="2">
        <v>2</v>
      </c>
      <c r="E33" s="2" t="s">
        <v>3665</v>
      </c>
      <c r="F33" s="2" t="s">
        <v>3666</v>
      </c>
      <c r="G33" s="2">
        <v>60</v>
      </c>
      <c r="H33" s="2" t="s">
        <v>3667</v>
      </c>
      <c r="I33" s="2">
        <v>200</v>
      </c>
      <c r="J33" s="2" t="s">
        <v>3657</v>
      </c>
      <c r="K33" s="2" t="s">
        <v>3658</v>
      </c>
    </row>
    <row r="34" ht="53" customHeight="1" spans="1:11">
      <c r="A34" s="2">
        <v>10660003</v>
      </c>
      <c r="B34" s="2">
        <v>106600</v>
      </c>
      <c r="C34" s="2" t="s">
        <v>581</v>
      </c>
      <c r="D34" s="2">
        <v>3</v>
      </c>
      <c r="E34" s="2" t="s">
        <v>3665</v>
      </c>
      <c r="F34" s="2" t="s">
        <v>3666</v>
      </c>
      <c r="G34" s="2">
        <v>90</v>
      </c>
      <c r="H34" s="2" t="s">
        <v>3667</v>
      </c>
      <c r="I34" s="2">
        <v>300</v>
      </c>
      <c r="J34" s="2" t="s">
        <v>3657</v>
      </c>
      <c r="K34" s="2" t="s">
        <v>3658</v>
      </c>
    </row>
    <row r="35" ht="53" customHeight="1" spans="1:11">
      <c r="A35" s="2">
        <v>10660004</v>
      </c>
      <c r="B35" s="2">
        <v>106600</v>
      </c>
      <c r="C35" s="2" t="s">
        <v>581</v>
      </c>
      <c r="D35" s="2">
        <v>4</v>
      </c>
      <c r="E35" s="2" t="s">
        <v>3665</v>
      </c>
      <c r="F35" s="2" t="s">
        <v>3666</v>
      </c>
      <c r="G35" s="2">
        <v>120</v>
      </c>
      <c r="H35" s="2" t="s">
        <v>3667</v>
      </c>
      <c r="I35" s="2">
        <v>400</v>
      </c>
      <c r="J35" s="2" t="s">
        <v>3657</v>
      </c>
      <c r="K35" s="2" t="s">
        <v>3658</v>
      </c>
    </row>
    <row r="36" ht="53" customHeight="1" spans="1:11">
      <c r="A36" s="2">
        <v>10660005</v>
      </c>
      <c r="B36" s="2">
        <v>106600</v>
      </c>
      <c r="C36" s="2" t="s">
        <v>581</v>
      </c>
      <c r="D36" s="2">
        <v>5</v>
      </c>
      <c r="E36" s="2" t="s">
        <v>3665</v>
      </c>
      <c r="F36" s="2" t="s">
        <v>3666</v>
      </c>
      <c r="G36" s="2">
        <v>150</v>
      </c>
      <c r="H36" s="2" t="s">
        <v>3667</v>
      </c>
      <c r="I36" s="2">
        <v>500</v>
      </c>
      <c r="J36" s="2" t="s">
        <v>3657</v>
      </c>
      <c r="K36" s="2" t="s">
        <v>3658</v>
      </c>
    </row>
    <row r="37" ht="53" customHeight="1" spans="1:11">
      <c r="A37" s="2">
        <v>10660006</v>
      </c>
      <c r="B37" s="2">
        <v>106600</v>
      </c>
      <c r="C37" s="2" t="s">
        <v>581</v>
      </c>
      <c r="D37" s="2">
        <v>6</v>
      </c>
      <c r="E37" s="2" t="s">
        <v>3665</v>
      </c>
      <c r="F37" s="2" t="s">
        <v>3666</v>
      </c>
      <c r="G37" s="2">
        <v>180</v>
      </c>
      <c r="H37" s="2" t="s">
        <v>3667</v>
      </c>
      <c r="I37" s="2">
        <v>600</v>
      </c>
      <c r="J37" s="2" t="s">
        <v>3657</v>
      </c>
      <c r="K37" s="2" t="s">
        <v>3658</v>
      </c>
    </row>
    <row r="38" ht="53" customHeight="1" spans="1:11">
      <c r="A38" s="2">
        <v>10660007</v>
      </c>
      <c r="B38" s="2">
        <v>106600</v>
      </c>
      <c r="C38" s="2" t="s">
        <v>581</v>
      </c>
      <c r="D38" s="2">
        <v>7</v>
      </c>
      <c r="E38" s="2" t="s">
        <v>3665</v>
      </c>
      <c r="F38" s="2" t="s">
        <v>3666</v>
      </c>
      <c r="G38" s="2">
        <v>210</v>
      </c>
      <c r="H38" s="2" t="s">
        <v>3667</v>
      </c>
      <c r="I38" s="2">
        <v>700</v>
      </c>
      <c r="J38" s="2" t="s">
        <v>3657</v>
      </c>
      <c r="K38" s="2" t="s">
        <v>3658</v>
      </c>
    </row>
    <row r="39" ht="53" customHeight="1" spans="1:11">
      <c r="A39" s="2">
        <v>10660008</v>
      </c>
      <c r="B39" s="2">
        <v>106600</v>
      </c>
      <c r="C39" s="2" t="s">
        <v>581</v>
      </c>
      <c r="D39" s="2">
        <v>8</v>
      </c>
      <c r="E39" s="2" t="s">
        <v>3665</v>
      </c>
      <c r="F39" s="2" t="s">
        <v>3666</v>
      </c>
      <c r="G39" s="2">
        <v>240</v>
      </c>
      <c r="H39" s="2" t="s">
        <v>3667</v>
      </c>
      <c r="I39" s="2">
        <v>800</v>
      </c>
      <c r="J39" s="2" t="s">
        <v>3657</v>
      </c>
      <c r="K39" s="2" t="s">
        <v>3658</v>
      </c>
    </row>
    <row r="40" ht="53" customHeight="1" spans="1:11">
      <c r="A40" s="2">
        <v>10660009</v>
      </c>
      <c r="B40" s="2">
        <v>106600</v>
      </c>
      <c r="C40" s="2" t="s">
        <v>581</v>
      </c>
      <c r="D40" s="2">
        <v>9</v>
      </c>
      <c r="E40" s="2" t="s">
        <v>3665</v>
      </c>
      <c r="F40" s="2" t="s">
        <v>3666</v>
      </c>
      <c r="G40" s="2">
        <v>270</v>
      </c>
      <c r="H40" s="2" t="s">
        <v>3667</v>
      </c>
      <c r="I40" s="2">
        <v>900</v>
      </c>
      <c r="J40" s="2" t="s">
        <v>3657</v>
      </c>
      <c r="K40" s="2" t="s">
        <v>3658</v>
      </c>
    </row>
    <row r="41" ht="53" customHeight="1" spans="1:11">
      <c r="A41" s="2">
        <v>10660010</v>
      </c>
      <c r="B41" s="2">
        <v>106600</v>
      </c>
      <c r="C41" s="2" t="s">
        <v>581</v>
      </c>
      <c r="D41" s="2">
        <v>10</v>
      </c>
      <c r="E41" s="2" t="s">
        <v>3665</v>
      </c>
      <c r="F41" s="2" t="s">
        <v>3666</v>
      </c>
      <c r="G41" s="2">
        <v>300</v>
      </c>
      <c r="H41" s="2" t="s">
        <v>3667</v>
      </c>
      <c r="I41" s="2">
        <v>1000</v>
      </c>
      <c r="J41" s="2" t="s">
        <v>3657</v>
      </c>
      <c r="K41" s="2" t="s">
        <v>3658</v>
      </c>
    </row>
    <row r="42" ht="53" customHeight="1" spans="1:11">
      <c r="A42" s="2">
        <v>10690001</v>
      </c>
      <c r="B42" s="2">
        <v>106900</v>
      </c>
      <c r="C42" s="2" t="s">
        <v>614</v>
      </c>
      <c r="D42" s="2">
        <v>1</v>
      </c>
      <c r="E42" s="2" t="s">
        <v>3668</v>
      </c>
      <c r="F42" s="2" t="s">
        <v>3669</v>
      </c>
      <c r="G42" s="2">
        <v>200</v>
      </c>
      <c r="H42" s="2" t="s">
        <v>3670</v>
      </c>
      <c r="I42" s="2">
        <v>1</v>
      </c>
      <c r="J42" s="2" t="s">
        <v>3657</v>
      </c>
      <c r="K42" s="2" t="s">
        <v>3658</v>
      </c>
    </row>
    <row r="43" ht="53" customHeight="1" spans="1:11">
      <c r="A43" s="2">
        <v>10690002</v>
      </c>
      <c r="B43" s="2">
        <v>106900</v>
      </c>
      <c r="C43" s="2" t="s">
        <v>614</v>
      </c>
      <c r="D43" s="2">
        <v>2</v>
      </c>
      <c r="E43" s="2" t="s">
        <v>3668</v>
      </c>
      <c r="F43" s="2" t="s">
        <v>3669</v>
      </c>
      <c r="G43" s="2">
        <v>400</v>
      </c>
      <c r="H43" s="2" t="s">
        <v>3670</v>
      </c>
      <c r="I43" s="2">
        <v>1</v>
      </c>
      <c r="J43" s="2" t="s">
        <v>3657</v>
      </c>
      <c r="K43" s="2" t="s">
        <v>3658</v>
      </c>
    </row>
    <row r="44" ht="53" customHeight="1" spans="1:11">
      <c r="A44" s="2">
        <v>10690003</v>
      </c>
      <c r="B44" s="2">
        <v>106900</v>
      </c>
      <c r="C44" s="2" t="s">
        <v>614</v>
      </c>
      <c r="D44" s="2">
        <v>3</v>
      </c>
      <c r="E44" s="2" t="s">
        <v>3668</v>
      </c>
      <c r="F44" s="2" t="s">
        <v>3669</v>
      </c>
      <c r="G44" s="2">
        <v>600</v>
      </c>
      <c r="H44" s="2" t="s">
        <v>3670</v>
      </c>
      <c r="I44" s="2">
        <v>1</v>
      </c>
      <c r="J44" s="2" t="s">
        <v>3657</v>
      </c>
      <c r="K44" s="2" t="s">
        <v>3658</v>
      </c>
    </row>
    <row r="45" ht="53" customHeight="1" spans="1:11">
      <c r="A45" s="2">
        <v>10690004</v>
      </c>
      <c r="B45" s="2">
        <v>106900</v>
      </c>
      <c r="C45" s="2" t="s">
        <v>614</v>
      </c>
      <c r="D45" s="2">
        <v>4</v>
      </c>
      <c r="E45" s="2" t="s">
        <v>3668</v>
      </c>
      <c r="F45" s="2" t="s">
        <v>3669</v>
      </c>
      <c r="G45" s="2">
        <v>800</v>
      </c>
      <c r="H45" s="2" t="s">
        <v>3670</v>
      </c>
      <c r="I45" s="2">
        <v>1</v>
      </c>
      <c r="J45" s="2" t="s">
        <v>3657</v>
      </c>
      <c r="K45" s="2" t="s">
        <v>3658</v>
      </c>
    </row>
    <row r="46" ht="53" customHeight="1" spans="1:11">
      <c r="A46" s="2">
        <v>10690005</v>
      </c>
      <c r="B46" s="2">
        <v>106900</v>
      </c>
      <c r="C46" s="2" t="s">
        <v>614</v>
      </c>
      <c r="D46" s="2">
        <v>5</v>
      </c>
      <c r="E46" s="2" t="s">
        <v>3668</v>
      </c>
      <c r="F46" s="2" t="s">
        <v>3669</v>
      </c>
      <c r="G46" s="2">
        <v>1000</v>
      </c>
      <c r="H46" s="2" t="s">
        <v>3670</v>
      </c>
      <c r="I46" s="2">
        <v>1</v>
      </c>
      <c r="J46" s="2" t="s">
        <v>3657</v>
      </c>
      <c r="K46" s="2" t="s">
        <v>3658</v>
      </c>
    </row>
    <row r="47" ht="53" customHeight="1" spans="1:11">
      <c r="A47" s="2">
        <v>10690006</v>
      </c>
      <c r="B47" s="2">
        <v>106900</v>
      </c>
      <c r="C47" s="2" t="s">
        <v>614</v>
      </c>
      <c r="D47" s="2">
        <v>6</v>
      </c>
      <c r="E47" s="2" t="s">
        <v>3668</v>
      </c>
      <c r="F47" s="2" t="s">
        <v>3669</v>
      </c>
      <c r="G47" s="2">
        <v>1200</v>
      </c>
      <c r="H47" s="2" t="s">
        <v>3670</v>
      </c>
      <c r="I47" s="2">
        <v>1</v>
      </c>
      <c r="J47" s="2" t="s">
        <v>3657</v>
      </c>
      <c r="K47" s="2" t="s">
        <v>3658</v>
      </c>
    </row>
    <row r="48" ht="53" customHeight="1" spans="1:11">
      <c r="A48" s="2">
        <v>10690007</v>
      </c>
      <c r="B48" s="2">
        <v>106900</v>
      </c>
      <c r="C48" s="2" t="s">
        <v>614</v>
      </c>
      <c r="D48" s="2">
        <v>7</v>
      </c>
      <c r="E48" s="2" t="s">
        <v>3668</v>
      </c>
      <c r="F48" s="2" t="s">
        <v>3669</v>
      </c>
      <c r="G48" s="2">
        <v>1400</v>
      </c>
      <c r="H48" s="2" t="s">
        <v>3670</v>
      </c>
      <c r="I48" s="2">
        <v>1</v>
      </c>
      <c r="J48" s="2" t="s">
        <v>3657</v>
      </c>
      <c r="K48" s="2" t="s">
        <v>3658</v>
      </c>
    </row>
    <row r="49" ht="53" customHeight="1" spans="1:11">
      <c r="A49" s="2">
        <v>10690008</v>
      </c>
      <c r="B49" s="2">
        <v>106900</v>
      </c>
      <c r="C49" s="2" t="s">
        <v>614</v>
      </c>
      <c r="D49" s="2">
        <v>8</v>
      </c>
      <c r="E49" s="2" t="s">
        <v>3668</v>
      </c>
      <c r="F49" s="2" t="s">
        <v>3669</v>
      </c>
      <c r="G49" s="2">
        <v>1600</v>
      </c>
      <c r="H49" s="2" t="s">
        <v>3670</v>
      </c>
      <c r="I49" s="2">
        <v>1</v>
      </c>
      <c r="J49" s="2" t="s">
        <v>3657</v>
      </c>
      <c r="K49" s="2" t="s">
        <v>3658</v>
      </c>
    </row>
    <row r="50" ht="53" customHeight="1" spans="1:11">
      <c r="A50" s="2">
        <v>10690009</v>
      </c>
      <c r="B50" s="2">
        <v>106900</v>
      </c>
      <c r="C50" s="2" t="s">
        <v>614</v>
      </c>
      <c r="D50" s="2">
        <v>9</v>
      </c>
      <c r="E50" s="2" t="s">
        <v>3668</v>
      </c>
      <c r="F50" s="2" t="s">
        <v>3669</v>
      </c>
      <c r="G50" s="2">
        <v>1800</v>
      </c>
      <c r="H50" s="2" t="s">
        <v>3670</v>
      </c>
      <c r="I50" s="2">
        <v>1</v>
      </c>
      <c r="J50" s="2" t="s">
        <v>3657</v>
      </c>
      <c r="K50" s="2" t="s">
        <v>3658</v>
      </c>
    </row>
    <row r="51" ht="53" customHeight="1" spans="1:11">
      <c r="A51" s="2">
        <v>10690010</v>
      </c>
      <c r="B51" s="2">
        <v>106900</v>
      </c>
      <c r="C51" s="2" t="s">
        <v>614</v>
      </c>
      <c r="D51" s="2">
        <v>10</v>
      </c>
      <c r="E51" s="2" t="s">
        <v>3668</v>
      </c>
      <c r="F51" s="2" t="s">
        <v>3669</v>
      </c>
      <c r="G51" s="2">
        <v>2000</v>
      </c>
      <c r="H51" s="2" t="s">
        <v>3670</v>
      </c>
      <c r="I51" s="2">
        <v>1</v>
      </c>
      <c r="J51" s="2" t="s">
        <v>3657</v>
      </c>
      <c r="K51" s="2" t="s">
        <v>3658</v>
      </c>
    </row>
    <row r="52" ht="53" customHeight="1" spans="1:11">
      <c r="A52" s="2">
        <v>10700001</v>
      </c>
      <c r="B52" s="2">
        <v>107000</v>
      </c>
      <c r="C52" s="2" t="s">
        <v>616</v>
      </c>
      <c r="D52" s="2">
        <v>1</v>
      </c>
      <c r="E52" s="2" t="s">
        <v>3671</v>
      </c>
      <c r="F52" s="2" t="s">
        <v>3672</v>
      </c>
      <c r="G52" s="2">
        <v>150</v>
      </c>
      <c r="H52" s="2" t="s">
        <v>3673</v>
      </c>
      <c r="I52" s="2">
        <v>50</v>
      </c>
      <c r="J52" s="2" t="s">
        <v>3657</v>
      </c>
      <c r="K52" s="2" t="s">
        <v>3658</v>
      </c>
    </row>
    <row r="53" ht="53" customHeight="1" spans="1:11">
      <c r="A53" s="2">
        <v>10700002</v>
      </c>
      <c r="B53" s="2">
        <v>107000</v>
      </c>
      <c r="C53" s="2" t="s">
        <v>616</v>
      </c>
      <c r="D53" s="2">
        <v>2</v>
      </c>
      <c r="E53" s="2" t="s">
        <v>3671</v>
      </c>
      <c r="F53" s="2" t="s">
        <v>3672</v>
      </c>
      <c r="G53" s="2">
        <v>300</v>
      </c>
      <c r="H53" s="2" t="s">
        <v>3673</v>
      </c>
      <c r="I53" s="2">
        <v>100</v>
      </c>
      <c r="J53" s="2" t="s">
        <v>3657</v>
      </c>
      <c r="K53" s="2" t="s">
        <v>3658</v>
      </c>
    </row>
    <row r="54" ht="53" customHeight="1" spans="1:11">
      <c r="A54" s="2">
        <v>10700003</v>
      </c>
      <c r="B54" s="2">
        <v>107000</v>
      </c>
      <c r="C54" s="2" t="s">
        <v>616</v>
      </c>
      <c r="D54" s="2">
        <v>3</v>
      </c>
      <c r="E54" s="2" t="s">
        <v>3671</v>
      </c>
      <c r="F54" s="2" t="s">
        <v>3672</v>
      </c>
      <c r="G54" s="2">
        <v>450</v>
      </c>
      <c r="H54" s="2" t="s">
        <v>3673</v>
      </c>
      <c r="I54" s="2">
        <v>150</v>
      </c>
      <c r="J54" s="2" t="s">
        <v>3657</v>
      </c>
      <c r="K54" s="2" t="s">
        <v>3658</v>
      </c>
    </row>
    <row r="55" ht="53" customHeight="1" spans="1:11">
      <c r="A55" s="2">
        <v>10700004</v>
      </c>
      <c r="B55" s="2">
        <v>107000</v>
      </c>
      <c r="C55" s="2" t="s">
        <v>616</v>
      </c>
      <c r="D55" s="2">
        <v>4</v>
      </c>
      <c r="E55" s="2" t="s">
        <v>3671</v>
      </c>
      <c r="F55" s="2" t="s">
        <v>3672</v>
      </c>
      <c r="G55" s="2">
        <v>600</v>
      </c>
      <c r="H55" s="2" t="s">
        <v>3673</v>
      </c>
      <c r="I55" s="2">
        <v>200</v>
      </c>
      <c r="J55" s="2" t="s">
        <v>3657</v>
      </c>
      <c r="K55" s="2" t="s">
        <v>3658</v>
      </c>
    </row>
    <row r="56" ht="53" customHeight="1" spans="1:11">
      <c r="A56" s="2">
        <v>10700005</v>
      </c>
      <c r="B56" s="2">
        <v>107000</v>
      </c>
      <c r="C56" s="2" t="s">
        <v>616</v>
      </c>
      <c r="D56" s="2">
        <v>5</v>
      </c>
      <c r="E56" s="2" t="s">
        <v>3671</v>
      </c>
      <c r="F56" s="2" t="s">
        <v>3672</v>
      </c>
      <c r="G56" s="2">
        <v>750</v>
      </c>
      <c r="H56" s="2" t="s">
        <v>3673</v>
      </c>
      <c r="I56" s="2">
        <v>250</v>
      </c>
      <c r="J56" s="2" t="s">
        <v>3657</v>
      </c>
      <c r="K56" s="2" t="s">
        <v>3658</v>
      </c>
    </row>
    <row r="57" ht="53" customHeight="1" spans="1:11">
      <c r="A57" s="2">
        <v>10700006</v>
      </c>
      <c r="B57" s="2">
        <v>107000</v>
      </c>
      <c r="C57" s="2" t="s">
        <v>616</v>
      </c>
      <c r="D57" s="2">
        <v>6</v>
      </c>
      <c r="E57" s="2" t="s">
        <v>3671</v>
      </c>
      <c r="F57" s="2" t="s">
        <v>3672</v>
      </c>
      <c r="G57" s="2">
        <v>900</v>
      </c>
      <c r="H57" s="2" t="s">
        <v>3673</v>
      </c>
      <c r="I57" s="2">
        <v>300</v>
      </c>
      <c r="J57" s="2" t="s">
        <v>3657</v>
      </c>
      <c r="K57" s="2" t="s">
        <v>3658</v>
      </c>
    </row>
    <row r="58" ht="53" customHeight="1" spans="1:11">
      <c r="A58" s="2">
        <v>10700007</v>
      </c>
      <c r="B58" s="2">
        <v>107000</v>
      </c>
      <c r="C58" s="2" t="s">
        <v>616</v>
      </c>
      <c r="D58" s="2">
        <v>7</v>
      </c>
      <c r="E58" s="2" t="s">
        <v>3671</v>
      </c>
      <c r="F58" s="2" t="s">
        <v>3672</v>
      </c>
      <c r="G58" s="2">
        <v>1050</v>
      </c>
      <c r="H58" s="2" t="s">
        <v>3673</v>
      </c>
      <c r="I58" s="2">
        <v>350</v>
      </c>
      <c r="J58" s="2" t="s">
        <v>3657</v>
      </c>
      <c r="K58" s="2" t="s">
        <v>3658</v>
      </c>
    </row>
    <row r="59" ht="53" customHeight="1" spans="1:11">
      <c r="A59" s="2">
        <v>10700008</v>
      </c>
      <c r="B59" s="2">
        <v>107000</v>
      </c>
      <c r="C59" s="2" t="s">
        <v>616</v>
      </c>
      <c r="D59" s="2">
        <v>8</v>
      </c>
      <c r="E59" s="2" t="s">
        <v>3671</v>
      </c>
      <c r="F59" s="2" t="s">
        <v>3672</v>
      </c>
      <c r="G59" s="2">
        <v>1200</v>
      </c>
      <c r="H59" s="2" t="s">
        <v>3673</v>
      </c>
      <c r="I59" s="2">
        <v>400</v>
      </c>
      <c r="J59" s="2" t="s">
        <v>3657</v>
      </c>
      <c r="K59" s="2" t="s">
        <v>3658</v>
      </c>
    </row>
    <row r="60" ht="53" customHeight="1" spans="1:11">
      <c r="A60" s="2">
        <v>10700009</v>
      </c>
      <c r="B60" s="2">
        <v>107000</v>
      </c>
      <c r="C60" s="2" t="s">
        <v>616</v>
      </c>
      <c r="D60" s="2">
        <v>9</v>
      </c>
      <c r="E60" s="2" t="s">
        <v>3671</v>
      </c>
      <c r="F60" s="2" t="s">
        <v>3672</v>
      </c>
      <c r="G60" s="2">
        <v>1350</v>
      </c>
      <c r="H60" s="2" t="s">
        <v>3673</v>
      </c>
      <c r="I60" s="2">
        <v>450</v>
      </c>
      <c r="J60" s="2" t="s">
        <v>3657</v>
      </c>
      <c r="K60" s="2" t="s">
        <v>3658</v>
      </c>
    </row>
    <row r="61" ht="53" customHeight="1" spans="1:11">
      <c r="A61" s="2">
        <v>10700010</v>
      </c>
      <c r="B61" s="2">
        <v>107000</v>
      </c>
      <c r="C61" s="2" t="s">
        <v>616</v>
      </c>
      <c r="D61" s="2">
        <v>10</v>
      </c>
      <c r="E61" s="2" t="s">
        <v>3671</v>
      </c>
      <c r="F61" s="2" t="s">
        <v>3672</v>
      </c>
      <c r="G61" s="2">
        <v>1500</v>
      </c>
      <c r="H61" s="2" t="s">
        <v>3673</v>
      </c>
      <c r="I61" s="2">
        <v>500</v>
      </c>
      <c r="J61" s="2" t="s">
        <v>3657</v>
      </c>
      <c r="K61" s="2" t="s">
        <v>3658</v>
      </c>
    </row>
    <row r="62" ht="53" customHeight="1" spans="1:11">
      <c r="A62" s="2">
        <v>10710001</v>
      </c>
      <c r="B62" s="2">
        <v>107100</v>
      </c>
      <c r="C62" s="2" t="s">
        <v>620</v>
      </c>
      <c r="D62" s="2">
        <v>1</v>
      </c>
      <c r="E62" s="2" t="s">
        <v>3674</v>
      </c>
      <c r="F62" s="2" t="s">
        <v>3675</v>
      </c>
      <c r="G62" s="2">
        <v>150</v>
      </c>
      <c r="H62" s="2" t="s">
        <v>3676</v>
      </c>
      <c r="I62" s="2">
        <v>100</v>
      </c>
      <c r="J62" s="2" t="s">
        <v>3657</v>
      </c>
      <c r="K62" s="2" t="s">
        <v>3658</v>
      </c>
    </row>
    <row r="63" ht="53" customHeight="1" spans="1:11">
      <c r="A63" s="2">
        <v>10710002</v>
      </c>
      <c r="B63" s="2">
        <v>107100</v>
      </c>
      <c r="C63" s="2" t="s">
        <v>620</v>
      </c>
      <c r="D63" s="2">
        <v>2</v>
      </c>
      <c r="E63" s="2" t="s">
        <v>3674</v>
      </c>
      <c r="F63" s="2" t="s">
        <v>3675</v>
      </c>
      <c r="G63" s="2">
        <v>300</v>
      </c>
      <c r="H63" s="2" t="s">
        <v>3676</v>
      </c>
      <c r="I63" s="2">
        <v>200</v>
      </c>
      <c r="J63" s="2" t="s">
        <v>3657</v>
      </c>
      <c r="K63" s="2" t="s">
        <v>3658</v>
      </c>
    </row>
    <row r="64" ht="53" customHeight="1" spans="1:11">
      <c r="A64" s="2">
        <v>10710003</v>
      </c>
      <c r="B64" s="2">
        <v>107100</v>
      </c>
      <c r="C64" s="2" t="s">
        <v>620</v>
      </c>
      <c r="D64" s="2">
        <v>3</v>
      </c>
      <c r="E64" s="2" t="s">
        <v>3674</v>
      </c>
      <c r="F64" s="2" t="s">
        <v>3675</v>
      </c>
      <c r="G64" s="2">
        <v>450</v>
      </c>
      <c r="H64" s="2" t="s">
        <v>3676</v>
      </c>
      <c r="I64" s="2">
        <v>300</v>
      </c>
      <c r="J64" s="2" t="s">
        <v>3657</v>
      </c>
      <c r="K64" s="2" t="s">
        <v>3658</v>
      </c>
    </row>
    <row r="65" ht="53" customHeight="1" spans="1:11">
      <c r="A65" s="2">
        <v>10710004</v>
      </c>
      <c r="B65" s="2">
        <v>107100</v>
      </c>
      <c r="C65" s="2" t="s">
        <v>620</v>
      </c>
      <c r="D65" s="2">
        <v>4</v>
      </c>
      <c r="E65" s="2" t="s">
        <v>3674</v>
      </c>
      <c r="F65" s="2" t="s">
        <v>3675</v>
      </c>
      <c r="G65" s="2">
        <v>600</v>
      </c>
      <c r="H65" s="2" t="s">
        <v>3676</v>
      </c>
      <c r="I65" s="2">
        <v>400</v>
      </c>
      <c r="J65" s="2" t="s">
        <v>3657</v>
      </c>
      <c r="K65" s="2" t="s">
        <v>3658</v>
      </c>
    </row>
    <row r="66" ht="53" customHeight="1" spans="1:11">
      <c r="A66" s="2">
        <v>10710005</v>
      </c>
      <c r="B66" s="2">
        <v>107100</v>
      </c>
      <c r="C66" s="2" t="s">
        <v>620</v>
      </c>
      <c r="D66" s="2">
        <v>5</v>
      </c>
      <c r="E66" s="2" t="s">
        <v>3674</v>
      </c>
      <c r="F66" s="2" t="s">
        <v>3675</v>
      </c>
      <c r="G66" s="2">
        <v>750</v>
      </c>
      <c r="H66" s="2" t="s">
        <v>3676</v>
      </c>
      <c r="I66" s="2">
        <v>500</v>
      </c>
      <c r="J66" s="2" t="s">
        <v>3657</v>
      </c>
      <c r="K66" s="2" t="s">
        <v>3658</v>
      </c>
    </row>
    <row r="67" ht="53" customHeight="1" spans="1:11">
      <c r="A67" s="2">
        <v>10710006</v>
      </c>
      <c r="B67" s="2">
        <v>107100</v>
      </c>
      <c r="C67" s="2" t="s">
        <v>620</v>
      </c>
      <c r="D67" s="2">
        <v>6</v>
      </c>
      <c r="E67" s="2" t="s">
        <v>3674</v>
      </c>
      <c r="F67" s="2" t="s">
        <v>3675</v>
      </c>
      <c r="G67" s="2">
        <v>900</v>
      </c>
      <c r="H67" s="2" t="s">
        <v>3676</v>
      </c>
      <c r="I67" s="2">
        <v>600</v>
      </c>
      <c r="J67" s="2" t="s">
        <v>3657</v>
      </c>
      <c r="K67" s="2" t="s">
        <v>3658</v>
      </c>
    </row>
    <row r="68" ht="53" customHeight="1" spans="1:11">
      <c r="A68" s="2">
        <v>10710007</v>
      </c>
      <c r="B68" s="2">
        <v>107100</v>
      </c>
      <c r="C68" s="2" t="s">
        <v>620</v>
      </c>
      <c r="D68" s="2">
        <v>7</v>
      </c>
      <c r="E68" s="2" t="s">
        <v>3674</v>
      </c>
      <c r="F68" s="2" t="s">
        <v>3675</v>
      </c>
      <c r="G68" s="2">
        <v>1050</v>
      </c>
      <c r="H68" s="2" t="s">
        <v>3676</v>
      </c>
      <c r="I68" s="2">
        <v>700</v>
      </c>
      <c r="J68" s="2" t="s">
        <v>3657</v>
      </c>
      <c r="K68" s="2" t="s">
        <v>3658</v>
      </c>
    </row>
    <row r="69" ht="53" customHeight="1" spans="1:11">
      <c r="A69" s="2">
        <v>10710008</v>
      </c>
      <c r="B69" s="2">
        <v>107100</v>
      </c>
      <c r="C69" s="2" t="s">
        <v>620</v>
      </c>
      <c r="D69" s="2">
        <v>8</v>
      </c>
      <c r="E69" s="2" t="s">
        <v>3674</v>
      </c>
      <c r="F69" s="2" t="s">
        <v>3675</v>
      </c>
      <c r="G69" s="2">
        <v>1200</v>
      </c>
      <c r="H69" s="2" t="s">
        <v>3676</v>
      </c>
      <c r="I69" s="2">
        <v>800</v>
      </c>
      <c r="J69" s="2" t="s">
        <v>3657</v>
      </c>
      <c r="K69" s="2" t="s">
        <v>3658</v>
      </c>
    </row>
    <row r="70" ht="53" customHeight="1" spans="1:11">
      <c r="A70" s="2">
        <v>10710009</v>
      </c>
      <c r="B70" s="2">
        <v>107100</v>
      </c>
      <c r="C70" s="2" t="s">
        <v>620</v>
      </c>
      <c r="D70" s="2">
        <v>9</v>
      </c>
      <c r="E70" s="2" t="s">
        <v>3674</v>
      </c>
      <c r="F70" s="2" t="s">
        <v>3675</v>
      </c>
      <c r="G70" s="2">
        <v>1350</v>
      </c>
      <c r="H70" s="2" t="s">
        <v>3676</v>
      </c>
      <c r="I70" s="2">
        <v>900</v>
      </c>
      <c r="J70" s="2" t="s">
        <v>3657</v>
      </c>
      <c r="K70" s="2" t="s">
        <v>3658</v>
      </c>
    </row>
    <row r="71" ht="53" customHeight="1" spans="1:11">
      <c r="A71" s="2">
        <v>10710010</v>
      </c>
      <c r="B71" s="2">
        <v>107100</v>
      </c>
      <c r="C71" s="2" t="s">
        <v>620</v>
      </c>
      <c r="D71" s="2">
        <v>10</v>
      </c>
      <c r="E71" s="2" t="s">
        <v>3674</v>
      </c>
      <c r="F71" s="2" t="s">
        <v>3675</v>
      </c>
      <c r="G71" s="2">
        <v>1500</v>
      </c>
      <c r="H71" s="2" t="s">
        <v>3676</v>
      </c>
      <c r="I71" s="2">
        <v>1000</v>
      </c>
      <c r="J71" s="2" t="s">
        <v>3657</v>
      </c>
      <c r="K71" s="2" t="s">
        <v>3658</v>
      </c>
    </row>
    <row r="72" ht="53" customHeight="1" spans="1:11">
      <c r="A72" s="2">
        <v>10720001</v>
      </c>
      <c r="B72" s="2">
        <v>107200</v>
      </c>
      <c r="C72" s="2" t="s">
        <v>624</v>
      </c>
      <c r="D72" s="2">
        <v>1</v>
      </c>
      <c r="E72" s="2" t="s">
        <v>3677</v>
      </c>
      <c r="F72" s="2" t="s">
        <v>3678</v>
      </c>
      <c r="G72" s="2">
        <v>150</v>
      </c>
      <c r="H72" s="2" t="s">
        <v>3679</v>
      </c>
      <c r="I72" s="2">
        <v>100</v>
      </c>
      <c r="J72" s="2" t="s">
        <v>3657</v>
      </c>
      <c r="K72" s="2" t="s">
        <v>3658</v>
      </c>
    </row>
    <row r="73" ht="53" customHeight="1" spans="1:11">
      <c r="A73" s="2">
        <v>10720002</v>
      </c>
      <c r="B73" s="2">
        <v>107200</v>
      </c>
      <c r="C73" s="2" t="s">
        <v>624</v>
      </c>
      <c r="D73" s="2">
        <v>2</v>
      </c>
      <c r="E73" s="2" t="s">
        <v>3677</v>
      </c>
      <c r="F73" s="2" t="s">
        <v>3678</v>
      </c>
      <c r="G73" s="2">
        <v>300</v>
      </c>
      <c r="H73" s="2" t="s">
        <v>3679</v>
      </c>
      <c r="I73" s="2">
        <v>200</v>
      </c>
      <c r="J73" s="2" t="s">
        <v>3657</v>
      </c>
      <c r="K73" s="2" t="s">
        <v>3658</v>
      </c>
    </row>
    <row r="74" ht="53" customHeight="1" spans="1:11">
      <c r="A74" s="2">
        <v>10720003</v>
      </c>
      <c r="B74" s="2">
        <v>107200</v>
      </c>
      <c r="C74" s="2" t="s">
        <v>624</v>
      </c>
      <c r="D74" s="2">
        <v>3</v>
      </c>
      <c r="E74" s="2" t="s">
        <v>3677</v>
      </c>
      <c r="F74" s="2" t="s">
        <v>3678</v>
      </c>
      <c r="G74" s="2">
        <v>450</v>
      </c>
      <c r="H74" s="2" t="s">
        <v>3679</v>
      </c>
      <c r="I74" s="2">
        <v>300</v>
      </c>
      <c r="J74" s="2" t="s">
        <v>3657</v>
      </c>
      <c r="K74" s="2" t="s">
        <v>3658</v>
      </c>
    </row>
    <row r="75" ht="53" customHeight="1" spans="1:11">
      <c r="A75" s="2">
        <v>10720004</v>
      </c>
      <c r="B75" s="2">
        <v>107200</v>
      </c>
      <c r="C75" s="2" t="s">
        <v>624</v>
      </c>
      <c r="D75" s="2">
        <v>4</v>
      </c>
      <c r="E75" s="2" t="s">
        <v>3677</v>
      </c>
      <c r="F75" s="2" t="s">
        <v>3678</v>
      </c>
      <c r="G75" s="2">
        <v>600</v>
      </c>
      <c r="H75" s="2" t="s">
        <v>3679</v>
      </c>
      <c r="I75" s="2">
        <v>400</v>
      </c>
      <c r="J75" s="2" t="s">
        <v>3657</v>
      </c>
      <c r="K75" s="2" t="s">
        <v>3658</v>
      </c>
    </row>
    <row r="76" ht="53" customHeight="1" spans="1:11">
      <c r="A76" s="2">
        <v>10720005</v>
      </c>
      <c r="B76" s="2">
        <v>107200</v>
      </c>
      <c r="C76" s="2" t="s">
        <v>624</v>
      </c>
      <c r="D76" s="2">
        <v>5</v>
      </c>
      <c r="E76" s="2" t="s">
        <v>3677</v>
      </c>
      <c r="F76" s="2" t="s">
        <v>3678</v>
      </c>
      <c r="G76" s="2">
        <v>750</v>
      </c>
      <c r="H76" s="2" t="s">
        <v>3679</v>
      </c>
      <c r="I76" s="2">
        <v>500</v>
      </c>
      <c r="J76" s="2" t="s">
        <v>3657</v>
      </c>
      <c r="K76" s="2" t="s">
        <v>3658</v>
      </c>
    </row>
    <row r="77" ht="53" customHeight="1" spans="1:11">
      <c r="A77" s="2">
        <v>10720006</v>
      </c>
      <c r="B77" s="2">
        <v>107200</v>
      </c>
      <c r="C77" s="2" t="s">
        <v>624</v>
      </c>
      <c r="D77" s="2">
        <v>6</v>
      </c>
      <c r="E77" s="2" t="s">
        <v>3677</v>
      </c>
      <c r="F77" s="2" t="s">
        <v>3678</v>
      </c>
      <c r="G77" s="2">
        <v>900</v>
      </c>
      <c r="H77" s="2" t="s">
        <v>3679</v>
      </c>
      <c r="I77" s="2">
        <v>600</v>
      </c>
      <c r="J77" s="2" t="s">
        <v>3657</v>
      </c>
      <c r="K77" s="2" t="s">
        <v>3658</v>
      </c>
    </row>
    <row r="78" ht="53" customHeight="1" spans="1:11">
      <c r="A78" s="2">
        <v>10720007</v>
      </c>
      <c r="B78" s="2">
        <v>107200</v>
      </c>
      <c r="C78" s="2" t="s">
        <v>624</v>
      </c>
      <c r="D78" s="2">
        <v>7</v>
      </c>
      <c r="E78" s="2" t="s">
        <v>3677</v>
      </c>
      <c r="F78" s="2" t="s">
        <v>3678</v>
      </c>
      <c r="G78" s="2">
        <v>1050</v>
      </c>
      <c r="H78" s="2" t="s">
        <v>3679</v>
      </c>
      <c r="I78" s="2">
        <v>700</v>
      </c>
      <c r="J78" s="2" t="s">
        <v>3657</v>
      </c>
      <c r="K78" s="2" t="s">
        <v>3658</v>
      </c>
    </row>
    <row r="79" ht="53" customHeight="1" spans="1:11">
      <c r="A79" s="2">
        <v>10720008</v>
      </c>
      <c r="B79" s="2">
        <v>107200</v>
      </c>
      <c r="C79" s="2" t="s">
        <v>624</v>
      </c>
      <c r="D79" s="2">
        <v>8</v>
      </c>
      <c r="E79" s="2" t="s">
        <v>3677</v>
      </c>
      <c r="F79" s="2" t="s">
        <v>3678</v>
      </c>
      <c r="G79" s="2">
        <v>1200</v>
      </c>
      <c r="H79" s="2" t="s">
        <v>3679</v>
      </c>
      <c r="I79" s="2">
        <v>800</v>
      </c>
      <c r="J79" s="2" t="s">
        <v>3657</v>
      </c>
      <c r="K79" s="2" t="s">
        <v>3658</v>
      </c>
    </row>
    <row r="80" ht="53" customHeight="1" spans="1:11">
      <c r="A80" s="2">
        <v>10720009</v>
      </c>
      <c r="B80" s="2">
        <v>107200</v>
      </c>
      <c r="C80" s="2" t="s">
        <v>624</v>
      </c>
      <c r="D80" s="2">
        <v>9</v>
      </c>
      <c r="E80" s="2" t="s">
        <v>3677</v>
      </c>
      <c r="F80" s="2" t="s">
        <v>3678</v>
      </c>
      <c r="G80" s="2">
        <v>1350</v>
      </c>
      <c r="H80" s="2" t="s">
        <v>3679</v>
      </c>
      <c r="I80" s="2">
        <v>900</v>
      </c>
      <c r="J80" s="2" t="s">
        <v>3657</v>
      </c>
      <c r="K80" s="2" t="s">
        <v>3658</v>
      </c>
    </row>
    <row r="81" ht="53" customHeight="1" spans="1:11">
      <c r="A81" s="2">
        <v>10720010</v>
      </c>
      <c r="B81" s="2">
        <v>107200</v>
      </c>
      <c r="C81" s="2" t="s">
        <v>624</v>
      </c>
      <c r="D81" s="2">
        <v>10</v>
      </c>
      <c r="E81" s="2" t="s">
        <v>3677</v>
      </c>
      <c r="F81" s="2" t="s">
        <v>3678</v>
      </c>
      <c r="G81" s="2">
        <v>1500</v>
      </c>
      <c r="H81" s="2" t="s">
        <v>3679</v>
      </c>
      <c r="I81" s="2">
        <v>1000</v>
      </c>
      <c r="J81" s="2" t="s">
        <v>3657</v>
      </c>
      <c r="K81" s="2" t="s">
        <v>3658</v>
      </c>
    </row>
    <row r="82" ht="53" customHeight="1" spans="1:11">
      <c r="A82" s="2">
        <v>10790001</v>
      </c>
      <c r="B82" s="2">
        <v>107900</v>
      </c>
      <c r="C82" s="2" t="s">
        <v>707</v>
      </c>
      <c r="D82" s="2">
        <v>1</v>
      </c>
      <c r="E82" s="2" t="s">
        <v>3680</v>
      </c>
      <c r="F82" s="2" t="s">
        <v>3681</v>
      </c>
      <c r="G82" s="2">
        <v>30</v>
      </c>
      <c r="H82" s="2" t="s">
        <v>3682</v>
      </c>
      <c r="I82" s="2">
        <v>100</v>
      </c>
      <c r="J82" s="2" t="s">
        <v>3657</v>
      </c>
      <c r="K82" s="2" t="s">
        <v>3658</v>
      </c>
    </row>
    <row r="83" ht="53" customHeight="1" spans="1:11">
      <c r="A83" s="2">
        <v>10790002</v>
      </c>
      <c r="B83" s="2">
        <v>107900</v>
      </c>
      <c r="C83" s="2" t="s">
        <v>707</v>
      </c>
      <c r="D83" s="2">
        <v>2</v>
      </c>
      <c r="E83" s="2" t="s">
        <v>3680</v>
      </c>
      <c r="F83" s="2" t="s">
        <v>3681</v>
      </c>
      <c r="G83" s="2">
        <v>60</v>
      </c>
      <c r="H83" s="2" t="s">
        <v>3682</v>
      </c>
      <c r="I83" s="2">
        <v>200</v>
      </c>
      <c r="J83" s="2" t="s">
        <v>3657</v>
      </c>
      <c r="K83" s="2" t="s">
        <v>3658</v>
      </c>
    </row>
    <row r="84" ht="53" customHeight="1" spans="1:11">
      <c r="A84" s="2">
        <v>10790003</v>
      </c>
      <c r="B84" s="2">
        <v>107900</v>
      </c>
      <c r="C84" s="2" t="s">
        <v>707</v>
      </c>
      <c r="D84" s="2">
        <v>3</v>
      </c>
      <c r="E84" s="2" t="s">
        <v>3680</v>
      </c>
      <c r="F84" s="2" t="s">
        <v>3681</v>
      </c>
      <c r="G84" s="2">
        <v>90</v>
      </c>
      <c r="H84" s="2" t="s">
        <v>3682</v>
      </c>
      <c r="I84" s="2">
        <v>300</v>
      </c>
      <c r="J84" s="2" t="s">
        <v>3657</v>
      </c>
      <c r="K84" s="2" t="s">
        <v>3658</v>
      </c>
    </row>
    <row r="85" ht="53" customHeight="1" spans="1:11">
      <c r="A85" s="2">
        <v>10790004</v>
      </c>
      <c r="B85" s="2">
        <v>107900</v>
      </c>
      <c r="C85" s="2" t="s">
        <v>707</v>
      </c>
      <c r="D85" s="2">
        <v>4</v>
      </c>
      <c r="E85" s="2" t="s">
        <v>3680</v>
      </c>
      <c r="F85" s="2" t="s">
        <v>3681</v>
      </c>
      <c r="G85" s="2">
        <v>120</v>
      </c>
      <c r="H85" s="2" t="s">
        <v>3682</v>
      </c>
      <c r="I85" s="2">
        <v>400</v>
      </c>
      <c r="J85" s="2" t="s">
        <v>3657</v>
      </c>
      <c r="K85" s="2" t="s">
        <v>3658</v>
      </c>
    </row>
    <row r="86" ht="53" customHeight="1" spans="1:11">
      <c r="A86" s="2">
        <v>10790005</v>
      </c>
      <c r="B86" s="2">
        <v>107900</v>
      </c>
      <c r="C86" s="2" t="s">
        <v>707</v>
      </c>
      <c r="D86" s="2">
        <v>5</v>
      </c>
      <c r="E86" s="2" t="s">
        <v>3680</v>
      </c>
      <c r="F86" s="2" t="s">
        <v>3681</v>
      </c>
      <c r="G86" s="2">
        <v>150</v>
      </c>
      <c r="H86" s="2" t="s">
        <v>3682</v>
      </c>
      <c r="I86" s="2">
        <v>500</v>
      </c>
      <c r="J86" s="2" t="s">
        <v>3657</v>
      </c>
      <c r="K86" s="2" t="s">
        <v>3658</v>
      </c>
    </row>
    <row r="87" ht="53" customHeight="1" spans="1:11">
      <c r="A87" s="2">
        <v>10790006</v>
      </c>
      <c r="B87" s="2">
        <v>107900</v>
      </c>
      <c r="C87" s="2" t="s">
        <v>707</v>
      </c>
      <c r="D87" s="2">
        <v>6</v>
      </c>
      <c r="E87" s="2" t="s">
        <v>3680</v>
      </c>
      <c r="F87" s="2" t="s">
        <v>3681</v>
      </c>
      <c r="G87" s="2">
        <v>180</v>
      </c>
      <c r="H87" s="2" t="s">
        <v>3682</v>
      </c>
      <c r="I87" s="2">
        <v>600</v>
      </c>
      <c r="J87" s="2" t="s">
        <v>3657</v>
      </c>
      <c r="K87" s="2" t="s">
        <v>3658</v>
      </c>
    </row>
    <row r="88" ht="53" customHeight="1" spans="1:11">
      <c r="A88" s="2">
        <v>10790007</v>
      </c>
      <c r="B88" s="2">
        <v>107900</v>
      </c>
      <c r="C88" s="2" t="s">
        <v>707</v>
      </c>
      <c r="D88" s="2">
        <v>7</v>
      </c>
      <c r="E88" s="2" t="s">
        <v>3680</v>
      </c>
      <c r="F88" s="2" t="s">
        <v>3681</v>
      </c>
      <c r="G88" s="2">
        <v>210</v>
      </c>
      <c r="H88" s="2" t="s">
        <v>3682</v>
      </c>
      <c r="I88" s="2">
        <v>700</v>
      </c>
      <c r="J88" s="2" t="s">
        <v>3657</v>
      </c>
      <c r="K88" s="2" t="s">
        <v>3658</v>
      </c>
    </row>
    <row r="89" ht="53" customHeight="1" spans="1:11">
      <c r="A89" s="2">
        <v>10790008</v>
      </c>
      <c r="B89" s="2">
        <v>107900</v>
      </c>
      <c r="C89" s="2" t="s">
        <v>707</v>
      </c>
      <c r="D89" s="2">
        <v>8</v>
      </c>
      <c r="E89" s="2" t="s">
        <v>3680</v>
      </c>
      <c r="F89" s="2" t="s">
        <v>3681</v>
      </c>
      <c r="G89" s="2">
        <v>240</v>
      </c>
      <c r="H89" s="2" t="s">
        <v>3682</v>
      </c>
      <c r="I89" s="2">
        <v>800</v>
      </c>
      <c r="J89" s="2" t="s">
        <v>3657</v>
      </c>
      <c r="K89" s="2" t="s">
        <v>3658</v>
      </c>
    </row>
    <row r="90" ht="53" customHeight="1" spans="1:11">
      <c r="A90" s="2">
        <v>10790009</v>
      </c>
      <c r="B90" s="2">
        <v>107900</v>
      </c>
      <c r="C90" s="2" t="s">
        <v>707</v>
      </c>
      <c r="D90" s="2">
        <v>9</v>
      </c>
      <c r="E90" s="2" t="s">
        <v>3680</v>
      </c>
      <c r="F90" s="2" t="s">
        <v>3681</v>
      </c>
      <c r="G90" s="2">
        <v>270</v>
      </c>
      <c r="H90" s="2" t="s">
        <v>3682</v>
      </c>
      <c r="I90" s="2">
        <v>900</v>
      </c>
      <c r="J90" s="2" t="s">
        <v>3657</v>
      </c>
      <c r="K90" s="2" t="s">
        <v>3658</v>
      </c>
    </row>
    <row r="91" ht="53" customHeight="1" spans="1:11">
      <c r="A91" s="2">
        <v>10790010</v>
      </c>
      <c r="B91" s="2">
        <v>107900</v>
      </c>
      <c r="C91" s="2" t="s">
        <v>707</v>
      </c>
      <c r="D91" s="2">
        <v>10</v>
      </c>
      <c r="E91" s="2" t="s">
        <v>3680</v>
      </c>
      <c r="F91" s="2" t="s">
        <v>3681</v>
      </c>
      <c r="G91" s="2">
        <v>300</v>
      </c>
      <c r="H91" s="2" t="s">
        <v>3682</v>
      </c>
      <c r="I91" s="2">
        <v>1000</v>
      </c>
      <c r="J91" s="2" t="s">
        <v>3657</v>
      </c>
      <c r="K91" s="2" t="s">
        <v>3658</v>
      </c>
    </row>
    <row r="92" ht="53" customHeight="1" spans="1:11">
      <c r="A92" s="2">
        <v>10800001</v>
      </c>
      <c r="B92" s="2">
        <v>108000</v>
      </c>
      <c r="C92" s="2" t="s">
        <v>711</v>
      </c>
      <c r="D92" s="2">
        <v>1</v>
      </c>
      <c r="E92" s="2" t="s">
        <v>3683</v>
      </c>
      <c r="F92" s="2" t="s">
        <v>3684</v>
      </c>
      <c r="G92" s="2">
        <v>30</v>
      </c>
      <c r="H92" s="2" t="s">
        <v>3685</v>
      </c>
      <c r="I92" s="2">
        <v>50</v>
      </c>
      <c r="J92" s="2" t="s">
        <v>3657</v>
      </c>
      <c r="K92" s="2" t="s">
        <v>3658</v>
      </c>
    </row>
    <row r="93" ht="53" customHeight="1" spans="1:11">
      <c r="A93" s="2">
        <v>10800002</v>
      </c>
      <c r="B93" s="2">
        <v>108000</v>
      </c>
      <c r="C93" s="2" t="s">
        <v>711</v>
      </c>
      <c r="D93" s="2">
        <v>2</v>
      </c>
      <c r="E93" s="2" t="s">
        <v>3683</v>
      </c>
      <c r="F93" s="2" t="s">
        <v>3684</v>
      </c>
      <c r="G93" s="2">
        <v>60</v>
      </c>
      <c r="H93" s="2" t="s">
        <v>3685</v>
      </c>
      <c r="I93" s="2">
        <v>100</v>
      </c>
      <c r="J93" s="2" t="s">
        <v>3657</v>
      </c>
      <c r="K93" s="2" t="s">
        <v>3658</v>
      </c>
    </row>
    <row r="94" ht="53" customHeight="1" spans="1:11">
      <c r="A94" s="2">
        <v>10800003</v>
      </c>
      <c r="B94" s="2">
        <v>108000</v>
      </c>
      <c r="C94" s="2" t="s">
        <v>711</v>
      </c>
      <c r="D94" s="2">
        <v>3</v>
      </c>
      <c r="E94" s="2" t="s">
        <v>3683</v>
      </c>
      <c r="F94" s="2" t="s">
        <v>3684</v>
      </c>
      <c r="G94" s="2">
        <v>90</v>
      </c>
      <c r="H94" s="2" t="s">
        <v>3685</v>
      </c>
      <c r="I94" s="2">
        <v>150</v>
      </c>
      <c r="J94" s="2" t="s">
        <v>3657</v>
      </c>
      <c r="K94" s="2" t="s">
        <v>3658</v>
      </c>
    </row>
    <row r="95" ht="53" customHeight="1" spans="1:11">
      <c r="A95" s="2">
        <v>10800004</v>
      </c>
      <c r="B95" s="2">
        <v>108000</v>
      </c>
      <c r="C95" s="2" t="s">
        <v>711</v>
      </c>
      <c r="D95" s="2">
        <v>4</v>
      </c>
      <c r="E95" s="2" t="s">
        <v>3683</v>
      </c>
      <c r="F95" s="2" t="s">
        <v>3684</v>
      </c>
      <c r="G95" s="2">
        <v>120</v>
      </c>
      <c r="H95" s="2" t="s">
        <v>3685</v>
      </c>
      <c r="I95" s="2">
        <v>200</v>
      </c>
      <c r="J95" s="2" t="s">
        <v>3657</v>
      </c>
      <c r="K95" s="2" t="s">
        <v>3658</v>
      </c>
    </row>
    <row r="96" ht="53" customHeight="1" spans="1:11">
      <c r="A96" s="2">
        <v>10800005</v>
      </c>
      <c r="B96" s="2">
        <v>108000</v>
      </c>
      <c r="C96" s="2" t="s">
        <v>711</v>
      </c>
      <c r="D96" s="2">
        <v>5</v>
      </c>
      <c r="E96" s="2" t="s">
        <v>3683</v>
      </c>
      <c r="F96" s="2" t="s">
        <v>3684</v>
      </c>
      <c r="G96" s="2">
        <v>150</v>
      </c>
      <c r="H96" s="2" t="s">
        <v>3685</v>
      </c>
      <c r="I96" s="2">
        <v>250</v>
      </c>
      <c r="J96" s="2" t="s">
        <v>3657</v>
      </c>
      <c r="K96" s="2" t="s">
        <v>3658</v>
      </c>
    </row>
    <row r="97" ht="53" customHeight="1" spans="1:11">
      <c r="A97" s="2">
        <v>10800006</v>
      </c>
      <c r="B97" s="2">
        <v>108000</v>
      </c>
      <c r="C97" s="2" t="s">
        <v>711</v>
      </c>
      <c r="D97" s="2">
        <v>6</v>
      </c>
      <c r="E97" s="2" t="s">
        <v>3683</v>
      </c>
      <c r="F97" s="2" t="s">
        <v>3684</v>
      </c>
      <c r="G97" s="2">
        <v>180</v>
      </c>
      <c r="H97" s="2" t="s">
        <v>3685</v>
      </c>
      <c r="I97" s="2">
        <v>300</v>
      </c>
      <c r="J97" s="2" t="s">
        <v>3657</v>
      </c>
      <c r="K97" s="2" t="s">
        <v>3658</v>
      </c>
    </row>
    <row r="98" ht="53" customHeight="1" spans="1:11">
      <c r="A98" s="2">
        <v>10800007</v>
      </c>
      <c r="B98" s="2">
        <v>108000</v>
      </c>
      <c r="C98" s="2" t="s">
        <v>711</v>
      </c>
      <c r="D98" s="2">
        <v>7</v>
      </c>
      <c r="E98" s="2" t="s">
        <v>3683</v>
      </c>
      <c r="F98" s="2" t="s">
        <v>3684</v>
      </c>
      <c r="G98" s="2">
        <v>210</v>
      </c>
      <c r="H98" s="2" t="s">
        <v>3685</v>
      </c>
      <c r="I98" s="2">
        <v>350</v>
      </c>
      <c r="J98" s="2" t="s">
        <v>3657</v>
      </c>
      <c r="K98" s="2" t="s">
        <v>3658</v>
      </c>
    </row>
    <row r="99" ht="53" customHeight="1" spans="1:11">
      <c r="A99" s="2">
        <v>10800008</v>
      </c>
      <c r="B99" s="2">
        <v>108000</v>
      </c>
      <c r="C99" s="2" t="s">
        <v>711</v>
      </c>
      <c r="D99" s="2">
        <v>8</v>
      </c>
      <c r="E99" s="2" t="s">
        <v>3683</v>
      </c>
      <c r="F99" s="2" t="s">
        <v>3684</v>
      </c>
      <c r="G99" s="2">
        <v>240</v>
      </c>
      <c r="H99" s="2" t="s">
        <v>3685</v>
      </c>
      <c r="I99" s="2">
        <v>400</v>
      </c>
      <c r="J99" s="2" t="s">
        <v>3657</v>
      </c>
      <c r="K99" s="2" t="s">
        <v>3658</v>
      </c>
    </row>
    <row r="100" ht="53" customHeight="1" spans="1:11">
      <c r="A100" s="2">
        <v>10800009</v>
      </c>
      <c r="B100" s="2">
        <v>108000</v>
      </c>
      <c r="C100" s="2" t="s">
        <v>711</v>
      </c>
      <c r="D100" s="2">
        <v>9</v>
      </c>
      <c r="E100" s="2" t="s">
        <v>3683</v>
      </c>
      <c r="F100" s="2" t="s">
        <v>3684</v>
      </c>
      <c r="G100" s="2">
        <v>270</v>
      </c>
      <c r="H100" s="2" t="s">
        <v>3685</v>
      </c>
      <c r="I100" s="2">
        <v>450</v>
      </c>
      <c r="J100" s="2" t="s">
        <v>3657</v>
      </c>
      <c r="K100" s="2" t="s">
        <v>3658</v>
      </c>
    </row>
    <row r="101" ht="53" customHeight="1" spans="1:11">
      <c r="A101" s="2">
        <v>10800010</v>
      </c>
      <c r="B101" s="2">
        <v>108000</v>
      </c>
      <c r="C101" s="2" t="s">
        <v>711</v>
      </c>
      <c r="D101" s="2">
        <v>10</v>
      </c>
      <c r="E101" s="2" t="s">
        <v>3683</v>
      </c>
      <c r="F101" s="2" t="s">
        <v>3684</v>
      </c>
      <c r="G101" s="2">
        <v>300</v>
      </c>
      <c r="H101" s="2" t="s">
        <v>3685</v>
      </c>
      <c r="I101" s="2">
        <v>500</v>
      </c>
      <c r="J101" s="2" t="s">
        <v>3657</v>
      </c>
      <c r="K101" s="2" t="s">
        <v>3658</v>
      </c>
    </row>
    <row r="102" ht="53" customHeight="1" spans="1:11">
      <c r="A102" s="2">
        <v>10810001</v>
      </c>
      <c r="B102" s="2">
        <v>108100</v>
      </c>
      <c r="C102" s="2" t="s">
        <v>715</v>
      </c>
      <c r="D102" s="2">
        <v>1</v>
      </c>
      <c r="E102" s="2" t="s">
        <v>3686</v>
      </c>
      <c r="F102" s="2" t="s">
        <v>3687</v>
      </c>
      <c r="G102" s="2">
        <v>30</v>
      </c>
      <c r="H102" s="2" t="s">
        <v>3688</v>
      </c>
      <c r="I102" s="2">
        <v>100</v>
      </c>
      <c r="J102" s="2" t="s">
        <v>3657</v>
      </c>
      <c r="K102" s="2" t="s">
        <v>3658</v>
      </c>
    </row>
    <row r="103" ht="53" customHeight="1" spans="1:11">
      <c r="A103" s="2">
        <v>10810002</v>
      </c>
      <c r="B103" s="2">
        <v>108100</v>
      </c>
      <c r="C103" s="2" t="s">
        <v>715</v>
      </c>
      <c r="D103" s="2">
        <v>2</v>
      </c>
      <c r="E103" s="2" t="s">
        <v>3686</v>
      </c>
      <c r="F103" s="2" t="s">
        <v>3687</v>
      </c>
      <c r="G103" s="2">
        <v>60</v>
      </c>
      <c r="H103" s="2" t="s">
        <v>3688</v>
      </c>
      <c r="I103" s="2">
        <v>200</v>
      </c>
      <c r="J103" s="2" t="s">
        <v>3657</v>
      </c>
      <c r="K103" s="2" t="s">
        <v>3658</v>
      </c>
    </row>
    <row r="104" ht="53" customHeight="1" spans="1:11">
      <c r="A104" s="2">
        <v>10810003</v>
      </c>
      <c r="B104" s="2">
        <v>108100</v>
      </c>
      <c r="C104" s="2" t="s">
        <v>715</v>
      </c>
      <c r="D104" s="2">
        <v>3</v>
      </c>
      <c r="E104" s="2" t="s">
        <v>3686</v>
      </c>
      <c r="F104" s="2" t="s">
        <v>3687</v>
      </c>
      <c r="G104" s="2">
        <v>90</v>
      </c>
      <c r="H104" s="2" t="s">
        <v>3688</v>
      </c>
      <c r="I104" s="2">
        <v>300</v>
      </c>
      <c r="J104" s="2" t="s">
        <v>3657</v>
      </c>
      <c r="K104" s="2" t="s">
        <v>3658</v>
      </c>
    </row>
    <row r="105" ht="53" customHeight="1" spans="1:11">
      <c r="A105" s="2">
        <v>10810004</v>
      </c>
      <c r="B105" s="2">
        <v>108100</v>
      </c>
      <c r="C105" s="2" t="s">
        <v>715</v>
      </c>
      <c r="D105" s="2">
        <v>4</v>
      </c>
      <c r="E105" s="2" t="s">
        <v>3686</v>
      </c>
      <c r="F105" s="2" t="s">
        <v>3687</v>
      </c>
      <c r="G105" s="2">
        <v>120</v>
      </c>
      <c r="H105" s="2" t="s">
        <v>3688</v>
      </c>
      <c r="I105" s="2">
        <v>400</v>
      </c>
      <c r="J105" s="2" t="s">
        <v>3657</v>
      </c>
      <c r="K105" s="2" t="s">
        <v>3658</v>
      </c>
    </row>
    <row r="106" ht="53" customHeight="1" spans="1:11">
      <c r="A106" s="2">
        <v>10810005</v>
      </c>
      <c r="B106" s="2">
        <v>108100</v>
      </c>
      <c r="C106" s="2" t="s">
        <v>715</v>
      </c>
      <c r="D106" s="2">
        <v>5</v>
      </c>
      <c r="E106" s="2" t="s">
        <v>3686</v>
      </c>
      <c r="F106" s="2" t="s">
        <v>3687</v>
      </c>
      <c r="G106" s="2">
        <v>150</v>
      </c>
      <c r="H106" s="2" t="s">
        <v>3688</v>
      </c>
      <c r="I106" s="2">
        <v>500</v>
      </c>
      <c r="J106" s="2" t="s">
        <v>3657</v>
      </c>
      <c r="K106" s="2" t="s">
        <v>3658</v>
      </c>
    </row>
    <row r="107" ht="53" customHeight="1" spans="1:11">
      <c r="A107" s="2">
        <v>10810006</v>
      </c>
      <c r="B107" s="2">
        <v>108100</v>
      </c>
      <c r="C107" s="2" t="s">
        <v>715</v>
      </c>
      <c r="D107" s="2">
        <v>6</v>
      </c>
      <c r="E107" s="2" t="s">
        <v>3686</v>
      </c>
      <c r="F107" s="2" t="s">
        <v>3687</v>
      </c>
      <c r="G107" s="2">
        <v>180</v>
      </c>
      <c r="H107" s="2" t="s">
        <v>3688</v>
      </c>
      <c r="I107" s="2">
        <v>600</v>
      </c>
      <c r="J107" s="2" t="s">
        <v>3657</v>
      </c>
      <c r="K107" s="2" t="s">
        <v>3658</v>
      </c>
    </row>
    <row r="108" ht="53" customHeight="1" spans="1:11">
      <c r="A108" s="2">
        <v>10810007</v>
      </c>
      <c r="B108" s="2">
        <v>108100</v>
      </c>
      <c r="C108" s="2" t="s">
        <v>715</v>
      </c>
      <c r="D108" s="2">
        <v>7</v>
      </c>
      <c r="E108" s="2" t="s">
        <v>3686</v>
      </c>
      <c r="F108" s="2" t="s">
        <v>3687</v>
      </c>
      <c r="G108" s="2">
        <v>210</v>
      </c>
      <c r="H108" s="2" t="s">
        <v>3688</v>
      </c>
      <c r="I108" s="2">
        <v>700</v>
      </c>
      <c r="J108" s="2" t="s">
        <v>3657</v>
      </c>
      <c r="K108" s="2" t="s">
        <v>3658</v>
      </c>
    </row>
    <row r="109" ht="53" customHeight="1" spans="1:11">
      <c r="A109" s="2">
        <v>10810008</v>
      </c>
      <c r="B109" s="2">
        <v>108100</v>
      </c>
      <c r="C109" s="2" t="s">
        <v>715</v>
      </c>
      <c r="D109" s="2">
        <v>8</v>
      </c>
      <c r="E109" s="2" t="s">
        <v>3686</v>
      </c>
      <c r="F109" s="2" t="s">
        <v>3687</v>
      </c>
      <c r="G109" s="2">
        <v>240</v>
      </c>
      <c r="H109" s="2" t="s">
        <v>3688</v>
      </c>
      <c r="I109" s="2">
        <v>800</v>
      </c>
      <c r="J109" s="2" t="s">
        <v>3657</v>
      </c>
      <c r="K109" s="2" t="s">
        <v>3658</v>
      </c>
    </row>
    <row r="110" ht="53" customHeight="1" spans="1:11">
      <c r="A110" s="2">
        <v>10810009</v>
      </c>
      <c r="B110" s="2">
        <v>108100</v>
      </c>
      <c r="C110" s="2" t="s">
        <v>715</v>
      </c>
      <c r="D110" s="2">
        <v>9</v>
      </c>
      <c r="E110" s="2" t="s">
        <v>3686</v>
      </c>
      <c r="F110" s="2" t="s">
        <v>3687</v>
      </c>
      <c r="G110" s="2">
        <v>270</v>
      </c>
      <c r="H110" s="2" t="s">
        <v>3688</v>
      </c>
      <c r="I110" s="2">
        <v>900</v>
      </c>
      <c r="J110" s="2" t="s">
        <v>3657</v>
      </c>
      <c r="K110" s="2" t="s">
        <v>3658</v>
      </c>
    </row>
    <row r="111" ht="53" customHeight="1" spans="1:11">
      <c r="A111" s="2">
        <v>10810010</v>
      </c>
      <c r="B111" s="2">
        <v>108100</v>
      </c>
      <c r="C111" s="2" t="s">
        <v>715</v>
      </c>
      <c r="D111" s="2">
        <v>10</v>
      </c>
      <c r="E111" s="2" t="s">
        <v>3686</v>
      </c>
      <c r="F111" s="2" t="s">
        <v>3687</v>
      </c>
      <c r="G111" s="2">
        <v>300</v>
      </c>
      <c r="H111" s="2" t="s">
        <v>3688</v>
      </c>
      <c r="I111" s="2">
        <v>1000</v>
      </c>
      <c r="J111" s="2" t="s">
        <v>3657</v>
      </c>
      <c r="K111" s="2" t="s">
        <v>3658</v>
      </c>
    </row>
    <row r="112" ht="53" customHeight="1" spans="1:11">
      <c r="A112" s="2">
        <v>10820001</v>
      </c>
      <c r="B112" s="2">
        <v>108200</v>
      </c>
      <c r="C112" s="2" t="s">
        <v>719</v>
      </c>
      <c r="D112" s="2">
        <v>1</v>
      </c>
      <c r="E112" s="2" t="s">
        <v>3689</v>
      </c>
      <c r="F112" s="2" t="s">
        <v>3690</v>
      </c>
      <c r="G112" s="2">
        <v>30</v>
      </c>
      <c r="H112" s="2" t="s">
        <v>3691</v>
      </c>
      <c r="I112" s="2">
        <v>100</v>
      </c>
      <c r="J112" s="2" t="s">
        <v>3657</v>
      </c>
      <c r="K112" s="2" t="s">
        <v>3658</v>
      </c>
    </row>
    <row r="113" ht="53" customHeight="1" spans="1:11">
      <c r="A113" s="2">
        <v>10820002</v>
      </c>
      <c r="B113" s="2">
        <v>108200</v>
      </c>
      <c r="C113" s="2" t="s">
        <v>719</v>
      </c>
      <c r="D113" s="2">
        <v>2</v>
      </c>
      <c r="E113" s="2" t="s">
        <v>3689</v>
      </c>
      <c r="F113" s="2" t="s">
        <v>3690</v>
      </c>
      <c r="G113" s="2">
        <v>60</v>
      </c>
      <c r="H113" s="2" t="s">
        <v>3691</v>
      </c>
      <c r="I113" s="2">
        <v>200</v>
      </c>
      <c r="J113" s="2" t="s">
        <v>3657</v>
      </c>
      <c r="K113" s="2" t="s">
        <v>3658</v>
      </c>
    </row>
    <row r="114" ht="53" customHeight="1" spans="1:11">
      <c r="A114" s="2">
        <v>10820003</v>
      </c>
      <c r="B114" s="2">
        <v>108200</v>
      </c>
      <c r="C114" s="2" t="s">
        <v>719</v>
      </c>
      <c r="D114" s="2">
        <v>3</v>
      </c>
      <c r="E114" s="2" t="s">
        <v>3689</v>
      </c>
      <c r="F114" s="2" t="s">
        <v>3690</v>
      </c>
      <c r="G114" s="2">
        <v>90</v>
      </c>
      <c r="H114" s="2" t="s">
        <v>3691</v>
      </c>
      <c r="I114" s="2">
        <v>300</v>
      </c>
      <c r="J114" s="2" t="s">
        <v>3657</v>
      </c>
      <c r="K114" s="2" t="s">
        <v>3658</v>
      </c>
    </row>
    <row r="115" ht="53" customHeight="1" spans="1:11">
      <c r="A115" s="2">
        <v>10820004</v>
      </c>
      <c r="B115" s="2">
        <v>108200</v>
      </c>
      <c r="C115" s="2" t="s">
        <v>719</v>
      </c>
      <c r="D115" s="2">
        <v>4</v>
      </c>
      <c r="E115" s="2" t="s">
        <v>3689</v>
      </c>
      <c r="F115" s="2" t="s">
        <v>3690</v>
      </c>
      <c r="G115" s="2">
        <v>120</v>
      </c>
      <c r="H115" s="2" t="s">
        <v>3691</v>
      </c>
      <c r="I115" s="2">
        <v>400</v>
      </c>
      <c r="J115" s="2" t="s">
        <v>3657</v>
      </c>
      <c r="K115" s="2" t="s">
        <v>3658</v>
      </c>
    </row>
    <row r="116" ht="53" customHeight="1" spans="1:11">
      <c r="A116" s="2">
        <v>10820005</v>
      </c>
      <c r="B116" s="2">
        <v>108200</v>
      </c>
      <c r="C116" s="2" t="s">
        <v>719</v>
      </c>
      <c r="D116" s="2">
        <v>5</v>
      </c>
      <c r="E116" s="2" t="s">
        <v>3689</v>
      </c>
      <c r="F116" s="2" t="s">
        <v>3690</v>
      </c>
      <c r="G116" s="2">
        <v>150</v>
      </c>
      <c r="H116" s="2" t="s">
        <v>3691</v>
      </c>
      <c r="I116" s="2">
        <v>500</v>
      </c>
      <c r="J116" s="2" t="s">
        <v>3657</v>
      </c>
      <c r="K116" s="2" t="s">
        <v>3658</v>
      </c>
    </row>
    <row r="117" ht="53" customHeight="1" spans="1:11">
      <c r="A117" s="2">
        <v>10820006</v>
      </c>
      <c r="B117" s="2">
        <v>108200</v>
      </c>
      <c r="C117" s="2" t="s">
        <v>719</v>
      </c>
      <c r="D117" s="2">
        <v>6</v>
      </c>
      <c r="E117" s="2" t="s">
        <v>3689</v>
      </c>
      <c r="F117" s="2" t="s">
        <v>3690</v>
      </c>
      <c r="G117" s="2">
        <v>180</v>
      </c>
      <c r="H117" s="2" t="s">
        <v>3691</v>
      </c>
      <c r="I117" s="2">
        <v>600</v>
      </c>
      <c r="J117" s="2" t="s">
        <v>3657</v>
      </c>
      <c r="K117" s="2" t="s">
        <v>3658</v>
      </c>
    </row>
    <row r="118" ht="53" customHeight="1" spans="1:11">
      <c r="A118" s="2">
        <v>10820007</v>
      </c>
      <c r="B118" s="2">
        <v>108200</v>
      </c>
      <c r="C118" s="2" t="s">
        <v>719</v>
      </c>
      <c r="D118" s="2">
        <v>7</v>
      </c>
      <c r="E118" s="2" t="s">
        <v>3689</v>
      </c>
      <c r="F118" s="2" t="s">
        <v>3690</v>
      </c>
      <c r="G118" s="2">
        <v>210</v>
      </c>
      <c r="H118" s="2" t="s">
        <v>3691</v>
      </c>
      <c r="I118" s="2">
        <v>700</v>
      </c>
      <c r="J118" s="2" t="s">
        <v>3657</v>
      </c>
      <c r="K118" s="2" t="s">
        <v>3658</v>
      </c>
    </row>
    <row r="119" ht="53" customHeight="1" spans="1:11">
      <c r="A119" s="2">
        <v>10820008</v>
      </c>
      <c r="B119" s="2">
        <v>108200</v>
      </c>
      <c r="C119" s="2" t="s">
        <v>719</v>
      </c>
      <c r="D119" s="2">
        <v>8</v>
      </c>
      <c r="E119" s="2" t="s">
        <v>3689</v>
      </c>
      <c r="F119" s="2" t="s">
        <v>3690</v>
      </c>
      <c r="G119" s="2">
        <v>240</v>
      </c>
      <c r="H119" s="2" t="s">
        <v>3691</v>
      </c>
      <c r="I119" s="2">
        <v>800</v>
      </c>
      <c r="J119" s="2" t="s">
        <v>3657</v>
      </c>
      <c r="K119" s="2" t="s">
        <v>3658</v>
      </c>
    </row>
    <row r="120" ht="53" customHeight="1" spans="1:11">
      <c r="A120" s="2">
        <v>10820009</v>
      </c>
      <c r="B120" s="2">
        <v>108200</v>
      </c>
      <c r="C120" s="2" t="s">
        <v>719</v>
      </c>
      <c r="D120" s="2">
        <v>9</v>
      </c>
      <c r="E120" s="2" t="s">
        <v>3689</v>
      </c>
      <c r="F120" s="2" t="s">
        <v>3690</v>
      </c>
      <c r="G120" s="2">
        <v>270</v>
      </c>
      <c r="H120" s="2" t="s">
        <v>3691</v>
      </c>
      <c r="I120" s="2">
        <v>900</v>
      </c>
      <c r="J120" s="2" t="s">
        <v>3657</v>
      </c>
      <c r="K120" s="2" t="s">
        <v>3658</v>
      </c>
    </row>
    <row r="121" ht="53" customHeight="1" spans="1:11">
      <c r="A121" s="2">
        <v>10820010</v>
      </c>
      <c r="B121" s="2">
        <v>108200</v>
      </c>
      <c r="C121" s="2" t="s">
        <v>719</v>
      </c>
      <c r="D121" s="2">
        <v>10</v>
      </c>
      <c r="E121" s="2" t="s">
        <v>3689</v>
      </c>
      <c r="F121" s="2" t="s">
        <v>3690</v>
      </c>
      <c r="G121" s="2">
        <v>300</v>
      </c>
      <c r="H121" s="2" t="s">
        <v>3691</v>
      </c>
      <c r="I121" s="2">
        <v>1000</v>
      </c>
      <c r="J121" s="2" t="s">
        <v>3657</v>
      </c>
      <c r="K121" s="2" t="s">
        <v>3658</v>
      </c>
    </row>
    <row r="122" ht="53" customHeight="1" spans="1:11">
      <c r="A122" s="2">
        <v>10830001</v>
      </c>
      <c r="B122" s="2">
        <v>108300</v>
      </c>
      <c r="C122" s="2" t="s">
        <v>723</v>
      </c>
      <c r="D122" s="2">
        <v>1</v>
      </c>
      <c r="E122" s="2" t="s">
        <v>3692</v>
      </c>
      <c r="F122" s="2" t="s">
        <v>3693</v>
      </c>
      <c r="G122" s="2">
        <v>30</v>
      </c>
      <c r="H122" s="2" t="s">
        <v>3694</v>
      </c>
      <c r="I122" s="2">
        <v>100</v>
      </c>
      <c r="J122" s="2" t="s">
        <v>3657</v>
      </c>
      <c r="K122" s="2" t="s">
        <v>3658</v>
      </c>
    </row>
    <row r="123" ht="53" customHeight="1" spans="1:11">
      <c r="A123" s="2">
        <v>10830002</v>
      </c>
      <c r="B123" s="2">
        <v>108300</v>
      </c>
      <c r="C123" s="2" t="s">
        <v>723</v>
      </c>
      <c r="D123" s="2">
        <v>2</v>
      </c>
      <c r="E123" s="2" t="s">
        <v>3692</v>
      </c>
      <c r="F123" s="2" t="s">
        <v>3693</v>
      </c>
      <c r="G123" s="2">
        <v>60</v>
      </c>
      <c r="H123" s="2" t="s">
        <v>3694</v>
      </c>
      <c r="I123" s="2">
        <v>200</v>
      </c>
      <c r="J123" s="2" t="s">
        <v>3657</v>
      </c>
      <c r="K123" s="2" t="s">
        <v>3658</v>
      </c>
    </row>
    <row r="124" ht="53" customHeight="1" spans="1:11">
      <c r="A124" s="2">
        <v>10830003</v>
      </c>
      <c r="B124" s="2">
        <v>108300</v>
      </c>
      <c r="C124" s="2" t="s">
        <v>723</v>
      </c>
      <c r="D124" s="2">
        <v>3</v>
      </c>
      <c r="E124" s="2" t="s">
        <v>3692</v>
      </c>
      <c r="F124" s="2" t="s">
        <v>3693</v>
      </c>
      <c r="G124" s="2">
        <v>90</v>
      </c>
      <c r="H124" s="2" t="s">
        <v>3694</v>
      </c>
      <c r="I124" s="2">
        <v>300</v>
      </c>
      <c r="J124" s="2" t="s">
        <v>3657</v>
      </c>
      <c r="K124" s="2" t="s">
        <v>3658</v>
      </c>
    </row>
    <row r="125" ht="53" customHeight="1" spans="1:11">
      <c r="A125" s="2">
        <v>10830004</v>
      </c>
      <c r="B125" s="2">
        <v>108300</v>
      </c>
      <c r="C125" s="2" t="s">
        <v>723</v>
      </c>
      <c r="D125" s="2">
        <v>4</v>
      </c>
      <c r="E125" s="2" t="s">
        <v>3692</v>
      </c>
      <c r="F125" s="2" t="s">
        <v>3693</v>
      </c>
      <c r="G125" s="2">
        <v>120</v>
      </c>
      <c r="H125" s="2" t="s">
        <v>3694</v>
      </c>
      <c r="I125" s="2">
        <v>400</v>
      </c>
      <c r="J125" s="2" t="s">
        <v>3657</v>
      </c>
      <c r="K125" s="2" t="s">
        <v>3658</v>
      </c>
    </row>
    <row r="126" ht="53" customHeight="1" spans="1:11">
      <c r="A126" s="2">
        <v>10830005</v>
      </c>
      <c r="B126" s="2">
        <v>108300</v>
      </c>
      <c r="C126" s="2" t="s">
        <v>723</v>
      </c>
      <c r="D126" s="2">
        <v>5</v>
      </c>
      <c r="E126" s="2" t="s">
        <v>3692</v>
      </c>
      <c r="F126" s="2" t="s">
        <v>3693</v>
      </c>
      <c r="G126" s="2">
        <v>150</v>
      </c>
      <c r="H126" s="2" t="s">
        <v>3694</v>
      </c>
      <c r="I126" s="2">
        <v>500</v>
      </c>
      <c r="J126" s="2" t="s">
        <v>3657</v>
      </c>
      <c r="K126" s="2" t="s">
        <v>3658</v>
      </c>
    </row>
    <row r="127" ht="53" customHeight="1" spans="1:11">
      <c r="A127" s="2">
        <v>10830006</v>
      </c>
      <c r="B127" s="2">
        <v>108300</v>
      </c>
      <c r="C127" s="2" t="s">
        <v>723</v>
      </c>
      <c r="D127" s="2">
        <v>6</v>
      </c>
      <c r="E127" s="2" t="s">
        <v>3692</v>
      </c>
      <c r="F127" s="2" t="s">
        <v>3693</v>
      </c>
      <c r="G127" s="2">
        <v>180</v>
      </c>
      <c r="H127" s="2" t="s">
        <v>3694</v>
      </c>
      <c r="I127" s="2">
        <v>600</v>
      </c>
      <c r="J127" s="2" t="s">
        <v>3657</v>
      </c>
      <c r="K127" s="2" t="s">
        <v>3658</v>
      </c>
    </row>
    <row r="128" ht="53" customHeight="1" spans="1:11">
      <c r="A128" s="2">
        <v>10830007</v>
      </c>
      <c r="B128" s="2">
        <v>108300</v>
      </c>
      <c r="C128" s="2" t="s">
        <v>723</v>
      </c>
      <c r="D128" s="2">
        <v>7</v>
      </c>
      <c r="E128" s="2" t="s">
        <v>3692</v>
      </c>
      <c r="F128" s="2" t="s">
        <v>3693</v>
      </c>
      <c r="G128" s="2">
        <v>210</v>
      </c>
      <c r="H128" s="2" t="s">
        <v>3694</v>
      </c>
      <c r="I128" s="2">
        <v>700</v>
      </c>
      <c r="J128" s="2" t="s">
        <v>3657</v>
      </c>
      <c r="K128" s="2" t="s">
        <v>3658</v>
      </c>
    </row>
    <row r="129" ht="53" customHeight="1" spans="1:11">
      <c r="A129" s="2">
        <v>10830008</v>
      </c>
      <c r="B129" s="2">
        <v>108300</v>
      </c>
      <c r="C129" s="2" t="s">
        <v>723</v>
      </c>
      <c r="D129" s="2">
        <v>8</v>
      </c>
      <c r="E129" s="2" t="s">
        <v>3692</v>
      </c>
      <c r="F129" s="2" t="s">
        <v>3693</v>
      </c>
      <c r="G129" s="2">
        <v>240</v>
      </c>
      <c r="H129" s="2" t="s">
        <v>3694</v>
      </c>
      <c r="I129" s="2">
        <v>800</v>
      </c>
      <c r="J129" s="2" t="s">
        <v>3657</v>
      </c>
      <c r="K129" s="2" t="s">
        <v>3658</v>
      </c>
    </row>
    <row r="130" ht="53" customHeight="1" spans="1:11">
      <c r="A130" s="2">
        <v>10830009</v>
      </c>
      <c r="B130" s="2">
        <v>108300</v>
      </c>
      <c r="C130" s="2" t="s">
        <v>723</v>
      </c>
      <c r="D130" s="2">
        <v>9</v>
      </c>
      <c r="E130" s="2" t="s">
        <v>3692</v>
      </c>
      <c r="F130" s="2" t="s">
        <v>3693</v>
      </c>
      <c r="G130" s="2">
        <v>270</v>
      </c>
      <c r="H130" s="2" t="s">
        <v>3694</v>
      </c>
      <c r="I130" s="2">
        <v>900</v>
      </c>
      <c r="J130" s="2" t="s">
        <v>3657</v>
      </c>
      <c r="K130" s="2" t="s">
        <v>3658</v>
      </c>
    </row>
    <row r="131" ht="53" customHeight="1" spans="1:11">
      <c r="A131" s="2">
        <v>10830010</v>
      </c>
      <c r="B131" s="2">
        <v>108300</v>
      </c>
      <c r="C131" s="2" t="s">
        <v>723</v>
      </c>
      <c r="D131" s="2">
        <v>10</v>
      </c>
      <c r="E131" s="2" t="s">
        <v>3692</v>
      </c>
      <c r="F131" s="2" t="s">
        <v>3693</v>
      </c>
      <c r="G131" s="2">
        <v>300</v>
      </c>
      <c r="H131" s="2" t="s">
        <v>3694</v>
      </c>
      <c r="I131" s="2">
        <v>1000</v>
      </c>
      <c r="J131" s="2" t="s">
        <v>3657</v>
      </c>
      <c r="K131" s="2" t="s">
        <v>3658</v>
      </c>
    </row>
    <row r="132" ht="53" customHeight="1" spans="1:11">
      <c r="A132" s="2">
        <v>10840001</v>
      </c>
      <c r="B132" s="2">
        <v>108400</v>
      </c>
      <c r="C132" s="2" t="s">
        <v>727</v>
      </c>
      <c r="D132" s="2">
        <v>1</v>
      </c>
      <c r="E132" s="2" t="s">
        <v>3695</v>
      </c>
      <c r="F132" s="2" t="s">
        <v>3696</v>
      </c>
      <c r="G132" s="2">
        <v>30</v>
      </c>
      <c r="H132" s="2" t="s">
        <v>3697</v>
      </c>
      <c r="I132" s="2">
        <v>50</v>
      </c>
      <c r="J132" s="2" t="s">
        <v>3657</v>
      </c>
      <c r="K132" s="2" t="s">
        <v>3658</v>
      </c>
    </row>
    <row r="133" ht="53" customHeight="1" spans="1:11">
      <c r="A133" s="2">
        <v>10840002</v>
      </c>
      <c r="B133" s="2">
        <v>108400</v>
      </c>
      <c r="C133" s="2" t="s">
        <v>727</v>
      </c>
      <c r="D133" s="2">
        <v>2</v>
      </c>
      <c r="E133" s="2" t="s">
        <v>3695</v>
      </c>
      <c r="F133" s="2" t="s">
        <v>3696</v>
      </c>
      <c r="G133" s="2">
        <v>60</v>
      </c>
      <c r="H133" s="2" t="s">
        <v>3697</v>
      </c>
      <c r="I133" s="2">
        <v>100</v>
      </c>
      <c r="J133" s="2" t="s">
        <v>3657</v>
      </c>
      <c r="K133" s="2" t="s">
        <v>3658</v>
      </c>
    </row>
    <row r="134" ht="53" customHeight="1" spans="1:11">
      <c r="A134" s="2">
        <v>10840003</v>
      </c>
      <c r="B134" s="2">
        <v>108400</v>
      </c>
      <c r="C134" s="2" t="s">
        <v>727</v>
      </c>
      <c r="D134" s="2">
        <v>3</v>
      </c>
      <c r="E134" s="2" t="s">
        <v>3695</v>
      </c>
      <c r="F134" s="2" t="s">
        <v>3696</v>
      </c>
      <c r="G134" s="2">
        <v>90</v>
      </c>
      <c r="H134" s="2" t="s">
        <v>3697</v>
      </c>
      <c r="I134" s="2">
        <v>150</v>
      </c>
      <c r="J134" s="2" t="s">
        <v>3657</v>
      </c>
      <c r="K134" s="2" t="s">
        <v>3658</v>
      </c>
    </row>
    <row r="135" ht="53" customHeight="1" spans="1:11">
      <c r="A135" s="2">
        <v>10840004</v>
      </c>
      <c r="B135" s="2">
        <v>108400</v>
      </c>
      <c r="C135" s="2" t="s">
        <v>727</v>
      </c>
      <c r="D135" s="2">
        <v>4</v>
      </c>
      <c r="E135" s="2" t="s">
        <v>3695</v>
      </c>
      <c r="F135" s="2" t="s">
        <v>3696</v>
      </c>
      <c r="G135" s="2">
        <v>120</v>
      </c>
      <c r="H135" s="2" t="s">
        <v>3697</v>
      </c>
      <c r="I135" s="2">
        <v>200</v>
      </c>
      <c r="J135" s="2" t="s">
        <v>3657</v>
      </c>
      <c r="K135" s="2" t="s">
        <v>3658</v>
      </c>
    </row>
    <row r="136" ht="53" customHeight="1" spans="1:11">
      <c r="A136" s="2">
        <v>10840005</v>
      </c>
      <c r="B136" s="2">
        <v>108400</v>
      </c>
      <c r="C136" s="2" t="s">
        <v>727</v>
      </c>
      <c r="D136" s="2">
        <v>5</v>
      </c>
      <c r="E136" s="2" t="s">
        <v>3695</v>
      </c>
      <c r="F136" s="2" t="s">
        <v>3696</v>
      </c>
      <c r="G136" s="2">
        <v>150</v>
      </c>
      <c r="H136" s="2" t="s">
        <v>3697</v>
      </c>
      <c r="I136" s="2">
        <v>250</v>
      </c>
      <c r="J136" s="2" t="s">
        <v>3657</v>
      </c>
      <c r="K136" s="2" t="s">
        <v>3658</v>
      </c>
    </row>
    <row r="137" ht="53" customHeight="1" spans="1:11">
      <c r="A137" s="2">
        <v>10840006</v>
      </c>
      <c r="B137" s="2">
        <v>108400</v>
      </c>
      <c r="C137" s="2" t="s">
        <v>727</v>
      </c>
      <c r="D137" s="2">
        <v>6</v>
      </c>
      <c r="E137" s="2" t="s">
        <v>3695</v>
      </c>
      <c r="F137" s="2" t="s">
        <v>3696</v>
      </c>
      <c r="G137" s="2">
        <v>180</v>
      </c>
      <c r="H137" s="2" t="s">
        <v>3697</v>
      </c>
      <c r="I137" s="2">
        <v>300</v>
      </c>
      <c r="J137" s="2" t="s">
        <v>3657</v>
      </c>
      <c r="K137" s="2" t="s">
        <v>3658</v>
      </c>
    </row>
    <row r="138" ht="53" customHeight="1" spans="1:11">
      <c r="A138" s="2">
        <v>10840007</v>
      </c>
      <c r="B138" s="2">
        <v>108400</v>
      </c>
      <c r="C138" s="2" t="s">
        <v>727</v>
      </c>
      <c r="D138" s="2">
        <v>7</v>
      </c>
      <c r="E138" s="2" t="s">
        <v>3695</v>
      </c>
      <c r="F138" s="2" t="s">
        <v>3696</v>
      </c>
      <c r="G138" s="2">
        <v>210</v>
      </c>
      <c r="H138" s="2" t="s">
        <v>3697</v>
      </c>
      <c r="I138" s="2">
        <v>350</v>
      </c>
      <c r="J138" s="2" t="s">
        <v>3657</v>
      </c>
      <c r="K138" s="2" t="s">
        <v>3658</v>
      </c>
    </row>
    <row r="139" ht="53" customHeight="1" spans="1:11">
      <c r="A139" s="2">
        <v>10840008</v>
      </c>
      <c r="B139" s="2">
        <v>108400</v>
      </c>
      <c r="C139" s="2" t="s">
        <v>727</v>
      </c>
      <c r="D139" s="2">
        <v>8</v>
      </c>
      <c r="E139" s="2" t="s">
        <v>3695</v>
      </c>
      <c r="F139" s="2" t="s">
        <v>3696</v>
      </c>
      <c r="G139" s="2">
        <v>240</v>
      </c>
      <c r="H139" s="2" t="s">
        <v>3697</v>
      </c>
      <c r="I139" s="2">
        <v>400</v>
      </c>
      <c r="J139" s="2" t="s">
        <v>3657</v>
      </c>
      <c r="K139" s="2" t="s">
        <v>3658</v>
      </c>
    </row>
    <row r="140" ht="53" customHeight="1" spans="1:11">
      <c r="A140" s="2">
        <v>10840009</v>
      </c>
      <c r="B140" s="2">
        <v>108400</v>
      </c>
      <c r="C140" s="2" t="s">
        <v>727</v>
      </c>
      <c r="D140" s="2">
        <v>9</v>
      </c>
      <c r="E140" s="2" t="s">
        <v>3695</v>
      </c>
      <c r="F140" s="2" t="s">
        <v>3696</v>
      </c>
      <c r="G140" s="2">
        <v>270</v>
      </c>
      <c r="H140" s="2" t="s">
        <v>3697</v>
      </c>
      <c r="I140" s="2">
        <v>450</v>
      </c>
      <c r="J140" s="2" t="s">
        <v>3657</v>
      </c>
      <c r="K140" s="2" t="s">
        <v>3658</v>
      </c>
    </row>
    <row r="141" ht="53" customHeight="1" spans="1:11">
      <c r="A141" s="2">
        <v>10840010</v>
      </c>
      <c r="B141" s="2">
        <v>108400</v>
      </c>
      <c r="C141" s="2" t="s">
        <v>727</v>
      </c>
      <c r="D141" s="2">
        <v>10</v>
      </c>
      <c r="E141" s="2" t="s">
        <v>3695</v>
      </c>
      <c r="F141" s="2" t="s">
        <v>3696</v>
      </c>
      <c r="G141" s="2">
        <v>300</v>
      </c>
      <c r="H141" s="2" t="s">
        <v>3697</v>
      </c>
      <c r="I141" s="2">
        <v>500</v>
      </c>
      <c r="J141" s="2" t="s">
        <v>3657</v>
      </c>
      <c r="K141" s="2" t="s">
        <v>3658</v>
      </c>
    </row>
    <row r="142" ht="53" customHeight="1" spans="1:11">
      <c r="A142" s="2">
        <v>10850001</v>
      </c>
      <c r="B142" s="2">
        <v>108500</v>
      </c>
      <c r="C142" s="2" t="s">
        <v>731</v>
      </c>
      <c r="D142" s="2">
        <v>1</v>
      </c>
      <c r="E142" s="2" t="s">
        <v>3698</v>
      </c>
      <c r="F142" s="2" t="s">
        <v>3699</v>
      </c>
      <c r="G142" s="2">
        <v>30</v>
      </c>
      <c r="H142" s="2" t="s">
        <v>3700</v>
      </c>
      <c r="I142" s="2">
        <v>100</v>
      </c>
      <c r="J142" s="2" t="s">
        <v>3657</v>
      </c>
      <c r="K142" s="2" t="s">
        <v>3658</v>
      </c>
    </row>
    <row r="143" ht="53" customHeight="1" spans="1:11">
      <c r="A143" s="2">
        <v>10850002</v>
      </c>
      <c r="B143" s="2">
        <v>108500</v>
      </c>
      <c r="C143" s="2" t="s">
        <v>731</v>
      </c>
      <c r="D143" s="2">
        <v>2</v>
      </c>
      <c r="E143" s="2" t="s">
        <v>3698</v>
      </c>
      <c r="F143" s="2" t="s">
        <v>3699</v>
      </c>
      <c r="G143" s="2">
        <v>60</v>
      </c>
      <c r="H143" s="2" t="s">
        <v>3700</v>
      </c>
      <c r="I143" s="2">
        <v>200</v>
      </c>
      <c r="J143" s="2" t="s">
        <v>3657</v>
      </c>
      <c r="K143" s="2" t="s">
        <v>3658</v>
      </c>
    </row>
    <row r="144" ht="53" customHeight="1" spans="1:11">
      <c r="A144" s="2">
        <v>10850003</v>
      </c>
      <c r="B144" s="2">
        <v>108500</v>
      </c>
      <c r="C144" s="2" t="s">
        <v>731</v>
      </c>
      <c r="D144" s="2">
        <v>3</v>
      </c>
      <c r="E144" s="2" t="s">
        <v>3698</v>
      </c>
      <c r="F144" s="2" t="s">
        <v>3699</v>
      </c>
      <c r="G144" s="2">
        <v>90</v>
      </c>
      <c r="H144" s="2" t="s">
        <v>3700</v>
      </c>
      <c r="I144" s="2">
        <v>300</v>
      </c>
      <c r="J144" s="2" t="s">
        <v>3657</v>
      </c>
      <c r="K144" s="2" t="s">
        <v>3658</v>
      </c>
    </row>
    <row r="145" ht="53" customHeight="1" spans="1:11">
      <c r="A145" s="2">
        <v>10850004</v>
      </c>
      <c r="B145" s="2">
        <v>108500</v>
      </c>
      <c r="C145" s="2" t="s">
        <v>731</v>
      </c>
      <c r="D145" s="2">
        <v>4</v>
      </c>
      <c r="E145" s="2" t="s">
        <v>3698</v>
      </c>
      <c r="F145" s="2" t="s">
        <v>3699</v>
      </c>
      <c r="G145" s="2">
        <v>120</v>
      </c>
      <c r="H145" s="2" t="s">
        <v>3700</v>
      </c>
      <c r="I145" s="2">
        <v>400</v>
      </c>
      <c r="J145" s="2" t="s">
        <v>3657</v>
      </c>
      <c r="K145" s="2" t="s">
        <v>3658</v>
      </c>
    </row>
    <row r="146" ht="53" customHeight="1" spans="1:11">
      <c r="A146" s="2">
        <v>10850005</v>
      </c>
      <c r="B146" s="2">
        <v>108500</v>
      </c>
      <c r="C146" s="2" t="s">
        <v>731</v>
      </c>
      <c r="D146" s="2">
        <v>5</v>
      </c>
      <c r="E146" s="2" t="s">
        <v>3698</v>
      </c>
      <c r="F146" s="2" t="s">
        <v>3699</v>
      </c>
      <c r="G146" s="2">
        <v>150</v>
      </c>
      <c r="H146" s="2" t="s">
        <v>3700</v>
      </c>
      <c r="I146" s="2">
        <v>500</v>
      </c>
      <c r="J146" s="2" t="s">
        <v>3657</v>
      </c>
      <c r="K146" s="2" t="s">
        <v>3658</v>
      </c>
    </row>
    <row r="147" ht="53" customHeight="1" spans="1:11">
      <c r="A147" s="2">
        <v>10850006</v>
      </c>
      <c r="B147" s="2">
        <v>108500</v>
      </c>
      <c r="C147" s="2" t="s">
        <v>731</v>
      </c>
      <c r="D147" s="2">
        <v>6</v>
      </c>
      <c r="E147" s="2" t="s">
        <v>3698</v>
      </c>
      <c r="F147" s="2" t="s">
        <v>3699</v>
      </c>
      <c r="G147" s="2">
        <v>180</v>
      </c>
      <c r="H147" s="2" t="s">
        <v>3700</v>
      </c>
      <c r="I147" s="2">
        <v>600</v>
      </c>
      <c r="J147" s="2" t="s">
        <v>3657</v>
      </c>
      <c r="K147" s="2" t="s">
        <v>3658</v>
      </c>
    </row>
    <row r="148" ht="53" customHeight="1" spans="1:11">
      <c r="A148" s="2">
        <v>10850007</v>
      </c>
      <c r="B148" s="2">
        <v>108500</v>
      </c>
      <c r="C148" s="2" t="s">
        <v>731</v>
      </c>
      <c r="D148" s="2">
        <v>7</v>
      </c>
      <c r="E148" s="2" t="s">
        <v>3698</v>
      </c>
      <c r="F148" s="2" t="s">
        <v>3699</v>
      </c>
      <c r="G148" s="2">
        <v>210</v>
      </c>
      <c r="H148" s="2" t="s">
        <v>3700</v>
      </c>
      <c r="I148" s="2">
        <v>700</v>
      </c>
      <c r="J148" s="2" t="s">
        <v>3657</v>
      </c>
      <c r="K148" s="2" t="s">
        <v>3658</v>
      </c>
    </row>
    <row r="149" ht="53" customHeight="1" spans="1:11">
      <c r="A149" s="2">
        <v>10850008</v>
      </c>
      <c r="B149" s="2">
        <v>108500</v>
      </c>
      <c r="C149" s="2" t="s">
        <v>731</v>
      </c>
      <c r="D149" s="2">
        <v>8</v>
      </c>
      <c r="E149" s="2" t="s">
        <v>3698</v>
      </c>
      <c r="F149" s="2" t="s">
        <v>3699</v>
      </c>
      <c r="G149" s="2">
        <v>240</v>
      </c>
      <c r="H149" s="2" t="s">
        <v>3700</v>
      </c>
      <c r="I149" s="2">
        <v>800</v>
      </c>
      <c r="J149" s="2" t="s">
        <v>3657</v>
      </c>
      <c r="K149" s="2" t="s">
        <v>3658</v>
      </c>
    </row>
    <row r="150" ht="53" customHeight="1" spans="1:11">
      <c r="A150" s="2">
        <v>10850009</v>
      </c>
      <c r="B150" s="2">
        <v>108500</v>
      </c>
      <c r="C150" s="2" t="s">
        <v>731</v>
      </c>
      <c r="D150" s="2">
        <v>9</v>
      </c>
      <c r="E150" s="2" t="s">
        <v>3698</v>
      </c>
      <c r="F150" s="2" t="s">
        <v>3699</v>
      </c>
      <c r="G150" s="2">
        <v>270</v>
      </c>
      <c r="H150" s="2" t="s">
        <v>3700</v>
      </c>
      <c r="I150" s="2">
        <v>900</v>
      </c>
      <c r="J150" s="2" t="s">
        <v>3657</v>
      </c>
      <c r="K150" s="2" t="s">
        <v>3658</v>
      </c>
    </row>
    <row r="151" ht="53" customHeight="1" spans="1:11">
      <c r="A151" s="2">
        <v>10850010</v>
      </c>
      <c r="B151" s="2">
        <v>108500</v>
      </c>
      <c r="C151" s="2" t="s">
        <v>731</v>
      </c>
      <c r="D151" s="2">
        <v>10</v>
      </c>
      <c r="E151" s="2" t="s">
        <v>3698</v>
      </c>
      <c r="F151" s="2" t="s">
        <v>3699</v>
      </c>
      <c r="G151" s="2">
        <v>300</v>
      </c>
      <c r="H151" s="2" t="s">
        <v>3700</v>
      </c>
      <c r="I151" s="2">
        <v>1000</v>
      </c>
      <c r="J151" s="2" t="s">
        <v>3657</v>
      </c>
      <c r="K151" s="2" t="s">
        <v>3658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5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Col="5"/>
  <cols>
    <col min="1" max="4" width="22" customWidth="1"/>
    <col min="5" max="5" width="30" customWidth="1"/>
    <col min="6" max="6" width="22" customWidth="1"/>
  </cols>
  <sheetData>
    <row r="1" ht="40" customHeight="1" spans="1:6">
      <c r="A1" s="1" t="s">
        <v>3701</v>
      </c>
      <c r="B1" s="1" t="s">
        <v>3702</v>
      </c>
      <c r="C1" s="1" t="s">
        <v>3703</v>
      </c>
      <c r="D1" s="1" t="s">
        <v>3348</v>
      </c>
      <c r="E1" s="1" t="s">
        <v>3704</v>
      </c>
      <c r="F1" s="1" t="s">
        <v>3705</v>
      </c>
    </row>
    <row r="2" ht="38" customHeight="1" spans="1:6">
      <c r="A2" s="2" t="s">
        <v>3706</v>
      </c>
      <c r="B2" s="2">
        <v>826</v>
      </c>
      <c r="C2" s="2">
        <v>11900101</v>
      </c>
      <c r="D2" s="2" t="s">
        <v>3707</v>
      </c>
      <c r="E2" s="2" t="s">
        <v>3708</v>
      </c>
      <c r="F2" s="2" t="s">
        <v>3709</v>
      </c>
    </row>
    <row r="3" ht="38" customHeight="1" spans="1:6">
      <c r="A3" s="2" t="s">
        <v>3706</v>
      </c>
      <c r="B3" s="2">
        <v>827</v>
      </c>
      <c r="C3" s="2">
        <v>11900102</v>
      </c>
      <c r="D3" s="2" t="s">
        <v>3710</v>
      </c>
      <c r="E3" s="2" t="s">
        <v>3711</v>
      </c>
      <c r="F3" s="2" t="s">
        <v>3709</v>
      </c>
    </row>
    <row r="4" ht="38" customHeight="1" spans="1:6">
      <c r="A4" s="2" t="s">
        <v>3706</v>
      </c>
      <c r="B4" s="2">
        <v>828</v>
      </c>
      <c r="C4" s="2">
        <v>11900103</v>
      </c>
      <c r="D4" s="2" t="s">
        <v>3712</v>
      </c>
      <c r="E4" s="2" t="s">
        <v>3713</v>
      </c>
      <c r="F4" s="2" t="s">
        <v>3709</v>
      </c>
    </row>
    <row r="5" ht="38" customHeight="1" spans="1:6">
      <c r="A5" s="2" t="s">
        <v>3706</v>
      </c>
      <c r="B5" s="2">
        <v>829</v>
      </c>
      <c r="C5" s="2">
        <v>11900201</v>
      </c>
      <c r="D5" s="2" t="s">
        <v>3714</v>
      </c>
      <c r="E5" s="2" t="s">
        <v>3715</v>
      </c>
      <c r="F5" s="2" t="s">
        <v>3709</v>
      </c>
    </row>
    <row r="6" ht="38" customHeight="1" spans="1:6">
      <c r="A6" s="2" t="s">
        <v>3706</v>
      </c>
      <c r="B6" s="2">
        <v>830</v>
      </c>
      <c r="C6" s="2">
        <v>11900202</v>
      </c>
      <c r="D6" s="2" t="s">
        <v>3716</v>
      </c>
      <c r="E6" s="2" t="s">
        <v>3717</v>
      </c>
      <c r="F6" s="2" t="s">
        <v>3709</v>
      </c>
    </row>
    <row r="7" ht="38" customHeight="1" spans="1:6">
      <c r="A7" s="2" t="s">
        <v>3706</v>
      </c>
      <c r="B7" s="2">
        <v>831</v>
      </c>
      <c r="C7" s="2">
        <v>11900203</v>
      </c>
      <c r="D7" s="2" t="s">
        <v>3718</v>
      </c>
      <c r="E7" s="2" t="s">
        <v>3719</v>
      </c>
      <c r="F7" s="2" t="s">
        <v>3709</v>
      </c>
    </row>
    <row r="8" ht="38" customHeight="1" spans="1:6">
      <c r="A8" s="2" t="s">
        <v>3706</v>
      </c>
      <c r="B8" s="2">
        <v>832</v>
      </c>
      <c r="C8" s="2">
        <v>11900301</v>
      </c>
      <c r="D8" s="2" t="s">
        <v>3720</v>
      </c>
      <c r="E8" s="2" t="s">
        <v>3721</v>
      </c>
      <c r="F8" s="2" t="s">
        <v>3709</v>
      </c>
    </row>
    <row r="9" ht="38" customHeight="1" spans="1:6">
      <c r="A9" s="2" t="s">
        <v>3706</v>
      </c>
      <c r="B9" s="2">
        <v>833</v>
      </c>
      <c r="C9" s="2">
        <v>11900302</v>
      </c>
      <c r="D9" s="2" t="s">
        <v>3722</v>
      </c>
      <c r="E9" s="2" t="s">
        <v>3723</v>
      </c>
      <c r="F9" s="2" t="s">
        <v>3709</v>
      </c>
    </row>
    <row r="10" ht="38" customHeight="1" spans="1:6">
      <c r="A10" s="2" t="s">
        <v>3706</v>
      </c>
      <c r="B10" s="2">
        <v>834</v>
      </c>
      <c r="C10" s="2">
        <v>11900303</v>
      </c>
      <c r="D10" s="2" t="s">
        <v>3724</v>
      </c>
      <c r="E10" s="2" t="s">
        <v>3725</v>
      </c>
      <c r="F10" s="2" t="s">
        <v>3709</v>
      </c>
    </row>
    <row r="11" ht="38" customHeight="1" spans="1:6">
      <c r="A11" s="2" t="s">
        <v>3706</v>
      </c>
      <c r="B11" s="2">
        <v>835</v>
      </c>
      <c r="C11" s="2">
        <v>11900401</v>
      </c>
      <c r="D11" s="2" t="s">
        <v>3726</v>
      </c>
      <c r="E11" s="2" t="s">
        <v>3727</v>
      </c>
      <c r="F11" s="2" t="s">
        <v>3709</v>
      </c>
    </row>
    <row r="12" ht="38" customHeight="1" spans="1:6">
      <c r="A12" s="2" t="s">
        <v>3706</v>
      </c>
      <c r="B12" s="2">
        <v>836</v>
      </c>
      <c r="C12" s="2">
        <v>11900402</v>
      </c>
      <c r="D12" s="2" t="s">
        <v>3728</v>
      </c>
      <c r="E12" s="2" t="s">
        <v>3729</v>
      </c>
      <c r="F12" s="2" t="s">
        <v>3709</v>
      </c>
    </row>
    <row r="13" ht="38" customHeight="1" spans="1:6">
      <c r="A13" s="2" t="s">
        <v>3706</v>
      </c>
      <c r="B13" s="2">
        <v>837</v>
      </c>
      <c r="C13" s="2">
        <v>11900403</v>
      </c>
      <c r="D13" s="2" t="s">
        <v>3730</v>
      </c>
      <c r="E13" s="2" t="s">
        <v>3731</v>
      </c>
      <c r="F13" s="2" t="s">
        <v>3709</v>
      </c>
    </row>
    <row r="14" ht="38" customHeight="1" spans="1:6">
      <c r="A14" s="2" t="s">
        <v>3706</v>
      </c>
      <c r="B14" s="2">
        <v>838</v>
      </c>
      <c r="C14" s="2">
        <v>11900501</v>
      </c>
      <c r="D14" s="2" t="s">
        <v>3732</v>
      </c>
      <c r="E14" s="2" t="s">
        <v>3733</v>
      </c>
      <c r="F14" s="2" t="s">
        <v>3709</v>
      </c>
    </row>
    <row r="15" ht="38" customHeight="1" spans="1:6">
      <c r="A15" s="2" t="s">
        <v>3706</v>
      </c>
      <c r="B15" s="2">
        <v>839</v>
      </c>
      <c r="C15" s="2">
        <v>11900502</v>
      </c>
      <c r="D15" s="2" t="s">
        <v>3734</v>
      </c>
      <c r="E15" s="2" t="s">
        <v>3735</v>
      </c>
      <c r="F15" s="2" t="s">
        <v>3709</v>
      </c>
    </row>
    <row r="16" ht="38" customHeight="1" spans="1:6">
      <c r="A16" s="2" t="s">
        <v>3706</v>
      </c>
      <c r="B16" s="2">
        <v>840</v>
      </c>
      <c r="C16" s="2">
        <v>11900503</v>
      </c>
      <c r="D16" s="2" t="s">
        <v>3736</v>
      </c>
      <c r="E16" s="2" t="s">
        <v>3737</v>
      </c>
      <c r="F16" s="2" t="s">
        <v>3709</v>
      </c>
    </row>
    <row r="17" ht="38" customHeight="1" spans="1:6">
      <c r="A17" s="2" t="s">
        <v>3706</v>
      </c>
      <c r="B17" s="2">
        <v>841</v>
      </c>
      <c r="C17" s="2">
        <v>11900601</v>
      </c>
      <c r="D17" s="2" t="s">
        <v>3738</v>
      </c>
      <c r="E17" s="2" t="s">
        <v>3739</v>
      </c>
      <c r="F17" s="2" t="s">
        <v>3709</v>
      </c>
    </row>
    <row r="18" ht="38" customHeight="1" spans="1:6">
      <c r="A18" s="2" t="s">
        <v>3706</v>
      </c>
      <c r="B18" s="2">
        <v>842</v>
      </c>
      <c r="C18" s="2">
        <v>11900602</v>
      </c>
      <c r="D18" s="2" t="s">
        <v>3740</v>
      </c>
      <c r="E18" s="2" t="s">
        <v>3741</v>
      </c>
      <c r="F18" s="2" t="s">
        <v>3709</v>
      </c>
    </row>
    <row r="19" ht="38" customHeight="1" spans="1:6">
      <c r="A19" s="2" t="s">
        <v>3706</v>
      </c>
      <c r="B19" s="2">
        <v>843</v>
      </c>
      <c r="C19" s="2">
        <v>11900603</v>
      </c>
      <c r="D19" s="2" t="s">
        <v>3742</v>
      </c>
      <c r="E19" s="2" t="s">
        <v>3743</v>
      </c>
      <c r="F19" s="2" t="s">
        <v>3709</v>
      </c>
    </row>
    <row r="20" ht="38" customHeight="1" spans="1:6">
      <c r="A20" s="2" t="s">
        <v>3706</v>
      </c>
      <c r="B20" s="2">
        <v>844</v>
      </c>
      <c r="C20" s="2">
        <v>11900701</v>
      </c>
      <c r="D20" s="2" t="s">
        <v>3744</v>
      </c>
      <c r="E20" s="2" t="s">
        <v>3745</v>
      </c>
      <c r="F20" s="2" t="s">
        <v>3709</v>
      </c>
    </row>
    <row r="21" ht="38" customHeight="1" spans="1:6">
      <c r="A21" s="2" t="s">
        <v>3706</v>
      </c>
      <c r="B21" s="2">
        <v>845</v>
      </c>
      <c r="C21" s="2">
        <v>11900702</v>
      </c>
      <c r="D21" s="2" t="s">
        <v>3746</v>
      </c>
      <c r="E21" s="2" t="s">
        <v>3747</v>
      </c>
      <c r="F21" s="2" t="s">
        <v>3709</v>
      </c>
    </row>
    <row r="22" ht="38" customHeight="1" spans="1:6">
      <c r="A22" s="2" t="s">
        <v>3706</v>
      </c>
      <c r="B22" s="2">
        <v>846</v>
      </c>
      <c r="C22" s="2">
        <v>11900703</v>
      </c>
      <c r="D22" s="2" t="s">
        <v>3748</v>
      </c>
      <c r="E22" s="2" t="s">
        <v>3749</v>
      </c>
      <c r="F22" s="2" t="s">
        <v>3709</v>
      </c>
    </row>
    <row r="23" ht="38" customHeight="1" spans="1:6">
      <c r="A23" s="2" t="s">
        <v>3706</v>
      </c>
      <c r="B23" s="2">
        <v>847</v>
      </c>
      <c r="C23" s="2">
        <v>11900801</v>
      </c>
      <c r="D23" s="2" t="s">
        <v>3750</v>
      </c>
      <c r="E23" s="2" t="s">
        <v>3739</v>
      </c>
      <c r="F23" s="2" t="s">
        <v>3709</v>
      </c>
    </row>
    <row r="24" ht="38" customHeight="1" spans="1:6">
      <c r="A24" s="2" t="s">
        <v>3706</v>
      </c>
      <c r="B24" s="2">
        <v>848</v>
      </c>
      <c r="C24" s="2">
        <v>11900802</v>
      </c>
      <c r="D24" s="2" t="s">
        <v>3751</v>
      </c>
      <c r="E24" s="2" t="s">
        <v>3741</v>
      </c>
      <c r="F24" s="2" t="s">
        <v>3709</v>
      </c>
    </row>
    <row r="25" ht="38" customHeight="1" spans="1:6">
      <c r="A25" s="2" t="s">
        <v>3706</v>
      </c>
      <c r="B25" s="2">
        <v>849</v>
      </c>
      <c r="C25" s="2">
        <v>11900803</v>
      </c>
      <c r="D25" s="2" t="s">
        <v>3752</v>
      </c>
      <c r="E25" s="2" t="s">
        <v>3743</v>
      </c>
      <c r="F25" s="2" t="s">
        <v>3709</v>
      </c>
    </row>
    <row r="26" ht="38" customHeight="1" spans="1:6">
      <c r="A26" s="2" t="s">
        <v>3706</v>
      </c>
      <c r="B26" s="2">
        <v>850</v>
      </c>
      <c r="C26" s="2">
        <v>11900901</v>
      </c>
      <c r="D26" s="2" t="s">
        <v>3753</v>
      </c>
      <c r="E26" s="2" t="s">
        <v>3754</v>
      </c>
      <c r="F26" s="2" t="s">
        <v>3709</v>
      </c>
    </row>
    <row r="27" ht="38" customHeight="1" spans="1:6">
      <c r="A27" s="2" t="s">
        <v>3706</v>
      </c>
      <c r="B27" s="2">
        <v>851</v>
      </c>
      <c r="C27" s="2">
        <v>11900902</v>
      </c>
      <c r="D27" s="2" t="s">
        <v>3755</v>
      </c>
      <c r="E27" s="2" t="s">
        <v>3756</v>
      </c>
      <c r="F27" s="2" t="s">
        <v>3709</v>
      </c>
    </row>
    <row r="28" ht="38" customHeight="1" spans="1:6">
      <c r="A28" s="2" t="s">
        <v>3706</v>
      </c>
      <c r="B28" s="2">
        <v>852</v>
      </c>
      <c r="C28" s="2">
        <v>11900903</v>
      </c>
      <c r="D28" s="2" t="s">
        <v>3757</v>
      </c>
      <c r="E28" s="2" t="s">
        <v>3758</v>
      </c>
      <c r="F28" s="2" t="s">
        <v>3709</v>
      </c>
    </row>
    <row r="29" ht="38" customHeight="1" spans="1:6">
      <c r="A29" s="2" t="s">
        <v>3706</v>
      </c>
      <c r="B29" s="2">
        <v>853</v>
      </c>
      <c r="C29" s="2">
        <v>11901001</v>
      </c>
      <c r="D29" s="2" t="s">
        <v>3759</v>
      </c>
      <c r="E29" s="2" t="s">
        <v>3760</v>
      </c>
      <c r="F29" s="2" t="s">
        <v>3709</v>
      </c>
    </row>
    <row r="30" ht="38" customHeight="1" spans="1:6">
      <c r="A30" s="2" t="s">
        <v>3706</v>
      </c>
      <c r="B30" s="2">
        <v>854</v>
      </c>
      <c r="C30" s="2">
        <v>11901002</v>
      </c>
      <c r="D30" s="2" t="s">
        <v>3761</v>
      </c>
      <c r="E30" s="2" t="s">
        <v>3762</v>
      </c>
      <c r="F30" s="2" t="s">
        <v>3709</v>
      </c>
    </row>
    <row r="31" ht="38" customHeight="1" spans="1:6">
      <c r="A31" s="2" t="s">
        <v>3706</v>
      </c>
      <c r="B31" s="2">
        <v>855</v>
      </c>
      <c r="C31" s="2">
        <v>11901003</v>
      </c>
      <c r="D31" s="2" t="s">
        <v>3763</v>
      </c>
      <c r="E31" s="2" t="s">
        <v>3764</v>
      </c>
      <c r="F31" s="2" t="s">
        <v>3709</v>
      </c>
    </row>
    <row r="32" ht="53" customHeight="1" spans="1:6">
      <c r="A32" s="2" t="s">
        <v>3706</v>
      </c>
      <c r="B32" s="2">
        <v>856</v>
      </c>
      <c r="C32" s="2">
        <v>11901101</v>
      </c>
      <c r="D32" s="2" t="s">
        <v>3765</v>
      </c>
      <c r="E32" s="2" t="s">
        <v>3766</v>
      </c>
      <c r="F32" s="2" t="s">
        <v>3709</v>
      </c>
    </row>
    <row r="33" ht="53" customHeight="1" spans="1:6">
      <c r="A33" s="2" t="s">
        <v>3706</v>
      </c>
      <c r="B33" s="2">
        <v>857</v>
      </c>
      <c r="C33" s="2">
        <v>11901102</v>
      </c>
      <c r="D33" s="2" t="s">
        <v>3767</v>
      </c>
      <c r="E33" s="2" t="s">
        <v>3768</v>
      </c>
      <c r="F33" s="2" t="s">
        <v>3709</v>
      </c>
    </row>
    <row r="34" ht="53" customHeight="1" spans="1:6">
      <c r="A34" s="2" t="s">
        <v>3706</v>
      </c>
      <c r="B34" s="2">
        <v>858</v>
      </c>
      <c r="C34" s="2">
        <v>11901103</v>
      </c>
      <c r="D34" s="2" t="s">
        <v>3769</v>
      </c>
      <c r="E34" s="2" t="s">
        <v>3770</v>
      </c>
      <c r="F34" s="2" t="s">
        <v>3709</v>
      </c>
    </row>
    <row r="35" ht="38" customHeight="1" spans="1:6">
      <c r="A35" s="2" t="s">
        <v>3706</v>
      </c>
      <c r="B35" s="2">
        <v>859</v>
      </c>
      <c r="C35" s="2">
        <v>11901201</v>
      </c>
      <c r="D35" s="2" t="s">
        <v>3771</v>
      </c>
      <c r="E35" s="2" t="s">
        <v>3772</v>
      </c>
      <c r="F35" s="2" t="s">
        <v>3709</v>
      </c>
    </row>
    <row r="36" ht="38" customHeight="1" spans="1:6">
      <c r="A36" s="2" t="s">
        <v>3706</v>
      </c>
      <c r="B36" s="2">
        <v>860</v>
      </c>
      <c r="C36" s="2">
        <v>11901202</v>
      </c>
      <c r="D36" s="2" t="s">
        <v>3773</v>
      </c>
      <c r="E36" s="2" t="s">
        <v>3774</v>
      </c>
      <c r="F36" s="2" t="s">
        <v>3709</v>
      </c>
    </row>
    <row r="37" ht="38" customHeight="1" spans="1:6">
      <c r="A37" s="2" t="s">
        <v>3706</v>
      </c>
      <c r="B37" s="2">
        <v>861</v>
      </c>
      <c r="C37" s="2">
        <v>11901203</v>
      </c>
      <c r="D37" s="2" t="s">
        <v>3775</v>
      </c>
      <c r="E37" s="2" t="s">
        <v>3776</v>
      </c>
      <c r="F37" s="2" t="s">
        <v>3709</v>
      </c>
    </row>
    <row r="38" ht="38" customHeight="1" spans="1:6">
      <c r="A38" s="2" t="s">
        <v>3706</v>
      </c>
      <c r="B38" s="2">
        <v>862</v>
      </c>
      <c r="C38" s="2">
        <v>11901301</v>
      </c>
      <c r="D38" s="2" t="s">
        <v>3777</v>
      </c>
      <c r="E38" s="2" t="s">
        <v>3778</v>
      </c>
      <c r="F38" s="2" t="s">
        <v>3709</v>
      </c>
    </row>
    <row r="39" ht="38" customHeight="1" spans="1:6">
      <c r="A39" s="2" t="s">
        <v>3706</v>
      </c>
      <c r="B39" s="2">
        <v>863</v>
      </c>
      <c r="C39" s="2">
        <v>11901302</v>
      </c>
      <c r="D39" s="2" t="s">
        <v>3779</v>
      </c>
      <c r="E39" s="2" t="s">
        <v>3780</v>
      </c>
      <c r="F39" s="2" t="s">
        <v>3709</v>
      </c>
    </row>
    <row r="40" ht="38" customHeight="1" spans="1:6">
      <c r="A40" s="2" t="s">
        <v>3706</v>
      </c>
      <c r="B40" s="2">
        <v>864</v>
      </c>
      <c r="C40" s="2">
        <v>11901303</v>
      </c>
      <c r="D40" s="2" t="s">
        <v>3781</v>
      </c>
      <c r="E40" s="2" t="s">
        <v>3782</v>
      </c>
      <c r="F40" s="2" t="s">
        <v>3709</v>
      </c>
    </row>
    <row r="41" ht="38" customHeight="1" spans="1:6">
      <c r="A41" s="2" t="s">
        <v>3706</v>
      </c>
      <c r="B41" s="2">
        <v>865</v>
      </c>
      <c r="C41" s="2">
        <v>11901401</v>
      </c>
      <c r="D41" s="2" t="s">
        <v>3783</v>
      </c>
      <c r="E41" s="2" t="s">
        <v>3784</v>
      </c>
      <c r="F41" s="2" t="s">
        <v>3709</v>
      </c>
    </row>
    <row r="42" ht="38" customHeight="1" spans="1:6">
      <c r="A42" s="2" t="s">
        <v>3706</v>
      </c>
      <c r="B42" s="2">
        <v>866</v>
      </c>
      <c r="C42" s="2">
        <v>11901402</v>
      </c>
      <c r="D42" s="2" t="s">
        <v>3785</v>
      </c>
      <c r="E42" s="2" t="s">
        <v>3786</v>
      </c>
      <c r="F42" s="2" t="s">
        <v>3709</v>
      </c>
    </row>
    <row r="43" ht="38" customHeight="1" spans="1:6">
      <c r="A43" s="2" t="s">
        <v>3706</v>
      </c>
      <c r="B43" s="2">
        <v>867</v>
      </c>
      <c r="C43" s="2">
        <v>11901403</v>
      </c>
      <c r="D43" s="2" t="s">
        <v>3787</v>
      </c>
      <c r="E43" s="2" t="s">
        <v>3788</v>
      </c>
      <c r="F43" s="2" t="s">
        <v>3709</v>
      </c>
    </row>
    <row r="44" ht="38" customHeight="1" spans="1:6">
      <c r="A44" s="2" t="s">
        <v>3706</v>
      </c>
      <c r="B44" s="2">
        <v>868</v>
      </c>
      <c r="C44" s="2">
        <v>11901501</v>
      </c>
      <c r="D44" s="2" t="s">
        <v>3789</v>
      </c>
      <c r="E44" s="2" t="s">
        <v>3790</v>
      </c>
      <c r="F44" s="2" t="s">
        <v>3709</v>
      </c>
    </row>
    <row r="45" ht="38" customHeight="1" spans="1:6">
      <c r="A45" s="2" t="s">
        <v>3706</v>
      </c>
      <c r="B45" s="2">
        <v>869</v>
      </c>
      <c r="C45" s="2">
        <v>11901502</v>
      </c>
      <c r="D45" s="2" t="s">
        <v>3791</v>
      </c>
      <c r="E45" s="2" t="s">
        <v>3792</v>
      </c>
      <c r="F45" s="2" t="s">
        <v>3709</v>
      </c>
    </row>
    <row r="46" ht="38" customHeight="1" spans="1:6">
      <c r="A46" s="2" t="s">
        <v>3706</v>
      </c>
      <c r="B46" s="2">
        <v>870</v>
      </c>
      <c r="C46" s="2">
        <v>11901503</v>
      </c>
      <c r="D46" s="2" t="s">
        <v>3793</v>
      </c>
      <c r="E46" s="2" t="s">
        <v>3794</v>
      </c>
      <c r="F46" s="2" t="s">
        <v>3709</v>
      </c>
    </row>
    <row r="47" ht="38" customHeight="1" spans="1:6">
      <c r="A47" s="2" t="s">
        <v>3706</v>
      </c>
      <c r="B47" s="2">
        <v>871</v>
      </c>
      <c r="C47" s="2">
        <v>11901601</v>
      </c>
      <c r="D47" s="2" t="s">
        <v>3795</v>
      </c>
      <c r="E47" s="2" t="s">
        <v>3796</v>
      </c>
      <c r="F47" s="2" t="s">
        <v>3709</v>
      </c>
    </row>
    <row r="48" ht="38" customHeight="1" spans="1:6">
      <c r="A48" s="2" t="s">
        <v>3706</v>
      </c>
      <c r="B48" s="2">
        <v>872</v>
      </c>
      <c r="C48" s="2">
        <v>11901602</v>
      </c>
      <c r="D48" s="2" t="s">
        <v>3797</v>
      </c>
      <c r="E48" s="2" t="s">
        <v>3798</v>
      </c>
      <c r="F48" s="2" t="s">
        <v>3709</v>
      </c>
    </row>
    <row r="49" ht="38" customHeight="1" spans="1:6">
      <c r="A49" s="2" t="s">
        <v>3706</v>
      </c>
      <c r="B49" s="2">
        <v>873</v>
      </c>
      <c r="C49" s="2">
        <v>11901603</v>
      </c>
      <c r="D49" s="2" t="s">
        <v>3799</v>
      </c>
      <c r="E49" s="2" t="s">
        <v>3800</v>
      </c>
      <c r="F49" s="2" t="s">
        <v>3709</v>
      </c>
    </row>
    <row r="50" ht="38" customHeight="1" spans="1:6">
      <c r="A50" s="2" t="s">
        <v>3706</v>
      </c>
      <c r="B50" s="2">
        <v>874</v>
      </c>
      <c r="C50" s="2">
        <v>11901701</v>
      </c>
      <c r="D50" s="2" t="s">
        <v>3801</v>
      </c>
      <c r="E50" s="2" t="s">
        <v>3802</v>
      </c>
      <c r="F50" s="2" t="s">
        <v>3709</v>
      </c>
    </row>
    <row r="51" ht="38" customHeight="1" spans="1:6">
      <c r="A51" s="2" t="s">
        <v>3706</v>
      </c>
      <c r="B51" s="2">
        <v>875</v>
      </c>
      <c r="C51" s="2">
        <v>11901702</v>
      </c>
      <c r="D51" s="2" t="s">
        <v>3803</v>
      </c>
      <c r="E51" s="2" t="s">
        <v>3804</v>
      </c>
      <c r="F51" s="2" t="s">
        <v>3709</v>
      </c>
    </row>
    <row r="52" ht="38" customHeight="1" spans="1:6">
      <c r="A52" s="2" t="s">
        <v>3706</v>
      </c>
      <c r="B52" s="2">
        <v>876</v>
      </c>
      <c r="C52" s="2">
        <v>11901703</v>
      </c>
      <c r="D52" s="2" t="s">
        <v>3805</v>
      </c>
      <c r="E52" s="2" t="s">
        <v>3806</v>
      </c>
      <c r="F52" s="2" t="s">
        <v>3709</v>
      </c>
    </row>
    <row r="53" ht="38" customHeight="1" spans="1:6">
      <c r="A53" s="2" t="s">
        <v>3706</v>
      </c>
      <c r="B53" s="2">
        <v>877</v>
      </c>
      <c r="C53" s="2">
        <v>11901801</v>
      </c>
      <c r="D53" s="2" t="s">
        <v>3807</v>
      </c>
      <c r="E53" s="2" t="s">
        <v>3808</v>
      </c>
      <c r="F53" s="2" t="s">
        <v>3709</v>
      </c>
    </row>
    <row r="54" ht="38" customHeight="1" spans="1:6">
      <c r="A54" s="2" t="s">
        <v>3706</v>
      </c>
      <c r="B54" s="2">
        <v>878</v>
      </c>
      <c r="C54" s="2">
        <v>11901802</v>
      </c>
      <c r="D54" s="2" t="s">
        <v>3809</v>
      </c>
      <c r="E54" s="2" t="s">
        <v>3810</v>
      </c>
      <c r="F54" s="2" t="s">
        <v>3709</v>
      </c>
    </row>
    <row r="55" ht="38" customHeight="1" spans="1:6">
      <c r="A55" s="2" t="s">
        <v>3706</v>
      </c>
      <c r="B55" s="2">
        <v>879</v>
      </c>
      <c r="C55" s="2">
        <v>11901803</v>
      </c>
      <c r="D55" s="2" t="s">
        <v>3811</v>
      </c>
      <c r="E55" s="2" t="s">
        <v>3812</v>
      </c>
      <c r="F55" s="2" t="s">
        <v>3709</v>
      </c>
    </row>
    <row r="56" ht="38" customHeight="1" spans="1:6">
      <c r="A56" s="2" t="s">
        <v>3706</v>
      </c>
      <c r="B56" s="2">
        <v>880</v>
      </c>
      <c r="C56" s="2">
        <v>11901901</v>
      </c>
      <c r="D56" s="2" t="s">
        <v>3813</v>
      </c>
      <c r="E56" s="2" t="s">
        <v>3814</v>
      </c>
      <c r="F56" s="2" t="s">
        <v>3709</v>
      </c>
    </row>
    <row r="57" ht="38" customHeight="1" spans="1:6">
      <c r="A57" s="2" t="s">
        <v>3706</v>
      </c>
      <c r="B57" s="2">
        <v>881</v>
      </c>
      <c r="C57" s="2">
        <v>11901902</v>
      </c>
      <c r="D57" s="2" t="s">
        <v>3815</v>
      </c>
      <c r="E57" s="2" t="s">
        <v>3816</v>
      </c>
      <c r="F57" s="2" t="s">
        <v>3709</v>
      </c>
    </row>
    <row r="58" ht="38" customHeight="1" spans="1:6">
      <c r="A58" s="2" t="s">
        <v>3706</v>
      </c>
      <c r="B58" s="2">
        <v>882</v>
      </c>
      <c r="C58" s="2">
        <v>11901903</v>
      </c>
      <c r="D58" s="2" t="s">
        <v>3817</v>
      </c>
      <c r="E58" s="2" t="s">
        <v>3818</v>
      </c>
      <c r="F58" s="2" t="s">
        <v>3709</v>
      </c>
    </row>
    <row r="59" ht="38" customHeight="1" spans="1:6">
      <c r="A59" s="2" t="s">
        <v>3819</v>
      </c>
      <c r="B59" s="2">
        <v>135</v>
      </c>
      <c r="C59" s="2">
        <v>21900101</v>
      </c>
      <c r="D59" s="2" t="s">
        <v>3820</v>
      </c>
      <c r="E59" s="2" t="s">
        <v>3708</v>
      </c>
      <c r="F59" s="2" t="s">
        <v>3709</v>
      </c>
    </row>
    <row r="60" ht="38" customHeight="1" spans="1:6">
      <c r="A60" s="2" t="s">
        <v>3819</v>
      </c>
      <c r="B60" s="2">
        <v>136</v>
      </c>
      <c r="C60" s="2">
        <v>21900102</v>
      </c>
      <c r="D60" s="2" t="s">
        <v>3821</v>
      </c>
      <c r="E60" s="2" t="s">
        <v>3711</v>
      </c>
      <c r="F60" s="2" t="s">
        <v>3709</v>
      </c>
    </row>
    <row r="61" ht="38" customHeight="1" spans="1:6">
      <c r="A61" s="2" t="s">
        <v>3819</v>
      </c>
      <c r="B61" s="2">
        <v>137</v>
      </c>
      <c r="C61" s="2">
        <v>21900103</v>
      </c>
      <c r="D61" s="2" t="s">
        <v>3822</v>
      </c>
      <c r="E61" s="2" t="s">
        <v>3713</v>
      </c>
      <c r="F61" s="2" t="s">
        <v>3709</v>
      </c>
    </row>
    <row r="62" ht="38" customHeight="1" spans="1:6">
      <c r="A62" s="2" t="s">
        <v>3819</v>
      </c>
      <c r="B62" s="2">
        <v>138</v>
      </c>
      <c r="C62" s="2">
        <v>21900201</v>
      </c>
      <c r="D62" s="2" t="s">
        <v>3823</v>
      </c>
      <c r="E62" s="2" t="s">
        <v>3715</v>
      </c>
      <c r="F62" s="2" t="s">
        <v>3709</v>
      </c>
    </row>
    <row r="63" ht="38" customHeight="1" spans="1:6">
      <c r="A63" s="2" t="s">
        <v>3819</v>
      </c>
      <c r="B63" s="2">
        <v>139</v>
      </c>
      <c r="C63" s="2">
        <v>21900202</v>
      </c>
      <c r="D63" s="2" t="s">
        <v>3824</v>
      </c>
      <c r="E63" s="2" t="s">
        <v>3717</v>
      </c>
      <c r="F63" s="2" t="s">
        <v>3709</v>
      </c>
    </row>
    <row r="64" ht="38" customHeight="1" spans="1:6">
      <c r="A64" s="2" t="s">
        <v>3819</v>
      </c>
      <c r="B64" s="2">
        <v>140</v>
      </c>
      <c r="C64" s="2">
        <v>21900203</v>
      </c>
      <c r="D64" s="2" t="s">
        <v>3825</v>
      </c>
      <c r="E64" s="2" t="s">
        <v>3719</v>
      </c>
      <c r="F64" s="2" t="s">
        <v>3709</v>
      </c>
    </row>
    <row r="65" ht="38" customHeight="1" spans="1:6">
      <c r="A65" s="2" t="s">
        <v>3819</v>
      </c>
      <c r="B65" s="2">
        <v>141</v>
      </c>
      <c r="C65" s="2">
        <v>21900301</v>
      </c>
      <c r="D65" s="2" t="s">
        <v>3826</v>
      </c>
      <c r="E65" s="2" t="s">
        <v>3721</v>
      </c>
      <c r="F65" s="2" t="s">
        <v>3709</v>
      </c>
    </row>
    <row r="66" ht="38" customHeight="1" spans="1:6">
      <c r="A66" s="2" t="s">
        <v>3819</v>
      </c>
      <c r="B66" s="2">
        <v>142</v>
      </c>
      <c r="C66" s="2">
        <v>21900302</v>
      </c>
      <c r="D66" s="2" t="s">
        <v>3827</v>
      </c>
      <c r="E66" s="2" t="s">
        <v>3723</v>
      </c>
      <c r="F66" s="2" t="s">
        <v>3709</v>
      </c>
    </row>
    <row r="67" ht="38" customHeight="1" spans="1:6">
      <c r="A67" s="2" t="s">
        <v>3819</v>
      </c>
      <c r="B67" s="2">
        <v>143</v>
      </c>
      <c r="C67" s="2">
        <v>21900303</v>
      </c>
      <c r="D67" s="2" t="s">
        <v>3828</v>
      </c>
      <c r="E67" s="2" t="s">
        <v>3725</v>
      </c>
      <c r="F67" s="2" t="s">
        <v>3709</v>
      </c>
    </row>
    <row r="68" ht="38" customHeight="1" spans="1:6">
      <c r="A68" s="2" t="s">
        <v>3819</v>
      </c>
      <c r="B68" s="2">
        <v>144</v>
      </c>
      <c r="C68" s="2">
        <v>21900401</v>
      </c>
      <c r="D68" s="2" t="s">
        <v>3829</v>
      </c>
      <c r="E68" s="2" t="s">
        <v>3727</v>
      </c>
      <c r="F68" s="2" t="s">
        <v>3709</v>
      </c>
    </row>
    <row r="69" ht="38" customHeight="1" spans="1:6">
      <c r="A69" s="2" t="s">
        <v>3819</v>
      </c>
      <c r="B69" s="2">
        <v>145</v>
      </c>
      <c r="C69" s="2">
        <v>21900402</v>
      </c>
      <c r="D69" s="2" t="s">
        <v>3830</v>
      </c>
      <c r="E69" s="2" t="s">
        <v>3729</v>
      </c>
      <c r="F69" s="2" t="s">
        <v>3709</v>
      </c>
    </row>
    <row r="70" ht="38" customHeight="1" spans="1:6">
      <c r="A70" s="2" t="s">
        <v>3819</v>
      </c>
      <c r="B70" s="2">
        <v>146</v>
      </c>
      <c r="C70" s="2">
        <v>21900403</v>
      </c>
      <c r="D70" s="2" t="s">
        <v>3831</v>
      </c>
      <c r="E70" s="2" t="s">
        <v>3731</v>
      </c>
      <c r="F70" s="2" t="s">
        <v>3709</v>
      </c>
    </row>
    <row r="71" ht="38" customHeight="1" spans="1:6">
      <c r="A71" s="2" t="s">
        <v>3819</v>
      </c>
      <c r="B71" s="2">
        <v>147</v>
      </c>
      <c r="C71" s="2">
        <v>21900501</v>
      </c>
      <c r="D71" s="2" t="s">
        <v>3832</v>
      </c>
      <c r="E71" s="2" t="s">
        <v>3733</v>
      </c>
      <c r="F71" s="2" t="s">
        <v>3709</v>
      </c>
    </row>
    <row r="72" ht="38" customHeight="1" spans="1:6">
      <c r="A72" s="2" t="s">
        <v>3819</v>
      </c>
      <c r="B72" s="2">
        <v>148</v>
      </c>
      <c r="C72" s="2">
        <v>21900502</v>
      </c>
      <c r="D72" s="2" t="s">
        <v>3833</v>
      </c>
      <c r="E72" s="2" t="s">
        <v>3735</v>
      </c>
      <c r="F72" s="2" t="s">
        <v>3709</v>
      </c>
    </row>
    <row r="73" ht="38" customHeight="1" spans="1:6">
      <c r="A73" s="2" t="s">
        <v>3819</v>
      </c>
      <c r="B73" s="2">
        <v>149</v>
      </c>
      <c r="C73" s="2">
        <v>21900503</v>
      </c>
      <c r="D73" s="2" t="s">
        <v>3834</v>
      </c>
      <c r="E73" s="2" t="s">
        <v>3737</v>
      </c>
      <c r="F73" s="2" t="s">
        <v>3709</v>
      </c>
    </row>
    <row r="74" ht="38" customHeight="1" spans="1:6">
      <c r="A74" s="2" t="s">
        <v>3819</v>
      </c>
      <c r="B74" s="2">
        <v>150</v>
      </c>
      <c r="C74" s="2">
        <v>21900601</v>
      </c>
      <c r="D74" s="2" t="s">
        <v>3835</v>
      </c>
      <c r="E74" s="2" t="s">
        <v>3739</v>
      </c>
      <c r="F74" s="2" t="s">
        <v>3709</v>
      </c>
    </row>
    <row r="75" ht="38" customHeight="1" spans="1:6">
      <c r="A75" s="2" t="s">
        <v>3819</v>
      </c>
      <c r="B75" s="2">
        <v>151</v>
      </c>
      <c r="C75" s="2">
        <v>21900602</v>
      </c>
      <c r="D75" s="2" t="s">
        <v>3836</v>
      </c>
      <c r="E75" s="2" t="s">
        <v>3741</v>
      </c>
      <c r="F75" s="2" t="s">
        <v>3709</v>
      </c>
    </row>
    <row r="76" ht="38" customHeight="1" spans="1:6">
      <c r="A76" s="2" t="s">
        <v>3819</v>
      </c>
      <c r="B76" s="2">
        <v>152</v>
      </c>
      <c r="C76" s="2">
        <v>21900603</v>
      </c>
      <c r="D76" s="2" t="s">
        <v>3837</v>
      </c>
      <c r="E76" s="2" t="s">
        <v>3743</v>
      </c>
      <c r="F76" s="2" t="s">
        <v>3709</v>
      </c>
    </row>
    <row r="77" ht="38" customHeight="1" spans="1:6">
      <c r="A77" s="2" t="s">
        <v>3819</v>
      </c>
      <c r="B77" s="2">
        <v>153</v>
      </c>
      <c r="C77" s="2">
        <v>21900701</v>
      </c>
      <c r="D77" s="2" t="s">
        <v>3838</v>
      </c>
      <c r="E77" s="2" t="s">
        <v>3745</v>
      </c>
      <c r="F77" s="2" t="s">
        <v>3709</v>
      </c>
    </row>
    <row r="78" ht="38" customHeight="1" spans="1:6">
      <c r="A78" s="2" t="s">
        <v>3819</v>
      </c>
      <c r="B78" s="2">
        <v>154</v>
      </c>
      <c r="C78" s="2">
        <v>21900702</v>
      </c>
      <c r="D78" s="2" t="s">
        <v>3839</v>
      </c>
      <c r="E78" s="2" t="s">
        <v>3747</v>
      </c>
      <c r="F78" s="2" t="s">
        <v>3709</v>
      </c>
    </row>
    <row r="79" ht="38" customHeight="1" spans="1:6">
      <c r="A79" s="2" t="s">
        <v>3819</v>
      </c>
      <c r="B79" s="2">
        <v>155</v>
      </c>
      <c r="C79" s="2">
        <v>21900703</v>
      </c>
      <c r="D79" s="2" t="s">
        <v>3840</v>
      </c>
      <c r="E79" s="2" t="s">
        <v>3749</v>
      </c>
      <c r="F79" s="2" t="s">
        <v>3709</v>
      </c>
    </row>
    <row r="80" ht="38" customHeight="1" spans="1:6">
      <c r="A80" s="2" t="s">
        <v>3819</v>
      </c>
      <c r="B80" s="2">
        <v>156</v>
      </c>
      <c r="C80" s="2">
        <v>21900801</v>
      </c>
      <c r="D80" s="2" t="s">
        <v>3841</v>
      </c>
      <c r="E80" s="2" t="s">
        <v>3739</v>
      </c>
      <c r="F80" s="2" t="s">
        <v>3709</v>
      </c>
    </row>
    <row r="81" ht="38" customHeight="1" spans="1:6">
      <c r="A81" s="2" t="s">
        <v>3819</v>
      </c>
      <c r="B81" s="2">
        <v>157</v>
      </c>
      <c r="C81" s="2">
        <v>21900802</v>
      </c>
      <c r="D81" s="2" t="s">
        <v>3842</v>
      </c>
      <c r="E81" s="2" t="s">
        <v>3741</v>
      </c>
      <c r="F81" s="2" t="s">
        <v>3709</v>
      </c>
    </row>
    <row r="82" ht="38" customHeight="1" spans="1:6">
      <c r="A82" s="2" t="s">
        <v>3819</v>
      </c>
      <c r="B82" s="2">
        <v>158</v>
      </c>
      <c r="C82" s="2">
        <v>21900803</v>
      </c>
      <c r="D82" s="2" t="s">
        <v>3843</v>
      </c>
      <c r="E82" s="2" t="s">
        <v>3743</v>
      </c>
      <c r="F82" s="2" t="s">
        <v>3709</v>
      </c>
    </row>
    <row r="83" ht="38" customHeight="1" spans="1:6">
      <c r="A83" s="2" t="s">
        <v>3819</v>
      </c>
      <c r="B83" s="2">
        <v>159</v>
      </c>
      <c r="C83" s="2">
        <v>21900901</v>
      </c>
      <c r="D83" s="2" t="s">
        <v>3844</v>
      </c>
      <c r="E83" s="2" t="s">
        <v>3754</v>
      </c>
      <c r="F83" s="2" t="s">
        <v>3709</v>
      </c>
    </row>
    <row r="84" ht="38" customHeight="1" spans="1:6">
      <c r="A84" s="2" t="s">
        <v>3819</v>
      </c>
      <c r="B84" s="2">
        <v>160</v>
      </c>
      <c r="C84" s="2">
        <v>21900902</v>
      </c>
      <c r="D84" s="2" t="s">
        <v>3845</v>
      </c>
      <c r="E84" s="2" t="s">
        <v>3756</v>
      </c>
      <c r="F84" s="2" t="s">
        <v>3709</v>
      </c>
    </row>
    <row r="85" ht="38" customHeight="1" spans="1:6">
      <c r="A85" s="2" t="s">
        <v>3819</v>
      </c>
      <c r="B85" s="2">
        <v>161</v>
      </c>
      <c r="C85" s="2">
        <v>21900903</v>
      </c>
      <c r="D85" s="2" t="s">
        <v>3846</v>
      </c>
      <c r="E85" s="2" t="s">
        <v>3758</v>
      </c>
      <c r="F85" s="2" t="s">
        <v>3709</v>
      </c>
    </row>
    <row r="86" ht="38" customHeight="1" spans="1:6">
      <c r="A86" s="2" t="s">
        <v>3819</v>
      </c>
      <c r="B86" s="2">
        <v>162</v>
      </c>
      <c r="C86" s="2">
        <v>21901001</v>
      </c>
      <c r="D86" s="2" t="s">
        <v>3847</v>
      </c>
      <c r="E86" s="2" t="s">
        <v>3760</v>
      </c>
      <c r="F86" s="2" t="s">
        <v>3709</v>
      </c>
    </row>
    <row r="87" ht="38" customHeight="1" spans="1:6">
      <c r="A87" s="2" t="s">
        <v>3819</v>
      </c>
      <c r="B87" s="2">
        <v>163</v>
      </c>
      <c r="C87" s="2">
        <v>21901002</v>
      </c>
      <c r="D87" s="2" t="s">
        <v>3848</v>
      </c>
      <c r="E87" s="2" t="s">
        <v>3762</v>
      </c>
      <c r="F87" s="2" t="s">
        <v>3709</v>
      </c>
    </row>
    <row r="88" ht="38" customHeight="1" spans="1:6">
      <c r="A88" s="2" t="s">
        <v>3819</v>
      </c>
      <c r="B88" s="2">
        <v>164</v>
      </c>
      <c r="C88" s="2">
        <v>21901003</v>
      </c>
      <c r="D88" s="2" t="s">
        <v>3849</v>
      </c>
      <c r="E88" s="2" t="s">
        <v>3764</v>
      </c>
      <c r="F88" s="2" t="s">
        <v>3709</v>
      </c>
    </row>
    <row r="89" ht="53" customHeight="1" spans="1:6">
      <c r="A89" s="2" t="s">
        <v>3819</v>
      </c>
      <c r="B89" s="2">
        <v>165</v>
      </c>
      <c r="C89" s="2">
        <v>21901101</v>
      </c>
      <c r="D89" s="2" t="s">
        <v>3850</v>
      </c>
      <c r="E89" s="2" t="s">
        <v>3766</v>
      </c>
      <c r="F89" s="2" t="s">
        <v>3709</v>
      </c>
    </row>
    <row r="90" ht="53" customHeight="1" spans="1:6">
      <c r="A90" s="2" t="s">
        <v>3819</v>
      </c>
      <c r="B90" s="2">
        <v>166</v>
      </c>
      <c r="C90" s="2">
        <v>21901102</v>
      </c>
      <c r="D90" s="2" t="s">
        <v>3851</v>
      </c>
      <c r="E90" s="2" t="s">
        <v>3768</v>
      </c>
      <c r="F90" s="2" t="s">
        <v>3709</v>
      </c>
    </row>
    <row r="91" ht="53" customHeight="1" spans="1:6">
      <c r="A91" s="2" t="s">
        <v>3819</v>
      </c>
      <c r="B91" s="2">
        <v>167</v>
      </c>
      <c r="C91" s="2">
        <v>21901103</v>
      </c>
      <c r="D91" s="2" t="s">
        <v>3852</v>
      </c>
      <c r="E91" s="2" t="s">
        <v>3770</v>
      </c>
      <c r="F91" s="2" t="s">
        <v>3709</v>
      </c>
    </row>
    <row r="92" ht="38" customHeight="1" spans="1:6">
      <c r="A92" s="2" t="s">
        <v>3819</v>
      </c>
      <c r="B92" s="2">
        <v>168</v>
      </c>
      <c r="C92" s="2">
        <v>21901201</v>
      </c>
      <c r="D92" s="2" t="s">
        <v>3853</v>
      </c>
      <c r="E92" s="2" t="s">
        <v>3772</v>
      </c>
      <c r="F92" s="2" t="s">
        <v>3709</v>
      </c>
    </row>
    <row r="93" ht="38" customHeight="1" spans="1:6">
      <c r="A93" s="2" t="s">
        <v>3819</v>
      </c>
      <c r="B93" s="2">
        <v>169</v>
      </c>
      <c r="C93" s="2">
        <v>21901202</v>
      </c>
      <c r="D93" s="2" t="s">
        <v>3854</v>
      </c>
      <c r="E93" s="2" t="s">
        <v>3774</v>
      </c>
      <c r="F93" s="2" t="s">
        <v>3709</v>
      </c>
    </row>
    <row r="94" ht="38" customHeight="1" spans="1:6">
      <c r="A94" s="2" t="s">
        <v>3819</v>
      </c>
      <c r="B94" s="2">
        <v>170</v>
      </c>
      <c r="C94" s="2">
        <v>21901203</v>
      </c>
      <c r="D94" s="2" t="s">
        <v>3855</v>
      </c>
      <c r="E94" s="2" t="s">
        <v>3776</v>
      </c>
      <c r="F94" s="2" t="s">
        <v>3709</v>
      </c>
    </row>
    <row r="95" ht="38" customHeight="1" spans="1:6">
      <c r="A95" s="2" t="s">
        <v>3819</v>
      </c>
      <c r="B95" s="2">
        <v>171</v>
      </c>
      <c r="C95" s="2">
        <v>21901301</v>
      </c>
      <c r="D95" s="2" t="s">
        <v>3856</v>
      </c>
      <c r="E95" s="2" t="s">
        <v>3778</v>
      </c>
      <c r="F95" s="2" t="s">
        <v>3709</v>
      </c>
    </row>
    <row r="96" ht="38" customHeight="1" spans="1:6">
      <c r="A96" s="2" t="s">
        <v>3819</v>
      </c>
      <c r="B96" s="2">
        <v>172</v>
      </c>
      <c r="C96" s="2">
        <v>21901302</v>
      </c>
      <c r="D96" s="2" t="s">
        <v>3857</v>
      </c>
      <c r="E96" s="2" t="s">
        <v>3780</v>
      </c>
      <c r="F96" s="2" t="s">
        <v>3709</v>
      </c>
    </row>
    <row r="97" ht="38" customHeight="1" spans="1:6">
      <c r="A97" s="2" t="s">
        <v>3819</v>
      </c>
      <c r="B97" s="2">
        <v>173</v>
      </c>
      <c r="C97" s="2">
        <v>21901303</v>
      </c>
      <c r="D97" s="2" t="s">
        <v>3858</v>
      </c>
      <c r="E97" s="2" t="s">
        <v>3782</v>
      </c>
      <c r="F97" s="2" t="s">
        <v>3709</v>
      </c>
    </row>
    <row r="98" ht="38" customHeight="1" spans="1:6">
      <c r="A98" s="2" t="s">
        <v>3819</v>
      </c>
      <c r="B98" s="2">
        <v>174</v>
      </c>
      <c r="C98" s="2">
        <v>21901401</v>
      </c>
      <c r="D98" s="2" t="s">
        <v>3859</v>
      </c>
      <c r="E98" s="2" t="s">
        <v>3784</v>
      </c>
      <c r="F98" s="2" t="s">
        <v>3709</v>
      </c>
    </row>
    <row r="99" ht="38" customHeight="1" spans="1:6">
      <c r="A99" s="2" t="s">
        <v>3819</v>
      </c>
      <c r="B99" s="2">
        <v>175</v>
      </c>
      <c r="C99" s="2">
        <v>21901402</v>
      </c>
      <c r="D99" s="2" t="s">
        <v>3860</v>
      </c>
      <c r="E99" s="2" t="s">
        <v>3786</v>
      </c>
      <c r="F99" s="2" t="s">
        <v>3709</v>
      </c>
    </row>
    <row r="100" ht="38" customHeight="1" spans="1:6">
      <c r="A100" s="2" t="s">
        <v>3819</v>
      </c>
      <c r="B100" s="2">
        <v>176</v>
      </c>
      <c r="C100" s="2">
        <v>21901403</v>
      </c>
      <c r="D100" s="2" t="s">
        <v>3861</v>
      </c>
      <c r="E100" s="2" t="s">
        <v>3788</v>
      </c>
      <c r="F100" s="2" t="s">
        <v>3709</v>
      </c>
    </row>
    <row r="101" ht="38" customHeight="1" spans="1:6">
      <c r="A101" s="2" t="s">
        <v>3819</v>
      </c>
      <c r="B101" s="2">
        <v>177</v>
      </c>
      <c r="C101" s="2">
        <v>21901501</v>
      </c>
      <c r="D101" s="2" t="s">
        <v>3862</v>
      </c>
      <c r="E101" s="2" t="s">
        <v>3790</v>
      </c>
      <c r="F101" s="2" t="s">
        <v>3709</v>
      </c>
    </row>
    <row r="102" ht="38" customHeight="1" spans="1:6">
      <c r="A102" s="2" t="s">
        <v>3819</v>
      </c>
      <c r="B102" s="2">
        <v>178</v>
      </c>
      <c r="C102" s="2">
        <v>21901502</v>
      </c>
      <c r="D102" s="2" t="s">
        <v>3863</v>
      </c>
      <c r="E102" s="2" t="s">
        <v>3792</v>
      </c>
      <c r="F102" s="2" t="s">
        <v>3709</v>
      </c>
    </row>
    <row r="103" ht="38" customHeight="1" spans="1:6">
      <c r="A103" s="2" t="s">
        <v>3819</v>
      </c>
      <c r="B103" s="2">
        <v>179</v>
      </c>
      <c r="C103" s="2">
        <v>21901503</v>
      </c>
      <c r="D103" s="2" t="s">
        <v>3864</v>
      </c>
      <c r="E103" s="2" t="s">
        <v>3794</v>
      </c>
      <c r="F103" s="2" t="s">
        <v>3709</v>
      </c>
    </row>
    <row r="104" ht="38" customHeight="1" spans="1:6">
      <c r="A104" s="2" t="s">
        <v>3819</v>
      </c>
      <c r="B104" s="2">
        <v>180</v>
      </c>
      <c r="C104" s="2">
        <v>21901601</v>
      </c>
      <c r="D104" s="2" t="s">
        <v>3865</v>
      </c>
      <c r="E104" s="2" t="s">
        <v>3796</v>
      </c>
      <c r="F104" s="2" t="s">
        <v>3709</v>
      </c>
    </row>
    <row r="105" ht="38" customHeight="1" spans="1:6">
      <c r="A105" s="2" t="s">
        <v>3819</v>
      </c>
      <c r="B105" s="2">
        <v>181</v>
      </c>
      <c r="C105" s="2">
        <v>21901602</v>
      </c>
      <c r="D105" s="2" t="s">
        <v>3866</v>
      </c>
      <c r="E105" s="2" t="s">
        <v>3798</v>
      </c>
      <c r="F105" s="2" t="s">
        <v>3709</v>
      </c>
    </row>
    <row r="106" ht="38" customHeight="1" spans="1:6">
      <c r="A106" s="2" t="s">
        <v>3819</v>
      </c>
      <c r="B106" s="2">
        <v>182</v>
      </c>
      <c r="C106" s="2">
        <v>21901603</v>
      </c>
      <c r="D106" s="2" t="s">
        <v>3867</v>
      </c>
      <c r="E106" s="2" t="s">
        <v>3800</v>
      </c>
      <c r="F106" s="2" t="s">
        <v>3709</v>
      </c>
    </row>
    <row r="107" ht="38" customHeight="1" spans="1:6">
      <c r="A107" s="2" t="s">
        <v>3819</v>
      </c>
      <c r="B107" s="2">
        <v>183</v>
      </c>
      <c r="C107" s="2">
        <v>21901701</v>
      </c>
      <c r="D107" s="2" t="s">
        <v>3868</v>
      </c>
      <c r="E107" s="2" t="s">
        <v>3802</v>
      </c>
      <c r="F107" s="2" t="s">
        <v>3709</v>
      </c>
    </row>
    <row r="108" ht="38" customHeight="1" spans="1:6">
      <c r="A108" s="2" t="s">
        <v>3819</v>
      </c>
      <c r="B108" s="2">
        <v>184</v>
      </c>
      <c r="C108" s="2">
        <v>21901702</v>
      </c>
      <c r="D108" s="2" t="s">
        <v>3869</v>
      </c>
      <c r="E108" s="2" t="s">
        <v>3804</v>
      </c>
      <c r="F108" s="2" t="s">
        <v>3709</v>
      </c>
    </row>
    <row r="109" ht="38" customHeight="1" spans="1:6">
      <c r="A109" s="2" t="s">
        <v>3819</v>
      </c>
      <c r="B109" s="2">
        <v>185</v>
      </c>
      <c r="C109" s="2">
        <v>21901703</v>
      </c>
      <c r="D109" s="2" t="s">
        <v>3870</v>
      </c>
      <c r="E109" s="2" t="s">
        <v>3806</v>
      </c>
      <c r="F109" s="2" t="s">
        <v>3709</v>
      </c>
    </row>
    <row r="110" ht="38" customHeight="1" spans="1:6">
      <c r="A110" s="2" t="s">
        <v>3819</v>
      </c>
      <c r="B110" s="2">
        <v>186</v>
      </c>
      <c r="C110" s="2">
        <v>21901801</v>
      </c>
      <c r="D110" s="2" t="s">
        <v>3871</v>
      </c>
      <c r="E110" s="2" t="s">
        <v>3808</v>
      </c>
      <c r="F110" s="2" t="s">
        <v>3709</v>
      </c>
    </row>
    <row r="111" ht="38" customHeight="1" spans="1:6">
      <c r="A111" s="2" t="s">
        <v>3819</v>
      </c>
      <c r="B111" s="2">
        <v>187</v>
      </c>
      <c r="C111" s="2">
        <v>21901802</v>
      </c>
      <c r="D111" s="2" t="s">
        <v>3872</v>
      </c>
      <c r="E111" s="2" t="s">
        <v>3810</v>
      </c>
      <c r="F111" s="2" t="s">
        <v>3709</v>
      </c>
    </row>
    <row r="112" ht="38" customHeight="1" spans="1:6">
      <c r="A112" s="2" t="s">
        <v>3819</v>
      </c>
      <c r="B112" s="2">
        <v>188</v>
      </c>
      <c r="C112" s="2">
        <v>21901803</v>
      </c>
      <c r="D112" s="2" t="s">
        <v>3873</v>
      </c>
      <c r="E112" s="2" t="s">
        <v>3812</v>
      </c>
      <c r="F112" s="2" t="s">
        <v>3709</v>
      </c>
    </row>
    <row r="113" ht="38" customHeight="1" spans="1:6">
      <c r="A113" s="2" t="s">
        <v>3819</v>
      </c>
      <c r="B113" s="2">
        <v>189</v>
      </c>
      <c r="C113" s="2">
        <v>21901901</v>
      </c>
      <c r="D113" s="2" t="s">
        <v>3874</v>
      </c>
      <c r="E113" s="2" t="s">
        <v>3814</v>
      </c>
      <c r="F113" s="2" t="s">
        <v>3709</v>
      </c>
    </row>
    <row r="114" ht="38" customHeight="1" spans="1:6">
      <c r="A114" s="2" t="s">
        <v>3819</v>
      </c>
      <c r="B114" s="2">
        <v>190</v>
      </c>
      <c r="C114" s="2">
        <v>21901902</v>
      </c>
      <c r="D114" s="2" t="s">
        <v>3875</v>
      </c>
      <c r="E114" s="2" t="s">
        <v>3816</v>
      </c>
      <c r="F114" s="2" t="s">
        <v>3709</v>
      </c>
    </row>
    <row r="115" ht="38" customHeight="1" spans="1:6">
      <c r="A115" s="2" t="s">
        <v>3819</v>
      </c>
      <c r="B115" s="2">
        <v>191</v>
      </c>
      <c r="C115" s="2">
        <v>21901903</v>
      </c>
      <c r="D115" s="2" t="s">
        <v>3876</v>
      </c>
      <c r="E115" s="2" t="s">
        <v>3818</v>
      </c>
      <c r="F115" s="2" t="s">
        <v>3709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4.25" outlineLevelCol="3"/>
  <cols>
    <col min="1" max="2" width="22" customWidth="1"/>
    <col min="3" max="3" width="30" customWidth="1"/>
    <col min="4" max="4" width="22" customWidth="1"/>
  </cols>
  <sheetData>
    <row r="1" ht="40" customHeight="1" spans="1:4">
      <c r="A1" s="1" t="s">
        <v>3877</v>
      </c>
      <c r="B1" s="1" t="s">
        <v>3149</v>
      </c>
      <c r="C1" s="1" t="s">
        <v>3878</v>
      </c>
      <c r="D1" s="1" t="s">
        <v>3879</v>
      </c>
    </row>
    <row r="2" ht="53" customHeight="1" spans="1:4">
      <c r="A2" s="2" t="s">
        <v>3880</v>
      </c>
      <c r="B2" s="2">
        <v>106800</v>
      </c>
      <c r="C2" s="2" t="s">
        <v>3881</v>
      </c>
      <c r="D2" s="2" t="s">
        <v>3882</v>
      </c>
    </row>
    <row r="3" ht="38" customHeight="1" spans="1:4">
      <c r="A3" s="2" t="s">
        <v>3880</v>
      </c>
      <c r="B3" s="2">
        <v>107300</v>
      </c>
      <c r="C3" s="2" t="s">
        <v>3883</v>
      </c>
      <c r="D3" s="2" t="s">
        <v>3882</v>
      </c>
    </row>
    <row r="4" ht="38" customHeight="1" spans="1:4">
      <c r="A4" s="2" t="s">
        <v>3880</v>
      </c>
      <c r="B4" s="2">
        <v>107400</v>
      </c>
      <c r="C4" s="2" t="s">
        <v>3884</v>
      </c>
      <c r="D4" s="2" t="s">
        <v>3882</v>
      </c>
    </row>
    <row r="5" ht="38" customHeight="1" spans="1:4">
      <c r="A5" s="2" t="s">
        <v>3880</v>
      </c>
      <c r="B5" s="2">
        <v>107500</v>
      </c>
      <c r="C5" s="2" t="s">
        <v>3885</v>
      </c>
      <c r="D5" s="2" t="s">
        <v>3882</v>
      </c>
    </row>
    <row r="6" ht="38" customHeight="1" spans="1:4">
      <c r="A6" s="2" t="s">
        <v>3880</v>
      </c>
      <c r="B6" s="2">
        <v>107600</v>
      </c>
      <c r="C6" s="2" t="s">
        <v>3886</v>
      </c>
      <c r="D6" s="2" t="s">
        <v>3882</v>
      </c>
    </row>
    <row r="7" ht="38" customHeight="1" spans="1:4">
      <c r="A7" s="2" t="s">
        <v>3880</v>
      </c>
      <c r="B7" s="2">
        <v>107700</v>
      </c>
      <c r="C7" s="2" t="s">
        <v>3887</v>
      </c>
      <c r="D7" s="2" t="s">
        <v>3882</v>
      </c>
    </row>
    <row r="8" ht="38" customHeight="1" spans="1:4">
      <c r="A8" s="2" t="s">
        <v>3880</v>
      </c>
      <c r="B8" s="2">
        <v>107800</v>
      </c>
      <c r="C8" s="2" t="s">
        <v>3888</v>
      </c>
      <c r="D8" s="2" t="s">
        <v>3882</v>
      </c>
    </row>
    <row r="9" ht="53" customHeight="1" spans="1:4">
      <c r="A9" s="2" t="s">
        <v>3889</v>
      </c>
      <c r="B9" s="2" t="s">
        <v>3890</v>
      </c>
      <c r="C9" s="2" t="s">
        <v>3891</v>
      </c>
      <c r="D9" s="2" t="s">
        <v>3892</v>
      </c>
    </row>
    <row r="10" ht="83" customHeight="1" spans="1:4">
      <c r="A10" s="2" t="s">
        <v>3893</v>
      </c>
      <c r="B10" s="2" t="s">
        <v>3894</v>
      </c>
      <c r="C10" s="2" t="s">
        <v>3895</v>
      </c>
      <c r="D10" s="2" t="s">
        <v>3896</v>
      </c>
    </row>
    <row r="11" ht="53" customHeight="1" spans="1:4">
      <c r="A11" s="2" t="s">
        <v>3897</v>
      </c>
      <c r="B11" s="2">
        <v>82040011</v>
      </c>
      <c r="C11" s="2" t="s">
        <v>3898</v>
      </c>
      <c r="D11" s="2" t="s">
        <v>3899</v>
      </c>
    </row>
    <row r="12" ht="53" customHeight="1" spans="1:4">
      <c r="A12" s="2" t="s">
        <v>3897</v>
      </c>
      <c r="B12" s="2">
        <v>82040013</v>
      </c>
      <c r="C12" s="2" t="s">
        <v>3900</v>
      </c>
      <c r="D12" s="2" t="s">
        <v>3901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skill_config</vt:lpstr>
      <vt:lpstr>buff_config</vt:lpstr>
      <vt:lpstr>编号表</vt:lpstr>
      <vt:lpstr>名称表</vt:lpstr>
      <vt:lpstr>功法参数设计</vt:lpstr>
      <vt:lpstr>功法扩展需求</vt:lpstr>
      <vt:lpstr>器法转正映射</vt:lpstr>
      <vt:lpstr>能力接入需求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2026-09-24T12:37:00Z</dcterms:created>
  <dcterms:modified xsi:type="dcterms:W3CDTF">2026-10-23T12:58:46Z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FAE7F8065D7A43E5A9264804CBA12E2F_13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